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updateLinks="never" codeName="ThisWorkbook"/>
  <mc:AlternateContent xmlns:mc="http://schemas.openxmlformats.org/markup-compatibility/2006">
    <mc:Choice Requires="x15">
      <x15ac:absPath xmlns:x15ac="http://schemas.microsoft.com/office/spreadsheetml/2010/11/ac" url="C:\Users\w2q6026\OneDrive - US Foods\Desktop\ALC\MARKET FILES\"/>
    </mc:Choice>
  </mc:AlternateContent>
  <xr:revisionPtr revIDLastSave="0" documentId="8_{73BF8F03-29F5-4FCD-9878-9CF129C8B67E}" xr6:coauthVersionLast="46" xr6:coauthVersionMax="46" xr10:uidLastSave="{00000000-0000-0000-0000-000000000000}"/>
  <workbookProtection workbookAlgorithmName="SHA-512" workbookHashValue="jAQwbLIsPpProCbCGxVNwVz0XVitlyvzkPv5px34VbkcTrW33EjQNToInI0vnS5V9OtlaTtY4HjROYKogCJdHQ==" workbookSaltValue="ksscyTQbmDFVM8n4l7md4A==" workbookSpinCount="100000" lockStructure="1"/>
  <bookViews>
    <workbookView xWindow="28680" yWindow="-120" windowWidth="29040" windowHeight="1584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state="veryHidden" r:id="rId9"/>
    <sheet name="EB_CM (Back)" sheetId="43" state="veryHidden" r:id="rId10"/>
    <sheet name="Multi-Customer" sheetId="72" state="veryHidden" r:id="rId11"/>
    <sheet name="PIM Ranges" sheetId="76" state="veryHidden" r:id="rId12"/>
    <sheet name="Incentive Setup" sheetId="64" state="hidden" r:id="rId13"/>
    <sheet name="MDA Worksheet" sheetId="61" state="hidden" r:id="rId14"/>
    <sheet name="PRIME Upload" sheetId="59" state="hidden" r:id="rId15"/>
    <sheet name="Basket Composition" sheetId="33" state="veryHidden" r:id="rId16"/>
    <sheet name="PRIME Headers" sheetId="69" state="hidden" r:id="rId17"/>
    <sheet name="CC MARKET EXPENSE" sheetId="85" state="hidden" r:id="rId18"/>
    <sheet name="Modellable Customers" sheetId="78" r:id="rId19"/>
    <sheet name="HOS_Modellable Customers" sheetId="84" state="veryHidden" r:id="rId20"/>
    <sheet name="Existing Customers" sheetId="40" state="veryHidden" r:id="rId21"/>
    <sheet name="Existing Customer Variable Exp" sheetId="42" state="veryHidden" r:id="rId22"/>
    <sheet name="Customer Info" sheetId="77" state="veryHidden" r:id="rId23"/>
    <sheet name="Variable Selling" sheetId="30" state="veryHidden" r:id="rId24"/>
    <sheet name="Variable Div Avgs" sheetId="14" state="veryHidden" r:id="rId25"/>
    <sheet name="3zip" sheetId="50" state="veryHidden" r:id="rId26"/>
    <sheet name="4zip" sheetId="47" state="veryHidden" r:id="rId27"/>
    <sheet name="5zip" sheetId="37" state="veryHidden" r:id="rId28"/>
    <sheet name="Margin Quartiles" sheetId="34" state="veryHidden" r:id="rId29"/>
    <sheet name="IMargin Quartiles" sheetId="48" state="veryHidden" r:id="rId30"/>
    <sheet name="Lookups" sheetId="6" state="hidden" r:id="rId31"/>
    <sheet name="Market Geography" sheetId="38" state="hidden" r:id="rId32"/>
  </sheets>
  <externalReferences>
    <externalReference r:id="rId33"/>
  </externalReferences>
  <definedNames>
    <definedName name="_xlnm._FilterDatabase" localSheetId="25" hidden="1">'3zip'!$A$1:$F$2754</definedName>
    <definedName name="_xlnm._FilterDatabase" localSheetId="26" hidden="1">'4zip'!$A$1:$F$95</definedName>
    <definedName name="_xlnm._FilterDatabase" localSheetId="27" hidden="1">'5zip'!$A$1:$F$1</definedName>
    <definedName name="_xlnm._FilterDatabase" localSheetId="15" hidden="1">'Basket Composition'!$A$2:$A$30</definedName>
    <definedName name="_xlnm._FilterDatabase" localSheetId="21" hidden="1">'Existing Customer Variable Exp'!$A$1:$F$1</definedName>
    <definedName name="_xlnm._FilterDatabase" localSheetId="20" hidden="1">'Existing Customers'!$A$1:$AA$1</definedName>
    <definedName name="_xlnm._FilterDatabase" localSheetId="19" hidden="1">'HOS_Modellable Customers'!$A$1:$B$1</definedName>
    <definedName name="_xlnm._FilterDatabase" localSheetId="29" hidden="1">'IMargin Quartiles'!$B$1:$C$106</definedName>
    <definedName name="_xlnm._FilterDatabase" localSheetId="30" hidden="1">Lookups!$E$1:$E$61</definedName>
    <definedName name="_xlnm._FilterDatabase" localSheetId="28" hidden="1">'Margin Quartiles'!$B$1:$C$111</definedName>
    <definedName name="_xlnm._FilterDatabase" localSheetId="18" hidden="1">'Modellable Customers'!$A$1:$B$916</definedName>
    <definedName name="_xlnm._FilterDatabase" localSheetId="14" hidden="1">'PRIME Upload'!$A$1:$A$82</definedName>
    <definedName name="_xlnm._FilterDatabase" localSheetId="24" hidden="1">'Variable Div Avgs'!$A$1:$M$60</definedName>
    <definedName name="_xlnm._FilterDatabase" localSheetId="23" hidden="1">'Variable Selling'!$B$1:$O$1758</definedName>
    <definedName name="actionrequested" localSheetId="2">#REF!</definedName>
    <definedName name="actionrequested" localSheetId="0">#REF!</definedName>
    <definedName name="actionrequested" localSheetId="19">#REF!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9">#REF!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ExternalData_1" localSheetId="25">'3zip'!$A$1:$F$62</definedName>
    <definedName name="ExternalData_1" localSheetId="26">'4zip'!$A$1:$F$233</definedName>
    <definedName name="ExternalData_1" localSheetId="27">'5zip'!$A$1:$F$539</definedName>
    <definedName name="ExternalData_1" localSheetId="22">'Customer Info'!$A$1:$F$2614</definedName>
    <definedName name="ExternalData_1" localSheetId="21">'Existing Customer Variable Exp'!$A$1:$F$292</definedName>
    <definedName name="ExternalData_1" localSheetId="20">'Existing Customers'!$A$1:$AB$5269</definedName>
    <definedName name="ExternalData_1" localSheetId="24">'Variable Div Avgs'!$A$1:$M$2</definedName>
    <definedName name="ExternalData_1" localSheetId="23">'Variable Selling'!$A$1:$O$32</definedName>
    <definedName name="ExternalData_2" localSheetId="19">'HOS_Modellable Customers'!$A$1:$B$18</definedName>
    <definedName name="ExternalData_2" localSheetId="18">'Modellable Customers'!$A$1:$B$275</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9">#REF!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9">#REF!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1">'Existing Customer Variable Exp'!$H$1</definedName>
    <definedName name="_xlnm.Print_Area" localSheetId="20">'Existing Customers'!$AD$1</definedName>
    <definedName name="_xlnm.Print_Area" localSheetId="19">'HOS_Modellable Customers'!$F$1</definedName>
    <definedName name="_xlnm.Print_Area" localSheetId="12">'Incentive Setup'!$I$1:$V$53</definedName>
    <definedName name="_xlnm.Print_Area" localSheetId="4">Incentives!$B$2:$O$97</definedName>
    <definedName name="_xlnm.Print_Area" localSheetId="13">'MDA Worksheet'!$B$1:$BF$132</definedName>
    <definedName name="_xlnm.Print_Area" localSheetId="18">'Modellable Customers'!$L$1</definedName>
    <definedName name="_xlnm.Print_Area" localSheetId="3">'PIM Model'!$B$1:$Q$40</definedName>
    <definedName name="_xlnm.Print_Area" localSheetId="16">'PRIME Headers'!$B$2:$C$24</definedName>
    <definedName name="_xlnm.Print_Area" localSheetId="14">'PRIME Upload'!$Q$1</definedName>
    <definedName name="_xlnm.Print_Area" localSheetId="7">'Required Info to Submit'!$C$2:$K$30</definedName>
    <definedName name="_xlnm.Print_Area" localSheetId="6">'Tracking &amp; Profitability'!$B$2:$O$36</definedName>
    <definedName name="_xlnm.Print_Area" localSheetId="5">'Variable Costs &amp; Income'!$B$2:$L$32</definedName>
    <definedName name="_xlnm.Print_Area" localSheetId="1">Welcome!$B$2:$E$25</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9">#REF!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1" i="64" l="1"/>
  <c r="D71" i="64" l="1"/>
  <c r="O52" i="64" s="1"/>
  <c r="B71" i="64"/>
  <c r="D70" i="64"/>
  <c r="B70" i="64"/>
  <c r="D69" i="64"/>
  <c r="O51" i="64" s="1"/>
  <c r="B68" i="64"/>
  <c r="O45" i="64" s="1"/>
  <c r="I64" i="54"/>
  <c r="M71" i="54"/>
  <c r="M72" i="54" s="1"/>
  <c r="U47" i="64" l="1"/>
  <c r="B69" i="64"/>
  <c r="P47" i="64" s="1"/>
  <c r="B54" i="64" l="1"/>
  <c r="J37" i="64" s="1"/>
  <c r="B37" i="64"/>
  <c r="T16" i="64" s="1"/>
  <c r="B27" i="64"/>
  <c r="O16" i="64" s="1"/>
  <c r="F10" i="64" l="1"/>
  <c r="G10" i="64"/>
  <c r="G9" i="64"/>
  <c r="F9" i="64"/>
  <c r="G8" i="64"/>
  <c r="F8" i="64"/>
  <c r="G7" i="64"/>
  <c r="F7" i="64"/>
  <c r="M50" i="54" l="1"/>
  <c r="C20" i="69"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V9" i="74" l="1"/>
  <c r="V15" i="74" l="1"/>
  <c r="V11" i="74"/>
  <c r="V13" i="74"/>
  <c r="V12" i="74"/>
  <c r="V14" i="74"/>
  <c r="L14" i="57"/>
  <c r="F16"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F15" i="75"/>
  <c r="AF14" i="75"/>
  <c r="AF13" i="75"/>
  <c r="AF12" i="75"/>
  <c r="AF11" i="75"/>
  <c r="AF10" i="75"/>
  <c r="AF9" i="75"/>
  <c r="AF8" i="75"/>
  <c r="AF7" i="75"/>
  <c r="AF6" i="75"/>
  <c r="AG15" i="75"/>
  <c r="AG14" i="75"/>
  <c r="AG13" i="75"/>
  <c r="AG12" i="75"/>
  <c r="AG11" i="75"/>
  <c r="AG10" i="75"/>
  <c r="AG9" i="75"/>
  <c r="AG8" i="75"/>
  <c r="AG7" i="75"/>
  <c r="AG6" i="75"/>
  <c r="B62" i="64" l="1"/>
  <c r="S48" i="64"/>
  <c r="N49" i="64"/>
  <c r="O49" i="64"/>
  <c r="O48" i="64"/>
  <c r="T49" i="64"/>
  <c r="S49" i="64"/>
  <c r="T48" i="64"/>
  <c r="N48" i="64"/>
  <c r="I31" i="64"/>
  <c r="I30" i="64"/>
  <c r="J30" i="64"/>
  <c r="J31" i="64"/>
  <c r="AI15" i="75"/>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82" i="64"/>
  <c r="O36" i="64" s="1"/>
  <c r="J26" i="64"/>
  <c r="I32" i="54" l="1"/>
  <c r="K30" i="54" s="1"/>
  <c r="I21" i="54"/>
  <c r="K19" i="54" s="1"/>
  <c r="Q64" i="54"/>
  <c r="K88" i="54"/>
  <c r="J40" i="54" l="1"/>
  <c r="D42" i="64" l="1"/>
  <c r="V22" i="64" s="1"/>
  <c r="D41" i="64"/>
  <c r="V21" i="64" s="1"/>
  <c r="B42" i="64"/>
  <c r="C41" i="64" s="1"/>
  <c r="B41" i="64"/>
  <c r="U21" i="64" s="1"/>
  <c r="D40" i="64"/>
  <c r="C40" i="64" l="1"/>
  <c r="U22" i="64"/>
  <c r="K63" i="5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75" i="54" s="1"/>
  <c r="G3" i="54"/>
  <c r="L4" i="54"/>
  <c r="K26" i="64"/>
  <c r="K80" i="54"/>
  <c r="K55" i="54"/>
  <c r="K36" i="54"/>
  <c r="K25" i="54"/>
  <c r="K14" i="54"/>
  <c r="L14" i="64" s="1"/>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l="1"/>
  <c r="AU40" i="72"/>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Q89" i="54" l="1"/>
  <c r="M97" i="54" s="1"/>
  <c r="M95"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J46" i="43" l="1"/>
  <c r="J37" i="43"/>
  <c r="Z16" i="36"/>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T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43" i="64"/>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s="1"/>
  <c r="E13" i="11" s="1"/>
  <c r="E19" i="11" s="1"/>
  <c r="B29" i="65" s="1"/>
  <c r="J12" i="12" l="1"/>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U48" i="64"/>
  <c r="P48" i="64"/>
  <c r="U49"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96" i="54" l="1"/>
  <c r="F22" i="12" s="1"/>
  <c r="E22" i="12"/>
  <c r="J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D26" i="65" s="1"/>
  <c r="AB10"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I40" i="70"/>
  <c r="T38" i="61"/>
  <c r="C22" i="69" s="1"/>
  <c r="G29" i="11"/>
  <c r="D25" i="65"/>
  <c r="D30" i="65"/>
  <c r="E30" i="11"/>
  <c r="B31" i="65" s="1"/>
  <c r="D31" i="65" s="1"/>
  <c r="G23" i="11"/>
  <c r="I39" i="70"/>
  <c r="T40" i="61"/>
  <c r="G12" i="12"/>
  <c r="G27" i="12"/>
  <c r="D29" i="65"/>
  <c r="G28" i="12"/>
  <c r="G30" i="12"/>
  <c r="G22" i="12"/>
  <c r="G15" i="11"/>
  <c r="G25" i="12"/>
  <c r="G17" i="11"/>
  <c r="G11" i="11"/>
  <c r="L33" i="70"/>
  <c r="K33" i="70"/>
  <c r="K36" i="70"/>
  <c r="G37" i="70"/>
  <c r="I37" i="70"/>
  <c r="G13" i="12" l="1"/>
  <c r="E20" i="12"/>
  <c r="G20" i="12" s="1"/>
  <c r="B24" i="65"/>
  <c r="J17" i="12"/>
  <c r="J13" i="12" s="1"/>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Lim, Alex</author>
  </authors>
  <commentList>
    <comment ref="C16" authorId="0" shapeId="0" xr:uid="{9D984760-714A-44EE-AA22-466F67FA63E6}">
      <text>
        <r>
          <rPr>
            <b/>
            <sz val="8"/>
            <color indexed="81"/>
            <rFont val="Tahoma"/>
            <family val="2"/>
          </rPr>
          <t>Does this customer currently or do you expect them to make the vast majority of their payments via credit card?  (If you don’t know, find out before proceeding)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F2AFFF4-505B-4DA0-B063-2AE9D4EBE9ED}" name="Connection" type="1" refreshedVersion="7" deleted="1" background="1" saveData="1">
    <dbPr connection="" command=""/>
  </connection>
</connections>
</file>

<file path=xl/sharedStrings.xml><?xml version="1.0" encoding="utf-8"?>
<sst xmlns="http://schemas.openxmlformats.org/spreadsheetml/2006/main" count="110740" uniqueCount="9158">
  <si>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</si>
  <si>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</si>
  <si>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</si>
  <si>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</si>
  <si>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</si>
  <si>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</si>
  <si>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</si>
  <si>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</si>
  <si>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</si>
  <si>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</si>
  <si>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</si>
  <si>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</si>
  <si>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</si>
  <si>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</si>
  <si>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</si>
  <si>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</si>
  <si>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</si>
  <si>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</si>
  <si>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</si>
  <si>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</si>
  <si>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</si>
  <si>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</si>
  <si>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</si>
  <si>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</si>
  <si>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</si>
  <si>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</si>
  <si>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</si>
  <si>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</si>
  <si>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</si>
  <si>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</si>
  <si>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</si>
  <si>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</si>
  <si>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</si>
  <si>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</si>
  <si>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</si>
  <si>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</si>
  <si>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</si>
  <si>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</si>
  <si>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</si>
  <si>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</si>
  <si>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</si>
  <si>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</si>
  <si>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</si>
  <si>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</si>
  <si>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</si>
  <si>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</si>
  <si>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</si>
  <si>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</si>
  <si>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</si>
  <si>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</si>
  <si>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</si>
  <si>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</si>
  <si>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</si>
  <si>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</si>
  <si>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</si>
  <si>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</si>
  <si>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</si>
  <si>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</si>
  <si>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</si>
  <si>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</si>
  <si>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</si>
  <si>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</si>
  <si>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</si>
  <si>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</si>
  <si>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</si>
  <si>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</si>
  <si>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</si>
  <si>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</si>
  <si>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</si>
  <si>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</si>
  <si>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</si>
  <si>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</si>
  <si>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</si>
  <si>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</si>
  <si>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</si>
  <si>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</si>
  <si>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</si>
  <si>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</si>
  <si>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</si>
  <si>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</si>
  <si>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</si>
  <si>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</si>
  <si>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</si>
  <si>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</si>
  <si>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</si>
  <si>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</si>
  <si>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</si>
  <si>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</si>
  <si>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</si>
  <si>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</si>
  <si>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</si>
  <si>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</si>
  <si>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</si>
  <si>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</si>
  <si>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</si>
  <si>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</si>
  <si>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</si>
  <si>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</si>
  <si>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</si>
  <si>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</si>
  <si>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</si>
  <si>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</si>
  <si>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</si>
  <si>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</si>
  <si>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</si>
  <si>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</si>
  <si>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</si>
  <si>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</si>
  <si>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</si>
  <si>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</si>
  <si>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</si>
  <si>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</si>
  <si>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</si>
  <si>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</si>
  <si>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</si>
  <si>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</si>
  <si>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</si>
  <si>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</si>
  <si>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</si>
  <si>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</si>
  <si>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</si>
  <si>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</si>
  <si>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</si>
  <si>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</si>
  <si>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</si>
  <si>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</si>
  <si>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</si>
  <si>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</si>
  <si>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</si>
  <si>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</si>
  <si>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</si>
  <si>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</si>
  <si>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</si>
  <si>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</si>
  <si>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</si>
  <si>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</si>
  <si>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</si>
  <si>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</si>
  <si>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</si>
  <si>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</si>
  <si>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</si>
  <si>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</si>
  <si>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</si>
  <si>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</si>
  <si>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</si>
  <si>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</si>
  <si>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</si>
  <si>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</si>
  <si>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</si>
  <si>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</si>
  <si>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</si>
  <si>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</si>
  <si>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</si>
  <si>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</si>
  <si>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</si>
  <si>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</si>
  <si>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</si>
  <si>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</si>
  <si>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</si>
  <si>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</si>
  <si>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</si>
  <si>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</si>
  <si>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</si>
  <si>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</si>
  <si>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</si>
  <si>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</si>
  <si>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</si>
  <si>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</si>
  <si>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</si>
  <si>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</si>
  <si>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</si>
  <si>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</si>
  <si>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</si>
  <si>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</si>
  <si>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</si>
  <si>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</si>
  <si>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</si>
  <si>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</si>
  <si>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</si>
  <si>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</si>
  <si>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</si>
  <si>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</si>
  <si>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</si>
  <si>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</si>
  <si>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</si>
  <si>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</si>
  <si>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</si>
  <si>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</si>
  <si>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</si>
  <si>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</si>
  <si>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</si>
  <si>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</si>
  <si>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</si>
  <si>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</si>
  <si>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</si>
  <si>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</si>
  <si>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</si>
  <si>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</si>
  <si>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</si>
  <si>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</si>
  <si>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</si>
  <si>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</si>
  <si>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</si>
  <si>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</si>
  <si>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</si>
  <si>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</si>
  <si>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</si>
  <si>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</si>
  <si>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</si>
  <si>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</si>
  <si>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</si>
  <si>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</si>
  <si>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</si>
  <si>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</si>
  <si>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</si>
  <si>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</si>
  <si>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</si>
  <si>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</si>
  <si>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</si>
  <si>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</si>
  <si>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</si>
  <si>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</si>
  <si>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</si>
  <si>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</si>
  <si>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</si>
  <si>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</si>
  <si>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</si>
  <si>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</si>
  <si>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</si>
  <si>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</si>
  <si>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</si>
  <si>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</si>
  <si>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</si>
  <si>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</si>
  <si>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</si>
  <si>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</si>
  <si>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</si>
  <si>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</si>
  <si>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</si>
  <si>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</si>
  <si>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</si>
  <si>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</si>
  <si>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</si>
  <si>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</si>
  <si>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</si>
  <si>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</si>
  <si>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</si>
  <si>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</si>
  <si>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</si>
  <si>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</si>
  <si>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</si>
  <si>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</si>
  <si>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</si>
  <si>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</si>
  <si>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</si>
  <si>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</si>
  <si>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</si>
  <si>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</si>
  <si>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</si>
  <si>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</si>
  <si>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</si>
  <si>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</si>
  <si>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</si>
  <si>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</si>
  <si>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</si>
  <si>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</si>
  <si>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</si>
  <si>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</si>
  <si>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</si>
  <si>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</si>
  <si>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</si>
  <si>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</si>
  <si>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</si>
  <si>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</si>
  <si>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</si>
  <si>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</si>
  <si>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</si>
  <si>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</si>
  <si>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</si>
  <si>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</si>
  <si>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</si>
  <si>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</si>
  <si>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</si>
  <si>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</si>
  <si>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</si>
  <si>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</si>
  <si>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</si>
  <si>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</si>
  <si>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</si>
  <si>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</si>
  <si>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</si>
  <si>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</si>
  <si>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</si>
  <si>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</si>
  <si>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</si>
  <si>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</si>
  <si>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</si>
  <si>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</si>
  <si>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</si>
  <si>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</si>
  <si>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</si>
  <si>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</si>
  <si>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</si>
  <si>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</si>
  <si>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</si>
  <si>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</si>
  <si>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</si>
  <si>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</si>
  <si>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</si>
  <si>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</si>
  <si>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</si>
  <si>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</si>
  <si>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</si>
  <si>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</si>
  <si>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</si>
  <si>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</si>
  <si>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</si>
  <si>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</si>
  <si>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</si>
  <si>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</si>
  <si>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</si>
  <si>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</si>
  <si>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</si>
  <si>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</si>
  <si>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</si>
  <si>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</si>
  <si>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</si>
  <si>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</si>
  <si>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</si>
  <si>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</si>
  <si>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</si>
  <si>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</si>
  <si>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</si>
  <si>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</si>
  <si>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</si>
  <si>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</si>
  <si>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</si>
  <si>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</si>
  <si>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</si>
  <si>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</si>
  <si>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</si>
  <si>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</si>
  <si>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</si>
  <si>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</si>
  <si>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</si>
  <si>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</si>
  <si>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</si>
  <si>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</si>
  <si>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</si>
  <si>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</si>
  <si>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</si>
  <si>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</si>
  <si>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</si>
  <si>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</si>
  <si>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</si>
  <si>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</si>
  <si>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</si>
  <si>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</si>
  <si>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</si>
  <si>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</si>
  <si>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</si>
  <si>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</si>
  <si>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</si>
  <si>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</si>
  <si>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</si>
  <si>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</si>
  <si>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</si>
  <si>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</si>
  <si>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</si>
  <si>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</si>
  <si>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</si>
  <si>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</si>
  <si>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</si>
  <si>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</si>
  <si>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</si>
  <si>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</si>
  <si>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</si>
  <si>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</si>
  <si>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</si>
  <si>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</si>
  <si>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</si>
  <si>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</si>
  <si>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</si>
  <si>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</si>
  <si>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</si>
  <si>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</si>
  <si>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</si>
  <si>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</si>
  <si>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</si>
  <si>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</si>
  <si>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</si>
  <si>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</si>
  <si>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</si>
  <si>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</si>
  <si>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</si>
  <si>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</si>
  <si>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</si>
  <si>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</si>
  <si>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</si>
  <si>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</si>
  <si>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</si>
  <si>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</si>
  <si>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</si>
  <si>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</si>
  <si>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</si>
  <si>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</si>
  <si>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</si>
  <si>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</si>
  <si>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</si>
  <si>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</si>
  <si>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</si>
  <si>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</si>
  <si>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</si>
  <si>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</si>
  <si>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</si>
  <si>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</si>
  <si>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</si>
  <si>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</si>
  <si>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</si>
  <si>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</si>
  <si>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</si>
  <si>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</si>
  <si>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</si>
  <si>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</si>
  <si>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</si>
  <si>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</si>
  <si>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</si>
  <si>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</si>
  <si>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</si>
  <si>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</si>
  <si>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</si>
  <si>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</si>
  <si>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</si>
  <si>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</si>
  <si>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</si>
  <si>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</si>
  <si>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</si>
  <si>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</si>
  <si>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</si>
  <si>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</si>
  <si>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</si>
  <si>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</si>
  <si>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</si>
  <si>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</si>
  <si>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</si>
  <si>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</si>
  <si>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</si>
  <si>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</si>
  <si>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</si>
  <si>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</si>
  <si>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</si>
  <si>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</si>
  <si>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</si>
  <si>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</si>
  <si>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</si>
  <si>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</si>
  <si>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</si>
  <si>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</si>
  <si>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</si>
  <si>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</si>
  <si>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</si>
  <si>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</si>
  <si>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</si>
  <si>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</si>
  <si>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</si>
  <si>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</si>
  <si>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</si>
  <si>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</si>
  <si>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</si>
  <si>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</si>
  <si>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</si>
  <si>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</si>
  <si>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</si>
  <si>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</si>
  <si>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</si>
  <si>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</si>
  <si>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</si>
  <si>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</si>
  <si>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</si>
  <si>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</si>
  <si>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</si>
  <si>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</si>
  <si>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</si>
  <si>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</si>
  <si>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</si>
  <si>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</si>
  <si>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</si>
  <si>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</si>
  <si>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</si>
  <si>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</si>
  <si>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</si>
  <si>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</si>
  <si>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</si>
  <si>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</si>
  <si>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</si>
  <si>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</si>
  <si>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</si>
  <si>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</si>
  <si>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</si>
  <si>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</si>
  <si>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</si>
  <si>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</si>
  <si>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</si>
  <si>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</si>
  <si>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</si>
  <si>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</si>
  <si>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</si>
  <si>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</si>
  <si>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</si>
  <si>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</si>
  <si>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</si>
  <si>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</si>
  <si>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</si>
  <si>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</si>
  <si>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</si>
  <si>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</si>
  <si>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</si>
  <si>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</si>
  <si>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</si>
  <si>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</si>
  <si>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</si>
  <si>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</si>
  <si>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</si>
  <si>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</si>
  <si>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</si>
  <si>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</si>
  <si>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</si>
  <si>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</si>
  <si>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</si>
  <si>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</si>
  <si>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</si>
  <si>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</si>
  <si>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</si>
  <si>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</si>
  <si>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</si>
  <si>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</si>
  <si>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</si>
  <si>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</si>
  <si>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</si>
  <si>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</si>
  <si>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</si>
  <si>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</si>
  <si>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</si>
  <si>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</si>
  <si>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</si>
  <si>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</si>
  <si>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</si>
  <si>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</si>
  <si>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</si>
  <si>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</si>
  <si>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</si>
  <si>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</si>
  <si>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</si>
  <si>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</si>
  <si>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</si>
  <si>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</si>
  <si>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</si>
  <si>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</si>
  <si>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</si>
  <si>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</si>
  <si>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</si>
  <si>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</si>
  <si>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</si>
  <si>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</si>
  <si>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</si>
  <si>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</si>
  <si>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</si>
  <si>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</si>
  <si>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</si>
  <si>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</si>
  <si>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</si>
  <si>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</si>
  <si>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</si>
  <si>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</si>
  <si>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</si>
  <si>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</si>
  <si>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</si>
  <si>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</si>
  <si>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</si>
  <si>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</si>
  <si>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</si>
  <si>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</si>
  <si>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</si>
  <si>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</si>
  <si>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</si>
  <si>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</si>
  <si>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</si>
  <si>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</si>
  <si>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</si>
  <si>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</si>
  <si>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</si>
  <si>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</si>
  <si>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</si>
  <si>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</si>
  <si>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</si>
  <si>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</si>
  <si>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</si>
  <si>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</si>
  <si>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</si>
  <si>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</si>
  <si>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</si>
  <si>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</si>
  <si>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</si>
  <si>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</si>
  <si>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</si>
  <si>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</si>
  <si>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</si>
  <si>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</si>
  <si>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</si>
  <si>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</si>
  <si>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</si>
  <si>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</si>
  <si>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</si>
  <si>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</si>
  <si>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</si>
  <si>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</si>
  <si>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</si>
  <si>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</si>
  <si>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</si>
  <si>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</si>
  <si>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</si>
  <si>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</si>
  <si>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</si>
  <si>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</si>
  <si>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</si>
  <si>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</si>
  <si>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</si>
  <si>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</si>
  <si>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</si>
  <si>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</si>
  <si>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</si>
  <si>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</si>
  <si>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</si>
  <si>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</si>
  <si>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</si>
  <si>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</si>
  <si>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</si>
  <si>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</si>
  <si>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</si>
  <si>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</si>
  <si>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</si>
  <si>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</si>
  <si>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</si>
  <si>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</si>
  <si>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</si>
  <si>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</si>
  <si>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</si>
  <si>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</si>
  <si>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</si>
  <si>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</si>
  <si>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</si>
  <si>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</si>
  <si>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</si>
  <si>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</si>
  <si>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</si>
  <si>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</si>
  <si>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</si>
  <si>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</si>
  <si>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</si>
  <si>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</si>
  <si>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</si>
  <si>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</si>
  <si>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</si>
  <si>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</si>
  <si>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</si>
  <si>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</si>
  <si>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</si>
  <si>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</si>
  <si>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</si>
  <si>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</si>
  <si>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</si>
  <si>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</si>
  <si>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</si>
  <si>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</si>
  <si>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</si>
  <si>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</si>
  <si>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</si>
  <si>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</si>
  <si>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</si>
  <si>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</si>
  <si>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</si>
  <si>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</si>
  <si>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</si>
  <si>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</si>
  <si>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</si>
  <si>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</si>
  <si>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</si>
  <si>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</si>
  <si>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</si>
  <si>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</si>
  <si>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</si>
  <si>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</si>
  <si>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</si>
  <si>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</si>
  <si>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</si>
  <si>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</si>
  <si>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</si>
  <si>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</si>
  <si>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</si>
  <si>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</si>
  <si>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</si>
  <si>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</si>
  <si>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</si>
  <si>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</si>
  <si>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</si>
  <si>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</si>
  <si>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</si>
  <si>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</si>
  <si>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</si>
  <si>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</si>
  <si>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</si>
  <si>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</si>
  <si>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</si>
  <si>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</si>
  <si>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</si>
  <si>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</si>
  <si>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</si>
  <si>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</si>
  <si>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</si>
  <si>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</si>
  <si>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</si>
  <si>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</si>
  <si>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</si>
  <si>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</si>
  <si>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</si>
  <si>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</si>
  <si>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</si>
  <si>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</si>
  <si>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</si>
  <si>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</si>
  <si>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</si>
  <si>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</si>
  <si>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</si>
  <si>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</si>
  <si>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</si>
  <si>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</si>
  <si>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</si>
  <si>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</si>
  <si>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</si>
  <si>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</si>
  <si>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</si>
  <si>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</si>
  <si>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</si>
  <si>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</si>
  <si>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</si>
  <si>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</si>
  <si>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</si>
  <si>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</si>
  <si>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</si>
  <si>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</si>
  <si>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</si>
  <si>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</si>
  <si>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</si>
  <si>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</si>
  <si>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</si>
  <si>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</si>
  <si>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</si>
  <si>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</si>
  <si>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</si>
  <si>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</si>
  <si>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</si>
  <si>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</si>
  <si>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</si>
  <si>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</si>
  <si>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</si>
  <si>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</si>
  <si>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</si>
  <si>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</si>
  <si>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</si>
  <si>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</si>
  <si>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</si>
  <si>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</si>
  <si>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</si>
  <si>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</si>
  <si>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</si>
  <si>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</si>
  <si>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</si>
  <si>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</si>
  <si>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</si>
  <si>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</si>
  <si>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</si>
  <si>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</si>
  <si>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</si>
  <si>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</si>
  <si>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</si>
  <si>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</si>
  <si>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</si>
  <si>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</si>
  <si>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</si>
  <si>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</si>
  <si>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</si>
  <si>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</si>
  <si>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</si>
  <si>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</si>
  <si>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</si>
  <si>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</si>
  <si>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</si>
  <si>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</si>
  <si>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</si>
  <si>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</si>
  <si>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</si>
  <si>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</si>
  <si>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</si>
  <si>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</si>
  <si>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</si>
  <si>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</si>
  <si>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</si>
  <si>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</si>
  <si>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</si>
  <si>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</si>
  <si>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</si>
  <si>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</si>
  <si>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</si>
  <si>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</si>
  <si>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</si>
  <si>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</si>
  <si>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</si>
  <si>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</si>
  <si>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</si>
  <si>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</si>
  <si>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</si>
  <si>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</si>
  <si>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</si>
  <si>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</si>
  <si>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</si>
  <si>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</si>
  <si>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</si>
  <si>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</si>
  <si>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</si>
  <si>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</si>
  <si>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</si>
  <si>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</si>
  <si>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</si>
  <si>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</si>
  <si>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</si>
  <si>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</si>
  <si>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</si>
  <si>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</si>
  <si>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</si>
  <si>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</si>
  <si>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</si>
  <si>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</si>
  <si>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</si>
  <si>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</si>
  <si>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</si>
  <si>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</si>
  <si>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</si>
  <si>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</si>
  <si>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</si>
  <si>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</si>
  <si>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</si>
  <si>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</si>
  <si>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</si>
  <si>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</si>
  <si>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</si>
  <si>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</si>
  <si>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</si>
  <si>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</si>
  <si>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</si>
  <si>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</si>
  <si>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</si>
  <si>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</si>
  <si>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</si>
  <si>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</si>
  <si>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</si>
  <si>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</si>
  <si>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</si>
  <si>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</si>
  <si>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</si>
  <si>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</si>
  <si>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</si>
  <si>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</si>
  <si>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</si>
  <si>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</si>
  <si>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</si>
  <si>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</si>
  <si>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</si>
  <si>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</si>
  <si>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</si>
  <si>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</si>
  <si>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</si>
  <si>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</si>
  <si>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</si>
  <si>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</si>
  <si>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</si>
  <si>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</si>
  <si>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</si>
  <si>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</si>
  <si>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</si>
  <si>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</si>
  <si>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</si>
  <si>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</si>
  <si>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</si>
  <si>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</si>
  <si>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</si>
  <si>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</si>
  <si>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</si>
  <si>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</si>
  <si>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</si>
  <si>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</si>
  <si>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</si>
  <si>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</si>
  <si>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</si>
  <si>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</si>
  <si>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</si>
  <si>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</si>
  <si>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</si>
  <si>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</si>
  <si>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</si>
  <si>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</si>
  <si>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</si>
  <si>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</si>
  <si>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</si>
  <si>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</si>
  <si>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</si>
  <si>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</si>
  <si>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</si>
  <si>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</si>
  <si>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</si>
  <si>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</si>
  <si>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</si>
  <si>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</si>
  <si>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</si>
  <si>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</si>
  <si>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</si>
  <si>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</si>
  <si>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</si>
  <si>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</si>
  <si>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</si>
  <si>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</si>
  <si>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</si>
  <si>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</si>
  <si>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</si>
  <si>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</si>
  <si>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</si>
  <si>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</si>
  <si>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</si>
  <si>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</si>
  <si>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</si>
  <si>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</si>
  <si>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</si>
  <si>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</si>
  <si>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</si>
  <si>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</si>
  <si>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</si>
  <si>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</si>
  <si>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</si>
  <si>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</si>
  <si>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</si>
  <si>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</si>
  <si>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</si>
  <si>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</si>
  <si>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</si>
  <si>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</si>
  <si>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</si>
  <si>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</si>
  <si>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</si>
  <si>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</si>
  <si>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</si>
  <si>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</si>
  <si>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</si>
  <si>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</si>
  <si>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</si>
  <si>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</si>
  <si>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</si>
  <si>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</si>
  <si>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</si>
  <si>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</si>
  <si>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</si>
  <si>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</si>
  <si>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</si>
  <si>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</si>
  <si>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</si>
  <si>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</si>
  <si>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</si>
  <si>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</si>
  <si>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</si>
  <si>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</si>
  <si>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</si>
  <si>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</si>
  <si>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</si>
  <si>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</si>
  <si>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</si>
  <si>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</si>
  <si>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</si>
  <si>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</si>
  <si>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</si>
  <si>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</si>
  <si>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</si>
  <si>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</si>
  <si>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</si>
  <si>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</si>
  <si>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</si>
  <si>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</si>
  <si>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</si>
  <si>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</si>
  <si>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</si>
  <si>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</si>
  <si>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</si>
  <si>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</si>
  <si>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</si>
  <si>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</si>
  <si>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</si>
  <si>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</si>
  <si>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</si>
  <si>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</si>
  <si>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</si>
  <si>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</si>
  <si>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</si>
  <si>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</si>
  <si>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</si>
  <si>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</si>
  <si>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</si>
  <si>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</si>
  <si>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</si>
  <si>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</si>
  <si>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</si>
  <si>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</si>
  <si>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</si>
  <si>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</si>
  <si>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</si>
  <si>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</si>
  <si>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</si>
  <si>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</si>
  <si>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</si>
  <si>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</si>
  <si>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</si>
  <si>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</si>
  <si>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</si>
  <si>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</si>
  <si>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</si>
  <si>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</si>
  <si>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</si>
  <si>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</si>
  <si>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</si>
  <si>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</si>
  <si>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</si>
  <si>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</si>
  <si>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</si>
  <si>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</si>
  <si>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</si>
  <si>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</si>
  <si>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</si>
  <si>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</si>
  <si>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</si>
  <si>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</si>
  <si>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</si>
  <si>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</si>
  <si>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</si>
  <si>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</si>
  <si>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</si>
  <si>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</si>
  <si>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</si>
  <si>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</si>
  <si>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</si>
  <si>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</si>
  <si>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</si>
  <si>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</si>
  <si>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</si>
  <si>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</si>
  <si>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</si>
  <si>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</si>
  <si>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</si>
  <si>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</si>
  <si>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</si>
  <si>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</si>
  <si>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</si>
  <si>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</si>
  <si>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</si>
  <si>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</si>
  <si>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</si>
  <si>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</si>
  <si>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</si>
  <si>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</si>
  <si>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</si>
  <si>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</si>
  <si>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</si>
  <si>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</si>
  <si>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</si>
  <si>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</si>
  <si>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</si>
  <si>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</si>
  <si>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</si>
  <si>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</si>
  <si>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</si>
  <si>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</si>
  <si>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</si>
  <si>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</si>
  <si>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</si>
  <si>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</si>
  <si>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</si>
  <si>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</si>
  <si>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</si>
  <si>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</si>
  <si>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</si>
  <si>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</si>
  <si>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</si>
  <si>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</si>
  <si>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</si>
  <si>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</si>
  <si>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</si>
  <si>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</si>
  <si>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</si>
  <si>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</si>
  <si>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</si>
  <si>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</si>
  <si>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</si>
  <si>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</si>
  <si>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</si>
  <si>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</si>
  <si>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</si>
  <si>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</si>
  <si>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</si>
  <si>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</si>
  <si>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</si>
  <si>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</si>
  <si>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</si>
  <si>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</si>
  <si>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</si>
  <si>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</si>
  <si>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</si>
  <si>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</si>
  <si>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</si>
  <si>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</si>
  <si>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</si>
  <si>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</si>
  <si>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</si>
  <si>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</si>
  <si>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</si>
  <si>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</si>
  <si>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</si>
  <si>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</si>
  <si>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</si>
  <si>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</si>
  <si>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</si>
  <si>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</si>
  <si>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</si>
  <si>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</si>
  <si>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</si>
  <si>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</si>
  <si>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</si>
  <si>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</si>
  <si>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</si>
  <si>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</si>
  <si>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</si>
  <si>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</si>
  <si>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</si>
  <si>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</si>
  <si>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</si>
  <si>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</si>
  <si>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</si>
  <si>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</si>
  <si>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</si>
  <si>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</si>
  <si>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</si>
  <si>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</si>
  <si>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</si>
  <si>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</si>
  <si>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</si>
  <si>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</si>
  <si>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</si>
  <si>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</si>
  <si>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</si>
  <si>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</si>
  <si>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</si>
  <si>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</si>
  <si>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</si>
  <si>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</si>
  <si>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</si>
  <si>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</si>
  <si>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</si>
  <si>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</si>
  <si>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</si>
  <si>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</si>
  <si>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</si>
  <si>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</si>
  <si>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</si>
  <si>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</si>
  <si>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</si>
  <si>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</si>
  <si>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</si>
  <si>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</si>
  <si>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</si>
  <si>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</si>
  <si>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</si>
  <si>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</si>
  <si>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</si>
  <si>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</si>
  <si>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</si>
  <si>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</si>
  <si>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</si>
  <si>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</si>
  <si>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</si>
  <si>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</si>
  <si>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</si>
  <si>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</si>
  <si>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</si>
  <si>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</si>
  <si>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</si>
  <si>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</si>
  <si>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</si>
  <si>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</si>
  <si>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</si>
  <si>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</si>
  <si>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</si>
  <si>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</si>
  <si>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</si>
  <si>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</si>
  <si>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</si>
  <si>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</si>
  <si>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</si>
  <si>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</si>
  <si>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</si>
  <si>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</si>
  <si>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</si>
  <si>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</si>
  <si>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</si>
  <si>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</si>
  <si>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</si>
  <si>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</si>
  <si>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</si>
  <si>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</si>
  <si>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</si>
  <si>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</si>
  <si>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</si>
  <si>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</si>
  <si>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</si>
  <si>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</si>
  <si>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</si>
  <si>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</si>
  <si>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Unit</t>
  </si>
  <si>
    <t>Credit Rate</t>
  </si>
  <si>
    <t>National CC Rate</t>
  </si>
  <si>
    <t>MARKET NUMBER</t>
  </si>
  <si>
    <t>MARKET NAME</t>
  </si>
  <si>
    <t>MDA/INCENTIVE:</t>
  </si>
  <si>
    <t>Prepaid</t>
  </si>
  <si>
    <t>Multi Years Prepaid</t>
  </si>
  <si>
    <t>PON Only</t>
  </si>
  <si>
    <t>PON w/ Incentive</t>
  </si>
  <si>
    <t>STANDARD</t>
  </si>
  <si>
    <t>CURRENT</t>
  </si>
  <si>
    <t xml:space="preserve">MDA/Incentive/PON: </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</si>
  <si>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</si>
  <si>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</si>
  <si>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</si>
  <si>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</si>
  <si>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</si>
  <si>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</si>
  <si>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</si>
  <si>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</si>
  <si>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</si>
  <si>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</si>
  <si>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</si>
  <si>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</si>
  <si>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</si>
  <si>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</si>
  <si>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</si>
  <si>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</si>
  <si>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</si>
  <si>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</si>
  <si>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</si>
  <si>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</si>
  <si>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</si>
  <si>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</si>
  <si>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</si>
  <si>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</si>
  <si>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</si>
  <si>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</si>
  <si>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</si>
  <si>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</si>
  <si>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</si>
  <si>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</si>
  <si>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</si>
  <si>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</si>
  <si>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</si>
  <si>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</si>
  <si>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</si>
  <si>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</si>
  <si>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</si>
  <si>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</si>
  <si>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</si>
  <si>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</si>
  <si>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</si>
  <si>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</si>
  <si>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</si>
  <si>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</si>
  <si>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</si>
  <si>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</si>
  <si>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</si>
  <si>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</si>
  <si>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</si>
  <si>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</si>
  <si>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</si>
  <si>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</si>
  <si>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</si>
  <si>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</si>
  <si>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</si>
  <si>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</si>
  <si>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</si>
  <si>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</si>
  <si>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Prepaid Rollover Incentive Claw Back</t>
  </si>
  <si>
    <t>Tracking Program TBD</t>
  </si>
  <si>
    <t>Net New Prepaid Amount</t>
  </si>
  <si>
    <t>Note:</t>
  </si>
  <si>
    <t>Max 1.5%</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</si>
  <si>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</si>
  <si>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</si>
  <si>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</si>
  <si>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</si>
  <si>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</si>
  <si>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</si>
  <si>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</si>
  <si>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</si>
  <si>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</si>
  <si>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</si>
  <si>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</si>
  <si>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</si>
  <si>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</si>
  <si>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</si>
  <si>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</si>
  <si>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</si>
  <si>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</si>
  <si>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</si>
  <si>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 xml:space="preserve">Need to provide SBS team with original agreement program number </t>
  </si>
  <si>
    <t>PAPPO'S PIZZERIA/OSAGE</t>
  </si>
  <si>
    <t>UNASSIGNED</t>
  </si>
  <si>
    <t>650650000</t>
  </si>
  <si>
    <t>65065</t>
  </si>
  <si>
    <t>CENTRAL</t>
  </si>
  <si>
    <t>OSAGE BEACH</t>
  </si>
  <si>
    <t>MO</t>
  </si>
  <si>
    <t>4705 OSAGE BEACH PKWY</t>
  </si>
  <si>
    <t>5736931092</t>
  </si>
  <si>
    <t>TASTERS REST/NEW MAD</t>
  </si>
  <si>
    <t>638690000</t>
  </si>
  <si>
    <t>63869</t>
  </si>
  <si>
    <t>NEW MADRID</t>
  </si>
  <si>
    <t>VILLA SHOPPING CENTER</t>
  </si>
  <si>
    <t>5737482044</t>
  </si>
  <si>
    <t>THE PIG</t>
  </si>
  <si>
    <t>636450000</t>
  </si>
  <si>
    <t>63645</t>
  </si>
  <si>
    <t>FREDERICKTOWN</t>
  </si>
  <si>
    <t>910 HWY OO</t>
  </si>
  <si>
    <t>5737832555</t>
  </si>
  <si>
    <t>MIYABI SUSHI BAR STKHSE</t>
  </si>
  <si>
    <t>630102164</t>
  </si>
  <si>
    <t>63010</t>
  </si>
  <si>
    <t>ARNOLD</t>
  </si>
  <si>
    <t>892 ARNOLD COMMONS DR</t>
  </si>
  <si>
    <t>6363332755</t>
  </si>
  <si>
    <t>STARVIN MARVINS</t>
  </si>
  <si>
    <t>656160000</t>
  </si>
  <si>
    <t>65616</t>
  </si>
  <si>
    <t>BRANSON</t>
  </si>
  <si>
    <t>3400 W HWY 76</t>
  </si>
  <si>
    <t>4173347402</t>
  </si>
  <si>
    <t>OHANA JAPANESE STEAKHOUSE</t>
  </si>
  <si>
    <t>658070000</t>
  </si>
  <si>
    <t>65807</t>
  </si>
  <si>
    <t>SPRINGFIELD</t>
  </si>
  <si>
    <t>310 W BATTLEFIELD</t>
  </si>
  <si>
    <t>4178237788</t>
  </si>
  <si>
    <t>WESTGATE BRANSON DRAFTS</t>
  </si>
  <si>
    <t>WESTGATE RESORT</t>
  </si>
  <si>
    <t>656168112</t>
  </si>
  <si>
    <t>2280 SHEPHERD OF HILL EXP</t>
  </si>
  <si>
    <t>4078831480</t>
  </si>
  <si>
    <t>COUNTRY BOB'S NEW</t>
  </si>
  <si>
    <t>655591040</t>
  </si>
  <si>
    <t>65559</t>
  </si>
  <si>
    <t>SAINT JAMES</t>
  </si>
  <si>
    <t>1202 N JEFFERSON ST</t>
  </si>
  <si>
    <t>5732654616</t>
  </si>
  <si>
    <t>MIDWEST PETRO/REST</t>
  </si>
  <si>
    <t>654530000</t>
  </si>
  <si>
    <t>65453</t>
  </si>
  <si>
    <t>CUBA</t>
  </si>
  <si>
    <t>5922 HIGHWAY 19</t>
  </si>
  <si>
    <t>5738853229</t>
  </si>
  <si>
    <t>DOWNTOWN BISTRO</t>
  </si>
  <si>
    <t>638570000</t>
  </si>
  <si>
    <t>63857</t>
  </si>
  <si>
    <t>KENNETT</t>
  </si>
  <si>
    <t>101 SOUTH SIDE SQUARE</t>
  </si>
  <si>
    <t>5738887943</t>
  </si>
  <si>
    <t>MIDTOWN RECREATION</t>
  </si>
  <si>
    <t>638520000</t>
  </si>
  <si>
    <t>63852</t>
  </si>
  <si>
    <t>HOLCOMB</t>
  </si>
  <si>
    <t>107 MAIN ST</t>
  </si>
  <si>
    <t>5737929689</t>
  </si>
  <si>
    <t>DOGWOOD SOCIAL HOUSE</t>
  </si>
  <si>
    <t>UNKNOWN</t>
  </si>
  <si>
    <t>637035809</t>
  </si>
  <si>
    <t>63703</t>
  </si>
  <si>
    <t>CAPE GIRARDEAU</t>
  </si>
  <si>
    <t>80 S PLAZA WAY</t>
  </si>
  <si>
    <t>5616442708</t>
  </si>
  <si>
    <t>CAKES N CREAMS DESSERT</t>
  </si>
  <si>
    <t>2805 WEST HIGHWAY 76</t>
  </si>
  <si>
    <t>4173344929</t>
  </si>
  <si>
    <t>MIDWAY BAR &amp; GRILL LLC</t>
  </si>
  <si>
    <t>636700000</t>
  </si>
  <si>
    <t>63670</t>
  </si>
  <si>
    <t>SAINTE GENEVIEVE</t>
  </si>
  <si>
    <t>13551 MISSOURI HWY 32</t>
  </si>
  <si>
    <t>5738831066</t>
  </si>
  <si>
    <t>EATIN PLACE</t>
  </si>
  <si>
    <t>654830000</t>
  </si>
  <si>
    <t>65483</t>
  </si>
  <si>
    <t>1450 CW HARRY BLVD</t>
  </si>
  <si>
    <t>4179670272</t>
  </si>
  <si>
    <t>BROUSSARD'S CAJUN CUISINE</t>
  </si>
  <si>
    <t>637017309</t>
  </si>
  <si>
    <t>63701</t>
  </si>
  <si>
    <t>114 N MAIN ST</t>
  </si>
  <si>
    <t>9999999999</t>
  </si>
  <si>
    <t>KOZY KITCHEN III</t>
  </si>
  <si>
    <t>636270000</t>
  </si>
  <si>
    <t>63627</t>
  </si>
  <si>
    <t>BLOOMSDALE</t>
  </si>
  <si>
    <t>710 HWY 61</t>
  </si>
  <si>
    <t>5734832898</t>
  </si>
  <si>
    <t>DU KUM INN</t>
  </si>
  <si>
    <t>630801266</t>
  </si>
  <si>
    <t>63080</t>
  </si>
  <si>
    <t>SULLIVAN</t>
  </si>
  <si>
    <t>101 GRANDE CTR</t>
  </si>
  <si>
    <t>5734686114</t>
  </si>
  <si>
    <t>SNOWENSVILLE DINER</t>
  </si>
  <si>
    <t>650661353</t>
  </si>
  <si>
    <t>65066</t>
  </si>
  <si>
    <t>OWENSVILLE</t>
  </si>
  <si>
    <t>206 S 1ST ST</t>
  </si>
  <si>
    <t>5732595680</t>
  </si>
  <si>
    <t>NEW BAYLEE JO'S BBQ</t>
  </si>
  <si>
    <t>636509156</t>
  </si>
  <si>
    <t>63650</t>
  </si>
  <si>
    <t>IRONTON</t>
  </si>
  <si>
    <t>1315 N HIGHWAY 21</t>
  </si>
  <si>
    <t>5735462100</t>
  </si>
  <si>
    <t>LA TOLTECA INC</t>
  </si>
  <si>
    <t>655367056</t>
  </si>
  <si>
    <t>65536</t>
  </si>
  <si>
    <t>LEBANON</t>
  </si>
  <si>
    <t>156 EVERGREEN PKWY</t>
  </si>
  <si>
    <t>4175325300</t>
  </si>
  <si>
    <t>FAT DADDY'S BBQ</t>
  </si>
  <si>
    <t>656530000</t>
  </si>
  <si>
    <t>65653</t>
  </si>
  <si>
    <t>FORSYTH</t>
  </si>
  <si>
    <t>16020 US HWY 160</t>
  </si>
  <si>
    <t>4175464604</t>
  </si>
  <si>
    <t>JERRY'S RESTAURANT</t>
  </si>
  <si>
    <t>638669999</t>
  </si>
  <si>
    <t>63866</t>
  </si>
  <si>
    <t>MARSTON</t>
  </si>
  <si>
    <t>I 55 &amp; ROUTE EE</t>
  </si>
  <si>
    <t>5736432797</t>
  </si>
  <si>
    <t>LAS MARGARITAS/PB</t>
  </si>
  <si>
    <t>639010000</t>
  </si>
  <si>
    <t>63901</t>
  </si>
  <si>
    <t>POPLAR BLUFF</t>
  </si>
  <si>
    <t>2144 NORTH WESTWOOD BLVD</t>
  </si>
  <si>
    <t>5736863246</t>
  </si>
  <si>
    <t>LAS MARGARITAS</t>
  </si>
  <si>
    <t>633682200</t>
  </si>
  <si>
    <t>63368</t>
  </si>
  <si>
    <t>O FALLON</t>
  </si>
  <si>
    <t>1165 TECHNOLOGY DR</t>
  </si>
  <si>
    <t>6363622021</t>
  </si>
  <si>
    <t>102 TAPHOUSE</t>
  </si>
  <si>
    <t>636401719</t>
  </si>
  <si>
    <t>63640</t>
  </si>
  <si>
    <t>FARMINGTON</t>
  </si>
  <si>
    <t>102 W COLUMBIA ST</t>
  </si>
  <si>
    <t>5737601135</t>
  </si>
  <si>
    <t>HUBS PUB &amp; GRILL 2</t>
  </si>
  <si>
    <t>636641807</t>
  </si>
  <si>
    <t>63664</t>
  </si>
  <si>
    <t>POTOSI</t>
  </si>
  <si>
    <t>220 W HIGH ST</t>
  </si>
  <si>
    <t>5734364827</t>
  </si>
  <si>
    <t>GRECIAN STK HS/K</t>
  </si>
  <si>
    <t>1108 SOUTH BYPASS</t>
  </si>
  <si>
    <t>5738889522</t>
  </si>
  <si>
    <t>STAR BAR GRILL</t>
  </si>
  <si>
    <t>656163419</t>
  </si>
  <si>
    <t>100 FALL CREEK DR</t>
  </si>
  <si>
    <t>4173205015</t>
  </si>
  <si>
    <t>HINODE JAPANESE REST</t>
  </si>
  <si>
    <t>658100000</t>
  </si>
  <si>
    <t>65810</t>
  </si>
  <si>
    <t>4301 S. NATIONAL AVE</t>
  </si>
  <si>
    <t>4178771777</t>
  </si>
  <si>
    <t>PASTA EXPRESS</t>
  </si>
  <si>
    <t>658040000</t>
  </si>
  <si>
    <t>65804</t>
  </si>
  <si>
    <t>3250 EAST BATTLEFIELD #A</t>
  </si>
  <si>
    <t>4178901345</t>
  </si>
  <si>
    <t>SMITHS RESTAURANT</t>
  </si>
  <si>
    <t>656130000</t>
  </si>
  <si>
    <t>65613</t>
  </si>
  <si>
    <t>BOLIVAR</t>
  </si>
  <si>
    <t>1340 HWY U</t>
  </si>
  <si>
    <t>4177776484</t>
  </si>
  <si>
    <t>OZARK CAFE NEW</t>
  </si>
  <si>
    <t>657752158</t>
  </si>
  <si>
    <t>65775</t>
  </si>
  <si>
    <t>WEST PLAINS</t>
  </si>
  <si>
    <t>662 MISSOURI AVE</t>
  </si>
  <si>
    <t>4172742876</t>
  </si>
  <si>
    <t>CHRISTINES CAFE</t>
  </si>
  <si>
    <t>636010000</t>
  </si>
  <si>
    <t>63601</t>
  </si>
  <si>
    <t>DESLOGE</t>
  </si>
  <si>
    <t>1107 EAST CHESTNUT</t>
  </si>
  <si>
    <t>5734316757</t>
  </si>
  <si>
    <t>ROCKING CHAIR 2</t>
  </si>
  <si>
    <t>656328219</t>
  </si>
  <si>
    <t>65632</t>
  </si>
  <si>
    <t>CONWAY</t>
  </si>
  <si>
    <t>105 MARTINGALE DR</t>
  </si>
  <si>
    <t>5736195428</t>
  </si>
  <si>
    <t>COYOTE'S NIXA GRILL</t>
  </si>
  <si>
    <t>657149315</t>
  </si>
  <si>
    <t>65714</t>
  </si>
  <si>
    <t>NIXA</t>
  </si>
  <si>
    <t>807 N MAIN ST</t>
  </si>
  <si>
    <t>4177256803</t>
  </si>
  <si>
    <t>EL LAGO</t>
  </si>
  <si>
    <t>657379747</t>
  </si>
  <si>
    <t>65737</t>
  </si>
  <si>
    <t>BRANSON WEST</t>
  </si>
  <si>
    <t>18942 BUSINESS 13</t>
  </si>
  <si>
    <t>4172728910</t>
  </si>
  <si>
    <t>DOG DAYS - NEW KITCHEN</t>
  </si>
  <si>
    <t>650652729</t>
  </si>
  <si>
    <t>1232 JEFFRIES RD</t>
  </si>
  <si>
    <t>5733489797</t>
  </si>
  <si>
    <t>LAS BRISAS / EAST PRAIRIE</t>
  </si>
  <si>
    <t>638459183</t>
  </si>
  <si>
    <t>63845</t>
  </si>
  <si>
    <t>EAST PRAIRIE</t>
  </si>
  <si>
    <t>394 DUCK CIR</t>
  </si>
  <si>
    <t>5555555555</t>
  </si>
  <si>
    <t>PAPPO'S PIZZERIA/WALNUT</t>
  </si>
  <si>
    <t>658060000</t>
  </si>
  <si>
    <t>65806</t>
  </si>
  <si>
    <t>221 EAST WALNUT STREET</t>
  </si>
  <si>
    <t>4178661111</t>
  </si>
  <si>
    <t>MYRTLE'S PLACE</t>
  </si>
  <si>
    <t>639015817</t>
  </si>
  <si>
    <t>109 NORTH BROADWAY</t>
  </si>
  <si>
    <t>5737859203</t>
  </si>
  <si>
    <t>LAS BRISAS PEVELY</t>
  </si>
  <si>
    <t>630701502</t>
  </si>
  <si>
    <t>63070</t>
  </si>
  <si>
    <t>PEVELY</t>
  </si>
  <si>
    <t>8620 DANIEL DUNKLIN BLVD</t>
  </si>
  <si>
    <t>5732252075</t>
  </si>
  <si>
    <t>EL TORERO JACKSON</t>
  </si>
  <si>
    <t>637550000</t>
  </si>
  <si>
    <t>63755</t>
  </si>
  <si>
    <t>1830 E JACKSON BLVD</t>
  </si>
  <si>
    <t>5732040905</t>
  </si>
  <si>
    <t>LA LUNA</t>
  </si>
  <si>
    <t>637014325</t>
  </si>
  <si>
    <t>97 N KINGSHIGHWAY ST</t>
  </si>
  <si>
    <t>5733384818</t>
  </si>
  <si>
    <t>CAPTAIN RON'S</t>
  </si>
  <si>
    <t>650790000</t>
  </si>
  <si>
    <t>65079</t>
  </si>
  <si>
    <t>SUNRISE BEACH</t>
  </si>
  <si>
    <t>82 ALOHA LANE</t>
  </si>
  <si>
    <t>5733745852</t>
  </si>
  <si>
    <t>MUY BUENO AUTHENTIC MEXIC</t>
  </si>
  <si>
    <t>637030000</t>
  </si>
  <si>
    <t>1751 INDEPENDENCE ST.</t>
  </si>
  <si>
    <t>5733356413</t>
  </si>
  <si>
    <t>MR. G'S PIZZA</t>
  </si>
  <si>
    <t>656162854</t>
  </si>
  <si>
    <t>202 1/2 N COMMERCIAL ST</t>
  </si>
  <si>
    <t>4173358156</t>
  </si>
  <si>
    <t>VISTA GRANDE REST</t>
  </si>
  <si>
    <t>4579 OSAGE BEACH PKWY</t>
  </si>
  <si>
    <t>5733486547</t>
  </si>
  <si>
    <t>ZIGGIE'S CAFE NORTH</t>
  </si>
  <si>
    <t>658034737</t>
  </si>
  <si>
    <t>65803</t>
  </si>
  <si>
    <t>2515 N GLENSTONE AVE</t>
  </si>
  <si>
    <t>4178661377</t>
  </si>
  <si>
    <t>LAS MARGARITAS/VAN BUREN</t>
  </si>
  <si>
    <t>639650000</t>
  </si>
  <si>
    <t>63965</t>
  </si>
  <si>
    <t>VAN BUREN</t>
  </si>
  <si>
    <t>202 JOHN STREET</t>
  </si>
  <si>
    <t>5737764311</t>
  </si>
  <si>
    <t>MAC'S AT THE LAKE</t>
  </si>
  <si>
    <t>650380000</t>
  </si>
  <si>
    <t>65038</t>
  </si>
  <si>
    <t>LAURIE</t>
  </si>
  <si>
    <t>1651 O ROAD</t>
  </si>
  <si>
    <t>5732078462</t>
  </si>
  <si>
    <t>WACKY KNACKY DINER LLC</t>
  </si>
  <si>
    <t>4540 OSAGE BEACH PKWY</t>
  </si>
  <si>
    <t>STE F1</t>
  </si>
  <si>
    <t>5736931900</t>
  </si>
  <si>
    <t>CHUNKY BOYZ</t>
  </si>
  <si>
    <t>639609569</t>
  </si>
  <si>
    <t>63960</t>
  </si>
  <si>
    <t>PUXICO</t>
  </si>
  <si>
    <t>122 W RICHARDSON AVE</t>
  </si>
  <si>
    <t>5732223113</t>
  </si>
  <si>
    <t>DELMONICOS STEAK</t>
  </si>
  <si>
    <t>2951 OLD ORCHARD RD</t>
  </si>
  <si>
    <t>5732437740</t>
  </si>
  <si>
    <t>EL TORERO/PERRYVILLE</t>
  </si>
  <si>
    <t>637750000</t>
  </si>
  <si>
    <t>63775</t>
  </si>
  <si>
    <t>PERRYVILLE</t>
  </si>
  <si>
    <t>308 PERRY PLAZA</t>
  </si>
  <si>
    <t>5735473596</t>
  </si>
  <si>
    <t>BEARFOOT CAFE</t>
  </si>
  <si>
    <t>636642085</t>
  </si>
  <si>
    <t>301 E JEFFERSON ST</t>
  </si>
  <si>
    <t>5734369110</t>
  </si>
  <si>
    <t>TOP OF THE MARQ ROOFTOP L</t>
  </si>
  <si>
    <t>637017331</t>
  </si>
  <si>
    <t>338 BROADWAY ST FL 7</t>
  </si>
  <si>
    <t>5732754580</t>
  </si>
  <si>
    <t>TRES AMIGOS</t>
  </si>
  <si>
    <t>449 S SPRINGFIELD AVE</t>
  </si>
  <si>
    <t>4173264049</t>
  </si>
  <si>
    <t>SMITHS SPRINGFIELD</t>
  </si>
  <si>
    <t>658073631</t>
  </si>
  <si>
    <t>2808 S CAMPBELL AVE</t>
  </si>
  <si>
    <t>4177777777</t>
  </si>
  <si>
    <t>KYOTO STEAKHOUSE OF JAPAN</t>
  </si>
  <si>
    <t>633766439</t>
  </si>
  <si>
    <t>63376</t>
  </si>
  <si>
    <t>SAINT PETERS</t>
  </si>
  <si>
    <t>4054 N CLOVERLEAF DR</t>
  </si>
  <si>
    <t>6366850018</t>
  </si>
  <si>
    <t>COZUMEL-ROGERSVILLE</t>
  </si>
  <si>
    <t>657420000</t>
  </si>
  <si>
    <t>65742</t>
  </si>
  <si>
    <t>ROGERSVILLE</t>
  </si>
  <si>
    <t>110 DEMPSEY DR  SUITE A-C</t>
  </si>
  <si>
    <t>4177531004</t>
  </si>
  <si>
    <t>BRANSON CENTER STAGE GRIL</t>
  </si>
  <si>
    <t>1810 W HWY 76</t>
  </si>
  <si>
    <t>4175938297</t>
  </si>
  <si>
    <t>SUSIES</t>
  </si>
  <si>
    <t>638010000</t>
  </si>
  <si>
    <t>63801</t>
  </si>
  <si>
    <t>SIKESTON</t>
  </si>
  <si>
    <t>112 E CENTER ST</t>
  </si>
  <si>
    <t>5734718550</t>
  </si>
  <si>
    <t>MATTS STEAKHOUSE</t>
  </si>
  <si>
    <t>654010000</t>
  </si>
  <si>
    <t>65401</t>
  </si>
  <si>
    <t>ROLLA</t>
  </si>
  <si>
    <t>12200 DILLON OUTER RD</t>
  </si>
  <si>
    <t>5733641220</t>
  </si>
  <si>
    <t>THE GROVE FAMILY RESTAURA</t>
  </si>
  <si>
    <t>657111451</t>
  </si>
  <si>
    <t>65711</t>
  </si>
  <si>
    <t>MOUNTAIN GROVE</t>
  </si>
  <si>
    <t>2130 N MAIN AVE STE</t>
  </si>
  <si>
    <t>6</t>
  </si>
  <si>
    <t>4179261638</t>
  </si>
  <si>
    <t>MAIN STREET CAFE</t>
  </si>
  <si>
    <t>655600000</t>
  </si>
  <si>
    <t>65560</t>
  </si>
  <si>
    <t>508 N MAIN</t>
  </si>
  <si>
    <t>5733686768</t>
  </si>
  <si>
    <t>YUMMY BUFFET</t>
  </si>
  <si>
    <t>637034960</t>
  </si>
  <si>
    <t>3254 WILLIAM ST</t>
  </si>
  <si>
    <t>6469156673</t>
  </si>
  <si>
    <t>ACAPULCO MEXICAN RESTAURA</t>
  </si>
  <si>
    <t>525 N MAIN ST</t>
  </si>
  <si>
    <t>5735177207</t>
  </si>
  <si>
    <t>CAPE GIRARDEAU SPORTS PLE</t>
  </si>
  <si>
    <t>SMT UNAVAILABLE</t>
  </si>
  <si>
    <t>637010000</t>
  </si>
  <si>
    <t>2526 JIM DRURY WAY</t>
  </si>
  <si>
    <t>5733396341</t>
  </si>
  <si>
    <t>BENHAM STREET GRILL</t>
  </si>
  <si>
    <t>636280000</t>
  </si>
  <si>
    <t>63628</t>
  </si>
  <si>
    <t>BONNE TERRE</t>
  </si>
  <si>
    <t>406 BENHAM STREET</t>
  </si>
  <si>
    <t>5733585100</t>
  </si>
  <si>
    <t>MORNING DAY CAFE</t>
  </si>
  <si>
    <t>657149608</t>
  </si>
  <si>
    <t>101 S MAIN ST</t>
  </si>
  <si>
    <t>4174945055</t>
  </si>
  <si>
    <t>JAYS BAR B QUE</t>
  </si>
  <si>
    <t>637648282</t>
  </si>
  <si>
    <t>63764</t>
  </si>
  <si>
    <t>MARBLE HILL</t>
  </si>
  <si>
    <t>105 CONRAD ST</t>
  </si>
  <si>
    <t>5732385999</t>
  </si>
  <si>
    <t>TRISHA'S CATERING</t>
  </si>
  <si>
    <t>638730000</t>
  </si>
  <si>
    <t>63873</t>
  </si>
  <si>
    <t>PORTAGEVILLE</t>
  </si>
  <si>
    <t>HIGHWAY 61 NORTH</t>
  </si>
  <si>
    <t>5733793206</t>
  </si>
  <si>
    <t>STRAWBERRY'S BBQ STEAKHSE</t>
  </si>
  <si>
    <t>OZORA TRAVEL PLAZA</t>
  </si>
  <si>
    <t>636708736</t>
  </si>
  <si>
    <t>17049 NEW BREMEN RD</t>
  </si>
  <si>
    <t>5735352115</t>
  </si>
  <si>
    <t>EL PUENTE MEXICAN REST</t>
  </si>
  <si>
    <t>657140000</t>
  </si>
  <si>
    <t>400 E MASSEY BLVD</t>
  </si>
  <si>
    <t>4177249488</t>
  </si>
  <si>
    <t>HOPPERS PUB- ROLLA</t>
  </si>
  <si>
    <t>723 N PINE STEET</t>
  </si>
  <si>
    <t>5737748422</t>
  </si>
  <si>
    <t>LUCAS OIL SPEEDWAY</t>
  </si>
  <si>
    <t>657790000</t>
  </si>
  <si>
    <t>65779</t>
  </si>
  <si>
    <t>WHEATLAND</t>
  </si>
  <si>
    <t>700 E HIGHWAY 54</t>
  </si>
  <si>
    <t>4172825984</t>
  </si>
  <si>
    <t>PASTA EXPRESS WEST</t>
  </si>
  <si>
    <t>658074999</t>
  </si>
  <si>
    <t>321 E BATTLEFIELD ST</t>
  </si>
  <si>
    <t>4178850031</t>
  </si>
  <si>
    <t>DON CARLOS MEXICAN REST</t>
  </si>
  <si>
    <t>3049 WILLIAM ST</t>
  </si>
  <si>
    <t>5735791505</t>
  </si>
  <si>
    <t>CUB CREEK INC</t>
  </si>
  <si>
    <t>16795 HWY E</t>
  </si>
  <si>
    <t>5734582125</t>
  </si>
  <si>
    <t>HICKORY HOUSE</t>
  </si>
  <si>
    <t>637552908</t>
  </si>
  <si>
    <t>2259 E JACKSON BLVD</t>
  </si>
  <si>
    <t>5732043590</t>
  </si>
  <si>
    <t>MIMIS</t>
  </si>
  <si>
    <t>636701824</t>
  </si>
  <si>
    <t>675 SAINTE GENEVIEVE DR</t>
  </si>
  <si>
    <t>e</t>
  </si>
  <si>
    <t>5738807313</t>
  </si>
  <si>
    <t>CAPE GIRARDEAU CC</t>
  </si>
  <si>
    <t>250 COUNTRY CLUB DRIVE</t>
  </si>
  <si>
    <t>5733358251</t>
  </si>
  <si>
    <t>BUBBA'S BBQ</t>
  </si>
  <si>
    <t>658025350</t>
  </si>
  <si>
    <t>65802</t>
  </si>
  <si>
    <t>504 N WEST BYP</t>
  </si>
  <si>
    <t>4173680039</t>
  </si>
  <si>
    <t>WESTWOOD HILLS CTRY</t>
  </si>
  <si>
    <t>HWY 67 SOUTH</t>
  </si>
  <si>
    <t>5737855253</t>
  </si>
  <si>
    <t>HOMESTEAD RESTAURANT</t>
  </si>
  <si>
    <t>636289720</t>
  </si>
  <si>
    <t>1024 HWY K</t>
  </si>
  <si>
    <t>5733587277</t>
  </si>
  <si>
    <t>RIVERWAY CAFE</t>
  </si>
  <si>
    <t>639351626</t>
  </si>
  <si>
    <t>63935</t>
  </si>
  <si>
    <t>DONIPHAN</t>
  </si>
  <si>
    <t>118 W JEFFERSON ST</t>
  </si>
  <si>
    <t>5737140803</t>
  </si>
  <si>
    <t>DEPOT BAR B Q</t>
  </si>
  <si>
    <t>638450000</t>
  </si>
  <si>
    <t>111 SOUTH LINCOLN</t>
  </si>
  <si>
    <t>5736493656</t>
  </si>
  <si>
    <t>LALOS MEXICAN GRILL</t>
  </si>
  <si>
    <t>275 JENNIFER STREET</t>
  </si>
  <si>
    <t>5735612111</t>
  </si>
  <si>
    <t>CHUBBY'S BBQ</t>
  </si>
  <si>
    <t>638510000</t>
  </si>
  <si>
    <t>63851</t>
  </si>
  <si>
    <t>HAYTI</t>
  </si>
  <si>
    <t>935 E WASHINGTON ST</t>
  </si>
  <si>
    <t>5733591450</t>
  </si>
  <si>
    <t>PRIMA'S MEXICAN GRILL</t>
  </si>
  <si>
    <t>658076946</t>
  </si>
  <si>
    <t>2101 W CHESTERFIELD BLVD</t>
  </si>
  <si>
    <t>Suite A-100</t>
  </si>
  <si>
    <t>4178237180</t>
  </si>
  <si>
    <t>WATAMI SUSHI - CAPE</t>
  </si>
  <si>
    <t>45 S KINGSHIGHWAY</t>
  </si>
  <si>
    <t>9178829950</t>
  </si>
  <si>
    <t>TRES TORITOS</t>
  </si>
  <si>
    <t>630770000</t>
  </si>
  <si>
    <t>63077</t>
  </si>
  <si>
    <t>SAINT CLAIR</t>
  </si>
  <si>
    <t>10 EAST GRAVOIS</t>
  </si>
  <si>
    <t>6366298303</t>
  </si>
  <si>
    <t>SEDONA BISTRO</t>
  </si>
  <si>
    <t>1812 CARONDALET DR</t>
  </si>
  <si>
    <t>3146405821</t>
  </si>
  <si>
    <t>BELLA ITALIA</t>
  </si>
  <si>
    <t>20 N SPANISH</t>
  </si>
  <si>
    <t>5733327800</t>
  </si>
  <si>
    <t>LAS MARGARITAS-COLUMBIA#2</t>
  </si>
  <si>
    <t>652023090</t>
  </si>
  <si>
    <t>65202</t>
  </si>
  <si>
    <t>5614 SAINT CHARLES RD</t>
  </si>
  <si>
    <t>5737183576</t>
  </si>
  <si>
    <t>BERGHOFF CAFE</t>
  </si>
  <si>
    <t>637800000</t>
  </si>
  <si>
    <t>63780</t>
  </si>
  <si>
    <t>SCOTT CITY</t>
  </si>
  <si>
    <t>408 ROSE CON</t>
  </si>
  <si>
    <t>5732642221</t>
  </si>
  <si>
    <t>JB HOOKS</t>
  </si>
  <si>
    <t>650490000</t>
  </si>
  <si>
    <t>65049</t>
  </si>
  <si>
    <t>LAKE OZARK</t>
  </si>
  <si>
    <t>2260 BAGNELL DAM BLVD</t>
  </si>
  <si>
    <t>5733653255</t>
  </si>
  <si>
    <t>LITTLE PIZZA HEAVEN</t>
  </si>
  <si>
    <t>638301661</t>
  </si>
  <si>
    <t>63830</t>
  </si>
  <si>
    <t>CARUTHERSVILLE</t>
  </si>
  <si>
    <t>505 WARD AVENUE</t>
  </si>
  <si>
    <t>5733330490</t>
  </si>
  <si>
    <t>BURRITOVILLE</t>
  </si>
  <si>
    <t>913 BROADWAY ST</t>
  </si>
  <si>
    <t>5733344068</t>
  </si>
  <si>
    <t>TIO'S BAR AND GRILL</t>
  </si>
  <si>
    <t>639013071</t>
  </si>
  <si>
    <t>1135 HERSCHEL BESS BLVD</t>
  </si>
  <si>
    <t>5737780217</t>
  </si>
  <si>
    <t>GKB BRANSON LLC</t>
  </si>
  <si>
    <t>656162383</t>
  </si>
  <si>
    <t>1111 BRANSON LANDING BLVD</t>
  </si>
  <si>
    <t>4234774619</t>
  </si>
  <si>
    <t>MARY JANE BURGERS AND BRW</t>
  </si>
  <si>
    <t>102 N JACKSON ST</t>
  </si>
  <si>
    <t>5735476279</t>
  </si>
  <si>
    <t>BOOTLEGGER'S BBQ</t>
  </si>
  <si>
    <t>657751851</t>
  </si>
  <si>
    <t>1464 GIBSON ST</t>
  </si>
  <si>
    <t>4172741615</t>
  </si>
  <si>
    <t>MILLER'S GRILL- HOUSTON</t>
  </si>
  <si>
    <t>6888 U.S. 63</t>
  </si>
  <si>
    <t>4172603234</t>
  </si>
  <si>
    <t>TACO TACO</t>
  </si>
  <si>
    <t>30 HWY 142</t>
  </si>
  <si>
    <t>MY DADDYS CHEESECAKE</t>
  </si>
  <si>
    <t>265 SOUTH BROADVIEW</t>
  </si>
  <si>
    <t>5733356660</t>
  </si>
  <si>
    <t>BO'S BBQ LLC</t>
  </si>
  <si>
    <t>638013415</t>
  </si>
  <si>
    <t>1609 E MALONE AVE</t>
  </si>
  <si>
    <t>5737170936</t>
  </si>
  <si>
    <t>VIBURNUM INN</t>
  </si>
  <si>
    <t>655660000</t>
  </si>
  <si>
    <t>65566</t>
  </si>
  <si>
    <t>VIBURNUM</t>
  </si>
  <si>
    <t>HWY 49 &amp; ST.JOSEPH ST</t>
  </si>
  <si>
    <t>5732445600</t>
  </si>
  <si>
    <t>SPRINGHOUSE CAFE</t>
  </si>
  <si>
    <t>1413 EAST MAIN STREET</t>
  </si>
  <si>
    <t>9316272925</t>
  </si>
  <si>
    <t>LA FAMILIA -JESS</t>
  </si>
  <si>
    <t>655844763</t>
  </si>
  <si>
    <t>65584</t>
  </si>
  <si>
    <t>SAINT ROBERT</t>
  </si>
  <si>
    <t>1018 MISSOURI AVE</t>
  </si>
  <si>
    <t>5733363339</t>
  </si>
  <si>
    <t>LAS BRISAS/CHARLESTON</t>
  </si>
  <si>
    <t>638340000</t>
  </si>
  <si>
    <t>63834</t>
  </si>
  <si>
    <t>CHARLESTON</t>
  </si>
  <si>
    <t>250 SOUTH STOREY</t>
  </si>
  <si>
    <t>5736833926</t>
  </si>
  <si>
    <t>HEADY BAR-B-QUE COMPANY</t>
  </si>
  <si>
    <t>657380000</t>
  </si>
  <si>
    <t>65738</t>
  </si>
  <si>
    <t>REPUBLIC</t>
  </si>
  <si>
    <t>573 E ELM ST</t>
  </si>
  <si>
    <t>4177324227</t>
  </si>
  <si>
    <t>CHECOS</t>
  </si>
  <si>
    <t>655820000</t>
  </si>
  <si>
    <t>65582</t>
  </si>
  <si>
    <t>VIENNA</t>
  </si>
  <si>
    <t>405 INDEPENDENCE LN</t>
  </si>
  <si>
    <t>5734297884</t>
  </si>
  <si>
    <t>PIETTE'S CAFE</t>
  </si>
  <si>
    <t>657850000</t>
  </si>
  <si>
    <t>65785</t>
  </si>
  <si>
    <t>STOCKTON</t>
  </si>
  <si>
    <t>104 WEST ST</t>
  </si>
  <si>
    <t>9137083804</t>
  </si>
  <si>
    <t>EL VENERO</t>
  </si>
  <si>
    <t>657810000</t>
  </si>
  <si>
    <t>65781</t>
  </si>
  <si>
    <t>WILLARD</t>
  </si>
  <si>
    <t>500 MILLER ROAD</t>
  </si>
  <si>
    <t>4177422200</t>
  </si>
  <si>
    <t>HICKORY LOG REST</t>
  </si>
  <si>
    <t>638410000</t>
  </si>
  <si>
    <t>63841</t>
  </si>
  <si>
    <t>DEXTER</t>
  </si>
  <si>
    <t>1314 WEST BUSINESS 60</t>
  </si>
  <si>
    <t>5736244950</t>
  </si>
  <si>
    <t>SUNDAES FAST FOOD</t>
  </si>
  <si>
    <t>657859631</t>
  </si>
  <si>
    <t>107 RB RD</t>
  </si>
  <si>
    <t>4172764929</t>
  </si>
  <si>
    <t>THE BURGER STAND</t>
  </si>
  <si>
    <t>655567404</t>
  </si>
  <si>
    <t>65556</t>
  </si>
  <si>
    <t>RICHLAND</t>
  </si>
  <si>
    <t>101 E PULASKI AVE</t>
  </si>
  <si>
    <t>5737653028</t>
  </si>
  <si>
    <t>PAPPOS ST ROBERT</t>
  </si>
  <si>
    <t>655843311</t>
  </si>
  <si>
    <t>141 SAINT ROBERT BLVD</t>
  </si>
  <si>
    <t>3145171036</t>
  </si>
  <si>
    <t>PRIMAS MEXICAN KITCH</t>
  </si>
  <si>
    <t>657216724</t>
  </si>
  <si>
    <t>65721</t>
  </si>
  <si>
    <t>OZARK</t>
  </si>
  <si>
    <t>5557 N 21ST ST.</t>
  </si>
  <si>
    <t>4175822776</t>
  </si>
  <si>
    <t>TOOTIE'S 225</t>
  </si>
  <si>
    <t>638419740</t>
  </si>
  <si>
    <t>13166 STATE HIGHWAY 25</t>
  </si>
  <si>
    <t>5736247880</t>
  </si>
  <si>
    <t>DOGWOOD SOCIAL HOUSE ELLI</t>
  </si>
  <si>
    <t>630112261</t>
  </si>
  <si>
    <t>63011</t>
  </si>
  <si>
    <t>ELLISVILLE</t>
  </si>
  <si>
    <t>15682 MANCHESTER RD</t>
  </si>
  <si>
    <t>NINJA JAPANESE SUSHI BAR</t>
  </si>
  <si>
    <t>630174977</t>
  </si>
  <si>
    <t>63017</t>
  </si>
  <si>
    <t>CHESTERFIELD</t>
  </si>
  <si>
    <t>1737 CLARKSON RD</t>
  </si>
  <si>
    <t>6367783000</t>
  </si>
  <si>
    <t>PARK-ET RESTAURANT</t>
  </si>
  <si>
    <t>211 S KINGSHIGHWAY</t>
  </si>
  <si>
    <t>5735474147</t>
  </si>
  <si>
    <t>TK'S PIZZA- TRACY</t>
  </si>
  <si>
    <t>655844842</t>
  </si>
  <si>
    <t>743 MISSOURI AVE</t>
  </si>
  <si>
    <t>5733363278</t>
  </si>
  <si>
    <t>OLD MINE CRAB HOUSE</t>
  </si>
  <si>
    <t>636401226</t>
  </si>
  <si>
    <t>602 E KARSCH BLVD</t>
  </si>
  <si>
    <t>5736317341</t>
  </si>
  <si>
    <t>CARSON FISH HOUSE</t>
  </si>
  <si>
    <t>639350000</t>
  </si>
  <si>
    <t>1868 STATE HWY 21 NORTH</t>
  </si>
  <si>
    <t>5734295138</t>
  </si>
  <si>
    <t>MAMA CITAS</t>
  </si>
  <si>
    <t>939 PREMIUM OUTLET DR</t>
  </si>
  <si>
    <t>DALHOUSIE GOLF CLUB</t>
  </si>
  <si>
    <t>4700 CORDS WAY</t>
  </si>
  <si>
    <t>5733320818</t>
  </si>
  <si>
    <t>THAT PLACE</t>
  </si>
  <si>
    <t>656610000</t>
  </si>
  <si>
    <t>65661</t>
  </si>
  <si>
    <t>GREENFIELD</t>
  </si>
  <si>
    <t>315 W WATER</t>
  </si>
  <si>
    <t>4178393770</t>
  </si>
  <si>
    <t>AMERICAN STEAK HOUSE</t>
  </si>
  <si>
    <t>1520 HWY BUS 60 W.</t>
  </si>
  <si>
    <t>5738202817</t>
  </si>
  <si>
    <t>LUCO'S PIZZA</t>
  </si>
  <si>
    <t>658077457</t>
  </si>
  <si>
    <t>2925 W REPUBLIC RD STE</t>
  </si>
  <si>
    <t>4178602640</t>
  </si>
  <si>
    <t>ORLEANS TRAIL RESORT &amp; RE</t>
  </si>
  <si>
    <t>657859161</t>
  </si>
  <si>
    <t>15857 S 1525 RD</t>
  </si>
  <si>
    <t>4172765162</t>
  </si>
  <si>
    <t>CHIN</t>
  </si>
  <si>
    <t>929 S WESTWOOD BLVD</t>
  </si>
  <si>
    <t>9172505555</t>
  </si>
  <si>
    <t>PAPPOS PIZZERIA W NIFONG</t>
  </si>
  <si>
    <t>652036011</t>
  </si>
  <si>
    <t>65203</t>
  </si>
  <si>
    <t>10 W NIFONG BLVD STE 125</t>
  </si>
  <si>
    <t>CATTLEMENS STEAKHOUSE WIL</t>
  </si>
  <si>
    <t>657933588</t>
  </si>
  <si>
    <t>65793</t>
  </si>
  <si>
    <t>WILLOW SPRINGS</t>
  </si>
  <si>
    <t>1208 E MAIN ST</t>
  </si>
  <si>
    <t>4172173065</t>
  </si>
  <si>
    <t>JIMM'S STEAKHOUSE AND PUB</t>
  </si>
  <si>
    <t>658042304</t>
  </si>
  <si>
    <t>1935 S GLENSTONE AVE</t>
  </si>
  <si>
    <t>4178865466</t>
  </si>
  <si>
    <t>DEXTER QUEEN</t>
  </si>
  <si>
    <t>1109 W BUS HWY 60</t>
  </si>
  <si>
    <t>5736242330</t>
  </si>
  <si>
    <t>LAS MARGARITAS/COLUMBIA</t>
  </si>
  <si>
    <t>652030000</t>
  </si>
  <si>
    <t>10 E SOUTHHAMPTON STE B</t>
  </si>
  <si>
    <t>5734427500</t>
  </si>
  <si>
    <t>FOX HAVEN COUNTRY CLUB</t>
  </si>
  <si>
    <t>1 COUNTRY CLUB DRIVE</t>
  </si>
  <si>
    <t>5734720656</t>
  </si>
  <si>
    <t>BIGOS</t>
  </si>
  <si>
    <t>1100 E HWY 32</t>
  </si>
  <si>
    <t>5737298600</t>
  </si>
  <si>
    <t>IRON MULE</t>
  </si>
  <si>
    <t>636509129</t>
  </si>
  <si>
    <t>1308 N HIGHWAY 21</t>
  </si>
  <si>
    <t>3146914920</t>
  </si>
  <si>
    <t>JEN'S DINNER</t>
  </si>
  <si>
    <t>639019198</t>
  </si>
  <si>
    <t>3933 S WESTWOOD BLVD</t>
  </si>
  <si>
    <t>5737768084</t>
  </si>
  <si>
    <t>KATY OFERRELL PUBLICK HSE</t>
  </si>
  <si>
    <t>300 BROADWAY</t>
  </si>
  <si>
    <t>5735794123</t>
  </si>
  <si>
    <t>EL ACAPULCO</t>
  </si>
  <si>
    <t>202 MT AUBURN ROAD</t>
  </si>
  <si>
    <t>5733321465</t>
  </si>
  <si>
    <t>MEGS SMASHBURGERS</t>
  </si>
  <si>
    <t>657122024</t>
  </si>
  <si>
    <t>65712</t>
  </si>
  <si>
    <t>MOUNT VERNON</t>
  </si>
  <si>
    <t>320 E MOUNT VERNON BLVD</t>
  </si>
  <si>
    <t>4178278741</t>
  </si>
  <si>
    <t>AMERICAN TACO</t>
  </si>
  <si>
    <t>654012290</t>
  </si>
  <si>
    <t>1732 N BISHOP AVE STE D</t>
  </si>
  <si>
    <t>5734265550</t>
  </si>
  <si>
    <t>GRECIAN STEAK HSE/S</t>
  </si>
  <si>
    <t>638013099</t>
  </si>
  <si>
    <t>531 GREER STREET</t>
  </si>
  <si>
    <t>5734716877</t>
  </si>
  <si>
    <t>BIG AL'S SUBS, PIZZA,SMOO</t>
  </si>
  <si>
    <t>657149308</t>
  </si>
  <si>
    <t>420 N MAIN ST</t>
  </si>
  <si>
    <t>4174945007</t>
  </si>
  <si>
    <t>SHEILAS/MARSHFIELD</t>
  </si>
  <si>
    <t>657060000</t>
  </si>
  <si>
    <t>65706</t>
  </si>
  <si>
    <t>MARSHFIELD</t>
  </si>
  <si>
    <t>108 W MADISON</t>
  </si>
  <si>
    <t>4172410678</t>
  </si>
  <si>
    <t>HIBBY'S SPORTS GRILLE</t>
  </si>
  <si>
    <t>657750000</t>
  </si>
  <si>
    <t>1729 W US HWY 160</t>
  </si>
  <si>
    <t>4172938937</t>
  </si>
  <si>
    <t>BLACK MARKET SMOKEHOUSE</t>
  </si>
  <si>
    <t>658063303</t>
  </si>
  <si>
    <t>603 S KIMBROUGH AVE</t>
  </si>
  <si>
    <t>4178182700</t>
  </si>
  <si>
    <t>BARISTAS COFFEE BAR INC</t>
  </si>
  <si>
    <t>338 BROADWAY SPACE 2</t>
  </si>
  <si>
    <t>5735791901</t>
  </si>
  <si>
    <t>ANGUS BRANCH STEAKHOUSE</t>
  </si>
  <si>
    <t>657080000</t>
  </si>
  <si>
    <t>65708</t>
  </si>
  <si>
    <t>MONETT</t>
  </si>
  <si>
    <t>114 CHAPELL DRIVE</t>
  </si>
  <si>
    <t>4182582288</t>
  </si>
  <si>
    <t>EL CAPORAL</t>
  </si>
  <si>
    <t>650200000</t>
  </si>
  <si>
    <t>65020</t>
  </si>
  <si>
    <t>CAMDENTON</t>
  </si>
  <si>
    <t>323 E US HIGHWAY 54 UNIT</t>
  </si>
  <si>
    <t>101</t>
  </si>
  <si>
    <t>5733171500</t>
  </si>
  <si>
    <t>COZUMEL/HOUSTON</t>
  </si>
  <si>
    <t>1476 S SAM HOUSTON BLVD</t>
  </si>
  <si>
    <t>4179670530</t>
  </si>
  <si>
    <t>SIRROS</t>
  </si>
  <si>
    <t>265 MERCHANT</t>
  </si>
  <si>
    <t>5738835749</t>
  </si>
  <si>
    <t>LEMONADE HOUSE GR-POP BL</t>
  </si>
  <si>
    <t>639012440</t>
  </si>
  <si>
    <t>2201 N WESTWOOD BLVD #7</t>
  </si>
  <si>
    <t>5737768053</t>
  </si>
  <si>
    <t>TACO HABITAT</t>
  </si>
  <si>
    <t>658044407</t>
  </si>
  <si>
    <t>3325 S GLENSTONE AVE</t>
  </si>
  <si>
    <t>4173308226</t>
  </si>
  <si>
    <t>SHOGUN JAPANESE STK - STL</t>
  </si>
  <si>
    <t>631280000</t>
  </si>
  <si>
    <t>63128</t>
  </si>
  <si>
    <t>SAINT LOUIS</t>
  </si>
  <si>
    <t>10550 BAPTIST CHURCH RD</t>
  </si>
  <si>
    <t>3148428889</t>
  </si>
  <si>
    <t>KINFOLKS RESTAURANT</t>
  </si>
  <si>
    <t>639440000</t>
  </si>
  <si>
    <t>63944</t>
  </si>
  <si>
    <t>GREENVILLE</t>
  </si>
  <si>
    <t>BUSINESS HWY 67 SOUTH</t>
  </si>
  <si>
    <t>5732243095</t>
  </si>
  <si>
    <t>GRECIAN STEAK HOUSE</t>
  </si>
  <si>
    <t>2013 INDEPENDENCE STREET</t>
  </si>
  <si>
    <t>5733348133</t>
  </si>
  <si>
    <t>EAST OFFICE BAR &amp; GRILL</t>
  </si>
  <si>
    <t>406 E WASHINGTON</t>
  </si>
  <si>
    <t>5738856804</t>
  </si>
  <si>
    <t>EL JIMADOR/ST ROBERT</t>
  </si>
  <si>
    <t>655830000</t>
  </si>
  <si>
    <t>65583</t>
  </si>
  <si>
    <t>220 MISSOURI AVENUE</t>
  </si>
  <si>
    <t>5733367555</t>
  </si>
  <si>
    <t>JACKSON STREET BREW CO</t>
  </si>
  <si>
    <t>637751336</t>
  </si>
  <si>
    <t>7196718235</t>
  </si>
  <si>
    <t>CROSS COUNTRY TRL RIDE</t>
  </si>
  <si>
    <t>654660000</t>
  </si>
  <si>
    <t>65466</t>
  </si>
  <si>
    <t>EMINENCE</t>
  </si>
  <si>
    <t>HIGHWAY 19 EAST</t>
  </si>
  <si>
    <t>5732263492</t>
  </si>
  <si>
    <t>LAS BRISAS JACKSON</t>
  </si>
  <si>
    <t>637557176</t>
  </si>
  <si>
    <t>5841 US HWY 61</t>
  </si>
  <si>
    <t>5732044427</t>
  </si>
  <si>
    <t>MAYAS MEXICAN REST</t>
  </si>
  <si>
    <t>940 S WESTWOOD BLVD</t>
  </si>
  <si>
    <t>5737857966</t>
  </si>
  <si>
    <t>BACKWATER JACKS</t>
  </si>
  <si>
    <t>4341 BEACH DRIVE</t>
  </si>
  <si>
    <t>5733486639</t>
  </si>
  <si>
    <t>CHINESE CHEF #2</t>
  </si>
  <si>
    <t>658041855</t>
  </si>
  <si>
    <t>1731 SOUTH ENTERPRISE</t>
  </si>
  <si>
    <t>4178892433</t>
  </si>
  <si>
    <t>JERS</t>
  </si>
  <si>
    <t>637640000</t>
  </si>
  <si>
    <t>107 PRESNELL</t>
  </si>
  <si>
    <t>5732384068</t>
  </si>
  <si>
    <t>LA RULETA</t>
  </si>
  <si>
    <t>1330 S MAIN ST</t>
  </si>
  <si>
    <t>5734717789</t>
  </si>
  <si>
    <t>ROUTE 66 TACO CO</t>
  </si>
  <si>
    <t>655844678</t>
  </si>
  <si>
    <t>946 MISSOURI AVE</t>
  </si>
  <si>
    <t>SUITE 1</t>
  </si>
  <si>
    <t>5735867567</t>
  </si>
  <si>
    <t>HALF SAUCED BBQ</t>
  </si>
  <si>
    <t>4185 HWY 54</t>
  </si>
  <si>
    <t>5733483200</t>
  </si>
  <si>
    <t>SYBILL'S</t>
  </si>
  <si>
    <t>655590000</t>
  </si>
  <si>
    <t>1100 N JEFFERSON</t>
  </si>
  <si>
    <t>5732654224</t>
  </si>
  <si>
    <t>EL RODEO MEXICAN REST</t>
  </si>
  <si>
    <t>306 EAST JACKSON</t>
  </si>
  <si>
    <t>4177777020</t>
  </si>
  <si>
    <t>BOONE'S BBQ BARN</t>
  </si>
  <si>
    <t>656133142</t>
  </si>
  <si>
    <t>5260 SCENIC AVE</t>
  </si>
  <si>
    <t>4173267008</t>
  </si>
  <si>
    <t>SILVER DOLLARS II</t>
  </si>
  <si>
    <t>650260000</t>
  </si>
  <si>
    <t>65026</t>
  </si>
  <si>
    <t>ELDON</t>
  </si>
  <si>
    <t>20 ACORN DR</t>
  </si>
  <si>
    <t>5733923677</t>
  </si>
  <si>
    <t>WAFFLE &amp; PANCAKE HOUSE</t>
  </si>
  <si>
    <t>638341455</t>
  </si>
  <si>
    <t>11 TRUMAN ST</t>
  </si>
  <si>
    <t>5736834841</t>
  </si>
  <si>
    <t>JAY'S KRISPY CHICKEN</t>
  </si>
  <si>
    <t>218 NORTH MAIN STREET</t>
  </si>
  <si>
    <t>5734718472</t>
  </si>
  <si>
    <t>BROUSSARDS PADUCAH</t>
  </si>
  <si>
    <t>420010701</t>
  </si>
  <si>
    <t>42001</t>
  </si>
  <si>
    <t>PADUCAH</t>
  </si>
  <si>
    <t>KY</t>
  </si>
  <si>
    <t>123 N 2ND ST</t>
  </si>
  <si>
    <t>5732701282</t>
  </si>
  <si>
    <t>GRAND COUNTRY BUFFET</t>
  </si>
  <si>
    <t>656162134</t>
  </si>
  <si>
    <t>1945 W 76 COUNTRY BLVD</t>
  </si>
  <si>
    <t>4173343919</t>
  </si>
  <si>
    <t>3025 W REPUBLIC RD</t>
  </si>
  <si>
    <t>4178883048</t>
  </si>
  <si>
    <t>JOLLY CONE ON THE CURRENT</t>
  </si>
  <si>
    <t>203 JAMES STREET</t>
  </si>
  <si>
    <t>5733234318</t>
  </si>
  <si>
    <t>TIREBITERS PEANUT PUB</t>
  </si>
  <si>
    <t>650652832</t>
  </si>
  <si>
    <t>4704 JAYHAWK ST</t>
  </si>
  <si>
    <t>5735528842</t>
  </si>
  <si>
    <t>ICE CREAM CORNER</t>
  </si>
  <si>
    <t>2302 W MAIN</t>
  </si>
  <si>
    <t>5732644977</t>
  </si>
  <si>
    <t>SMITH CREEK MOONSHINE</t>
  </si>
  <si>
    <t>656162384</t>
  </si>
  <si>
    <t>SCM BRANSON LANDING</t>
  </si>
  <si>
    <t>1209 BRANSON LANDING BLVD</t>
  </si>
  <si>
    <t>8004415053</t>
  </si>
  <si>
    <t>TASTERS REST/EAST PRA</t>
  </si>
  <si>
    <t>638451211</t>
  </si>
  <si>
    <t>720 NORTH MARTIN</t>
  </si>
  <si>
    <t>5736495452</t>
  </si>
  <si>
    <t>HIP POCKET PIZZA</t>
  </si>
  <si>
    <t>656220000</t>
  </si>
  <si>
    <t>65622</t>
  </si>
  <si>
    <t>1132 S ASH</t>
  </si>
  <si>
    <t>4173458649</t>
  </si>
  <si>
    <t>JB MALONES BAR &amp; GRILL</t>
  </si>
  <si>
    <t>1727 W SCENIC RIVERS BLVD</t>
  </si>
  <si>
    <t>5732475076</t>
  </si>
  <si>
    <t>COZUMEL/MT GROVE</t>
  </si>
  <si>
    <t>657110000</t>
  </si>
  <si>
    <t>330 N CHAPMAN</t>
  </si>
  <si>
    <t>4179264454</t>
  </si>
  <si>
    <t>SHOGUN JAPANESE STK-CAPE</t>
  </si>
  <si>
    <t>161 WEST DRIVE</t>
  </si>
  <si>
    <t>5733353090</t>
  </si>
  <si>
    <t>GEORGE'S STEAKHOUSE</t>
  </si>
  <si>
    <t>658023172</t>
  </si>
  <si>
    <t>339 S. GLENSTONE</t>
  </si>
  <si>
    <t>4178316777</t>
  </si>
  <si>
    <t>PENELOPE'S STEAKHOUSE</t>
  </si>
  <si>
    <t>654012938</t>
  </si>
  <si>
    <t>1049 KINGSHIGHWAY ST</t>
  </si>
  <si>
    <t>5733642010</t>
  </si>
  <si>
    <t>CIVIL KITCHEN &amp; TAP</t>
  </si>
  <si>
    <t>658061331</t>
  </si>
  <si>
    <t>107 PARK CENTRAL E</t>
  </si>
  <si>
    <t>4178691500</t>
  </si>
  <si>
    <t>WOBBLY BOOTS</t>
  </si>
  <si>
    <t>4717 OSAGE BEACH PKWY</t>
  </si>
  <si>
    <t>5733482277</t>
  </si>
  <si>
    <t>B2Q</t>
  </si>
  <si>
    <t>638572512</t>
  </si>
  <si>
    <t>314 INDEPENDENCE AVE</t>
  </si>
  <si>
    <t>5738887159</t>
  </si>
  <si>
    <t>AIR HOST RESTAURANT</t>
  </si>
  <si>
    <t>658020000</t>
  </si>
  <si>
    <t>2300 N AIRPORT BLVD</t>
  </si>
  <si>
    <t>4178627489</t>
  </si>
  <si>
    <t>RIVIERA MAYA MEXICAN GRIL</t>
  </si>
  <si>
    <t>604 MAIN STREET</t>
  </si>
  <si>
    <t>5738850850</t>
  </si>
  <si>
    <t>LADY DI'S SHAMROCK</t>
  </si>
  <si>
    <t>PARK HILLS</t>
  </si>
  <si>
    <t>3413 ROSENER RD</t>
  </si>
  <si>
    <t>5733587316</t>
  </si>
  <si>
    <t>JAKE'S GROVESPRING CAFE</t>
  </si>
  <si>
    <t>656629165</t>
  </si>
  <si>
    <t>65662</t>
  </si>
  <si>
    <t>GROVESPRING</t>
  </si>
  <si>
    <t>2283 HIGHWAY M</t>
  </si>
  <si>
    <t>4173220033</t>
  </si>
  <si>
    <t>UNCLE ERNIES</t>
  </si>
  <si>
    <t>654417506</t>
  </si>
  <si>
    <t>65441</t>
  </si>
  <si>
    <t>BOURBON</t>
  </si>
  <si>
    <t>331 E PINE ST</t>
  </si>
  <si>
    <t>5736680331</t>
  </si>
  <si>
    <t>SAND SPRING RESORT</t>
  </si>
  <si>
    <t>655360000</t>
  </si>
  <si>
    <t>1996 HWY 64</t>
  </si>
  <si>
    <t>4175325857</t>
  </si>
  <si>
    <t>LIL BLACK RIVER CAFE</t>
  </si>
  <si>
    <t>639430000</t>
  </si>
  <si>
    <t>63943</t>
  </si>
  <si>
    <t>GRANDIN</t>
  </si>
  <si>
    <t>HWY 21 NORTH</t>
  </si>
  <si>
    <t>5735934023</t>
  </si>
  <si>
    <t>HUBS PUB &amp; GRILL</t>
  </si>
  <si>
    <t>10 NORTH DOVER STREET</t>
  </si>
  <si>
    <t>5733589098</t>
  </si>
  <si>
    <t>BIG BALDYS BACKWOODS</t>
  </si>
  <si>
    <t>814 S HWY 60</t>
  </si>
  <si>
    <t>4172356595</t>
  </si>
  <si>
    <t>RIVER'S BEND PIZZERIA LLC</t>
  </si>
  <si>
    <t>650130000</t>
  </si>
  <si>
    <t>65013</t>
  </si>
  <si>
    <t>BELLE</t>
  </si>
  <si>
    <t>300 SOUTH ALVARDO AVE</t>
  </si>
  <si>
    <t>5732023451</t>
  </si>
  <si>
    <t>PIZZA 101 SOUTH</t>
  </si>
  <si>
    <t>636281707</t>
  </si>
  <si>
    <t>101 S DIVISION ST</t>
  </si>
  <si>
    <t>5737015791</t>
  </si>
  <si>
    <t>PRIMAS GLENSTONE</t>
  </si>
  <si>
    <t>658044414</t>
  </si>
  <si>
    <t>3662 S GLENSTONE AVE</t>
  </si>
  <si>
    <t>4178901212</t>
  </si>
  <si>
    <t>SPUTS PLACE</t>
  </si>
  <si>
    <t>17829 MARIES HWY 63</t>
  </si>
  <si>
    <t>5732994412</t>
  </si>
  <si>
    <t>WILLOW TREE CAFE</t>
  </si>
  <si>
    <t>657931101</t>
  </si>
  <si>
    <t>114 W MAIN ST</t>
  </si>
  <si>
    <t>6054908519</t>
  </si>
  <si>
    <t>LOS AMIGOS/MT GROVE</t>
  </si>
  <si>
    <t>301 E 20TH ST</t>
  </si>
  <si>
    <t>4179269995</t>
  </si>
  <si>
    <t>MERICK'S DELI</t>
  </si>
  <si>
    <t>901 EAST MALONE</t>
  </si>
  <si>
    <t>5732589616</t>
  </si>
  <si>
    <t>LOS AMIGOS WEST PLAINS</t>
  </si>
  <si>
    <t>657757642</t>
  </si>
  <si>
    <t>1449 PREACHER ROE BLVD</t>
  </si>
  <si>
    <t>4172470628</t>
  </si>
  <si>
    <t>LAS BRISAS/SCOTT CITY</t>
  </si>
  <si>
    <t>2406 MAIN ST</t>
  </si>
  <si>
    <t>5732644737</t>
  </si>
  <si>
    <t>BIG AIR BRANSON</t>
  </si>
  <si>
    <t>656167324</t>
  </si>
  <si>
    <t>3300 N GRETNA RD</t>
  </si>
  <si>
    <t>4173348436</t>
  </si>
  <si>
    <t>FORREST ROOTS BAR GRILL &amp;</t>
  </si>
  <si>
    <t>27911 CR 311</t>
  </si>
  <si>
    <t>5735251008</t>
  </si>
  <si>
    <t>KEN'S KAFE</t>
  </si>
  <si>
    <t>656037904</t>
  </si>
  <si>
    <t>65603</t>
  </si>
  <si>
    <t>ARCOLA</t>
  </si>
  <si>
    <t>978 N STATE HIGHWAY 39</t>
  </si>
  <si>
    <t>4174243300</t>
  </si>
  <si>
    <t>HUNTS DAIRY BAR/PARK H</t>
  </si>
  <si>
    <t>1300 E MAIN</t>
  </si>
  <si>
    <t>5734310206</t>
  </si>
  <si>
    <t>SCHINDLER'S TAVERN</t>
  </si>
  <si>
    <t>637368159</t>
  </si>
  <si>
    <t>63736</t>
  </si>
  <si>
    <t>BENTON</t>
  </si>
  <si>
    <t>1029 STATE HIGHWAY A</t>
  </si>
  <si>
    <t>5735453709</t>
  </si>
  <si>
    <t>BILLS BAR BQ</t>
  </si>
  <si>
    <t>700 ST FRANCIS</t>
  </si>
  <si>
    <t>5738888887</t>
  </si>
  <si>
    <t>UPTOWN CAFE</t>
  </si>
  <si>
    <t>656163464</t>
  </si>
  <si>
    <t>285 STATE HIGHWAY 165</t>
  </si>
  <si>
    <t>8702042515</t>
  </si>
  <si>
    <t>BISTRO AT THE MILL</t>
  </si>
  <si>
    <t>630370000</t>
  </si>
  <si>
    <t>63037</t>
  </si>
  <si>
    <t>GERALD</t>
  </si>
  <si>
    <t>315 S PINE STREET</t>
  </si>
  <si>
    <t>5737642224</t>
  </si>
  <si>
    <t>MADISON STREET GRILL</t>
  </si>
  <si>
    <t>201 W COMMERCIAL ST</t>
  </si>
  <si>
    <t>4175320120</t>
  </si>
  <si>
    <t>E'S INN</t>
  </si>
  <si>
    <t>253 US HWY 60 EAST</t>
  </si>
  <si>
    <t>4177326939</t>
  </si>
  <si>
    <t>LOS AMIGOS</t>
  </si>
  <si>
    <t>655480000</t>
  </si>
  <si>
    <t>65548</t>
  </si>
  <si>
    <t>MOUNTAIN VIEW</t>
  </si>
  <si>
    <t>112 W FIRST STREET</t>
  </si>
  <si>
    <t>4179340130</t>
  </si>
  <si>
    <t>OCEAN ZEN</t>
  </si>
  <si>
    <t>4117 SOUTH NATIONAL</t>
  </si>
  <si>
    <t>4178899596</t>
  </si>
  <si>
    <t>PAPPOS COMMISSARY</t>
  </si>
  <si>
    <t>650795774</t>
  </si>
  <si>
    <t>2599 STATE ROAD MM</t>
  </si>
  <si>
    <t>ROBBI'S ZEPHYR CAFE</t>
  </si>
  <si>
    <t>639570000</t>
  </si>
  <si>
    <t>63957</t>
  </si>
  <si>
    <t>PIEDMONT</t>
  </si>
  <si>
    <t>907 N MAIN</t>
  </si>
  <si>
    <t>5732232400</t>
  </si>
  <si>
    <t>HOT CLUCKERS</t>
  </si>
  <si>
    <t>658041238</t>
  </si>
  <si>
    <t>1450 E SUNSHINE ST</t>
  </si>
  <si>
    <t>4178825825</t>
  </si>
  <si>
    <t>BONNIE CAFE LAKE OF OZARK</t>
  </si>
  <si>
    <t>650652144</t>
  </si>
  <si>
    <t>4196 OSAGE BEACH PKWY</t>
  </si>
  <si>
    <t>6183164984</t>
  </si>
  <si>
    <t>COUNTY SEAT CAFE</t>
  </si>
  <si>
    <t>637360000</t>
  </si>
  <si>
    <t>15 WEST TYWAPPITY</t>
  </si>
  <si>
    <t>5735453192</t>
  </si>
  <si>
    <t>BOURBON &amp; BEALE</t>
  </si>
  <si>
    <t>658043711</t>
  </si>
  <si>
    <t>2639 S GLENSTONE AVE</t>
  </si>
  <si>
    <t>4172250927</t>
  </si>
  <si>
    <t>CHANCES R</t>
  </si>
  <si>
    <t>310 S MAIN STREET</t>
  </si>
  <si>
    <t>5733748770</t>
  </si>
  <si>
    <t>REGALIA HOTEL</t>
  </si>
  <si>
    <t>650496536</t>
  </si>
  <si>
    <t>250 RACQUET CLUB DR</t>
  </si>
  <si>
    <t>5737233000</t>
  </si>
  <si>
    <t>WIBS DRIVE IN</t>
  </si>
  <si>
    <t>637551216</t>
  </si>
  <si>
    <t>1204 NORTH HIGH</t>
  </si>
  <si>
    <t>5732438991</t>
  </si>
  <si>
    <t>ELDON DRIVE-IN</t>
  </si>
  <si>
    <t>607 S AURORA STREET</t>
  </si>
  <si>
    <t>5733923490</t>
  </si>
  <si>
    <t>DOS RIOS MEXICAN GRILL</t>
  </si>
  <si>
    <t>113 STEWARTS LANDING</t>
  </si>
  <si>
    <t>5732261376</t>
  </si>
  <si>
    <t>NEARLY FAMOUS DELI</t>
  </si>
  <si>
    <t>2708 S. GLENSTONE</t>
  </si>
  <si>
    <t>4178833403</t>
  </si>
  <si>
    <t>T'S REDNECK STKHS/FOOD</t>
  </si>
  <si>
    <t>221 EVERGREEN PRKWY</t>
  </si>
  <si>
    <t>4175323519</t>
  </si>
  <si>
    <t>LOS ARCOS</t>
  </si>
  <si>
    <t>1212 HWY 72 EAST</t>
  </si>
  <si>
    <t>5013527775</t>
  </si>
  <si>
    <t>ALEX PIZZA PALACE</t>
  </si>
  <si>
    <t>654013267</t>
  </si>
  <si>
    <t>122 W 8TH ST</t>
  </si>
  <si>
    <t>5733642669</t>
  </si>
  <si>
    <t>CATHY COUNTRY KITCHEN</t>
  </si>
  <si>
    <t>639450000</t>
  </si>
  <si>
    <t>63945</t>
  </si>
  <si>
    <t>HARVIELL</t>
  </si>
  <si>
    <t>10168 HWY 160</t>
  </si>
  <si>
    <t>5739893386</t>
  </si>
  <si>
    <t>THE LANDING</t>
  </si>
  <si>
    <t>106 OLIVE STREET</t>
  </si>
  <si>
    <t>5733238156</t>
  </si>
  <si>
    <t>LEMONADE HOUSE GRILLE POP</t>
  </si>
  <si>
    <t>2789 TUCKER ROAD</t>
  </si>
  <si>
    <t>SHOGUN STKHSE - FVW HGHTS</t>
  </si>
  <si>
    <t>622080000</t>
  </si>
  <si>
    <t>62208</t>
  </si>
  <si>
    <t>FAIRVIEW HEIGHTS</t>
  </si>
  <si>
    <t>IL</t>
  </si>
  <si>
    <t>314 FOUNTAINS PARKWAY</t>
  </si>
  <si>
    <t>6186283500</t>
  </si>
  <si>
    <t>I 55 RACEWAY</t>
  </si>
  <si>
    <t>630700614</t>
  </si>
  <si>
    <t>1550 HERKY HORINE RD</t>
  </si>
  <si>
    <t>5736311987</t>
  </si>
  <si>
    <t>PEKING CHINESE SIKESTN</t>
  </si>
  <si>
    <t>929 SOUTH KINGS HWY</t>
  </si>
  <si>
    <t>5734726190</t>
  </si>
  <si>
    <t>BREAD &amp; BUTTER</t>
  </si>
  <si>
    <t>639012339</t>
  </si>
  <si>
    <t>2586 N WESTWOOD BLVD</t>
  </si>
  <si>
    <t>5737858500</t>
  </si>
  <si>
    <t>LAMBERT'S CAFE II</t>
  </si>
  <si>
    <t>657210000</t>
  </si>
  <si>
    <t>1800 W STATE HIGHWAY J</t>
  </si>
  <si>
    <t>4175817655</t>
  </si>
  <si>
    <t>PAULA DEENS</t>
  </si>
  <si>
    <t>100 BRANSON LANDING</t>
  </si>
  <si>
    <t>SUITE 545</t>
  </si>
  <si>
    <t>4175555555</t>
  </si>
  <si>
    <t>RUSTY GATE</t>
  </si>
  <si>
    <t>655718001</t>
  </si>
  <si>
    <t>65571</t>
  </si>
  <si>
    <t>SUMMERSVILLE</t>
  </si>
  <si>
    <t>218 S HIGHWAY 17</t>
  </si>
  <si>
    <t>4179324160</t>
  </si>
  <si>
    <t>DEW DROP INN</t>
  </si>
  <si>
    <t>636279091</t>
  </si>
  <si>
    <t>710 HIGHWAY 61</t>
  </si>
  <si>
    <t>5737685738</t>
  </si>
  <si>
    <t>PAPA GRANDS PIZZA</t>
  </si>
  <si>
    <t>4173366709</t>
  </si>
  <si>
    <t>MIDWAY COOK SHACK</t>
  </si>
  <si>
    <t>112 FRONT RD</t>
  </si>
  <si>
    <t>5732243656</t>
  </si>
  <si>
    <t>PUBLIC HOUSE/ ST JAMES</t>
  </si>
  <si>
    <t>655591055</t>
  </si>
  <si>
    <t>551 STATE ROUTE B</t>
  </si>
  <si>
    <t>5739991111</t>
  </si>
  <si>
    <t>KEARNEY STREET CAFE</t>
  </si>
  <si>
    <t>658031350</t>
  </si>
  <si>
    <t>1324 W KEARNEY ST</t>
  </si>
  <si>
    <t>4179870936</t>
  </si>
  <si>
    <t>MINGLEWOOD BREWERY LLC</t>
  </si>
  <si>
    <t>121 BROADWAY</t>
  </si>
  <si>
    <t>5737033780</t>
  </si>
  <si>
    <t>PAPPO'S PIZZERIA/BTLFIELD</t>
  </si>
  <si>
    <t>658074130</t>
  </si>
  <si>
    <t>900 BATTLEFIELD ST</t>
  </si>
  <si>
    <t>4171234567</t>
  </si>
  <si>
    <t>WEST END TAVERN/GROC</t>
  </si>
  <si>
    <t>637480000</t>
  </si>
  <si>
    <t>63748</t>
  </si>
  <si>
    <t>FROHNA</t>
  </si>
  <si>
    <t>6153 HWY A MAIN STREET</t>
  </si>
  <si>
    <t>5738245281</t>
  </si>
  <si>
    <t>BBQ STATION</t>
  </si>
  <si>
    <t>656250000</t>
  </si>
  <si>
    <t>65625</t>
  </si>
  <si>
    <t>CASSVILLE</t>
  </si>
  <si>
    <t>900 MAIN ST.</t>
  </si>
  <si>
    <t>4178470470</t>
  </si>
  <si>
    <t>DON CARLOS JACKSON</t>
  </si>
  <si>
    <t>1903 JACKSON BLVD</t>
  </si>
  <si>
    <t>5732043449</t>
  </si>
  <si>
    <t>220 8TH STREET</t>
  </si>
  <si>
    <t>MISSOURI HICK BAR B Q</t>
  </si>
  <si>
    <t>913 E WASHINGTON ST</t>
  </si>
  <si>
    <t>5738856791</t>
  </si>
  <si>
    <t>HOPPERS PUB</t>
  </si>
  <si>
    <t>WAYNESVILLE</t>
  </si>
  <si>
    <t>318 HISTORIC 66 E</t>
  </si>
  <si>
    <t>5737740135</t>
  </si>
  <si>
    <t>SHORTY PANTS LOUNGE</t>
  </si>
  <si>
    <t>1680 AUTUMN LANE</t>
  </si>
  <si>
    <t>5733021745</t>
  </si>
  <si>
    <t>THE GLENN</t>
  </si>
  <si>
    <t>2460 S. HWY 105</t>
  </si>
  <si>
    <t>5736495135</t>
  </si>
  <si>
    <t>CASABLANCA BAR AND GRILL</t>
  </si>
  <si>
    <t>1312 BAGNELL DAM BOULVEVA</t>
  </si>
  <si>
    <t>5732809566</t>
  </si>
  <si>
    <t>SAM BAKER CONCESSIONS</t>
  </si>
  <si>
    <t>639560000</t>
  </si>
  <si>
    <t>63956</t>
  </si>
  <si>
    <t>PATTERSON</t>
  </si>
  <si>
    <t>RT 1 BOX 18170</t>
  </si>
  <si>
    <t>5738564223</t>
  </si>
  <si>
    <t>PORT CAPE GIRARDEAU</t>
  </si>
  <si>
    <t>19 NORTH WATER STREET</t>
  </si>
  <si>
    <t>5733340954</t>
  </si>
  <si>
    <t>HOGAN'S HIDEOUT</t>
  </si>
  <si>
    <t>219 MAIN STREET</t>
  </si>
  <si>
    <t>5732263400</t>
  </si>
  <si>
    <t>HUNTS DAIRY BAR/FARM</t>
  </si>
  <si>
    <t>636400000</t>
  </si>
  <si>
    <t>403 STE GENEVIEVE AVE</t>
  </si>
  <si>
    <t>5737561123</t>
  </si>
  <si>
    <t>CATTLEMENS STEAKHOUSE</t>
  </si>
  <si>
    <t>657111649</t>
  </si>
  <si>
    <t>205 W 3RD ST</t>
  </si>
  <si>
    <t>1</t>
  </si>
  <si>
    <t>MIDORI JAPANESE CUISINE</t>
  </si>
  <si>
    <t>637035818</t>
  </si>
  <si>
    <t>2106 WILLIAM ST SUITE 300</t>
  </si>
  <si>
    <t>9013263387</t>
  </si>
  <si>
    <t>5 SPICE SPRINGFIELD</t>
  </si>
  <si>
    <t>2058 SOUTH GLENSTONE AVE</t>
  </si>
  <si>
    <t>4177990215</t>
  </si>
  <si>
    <t>OZARK CAFE</t>
  </si>
  <si>
    <t>4172579243</t>
  </si>
  <si>
    <t>HUB</t>
  </si>
  <si>
    <t>655840000</t>
  </si>
  <si>
    <t>777 VFW MEMORIAL DR</t>
  </si>
  <si>
    <t>5733369990</t>
  </si>
  <si>
    <t>AVIARY- FARMERS PARK</t>
  </si>
  <si>
    <t>658044623</t>
  </si>
  <si>
    <t>2144 E REPUBLIC RD</t>
  </si>
  <si>
    <t>4178819736</t>
  </si>
  <si>
    <t>WATAMI - SIKESTON</t>
  </si>
  <si>
    <t>1229 HENNINGS DR</t>
  </si>
  <si>
    <t>MILLER'S GRILL/WASHINGTON</t>
  </si>
  <si>
    <t>630900000</t>
  </si>
  <si>
    <t>63090</t>
  </si>
  <si>
    <t>WASHINGTON</t>
  </si>
  <si>
    <t>2301 HWY A</t>
  </si>
  <si>
    <t>6363900167</t>
  </si>
  <si>
    <t>BABE'S FISH WAGON</t>
  </si>
  <si>
    <t>629570000</t>
  </si>
  <si>
    <t>62957</t>
  </si>
  <si>
    <t>MCCLURE</t>
  </si>
  <si>
    <t>472A STATE HWY 146</t>
  </si>
  <si>
    <t>6183065788</t>
  </si>
  <si>
    <t>12 WEST BAR &amp; GRILL</t>
  </si>
  <si>
    <t>12 W COLUMBIA STREET</t>
  </si>
  <si>
    <t>MARY JANE BOURBON + SMOKE</t>
  </si>
  <si>
    <t>637015405</t>
  </si>
  <si>
    <t>1107 BROADWAY ST</t>
  </si>
  <si>
    <t>JJ'S RESTAURANT</t>
  </si>
  <si>
    <t>648440000</t>
  </si>
  <si>
    <t>64844</t>
  </si>
  <si>
    <t>GRANBY</t>
  </si>
  <si>
    <t>205 NORTH MAIN</t>
  </si>
  <si>
    <t>4174727175</t>
  </si>
  <si>
    <t>LADY LUCK SNACK BAR</t>
  </si>
  <si>
    <t>638300000</t>
  </si>
  <si>
    <t>777 E 3RD STREET</t>
  </si>
  <si>
    <t>5733331000</t>
  </si>
  <si>
    <t>LAI LAI'S ASIAN BUFFET</t>
  </si>
  <si>
    <t>601 BRIDLE LANE</t>
  </si>
  <si>
    <t>4172353568</t>
  </si>
  <si>
    <t>HONG KONG INN</t>
  </si>
  <si>
    <t>658030000</t>
  </si>
  <si>
    <t>1645 N GLENSTONE</t>
  </si>
  <si>
    <t>4178663382</t>
  </si>
  <si>
    <t>HOT CLUCKERS SOUTH</t>
  </si>
  <si>
    <t>658101893</t>
  </si>
  <si>
    <t>4406 S CAMPBELL AVE</t>
  </si>
  <si>
    <t>3057462515</t>
  </si>
  <si>
    <t>ICHIBAN JAPANESE STEAKHOU</t>
  </si>
  <si>
    <t>655844766</t>
  </si>
  <si>
    <t>240 MARSHALL DR STE 8</t>
  </si>
  <si>
    <t>9178686905</t>
  </si>
  <si>
    <t>SALEMRETAILLN</t>
  </si>
  <si>
    <t>SALEMHOSPITALITYLN</t>
  </si>
  <si>
    <t>SALEMHEALTHCARENN</t>
  </si>
  <si>
    <t>SALEMINDEPENDENT RESTAURATEURSLN</t>
  </si>
  <si>
    <t>SALEMRETAILLC</t>
  </si>
  <si>
    <t>C</t>
  </si>
  <si>
    <t>SALEMREGIONAL CONCEPTSNC</t>
  </si>
  <si>
    <t>SALEMREGIONAL CONCEPTSLN</t>
  </si>
  <si>
    <t>SALEMREGIONAL CONCEPTSLC</t>
  </si>
  <si>
    <t>SALEMGOVERNMENTLC</t>
  </si>
  <si>
    <t>SALEMGOVERNMENTNC</t>
  </si>
  <si>
    <t>SALEMOTHERNC</t>
  </si>
  <si>
    <t>SALEMOTHERLC</t>
  </si>
  <si>
    <t>SALEMNATIONAL CHAINSNC</t>
  </si>
  <si>
    <t>SALEMHEALTHCARELN</t>
  </si>
  <si>
    <t>SALEMRETAILNN</t>
  </si>
  <si>
    <t>SALEMHOSPITALITYNN</t>
  </si>
  <si>
    <t>SALEMNATIONAL CHAINSLN</t>
  </si>
  <si>
    <t>SALEMHOSPITALITYNC</t>
  </si>
  <si>
    <t>SALEMEDUCATIONLN</t>
  </si>
  <si>
    <t>SALEMINDEPENDENT RESTAURATEURSNN</t>
  </si>
  <si>
    <t>SALEMGOVERNMENTLN</t>
  </si>
  <si>
    <t>SALEMHEALTHCARENC</t>
  </si>
  <si>
    <t>SALEMHOSPITALITYLC</t>
  </si>
  <si>
    <t>SALEMINDEPENDENT RESTAURATEURSNC</t>
  </si>
  <si>
    <t>SALEMEDUCATIONLC</t>
  </si>
  <si>
    <t>SALEMNATIONAL CHAINSNN</t>
  </si>
  <si>
    <t>SALEMEDUCATIONNC</t>
  </si>
  <si>
    <t>SALEMINDEPENDENT RESTAURATEURSLC</t>
  </si>
  <si>
    <t>SALEMOTHERLN</t>
  </si>
  <si>
    <t>SALEMRETAILNC</t>
  </si>
  <si>
    <t>SALEMEDUCATIONNN</t>
  </si>
  <si>
    <t>8U63028</t>
  </si>
  <si>
    <t>63028</t>
  </si>
  <si>
    <t>8U63114</t>
  </si>
  <si>
    <t>63114</t>
  </si>
  <si>
    <t>8U63122</t>
  </si>
  <si>
    <t>63122</t>
  </si>
  <si>
    <t>8U63101</t>
  </si>
  <si>
    <t>63101</t>
  </si>
  <si>
    <t>8U65613</t>
  </si>
  <si>
    <t>8U65066</t>
  </si>
  <si>
    <t>8U64014</t>
  </si>
  <si>
    <t>64014</t>
  </si>
  <si>
    <t>8U72116</t>
  </si>
  <si>
    <t>72116</t>
  </si>
  <si>
    <t>8U63102</t>
  </si>
  <si>
    <t>63102</t>
  </si>
  <si>
    <t>8U63775</t>
  </si>
  <si>
    <t>8U65065</t>
  </si>
  <si>
    <t>8U66212</t>
  </si>
  <si>
    <t>66212</t>
  </si>
  <si>
    <t>8U65704</t>
  </si>
  <si>
    <t>65704</t>
  </si>
  <si>
    <t>8U65705</t>
  </si>
  <si>
    <t>65705</t>
  </si>
  <si>
    <t>8U66743</t>
  </si>
  <si>
    <t>66743</t>
  </si>
  <si>
    <t>8U64086</t>
  </si>
  <si>
    <t>64086</t>
  </si>
  <si>
    <t>8U62231</t>
  </si>
  <si>
    <t>62231</t>
  </si>
  <si>
    <t>8U61951</t>
  </si>
  <si>
    <t>61951</t>
  </si>
  <si>
    <t>8U65588</t>
  </si>
  <si>
    <t>65588</t>
  </si>
  <si>
    <t>8U63877</t>
  </si>
  <si>
    <t>63877</t>
  </si>
  <si>
    <t>8U64055</t>
  </si>
  <si>
    <t>64055</t>
  </si>
  <si>
    <t>8U62960</t>
  </si>
  <si>
    <t>62960</t>
  </si>
  <si>
    <t>8U63436</t>
  </si>
  <si>
    <t>63436</t>
  </si>
  <si>
    <t>8U67337</t>
  </si>
  <si>
    <t>67337</t>
  </si>
  <si>
    <t>8U62271</t>
  </si>
  <si>
    <t>62271</t>
  </si>
  <si>
    <t>8U65072</t>
  </si>
  <si>
    <t>65072</t>
  </si>
  <si>
    <t>8U65270</t>
  </si>
  <si>
    <t>65270</t>
  </si>
  <si>
    <t>8U65772</t>
  </si>
  <si>
    <t>65772</t>
  </si>
  <si>
    <t>8U63942</t>
  </si>
  <si>
    <t>63942</t>
  </si>
  <si>
    <t>8U42001</t>
  </si>
  <si>
    <t>8U63005</t>
  </si>
  <si>
    <t>63005</t>
  </si>
  <si>
    <t>8U72762</t>
  </si>
  <si>
    <t>72762</t>
  </si>
  <si>
    <t>8U62258</t>
  </si>
  <si>
    <t>62258</t>
  </si>
  <si>
    <t>8U72032</t>
  </si>
  <si>
    <t>72032</t>
  </si>
  <si>
    <t>8U65037</t>
  </si>
  <si>
    <t>65037</t>
  </si>
  <si>
    <t>8U66725</t>
  </si>
  <si>
    <t>66725</t>
  </si>
  <si>
    <t>8U63111</t>
  </si>
  <si>
    <t>63111</t>
  </si>
  <si>
    <t>8U65355</t>
  </si>
  <si>
    <t>65355</t>
  </si>
  <si>
    <t>8U65041</t>
  </si>
  <si>
    <t>65041</t>
  </si>
  <si>
    <t>8U64060</t>
  </si>
  <si>
    <t>64060</t>
  </si>
  <si>
    <t>8U63625</t>
  </si>
  <si>
    <t>63625</t>
  </si>
  <si>
    <t>8U65535</t>
  </si>
  <si>
    <t>65535</t>
  </si>
  <si>
    <t>8U63016</t>
  </si>
  <si>
    <t>63016</t>
  </si>
  <si>
    <t>8U64831</t>
  </si>
  <si>
    <t>64831</t>
  </si>
  <si>
    <t>8U64856</t>
  </si>
  <si>
    <t>64856</t>
  </si>
  <si>
    <t>8U65571</t>
  </si>
  <si>
    <t>8U63383</t>
  </si>
  <si>
    <t>63383</t>
  </si>
  <si>
    <t>8U42003</t>
  </si>
  <si>
    <t>42003</t>
  </si>
  <si>
    <t>8U63104</t>
  </si>
  <si>
    <t>63104</t>
  </si>
  <si>
    <t>8U63670</t>
  </si>
  <si>
    <t>8U63303</t>
  </si>
  <si>
    <t>63303</t>
  </si>
  <si>
    <t>8U63031</t>
  </si>
  <si>
    <t>63031</t>
  </si>
  <si>
    <t>8U62049</t>
  </si>
  <si>
    <t>62049</t>
  </si>
  <si>
    <t>8U74135</t>
  </si>
  <si>
    <t>74135</t>
  </si>
  <si>
    <t>8U63841</t>
  </si>
  <si>
    <t>8U63026</t>
  </si>
  <si>
    <t>63026</t>
  </si>
  <si>
    <t>8U62560</t>
  </si>
  <si>
    <t>62560</t>
  </si>
  <si>
    <t>8U65542</t>
  </si>
  <si>
    <t>65542</t>
  </si>
  <si>
    <t>8U64772</t>
  </si>
  <si>
    <t>64772</t>
  </si>
  <si>
    <t>8U62254</t>
  </si>
  <si>
    <t>62254</t>
  </si>
  <si>
    <t>8U63126</t>
  </si>
  <si>
    <t>63126</t>
  </si>
  <si>
    <t>8U65566</t>
  </si>
  <si>
    <t>8U63382</t>
  </si>
  <si>
    <t>63382</t>
  </si>
  <si>
    <t>8U72117</t>
  </si>
  <si>
    <t>72117</t>
  </si>
  <si>
    <t>8U65340</t>
  </si>
  <si>
    <t>65340</t>
  </si>
  <si>
    <t>8U62249</t>
  </si>
  <si>
    <t>62249</t>
  </si>
  <si>
    <t>8U65548</t>
  </si>
  <si>
    <t>8U63822</t>
  </si>
  <si>
    <t>63822</t>
  </si>
  <si>
    <t>8U64866</t>
  </si>
  <si>
    <t>64866</t>
  </si>
  <si>
    <t>8U65084</t>
  </si>
  <si>
    <t>65084</t>
  </si>
  <si>
    <t>8U65032</t>
  </si>
  <si>
    <t>65032</t>
  </si>
  <si>
    <t>8U65787</t>
  </si>
  <si>
    <t>65787</t>
  </si>
  <si>
    <t>8U65810</t>
  </si>
  <si>
    <t>8U62075</t>
  </si>
  <si>
    <t>62075</t>
  </si>
  <si>
    <t>8U63637</t>
  </si>
  <si>
    <t>63637</t>
  </si>
  <si>
    <t>8U62285</t>
  </si>
  <si>
    <t>62285</t>
  </si>
  <si>
    <t>8U65603</t>
  </si>
  <si>
    <t>8U63776</t>
  </si>
  <si>
    <t>63776</t>
  </si>
  <si>
    <t>8U63389</t>
  </si>
  <si>
    <t>63389</t>
  </si>
  <si>
    <t>8U61801</t>
  </si>
  <si>
    <t>61801</t>
  </si>
  <si>
    <t>8U65109</t>
  </si>
  <si>
    <t>65109</t>
  </si>
  <si>
    <t>8U63857</t>
  </si>
  <si>
    <t>8U63011</t>
  </si>
  <si>
    <t>8U62278</t>
  </si>
  <si>
    <t>62278</t>
  </si>
  <si>
    <t>8U65559</t>
  </si>
  <si>
    <t>8U61938</t>
  </si>
  <si>
    <t>61938</t>
  </si>
  <si>
    <t>8U63620</t>
  </si>
  <si>
    <t>63620</t>
  </si>
  <si>
    <t>8U63135</t>
  </si>
  <si>
    <t>63135</t>
  </si>
  <si>
    <t>8U72761</t>
  </si>
  <si>
    <t>72761</t>
  </si>
  <si>
    <t>8U65789</t>
  </si>
  <si>
    <t>65789</t>
  </si>
  <si>
    <t>8U65721</t>
  </si>
  <si>
    <t>8U65536</t>
  </si>
  <si>
    <t>8U72143</t>
  </si>
  <si>
    <t>72143</t>
  </si>
  <si>
    <t>8U64101</t>
  </si>
  <si>
    <t>64101</t>
  </si>
  <si>
    <t>8U65605</t>
  </si>
  <si>
    <t>65605</t>
  </si>
  <si>
    <t>8U62288</t>
  </si>
  <si>
    <t>62288</t>
  </si>
  <si>
    <t>8U63650</t>
  </si>
  <si>
    <t>8U65711</t>
  </si>
  <si>
    <t>8U63456</t>
  </si>
  <si>
    <t>63456</t>
  </si>
  <si>
    <t>8U63080</t>
  </si>
  <si>
    <t>8U63867</t>
  </si>
  <si>
    <t>63867</t>
  </si>
  <si>
    <t>8U62223</t>
  </si>
  <si>
    <t>62223</t>
  </si>
  <si>
    <t>8U62859</t>
  </si>
  <si>
    <t>62859</t>
  </si>
  <si>
    <t>8U72615</t>
  </si>
  <si>
    <t>72615</t>
  </si>
  <si>
    <t>8U62088</t>
  </si>
  <si>
    <t>62088</t>
  </si>
  <si>
    <t>8U72501</t>
  </si>
  <si>
    <t>72501</t>
  </si>
  <si>
    <t>8U64068</t>
  </si>
  <si>
    <t>64068</t>
  </si>
  <si>
    <t>8U60548</t>
  </si>
  <si>
    <t>60548</t>
  </si>
  <si>
    <t>8U63755</t>
  </si>
  <si>
    <t>8U65689</t>
  </si>
  <si>
    <t>65689</t>
  </si>
  <si>
    <t>8U63109</t>
  </si>
  <si>
    <t>63109</t>
  </si>
  <si>
    <t>8U64738</t>
  </si>
  <si>
    <t>64738</t>
  </si>
  <si>
    <t>8U68102</t>
  </si>
  <si>
    <t>68102</t>
  </si>
  <si>
    <t>8U63869</t>
  </si>
  <si>
    <t>8U62246</t>
  </si>
  <si>
    <t>62246</t>
  </si>
  <si>
    <t>8U62221</t>
  </si>
  <si>
    <t>62221</t>
  </si>
  <si>
    <t>8U63873</t>
  </si>
  <si>
    <t>8U62839</t>
  </si>
  <si>
    <t>62839</t>
  </si>
  <si>
    <t>8U62939</t>
  </si>
  <si>
    <t>62939</t>
  </si>
  <si>
    <t>8U63129</t>
  </si>
  <si>
    <t>63129</t>
  </si>
  <si>
    <t>8U65584</t>
  </si>
  <si>
    <t>8U63139</t>
  </si>
  <si>
    <t>63139</t>
  </si>
  <si>
    <t>8U65793</t>
  </si>
  <si>
    <t>8U65775</t>
  </si>
  <si>
    <t>8U63621</t>
  </si>
  <si>
    <t>63621</t>
  </si>
  <si>
    <t>8U63117</t>
  </si>
  <si>
    <t>63117</t>
  </si>
  <si>
    <t>8U62263</t>
  </si>
  <si>
    <t>62263</t>
  </si>
  <si>
    <t>8U63852</t>
  </si>
  <si>
    <t>8U63385</t>
  </si>
  <si>
    <t>63385</t>
  </si>
  <si>
    <t>8U65452</t>
  </si>
  <si>
    <t>65452</t>
  </si>
  <si>
    <t>8U63344</t>
  </si>
  <si>
    <t>63344</t>
  </si>
  <si>
    <t>8U66203</t>
  </si>
  <si>
    <t>66203</t>
  </si>
  <si>
    <t>8U65804</t>
  </si>
  <si>
    <t>8U63025</t>
  </si>
  <si>
    <t>63025</t>
  </si>
  <si>
    <t>8U62016</t>
  </si>
  <si>
    <t>62016</t>
  </si>
  <si>
    <t>8U62095</t>
  </si>
  <si>
    <t>62095</t>
  </si>
  <si>
    <t>8U63787</t>
  </si>
  <si>
    <t>63787</t>
  </si>
  <si>
    <t>8U62269</t>
  </si>
  <si>
    <t>62269</t>
  </si>
  <si>
    <t>8U64801</t>
  </si>
  <si>
    <t>64801</t>
  </si>
  <si>
    <t>8U63074</t>
  </si>
  <si>
    <t>63074</t>
  </si>
  <si>
    <t>8U63115</t>
  </si>
  <si>
    <t>63115</t>
  </si>
  <si>
    <t>8U65466</t>
  </si>
  <si>
    <t>8U62864</t>
  </si>
  <si>
    <t>62864</t>
  </si>
  <si>
    <t>8U65449</t>
  </si>
  <si>
    <t>65449</t>
  </si>
  <si>
    <t>8U63379</t>
  </si>
  <si>
    <t>63379</t>
  </si>
  <si>
    <t>8U63138</t>
  </si>
  <si>
    <t>63138</t>
  </si>
  <si>
    <t>8U65281</t>
  </si>
  <si>
    <t>65281</t>
  </si>
  <si>
    <t>8U63353</t>
  </si>
  <si>
    <t>63353</t>
  </si>
  <si>
    <t>8U63656</t>
  </si>
  <si>
    <t>63656</t>
  </si>
  <si>
    <t>8U65739</t>
  </si>
  <si>
    <t>65739</t>
  </si>
  <si>
    <t>8U63874</t>
  </si>
  <si>
    <t>63874</t>
  </si>
  <si>
    <t>8U62033</t>
  </si>
  <si>
    <t>62033</t>
  </si>
  <si>
    <t>8U65615</t>
  </si>
  <si>
    <t>65615</t>
  </si>
  <si>
    <t>8U66502</t>
  </si>
  <si>
    <t>66502</t>
  </si>
  <si>
    <t>8U65686</t>
  </si>
  <si>
    <t>65686</t>
  </si>
  <si>
    <t>8U65439</t>
  </si>
  <si>
    <t>65439</t>
  </si>
  <si>
    <t>8U62822</t>
  </si>
  <si>
    <t>62822</t>
  </si>
  <si>
    <t>8U65746</t>
  </si>
  <si>
    <t>65746</t>
  </si>
  <si>
    <t>8U63876</t>
  </si>
  <si>
    <t>63876</t>
  </si>
  <si>
    <t>8U65606</t>
  </si>
  <si>
    <t>65606</t>
  </si>
  <si>
    <t>8U61611</t>
  </si>
  <si>
    <t>61611</t>
  </si>
  <si>
    <t>8U63304</t>
  </si>
  <si>
    <t>63304</t>
  </si>
  <si>
    <t>8U63735</t>
  </si>
  <si>
    <t>63735</t>
  </si>
  <si>
    <t>8U62711</t>
  </si>
  <si>
    <t>62711</t>
  </si>
  <si>
    <t>8U64131</t>
  </si>
  <si>
    <t>64131</t>
  </si>
  <si>
    <t>8U64111</t>
  </si>
  <si>
    <t>64111</t>
  </si>
  <si>
    <t>8U64132</t>
  </si>
  <si>
    <t>64132</t>
  </si>
  <si>
    <t>8U65459</t>
  </si>
  <si>
    <t>65459</t>
  </si>
  <si>
    <t>8U64064</t>
  </si>
  <si>
    <t>64064</t>
  </si>
  <si>
    <t>8U62047</t>
  </si>
  <si>
    <t>62047</t>
  </si>
  <si>
    <t>8U63601</t>
  </si>
  <si>
    <t>8U65265</t>
  </si>
  <si>
    <t>65265</t>
  </si>
  <si>
    <t>8U65806</t>
  </si>
  <si>
    <t>8U65807</t>
  </si>
  <si>
    <t>8U65791</t>
  </si>
  <si>
    <t>65791</t>
  </si>
  <si>
    <t>8U65802</t>
  </si>
  <si>
    <t>8U63143</t>
  </si>
  <si>
    <t>63143</t>
  </si>
  <si>
    <t>8U63124</t>
  </si>
  <si>
    <t>63124</t>
  </si>
  <si>
    <t>8U63110</t>
  </si>
  <si>
    <t>63110</t>
  </si>
  <si>
    <t>8U65401</t>
  </si>
  <si>
    <t>8U63132</t>
  </si>
  <si>
    <t>63132</t>
  </si>
  <si>
    <t>8U62046</t>
  </si>
  <si>
    <t>62046</t>
  </si>
  <si>
    <t>8U62206</t>
  </si>
  <si>
    <t>62206</t>
  </si>
  <si>
    <t>8U63044</t>
  </si>
  <si>
    <t>63044</t>
  </si>
  <si>
    <t>8U63748</t>
  </si>
  <si>
    <t>8U65769</t>
  </si>
  <si>
    <t>65769</t>
  </si>
  <si>
    <t>8U65026</t>
  </si>
  <si>
    <t>8U65779</t>
  </si>
  <si>
    <t>8U63774</t>
  </si>
  <si>
    <t>63774</t>
  </si>
  <si>
    <t>8U66762</t>
  </si>
  <si>
    <t>66762</t>
  </si>
  <si>
    <t>8U62201</t>
  </si>
  <si>
    <t>62201</t>
  </si>
  <si>
    <t>8U65444</t>
  </si>
  <si>
    <t>65444</t>
  </si>
  <si>
    <t>8U65662</t>
  </si>
  <si>
    <t>8U62305</t>
  </si>
  <si>
    <t>62305</t>
  </si>
  <si>
    <t>8U62002</t>
  </si>
  <si>
    <t>62002</t>
  </si>
  <si>
    <t>8U63730</t>
  </si>
  <si>
    <t>63730</t>
  </si>
  <si>
    <t>8U67335</t>
  </si>
  <si>
    <t>67335</t>
  </si>
  <si>
    <t>8U72903</t>
  </si>
  <si>
    <t>72903</t>
  </si>
  <si>
    <t>8U64804</t>
  </si>
  <si>
    <t>64804</t>
  </si>
  <si>
    <t>8U63851</t>
  </si>
  <si>
    <t>8U63957</t>
  </si>
  <si>
    <t>8U65251</t>
  </si>
  <si>
    <t>65251</t>
  </si>
  <si>
    <t>8U63663</t>
  </si>
  <si>
    <t>63663</t>
  </si>
  <si>
    <t>8U63860</t>
  </si>
  <si>
    <t>63860</t>
  </si>
  <si>
    <t>8U63069</t>
  </si>
  <si>
    <t>63069</t>
  </si>
  <si>
    <t>8U63943</t>
  </si>
  <si>
    <t>8U63532</t>
  </si>
  <si>
    <t>63532</t>
  </si>
  <si>
    <t>8U62298</t>
  </si>
  <si>
    <t>62298</t>
  </si>
  <si>
    <t>8U63961</t>
  </si>
  <si>
    <t>63961</t>
  </si>
  <si>
    <t>8U65483</t>
  </si>
  <si>
    <t>8U63845</t>
  </si>
  <si>
    <t>8U63401</t>
  </si>
  <si>
    <t>63401</t>
  </si>
  <si>
    <t>8U65202</t>
  </si>
  <si>
    <t>8U63627</t>
  </si>
  <si>
    <t>8U63367</t>
  </si>
  <si>
    <t>63367</t>
  </si>
  <si>
    <t>8U63136</t>
  </si>
  <si>
    <t>63136</t>
  </si>
  <si>
    <t>8U65706</t>
  </si>
  <si>
    <t>8U63131</t>
  </si>
  <si>
    <t>63131</t>
  </si>
  <si>
    <t>8U63119</t>
  </si>
  <si>
    <t>63119</t>
  </si>
  <si>
    <t>8U62092</t>
  </si>
  <si>
    <t>62092</t>
  </si>
  <si>
    <t>8U63125</t>
  </si>
  <si>
    <t>63125</t>
  </si>
  <si>
    <t>8U63628</t>
  </si>
  <si>
    <t>8U74012</t>
  </si>
  <si>
    <t>74012</t>
  </si>
  <si>
    <t>8U63954</t>
  </si>
  <si>
    <t>63954</t>
  </si>
  <si>
    <t>8U63077</t>
  </si>
  <si>
    <t>8U65707</t>
  </si>
  <si>
    <t>65707</t>
  </si>
  <si>
    <t>8U65035</t>
  </si>
  <si>
    <t>65035</t>
  </si>
  <si>
    <t>8U66757</t>
  </si>
  <si>
    <t>66757</t>
  </si>
  <si>
    <t>8U63769</t>
  </si>
  <si>
    <t>63769</t>
  </si>
  <si>
    <t>8U63552</t>
  </si>
  <si>
    <t>63552</t>
  </si>
  <si>
    <t>8U67301</t>
  </si>
  <si>
    <t>67301</t>
  </si>
  <si>
    <t>8U72712</t>
  </si>
  <si>
    <t>72712</t>
  </si>
  <si>
    <t>8U63461</t>
  </si>
  <si>
    <t>63461</t>
  </si>
  <si>
    <t>8U62535</t>
  </si>
  <si>
    <t>62535</t>
  </si>
  <si>
    <t>8U65747</t>
  </si>
  <si>
    <t>65747</t>
  </si>
  <si>
    <t>8U62948</t>
  </si>
  <si>
    <t>62948</t>
  </si>
  <si>
    <t>8U62012</t>
  </si>
  <si>
    <t>62012</t>
  </si>
  <si>
    <t>8U64865</t>
  </si>
  <si>
    <t>64865</t>
  </si>
  <si>
    <t>8U62243</t>
  </si>
  <si>
    <t>62243</t>
  </si>
  <si>
    <t>8U63127</t>
  </si>
  <si>
    <t>63127</t>
  </si>
  <si>
    <t>8U72703</t>
  </si>
  <si>
    <t>72703</t>
  </si>
  <si>
    <t>8U62812</t>
  </si>
  <si>
    <t>62812</t>
  </si>
  <si>
    <t>8U62034</t>
  </si>
  <si>
    <t>62034</t>
  </si>
  <si>
    <t>8U60440</t>
  </si>
  <si>
    <t>60440</t>
  </si>
  <si>
    <t>8U63301</t>
  </si>
  <si>
    <t>63301</t>
  </si>
  <si>
    <t>8U63043</t>
  </si>
  <si>
    <t>63043</t>
  </si>
  <si>
    <t>8U63932</t>
  </si>
  <si>
    <t>63932</t>
  </si>
  <si>
    <t>8U66213</t>
  </si>
  <si>
    <t>66213</t>
  </si>
  <si>
    <t>8U65013</t>
  </si>
  <si>
    <t>8U63040</t>
  </si>
  <si>
    <t>63040</t>
  </si>
  <si>
    <t>8U63049</t>
  </si>
  <si>
    <t>63049</t>
  </si>
  <si>
    <t>8U62704</t>
  </si>
  <si>
    <t>62704</t>
  </si>
  <si>
    <t>8U64744</t>
  </si>
  <si>
    <t>64744</t>
  </si>
  <si>
    <t>8U62014</t>
  </si>
  <si>
    <t>62014</t>
  </si>
  <si>
    <t>8U63846</t>
  </si>
  <si>
    <t>63846</t>
  </si>
  <si>
    <t>8U63010</t>
  </si>
  <si>
    <t>8U63128</t>
  </si>
  <si>
    <t>8U72476</t>
  </si>
  <si>
    <t>72476</t>
  </si>
  <si>
    <t>8U63664</t>
  </si>
  <si>
    <t>8U66062</t>
  </si>
  <si>
    <t>66062</t>
  </si>
  <si>
    <t>8U63468</t>
  </si>
  <si>
    <t>63468</t>
  </si>
  <si>
    <t>8U63376</t>
  </si>
  <si>
    <t>8U65667</t>
  </si>
  <si>
    <t>65667</t>
  </si>
  <si>
    <t>8U62988</t>
  </si>
  <si>
    <t>62988</t>
  </si>
  <si>
    <t>8U65668</t>
  </si>
  <si>
    <t>65668</t>
  </si>
  <si>
    <t>8U63147</t>
  </si>
  <si>
    <t>63147</t>
  </si>
  <si>
    <t>8U63740</t>
  </si>
  <si>
    <t>63740</t>
  </si>
  <si>
    <t>8U62702</t>
  </si>
  <si>
    <t>62702</t>
  </si>
  <si>
    <t>8U66205</t>
  </si>
  <si>
    <t>66205</t>
  </si>
  <si>
    <t>8U63037</t>
  </si>
  <si>
    <t>8U63967</t>
  </si>
  <si>
    <t>63967</t>
  </si>
  <si>
    <t>8U62952</t>
  </si>
  <si>
    <t>62952</t>
  </si>
  <si>
    <t>8U66214</t>
  </si>
  <si>
    <t>66214</t>
  </si>
  <si>
    <t>8U62286</t>
  </si>
  <si>
    <t>62286</t>
  </si>
  <si>
    <t>8U65757</t>
  </si>
  <si>
    <t>65757</t>
  </si>
  <si>
    <t>8U47715</t>
  </si>
  <si>
    <t>47715</t>
  </si>
  <si>
    <t>8U62056</t>
  </si>
  <si>
    <t>62056</t>
  </si>
  <si>
    <t>8U63121</t>
  </si>
  <si>
    <t>63121</t>
  </si>
  <si>
    <t>8U65075</t>
  </si>
  <si>
    <t>65075</t>
  </si>
  <si>
    <t>8U62837</t>
  </si>
  <si>
    <t>62837</t>
  </si>
  <si>
    <t>8U65648</t>
  </si>
  <si>
    <t>65648</t>
  </si>
  <si>
    <t>8U63459</t>
  </si>
  <si>
    <t>63459</t>
  </si>
  <si>
    <t>8U72704</t>
  </si>
  <si>
    <t>72704</t>
  </si>
  <si>
    <t>8U63882</t>
  </si>
  <si>
    <t>63882</t>
  </si>
  <si>
    <t>8U72732</t>
  </si>
  <si>
    <t>72732</t>
  </si>
  <si>
    <t>8U46368</t>
  </si>
  <si>
    <t>46368</t>
  </si>
  <si>
    <t>8U72034</t>
  </si>
  <si>
    <t>72034</t>
  </si>
  <si>
    <t>8U63033</t>
  </si>
  <si>
    <t>63033</t>
  </si>
  <si>
    <t>8U62957</t>
  </si>
  <si>
    <t>8U62946</t>
  </si>
  <si>
    <t>62946</t>
  </si>
  <si>
    <t>8U63944</t>
  </si>
  <si>
    <t>8U65681</t>
  </si>
  <si>
    <t>65681</t>
  </si>
  <si>
    <t>8U63108</t>
  </si>
  <si>
    <t>63108</t>
  </si>
  <si>
    <t>8U62533</t>
  </si>
  <si>
    <t>62533</t>
  </si>
  <si>
    <t>8U63866</t>
  </si>
  <si>
    <t>8U72756</t>
  </si>
  <si>
    <t>72756</t>
  </si>
  <si>
    <t>8U62858</t>
  </si>
  <si>
    <t>62858</t>
  </si>
  <si>
    <t>8U62918</t>
  </si>
  <si>
    <t>62918</t>
  </si>
  <si>
    <t>8U63091</t>
  </si>
  <si>
    <t>63091</t>
  </si>
  <si>
    <t>8U63130</t>
  </si>
  <si>
    <t>63130</t>
  </si>
  <si>
    <t>8U62062</t>
  </si>
  <si>
    <t>62062</t>
  </si>
  <si>
    <t>8U63090</t>
  </si>
  <si>
    <t>8U62626</t>
  </si>
  <si>
    <t>62626</t>
  </si>
  <si>
    <t>8U65556</t>
  </si>
  <si>
    <t>8U63368</t>
  </si>
  <si>
    <t>8U63935</t>
  </si>
  <si>
    <t>8U65473</t>
  </si>
  <si>
    <t>65473</t>
  </si>
  <si>
    <t>8U65616</t>
  </si>
  <si>
    <t>8U62274</t>
  </si>
  <si>
    <t>62274</t>
  </si>
  <si>
    <t>8U62690</t>
  </si>
  <si>
    <t>62690</t>
  </si>
  <si>
    <t>8U63701</t>
  </si>
  <si>
    <t>8U65201</t>
  </si>
  <si>
    <t>65201</t>
  </si>
  <si>
    <t>8U75063</t>
  </si>
  <si>
    <t>75063</t>
  </si>
  <si>
    <t>8U65020</t>
  </si>
  <si>
    <t>8U62025</t>
  </si>
  <si>
    <t>62025</t>
  </si>
  <si>
    <t>8U65738</t>
  </si>
  <si>
    <t>8U63556</t>
  </si>
  <si>
    <t>63556</t>
  </si>
  <si>
    <t>8U63042</t>
  </si>
  <si>
    <t>63042</t>
  </si>
  <si>
    <t>8U66223</t>
  </si>
  <si>
    <t>66223</t>
  </si>
  <si>
    <t>8U63068</t>
  </si>
  <si>
    <t>63068</t>
  </si>
  <si>
    <t>8U63654</t>
  </si>
  <si>
    <t>63654</t>
  </si>
  <si>
    <t>8U62234</t>
  </si>
  <si>
    <t>62234</t>
  </si>
  <si>
    <t>8U62901</t>
  </si>
  <si>
    <t>62901</t>
  </si>
  <si>
    <t>8U64874</t>
  </si>
  <si>
    <t>64874</t>
  </si>
  <si>
    <t>8U65759</t>
  </si>
  <si>
    <t>65759</t>
  </si>
  <si>
    <t>8U63862</t>
  </si>
  <si>
    <t>63862</t>
  </si>
  <si>
    <t>8U65655</t>
  </si>
  <si>
    <t>65655</t>
  </si>
  <si>
    <t>8U63021</t>
  </si>
  <si>
    <t>63021</t>
  </si>
  <si>
    <t>8U65633</t>
  </si>
  <si>
    <t>65633</t>
  </si>
  <si>
    <t>8U68114</t>
  </si>
  <si>
    <t>68114</t>
  </si>
  <si>
    <t>8U66713</t>
  </si>
  <si>
    <t>66713</t>
  </si>
  <si>
    <t>8U63334</t>
  </si>
  <si>
    <t>63334</t>
  </si>
  <si>
    <t>8U65570</t>
  </si>
  <si>
    <t>65570</t>
  </si>
  <si>
    <t>8U62902</t>
  </si>
  <si>
    <t>62902</t>
  </si>
  <si>
    <t>8U65785</t>
  </si>
  <si>
    <t>8U62048</t>
  </si>
  <si>
    <t>62048</t>
  </si>
  <si>
    <t>8U62521</t>
  </si>
  <si>
    <t>62521</t>
  </si>
  <si>
    <t>8U65740</t>
  </si>
  <si>
    <t>65740</t>
  </si>
  <si>
    <t>8U63662</t>
  </si>
  <si>
    <t>63662</t>
  </si>
  <si>
    <t>8U63945</t>
  </si>
  <si>
    <t>8U62257</t>
  </si>
  <si>
    <t>62257</t>
  </si>
  <si>
    <t>8U66206</t>
  </si>
  <si>
    <t>66206</t>
  </si>
  <si>
    <t>8U62707</t>
  </si>
  <si>
    <t>62707</t>
  </si>
  <si>
    <t>8U65714</t>
  </si>
  <si>
    <t>8U63361</t>
  </si>
  <si>
    <t>63361</t>
  </si>
  <si>
    <t>8U62930</t>
  </si>
  <si>
    <t>62930</t>
  </si>
  <si>
    <t>8U65052</t>
  </si>
  <si>
    <t>65052</t>
  </si>
  <si>
    <t>8U63834</t>
  </si>
  <si>
    <t>8U65248</t>
  </si>
  <si>
    <t>65248</t>
  </si>
  <si>
    <t>8U61614</t>
  </si>
  <si>
    <t>61614</t>
  </si>
  <si>
    <t>8U66701</t>
  </si>
  <si>
    <t>66701</t>
  </si>
  <si>
    <t>8U62471</t>
  </si>
  <si>
    <t>62471</t>
  </si>
  <si>
    <t>8U61820</t>
  </si>
  <si>
    <t>61820</t>
  </si>
  <si>
    <t>8U65604</t>
  </si>
  <si>
    <t>65604</t>
  </si>
  <si>
    <t>8U63070</t>
  </si>
  <si>
    <t>8U65043</t>
  </si>
  <si>
    <t>65043</t>
  </si>
  <si>
    <t>8U64683</t>
  </si>
  <si>
    <t>64683</t>
  </si>
  <si>
    <t>8U65753</t>
  </si>
  <si>
    <t>65753</t>
  </si>
  <si>
    <t>8U72758</t>
  </si>
  <si>
    <t>72758</t>
  </si>
  <si>
    <t>8U63118</t>
  </si>
  <si>
    <t>63118</t>
  </si>
  <si>
    <t>8U62260</t>
  </si>
  <si>
    <t>62260</t>
  </si>
  <si>
    <t>8U62450</t>
  </si>
  <si>
    <t>62450</t>
  </si>
  <si>
    <t>8U65560</t>
  </si>
  <si>
    <t>8U63146</t>
  </si>
  <si>
    <t>63146</t>
  </si>
  <si>
    <t>8U63638</t>
  </si>
  <si>
    <t>63638</t>
  </si>
  <si>
    <t>8U63017</t>
  </si>
  <si>
    <t>8U65672</t>
  </si>
  <si>
    <t>65672</t>
  </si>
  <si>
    <t>8U63780</t>
  </si>
  <si>
    <t>8U63764</t>
  </si>
  <si>
    <t>8U63879</t>
  </si>
  <si>
    <t>63879</t>
  </si>
  <si>
    <t>8U63937</t>
  </si>
  <si>
    <t>63937</t>
  </si>
  <si>
    <t>8U62226</t>
  </si>
  <si>
    <t>62226</t>
  </si>
  <si>
    <t>8U65675</t>
  </si>
  <si>
    <t>65675</t>
  </si>
  <si>
    <t>8U63736</t>
  </si>
  <si>
    <t>8U61341</t>
  </si>
  <si>
    <t>61341</t>
  </si>
  <si>
    <t>8U65038</t>
  </si>
  <si>
    <t>8U64093</t>
  </si>
  <si>
    <t>64093</t>
  </si>
  <si>
    <t>8U65781</t>
  </si>
  <si>
    <t>8U63960</t>
  </si>
  <si>
    <t>8U64759</t>
  </si>
  <si>
    <t>64759</t>
  </si>
  <si>
    <t>8U63823</t>
  </si>
  <si>
    <t>63823</t>
  </si>
  <si>
    <t>8U66209</t>
  </si>
  <si>
    <t>66209</t>
  </si>
  <si>
    <t>8U63099</t>
  </si>
  <si>
    <t>63099</t>
  </si>
  <si>
    <t>8U65301</t>
  </si>
  <si>
    <t>65301</t>
  </si>
  <si>
    <t>8U63084</t>
  </si>
  <si>
    <t>63084</t>
  </si>
  <si>
    <t>8U64158</t>
  </si>
  <si>
    <t>64158</t>
  </si>
  <si>
    <t>8U60018</t>
  </si>
  <si>
    <t>60018</t>
  </si>
  <si>
    <t>8U63020</t>
  </si>
  <si>
    <t>63020</t>
  </si>
  <si>
    <t>8U64157</t>
  </si>
  <si>
    <t>64157</t>
  </si>
  <si>
    <t>8U64106</t>
  </si>
  <si>
    <t>64106</t>
  </si>
  <si>
    <t>8U65441</t>
  </si>
  <si>
    <t>8U62703</t>
  </si>
  <si>
    <t>62703</t>
  </si>
  <si>
    <t>8U65652</t>
  </si>
  <si>
    <t>65652</t>
  </si>
  <si>
    <t>8U42071</t>
  </si>
  <si>
    <t>42071</t>
  </si>
  <si>
    <t>8U63825</t>
  </si>
  <si>
    <t>63825</t>
  </si>
  <si>
    <t>8U65101</t>
  </si>
  <si>
    <t>65101</t>
  </si>
  <si>
    <t>8U65582</t>
  </si>
  <si>
    <t>8U63141</t>
  </si>
  <si>
    <t>63141</t>
  </si>
  <si>
    <t>8U63629</t>
  </si>
  <si>
    <t>63629</t>
  </si>
  <si>
    <t>8U64139</t>
  </si>
  <si>
    <t>64139</t>
  </si>
  <si>
    <t>8U63144</t>
  </si>
  <si>
    <t>63144</t>
  </si>
  <si>
    <t>8U63640</t>
  </si>
  <si>
    <t>8U65653</t>
  </si>
  <si>
    <t>8U63901</t>
  </si>
  <si>
    <t>8U62208</t>
  </si>
  <si>
    <t>8U65565</t>
  </si>
  <si>
    <t>65565</t>
  </si>
  <si>
    <t>8U65625</t>
  </si>
  <si>
    <t>8U62801</t>
  </si>
  <si>
    <t>62801</t>
  </si>
  <si>
    <t>8U63732</t>
  </si>
  <si>
    <t>63732</t>
  </si>
  <si>
    <t>8U65049</t>
  </si>
  <si>
    <t>8U65619</t>
  </si>
  <si>
    <t>65619</t>
  </si>
  <si>
    <t>8U62010</t>
  </si>
  <si>
    <t>62010</t>
  </si>
  <si>
    <t>8U63106</t>
  </si>
  <si>
    <t>63106</t>
  </si>
  <si>
    <t>8U67357</t>
  </si>
  <si>
    <t>67357</t>
  </si>
  <si>
    <t>8U63366</t>
  </si>
  <si>
    <t>63366</t>
  </si>
  <si>
    <t>8U65081</t>
  </si>
  <si>
    <t>65081</t>
  </si>
  <si>
    <t>8U65611</t>
  </si>
  <si>
    <t>65611</t>
  </si>
  <si>
    <t>8U64081</t>
  </si>
  <si>
    <t>64081</t>
  </si>
  <si>
    <t>8U63702</t>
  </si>
  <si>
    <t>63702</t>
  </si>
  <si>
    <t>8U65632</t>
  </si>
  <si>
    <t>8U65608</t>
  </si>
  <si>
    <t>65608</t>
  </si>
  <si>
    <t>8U65079</t>
  </si>
  <si>
    <t>8U62035</t>
  </si>
  <si>
    <t>62035</t>
  </si>
  <si>
    <t>8U68130</t>
  </si>
  <si>
    <t>68130</t>
  </si>
  <si>
    <t>8U65275</t>
  </si>
  <si>
    <t>65275</t>
  </si>
  <si>
    <t>8U72019</t>
  </si>
  <si>
    <t>72019</t>
  </si>
  <si>
    <t>8U63013</t>
  </si>
  <si>
    <t>63013</t>
  </si>
  <si>
    <t>8U65661</t>
  </si>
  <si>
    <t>8U64836</t>
  </si>
  <si>
    <t>64836</t>
  </si>
  <si>
    <t>8U47712</t>
  </si>
  <si>
    <t>47712</t>
  </si>
  <si>
    <t>8U64116</t>
  </si>
  <si>
    <t>64116</t>
  </si>
  <si>
    <t>8U63645</t>
  </si>
  <si>
    <t>8U62052</t>
  </si>
  <si>
    <t>62052</t>
  </si>
  <si>
    <t>8U72211</t>
  </si>
  <si>
    <t>72211</t>
  </si>
  <si>
    <t>8U65051</t>
  </si>
  <si>
    <t>65051</t>
  </si>
  <si>
    <t>8U65583</t>
  </si>
  <si>
    <t>8U63052</t>
  </si>
  <si>
    <t>63052</t>
  </si>
  <si>
    <t>8U65402</t>
  </si>
  <si>
    <t>65402</t>
  </si>
  <si>
    <t>8U63435</t>
  </si>
  <si>
    <t>63435</t>
  </si>
  <si>
    <t>8U72644</t>
  </si>
  <si>
    <t>72644</t>
  </si>
  <si>
    <t>8U63848</t>
  </si>
  <si>
    <t>63848</t>
  </si>
  <si>
    <t>8U63362</t>
  </si>
  <si>
    <t>63362</t>
  </si>
  <si>
    <t>8U66783</t>
  </si>
  <si>
    <t>66783</t>
  </si>
  <si>
    <t>8U72701</t>
  </si>
  <si>
    <t>72701</t>
  </si>
  <si>
    <t>8U64130</t>
  </si>
  <si>
    <t>64130</t>
  </si>
  <si>
    <t>8U65760</t>
  </si>
  <si>
    <t>65760</t>
  </si>
  <si>
    <t>8U62265</t>
  </si>
  <si>
    <t>62265</t>
  </si>
  <si>
    <t>8U63633</t>
  </si>
  <si>
    <t>63633</t>
  </si>
  <si>
    <t>8U64477</t>
  </si>
  <si>
    <t>64477</t>
  </si>
  <si>
    <t>8U63050</t>
  </si>
  <si>
    <t>63050</t>
  </si>
  <si>
    <t>8U63140</t>
  </si>
  <si>
    <t>63140</t>
  </si>
  <si>
    <t>8U63703</t>
  </si>
  <si>
    <t>8U63801</t>
  </si>
  <si>
    <t>8U65803</t>
  </si>
  <si>
    <t>8U62294</t>
  </si>
  <si>
    <t>62294</t>
  </si>
  <si>
    <t>8U62995</t>
  </si>
  <si>
    <t>62995</t>
  </si>
  <si>
    <t>8U62225</t>
  </si>
  <si>
    <t>62225</t>
  </si>
  <si>
    <t>8U64870</t>
  </si>
  <si>
    <t>64870</t>
  </si>
  <si>
    <t>8U65453</t>
  </si>
  <si>
    <t>8U65742</t>
  </si>
  <si>
    <t>8U63830</t>
  </si>
  <si>
    <t>8U65712</t>
  </si>
  <si>
    <t>8U62966</t>
  </si>
  <si>
    <t>62966</t>
  </si>
  <si>
    <t>8U65631</t>
  </si>
  <si>
    <t>65631</t>
  </si>
  <si>
    <t>8U62881</t>
  </si>
  <si>
    <t>62881</t>
  </si>
  <si>
    <t>8U65622</t>
  </si>
  <si>
    <t>8U71913</t>
  </si>
  <si>
    <t>71913</t>
  </si>
  <si>
    <t>8U64776</t>
  </si>
  <si>
    <t>64776</t>
  </si>
  <si>
    <t>8U63390</t>
  </si>
  <si>
    <t>63390</t>
  </si>
  <si>
    <t>8U63103</t>
  </si>
  <si>
    <t>63103</t>
  </si>
  <si>
    <t>8U63636</t>
  </si>
  <si>
    <t>63636</t>
  </si>
  <si>
    <t>8U65010</t>
  </si>
  <si>
    <t>65010</t>
  </si>
  <si>
    <t>8U62969</t>
  </si>
  <si>
    <t>62969</t>
  </si>
  <si>
    <t>8U66208</t>
  </si>
  <si>
    <t>66208</t>
  </si>
  <si>
    <t>8U63956</t>
  </si>
  <si>
    <t>8U63105</t>
  </si>
  <si>
    <t>63105</t>
  </si>
  <si>
    <t>8U72454</t>
  </si>
  <si>
    <t>72454</t>
  </si>
  <si>
    <t>8U63019</t>
  </si>
  <si>
    <t>63019</t>
  </si>
  <si>
    <t>8U63471</t>
  </si>
  <si>
    <t>63471</t>
  </si>
  <si>
    <t>8U66749</t>
  </si>
  <si>
    <t>66749</t>
  </si>
  <si>
    <t>8U65555</t>
  </si>
  <si>
    <t>65555</t>
  </si>
  <si>
    <t>8U62236</t>
  </si>
  <si>
    <t>62236</t>
  </si>
  <si>
    <t>8U65534</t>
  </si>
  <si>
    <t>65534</t>
  </si>
  <si>
    <t>8U62233</t>
  </si>
  <si>
    <t>62233</t>
  </si>
  <si>
    <t>8U62906</t>
  </si>
  <si>
    <t>62906</t>
  </si>
  <si>
    <t>8U63501</t>
  </si>
  <si>
    <t>63501</t>
  </si>
  <si>
    <t>8U63966</t>
  </si>
  <si>
    <t>63966</t>
  </si>
  <si>
    <t>8U65262</t>
  </si>
  <si>
    <t>65262</t>
  </si>
  <si>
    <t>8U63112</t>
  </si>
  <si>
    <t>63112</t>
  </si>
  <si>
    <t>8U62821</t>
  </si>
  <si>
    <t>62821</t>
  </si>
  <si>
    <t>8U63116</t>
  </si>
  <si>
    <t>63116</t>
  </si>
  <si>
    <t>8U62205</t>
  </si>
  <si>
    <t>62205</t>
  </si>
  <si>
    <t>8U64138</t>
  </si>
  <si>
    <t>64138</t>
  </si>
  <si>
    <t>8U65557</t>
  </si>
  <si>
    <t>65557</t>
  </si>
  <si>
    <t>8U65018</t>
  </si>
  <si>
    <t>65018</t>
  </si>
  <si>
    <t>8U65626</t>
  </si>
  <si>
    <t>65626</t>
  </si>
  <si>
    <t>8U63088</t>
  </si>
  <si>
    <t>63088</t>
  </si>
  <si>
    <t>8U62896</t>
  </si>
  <si>
    <t>62896</t>
  </si>
  <si>
    <t>8U62832</t>
  </si>
  <si>
    <t>62832</t>
  </si>
  <si>
    <t>8U65211</t>
  </si>
  <si>
    <t>65211</t>
  </si>
  <si>
    <t>8U65203</t>
  </si>
  <si>
    <t>8U65809</t>
  </si>
  <si>
    <t>65809</t>
  </si>
  <si>
    <t>8U65708</t>
  </si>
  <si>
    <t>8U64862</t>
  </si>
  <si>
    <t>64862</t>
  </si>
  <si>
    <t>8U63863</t>
  </si>
  <si>
    <t>63863</t>
  </si>
  <si>
    <t>8U63965</t>
  </si>
  <si>
    <t>8U65898</t>
  </si>
  <si>
    <t>65898</t>
  </si>
  <si>
    <t>8U63675</t>
  </si>
  <si>
    <t>63675</t>
  </si>
  <si>
    <t>8U72401</t>
  </si>
  <si>
    <t>72401</t>
  </si>
  <si>
    <t>8U64844</t>
  </si>
  <si>
    <t>8U62222</t>
  </si>
  <si>
    <t>62222</t>
  </si>
  <si>
    <t>8U66046</t>
  </si>
  <si>
    <t>66046</t>
  </si>
  <si>
    <t>8U62232</t>
  </si>
  <si>
    <t>62232</t>
  </si>
  <si>
    <t>8U62230</t>
  </si>
  <si>
    <t>62230</t>
  </si>
  <si>
    <t>8U63933</t>
  </si>
  <si>
    <t>63933</t>
  </si>
  <si>
    <t>8U62951</t>
  </si>
  <si>
    <t>62951</t>
  </si>
  <si>
    <t>8U64850</t>
  </si>
  <si>
    <t>64850</t>
  </si>
  <si>
    <t>8U66720</t>
  </si>
  <si>
    <t>66720</t>
  </si>
  <si>
    <t>8U62806</t>
  </si>
  <si>
    <t>62806</t>
  </si>
  <si>
    <t>8U62024</t>
  </si>
  <si>
    <t>62024</t>
  </si>
  <si>
    <t>8U63853</t>
  </si>
  <si>
    <t>63853</t>
  </si>
  <si>
    <t>8U63113</t>
  </si>
  <si>
    <t>63113</t>
  </si>
  <si>
    <t>8U66061</t>
  </si>
  <si>
    <t>66061</t>
  </si>
  <si>
    <t>8U63036</t>
  </si>
  <si>
    <t>63036</t>
  </si>
  <si>
    <t>8U65897</t>
  </si>
  <si>
    <t>65897</t>
  </si>
  <si>
    <t>8U65233</t>
  </si>
  <si>
    <t>65233</t>
  </si>
  <si>
    <t>8U64114</t>
  </si>
  <si>
    <t>64114</t>
  </si>
  <si>
    <t>8U65717</t>
  </si>
  <si>
    <t>65717</t>
  </si>
  <si>
    <t>8U62040</t>
  </si>
  <si>
    <t>62040</t>
  </si>
  <si>
    <t>8U63123</t>
  </si>
  <si>
    <t>63123</t>
  </si>
  <si>
    <t>8U65240</t>
  </si>
  <si>
    <t>65240</t>
  </si>
  <si>
    <t>8U72611</t>
  </si>
  <si>
    <t>72611</t>
  </si>
  <si>
    <t>8U66210</t>
  </si>
  <si>
    <t>66210</t>
  </si>
  <si>
    <t>8U62884</t>
  </si>
  <si>
    <t>62884</t>
  </si>
  <si>
    <t>8U63134</t>
  </si>
  <si>
    <t>63134</t>
  </si>
  <si>
    <t>8U62959</t>
  </si>
  <si>
    <t>62959</t>
  </si>
  <si>
    <t>8U62239</t>
  </si>
  <si>
    <t>62239</t>
  </si>
  <si>
    <t>8U65737</t>
  </si>
  <si>
    <t>8U6377</t>
  </si>
  <si>
    <t>6377</t>
  </si>
  <si>
    <t>8U6376</t>
  </si>
  <si>
    <t>6376</t>
  </si>
  <si>
    <t>8U6303</t>
  </si>
  <si>
    <t>6303</t>
  </si>
  <si>
    <t>8U6502</t>
  </si>
  <si>
    <t>6502</t>
  </si>
  <si>
    <t>8U6405</t>
  </si>
  <si>
    <t>6405</t>
  </si>
  <si>
    <t>8U7191</t>
  </si>
  <si>
    <t>7191</t>
  </si>
  <si>
    <t>8U6621</t>
  </si>
  <si>
    <t>6621</t>
  </si>
  <si>
    <t>8U6204</t>
  </si>
  <si>
    <t>6204</t>
  </si>
  <si>
    <t>8U6554</t>
  </si>
  <si>
    <t>6554</t>
  </si>
  <si>
    <t>8U6406</t>
  </si>
  <si>
    <t>6406</t>
  </si>
  <si>
    <t>8U6304</t>
  </si>
  <si>
    <t>6304</t>
  </si>
  <si>
    <t>8U6383</t>
  </si>
  <si>
    <t>6383</t>
  </si>
  <si>
    <t>8U6560</t>
  </si>
  <si>
    <t>6560</t>
  </si>
  <si>
    <t>8U6300</t>
  </si>
  <si>
    <t>6300</t>
  </si>
  <si>
    <t>8U7273</t>
  </si>
  <si>
    <t>7273</t>
  </si>
  <si>
    <t>8U6054</t>
  </si>
  <si>
    <t>6054</t>
  </si>
  <si>
    <t>8U4207</t>
  </si>
  <si>
    <t>4207</t>
  </si>
  <si>
    <t>8U6271</t>
  </si>
  <si>
    <t>6271</t>
  </si>
  <si>
    <t>8U6561</t>
  </si>
  <si>
    <t>6561</t>
  </si>
  <si>
    <t>8U6390</t>
  </si>
  <si>
    <t>6390</t>
  </si>
  <si>
    <t>8U6395</t>
  </si>
  <si>
    <t>6395</t>
  </si>
  <si>
    <t>8U6508</t>
  </si>
  <si>
    <t>6508</t>
  </si>
  <si>
    <t>8U6313</t>
  </si>
  <si>
    <t>6313</t>
  </si>
  <si>
    <t>8U6571</t>
  </si>
  <si>
    <t>6571</t>
  </si>
  <si>
    <t>8U6574</t>
  </si>
  <si>
    <t>6574</t>
  </si>
  <si>
    <t>8U6339</t>
  </si>
  <si>
    <t>6339</t>
  </si>
  <si>
    <t>8U6374</t>
  </si>
  <si>
    <t>6374</t>
  </si>
  <si>
    <t>8U6195</t>
  </si>
  <si>
    <t>6195</t>
  </si>
  <si>
    <t>8U7214</t>
  </si>
  <si>
    <t>7214</t>
  </si>
  <si>
    <t>8U7211</t>
  </si>
  <si>
    <t>7211</t>
  </si>
  <si>
    <t>8U6044</t>
  </si>
  <si>
    <t>6044</t>
  </si>
  <si>
    <t>8U6001</t>
  </si>
  <si>
    <t>6001</t>
  </si>
  <si>
    <t>8U6205</t>
  </si>
  <si>
    <t>6205</t>
  </si>
  <si>
    <t>8U6811</t>
  </si>
  <si>
    <t>6811</t>
  </si>
  <si>
    <t>8U6311</t>
  </si>
  <si>
    <t>6311</t>
  </si>
  <si>
    <t>8U6305</t>
  </si>
  <si>
    <t>6305</t>
  </si>
  <si>
    <t>8U6570</t>
  </si>
  <si>
    <t>6570</t>
  </si>
  <si>
    <t>8U6572</t>
  </si>
  <si>
    <t>6572</t>
  </si>
  <si>
    <t>8U6568</t>
  </si>
  <si>
    <t>6568</t>
  </si>
  <si>
    <t>8U6487</t>
  </si>
  <si>
    <t>6487</t>
  </si>
  <si>
    <t>8U6547</t>
  </si>
  <si>
    <t>6547</t>
  </si>
  <si>
    <t>8U6553</t>
  </si>
  <si>
    <t>6553</t>
  </si>
  <si>
    <t>8U6501</t>
  </si>
  <si>
    <t>6501</t>
  </si>
  <si>
    <t>8U6209</t>
  </si>
  <si>
    <t>6209</t>
  </si>
  <si>
    <t>8U6207</t>
  </si>
  <si>
    <t>6207</t>
  </si>
  <si>
    <t>8U7413</t>
  </si>
  <si>
    <t>7413</t>
  </si>
  <si>
    <t>8U7401</t>
  </si>
  <si>
    <t>7401</t>
  </si>
  <si>
    <t>8U6411</t>
  </si>
  <si>
    <t>6411</t>
  </si>
  <si>
    <t>8U6534</t>
  </si>
  <si>
    <t>6534</t>
  </si>
  <si>
    <t>8U6606</t>
  </si>
  <si>
    <t>6606</t>
  </si>
  <si>
    <t>8U6308</t>
  </si>
  <si>
    <t>6308</t>
  </si>
  <si>
    <t>8U7276</t>
  </si>
  <si>
    <t>7276</t>
  </si>
  <si>
    <t>8U6288</t>
  </si>
  <si>
    <t>6288</t>
  </si>
  <si>
    <t>8U6447</t>
  </si>
  <si>
    <t>6447</t>
  </si>
  <si>
    <t>8U6520</t>
  </si>
  <si>
    <t>6520</t>
  </si>
  <si>
    <t>8U6345</t>
  </si>
  <si>
    <t>6345</t>
  </si>
  <si>
    <t>8U6253</t>
  </si>
  <si>
    <t>6253</t>
  </si>
  <si>
    <t>8U6270</t>
  </si>
  <si>
    <t>6270</t>
  </si>
  <si>
    <t>8U6810</t>
  </si>
  <si>
    <t>6810</t>
  </si>
  <si>
    <t>8U6283</t>
  </si>
  <si>
    <t>6283</t>
  </si>
  <si>
    <t>8U6504</t>
  </si>
  <si>
    <t>6504</t>
  </si>
  <si>
    <t>8U6336</t>
  </si>
  <si>
    <t>6336</t>
  </si>
  <si>
    <t>8U6346</t>
  </si>
  <si>
    <t>6346</t>
  </si>
  <si>
    <t>8U6540</t>
  </si>
  <si>
    <t>6540</t>
  </si>
  <si>
    <t>8U6307</t>
  </si>
  <si>
    <t>6307</t>
  </si>
  <si>
    <t>8U6565</t>
  </si>
  <si>
    <t>6565</t>
  </si>
  <si>
    <t>8U6620</t>
  </si>
  <si>
    <t>6620</t>
  </si>
  <si>
    <t>8U6410</t>
  </si>
  <si>
    <t>6410</t>
  </si>
  <si>
    <t>8U6193</t>
  </si>
  <si>
    <t>6193</t>
  </si>
  <si>
    <t>8U6578</t>
  </si>
  <si>
    <t>6578</t>
  </si>
  <si>
    <t>8U6674</t>
  </si>
  <si>
    <t>6674</t>
  </si>
  <si>
    <t>8U6672</t>
  </si>
  <si>
    <t>6672</t>
  </si>
  <si>
    <t>8U6622</t>
  </si>
  <si>
    <t>6622</t>
  </si>
  <si>
    <t>8U6564</t>
  </si>
  <si>
    <t>6564</t>
  </si>
  <si>
    <t>8U6415</t>
  </si>
  <si>
    <t>6415</t>
  </si>
  <si>
    <t>8U6604</t>
  </si>
  <si>
    <t>6604</t>
  </si>
  <si>
    <t>8U6382</t>
  </si>
  <si>
    <t>6382</t>
  </si>
  <si>
    <t>8U6733</t>
  </si>
  <si>
    <t>6733</t>
  </si>
  <si>
    <t>8U6302</t>
  </si>
  <si>
    <t>6302</t>
  </si>
  <si>
    <t>8U6556</t>
  </si>
  <si>
    <t>6556</t>
  </si>
  <si>
    <t>8U6337</t>
  </si>
  <si>
    <t>6337</t>
  </si>
  <si>
    <t>8U6228</t>
  </si>
  <si>
    <t>6228</t>
  </si>
  <si>
    <t>8U6545</t>
  </si>
  <si>
    <t>6545</t>
  </si>
  <si>
    <t>8U6280</t>
  </si>
  <si>
    <t>6280</t>
  </si>
  <si>
    <t>8U7240</t>
  </si>
  <si>
    <t>7240</t>
  </si>
  <si>
    <t>8U6557</t>
  </si>
  <si>
    <t>6557</t>
  </si>
  <si>
    <t>8U7250</t>
  </si>
  <si>
    <t>7250</t>
  </si>
  <si>
    <t>8U7506</t>
  </si>
  <si>
    <t>7506</t>
  </si>
  <si>
    <t>8U6161</t>
  </si>
  <si>
    <t>6161</t>
  </si>
  <si>
    <t>8U4200</t>
  </si>
  <si>
    <t>4200</t>
  </si>
  <si>
    <t>8U6676</t>
  </si>
  <si>
    <t>6676</t>
  </si>
  <si>
    <t>8U6333</t>
  </si>
  <si>
    <t>6333</t>
  </si>
  <si>
    <t>8U6388</t>
  </si>
  <si>
    <t>6388</t>
  </si>
  <si>
    <t>8U6335</t>
  </si>
  <si>
    <t>6335</t>
  </si>
  <si>
    <t>8U4771</t>
  </si>
  <si>
    <t>4771</t>
  </si>
  <si>
    <t>8U6528</t>
  </si>
  <si>
    <t>6528</t>
  </si>
  <si>
    <t>8U7221</t>
  </si>
  <si>
    <t>7221</t>
  </si>
  <si>
    <t>8U6510</t>
  </si>
  <si>
    <t>6510</t>
  </si>
  <si>
    <t>8U6385</t>
  </si>
  <si>
    <t>6385</t>
  </si>
  <si>
    <t>8U6360</t>
  </si>
  <si>
    <t>6360</t>
  </si>
  <si>
    <t>8U6364</t>
  </si>
  <si>
    <t>6364</t>
  </si>
  <si>
    <t>8U6580</t>
  </si>
  <si>
    <t>6580</t>
  </si>
  <si>
    <t>8U6384</t>
  </si>
  <si>
    <t>6384</t>
  </si>
  <si>
    <t>8U6477</t>
  </si>
  <si>
    <t>6477</t>
  </si>
  <si>
    <t>8U7203</t>
  </si>
  <si>
    <t>7203</t>
  </si>
  <si>
    <t>8U6355</t>
  </si>
  <si>
    <t>6355</t>
  </si>
  <si>
    <t>8U6558</t>
  </si>
  <si>
    <t>6558</t>
  </si>
  <si>
    <t>8U6375</t>
  </si>
  <si>
    <t>6375</t>
  </si>
  <si>
    <t>8U6507</t>
  </si>
  <si>
    <t>6507</t>
  </si>
  <si>
    <t>8U6366</t>
  </si>
  <si>
    <t>6366</t>
  </si>
  <si>
    <t>8U6813</t>
  </si>
  <si>
    <t>6813</t>
  </si>
  <si>
    <t>8U6340</t>
  </si>
  <si>
    <t>6340</t>
  </si>
  <si>
    <t>8U6208</t>
  </si>
  <si>
    <t>6208</t>
  </si>
  <si>
    <t>8U6353</t>
  </si>
  <si>
    <t>6353</t>
  </si>
  <si>
    <t>8U6468</t>
  </si>
  <si>
    <t>6468</t>
  </si>
  <si>
    <t>8U4636</t>
  </si>
  <si>
    <t>4636</t>
  </si>
  <si>
    <t>8U6548</t>
  </si>
  <si>
    <t>6548</t>
  </si>
  <si>
    <t>8U6350</t>
  </si>
  <si>
    <t>6350</t>
  </si>
  <si>
    <t>8U6393</t>
  </si>
  <si>
    <t>6393</t>
  </si>
  <si>
    <t>8U6380</t>
  </si>
  <si>
    <t>6380</t>
  </si>
  <si>
    <t>8U6334</t>
  </si>
  <si>
    <t>6334</t>
  </si>
  <si>
    <t>8U6229</t>
  </si>
  <si>
    <t>6229</t>
  </si>
  <si>
    <t>8U6291</t>
  </si>
  <si>
    <t>6291</t>
  </si>
  <si>
    <t>8U6301</t>
  </si>
  <si>
    <t>6301</t>
  </si>
  <si>
    <t>8U6223</t>
  </si>
  <si>
    <t>6223</t>
  </si>
  <si>
    <t>8U6227</t>
  </si>
  <si>
    <t>6227</t>
  </si>
  <si>
    <t>8U6299</t>
  </si>
  <si>
    <t>6299</t>
  </si>
  <si>
    <t>8U6386</t>
  </si>
  <si>
    <t>6386</t>
  </si>
  <si>
    <t>8U6298</t>
  </si>
  <si>
    <t>6298</t>
  </si>
  <si>
    <t>8U6224</t>
  </si>
  <si>
    <t>6224</t>
  </si>
  <si>
    <t>8U6408</t>
  </si>
  <si>
    <t>6408</t>
  </si>
  <si>
    <t>8U6650</t>
  </si>
  <si>
    <t>6650</t>
  </si>
  <si>
    <t>8U6503</t>
  </si>
  <si>
    <t>6503</t>
  </si>
  <si>
    <t>8U6343</t>
  </si>
  <si>
    <t>6343</t>
  </si>
  <si>
    <t>8U6670</t>
  </si>
  <si>
    <t>6670</t>
  </si>
  <si>
    <t>8U6247</t>
  </si>
  <si>
    <t>6247</t>
  </si>
  <si>
    <t>8U6567</t>
  </si>
  <si>
    <t>6567</t>
  </si>
  <si>
    <t>8U6225</t>
  </si>
  <si>
    <t>6225</t>
  </si>
  <si>
    <t>8U6245</t>
  </si>
  <si>
    <t>6245</t>
  </si>
  <si>
    <t>8U6362</t>
  </si>
  <si>
    <t>6362</t>
  </si>
  <si>
    <t>8U6413</t>
  </si>
  <si>
    <t>6413</t>
  </si>
  <si>
    <t>8U6220</t>
  </si>
  <si>
    <t>6220</t>
  </si>
  <si>
    <t>8U6577</t>
  </si>
  <si>
    <t>6577</t>
  </si>
  <si>
    <t>8U6256</t>
  </si>
  <si>
    <t>6256</t>
  </si>
  <si>
    <t>8U6367</t>
  </si>
  <si>
    <t>6367</t>
  </si>
  <si>
    <t>8U7247</t>
  </si>
  <si>
    <t>7247</t>
  </si>
  <si>
    <t>8U6735</t>
  </si>
  <si>
    <t>6735</t>
  </si>
  <si>
    <t>8U7275</t>
  </si>
  <si>
    <t>7275</t>
  </si>
  <si>
    <t>8U6409</t>
  </si>
  <si>
    <t>6409</t>
  </si>
  <si>
    <t>8U6485</t>
  </si>
  <si>
    <t>6485</t>
  </si>
  <si>
    <t>8U7261</t>
  </si>
  <si>
    <t>7261</t>
  </si>
  <si>
    <t>8U6576</t>
  </si>
  <si>
    <t>6576</t>
  </si>
  <si>
    <t>8U6671</t>
  </si>
  <si>
    <t>6671</t>
  </si>
  <si>
    <t>8U6365</t>
  </si>
  <si>
    <t>6365</t>
  </si>
  <si>
    <t>8U6546</t>
  </si>
  <si>
    <t>6546</t>
  </si>
  <si>
    <t>8U6573</t>
  </si>
  <si>
    <t>6573</t>
  </si>
  <si>
    <t>8U6527</t>
  </si>
  <si>
    <t>6527</t>
  </si>
  <si>
    <t>8U6296</t>
  </si>
  <si>
    <t>6296</t>
  </si>
  <si>
    <t>8U6281</t>
  </si>
  <si>
    <t>6281</t>
  </si>
  <si>
    <t>8U6262</t>
  </si>
  <si>
    <t>6262</t>
  </si>
  <si>
    <t>8U6394</t>
  </si>
  <si>
    <t>6394</t>
  </si>
  <si>
    <t>8U6180</t>
  </si>
  <si>
    <t>6180</t>
  </si>
  <si>
    <t>8U6521</t>
  </si>
  <si>
    <t>6521</t>
  </si>
  <si>
    <t>8U6526</t>
  </si>
  <si>
    <t>6526</t>
  </si>
  <si>
    <t>8U6562</t>
  </si>
  <si>
    <t>6562</t>
  </si>
  <si>
    <t>8U6295</t>
  </si>
  <si>
    <t>6295</t>
  </si>
  <si>
    <t>8U6286</t>
  </si>
  <si>
    <t>6286</t>
  </si>
  <si>
    <t>8U6330</t>
  </si>
  <si>
    <t>6330</t>
  </si>
  <si>
    <t>8U6338</t>
  </si>
  <si>
    <t>6338</t>
  </si>
  <si>
    <t>8U6589</t>
  </si>
  <si>
    <t>6589</t>
  </si>
  <si>
    <t>8U6506</t>
  </si>
  <si>
    <t>6506</t>
  </si>
  <si>
    <t>8U6306</t>
  </si>
  <si>
    <t>6306</t>
  </si>
  <si>
    <t>8U6285</t>
  </si>
  <si>
    <t>6285</t>
  </si>
  <si>
    <t>8U6475</t>
  </si>
  <si>
    <t>6475</t>
  </si>
  <si>
    <t>8U6563</t>
  </si>
  <si>
    <t>6563</t>
  </si>
  <si>
    <t>8U6309</t>
  </si>
  <si>
    <t>6309</t>
  </si>
  <si>
    <t>8U6543</t>
  </si>
  <si>
    <t>6543</t>
  </si>
  <si>
    <t>8U6396</t>
  </si>
  <si>
    <t>6396</t>
  </si>
  <si>
    <t>8U7270</t>
  </si>
  <si>
    <t>7270</t>
  </si>
  <si>
    <t>8U6293</t>
  </si>
  <si>
    <t>6293</t>
  </si>
  <si>
    <t>8U6182</t>
  </si>
  <si>
    <t>6182</t>
  </si>
  <si>
    <t>8U6314</t>
  </si>
  <si>
    <t>6314</t>
  </si>
  <si>
    <t>8U6312</t>
  </si>
  <si>
    <t>6312</t>
  </si>
  <si>
    <t>8U6579</t>
  </si>
  <si>
    <t>6579</t>
  </si>
  <si>
    <t>8U6378</t>
  </si>
  <si>
    <t>6378</t>
  </si>
  <si>
    <t>8U6555</t>
  </si>
  <si>
    <t>6555</t>
  </si>
  <si>
    <t>8U6484</t>
  </si>
  <si>
    <t>6484</t>
  </si>
  <si>
    <t>8U6373</t>
  </si>
  <si>
    <t>6373</t>
  </si>
  <si>
    <t>8U6483</t>
  </si>
  <si>
    <t>6483</t>
  </si>
  <si>
    <t>8U6282</t>
  </si>
  <si>
    <t>6282</t>
  </si>
  <si>
    <t>8U6530</t>
  </si>
  <si>
    <t>6530</t>
  </si>
  <si>
    <t>8U6252</t>
  </si>
  <si>
    <t>6252</t>
  </si>
  <si>
    <t>8U6473</t>
  </si>
  <si>
    <t>6473</t>
  </si>
  <si>
    <t>8U6474</t>
  </si>
  <si>
    <t>6474</t>
  </si>
  <si>
    <t>8U6294</t>
  </si>
  <si>
    <t>6294</t>
  </si>
  <si>
    <t>8U6575</t>
  </si>
  <si>
    <t>6575</t>
  </si>
  <si>
    <t>8U6206</t>
  </si>
  <si>
    <t>6206</t>
  </si>
  <si>
    <t>8U6269</t>
  </si>
  <si>
    <t>6269</t>
  </si>
  <si>
    <t>8U6201</t>
  </si>
  <si>
    <t>6201</t>
  </si>
  <si>
    <t>8U6289</t>
  </si>
  <si>
    <t>6289</t>
  </si>
  <si>
    <t>8U6678</t>
  </si>
  <si>
    <t>6678</t>
  </si>
  <si>
    <t>8U6370</t>
  </si>
  <si>
    <t>6370</t>
  </si>
  <si>
    <t>8U6566</t>
  </si>
  <si>
    <t>6566</t>
  </si>
  <si>
    <t>8U6486</t>
  </si>
  <si>
    <t>6486</t>
  </si>
  <si>
    <t>8U6505</t>
  </si>
  <si>
    <t>6505</t>
  </si>
  <si>
    <t>8U6544</t>
  </si>
  <si>
    <t>6544</t>
  </si>
  <si>
    <t>8U6525</t>
  </si>
  <si>
    <t>6525</t>
  </si>
  <si>
    <t>8U7271</t>
  </si>
  <si>
    <t>7271</t>
  </si>
  <si>
    <t>8U6230</t>
  </si>
  <si>
    <t>6230</t>
  </si>
  <si>
    <t>8U6581</t>
  </si>
  <si>
    <t>6581</t>
  </si>
  <si>
    <t>8U6675</t>
  </si>
  <si>
    <t>6675</t>
  </si>
  <si>
    <t>8U6203</t>
  </si>
  <si>
    <t>6203</t>
  </si>
  <si>
    <t>8U7290</t>
  </si>
  <si>
    <t>7290</t>
  </si>
  <si>
    <t>8U6523</t>
  </si>
  <si>
    <t>6523</t>
  </si>
  <si>
    <t>8U7264</t>
  </si>
  <si>
    <t>7264</t>
  </si>
  <si>
    <t>8U6310</t>
  </si>
  <si>
    <t>6310</t>
  </si>
  <si>
    <t>8U6387</t>
  </si>
  <si>
    <t>6387</t>
  </si>
  <si>
    <t>8U6480</t>
  </si>
  <si>
    <t>6480</t>
  </si>
  <si>
    <t>8U6200</t>
  </si>
  <si>
    <t>6200</t>
  </si>
  <si>
    <t>8U6290</t>
  </si>
  <si>
    <t>6290</t>
  </si>
  <si>
    <t>8U6202</t>
  </si>
  <si>
    <t>6202</t>
  </si>
  <si>
    <t>8U6730</t>
  </si>
  <si>
    <t>6730</t>
  </si>
  <si>
    <t>8U6363</t>
  </si>
  <si>
    <t>6363</t>
  </si>
  <si>
    <t>8U6222</t>
  </si>
  <si>
    <t>6222</t>
  </si>
  <si>
    <t>8U6226</t>
  </si>
  <si>
    <t>6226</t>
  </si>
  <si>
    <t>8U6134</t>
  </si>
  <si>
    <t>6134</t>
  </si>
  <si>
    <t>8U7245</t>
  </si>
  <si>
    <t>7245</t>
  </si>
  <si>
    <t>8U6524</t>
  </si>
  <si>
    <t>6524</t>
  </si>
  <si>
    <t>8U7201</t>
  </si>
  <si>
    <t>7201</t>
  </si>
  <si>
    <t>8U6535</t>
  </si>
  <si>
    <t>6535</t>
  </si>
  <si>
    <t>8U6401</t>
  </si>
  <si>
    <t>6401</t>
  </si>
  <si>
    <t>8U6347</t>
  </si>
  <si>
    <t>6347</t>
  </si>
  <si>
    <t>8U719</t>
  </si>
  <si>
    <t>719</t>
  </si>
  <si>
    <t>8U750</t>
  </si>
  <si>
    <t>750</t>
  </si>
  <si>
    <t>8U620</t>
  </si>
  <si>
    <t>620</t>
  </si>
  <si>
    <t>8U636</t>
  </si>
  <si>
    <t>636</t>
  </si>
  <si>
    <t>8U613</t>
  </si>
  <si>
    <t>613</t>
  </si>
  <si>
    <t>8U727</t>
  </si>
  <si>
    <t>727</t>
  </si>
  <si>
    <t>8U660</t>
  </si>
  <si>
    <t>660</t>
  </si>
  <si>
    <t>8U618</t>
  </si>
  <si>
    <t>618</t>
  </si>
  <si>
    <t>8U623</t>
  </si>
  <si>
    <t>623</t>
  </si>
  <si>
    <t>8U647</t>
  </si>
  <si>
    <t>647</t>
  </si>
  <si>
    <t>8U729</t>
  </si>
  <si>
    <t>729</t>
  </si>
  <si>
    <t>8U622</t>
  </si>
  <si>
    <t>622</t>
  </si>
  <si>
    <t>8U655</t>
  </si>
  <si>
    <t>655</t>
  </si>
  <si>
    <t>8U637</t>
  </si>
  <si>
    <t>637</t>
  </si>
  <si>
    <t>8U658</t>
  </si>
  <si>
    <t>658</t>
  </si>
  <si>
    <t>8U420</t>
  </si>
  <si>
    <t>420</t>
  </si>
  <si>
    <t>8U665</t>
  </si>
  <si>
    <t>665</t>
  </si>
  <si>
    <t>8U639</t>
  </si>
  <si>
    <t>639</t>
  </si>
  <si>
    <t>8U463</t>
  </si>
  <si>
    <t>463</t>
  </si>
  <si>
    <t>8U619</t>
  </si>
  <si>
    <t>619</t>
  </si>
  <si>
    <t>8U625</t>
  </si>
  <si>
    <t>625</t>
  </si>
  <si>
    <t>8U667</t>
  </si>
  <si>
    <t>667</t>
  </si>
  <si>
    <t>8U651</t>
  </si>
  <si>
    <t>651</t>
  </si>
  <si>
    <t>8U650</t>
  </si>
  <si>
    <t>650</t>
  </si>
  <si>
    <t>8U644</t>
  </si>
  <si>
    <t>644</t>
  </si>
  <si>
    <t>8U657</t>
  </si>
  <si>
    <t>657</t>
  </si>
  <si>
    <t>8U626</t>
  </si>
  <si>
    <t>626</t>
  </si>
  <si>
    <t>8U725</t>
  </si>
  <si>
    <t>725</t>
  </si>
  <si>
    <t>8U634</t>
  </si>
  <si>
    <t>634</t>
  </si>
  <si>
    <t>8U681</t>
  </si>
  <si>
    <t>681</t>
  </si>
  <si>
    <t>8U604</t>
  </si>
  <si>
    <t>604</t>
  </si>
  <si>
    <t>8U726</t>
  </si>
  <si>
    <t>726</t>
  </si>
  <si>
    <t>8U722</t>
  </si>
  <si>
    <t>722</t>
  </si>
  <si>
    <t>8U624</t>
  </si>
  <si>
    <t>624</t>
  </si>
  <si>
    <t>8U638</t>
  </si>
  <si>
    <t>638</t>
  </si>
  <si>
    <t>8U635</t>
  </si>
  <si>
    <t>635</t>
  </si>
  <si>
    <t>8U477</t>
  </si>
  <si>
    <t>477</t>
  </si>
  <si>
    <t>8U653</t>
  </si>
  <si>
    <t>653</t>
  </si>
  <si>
    <t>8U630</t>
  </si>
  <si>
    <t>630</t>
  </si>
  <si>
    <t>8U724</t>
  </si>
  <si>
    <t>724</t>
  </si>
  <si>
    <t>8U640</t>
  </si>
  <si>
    <t>640</t>
  </si>
  <si>
    <t>8U627</t>
  </si>
  <si>
    <t>627</t>
  </si>
  <si>
    <t>8U648</t>
  </si>
  <si>
    <t>648</t>
  </si>
  <si>
    <t>8U740</t>
  </si>
  <si>
    <t>740</t>
  </si>
  <si>
    <t>8U605</t>
  </si>
  <si>
    <t>605</t>
  </si>
  <si>
    <t>8U633</t>
  </si>
  <si>
    <t>633</t>
  </si>
  <si>
    <t>8U654</t>
  </si>
  <si>
    <t>654</t>
  </si>
  <si>
    <t>8U616</t>
  </si>
  <si>
    <t>616</t>
  </si>
  <si>
    <t>8U641</t>
  </si>
  <si>
    <t>641</t>
  </si>
  <si>
    <t>8U741</t>
  </si>
  <si>
    <t>741</t>
  </si>
  <si>
    <t>8U652</t>
  </si>
  <si>
    <t>652</t>
  </si>
  <si>
    <t>8U656</t>
  </si>
  <si>
    <t>656</t>
  </si>
  <si>
    <t>8U662</t>
  </si>
  <si>
    <t>662</t>
  </si>
  <si>
    <t>8U720</t>
  </si>
  <si>
    <t>720</t>
  </si>
  <si>
    <t>8U646</t>
  </si>
  <si>
    <t>646</t>
  </si>
  <si>
    <t>8U629</t>
  </si>
  <si>
    <t>629</t>
  </si>
  <si>
    <t>8U631</t>
  </si>
  <si>
    <t>631</t>
  </si>
  <si>
    <t>8U721</t>
  </si>
  <si>
    <t>721</t>
  </si>
  <si>
    <t>8U600</t>
  </si>
  <si>
    <t>600</t>
  </si>
  <si>
    <t>8U628</t>
  </si>
  <si>
    <t>628</t>
  </si>
  <si>
    <t>8U673</t>
  </si>
  <si>
    <t>673</t>
  </si>
  <si>
    <t>EL CARRETON</t>
  </si>
  <si>
    <t>911 TRUMAN BLVD</t>
  </si>
  <si>
    <t>DELWAY DRIVE INN</t>
  </si>
  <si>
    <t>1501 WEST AUSTIN</t>
  </si>
  <si>
    <t>NEVADA</t>
  </si>
  <si>
    <t>CORNER CAFE</t>
  </si>
  <si>
    <t>412-A PUBLIC</t>
  </si>
  <si>
    <t>CLEVER</t>
  </si>
  <si>
    <t>SCHNUCKS COFFEE 9307</t>
  </si>
  <si>
    <t>111 S PROVIDENCE RD</t>
  </si>
  <si>
    <t>ROUX ROYALE BAR &amp; BISTRO</t>
  </si>
  <si>
    <t>3331 RUE ROYALE</t>
  </si>
  <si>
    <t>SAINT CHARLES</t>
  </si>
  <si>
    <t>LEMONHEADS BAR AND GRILL</t>
  </si>
  <si>
    <t>195 DOOLITTLE OUTER RD</t>
  </si>
  <si>
    <t>DOOLITTLE</t>
  </si>
  <si>
    <t>181 PUB &amp; GRILL</t>
  </si>
  <si>
    <t>181 WASHINGTON ST</t>
  </si>
  <si>
    <t>GREAT WALL OF CHINESE</t>
  </si>
  <si>
    <t>1140 N DESLOGE DR</t>
  </si>
  <si>
    <t>STAYBRIDGE STES WESTPORT</t>
  </si>
  <si>
    <t>25 PROGRESS PARKWAY</t>
  </si>
  <si>
    <t>OLIG'S BBQ LLC</t>
  </si>
  <si>
    <t>11490 HWY 137</t>
  </si>
  <si>
    <t>LICKING</t>
  </si>
  <si>
    <t>CHINA PALACE</t>
  </si>
  <si>
    <t>2123 BROADWAY</t>
  </si>
  <si>
    <t>BENNETT SPRING STATE PARK</t>
  </si>
  <si>
    <t>26248 HWY 64A</t>
  </si>
  <si>
    <t>THE PANCAKE HOUSE</t>
  </si>
  <si>
    <t>5980 OSAGE BEACH PKWY</t>
  </si>
  <si>
    <t>CANDICCI'S RESTAURANT</t>
  </si>
  <si>
    <t>100 HOLLOWAY RD</t>
  </si>
  <si>
    <t>BALLWIN</t>
  </si>
  <si>
    <t>UNCLE BILLS PANCAKE</t>
  </si>
  <si>
    <t>3427 SOUTH KINGSHIGHWAY</t>
  </si>
  <si>
    <t>COPPER CREEK</t>
  </si>
  <si>
    <t>13998 COUNTY ROAD 8270</t>
  </si>
  <si>
    <t>BURGHER HAUS INC</t>
  </si>
  <si>
    <t>1001 WEST BUCHANAN STREET</t>
  </si>
  <si>
    <t>CALIFORNIA</t>
  </si>
  <si>
    <t>TROPICANA BOWLING CENTER</t>
  </si>
  <si>
    <t>7960 CLAYTON ROAD</t>
  </si>
  <si>
    <t>BRENTWOOD</t>
  </si>
  <si>
    <t>HILLTOP CAFE</t>
  </si>
  <si>
    <t>430 PROMENADE STREET</t>
  </si>
  <si>
    <t>MEXICO</t>
  </si>
  <si>
    <t>PRINCE CHARLES INN</t>
  </si>
  <si>
    <t>280 TANGER BLVD</t>
  </si>
  <si>
    <t>VACCAROS PIZZA AND PASTA</t>
  </si>
  <si>
    <t>873 W COMMERCIAL ST</t>
  </si>
  <si>
    <t>MANSFIELD</t>
  </si>
  <si>
    <t>BS BAR AND GRILL</t>
  </si>
  <si>
    <t>10471 ST CHARLES ROCK RD</t>
  </si>
  <si>
    <t>SAINT ANN</t>
  </si>
  <si>
    <t>BG'S OLDE TYME DELI</t>
  </si>
  <si>
    <t>205 S PLAZA WAY</t>
  </si>
  <si>
    <t>MUDCAT COFFEE HOUSE</t>
  </si>
  <si>
    <t>4056 STATE HWY E</t>
  </si>
  <si>
    <t>OAK RIDGE</t>
  </si>
  <si>
    <t>EVERYDAY THAI</t>
  </si>
  <si>
    <t>220 W BATTLEFIELD RD</t>
  </si>
  <si>
    <t>OLD/DALHOUSIE GOLFCLUB*B*</t>
  </si>
  <si>
    <t>302 BLACKFORD LANE</t>
  </si>
  <si>
    <t>HICKORY HOUSE RESTAURANT</t>
  </si>
  <si>
    <t>SEIS AMIGOS</t>
  </si>
  <si>
    <t>1832 N KINGSHIGHWAY ST</t>
  </si>
  <si>
    <t>CHECOS  ST JAMES</t>
  </si>
  <si>
    <t>600 STATE ROUTE B</t>
  </si>
  <si>
    <t>THE BURGER SHACK</t>
  </si>
  <si>
    <t>604 N HIGHWAY 39</t>
  </si>
  <si>
    <t>MILLER</t>
  </si>
  <si>
    <t>STELLA AND ME</t>
  </si>
  <si>
    <t>198 N MAIN</t>
  </si>
  <si>
    <t>THE BAR DEPOT</t>
  </si>
  <si>
    <t>1001 BROADWAY ST</t>
  </si>
  <si>
    <t>LOS MEXICANOS FAMILY REST</t>
  </si>
  <si>
    <t>800 S JEFFERSON ST</t>
  </si>
  <si>
    <t>AVA</t>
  </si>
  <si>
    <t>PRYORS PIZZA</t>
  </si>
  <si>
    <t>HWY 63 SOUTH</t>
  </si>
  <si>
    <t>HEROES SPORTS SALOON</t>
  </si>
  <si>
    <t>939 PREMIUM OUTLETS DRIVE</t>
  </si>
  <si>
    <t>DICKS DASHBOARD DRIVE IN</t>
  </si>
  <si>
    <t>18213 W LAMIRADA DR</t>
  </si>
  <si>
    <t>GOODYEAR</t>
  </si>
  <si>
    <t>AZ</t>
  </si>
  <si>
    <t>85338</t>
  </si>
  <si>
    <t>COMFORT INN</t>
  </si>
  <si>
    <t>1204 E MAIN STREET</t>
  </si>
  <si>
    <t>KINGPIN LANES</t>
  </si>
  <si>
    <t>12249 NATURAL BRIDGE ROAD</t>
  </si>
  <si>
    <t>BRIDGETON</t>
  </si>
  <si>
    <t>MORE THAN COFFEE</t>
  </si>
  <si>
    <t>14240 MANCHESTER ROAD</t>
  </si>
  <si>
    <t>MANCHESTER</t>
  </si>
  <si>
    <t>LONGHORN</t>
  </si>
  <si>
    <t>16039 ST. HWY 160</t>
  </si>
  <si>
    <t>PEGGS RESTAURANT</t>
  </si>
  <si>
    <t>1001 CROSSROADS PLACE</t>
  </si>
  <si>
    <t>HIGH RIDGE</t>
  </si>
  <si>
    <t>MIDWAY ASIAN-AMER CUISINE</t>
  </si>
  <si>
    <t>912 ALEXIS AVE</t>
  </si>
  <si>
    <t>CENTURY CAPE FARRADAYS FO</t>
  </si>
  <si>
    <t>777 N MAIN ST</t>
  </si>
  <si>
    <t>DWYERS DINING DELIVERY</t>
  </si>
  <si>
    <t>1575 N WOODLAWN AVE</t>
  </si>
  <si>
    <t>TRES HOMBRES</t>
  </si>
  <si>
    <t>8779 MO-5</t>
  </si>
  <si>
    <t>CONSTRUCTION SITE</t>
  </si>
  <si>
    <t>473 HIGHWAY W</t>
  </si>
  <si>
    <t>KNIGHTS OF COLUMBUS-11205</t>
  </si>
  <si>
    <t>2222 KINGSWAY</t>
  </si>
  <si>
    <t>C BROS</t>
  </si>
  <si>
    <t>1030 HIGHWAY KK</t>
  </si>
  <si>
    <t>SWEET STOP ICE CREAM</t>
  </si>
  <si>
    <t>16030 COUNTY ROAD</t>
  </si>
  <si>
    <t>PENELOPE'S</t>
  </si>
  <si>
    <t>1049 KINGSHIGHWAY</t>
  </si>
  <si>
    <t>WHITE HOUSE RETREAT</t>
  </si>
  <si>
    <t>7400 CHRISTOPHER</t>
  </si>
  <si>
    <t>SHEPHERD OF THE HILLS</t>
  </si>
  <si>
    <t>5586 W MO STATE HIGHWAY 7</t>
  </si>
  <si>
    <t>BIG E'S BBQ</t>
  </si>
  <si>
    <t>10002 STATE ROUTE 17</t>
  </si>
  <si>
    <t>TIVOLI THEATRE</t>
  </si>
  <si>
    <t>6350 DELMAR BLVD</t>
  </si>
  <si>
    <t>M &amp; M DELI</t>
  </si>
  <si>
    <t>501 MAIN</t>
  </si>
  <si>
    <t>ALICE IRENES RESTAURNT</t>
  </si>
  <si>
    <t>310 S HWY 60</t>
  </si>
  <si>
    <t>MARIONVILLE</t>
  </si>
  <si>
    <t>CAMP GARWOOD</t>
  </si>
  <si>
    <t>COUNTY ROAD 558</t>
  </si>
  <si>
    <t>LIGHTHOUSE LOUNGE</t>
  </si>
  <si>
    <t>132 CAPE COD DR</t>
  </si>
  <si>
    <t>MOTHER'S CLUCKERS</t>
  </si>
  <si>
    <t>17135 LEMMING LN</t>
  </si>
  <si>
    <t>DICK'S DANCE CLUB</t>
  </si>
  <si>
    <t>502 SOUTH CARTY ST</t>
  </si>
  <si>
    <t>FISHIN HOLE</t>
  </si>
  <si>
    <t>250 MAPLE</t>
  </si>
  <si>
    <t>ECONO LODGE INN !P</t>
  </si>
  <si>
    <t>110 NORTH OUTER ROAD</t>
  </si>
  <si>
    <t>PARADISE TROPICAL RESTARA</t>
  </si>
  <si>
    <t>430 TRAILS END RD</t>
  </si>
  <si>
    <t>ANDERSON FAMILY CENTER</t>
  </si>
  <si>
    <t>75 E HIGHWAY 8</t>
  </si>
  <si>
    <t>STEELVILLE</t>
  </si>
  <si>
    <t>HONG KONG INN LLC</t>
  </si>
  <si>
    <t>1421 W KEARNEY ST</t>
  </si>
  <si>
    <t>TASTERS EAST PRAIRIE NEW</t>
  </si>
  <si>
    <t>720 N MARTIN ST</t>
  </si>
  <si>
    <t>WAGES BREWING COMPANY</t>
  </si>
  <si>
    <t>1382 BILL VIRDON BLVD</t>
  </si>
  <si>
    <t>SANDS PANCAKE HOUSE</t>
  </si>
  <si>
    <t>1448 N KINGSHIGHWAY ST</t>
  </si>
  <si>
    <t>EL COMPADRE</t>
  </si>
  <si>
    <t>112 FIRST STREET</t>
  </si>
  <si>
    <t>DUBLINS PASS 2</t>
  </si>
  <si>
    <t>317 PARK CENTRAL EAST</t>
  </si>
  <si>
    <t>HONG KONG BUFFET      *B*</t>
  </si>
  <si>
    <t>1206 W HWY 76</t>
  </si>
  <si>
    <t>MASSA'S NEW TOWN</t>
  </si>
  <si>
    <t>3761 NEW TOWN BLVD</t>
  </si>
  <si>
    <t>HOOK N LADDER</t>
  </si>
  <si>
    <t>26 DOWNING ST</t>
  </si>
  <si>
    <t>HOLLISTER</t>
  </si>
  <si>
    <t>TOURCAT-SCOTTRADE CENTER</t>
  </si>
  <si>
    <t>1401 CLARK AVENUE</t>
  </si>
  <si>
    <t>BACK ROADS STATELINE LLC</t>
  </si>
  <si>
    <t>22249 MO-51</t>
  </si>
  <si>
    <t>QULIN</t>
  </si>
  <si>
    <t>GRANDMA EXILEE COFFEE CAF</t>
  </si>
  <si>
    <t>6619 STATE HIGHWAY 13</t>
  </si>
  <si>
    <t>LAMPE</t>
  </si>
  <si>
    <t>KNIGHTS OF COLUMBUS</t>
  </si>
  <si>
    <t>6800 KC LANE</t>
  </si>
  <si>
    <t>HOUSE SPRINGS</t>
  </si>
  <si>
    <t>63051</t>
  </si>
  <si>
    <t>TRACTORS/JACKSON</t>
  </si>
  <si>
    <t>124 S HIGH STREET</t>
  </si>
  <si>
    <t>SIDNEYS</t>
  </si>
  <si>
    <t>707 N PINE ST</t>
  </si>
  <si>
    <t>AVANZARE ITALIAN DINING</t>
  </si>
  <si>
    <t>1908 S GLENSTONE AVE</t>
  </si>
  <si>
    <t>LORA KAY'S PLACE</t>
  </si>
  <si>
    <t>707 1ST ST</t>
  </si>
  <si>
    <t>FISK</t>
  </si>
  <si>
    <t>63940</t>
  </si>
  <si>
    <t>COYOTE'S OZARK</t>
  </si>
  <si>
    <t>1487 W SOUTH ST</t>
  </si>
  <si>
    <t>MASSA'S/LINDBERGH</t>
  </si>
  <si>
    <t>4120 N LINDBERGH</t>
  </si>
  <si>
    <t>SEVEN GABLES INN</t>
  </si>
  <si>
    <t>26 N MERAMEC AVE</t>
  </si>
  <si>
    <t>CLAYTON</t>
  </si>
  <si>
    <t>JIM KUPER</t>
  </si>
  <si>
    <t>102 WEST MAIN STREET</t>
  </si>
  <si>
    <t>DAMIANSVILLE</t>
  </si>
  <si>
    <t>62215</t>
  </si>
  <si>
    <t>CHURROS</t>
  </si>
  <si>
    <t>700 COUNTY ROAD 31</t>
  </si>
  <si>
    <t>63624</t>
  </si>
  <si>
    <t>MR. BIGG'S</t>
  </si>
  <si>
    <t>517 E. ELM STREET</t>
  </si>
  <si>
    <t>LUCY'S CHINESE PLACE</t>
  </si>
  <si>
    <t>3330 SOUTH CAMPBELL</t>
  </si>
  <si>
    <t>RAMADA INN &amp; CONF CTR</t>
  </si>
  <si>
    <t>1700 W HWY 76</t>
  </si>
  <si>
    <t>WILDER MOBILE FOODS</t>
  </si>
  <si>
    <t>505 N MAIN ST</t>
  </si>
  <si>
    <t>HAGIES NINETEENTH</t>
  </si>
  <si>
    <t>618 NORTH WASHINGTON AVE</t>
  </si>
  <si>
    <t>UNION</t>
  </si>
  <si>
    <t>CROWN POINTE LODGE</t>
  </si>
  <si>
    <t>4245 HUNT RD</t>
  </si>
  <si>
    <t>HORSESHOE BAR &amp; GRILL</t>
  </si>
  <si>
    <t>19950 EASTSIDE DR</t>
  </si>
  <si>
    <t>OLIVE BRANCH</t>
  </si>
  <si>
    <t>GOLDEN CHINA BUFFET</t>
  </si>
  <si>
    <t>1150 SPUR DRIVE</t>
  </si>
  <si>
    <t>JOPLIN SUPER 8</t>
  </si>
  <si>
    <t>2830 EAST 36TH STREET</t>
  </si>
  <si>
    <t>JOPLIN</t>
  </si>
  <si>
    <t>MOBILE THAI KITCHEN</t>
  </si>
  <si>
    <t>931 MISSOURI AVE</t>
  </si>
  <si>
    <t>FLANNERY'S PUB</t>
  </si>
  <si>
    <t>1320 WASHINGTON AVE</t>
  </si>
  <si>
    <t>DELTA BLUES FISH HOUSE</t>
  </si>
  <si>
    <t>1607 N DOUGLASS</t>
  </si>
  <si>
    <t>MALDEN</t>
  </si>
  <si>
    <t>FLAVAS WINGS AND MORE</t>
  </si>
  <si>
    <t>110 DUGAN YOUNG ST</t>
  </si>
  <si>
    <t>THE VILLAGE BAR DES PERES</t>
  </si>
  <si>
    <t>12247 MANCHESTER RD</t>
  </si>
  <si>
    <t>DES PERES</t>
  </si>
  <si>
    <t>THE ROADHOUSE GRILL&amp;PUB</t>
  </si>
  <si>
    <t>26247 STATE HIGHWAY 39</t>
  </si>
  <si>
    <t>SHELL KNOB</t>
  </si>
  <si>
    <t>JERK SHACK</t>
  </si>
  <si>
    <t>28364 KETTLE RD</t>
  </si>
  <si>
    <t>GRAVOIS MILLS</t>
  </si>
  <si>
    <t>OLD/SIKESTON C CLUB W/O</t>
  </si>
  <si>
    <t>#1 COUNTRY CLUB DRIVE</t>
  </si>
  <si>
    <t>TINGA TACOS</t>
  </si>
  <si>
    <t>308 W MCDANIEL ST</t>
  </si>
  <si>
    <t>BIG BEN'S BBQ STATION</t>
  </si>
  <si>
    <t>2817 THE LOOP</t>
  </si>
  <si>
    <t>CARTHAGE</t>
  </si>
  <si>
    <t>NATIONAL EQUESTRIAN</t>
  </si>
  <si>
    <t>6880 LAKE ST LOUIS BLVD</t>
  </si>
  <si>
    <t>LAKE SAINT LOUIS</t>
  </si>
  <si>
    <t>PRESIDENT CASINO/DELI</t>
  </si>
  <si>
    <t>1000 N LEONORA K SULLIVAN</t>
  </si>
  <si>
    <t>THAI GOURMET          *B*</t>
  </si>
  <si>
    <t>4267 KEATON CROSSING BLVD</t>
  </si>
  <si>
    <t>BAYLEE JO'S BBQ LLC</t>
  </si>
  <si>
    <t>1315 NORTH HWY 21</t>
  </si>
  <si>
    <t>THE BREAD COMPANY</t>
  </si>
  <si>
    <t>1385 N WESTWOOD BLVD</t>
  </si>
  <si>
    <t>ICE CREAM 4 ICE CREAM</t>
  </si>
  <si>
    <t>11800 FARM VIEW RD</t>
  </si>
  <si>
    <t>EUGENE</t>
  </si>
  <si>
    <t>HARBOR HAUS</t>
  </si>
  <si>
    <t>113 MARKET</t>
  </si>
  <si>
    <t>HERMANN</t>
  </si>
  <si>
    <t>CHURCHILL COFFEE</t>
  </si>
  <si>
    <t>3119 S SCENIC STE A</t>
  </si>
  <si>
    <t>FUNKY BUFFALO</t>
  </si>
  <si>
    <t>498 W US HIGHWAY 54</t>
  </si>
  <si>
    <t>WHOA NELLIE'S GRAVEL BAR</t>
  </si>
  <si>
    <t>26650 HIGHWAY 17</t>
  </si>
  <si>
    <t>BOB AND IKES</t>
  </si>
  <si>
    <t>1946 S GLENSTONE AVE</t>
  </si>
  <si>
    <t>SCHOTTZIE'S BAR/GRILL</t>
  </si>
  <si>
    <t>11428 CONCORD VILLAGE AVE</t>
  </si>
  <si>
    <t>HOODS</t>
  </si>
  <si>
    <t>1651 S STATE HIGHWAY K</t>
  </si>
  <si>
    <t>BOIS D ARC</t>
  </si>
  <si>
    <t>65612</t>
  </si>
  <si>
    <t>SIMPLY SWIRLED JACKSON</t>
  </si>
  <si>
    <t>2480 E MAIN ST</t>
  </si>
  <si>
    <t>SAVANNAH GRILLE</t>
  </si>
  <si>
    <t>1622 HORSESHOE BEND PKWY</t>
  </si>
  <si>
    <t>LA JAIVA</t>
  </si>
  <si>
    <t>2250 N BISHOP AVE</t>
  </si>
  <si>
    <t>RAYS ON THE CURRENT RIVER</t>
  </si>
  <si>
    <t>101 STATE ST</t>
  </si>
  <si>
    <t>FUSION KITCHEN</t>
  </si>
  <si>
    <t>80 WEST COUNTY CENTER DR</t>
  </si>
  <si>
    <t>LEMONADE HOUSE GRILLE - C</t>
  </si>
  <si>
    <t>42 CHERRY ST</t>
  </si>
  <si>
    <t>ELLSINORE</t>
  </si>
  <si>
    <t>BLAZING SADDLES</t>
  </si>
  <si>
    <t>120 WEST NEWTON</t>
  </si>
  <si>
    <t>VERSAILLES</t>
  </si>
  <si>
    <t>HERMANN WURST HAUS</t>
  </si>
  <si>
    <t>234 E 1ST STREET</t>
  </si>
  <si>
    <t>MOM'S KITCHEN</t>
  </si>
  <si>
    <t>210 W JACKSON ST</t>
  </si>
  <si>
    <t>MAPLE STREET GRILL</t>
  </si>
  <si>
    <t>105 MAPLE ST</t>
  </si>
  <si>
    <t>HOTSHOTS MANCHESTER</t>
  </si>
  <si>
    <t>14051 MANCHESTER ROAD</t>
  </si>
  <si>
    <t>NEW CHINA BUFFET</t>
  </si>
  <si>
    <t>2146 WILLIAM ST</t>
  </si>
  <si>
    <t>SWEET N SNOW</t>
  </si>
  <si>
    <t>2040 S GLENSTONE AVE</t>
  </si>
  <si>
    <t>VISTA GRANDE</t>
  </si>
  <si>
    <t>3300 MID RIVER MALL DR</t>
  </si>
  <si>
    <t>JONES DRIVE IN</t>
  </si>
  <si>
    <t>1709 N DOUGLASS</t>
  </si>
  <si>
    <t>PARLOR 88</t>
  </si>
  <si>
    <t>1111 E REPUBLIC RD</t>
  </si>
  <si>
    <t>R AND O TAKEOUT</t>
  </si>
  <si>
    <t>929 E MALONE AVE</t>
  </si>
  <si>
    <t>EL INDIO #3</t>
  </si>
  <si>
    <t>20636 STAUNTON ROAD</t>
  </si>
  <si>
    <t>STAUNTON</t>
  </si>
  <si>
    <t>DAGWOODS JR</t>
  </si>
  <si>
    <t>216 W PROMENADE</t>
  </si>
  <si>
    <t>CHESTER'S/ST ROBERT</t>
  </si>
  <si>
    <t>22345 HWY 28</t>
  </si>
  <si>
    <t>GRAND OAKS HOTEL</t>
  </si>
  <si>
    <t>2315 GREEN MOUNTAIN DRIVE</t>
  </si>
  <si>
    <t>SUPER 8 (NIXA)</t>
  </si>
  <si>
    <t>418 N MASSEY BLVD</t>
  </si>
  <si>
    <t>PINEY RIVER TAP ROOM</t>
  </si>
  <si>
    <t>326 HISTORIC 66 W</t>
  </si>
  <si>
    <t>SHOGUN JPNSE STKHSE</t>
  </si>
  <si>
    <t>3265 FALLS PARKWAY, STE Y</t>
  </si>
  <si>
    <t>PANCHO MARGARITA'S</t>
  </si>
  <si>
    <t>909 NORTH TRUMAN BLVD</t>
  </si>
  <si>
    <t>CRYSTAL CITY</t>
  </si>
  <si>
    <t>ST JAMES PARK AND RECREAT</t>
  </si>
  <si>
    <t>1204 NELSON HEART DRIVER</t>
  </si>
  <si>
    <t>HOT CLUCKERS EAST</t>
  </si>
  <si>
    <t>3352 E SUNSHINE ST</t>
  </si>
  <si>
    <t>STONE SUMMIT STEAK AND SE</t>
  </si>
  <si>
    <t>51 WENTZVILLE BLUFFS DR</t>
  </si>
  <si>
    <t>WENTZVILLE</t>
  </si>
  <si>
    <t>EATERY, THE</t>
  </si>
  <si>
    <t>1315 HILLCREST PLZ</t>
  </si>
  <si>
    <t>MALLARD BROTHER'S CAFE</t>
  </si>
  <si>
    <t>739 W DALLAS ST</t>
  </si>
  <si>
    <t>BIG AL'S OZARK</t>
  </si>
  <si>
    <t>206 N 1ST ST</t>
  </si>
  <si>
    <t>EL RANCHITO/HERMANN</t>
  </si>
  <si>
    <t>701 MARKET STREET</t>
  </si>
  <si>
    <t>ALS PLACE</t>
  </si>
  <si>
    <t>MAIN ST</t>
  </si>
  <si>
    <t>MCBRIDE</t>
  </si>
  <si>
    <t>FOUR SEAS CATERING</t>
  </si>
  <si>
    <t>501 DAVIS BLVD</t>
  </si>
  <si>
    <t>ROAD BOATERS !P       *S*</t>
  </si>
  <si>
    <t>303 BUS HWY 54 #301</t>
  </si>
  <si>
    <t>PM BBQ</t>
  </si>
  <si>
    <t>103 CHESTERFIELD</t>
  </si>
  <si>
    <t>DIAMOND HEAD-JIANXI</t>
  </si>
  <si>
    <t>1214 PORTER WAGONER BLVD</t>
  </si>
  <si>
    <t>SUPERFRESH KITCHENS</t>
  </si>
  <si>
    <t>1318 N KINGSHIGHWAY ST</t>
  </si>
  <si>
    <t>CLARK ST CAFE &amp; BAKERY</t>
  </si>
  <si>
    <t>111 N CLARK STREET</t>
  </si>
  <si>
    <t>ST. LOUIS SPORTSZONE SHRW</t>
  </si>
  <si>
    <t>113 KENRICK PLAZA</t>
  </si>
  <si>
    <t>SHREWSBURY</t>
  </si>
  <si>
    <t>MACKENZIE'S ICE CREAM AND</t>
  </si>
  <si>
    <t>111 S COMMERCIAL ST</t>
  </si>
  <si>
    <t>PIZZA BY THE CHEF- BRANSO</t>
  </si>
  <si>
    <t>18050 MO-13BUS</t>
  </si>
  <si>
    <t>SISTERS IN THYME</t>
  </si>
  <si>
    <t>306 E COMMERCIAL ST</t>
  </si>
  <si>
    <t>MA'S CAFE &amp; PIZZERIA</t>
  </si>
  <si>
    <t>203 E MAIN STREET</t>
  </si>
  <si>
    <t>STARVY STORE</t>
  </si>
  <si>
    <t>1933 BLUEGRASS RD</t>
  </si>
  <si>
    <t>SAUCY'S PIZZERIA</t>
  </si>
  <si>
    <t>3021 HIGHWAY A, SUITE 201</t>
  </si>
  <si>
    <t>LEMONADE HOUSE GR-CAPE</t>
  </si>
  <si>
    <t>350 N KINGSHIGHWAY</t>
  </si>
  <si>
    <t>TOPPERS GRILL LLC</t>
  </si>
  <si>
    <t>109 N RAILROAD ST</t>
  </si>
  <si>
    <t>ORAN</t>
  </si>
  <si>
    <t>63771</t>
  </si>
  <si>
    <t>PANADERIA OAXAQUENA</t>
  </si>
  <si>
    <t>525 N SILVER SPRINGS RD</t>
  </si>
  <si>
    <t>BRANDING IRON BBQ</t>
  </si>
  <si>
    <t>101 NORTH WESTWOOD BLVD</t>
  </si>
  <si>
    <t>RHYMERS ON THE PLAZA</t>
  </si>
  <si>
    <t>10 S PLAZA WAY</t>
  </si>
  <si>
    <t>VENUE</t>
  </si>
  <si>
    <t>WESTGATE BRAN INHOUSE FD</t>
  </si>
  <si>
    <t>2201 ROARK VALLEY RD</t>
  </si>
  <si>
    <t>THE MARKED</t>
  </si>
  <si>
    <t>3339 S WESTWOOD BLVD</t>
  </si>
  <si>
    <t>MISSOURI ATHLETIC WEST</t>
  </si>
  <si>
    <t>1777 DES PERES ROAD</t>
  </si>
  <si>
    <t>608 BAR AND GRILL</t>
  </si>
  <si>
    <t>1389 HIGHWAY 19</t>
  </si>
  <si>
    <t>GROTTO                *S*</t>
  </si>
  <si>
    <t>1105 NORTH PINE STREET</t>
  </si>
  <si>
    <t>SUNRISE FAMILY</t>
  </si>
  <si>
    <t>400 MAIN ST</t>
  </si>
  <si>
    <t>WOODEN NICKEL SALOON</t>
  </si>
  <si>
    <t>13850 HIGHWAY 28</t>
  </si>
  <si>
    <t>DIXON</t>
  </si>
  <si>
    <t>P'SGHETTIS 2</t>
  </si>
  <si>
    <t>10012 MANCHESTER</t>
  </si>
  <si>
    <t>GLENDALE</t>
  </si>
  <si>
    <t>MARTIN'S MT NEER</t>
  </si>
  <si>
    <t>101 N HICKORY ST</t>
  </si>
  <si>
    <t>ON THE FLY CAFE EXPEDIA -</t>
  </si>
  <si>
    <t>5000 W KEARNEY ST</t>
  </si>
  <si>
    <t>MORGAN STREET BREWERY</t>
  </si>
  <si>
    <t>721 NORTH 2ND STREET</t>
  </si>
  <si>
    <t>PREP KITCHEN LLC</t>
  </si>
  <si>
    <t>240 MARSHALL DR</t>
  </si>
  <si>
    <t>HAWAIIAN GRILL 2</t>
  </si>
  <si>
    <t>7365 W FLORISSANT AVE</t>
  </si>
  <si>
    <t>PIZZA BY THE CHEF</t>
  </si>
  <si>
    <t>180 MALL RD STE S</t>
  </si>
  <si>
    <t>SUGARFOOT BBQ</t>
  </si>
  <si>
    <t>5440 NE HWY 82</t>
  </si>
  <si>
    <t>OSCEOLA</t>
  </si>
  <si>
    <t>SHADY GATORS</t>
  </si>
  <si>
    <t>71 SWEET WILLIAM</t>
  </si>
  <si>
    <t>ASIAN KING BUFFET GLENSTN</t>
  </si>
  <si>
    <t>3130 S GLENSTONE AVE</t>
  </si>
  <si>
    <t>GENERAL SHERMANS HOTDOGS</t>
  </si>
  <si>
    <t>21 EDNICK DRIVE</t>
  </si>
  <si>
    <t>SWANSEA</t>
  </si>
  <si>
    <t>DUBLINS PASS 20002</t>
  </si>
  <si>
    <t>317 PARK CENTRAL E</t>
  </si>
  <si>
    <t>SOUTHSIDE PIZZA</t>
  </si>
  <si>
    <t>3911 PEACHTREE, STE H</t>
  </si>
  <si>
    <t>DUBLINS DOWNTOWN NEW</t>
  </si>
  <si>
    <t>KEVINS PLACE II</t>
  </si>
  <si>
    <t>5001 MARDEL AVE</t>
  </si>
  <si>
    <t>G&amp;L PLACE</t>
  </si>
  <si>
    <t>213 WEST MAIN</t>
  </si>
  <si>
    <t>WHEATON</t>
  </si>
  <si>
    <t>DKI HOMECOOKIN AND STEAKH</t>
  </si>
  <si>
    <t>BUDDYS ROLLED ICE CREAM</t>
  </si>
  <si>
    <t>610 WHITELAW AVE</t>
  </si>
  <si>
    <t>ROCCOS PIZZA</t>
  </si>
  <si>
    <t>4315 S NATIONAL AVE</t>
  </si>
  <si>
    <t>CREST BOWL</t>
  </si>
  <si>
    <t>650 N NEW FLORISSANT ROAD</t>
  </si>
  <si>
    <t>FLORISSANT</t>
  </si>
  <si>
    <t>HOLIDAY INN SELECT</t>
  </si>
  <si>
    <t>2200 I 70 DR SW</t>
  </si>
  <si>
    <t>PIAZZA</t>
  </si>
  <si>
    <t>1312 HWY DD</t>
  </si>
  <si>
    <t>DEFIANCE</t>
  </si>
  <si>
    <t>63341</t>
  </si>
  <si>
    <t>BUBBA'S BBQ LLC</t>
  </si>
  <si>
    <t>504 NW BYBASS</t>
  </si>
  <si>
    <t>SMITTY'S KITCHEN</t>
  </si>
  <si>
    <t>205 E WASHINGTON ST</t>
  </si>
  <si>
    <t>MAIN STREET MARKET</t>
  </si>
  <si>
    <t>HWY 60</t>
  </si>
  <si>
    <t>VELVET FREEZE</t>
  </si>
  <si>
    <t>7355 WEST FLORISSANT</t>
  </si>
  <si>
    <t>JENNINGS</t>
  </si>
  <si>
    <t>SUNRISE FAMILY REST</t>
  </si>
  <si>
    <t>202 S HWY 37</t>
  </si>
  <si>
    <t>LA CASCADA</t>
  </si>
  <si>
    <t>309 S WALNUT ST</t>
  </si>
  <si>
    <t>BERNIE</t>
  </si>
  <si>
    <t>BELLACINOS OF LEMAY FERRY</t>
  </si>
  <si>
    <t>3817 LEMAY FERRY RD</t>
  </si>
  <si>
    <t>RON'S RESTAURANT</t>
  </si>
  <si>
    <t>113 E MAIN STREET</t>
  </si>
  <si>
    <t>WARRENTON</t>
  </si>
  <si>
    <t>WING ZONE</t>
  </si>
  <si>
    <t>1643 S JEFFERSON AVE</t>
  </si>
  <si>
    <t>COMMON GROUNDS COFFEE HOU</t>
  </si>
  <si>
    <t>10 S 3RD ST</t>
  </si>
  <si>
    <t>SWEET CHIPOTLE 2</t>
  </si>
  <si>
    <t>58495 HWY C</t>
  </si>
  <si>
    <t>RUSSELLVILLE</t>
  </si>
  <si>
    <t>65074</t>
  </si>
  <si>
    <t>BIG D'S BBQ</t>
  </si>
  <si>
    <t>331 LEROUX DRIVE</t>
  </si>
  <si>
    <t>GRILL @ SYCAMORE HILLS</t>
  </si>
  <si>
    <t>RT 1 COUNTRY CLUB RD</t>
  </si>
  <si>
    <t>MUDHOUSE INC</t>
  </si>
  <si>
    <t>323B SOUTH AVE</t>
  </si>
  <si>
    <t>DASHBOARD DINER-IBM</t>
  </si>
  <si>
    <t>3200 E STADIUM</t>
  </si>
  <si>
    <t>FRANKLIN ROOM</t>
  </si>
  <si>
    <t>816 ALLEN</t>
  </si>
  <si>
    <t>THE FOUNDRY</t>
  </si>
  <si>
    <t>15 W SAINT JOSEPH ST</t>
  </si>
  <si>
    <t>JAMES FOUND/MULTI/BID *B*</t>
  </si>
  <si>
    <t>320 SOUTH BOURBEUSE</t>
  </si>
  <si>
    <t>EXCELSIOR HOME MADE ICE C</t>
  </si>
  <si>
    <t>204 S HIGH ST</t>
  </si>
  <si>
    <t>AMF STRIKE N SPARE 539</t>
  </si>
  <si>
    <t>1309 N LINDBERGH BLVD</t>
  </si>
  <si>
    <t>SCAPE &amp; CREPES</t>
  </si>
  <si>
    <t>48 MARYLAND PLAZA</t>
  </si>
  <si>
    <t>TRAILHEAD BREWING CO</t>
  </si>
  <si>
    <t>921 SOUTH RIVERSIDE</t>
  </si>
  <si>
    <t>TEQUILA'S 2 MEXICAN</t>
  </si>
  <si>
    <t>3300 N GRETNA RD, STE C</t>
  </si>
  <si>
    <t>VINCENT VAN DOUGHNUT</t>
  </si>
  <si>
    <t>40 N CENTRAL</t>
  </si>
  <si>
    <t>2451 TOWER DRIVE</t>
  </si>
  <si>
    <t>HOULIHAN'S</t>
  </si>
  <si>
    <t>2541 BROADWAY BLUFFS DR</t>
  </si>
  <si>
    <t>THE FRONT PORCH</t>
  </si>
  <si>
    <t>203 S WASHINGTON ST</t>
  </si>
  <si>
    <t>AMERICAS BEST VALUE INN</t>
  </si>
  <si>
    <t>1830 W ELM ST</t>
  </si>
  <si>
    <t>T &amp; K CATERING/BRANSON</t>
  </si>
  <si>
    <t>2201 ROARKE VALLEY ROAD</t>
  </si>
  <si>
    <t>ARROWROCK INN</t>
  </si>
  <si>
    <t>17030 NEW BREMEN RD</t>
  </si>
  <si>
    <t>SAINT MARY</t>
  </si>
  <si>
    <t>63673</t>
  </si>
  <si>
    <t>AMF LAKETOWN LANES 537</t>
  </si>
  <si>
    <t>3220 STANTON AVENUE</t>
  </si>
  <si>
    <t>HANSFORDS TRAINWRECK</t>
  </si>
  <si>
    <t>9243 MANCHESTER ROAD</t>
  </si>
  <si>
    <t>EL TORERO/STE GEN</t>
  </si>
  <si>
    <t>634 STE GENEVIEVE DR</t>
  </si>
  <si>
    <t>PHIL'S BBQ</t>
  </si>
  <si>
    <t>9205 GRAVOIS RD</t>
  </si>
  <si>
    <t>1851 UNDERGROUND TAP &amp; GR</t>
  </si>
  <si>
    <t>111 E 5TH STREET</t>
  </si>
  <si>
    <t>FULTON</t>
  </si>
  <si>
    <t>3G'S FROZEN CUSTARD</t>
  </si>
  <si>
    <t>2115 S SPRINGFIELD AVE</t>
  </si>
  <si>
    <t>TAP N TASTE</t>
  </si>
  <si>
    <t>907 RAIN FOREST PKWY # D</t>
  </si>
  <si>
    <t>WELK RESORT BRANSON</t>
  </si>
  <si>
    <t>1964 STATE HIGHWAY 165</t>
  </si>
  <si>
    <t>ROHMANS 50'S DINER</t>
  </si>
  <si>
    <t>201 N DESLOGE DR</t>
  </si>
  <si>
    <t>STOCKTON FAMILY FUN CENTE</t>
  </si>
  <si>
    <t>15015 S 1453 RD</t>
  </si>
  <si>
    <t>JF SANFILIPPO'S</t>
  </si>
  <si>
    <t>705 N BROADWAY</t>
  </si>
  <si>
    <t>WHOLE HOG CAFE</t>
  </si>
  <si>
    <t>224 WEST SUNSHINE</t>
  </si>
  <si>
    <t>ROUND HOUSE</t>
  </si>
  <si>
    <t>820 WEST THIRD</t>
  </si>
  <si>
    <t>UNCLE BILLS PANCAKE W</t>
  </si>
  <si>
    <t>14196 MANCHESTER ROAD</t>
  </si>
  <si>
    <t>BRONZE OWL BREWING LLC</t>
  </si>
  <si>
    <t>506 VINE ST</t>
  </si>
  <si>
    <t>HAMBURGER EXPRESS</t>
  </si>
  <si>
    <t>902 WILLIAM ST</t>
  </si>
  <si>
    <t>CLOCKER CAFE NEW</t>
  </si>
  <si>
    <t>103 S. COMMERCIAL</t>
  </si>
  <si>
    <t>RED BIRDS SPORTS CAFE</t>
  </si>
  <si>
    <t>9085 DUNN RD</t>
  </si>
  <si>
    <t>HAZELWOOD</t>
  </si>
  <si>
    <t>1668 S STATE ST</t>
  </si>
  <si>
    <t>JERSEYVILLE</t>
  </si>
  <si>
    <t>BRANSONS BEST</t>
  </si>
  <si>
    <t>3150 GREEN MOUNTAIN DR</t>
  </si>
  <si>
    <t>ADRIANAS CAFE</t>
  </si>
  <si>
    <t>5101 SHAW AVE</t>
  </si>
  <si>
    <t>JRS BAR &amp; GRILL</t>
  </si>
  <si>
    <t>14100 STATE HIGHWAY C</t>
  </si>
  <si>
    <t>BELGRADE</t>
  </si>
  <si>
    <t>63622</t>
  </si>
  <si>
    <t>HOTSHOTS FENTON</t>
  </si>
  <si>
    <t>950 S HIGHWAY DRIVE</t>
  </si>
  <si>
    <t>FENTON</t>
  </si>
  <si>
    <t>RACEWAY DOE RUN</t>
  </si>
  <si>
    <t>2955 HIGHWAY 221</t>
  </si>
  <si>
    <t>DOE RUN</t>
  </si>
  <si>
    <t>BRICY'S KITCHEN</t>
  </si>
  <si>
    <t>215 GAGE DR STE A</t>
  </si>
  <si>
    <t>HAYDENS BBQ</t>
  </si>
  <si>
    <t>807 W MAUD ST</t>
  </si>
  <si>
    <t>EAST SUN NEW</t>
  </si>
  <si>
    <t>617 N FRANKLIN ST</t>
  </si>
  <si>
    <t>HOTEL BRANSON</t>
  </si>
  <si>
    <t>3027-A W. HWY 76</t>
  </si>
  <si>
    <t>CASE AND BUCKS</t>
  </si>
  <si>
    <t>7095 METROPOLITAN BLVD</t>
  </si>
  <si>
    <t>BARNHART</t>
  </si>
  <si>
    <t>63012</t>
  </si>
  <si>
    <t>WELK RESORT CENTER</t>
  </si>
  <si>
    <t>1984 STATE HWY 165</t>
  </si>
  <si>
    <t>MARINA</t>
  </si>
  <si>
    <t>151 CAVE VIEW DR</t>
  </si>
  <si>
    <t>DORI'S BAR &amp; GRILL</t>
  </si>
  <si>
    <t>6100 HIGHWAY Y</t>
  </si>
  <si>
    <t>FRENCH VILLAGE</t>
  </si>
  <si>
    <t>STARLITE THEATRE</t>
  </si>
  <si>
    <t>3115 W HWY 76</t>
  </si>
  <si>
    <t>LADY LUCK BEVERAGE</t>
  </si>
  <si>
    <t>S.W.A.T.</t>
  </si>
  <si>
    <t>NEIGHBORS MILL HARRISON</t>
  </si>
  <si>
    <t>1012 HWY 65 NORTH</t>
  </si>
  <si>
    <t>HARRISON</t>
  </si>
  <si>
    <t>AR</t>
  </si>
  <si>
    <t>72601</t>
  </si>
  <si>
    <t>SMITH CREEK MOONSHINE - T</t>
  </si>
  <si>
    <t>SCM BRANSON TANGER</t>
  </si>
  <si>
    <t>PLAZA LANES PUB &amp; GRUB</t>
  </si>
  <si>
    <t>506 DROSTE RD</t>
  </si>
  <si>
    <t>BENTON PARK CAFE</t>
  </si>
  <si>
    <t>2901 SALENA</t>
  </si>
  <si>
    <t>HONEYSUCKLE INN</t>
  </si>
  <si>
    <t>3985 SHEPARD OF THE HILLS</t>
  </si>
  <si>
    <t>FLAMING MARGARITAS</t>
  </si>
  <si>
    <t>3015 W 76 COUNTRY BLVD</t>
  </si>
  <si>
    <t>TONGS THAI RESTAURANT</t>
  </si>
  <si>
    <t>3454 SO CAMPBELL</t>
  </si>
  <si>
    <t>SLO ODIE'S</t>
  </si>
  <si>
    <t>30 GRAVOIS STA</t>
  </si>
  <si>
    <t>BOONDOCKER INN        *B*</t>
  </si>
  <si>
    <t>9719 HIGHWAY 100</t>
  </si>
  <si>
    <t>NEW HAVEN</t>
  </si>
  <si>
    <t>PICK A BONE BBQ</t>
  </si>
  <si>
    <t>2599 S HWY 141</t>
  </si>
  <si>
    <t>LAS BRISAS MALDEN</t>
  </si>
  <si>
    <t>1210 N DOUGLASS ST</t>
  </si>
  <si>
    <t>CJ'S BISTRO</t>
  </si>
  <si>
    <t>1350 S ASH ST</t>
  </si>
  <si>
    <t>SPRING CREEK GOLF</t>
  </si>
  <si>
    <t>99 COUNTY ROAD 3220</t>
  </si>
  <si>
    <t>BACKWOODS BBQ</t>
  </si>
  <si>
    <t>6764 BUSINESS 67</t>
  </si>
  <si>
    <t>SANDS CAFE &amp; CATERING</t>
  </si>
  <si>
    <t>211 E SOUTH STREET</t>
  </si>
  <si>
    <t>TRAVELODGE/MTN GROVE  *B*</t>
  </si>
  <si>
    <t>111 E 17TH ST</t>
  </si>
  <si>
    <t>JJS WINGS N THINGS</t>
  </si>
  <si>
    <t>24537 TOPAZ LN</t>
  </si>
  <si>
    <t>O DOGGY'S</t>
  </si>
  <si>
    <t>1005 N ROLLA ST #102</t>
  </si>
  <si>
    <t>BRANSON'S CTR STG GRL TOO</t>
  </si>
  <si>
    <t>3431 W. HWY 76</t>
  </si>
  <si>
    <t>NEIGHBORS MILL INDEPENDEN</t>
  </si>
  <si>
    <t>1435 E INDEPENDENCE ST</t>
  </si>
  <si>
    <t>HAWTHORNES PALACE</t>
  </si>
  <si>
    <t>3220 FALLS PKWY</t>
  </si>
  <si>
    <t>LA WAWITTA GRILL</t>
  </si>
  <si>
    <t>14135 HOPI RD</t>
  </si>
  <si>
    <t>ICY MAE'S COFFEE HOUSE</t>
  </si>
  <si>
    <t>SUITE 300 TIMBEROC VILLAG</t>
  </si>
  <si>
    <t>ORAN DRIVE IN</t>
  </si>
  <si>
    <t>155 WEST RAILROAD STREET</t>
  </si>
  <si>
    <t>SKIPPY'S ROUTE 66 INN</t>
  </si>
  <si>
    <t>PO BOX 75</t>
  </si>
  <si>
    <t>LEASBURG</t>
  </si>
  <si>
    <t>STEVIE'S STEAKBURGERS DEP</t>
  </si>
  <si>
    <t>HARDTAIL CAMPGROUND</t>
  </si>
  <si>
    <t>52 PAVILION CIR NW</t>
  </si>
  <si>
    <t>MACKS CREEK</t>
  </si>
  <si>
    <t>65786</t>
  </si>
  <si>
    <t>DOCK N EAT CAFE/BIG M</t>
  </si>
  <si>
    <t>26111 BIG M CAMPGROUND</t>
  </si>
  <si>
    <t>PETE'S DRIVE IN</t>
  </si>
  <si>
    <t>1009 EAST PEARCE BLVD</t>
  </si>
  <si>
    <t>HOWARD JOHNSON !P     *B*</t>
  </si>
  <si>
    <t>4755 HWY 54</t>
  </si>
  <si>
    <t>BLACKWELL INN &amp; BISTRO</t>
  </si>
  <si>
    <t>18331 CHURCH ST</t>
  </si>
  <si>
    <t>REPUBLIC SCHOOLS BOOSTERS</t>
  </si>
  <si>
    <t>1 TIGER DR</t>
  </si>
  <si>
    <t>COWSHED          !P   *B*</t>
  </si>
  <si>
    <t>3036 S WESTWOOD</t>
  </si>
  <si>
    <t>HOLIDAY INN SW ROUTE 66</t>
  </si>
  <si>
    <t>10709 WATSON ROAD</t>
  </si>
  <si>
    <t>EL JIMADOR/EASTLAND</t>
  </si>
  <si>
    <t>915 E EASTLAND DR</t>
  </si>
  <si>
    <t>JEFFERSON CITY</t>
  </si>
  <si>
    <t>JUDY'S LAKESIDE CREAMERY</t>
  </si>
  <si>
    <t>HWY 254 &amp; COUNTY RD 295</t>
  </si>
  <si>
    <t>HERMITAGE</t>
  </si>
  <si>
    <t>WISE GUYS/MCNALLY'S</t>
  </si>
  <si>
    <t>7 N 6TH STREET</t>
  </si>
  <si>
    <t>CHEERS BAR &amp; GRILL</t>
  </si>
  <si>
    <t>1212 LINN ST</t>
  </si>
  <si>
    <t>BUCK CREEK            *B*</t>
  </si>
  <si>
    <t>3468 HIGHWAY 54</t>
  </si>
  <si>
    <t>HABANEROS MEXICAN GRILL</t>
  </si>
  <si>
    <t>100 LINCOLN ST</t>
  </si>
  <si>
    <t>JASMINE CHINESE RESTAURNT</t>
  </si>
  <si>
    <t>2117 S SPRINGFIELD AVE</t>
  </si>
  <si>
    <t>FILLIN STATION</t>
  </si>
  <si>
    <t>6741 STATE HWY 13</t>
  </si>
  <si>
    <t>SHOW BARN 4-H</t>
  </si>
  <si>
    <t>30 LANTERN TRL</t>
  </si>
  <si>
    <t>CHARLESTON COUNTRY CLUB</t>
  </si>
  <si>
    <t>201 N COUNTRY CLUB LN</t>
  </si>
  <si>
    <t>TWO SISTERS BBQ</t>
  </si>
  <si>
    <t>10656 HIGHWAY 32</t>
  </si>
  <si>
    <t>PLATO</t>
  </si>
  <si>
    <t>65552</t>
  </si>
  <si>
    <t>FALLCREEK STEAK</t>
  </si>
  <si>
    <t>997 STATE HWY 165</t>
  </si>
  <si>
    <t>SAVORS GRILL AND BBQ HOUS</t>
  </si>
  <si>
    <t>305 WEST STATE ROUTE MISS</t>
  </si>
  <si>
    <t>BOATHOUSE</t>
  </si>
  <si>
    <t>107 VILLAGE MARINA RD</t>
  </si>
  <si>
    <t>DOC'S AUTHENTIC CHEESESTK</t>
  </si>
  <si>
    <t>1611 N CAMPBELL AVE</t>
  </si>
  <si>
    <t>MANGIA</t>
  </si>
  <si>
    <t>8779 N HWY 5</t>
  </si>
  <si>
    <t>JOHN'S FROSTED MUG</t>
  </si>
  <si>
    <t>15861 HWY 160</t>
  </si>
  <si>
    <t>QUINTON'S BAR &amp; DELI</t>
  </si>
  <si>
    <t>124 S. NINTH</t>
  </si>
  <si>
    <t>BAMBOO GARDEN</t>
  </si>
  <si>
    <t>760 S JEFFERSON AVE</t>
  </si>
  <si>
    <t>FAT FRANKS</t>
  </si>
  <si>
    <t>599 MAIN ST</t>
  </si>
  <si>
    <t>MAD COW</t>
  </si>
  <si>
    <t>503 E NIFONG SUITE 1</t>
  </si>
  <si>
    <t>HAVA CUPA JAVA</t>
  </si>
  <si>
    <t>3562 SHEPHERD HILLS EXPWY</t>
  </si>
  <si>
    <t>AVIARY DOWNTOWN</t>
  </si>
  <si>
    <t>400 E WALNUT ST STE 100</t>
  </si>
  <si>
    <t>PATTY ANNS</t>
  </si>
  <si>
    <t>1306 E HIGHWAY 84</t>
  </si>
  <si>
    <t>FRUMPY JOES RESTAURANT AN</t>
  </si>
  <si>
    <t>105 E BOONESLICK RD</t>
  </si>
  <si>
    <t>JONESBURG</t>
  </si>
  <si>
    <t>63351</t>
  </si>
  <si>
    <t>PHO MANCHESTER</t>
  </si>
  <si>
    <t>14560 MANCHESTER RD</t>
  </si>
  <si>
    <t>COLONIAL MOUNTAIN INN</t>
  </si>
  <si>
    <t>10770 MO-76</t>
  </si>
  <si>
    <t>REEDS SPRING</t>
  </si>
  <si>
    <t>TIO'S BAR &amp; GRILL</t>
  </si>
  <si>
    <t>STRAY DOG BBQ</t>
  </si>
  <si>
    <t>HWY 60 AND 103 JUNCTION</t>
  </si>
  <si>
    <t>ZAYKA FINE INDIAN CUISINE</t>
  </si>
  <si>
    <t>311 S JEFFERSON AVE</t>
  </si>
  <si>
    <t>KOI</t>
  </si>
  <si>
    <t>1808 N. BISHOP AVE</t>
  </si>
  <si>
    <t>LAKESIDE CAFE</t>
  </si>
  <si>
    <t>PARADISE BEACH RD</t>
  </si>
  <si>
    <t>CHEESEBURGER CHEESEBURGER</t>
  </si>
  <si>
    <t>524 RECREATION ROW</t>
  </si>
  <si>
    <t>CASA FUENTES EXTRA</t>
  </si>
  <si>
    <t>3292 SHEPHERD OF THE HILL</t>
  </si>
  <si>
    <t>LITTLE HACIENDA HOLLISTER</t>
  </si>
  <si>
    <t>9 DOWNING ST</t>
  </si>
  <si>
    <t>ABC COMMISSARY        *B*</t>
  </si>
  <si>
    <t>2736 SIDNEY STREET</t>
  </si>
  <si>
    <t>PAPPOS 2300 JEFF CITY</t>
  </si>
  <si>
    <t>2300 MISSOURI BLVD</t>
  </si>
  <si>
    <t>AMISH COUNTRY INN !C</t>
  </si>
  <si>
    <t>745 EAST CLINTON</t>
  </si>
  <si>
    <t>SEYMOUR</t>
  </si>
  <si>
    <t>ALAMO DRAFTHOUSE CINEMAS</t>
  </si>
  <si>
    <t>4005 SOUTH AVE</t>
  </si>
  <si>
    <t>HACIENDA REST</t>
  </si>
  <si>
    <t>9748 MANCHESTER ROAD</t>
  </si>
  <si>
    <t>EL CHARRO</t>
  </si>
  <si>
    <t>703 MCCROSKEY ST</t>
  </si>
  <si>
    <t>JERSEYS PUB AND GRILL</t>
  </si>
  <si>
    <t>16451 STATE HIGHWAY 76</t>
  </si>
  <si>
    <t>WALLYS SEAFOOD AND GRILL</t>
  </si>
  <si>
    <t>24 COURT SQ</t>
  </si>
  <si>
    <t>BUCKNERS</t>
  </si>
  <si>
    <t>132 NORTH MAIN ST</t>
  </si>
  <si>
    <t>KIKO HIBACHI</t>
  </si>
  <si>
    <t>1633 BRUCE SMITH PARKWAY</t>
  </si>
  <si>
    <t>HY-VEE DELI</t>
  </si>
  <si>
    <t>1720 W BATTLEFIELD ST</t>
  </si>
  <si>
    <t>UPPER DECK-GREEN MEADOWS</t>
  </si>
  <si>
    <t>4580 GRETNA ROAD</t>
  </si>
  <si>
    <t>PAPPOS KC</t>
  </si>
  <si>
    <t>CIARA DRIVE</t>
  </si>
  <si>
    <t>MONTREAL</t>
  </si>
  <si>
    <t>65591</t>
  </si>
  <si>
    <t>OLYMPIC STEAKHOUSE</t>
  </si>
  <si>
    <t>113 EAST MAIN</t>
  </si>
  <si>
    <t>MARKET GRILL</t>
  </si>
  <si>
    <t>302 MAIN ST</t>
  </si>
  <si>
    <t>WINFIELD</t>
  </si>
  <si>
    <t>ROBERTO'S ITALIAN</t>
  </si>
  <si>
    <t>16 MULLANPHY GARDENS</t>
  </si>
  <si>
    <t>MICKEY'S 76 DRIVE-IN</t>
  </si>
  <si>
    <t>10861 MO 76</t>
  </si>
  <si>
    <t>NEW KOI</t>
  </si>
  <si>
    <t>1808 N BISHOP AVE</t>
  </si>
  <si>
    <t>CALI FRESH LLC</t>
  </si>
  <si>
    <t>408 S HARLIN DR</t>
  </si>
  <si>
    <t>LOTAWATA CREEK SOUTH</t>
  </si>
  <si>
    <t>311 SALEM PLACE</t>
  </si>
  <si>
    <t>NEW YORK GRILL W FLORISSA</t>
  </si>
  <si>
    <t>9901 W FLORISSANT RD</t>
  </si>
  <si>
    <t>EL CHARRO CARTHAGE</t>
  </si>
  <si>
    <t>2937 SOUTH GRAND AVE</t>
  </si>
  <si>
    <t>B JS RESTAURANT  LOUNGE</t>
  </si>
  <si>
    <t>108 THE SQ</t>
  </si>
  <si>
    <t>LINN</t>
  </si>
  <si>
    <t>THOUSAND HILLS GOLF RESOR</t>
  </si>
  <si>
    <t>245 S WILDWOOD DR</t>
  </si>
  <si>
    <t>WESTGATE BRNSN WOODS DLFD</t>
  </si>
  <si>
    <t>BOATHOUSE VENUE &amp; WINE CO</t>
  </si>
  <si>
    <t>17253 COUNTY ROAD 252</t>
  </si>
  <si>
    <t>BLOOMFIELD</t>
  </si>
  <si>
    <t>HILTON HOTEL STL/DNT</t>
  </si>
  <si>
    <t>400 OLIVE STREET</t>
  </si>
  <si>
    <t>ROCKY RIVER RESORT</t>
  </si>
  <si>
    <t>100 OAK TREE VILLAGE</t>
  </si>
  <si>
    <t>AREA 71 SHELL KNOB</t>
  </si>
  <si>
    <t>3147 STATE HIGHWAY YY</t>
  </si>
  <si>
    <t>THE GRUB BUCKET</t>
  </si>
  <si>
    <t>171 NRO RD</t>
  </si>
  <si>
    <t>GREGORYS RIVERPORT    *G*</t>
  </si>
  <si>
    <t>14141 RIVERPORT DRIVE</t>
  </si>
  <si>
    <t>MARYLAND HEIGHTS</t>
  </si>
  <si>
    <t>P.G'S PIZZERIA LLC</t>
  </si>
  <si>
    <t>325 LEROUX ST</t>
  </si>
  <si>
    <t>FIDDLERS OF DEXTER INC</t>
  </si>
  <si>
    <t>1104 W BUS 60</t>
  </si>
  <si>
    <t>THE FAT CAT PIZZA COMPANY</t>
  </si>
  <si>
    <t>204 S. 125 HWY</t>
  </si>
  <si>
    <t>STRAFFORD</t>
  </si>
  <si>
    <t>LEMONADE HOUSE GR-DEXTER</t>
  </si>
  <si>
    <t>16335 N OUTER RD</t>
  </si>
  <si>
    <t>ST LOUIS YOUTH SOCCER</t>
  </si>
  <si>
    <t>3901 HUSTER ROAD</t>
  </si>
  <si>
    <t>HOLIDAY INN EXPRESS/SAMPL</t>
  </si>
  <si>
    <t>502 S CARTY</t>
  </si>
  <si>
    <t>FULTON CAFE</t>
  </si>
  <si>
    <t>529 COURT STREET, STE 3</t>
  </si>
  <si>
    <t>BUCKINGHAM'S BBQ</t>
  </si>
  <si>
    <t>2002 S CAMPBELL AVE</t>
  </si>
  <si>
    <t>BEAR BOTTOM RESORT</t>
  </si>
  <si>
    <t>123 HOOLIGAN BAY DR</t>
  </si>
  <si>
    <t>CARTHAGE FAMILY RESTAURNT</t>
  </si>
  <si>
    <t>125 N. GARRISON</t>
  </si>
  <si>
    <t>18050 BUSINESS HIGHWAY 13</t>
  </si>
  <si>
    <t>1502 N. OUTER ROAD</t>
  </si>
  <si>
    <t>RED HEAD LAKESIDE GRILL</t>
  </si>
  <si>
    <t>1700 YACHT CLUB DR</t>
  </si>
  <si>
    <t>BLUE DIAMOND SPORTS BAR</t>
  </si>
  <si>
    <t>26 N MAIN ST</t>
  </si>
  <si>
    <t>LAVENDER FALLS</t>
  </si>
  <si>
    <t>3016 STATE HIGHWAY M</t>
  </si>
  <si>
    <t>TIMBER CREEK GRILL</t>
  </si>
  <si>
    <t>1120 TECHNOLOGY DR #108</t>
  </si>
  <si>
    <t>HEARTH ROOM CAFE</t>
  </si>
  <si>
    <t>265 LAMP AND LANTERN VLG</t>
  </si>
  <si>
    <t>TOWN AND COUNTRY</t>
  </si>
  <si>
    <t>CEDAR HILL DAR E KRM</t>
  </si>
  <si>
    <t>7070 STATE ROAD BB &amp; HIGH</t>
  </si>
  <si>
    <t>CEDAR HILL</t>
  </si>
  <si>
    <t>BRANSON TRAVELODGE    *S*</t>
  </si>
  <si>
    <t>3245 FALLS PKWY</t>
  </si>
  <si>
    <t>STEINBERG SKATING RINK</t>
  </si>
  <si>
    <t>400 JEFFERSON DRIVE</t>
  </si>
  <si>
    <t>CHICKYS</t>
  </si>
  <si>
    <t>3 RILEY MEAD LANE</t>
  </si>
  <si>
    <t>PORTERS FRIED CHICKEN</t>
  </si>
  <si>
    <t>3628 BIG BEND BLVD</t>
  </si>
  <si>
    <t>PASGHETTI'S</t>
  </si>
  <si>
    <t>3129 W 76 COUNTRY BLVD</t>
  </si>
  <si>
    <t>OAK CREEK WHITETAIL RANCH</t>
  </si>
  <si>
    <t>178 OAK CREEK LN</t>
  </si>
  <si>
    <t>BLAND</t>
  </si>
  <si>
    <t>65014</t>
  </si>
  <si>
    <t>SCOOTERS SPORTS GRILL</t>
  </si>
  <si>
    <t>4800 N GRETNA RD</t>
  </si>
  <si>
    <t>MIAMI GRILL/RIVERVIEW</t>
  </si>
  <si>
    <t>5341 RIVERVIEW BLVD</t>
  </si>
  <si>
    <t>63120</t>
  </si>
  <si>
    <t>TAJ MAHAL</t>
  </si>
  <si>
    <t>1250 E REPUBLIC RD</t>
  </si>
  <si>
    <t>ROWDY BEAVER REST &amp; TAVER</t>
  </si>
  <si>
    <t>CELLAR 66</t>
  </si>
  <si>
    <t>115 NORTH BENTON ST.</t>
  </si>
  <si>
    <t>GROUND A BOUT</t>
  </si>
  <si>
    <t>338 BROADWAY ST</t>
  </si>
  <si>
    <t>CHAONIA LANDING</t>
  </si>
  <si>
    <t>HC 2 BOX 114</t>
  </si>
  <si>
    <t>WILLIAMSVILLE</t>
  </si>
  <si>
    <t>GREAT AMERICAN TACO BENTO</t>
  </si>
  <si>
    <t>500 SE WALTON BLVD</t>
  </si>
  <si>
    <t>BENTONVILLE</t>
  </si>
  <si>
    <t>THE BROKEN RIB</t>
  </si>
  <si>
    <t>234 CRATER RIDGE RANCH RD</t>
  </si>
  <si>
    <t>DOUBLETREE BY HILTON</t>
  </si>
  <si>
    <t>2431 N GLENSTONE AVE</t>
  </si>
  <si>
    <t>RICE NOODLE CAI</t>
  </si>
  <si>
    <t>1017 INDEPENDENCE ST</t>
  </si>
  <si>
    <t>HINODE - NIXA</t>
  </si>
  <si>
    <t>129 N MASSEY BLVD</t>
  </si>
  <si>
    <t>HOOD'S RESTAURANT</t>
  </si>
  <si>
    <t>14240 MANCHESTER RD</t>
  </si>
  <si>
    <t>MALARKEY'S PUB</t>
  </si>
  <si>
    <t>1165 N HWY 5</t>
  </si>
  <si>
    <t>LOG CABIN INN         *S*</t>
  </si>
  <si>
    <t>HWY 21 &amp; LOG CABIN INN RD</t>
  </si>
  <si>
    <t>LESTERVILLE</t>
  </si>
  <si>
    <t>FRYE'S CHILLIN &amp; GRILLIN</t>
  </si>
  <si>
    <t>315 E. 3RD STREET</t>
  </si>
  <si>
    <t>LILBOURN</t>
  </si>
  <si>
    <t>MISSOURI TREATS</t>
  </si>
  <si>
    <t>304C RODGERS</t>
  </si>
  <si>
    <t>MINER</t>
  </si>
  <si>
    <t>FAJITAS LOCOS</t>
  </si>
  <si>
    <t>EAST SUN CHINESE RESTAURA</t>
  </si>
  <si>
    <t>K'S SPORTS GRILL</t>
  </si>
  <si>
    <t>5201C VALLEY VIEW RD</t>
  </si>
  <si>
    <t>RESORT AT PORT ARRWHD *B*</t>
  </si>
  <si>
    <t>3080 BAGNELL DAM RD</t>
  </si>
  <si>
    <t>LITTLE DANUBE</t>
  </si>
  <si>
    <t>519 N 21ST ST</t>
  </si>
  <si>
    <t>DELLA B'S SOULFOOD CAFE'</t>
  </si>
  <si>
    <t>1057 OLD ROUTE 66</t>
  </si>
  <si>
    <t>OPTIMIST CLUB OF ROLLA*B*</t>
  </si>
  <si>
    <t>605 WEST FOURTH</t>
  </si>
  <si>
    <t>THE HERMANN DINER LLC</t>
  </si>
  <si>
    <t>911 MARKET ST</t>
  </si>
  <si>
    <t>BUTTERY RESTAURANT INC</t>
  </si>
  <si>
    <t>3659 S GRAND</t>
  </si>
  <si>
    <t>LILLY'S MUSIC AND SOCIAL</t>
  </si>
  <si>
    <t>2321 ARSENAL ST</t>
  </si>
  <si>
    <t>LUPITAS MEXICAN RESTAURAN</t>
  </si>
  <si>
    <t>1009 SAINT FRANCIS ST</t>
  </si>
  <si>
    <t>PLAZA BY RAYS</t>
  </si>
  <si>
    <t>3257 WILLIAM STREET</t>
  </si>
  <si>
    <t>HUTCHS EMP FLWR FUND</t>
  </si>
  <si>
    <t>626 EAST STEEL</t>
  </si>
  <si>
    <t>COUNTRY CLUB</t>
  </si>
  <si>
    <t>RR 2 BOX 2083</t>
  </si>
  <si>
    <t>SEDGEWICKVILLE</t>
  </si>
  <si>
    <t>63781</t>
  </si>
  <si>
    <t>TEPPANYAKI BUFFET</t>
  </si>
  <si>
    <t>908 I-70 SW DRIVE</t>
  </si>
  <si>
    <t>THE SANDWICH SHACK</t>
  </si>
  <si>
    <t>606 WARD AVE</t>
  </si>
  <si>
    <t>DUBLINS PASS</t>
  </si>
  <si>
    <t>2767 W REPUBLIC RD</t>
  </si>
  <si>
    <t>THE POT ROOM</t>
  </si>
  <si>
    <t>6923 HIGHWAY 63</t>
  </si>
  <si>
    <t>Z LOFT</t>
  </si>
  <si>
    <t>127 VICKIE LYNN LN</t>
  </si>
  <si>
    <t>JAKE'S BAR &amp; GRILL</t>
  </si>
  <si>
    <t>7838 US 60</t>
  </si>
  <si>
    <t>BINGO WORLD</t>
  </si>
  <si>
    <t>823 CLARK STREET</t>
  </si>
  <si>
    <t>THE RAIL 1868 RESTAURANT</t>
  </si>
  <si>
    <t>123 W COMMERCIAL ST</t>
  </si>
  <si>
    <t>RAYS/FARMERS &amp; MERCH</t>
  </si>
  <si>
    <t>151 SOUTH MESSMER</t>
  </si>
  <si>
    <t>KELSO</t>
  </si>
  <si>
    <t>63758</t>
  </si>
  <si>
    <t>JACKSON DELI</t>
  </si>
  <si>
    <t>437 W MAIN ST</t>
  </si>
  <si>
    <t>EL CHARRO GLENSTONE</t>
  </si>
  <si>
    <t>1779 S GLENSTONE</t>
  </si>
  <si>
    <t>KLINES DOWN HOME CAFE</t>
  </si>
  <si>
    <t>302 OLD HWY 50</t>
  </si>
  <si>
    <t>ROSEBUD</t>
  </si>
  <si>
    <t>BOAT HOUSE WINE COMPANY</t>
  </si>
  <si>
    <t>17253 COUNTY RD 252</t>
  </si>
  <si>
    <t>SOUTH &amp; WALNUT BAR &amp; GRIL</t>
  </si>
  <si>
    <t>400 SOUTH ST.</t>
  </si>
  <si>
    <t>LEBANON I-44 SPEEDWAY</t>
  </si>
  <si>
    <t>24069 RTE 66</t>
  </si>
  <si>
    <t>EL TORERO/CAPE</t>
  </si>
  <si>
    <t>2120 WILLIAM ST</t>
  </si>
  <si>
    <t>BUCKINGHAMS OZARK</t>
  </si>
  <si>
    <t>1821 S 19TH ST</t>
  </si>
  <si>
    <t>SPRING HIBACHI GRILL SUPR</t>
  </si>
  <si>
    <t>1282 OLD ORCHARD CTR</t>
  </si>
  <si>
    <t>TEE TIME FMLY FUN CTR</t>
  </si>
  <si>
    <t>4631 LEMAY FERRY RD</t>
  </si>
  <si>
    <t>PHILLY FISH AND CHICKEN</t>
  </si>
  <si>
    <t>8017 AIRPORT RD</t>
  </si>
  <si>
    <t>WALNUT STREET GRILL</t>
  </si>
  <si>
    <t>1200 E WALNUT ST</t>
  </si>
  <si>
    <t>PITA + MORE</t>
  </si>
  <si>
    <t>202 N 9TH ST</t>
  </si>
  <si>
    <t>FALLCREEK BAKERY AND CAFE</t>
  </si>
  <si>
    <t>3914 FALL CREEK RD</t>
  </si>
  <si>
    <t>KANAKUK/DINING K7   BI*B*</t>
  </si>
  <si>
    <t>ROUTE 1 BOX 386-HWY 86</t>
  </si>
  <si>
    <t>GERALDI'S CASSVILLE</t>
  </si>
  <si>
    <t>397 SALE BARN ROAD</t>
  </si>
  <si>
    <t>STREET TREATS</t>
  </si>
  <si>
    <t>5695 E CLARK LANE STE I</t>
  </si>
  <si>
    <t>BAIRS SPORTS GRILL SPFLD</t>
  </si>
  <si>
    <t>3821 B S CAMPBELL</t>
  </si>
  <si>
    <t>GERALDI'S 2</t>
  </si>
  <si>
    <t>397 SALE BARN RD</t>
  </si>
  <si>
    <t>SUSHI FORK</t>
  </si>
  <si>
    <t>1008 E BATTLEFIELD ST</t>
  </si>
  <si>
    <t>PEKING GARDEN DEXTER</t>
  </si>
  <si>
    <t>1622 BUSINESS 60 WEST</t>
  </si>
  <si>
    <t>RANDY'S ROADKILL BBQ</t>
  </si>
  <si>
    <t>12670 STATE ROUTE E</t>
  </si>
  <si>
    <t>HAYSTACK</t>
  </si>
  <si>
    <t>104 N MAIN ST</t>
  </si>
  <si>
    <t>CHAMOIS</t>
  </si>
  <si>
    <t>65024</t>
  </si>
  <si>
    <t>OMSAI MOTEL</t>
  </si>
  <si>
    <t>950 N AUSTIN LN</t>
  </si>
  <si>
    <t>PUERTO JAIVO</t>
  </si>
  <si>
    <t>121 BOOTHEEL PLZ</t>
  </si>
  <si>
    <t>BROIL</t>
  </si>
  <si>
    <t>4603 JOHN GARRY DR</t>
  </si>
  <si>
    <t>DHAFER'S</t>
  </si>
  <si>
    <t>117 S LOCUST</t>
  </si>
  <si>
    <t>CAMDEN ON THE LAKE</t>
  </si>
  <si>
    <t>1233 BITTERSWEET RD</t>
  </si>
  <si>
    <t>DOCKKNOCKERS</t>
  </si>
  <si>
    <t>245 WHEEL HOUSE CT</t>
  </si>
  <si>
    <t>SALEM BOWLING CENTER</t>
  </si>
  <si>
    <t>1201B E SCENIC RIVERS BLV</t>
  </si>
  <si>
    <t>WESTGATE BRNSN LAKES MKT</t>
  </si>
  <si>
    <t>750 EMERALD POINT RD</t>
  </si>
  <si>
    <t>FLAT CREEK AT CAPE FAIR</t>
  </si>
  <si>
    <t>1500 SHADRACK ROAD</t>
  </si>
  <si>
    <t>CAPE FAIR</t>
  </si>
  <si>
    <t>65624</t>
  </si>
  <si>
    <t>BB COFFEE LAB</t>
  </si>
  <si>
    <t>1766 LAMPLITE EST</t>
  </si>
  <si>
    <t>BATTERS BOX EATERY</t>
  </si>
  <si>
    <t>66 NORTHSHORE DRIVE</t>
  </si>
  <si>
    <t>FOUR SEASONS COUNTRY CL!P</t>
  </si>
  <si>
    <t>615 BROADMOOR</t>
  </si>
  <si>
    <t>FRYING PAN</t>
  </si>
  <si>
    <t>6826 US HWY 63</t>
  </si>
  <si>
    <t>MAIN ST CAFE</t>
  </si>
  <si>
    <t>213 W  MAIN ST</t>
  </si>
  <si>
    <t>MOUNTAIN WILLIAM PIZZA</t>
  </si>
  <si>
    <t>15709 US HIGHWAY 160</t>
  </si>
  <si>
    <t>HOT SHOTS EDWARDSVILLE</t>
  </si>
  <si>
    <t>2511 S STATE ROUTE 157</t>
  </si>
  <si>
    <t>EDWARDSVILLE</t>
  </si>
  <si>
    <t>SCOTTY BREW HOUSE</t>
  </si>
  <si>
    <t>MATTOON</t>
  </si>
  <si>
    <t>CROWN CLUB INN</t>
  </si>
  <si>
    <t>1625 COLUMBIA</t>
  </si>
  <si>
    <t>4CS CAFE</t>
  </si>
  <si>
    <t>408 S HIGHWAY 63</t>
  </si>
  <si>
    <t>FREEBURG</t>
  </si>
  <si>
    <t>TATOR'S FAMILY RESTAUR</t>
  </si>
  <si>
    <t>802 WEST HWY 54</t>
  </si>
  <si>
    <t>THE RIDGE</t>
  </si>
  <si>
    <t>3025 HIGH RIDGE BLVD</t>
  </si>
  <si>
    <t>BLIND HOG BBQ</t>
  </si>
  <si>
    <t>511 US HIGHWAY 50 W</t>
  </si>
  <si>
    <t>TIPTON</t>
  </si>
  <si>
    <t>LA HACIENDA/CHSTNT    *S*</t>
  </si>
  <si>
    <t>4249 CHESTNUT EXPRESSWAY</t>
  </si>
  <si>
    <t>AGAVE MEXICAN REST</t>
  </si>
  <si>
    <t>901 SAFARI DR, STE 105</t>
  </si>
  <si>
    <t>STONE CASTLE HOTEL</t>
  </si>
  <si>
    <t>3050 GREEN MOUNTAIN DR</t>
  </si>
  <si>
    <t>EL TULE OAXACA MEXICAN RE</t>
  </si>
  <si>
    <t>207 SPRINGFIELD RD</t>
  </si>
  <si>
    <t>CREAM CASTLE</t>
  </si>
  <si>
    <t>801 W MALONE</t>
  </si>
  <si>
    <t>THE END ZONE</t>
  </si>
  <si>
    <t>113 N MAIN ST</t>
  </si>
  <si>
    <t>GIDEON</t>
  </si>
  <si>
    <t>PAULA'S HOME COOKIN</t>
  </si>
  <si>
    <t>33035 HWY 49</t>
  </si>
  <si>
    <t>RENEWED AND REFRESHED</t>
  </si>
  <si>
    <t>118 W 4TH ST</t>
  </si>
  <si>
    <t>SERGIOS TAQUERIA</t>
  </si>
  <si>
    <t>4824 OSAGE BEACH PKWY</t>
  </si>
  <si>
    <t>ZAB'S DELI LLC</t>
  </si>
  <si>
    <t>58 HIGHWAY 142</t>
  </si>
  <si>
    <t>WESTGATE BRANSON EMERALD</t>
  </si>
  <si>
    <t>DAVE AND TONY'S BURGER'S</t>
  </si>
  <si>
    <t>12766 OLIVE BLVD</t>
  </si>
  <si>
    <t>CHIHUAHUA'S/TROY</t>
  </si>
  <si>
    <t>101 N LINCOLN DR</t>
  </si>
  <si>
    <t>TROY</t>
  </si>
  <si>
    <t>SPOKES BAR &amp; GRILL</t>
  </si>
  <si>
    <t>1627 W COLUMBIA ST</t>
  </si>
  <si>
    <t>EL NOPALITO GRILL</t>
  </si>
  <si>
    <t>2600 E MALONE AVE</t>
  </si>
  <si>
    <t>SEMO CRAWFISH COMPANY</t>
  </si>
  <si>
    <t>3624 E JACKSON BLVD</t>
  </si>
  <si>
    <t>FROSTY TREAT</t>
  </si>
  <si>
    <t>202 SOUTH MAIN</t>
  </si>
  <si>
    <t>CANNON SMOKED SALOON</t>
  </si>
  <si>
    <t>23 SPRING COVE ROAD</t>
  </si>
  <si>
    <t>TROPICAL SNO</t>
  </si>
  <si>
    <t>729 S SAM HOUSTON BLVD #</t>
  </si>
  <si>
    <t>SEN THAI ASIAN BISTRO</t>
  </si>
  <si>
    <t>1221 LOCUST ST &amp; 13 ST</t>
  </si>
  <si>
    <t>K-INSTITUTE           *B*</t>
  </si>
  <si>
    <t>1353 LAKESHORE DRIVE</t>
  </si>
  <si>
    <t>BELLERIVE COUNTRY CLB *B*</t>
  </si>
  <si>
    <t>12925 LADUE ROAD</t>
  </si>
  <si>
    <t>CURLY QUE BARBECUE</t>
  </si>
  <si>
    <t>507 E MAUPIN ST</t>
  </si>
  <si>
    <t>ROOSTER'S BBQ LLC</t>
  </si>
  <si>
    <t>525 W BROADWAY ST</t>
  </si>
  <si>
    <t>COYOL MEXICAN BAR GRIL</t>
  </si>
  <si>
    <t>12967 STATE ROAD 21</t>
  </si>
  <si>
    <t>DE SOTO</t>
  </si>
  <si>
    <t>HIDE A WAY LOUNGE</t>
  </si>
  <si>
    <t>1204 WALKER</t>
  </si>
  <si>
    <t>WILLIE MAE'S WINGS</t>
  </si>
  <si>
    <t>902 S MAIN ST</t>
  </si>
  <si>
    <t>WICKED WOK</t>
  </si>
  <si>
    <t>4852 S STATE HWY FF STE A</t>
  </si>
  <si>
    <t>BATTLEFIELD</t>
  </si>
  <si>
    <t>ISLE OF CAPRI/BUFFET</t>
  </si>
  <si>
    <t>777 NORTH MAIN STREET</t>
  </si>
  <si>
    <t>THE DINER</t>
  </si>
  <si>
    <t>3816 N US HIGHWAY 63</t>
  </si>
  <si>
    <t>KONA ICE OF MID MIS</t>
  </si>
  <si>
    <t>18413 RIVER AUX VASES</t>
  </si>
  <si>
    <t>SENOR PIQUE</t>
  </si>
  <si>
    <t>14870 MANCHESTER RD</t>
  </si>
  <si>
    <t>KANAKUK/DINING K3   BI*B*</t>
  </si>
  <si>
    <t>JOLLY ROGERS</t>
  </si>
  <si>
    <t>28443 POLK DRIVE</t>
  </si>
  <si>
    <t>ROCKY MOUNT</t>
  </si>
  <si>
    <t>SALSA BAR AND GRILL</t>
  </si>
  <si>
    <t>1333 BAGNELL DAM BLVD</t>
  </si>
  <si>
    <t>ST VINCENT DE PAUL/PTO</t>
  </si>
  <si>
    <t>WEST ST JOSEPH STREET</t>
  </si>
  <si>
    <t>ISLE OF CAPRI/LONE WOLF</t>
  </si>
  <si>
    <t>RICE HOUSE I</t>
  </si>
  <si>
    <t>8438 N LINDBERGH BLVD</t>
  </si>
  <si>
    <t>SUPER 8/MONETT        *B*</t>
  </si>
  <si>
    <t>201 S HESS DR</t>
  </si>
  <si>
    <t>DOUBLE OH GRILL</t>
  </si>
  <si>
    <t>14375 STATE HIGHWAY 13</t>
  </si>
  <si>
    <t>MUNDOS LATIN CUISINE AND</t>
  </si>
  <si>
    <t>5493 N 17TH ST</t>
  </si>
  <si>
    <t>CASA MEXICANA         *S*</t>
  </si>
  <si>
    <t>1832 N KINGSHIGHWAY</t>
  </si>
  <si>
    <t>ABC CHINESE CUISINE</t>
  </si>
  <si>
    <t>3510 I 70 DRIVE SOUTHEAST</t>
  </si>
  <si>
    <t>CRAZY CRAIG'S CHEEKY MONK</t>
  </si>
  <si>
    <t>HWY 165 120 MONTGOMERY ST</t>
  </si>
  <si>
    <t>FRISCO'S</t>
  </si>
  <si>
    <t>121 SOUTH SMITH ST</t>
  </si>
  <si>
    <t>J HUSTONS</t>
  </si>
  <si>
    <t>305 MAIN STREET</t>
  </si>
  <si>
    <t>ARROW ROCK</t>
  </si>
  <si>
    <t>65320</t>
  </si>
  <si>
    <t>CLASSIC ROCK COFFEE DOWNT</t>
  </si>
  <si>
    <t>535 W WALNUT ST</t>
  </si>
  <si>
    <t>TATTOOED DOG LLC</t>
  </si>
  <si>
    <t>11 BLUFFS DRIVE, STE 109</t>
  </si>
  <si>
    <t>FEASTING FOX RESTAURANT</t>
  </si>
  <si>
    <t>4200 SOUTH GRAND</t>
  </si>
  <si>
    <t>FUJI JAPANESE STEAKHOUSE</t>
  </si>
  <si>
    <t>2909 S CAMPBELL AVE</t>
  </si>
  <si>
    <t>TWO SHAMROCKS PUBLIC HOUS</t>
  </si>
  <si>
    <t>3449 PHEASANT MEADOW DR</t>
  </si>
  <si>
    <t>WINDOW</t>
  </si>
  <si>
    <t>4008 N OUTER HWY 70</t>
  </si>
  <si>
    <t>OLD/COMFORT INN       *S*</t>
  </si>
  <si>
    <t>1400 W DALLAS   HWY 32</t>
  </si>
  <si>
    <t>CLIFF &amp; ELLAS TOO</t>
  </si>
  <si>
    <t>419 MAIN STREET</t>
  </si>
  <si>
    <t>HAWK POINT</t>
  </si>
  <si>
    <t>63349</t>
  </si>
  <si>
    <t>PICKIN' PORCH GRILL</t>
  </si>
  <si>
    <t>694 STATE HIGHWAY 165</t>
  </si>
  <si>
    <t>EL ESPOLON</t>
  </si>
  <si>
    <t>450 ROCK HILL ROAD</t>
  </si>
  <si>
    <t>SILVER MOON SALOON</t>
  </si>
  <si>
    <t>12 HARVESTER SQUARE</t>
  </si>
  <si>
    <t>EL TIGRE</t>
  </si>
  <si>
    <t>10 W NIFONG BLVD SUITE M</t>
  </si>
  <si>
    <t>ODOGGYS</t>
  </si>
  <si>
    <t>1005 N ROLLA ST</t>
  </si>
  <si>
    <t>CENTURY CAPE KELLERS FOH</t>
  </si>
  <si>
    <t>KELSO CORNER GRILL</t>
  </si>
  <si>
    <t>151 S MESSMER</t>
  </si>
  <si>
    <t>FRONTIER HOUSE</t>
  </si>
  <si>
    <t>BRANSUBS, LLC</t>
  </si>
  <si>
    <t>4677 FALL CREEK RD</t>
  </si>
  <si>
    <t>DIAMOND HEAD RESTAURANT</t>
  </si>
  <si>
    <t>1225 E HINES</t>
  </si>
  <si>
    <t>BOATHOUSE PIZZA ITEMS</t>
  </si>
  <si>
    <t>1312 BAGNELL DAM BLVD</t>
  </si>
  <si>
    <t>LEOS FOOD TRUCK</t>
  </si>
  <si>
    <t>LLYWELYNS PUB !C      *B*</t>
  </si>
  <si>
    <t>4747 MC PHERSON AVE</t>
  </si>
  <si>
    <t>HILTON GARDEN INN</t>
  </si>
  <si>
    <t>4155 S. NATURE CENTER WAY</t>
  </si>
  <si>
    <t>BRICKHOUSE</t>
  </si>
  <si>
    <t>1340 BAGNELL DAM BLVD</t>
  </si>
  <si>
    <t>REINHARDT CIRCLE</t>
  </si>
  <si>
    <t>5007 BUFFALO ROAD</t>
  </si>
  <si>
    <t>THE THREE FAMILIES</t>
  </si>
  <si>
    <t>4899 MEXICO RD</t>
  </si>
  <si>
    <t>DADS JUNCTION CAFE</t>
  </si>
  <si>
    <t>421 BOONESLICK RD</t>
  </si>
  <si>
    <t>NEW FLORENCE</t>
  </si>
  <si>
    <t>63363</t>
  </si>
  <si>
    <t>LAKEHOUSE HOTEL</t>
  </si>
  <si>
    <t>3518 OSAGE BEACH PKWY</t>
  </si>
  <si>
    <t>STOOGES</t>
  </si>
  <si>
    <t>507 WEST MAIN</t>
  </si>
  <si>
    <t>NACL + H2O</t>
  </si>
  <si>
    <t>817 N PINE ST</t>
  </si>
  <si>
    <t>ISLE OF CAPRI/WRHSE</t>
  </si>
  <si>
    <t>100 ISLE OF CAPRI BLVD</t>
  </si>
  <si>
    <t>BOONVILLE</t>
  </si>
  <si>
    <t>PLANTATION REST</t>
  </si>
  <si>
    <t>3460 HIGHWAY 76</t>
  </si>
  <si>
    <t>RED BEARDS</t>
  </si>
  <si>
    <t>MO-103</t>
  </si>
  <si>
    <t>ISLE OF CAPRI/KELLERS</t>
  </si>
  <si>
    <t>BUDGET HOST INN- LEBANON</t>
  </si>
  <si>
    <t>2071 W ELM ST</t>
  </si>
  <si>
    <t>MARTY'S BISTRO</t>
  </si>
  <si>
    <t>3367 HIGH RIDGE BLVD</t>
  </si>
  <si>
    <t>MILLWOOD GOLF &amp; RACQUET</t>
  </si>
  <si>
    <t>3700 E MILLWOOD DR</t>
  </si>
  <si>
    <t>HERE'S THE BEEF</t>
  </si>
  <si>
    <t>21928 CHLOE RIDGE RD</t>
  </si>
  <si>
    <t>WINONA</t>
  </si>
  <si>
    <t>CHINA BUFFET</t>
  </si>
  <si>
    <t>3833 LEMAY FERRY ROAD</t>
  </si>
  <si>
    <t>CLOVER POINT 4H CP6   *B*</t>
  </si>
  <si>
    <t>LAKE OZARK STATE PARK</t>
  </si>
  <si>
    <t>KAISER</t>
  </si>
  <si>
    <t>65047</t>
  </si>
  <si>
    <t>SWEETIE PIES @ MANGROVE</t>
  </si>
  <si>
    <t>4270 MANCHESTER</t>
  </si>
  <si>
    <t>FREDERICKS CATERING</t>
  </si>
  <si>
    <t>201 EAST MAIN STREET</t>
  </si>
  <si>
    <t>FESTUS</t>
  </si>
  <si>
    <t>LIGHTHOUSE LANES</t>
  </si>
  <si>
    <t>350 S GLENSTONE AVE</t>
  </si>
  <si>
    <t>WHITE HOUSE THEATER   *B*</t>
  </si>
  <si>
    <t>755 GRETNA ROAD</t>
  </si>
  <si>
    <t>EAGLES LANES</t>
  </si>
  <si>
    <t>645 MISSOURI AVE</t>
  </si>
  <si>
    <t>LOS CAZADORES</t>
  </si>
  <si>
    <t>121 HOWARD JOHNSON DR</t>
  </si>
  <si>
    <t>MERAMEC RIVER RESORT</t>
  </si>
  <si>
    <t>2356 BASS RD</t>
  </si>
  <si>
    <t>MISS SHERIS 3/SOTHFLD</t>
  </si>
  <si>
    <t>5406 SOUTH LINDBERGH</t>
  </si>
  <si>
    <t>NAUTIFISH RUM BAR</t>
  </si>
  <si>
    <t>1022 NAUTICA RD</t>
  </si>
  <si>
    <t>EL CARNAVAL</t>
  </si>
  <si>
    <t>127 W HIGHWAY 32</t>
  </si>
  <si>
    <t>CHUCK WAGON SKILLET   *S*</t>
  </si>
  <si>
    <t>SPRINGFIELD BREWING COMPA</t>
  </si>
  <si>
    <t>305 S. MARKET AVENUE</t>
  </si>
  <si>
    <t>CAFE TELEGRAPH</t>
  </si>
  <si>
    <t>2650 TELEGRAPH RD</t>
  </si>
  <si>
    <t>ROUTE 66</t>
  </si>
  <si>
    <t>126 SAINT ROBERT BLVD</t>
  </si>
  <si>
    <t>RORO'S  BAR  AND  GRILL</t>
  </si>
  <si>
    <t>502 S. CARTY</t>
  </si>
  <si>
    <t>ROCKING J RANCH</t>
  </si>
  <si>
    <t>6722 BRIDLE TRAIL LANE</t>
  </si>
  <si>
    <t>DELFINO'S</t>
  </si>
  <si>
    <t>1131 WASHINGTON AVE</t>
  </si>
  <si>
    <t>ROWDY BEAVER RESTAURANT</t>
  </si>
  <si>
    <t>1810 WEST HWY 76</t>
  </si>
  <si>
    <t>HUCKLEBERRY'S PUB</t>
  </si>
  <si>
    <t>149 GLEN HALL DR</t>
  </si>
  <si>
    <t>MOUNDS</t>
  </si>
  <si>
    <t>62964</t>
  </si>
  <si>
    <t>JUST LIKE GRANNY'S</t>
  </si>
  <si>
    <t>RT 1 BOX 174</t>
  </si>
  <si>
    <t>BIRCH TREE</t>
  </si>
  <si>
    <t>65438</t>
  </si>
  <si>
    <t>PORTO CIMA</t>
  </si>
  <si>
    <t>133 CLUB HOUSE DRIVE</t>
  </si>
  <si>
    <t>WOLFIE'S ICE CREAM    *S*</t>
  </si>
  <si>
    <t>3400 OLD HWY 19</t>
  </si>
  <si>
    <t>HOLIDAY INN EXPRESS</t>
  </si>
  <si>
    <t>1970 W HWY 76</t>
  </si>
  <si>
    <t>START BAR</t>
  </si>
  <si>
    <t>1000 SPRUCE ST; FRONT 102</t>
  </si>
  <si>
    <t>EL NOPALITA GRILL</t>
  </si>
  <si>
    <t>LESLIE DEPOT</t>
  </si>
  <si>
    <t>221 MAIN ST</t>
  </si>
  <si>
    <t>LESLIE</t>
  </si>
  <si>
    <t>63056</t>
  </si>
  <si>
    <t>THE WHEELHOUSE/N CENTRAL</t>
  </si>
  <si>
    <t>15 NORTH CENTRAL AVE</t>
  </si>
  <si>
    <t>LETTY LOU'S CAFE</t>
  </si>
  <si>
    <t>17209 NEW COLLEGE AVE</t>
  </si>
  <si>
    <t>WILDWOOD</t>
  </si>
  <si>
    <t>SOUTH 94 BISTRO</t>
  </si>
  <si>
    <t>3004 SOUTH ST PETERS PWY</t>
  </si>
  <si>
    <t>106 N COUNTRY CLUB LN</t>
  </si>
  <si>
    <t>REFLECTIONS ON MAIN</t>
  </si>
  <si>
    <t>201 E MAIN ST</t>
  </si>
  <si>
    <t>AMIGO JOES MEXICAN RESTAU</t>
  </si>
  <si>
    <t>5901 SOUTHWEST AVE</t>
  </si>
  <si>
    <t>KREIS RESTAURANT</t>
  </si>
  <si>
    <t>535 SOUTH LINDBERGH</t>
  </si>
  <si>
    <t>FRONTENAC</t>
  </si>
  <si>
    <t>I49 SPEEDWAY</t>
  </si>
  <si>
    <t>17623 S 1700 RD</t>
  </si>
  <si>
    <t>FRANCO</t>
  </si>
  <si>
    <t>1535 S 8TH STREET</t>
  </si>
  <si>
    <t>CHAR</t>
  </si>
  <si>
    <t>1620 E REPUBLIC RD</t>
  </si>
  <si>
    <t>EL SENOR TEQUILA</t>
  </si>
  <si>
    <t>56 E STATE HIGHWAY 162</t>
  </si>
  <si>
    <t>PATRON GRILL</t>
  </si>
  <si>
    <t>145 W VIENNA ST</t>
  </si>
  <si>
    <t>ANNA</t>
  </si>
  <si>
    <t>CHINA GARDEN BUFFET</t>
  </si>
  <si>
    <t>213 SOUTH KINGSHIGHWAY</t>
  </si>
  <si>
    <t>LUCAS PARK GRILLE</t>
  </si>
  <si>
    <t>1234 WASHINGTON AVE</t>
  </si>
  <si>
    <t>PALACE RESTAURANT</t>
  </si>
  <si>
    <t>225 MAIN STREET</t>
  </si>
  <si>
    <t>WYNDHAM BRANSON</t>
  </si>
  <si>
    <t>240 TERRACE RD</t>
  </si>
  <si>
    <t>FREEZE QUEEN</t>
  </si>
  <si>
    <t>315 THIRD STREET</t>
  </si>
  <si>
    <t>COMPANY B BBQ</t>
  </si>
  <si>
    <t>4583 HUNTER LANE</t>
  </si>
  <si>
    <t>BYRNES MILL</t>
  </si>
  <si>
    <t>REDHEAD LAKESIDE GRILL/UP</t>
  </si>
  <si>
    <t>SIMPLY SWIRLED - JACKSON</t>
  </si>
  <si>
    <t>DOWNTOWN CAFE</t>
  </si>
  <si>
    <t>104 W JACKSON ST</t>
  </si>
  <si>
    <t>LARRY'S TAVERN</t>
  </si>
  <si>
    <t>16833 OLD MANCHESTER</t>
  </si>
  <si>
    <t>MIJURI</t>
  </si>
  <si>
    <t>2710 S CAMPBELL</t>
  </si>
  <si>
    <t>ST LOUIS ZOO</t>
  </si>
  <si>
    <t>ONE GOVERNMENT DRIVE</t>
  </si>
  <si>
    <t>EAGLE ROCK RETREAT CENTER</t>
  </si>
  <si>
    <t>28879 FARM ROAD 1162</t>
  </si>
  <si>
    <t>EAGLE ROCK</t>
  </si>
  <si>
    <t>65641</t>
  </si>
  <si>
    <t>59 CAFE</t>
  </si>
  <si>
    <t>1630 MO 59 HWY</t>
  </si>
  <si>
    <t>DIAMOND</t>
  </si>
  <si>
    <t>64840</t>
  </si>
  <si>
    <t>JOHN P FIELD'S RESTAURANT</t>
  </si>
  <si>
    <t>26 NORTH CENTRAL AVENUE</t>
  </si>
  <si>
    <t>BAYMONT INN &amp; SUITES  *S*</t>
  </si>
  <si>
    <t>139 CARMEL VALLEY WAY</t>
  </si>
  <si>
    <t>CAFE REDUX</t>
  </si>
  <si>
    <t>BISTRO AT THE MILL / CE&amp;S</t>
  </si>
  <si>
    <t>PINE STREET</t>
  </si>
  <si>
    <t>ROSALITAS CANTINA</t>
  </si>
  <si>
    <t>1237 WASHINGTON AVENUE</t>
  </si>
  <si>
    <t>KELLY'S CAFE</t>
  </si>
  <si>
    <t>3107 EAST 1ST STREET</t>
  </si>
  <si>
    <t>SAULLO'S RESTAURANT</t>
  </si>
  <si>
    <t>2778 MUEGGE ROAD</t>
  </si>
  <si>
    <t>MOCHA JO'S COFFEE CAFE</t>
  </si>
  <si>
    <t>404 BROADWAY ST</t>
  </si>
  <si>
    <t>MIAMI GRILL- UNION</t>
  </si>
  <si>
    <t>2408 UNION BLVD.</t>
  </si>
  <si>
    <t>THREE SISTERS CAFE</t>
  </si>
  <si>
    <t>306 ROSE AVE</t>
  </si>
  <si>
    <t>CRANE</t>
  </si>
  <si>
    <t>RUTHIE D'S RESTAURANT</t>
  </si>
  <si>
    <t>4466 HORSESHOE BEND PKWY</t>
  </si>
  <si>
    <t>CHICKEN HOUSE</t>
  </si>
  <si>
    <t>2421 W 76 COUNTRY BLVD</t>
  </si>
  <si>
    <t>TRACKS IN CHAFFEE LLC</t>
  </si>
  <si>
    <t>238 E YOAKUM AVE</t>
  </si>
  <si>
    <t>CHAFFEE</t>
  </si>
  <si>
    <t>NEW YORK GRILL</t>
  </si>
  <si>
    <t>41 FLOWERS VALLEY SC</t>
  </si>
  <si>
    <t>PIG OUT BAR-B-QUE</t>
  </si>
  <si>
    <t>224 WATSON ST</t>
  </si>
  <si>
    <t>PJ'S CAFE LLC</t>
  </si>
  <si>
    <t>16282 HIGHWAY 32</t>
  </si>
  <si>
    <t>SPINNAKER RESORTS !P</t>
  </si>
  <si>
    <t>195 SUMMIT DRIVE</t>
  </si>
  <si>
    <t>BYRNE CATERING</t>
  </si>
  <si>
    <t>9029 MANCHESTER AVENUE</t>
  </si>
  <si>
    <t>WESTGATE PIZZA</t>
  </si>
  <si>
    <t>2201 ROARKE VALLEY RD</t>
  </si>
  <si>
    <t>LARKINS ROAD HOUSE !C *B*</t>
  </si>
  <si>
    <t>800 S JEFFERSON</t>
  </si>
  <si>
    <t>EL PATRON'S LC</t>
  </si>
  <si>
    <t>126 ILLINOIS ST SW</t>
  </si>
  <si>
    <t>BENTLEY'S AT THE LAKE</t>
  </si>
  <si>
    <t>3100 BAGNELL DAM BLVD</t>
  </si>
  <si>
    <t>G VILLE GRILL</t>
  </si>
  <si>
    <t>830 HIGHWAY Z</t>
  </si>
  <si>
    <t>GORDONVILLE</t>
  </si>
  <si>
    <t>THE WHOLE 9</t>
  </si>
  <si>
    <t>401 W MARSHALL ST</t>
  </si>
  <si>
    <t>OZARK TRAIL BLAZERS SADDL</t>
  </si>
  <si>
    <t>HWY 19 SOUTH</t>
  </si>
  <si>
    <t>CLUB AT PORTO CIMA    *B*</t>
  </si>
  <si>
    <t>HWY MM</t>
  </si>
  <si>
    <t>LAS BRISAS MEXICAN RESTAU</t>
  </si>
  <si>
    <t>DS COUNTRY KITCHEN</t>
  </si>
  <si>
    <t>32920 NORTH OUTER ROAD</t>
  </si>
  <si>
    <t>PARADISE GRILL</t>
  </si>
  <si>
    <t>3250 SHEPHERD OF THE HILL</t>
  </si>
  <si>
    <t>ROCKY TOP SPORTSBAR</t>
  </si>
  <si>
    <t>16384 HWY O</t>
  </si>
  <si>
    <t>EL CARNAVAL LINN</t>
  </si>
  <si>
    <t>2488 HIGHWAY 50 E</t>
  </si>
  <si>
    <t>KIRBYS SANDWICH SHOP L</t>
  </si>
  <si>
    <t>109 N KINGSHIGHWAY ST</t>
  </si>
  <si>
    <t>MIMI JALEPENO'S</t>
  </si>
  <si>
    <t>963 MISSOURI 165</t>
  </si>
  <si>
    <t>MUGS UP DRIVE IN</t>
  </si>
  <si>
    <t>603 ORANGE STREET</t>
  </si>
  <si>
    <t>LOFT JAZZ CLUB</t>
  </si>
  <si>
    <t>3112 OLIVE STREET</t>
  </si>
  <si>
    <t>LLYWELYNS PUB LLC     *B*</t>
  </si>
  <si>
    <t>17 WEST MOODY</t>
  </si>
  <si>
    <t>WEBSTER GROVES</t>
  </si>
  <si>
    <t>LOS MENDIOLAS GRILL</t>
  </si>
  <si>
    <t>601 STATE ROUTE B</t>
  </si>
  <si>
    <t>BAYOU BAR AND GRILL</t>
  </si>
  <si>
    <t>6611 COUNTY ROAD 532</t>
  </si>
  <si>
    <t>POCAHONTAS</t>
  </si>
  <si>
    <t>63779</t>
  </si>
  <si>
    <t>WILSON'S CHUCKWAGON, LLC</t>
  </si>
  <si>
    <t>1820 W KEARNEY ST</t>
  </si>
  <si>
    <t>BRICKHOUSE PIZZA CO</t>
  </si>
  <si>
    <t>MILLS WILDFIRE BBQ</t>
  </si>
  <si>
    <t>1050 N. KINGSHIGHWAY</t>
  </si>
  <si>
    <t>PACIFIC RIM INC</t>
  </si>
  <si>
    <t>2850 S RANGE LINE RD</t>
  </si>
  <si>
    <t>HERCULES BBQ</t>
  </si>
  <si>
    <t>1019 N MAIN ST</t>
  </si>
  <si>
    <t>PIE BIRD CAFE</t>
  </si>
  <si>
    <t>5512 US HWY 61</t>
  </si>
  <si>
    <t>THE BREWHOUSE</t>
  </si>
  <si>
    <t>801 OZARK ST</t>
  </si>
  <si>
    <t>CABOOL</t>
  </si>
  <si>
    <t>CRUISIN USA CUSTARD</t>
  </si>
  <si>
    <t>105 RIDGECREST 1</t>
  </si>
  <si>
    <t>FIVE STAR CHINA GARDEN</t>
  </si>
  <si>
    <t>2105 JEFFERSON ST</t>
  </si>
  <si>
    <t>IXTAPA</t>
  </si>
  <si>
    <t>410 U.S. 54</t>
  </si>
  <si>
    <t>COUNTRY CHEF SMOKEHOUSE</t>
  </si>
  <si>
    <t>215 S HIGHWAY 21</t>
  </si>
  <si>
    <t>CALEDONIA</t>
  </si>
  <si>
    <t>63631</t>
  </si>
  <si>
    <t>RUSSELL'S TRIANGLE CAFE</t>
  </si>
  <si>
    <t>19911 MO-21</t>
  </si>
  <si>
    <t>MR GILBERTIS PLACE</t>
  </si>
  <si>
    <t>1451 ACACIA CLUB RD</t>
  </si>
  <si>
    <t>ROOTS COFFEE BAR</t>
  </si>
  <si>
    <t>1645 W REPUBLIC RD STE G</t>
  </si>
  <si>
    <t>LADY LUCK CASINO</t>
  </si>
  <si>
    <t>VASKENS DELI (AV, LLC)</t>
  </si>
  <si>
    <t>3200 GRETNA RD SUITE 100</t>
  </si>
  <si>
    <t>10770 E STATE HIGHWAY 76</t>
  </si>
  <si>
    <t>WISE GUYS SANDWICH PUB</t>
  </si>
  <si>
    <t>1377 BAGNELL DAM BLVD</t>
  </si>
  <si>
    <t>EDP FT LEONARD WOOD</t>
  </si>
  <si>
    <t>BLDG 6111 MINNESOTA AVE</t>
  </si>
  <si>
    <t>FORT LEONARD WOOD</t>
  </si>
  <si>
    <t>JOHNSON'S SNACKETTE</t>
  </si>
  <si>
    <t>711 WEST 5TH STRET</t>
  </si>
  <si>
    <t>CARMELITAS</t>
  </si>
  <si>
    <t>351 S MAIN ST</t>
  </si>
  <si>
    <t>DONNIE'S DINER</t>
  </si>
  <si>
    <t>11016 HWY 76</t>
  </si>
  <si>
    <t>SIMPLY SWIRLED BLUFF</t>
  </si>
  <si>
    <t>2148 N WESTWOOD BLVD</t>
  </si>
  <si>
    <t>FLOS DINER</t>
  </si>
  <si>
    <t>OLD ROUTE 66</t>
  </si>
  <si>
    <t>TEQUILAS MEXICAN REST</t>
  </si>
  <si>
    <t>18050-D HWY 13</t>
  </si>
  <si>
    <t>BLUE SKY CAFE</t>
  </si>
  <si>
    <t>9999 WING HAVEN BLVD</t>
  </si>
  <si>
    <t>SMOKIN JONES</t>
  </si>
  <si>
    <t>1175 N BUSINESS ROUTE 5</t>
  </si>
  <si>
    <t>KOZY KORNER</t>
  </si>
  <si>
    <t>27238 STATE HWY 3</t>
  </si>
  <si>
    <t>WILDERNESS LODGE</t>
  </si>
  <si>
    <t>RT 1 PEOLA ROAD</t>
  </si>
  <si>
    <t>GRILLOS CAFE LLC</t>
  </si>
  <si>
    <t>1321 SPUR DR</t>
  </si>
  <si>
    <t>HAWTHORN SUITES</t>
  </si>
  <si>
    <t>239 SAINT ROBERT BLVD</t>
  </si>
  <si>
    <t>JB/MOBERLY/CATERING</t>
  </si>
  <si>
    <t>2060 NORTH MORLEY STREET</t>
  </si>
  <si>
    <t>MOBERLY</t>
  </si>
  <si>
    <t>FAJITAS GRILL</t>
  </si>
  <si>
    <t>25-376 STATE HWY 39</t>
  </si>
  <si>
    <t>GARBOS</t>
  </si>
  <si>
    <t>2101 W CHESTERFIELD</t>
  </si>
  <si>
    <t>WILDWOOD PUB AND GRILL</t>
  </si>
  <si>
    <t>17253 NEW COLLEGE AVE</t>
  </si>
  <si>
    <t>GROVER</t>
  </si>
  <si>
    <t>OLD DUTCH HOTEL</t>
  </si>
  <si>
    <t>227 ELM STREET</t>
  </si>
  <si>
    <t>UNITY ACADEMY</t>
  </si>
  <si>
    <t>1801 W MAUD ST</t>
  </si>
  <si>
    <t>DREAMSICLES</t>
  </si>
  <si>
    <t>110 E MAIN ST</t>
  </si>
  <si>
    <t>GENESIS BANQUET CTR</t>
  </si>
  <si>
    <t>2651 TELEGRAPH ROAD</t>
  </si>
  <si>
    <t>MODESTO TAPAS BAR</t>
  </si>
  <si>
    <t>5257 SHAW AVE</t>
  </si>
  <si>
    <t>HOLIDAY INN EXPRS/MEX</t>
  </si>
  <si>
    <t>3602 S CLARK</t>
  </si>
  <si>
    <t>MIKE DUFFYS PUB RICHM HGT</t>
  </si>
  <si>
    <t>6662 CLAYTON RD</t>
  </si>
  <si>
    <t>WAKYOTO</t>
  </si>
  <si>
    <t>2005 W HWY 76 STE 201</t>
  </si>
  <si>
    <t>HIGGERSON LANDING GIFT</t>
  </si>
  <si>
    <t>307 MAIN ST</t>
  </si>
  <si>
    <t>BIG ALS CRAB SHACK</t>
  </si>
  <si>
    <t>502 N 3RD ST</t>
  </si>
  <si>
    <t>ANGELS FAMILY CAFE</t>
  </si>
  <si>
    <t>1080 S NEOSHO BLVD</t>
  </si>
  <si>
    <t>NEOSHO</t>
  </si>
  <si>
    <t>FINISH LINE BBQ</t>
  </si>
  <si>
    <t>3468 HWY 54</t>
  </si>
  <si>
    <t>HEIFER MELS DINER</t>
  </si>
  <si>
    <t>206 S FRONT STREET</t>
  </si>
  <si>
    <t>DES ARC</t>
  </si>
  <si>
    <t>NAOMIS CAFE</t>
  </si>
  <si>
    <t>DUGOUT BAR &amp; GRILL</t>
  </si>
  <si>
    <t>1218 E TRAFFICWAY ST</t>
  </si>
  <si>
    <t>BOOTLEGGIN BBQ</t>
  </si>
  <si>
    <t>1933 WASHINGTON AVE</t>
  </si>
  <si>
    <t>36 RESTAURANT AND BAR</t>
  </si>
  <si>
    <t>36 N MAIN ST</t>
  </si>
  <si>
    <t>AUNT MARYS BAKERY/CAFE*S*</t>
  </si>
  <si>
    <t>123 MAIN ST</t>
  </si>
  <si>
    <t>ARCADIA</t>
  </si>
  <si>
    <t>THE GRILLING DOKEBI</t>
  </si>
  <si>
    <t>4121 S NATIONAL AVE</t>
  </si>
  <si>
    <t>MOMO SUSHI AND GRILL</t>
  </si>
  <si>
    <t>120 N. SYCAMORE STE 100</t>
  </si>
  <si>
    <t>LOCAL HOUSE RESTAURANT AN</t>
  </si>
  <si>
    <t>3946 JEFFCO BLVD</t>
  </si>
  <si>
    <t>JAMES FOUNDATION</t>
  </si>
  <si>
    <t>FINNEGAN'S WAKE</t>
  </si>
  <si>
    <t>307 SOUTH AVENUE</t>
  </si>
  <si>
    <t>CHINA KING</t>
  </si>
  <si>
    <t>110 PLAZA DR</t>
  </si>
  <si>
    <t>TURKEY CREEK BREWERY</t>
  </si>
  <si>
    <t>1864 U.S. 65 BUSINESS</t>
  </si>
  <si>
    <t>OLE TYME PANTRY LLC</t>
  </si>
  <si>
    <t>5200 HWY D</t>
  </si>
  <si>
    <t>PKD</t>
  </si>
  <si>
    <t>7330 W FARM ROAD 170</t>
  </si>
  <si>
    <t>RIVER OF LIFE</t>
  </si>
  <si>
    <t>1746 RIVER OF LIFE DR</t>
  </si>
  <si>
    <t>DORA</t>
  </si>
  <si>
    <t>65637</t>
  </si>
  <si>
    <t>CATFISH KETTLE</t>
  </si>
  <si>
    <t>775 WEBER RD</t>
  </si>
  <si>
    <t>COMMON GROUNDS</t>
  </si>
  <si>
    <t>78 U.S. 60</t>
  </si>
  <si>
    <t>ORLEANS TRAIL RESORT</t>
  </si>
  <si>
    <t>HOTSHOTS - EDWARDSVILLE</t>
  </si>
  <si>
    <t>GATEWAY CAFE</t>
  </si>
  <si>
    <t>10353 US 160 SOUTH</t>
  </si>
  <si>
    <t>65754</t>
  </si>
  <si>
    <t>BELGIAN WAFFLE BRANSON</t>
  </si>
  <si>
    <t>WEST HWY 76 &amp; ELLEN ST</t>
  </si>
  <si>
    <t>PASTA EXPRESS DT</t>
  </si>
  <si>
    <t>ALTENHOF INN/OUT OF THE O</t>
  </si>
  <si>
    <t>680 JAKES CREEK TRL</t>
  </si>
  <si>
    <t>RIA'S REST &amp; LOUNGE</t>
  </si>
  <si>
    <t>3550 W EDGEWOOD DRIVE</t>
  </si>
  <si>
    <t>LA CABANA</t>
  </si>
  <si>
    <t>1769 JAMES RIVER RD</t>
  </si>
  <si>
    <t>HOTSHOTS ARNOLD</t>
  </si>
  <si>
    <t>131 ARNOLD CROSSROADS CNT</t>
  </si>
  <si>
    <t>EL CHARRO OZARK HWY J</t>
  </si>
  <si>
    <t>1511 W STATE HIGHWAY J</t>
  </si>
  <si>
    <t>BRUSHY CREEK LDG RESRT</t>
  </si>
  <si>
    <t>HWY 49 &amp; J</t>
  </si>
  <si>
    <t>BLACK</t>
  </si>
  <si>
    <t>EL PUENTE</t>
  </si>
  <si>
    <t>1111 E REPUBLIC RD,STE104</t>
  </si>
  <si>
    <t>CAFE 60</t>
  </si>
  <si>
    <t>7836 US 60</t>
  </si>
  <si>
    <t>DUBLINS PASS SOUTH NEW</t>
  </si>
  <si>
    <t>BELGIAN WAFFLE OZARK</t>
  </si>
  <si>
    <t>1882 JAMES RIVER ROAD</t>
  </si>
  <si>
    <t>THE PILOT HOUSE</t>
  </si>
  <si>
    <t>3531 PERRYVILLE RD</t>
  </si>
  <si>
    <t>QUALITY INN SOUTHWEST *B*</t>
  </si>
  <si>
    <t>3730 SOUTH LINDBERGH</t>
  </si>
  <si>
    <t>OZARK INTRNTL RACE</t>
  </si>
  <si>
    <t>8529 S. STATE HWY U</t>
  </si>
  <si>
    <t>CLARION HOTEL     !C</t>
  </si>
  <si>
    <t>4545 N LINDBERGH</t>
  </si>
  <si>
    <t>LLYWELYNS PUB         *B*</t>
  </si>
  <si>
    <t>1732 SOUTH 9TH ST</t>
  </si>
  <si>
    <t>CHINA BUFFET/MONG GRL</t>
  </si>
  <si>
    <t>1375 N WESTWOOD BLVD</t>
  </si>
  <si>
    <t>GARY'S CATFISH &amp; BBQ  *B*</t>
  </si>
  <si>
    <t>1760 W ELM STREET</t>
  </si>
  <si>
    <t>LA QUINTA #4001</t>
  </si>
  <si>
    <t>12330 DORSETT ROAD</t>
  </si>
  <si>
    <t>NO 1 CHINA BUFFET</t>
  </si>
  <si>
    <t>133 BOOTHEEL PLAZA</t>
  </si>
  <si>
    <t>54 CAFE</t>
  </si>
  <si>
    <t>540 SUBWAY</t>
  </si>
  <si>
    <t>COWTOWN L.L.C.</t>
  </si>
  <si>
    <t>20248 STATE HWY E</t>
  </si>
  <si>
    <t>RAGSDALES PUB AND LOUNGE</t>
  </si>
  <si>
    <t>132 N MAIN ST</t>
  </si>
  <si>
    <t>REEDS SPRING PIZZA COMPAN</t>
  </si>
  <si>
    <t>22065 MAIN ST</t>
  </si>
  <si>
    <t>ERKER CATERING</t>
  </si>
  <si>
    <t>9029 MANCHESTER ROAD</t>
  </si>
  <si>
    <t>TIGER'S DEN</t>
  </si>
  <si>
    <t>102 E MAIN ST</t>
  </si>
  <si>
    <t>HURLEY</t>
  </si>
  <si>
    <t>PRIME TIME STORE # 3  *N*</t>
  </si>
  <si>
    <t>15932 U.S. HWY 160</t>
  </si>
  <si>
    <t>CENTURY CAPE BANQUET FOH</t>
  </si>
  <si>
    <t>AMAZINN &amp; SUITES</t>
  </si>
  <si>
    <t>3311 SHEPHERD HILLS EXPWY</t>
  </si>
  <si>
    <t>RAINTREE COUNTRY CLUB</t>
  </si>
  <si>
    <t>5925 PLANTATION DRIVE</t>
  </si>
  <si>
    <t>HILLSBORO</t>
  </si>
  <si>
    <t>NORMA'S CARRIAGE HOUSE</t>
  </si>
  <si>
    <t>1537 N GLENSTONE AVE</t>
  </si>
  <si>
    <t>LOUIE RAGUIE</t>
  </si>
  <si>
    <t>12005 ST CHARLES ROCK RD</t>
  </si>
  <si>
    <t>BOGEYS</t>
  </si>
  <si>
    <t>14005 REDFIELD DR</t>
  </si>
  <si>
    <t>TEQUILA OF RED BUD</t>
  </si>
  <si>
    <t>1030 MAIN STREET</t>
  </si>
  <si>
    <t>RED BUD</t>
  </si>
  <si>
    <t>COUNTRY SEASONS CATERING</t>
  </si>
  <si>
    <t>8780 HIGHWAY 137</t>
  </si>
  <si>
    <t>RAYMONDVILLE</t>
  </si>
  <si>
    <t>PEPPERS GRILL AND BAR</t>
  </si>
  <si>
    <t>5452 GRAVOIS</t>
  </si>
  <si>
    <t>PARLOR 88-REPUBLIC RD</t>
  </si>
  <si>
    <t>HALLS DELI</t>
  </si>
  <si>
    <t>205 N 2ND ST</t>
  </si>
  <si>
    <t>ELLINGTON</t>
  </si>
  <si>
    <t>BROTHERS BBQ</t>
  </si>
  <si>
    <t>HIBACHI BUFFET AND GRILL</t>
  </si>
  <si>
    <t>730 W STADIUM BLVD</t>
  </si>
  <si>
    <t>STEAK OUT #2          *B*</t>
  </si>
  <si>
    <t>550 E CHESTNUT EXPWY</t>
  </si>
  <si>
    <t>COZUMEL MANSFIELD</t>
  </si>
  <si>
    <t>106 E PARK SQUARE</t>
  </si>
  <si>
    <t>CHARLIE'S RIBS &amp; STKS</t>
  </si>
  <si>
    <t>3009 W HWY 76</t>
  </si>
  <si>
    <t>BEKS</t>
  </si>
  <si>
    <t>511 COURT ST</t>
  </si>
  <si>
    <t>EL CABRITO MEXICAN RESTAU</t>
  </si>
  <si>
    <t>560 OLD ROUTE 66</t>
  </si>
  <si>
    <t>LACHATINA II</t>
  </si>
  <si>
    <t>475 S MAIN ST</t>
  </si>
  <si>
    <t>425 DOWNTOWN</t>
  </si>
  <si>
    <t>3025 W REPUBLIC #104</t>
  </si>
  <si>
    <t>HORIZONS BRANSON</t>
  </si>
  <si>
    <t>2929 GREEN MTN DRIVE</t>
  </si>
  <si>
    <t>ZONE ROLLAS FAMILT ENT</t>
  </si>
  <si>
    <t>555 BLUES LAKE PKWY</t>
  </si>
  <si>
    <t>BRUNO'S RESTAURANT</t>
  </si>
  <si>
    <t>416 SOUTH AVENUE</t>
  </si>
  <si>
    <t>TWIN EAGLES LAKE ESTATES</t>
  </si>
  <si>
    <t>10000 TWIN EAGLE LAKE TRA</t>
  </si>
  <si>
    <t>CHAFFEE DRIVE IN</t>
  </si>
  <si>
    <t>200 S MAIN ST</t>
  </si>
  <si>
    <t>1250 EAST REPUBLIC</t>
  </si>
  <si>
    <t>HAROLD'S DOUGHNUTS</t>
  </si>
  <si>
    <t>114 S 9TH ST</t>
  </si>
  <si>
    <t>TJ'S SPORTS BAR &amp; GRIL</t>
  </si>
  <si>
    <t>8641 COMMERCIAL BLVD</t>
  </si>
  <si>
    <t>WHEEL HOUSE PIZZA</t>
  </si>
  <si>
    <t>450 ROCK HILL ROAD SUITEB</t>
  </si>
  <si>
    <t>PACIFIC KITCHEN</t>
  </si>
  <si>
    <t>839 N GLENSTONE AVE</t>
  </si>
  <si>
    <t>MIXING 10</t>
  </si>
  <si>
    <t>2 NORTH MAIN ST</t>
  </si>
  <si>
    <t>SWEPT AWAY EVENTS</t>
  </si>
  <si>
    <t>4698 N 21ST ST</t>
  </si>
  <si>
    <t>TOKYO STEAKHOUSE OF JACKS</t>
  </si>
  <si>
    <t>1815 E JACKSON BLVD</t>
  </si>
  <si>
    <t>BIG CARL'S BARBEQUE</t>
  </si>
  <si>
    <t>1045 MAIN STREET</t>
  </si>
  <si>
    <t>IMPERIAL</t>
  </si>
  <si>
    <t>TRADITION INN-FARMINGTON</t>
  </si>
  <si>
    <t>1625 W COLUMBIA</t>
  </si>
  <si>
    <t>BELLACINOS OF ARNOLD</t>
  </si>
  <si>
    <t>3464 JEFFCO BLVD</t>
  </si>
  <si>
    <t>BARREL 131</t>
  </si>
  <si>
    <t>131 S HIGH ST</t>
  </si>
  <si>
    <t>YOGI'S PIZZA TOO</t>
  </si>
  <si>
    <t>311 W JEFFERSON AVE</t>
  </si>
  <si>
    <t>EVELYN'S</t>
  </si>
  <si>
    <t>411 US HWY 61</t>
  </si>
  <si>
    <t>CHICKEN ON THE RUN</t>
  </si>
  <si>
    <t>118 JEFFERSON</t>
  </si>
  <si>
    <t>TIGER RIDGE RESTAURANT</t>
  </si>
  <si>
    <t>19620 STATE ROUTE B</t>
  </si>
  <si>
    <t>WILSON'S CHUCKWAGON BBQ</t>
  </si>
  <si>
    <t>1820 W KEARNEY</t>
  </si>
  <si>
    <t>65808</t>
  </si>
  <si>
    <t>HANKS CHEESECAKE</t>
  </si>
  <si>
    <t>1063 S BIG BEND BLVD</t>
  </si>
  <si>
    <t>BROUSSARD'S CAJUN</t>
  </si>
  <si>
    <t>120 N MAIN</t>
  </si>
  <si>
    <t>LA MANCHA COFFEEHOUSE</t>
  </si>
  <si>
    <t>2800 N 14TH STREET</t>
  </si>
  <si>
    <t>63107</t>
  </si>
  <si>
    <t>STREET SIDE TACO</t>
  </si>
  <si>
    <t>330 W FRONT ST</t>
  </si>
  <si>
    <t>ARRIS' PIZZA PALACE</t>
  </si>
  <si>
    <t>117 W HIGH ST</t>
  </si>
  <si>
    <t>WAGON WHEEL RESTAURANT</t>
  </si>
  <si>
    <t>13165 HIGHWAY 17</t>
  </si>
  <si>
    <t>CROCKER</t>
  </si>
  <si>
    <t>THE RED BARN DELI</t>
  </si>
  <si>
    <t>2954 HIGHWAY K</t>
  </si>
  <si>
    <t>EL CERRITO MEXICAN RESTAU</t>
  </si>
  <si>
    <t>1103 MALONE</t>
  </si>
  <si>
    <t>RUFUS RED HOTS</t>
  </si>
  <si>
    <t>600 BROADWAY ST</t>
  </si>
  <si>
    <t>SMOKIN' PIG</t>
  </si>
  <si>
    <t>15925 S 1345 RD</t>
  </si>
  <si>
    <t>SPRINGFIELD GOLF &amp; CC</t>
  </si>
  <si>
    <t>3106 EAST VALLEY MILL RD</t>
  </si>
  <si>
    <t>WADE ON IT SMOKED MEATS L</t>
  </si>
  <si>
    <t>110 BLAKE LN</t>
  </si>
  <si>
    <t>KENNYS FLIPPIN BURGERS</t>
  </si>
  <si>
    <t>SUNSHINE CAFE</t>
  </si>
  <si>
    <t>688 OLD ROUTE 66</t>
  </si>
  <si>
    <t>HOLIDAY INN EXPRESS O'FAL</t>
  </si>
  <si>
    <t>1175 TECHNOLOGY DRIVE</t>
  </si>
  <si>
    <t>ORIENTAL VILLA</t>
  </si>
  <si>
    <t>2207 FAIRLAWN DRIVE</t>
  </si>
  <si>
    <t>EL SAN FELIPE MEXI GRILL</t>
  </si>
  <si>
    <t>634 SAINTE GENEVIEVE DR</t>
  </si>
  <si>
    <t>MI LUPITA</t>
  </si>
  <si>
    <t>15307 MANCHESTER ROAD</t>
  </si>
  <si>
    <t>BAYMONT INN &amp; SUITES</t>
  </si>
  <si>
    <t>1801 MARTIN SPRINGS DR</t>
  </si>
  <si>
    <t>STEWARTS GREENVIEW</t>
  </si>
  <si>
    <t>8779 N STATE HIGHWAY 5</t>
  </si>
  <si>
    <t>BACKWATER'S SUSHI</t>
  </si>
  <si>
    <t>4341 BEACH DR</t>
  </si>
  <si>
    <t>EL ESPOLON MEXICAN</t>
  </si>
  <si>
    <t>410 W US HIGHWAY 54</t>
  </si>
  <si>
    <t>FRATELLOS PIZZA BUFFET*B*</t>
  </si>
  <si>
    <t>1020 SAM HOUSTON</t>
  </si>
  <si>
    <t>LARD HAVE MERCY</t>
  </si>
  <si>
    <t>302 WALNUT AVE</t>
  </si>
  <si>
    <t>CHEVY'S BAR AND GRILL</t>
  </si>
  <si>
    <t>5151 HIGHWAY 54</t>
  </si>
  <si>
    <t>EDDIE'S PLACE</t>
  </si>
  <si>
    <t>3915 MID RIVERS MALL DR</t>
  </si>
  <si>
    <t>BELLACINOS/ARNOLD</t>
  </si>
  <si>
    <t>REEDS SPRING PIZZA CO</t>
  </si>
  <si>
    <t>MOODY MUSKIE</t>
  </si>
  <si>
    <t>2063 MARINA RD</t>
  </si>
  <si>
    <t>MURPHYSBORO</t>
  </si>
  <si>
    <t>POP SCHERER</t>
  </si>
  <si>
    <t>105 W MAIN ST</t>
  </si>
  <si>
    <t>DOT FOODS</t>
  </si>
  <si>
    <t>1355 DIAMOND BLVD</t>
  </si>
  <si>
    <t>SUPERIOR CATERING</t>
  </si>
  <si>
    <t>123 N 8TH ST</t>
  </si>
  <si>
    <t>MEL'S COUNTRY CAFE</t>
  </si>
  <si>
    <t>2421 INDUSTRAIL BLVD</t>
  </si>
  <si>
    <t>AMERICAN CUSTARD COMPANY</t>
  </si>
  <si>
    <t>1055 PROGRESS PKWY</t>
  </si>
  <si>
    <t>ORLANDO GARDENS</t>
  </si>
  <si>
    <t>4300 HOFFMEISTER</t>
  </si>
  <si>
    <t>AREA 71 LLC</t>
  </si>
  <si>
    <t>MUNCHIES TAKE-OUT</t>
  </si>
  <si>
    <t>108 N 1ST ST</t>
  </si>
  <si>
    <t>EMPORIUM</t>
  </si>
  <si>
    <t>#2 PUBLIC SQUARE</t>
  </si>
  <si>
    <t>ETHYL'S WILDWOOD</t>
  </si>
  <si>
    <t>8505 VETERANS MEMORIAL PA</t>
  </si>
  <si>
    <t>ELKS LODGE/SIKESTON   *S*</t>
  </si>
  <si>
    <t>349 DONA STREET</t>
  </si>
  <si>
    <t>DOGWOOD SOCIAL HOUSE O FA</t>
  </si>
  <si>
    <t>2601 STATE HWY K</t>
  </si>
  <si>
    <t>WELK CONCESSIONS</t>
  </si>
  <si>
    <t>1984 STATE HIGHWAY 165</t>
  </si>
  <si>
    <t>MIAMI GRILL/PAGE</t>
  </si>
  <si>
    <t>7017 PAGE</t>
  </si>
  <si>
    <t>63133</t>
  </si>
  <si>
    <t>LODGE FOUR SEASONS/PRO*B*</t>
  </si>
  <si>
    <t>HORSESHOE BEND PARKWAY</t>
  </si>
  <si>
    <t>GREEN BEAN</t>
  </si>
  <si>
    <t>232 N EUCLID AVE</t>
  </si>
  <si>
    <t>BATTLEFIELD ENTERTAINMENT</t>
  </si>
  <si>
    <t>102B SAINT FRANCOIS PLAZA</t>
  </si>
  <si>
    <t>LEADINGTON</t>
  </si>
  <si>
    <t>MASO'S KITCHEN &amp; BAR</t>
  </si>
  <si>
    <t>3653 E SUNSHINE ST</t>
  </si>
  <si>
    <t>SUZIES COUNTRY KITCHEN</t>
  </si>
  <si>
    <t>HWY 72 EAST OF HWY 51</t>
  </si>
  <si>
    <t>PATTON</t>
  </si>
  <si>
    <t>H TOAD</t>
  </si>
  <si>
    <t>1987 BITTERSWEET RD</t>
  </si>
  <si>
    <t>LUNCHBOX CAFE</t>
  </si>
  <si>
    <t>106 E COMMERCIAL ST</t>
  </si>
  <si>
    <t>LOCKER ROOM SPORTS BAR</t>
  </si>
  <si>
    <t>609A ROLLA STREET</t>
  </si>
  <si>
    <t>PORT OF CALL</t>
  </si>
  <si>
    <t>1000 MARINA LOOP DR</t>
  </si>
  <si>
    <t>JOHNNY BALLGAMES</t>
  </si>
  <si>
    <t>1234 FAST LANE</t>
  </si>
  <si>
    <t>UP IN SMOKE BBQ</t>
  </si>
  <si>
    <t>213 STATE HIGHWAY P</t>
  </si>
  <si>
    <t>HOTSHOTS/MARYLAND HGHTS</t>
  </si>
  <si>
    <t>12664 DORSETT ROAD</t>
  </si>
  <si>
    <t>DEFIANCE ROADHOUSE</t>
  </si>
  <si>
    <t>2999 HIGHWAY 94 SOUTH</t>
  </si>
  <si>
    <t>GETTIN BASTED BBQ</t>
  </si>
  <si>
    <t>2845 W 76 COUNTRY BLVD</t>
  </si>
  <si>
    <t>CHUCK WAGON CAFE</t>
  </si>
  <si>
    <t>308 ALVARADO</t>
  </si>
  <si>
    <t>KING GRILL #A</t>
  </si>
  <si>
    <t>4150 N GRAND BLVD</t>
  </si>
  <si>
    <t>ROSIE'S DINER</t>
  </si>
  <si>
    <t>778 OZARK STREET</t>
  </si>
  <si>
    <t>STELLA</t>
  </si>
  <si>
    <t>64867</t>
  </si>
  <si>
    <t>THE URBAN CUP</t>
  </si>
  <si>
    <t>325 E WALNUT ST</t>
  </si>
  <si>
    <t>SUGAR TREE CLUB</t>
  </si>
  <si>
    <t>21685 COUNTY ROAD 8500</t>
  </si>
  <si>
    <t>NEWBURG</t>
  </si>
  <si>
    <t>65550</t>
  </si>
  <si>
    <t>FARMHOUSE RESTAURANT</t>
  </si>
  <si>
    <t>119 W MAIN ST</t>
  </si>
  <si>
    <t>MARSHFIELD LIONS CLUB</t>
  </si>
  <si>
    <t>719 GARST DRIVE</t>
  </si>
  <si>
    <t>NEW CHENS RESTAURANT</t>
  </si>
  <si>
    <t>1159 N KINGSHIGHWAY</t>
  </si>
  <si>
    <t>SHEPHERD MOUNTAIN INN</t>
  </si>
  <si>
    <t>1321 HWY 21</t>
  </si>
  <si>
    <t>MERAMEC LAKES GOLF COURSE</t>
  </si>
  <si>
    <t>321 BIRDIE LANE</t>
  </si>
  <si>
    <t>DU KUM INN / CE&amp;S</t>
  </si>
  <si>
    <t>REPMO BURGER CO</t>
  </si>
  <si>
    <t>558 E HARRISON ST</t>
  </si>
  <si>
    <t>BOTANA'S PREMIER MEXICAN</t>
  </si>
  <si>
    <t>3515 WEST 76</t>
  </si>
  <si>
    <t>FUJI JAPANESE STEAK HOUSE</t>
  </si>
  <si>
    <t>3600 COUNTRY CLUB DR #512</t>
  </si>
  <si>
    <t>VICHY WYE RESTAURANT</t>
  </si>
  <si>
    <t>13990 HIGHWAY 63 S</t>
  </si>
  <si>
    <t>VICHY</t>
  </si>
  <si>
    <t>65580</t>
  </si>
  <si>
    <t>THE STORE</t>
  </si>
  <si>
    <t>108 COLLEGE STREET</t>
  </si>
  <si>
    <t>CARMELINA'S ITALIAN BISTR</t>
  </si>
  <si>
    <t>27504 BIG ROCK RD</t>
  </si>
  <si>
    <t>INCREDIBLE EDIBLES LLC</t>
  </si>
  <si>
    <t>118 W STE MARIES</t>
  </si>
  <si>
    <t>WOOD HAT SPIRITS</t>
  </si>
  <si>
    <t>489 BOONSLICK ROAD</t>
  </si>
  <si>
    <t>SAMI'S FAMILY RESTAURANT</t>
  </si>
  <si>
    <t>190 S LINCOLN DR</t>
  </si>
  <si>
    <t>PAGE MARKET DISCOUNT</t>
  </si>
  <si>
    <t>3878 PAGE BLVD</t>
  </si>
  <si>
    <t>285 STATE HWY 165</t>
  </si>
  <si>
    <t>MADISON'S CAFE</t>
  </si>
  <si>
    <t>216 MADISON ST</t>
  </si>
  <si>
    <t>PERRYVILLE CTRY CLUB</t>
  </si>
  <si>
    <t>1111 BIG SPRING BLVD</t>
  </si>
  <si>
    <t>RODNEYS CAFE</t>
  </si>
  <si>
    <t>2001 STATE HIGHWAY 248</t>
  </si>
  <si>
    <t>MY DADDYS CHEESECAKE CAFE</t>
  </si>
  <si>
    <t>211 SAINT FRANCIS DR</t>
  </si>
  <si>
    <t>FORT DAVIDSON CAFE</t>
  </si>
  <si>
    <t>302 MCCUNE</t>
  </si>
  <si>
    <t>PILOT KNOB</t>
  </si>
  <si>
    <t>BLACKSHEEP DOWNTOWN</t>
  </si>
  <si>
    <t>209 E WALNUT ST</t>
  </si>
  <si>
    <t>DOOLEY'S</t>
  </si>
  <si>
    <t>115 W STEFFENS ST</t>
  </si>
  <si>
    <t>PURPLE BURRITO</t>
  </si>
  <si>
    <t>1700 S CAMPBELL AVE</t>
  </si>
  <si>
    <t>TERRAZZA GRILL        *B*</t>
  </si>
  <si>
    <t>249 ARNOLD CROSSROADS</t>
  </si>
  <si>
    <t>SUN VALLEY GOLF COURSE</t>
  </si>
  <si>
    <t>192 S HWY W</t>
  </si>
  <si>
    <t>ELSBERRY</t>
  </si>
  <si>
    <t>63343</t>
  </si>
  <si>
    <t>ROARING RIVER INN AND CON</t>
  </si>
  <si>
    <t>24667 MO-112</t>
  </si>
  <si>
    <t>VIVIANO'S FESTA ITAL</t>
  </si>
  <si>
    <t>62 FENTON PLAZA</t>
  </si>
  <si>
    <t>OWL'S NEST</t>
  </si>
  <si>
    <t>110 N ALLEN ST</t>
  </si>
  <si>
    <t>ANNAPOLIS</t>
  </si>
  <si>
    <t>REDBIRDS SPORTS CAFE</t>
  </si>
  <si>
    <t>4223 N ST PETERS PKWY</t>
  </si>
  <si>
    <t>SUPER 8/NIXA          *B*</t>
  </si>
  <si>
    <t>918 N MASSEY BLVD</t>
  </si>
  <si>
    <t>LUCY'S CHINESE</t>
  </si>
  <si>
    <t>1704 JAMES RIVER RD</t>
  </si>
  <si>
    <t>KIWANIS</t>
  </si>
  <si>
    <t>610 W 10TH ST</t>
  </si>
  <si>
    <t>CIRCLE N MALT SHOP</t>
  </si>
  <si>
    <t>171 SOUTH OLD ROUTE 66</t>
  </si>
  <si>
    <t>DOG DAYS</t>
  </si>
  <si>
    <t>1232 JEFFERIES ST</t>
  </si>
  <si>
    <t>WHISKEY TANGO</t>
  </si>
  <si>
    <t>OPEN RANGE-WILLOW SPRINGS</t>
  </si>
  <si>
    <t>EL IMPERIAL MEXICAN</t>
  </si>
  <si>
    <t>525 MAIN STREET</t>
  </si>
  <si>
    <t>BLAIR MOTOR SPORTS</t>
  </si>
  <si>
    <t>4700 N HWY 67</t>
  </si>
  <si>
    <t>CULLEY'S</t>
  </si>
  <si>
    <t>607 E MADISON ST</t>
  </si>
  <si>
    <t>NAUTI PIRATE</t>
  </si>
  <si>
    <t>1165 BUSINESS ROUTE 5</t>
  </si>
  <si>
    <t>LA CUCINA</t>
  </si>
  <si>
    <t>690 MISSOURI AVE</t>
  </si>
  <si>
    <t>NORMA'S KITCHEN</t>
  </si>
  <si>
    <t>21 SOUTH MAIN</t>
  </si>
  <si>
    <t>WEBB CITY</t>
  </si>
  <si>
    <t>DULANYS GRILLE &amp; PUB</t>
  </si>
  <si>
    <t>9940 KENNERLY CENTER</t>
  </si>
  <si>
    <t>SOUTHERN COMFORT AT CAMP</t>
  </si>
  <si>
    <t>401 OLD BAGNELL RD</t>
  </si>
  <si>
    <t>HOLIDAY INN EXPRESS &amp; SUI</t>
  </si>
  <si>
    <t>1610 OLD WIRE OUTER RD</t>
  </si>
  <si>
    <t>TK'S PIZZA</t>
  </si>
  <si>
    <t>EL ESPOLON-EASTLAND</t>
  </si>
  <si>
    <t>915 EASTLAND DR STE E</t>
  </si>
  <si>
    <t>QUINCY MAGOOS/WEBB    *S*</t>
  </si>
  <si>
    <t>6039 N MAIN STREET RD</t>
  </si>
  <si>
    <t>BOGEY CLUB</t>
  </si>
  <si>
    <t>9266 CLAYTON ROAD</t>
  </si>
  <si>
    <t>ANGELA'S BISTRO AND CATER</t>
  </si>
  <si>
    <t>1629 OLD SOUTH 5</t>
  </si>
  <si>
    <t>REDHEAD LAKESIDE GRILL</t>
  </si>
  <si>
    <t>GASCONADE COUNTY FAIR ASS</t>
  </si>
  <si>
    <t>MEMORIAL PARK, 805 MCCAN</t>
  </si>
  <si>
    <t>STONE CASTLE</t>
  </si>
  <si>
    <t>3050 GREEN MOUNTAIN DRIVE</t>
  </si>
  <si>
    <t>WILD SEED</t>
  </si>
  <si>
    <t>E CHESTNUT</t>
  </si>
  <si>
    <t>PIZZA WORLD  CROSS CREEK</t>
  </si>
  <si>
    <t>225 CROSS CREEK BLVD # F</t>
  </si>
  <si>
    <t>DIRTY ERNIE'S LLC</t>
  </si>
  <si>
    <t>300 W 3RD ST</t>
  </si>
  <si>
    <t>LUMEN</t>
  </si>
  <si>
    <t>2201 LOCUST STREET</t>
  </si>
  <si>
    <t>BEAN HOUSE LOWER LEVEL</t>
  </si>
  <si>
    <t>1100 LEMAY FERRY</t>
  </si>
  <si>
    <t>RACANELLIS/U CITY     *B*</t>
  </si>
  <si>
    <t>6655 DELMAR BLVD</t>
  </si>
  <si>
    <t>UNIVERSITY CITY</t>
  </si>
  <si>
    <t>CHEVY'S BAR &amp; GRILL   *B*</t>
  </si>
  <si>
    <t>5151 E GRAND GLAIZE CNTR</t>
  </si>
  <si>
    <t>FLOSSIES APPLE BARREL</t>
  </si>
  <si>
    <t>LITTLE KITCHEN</t>
  </si>
  <si>
    <t>1036 N SPRIGG ST</t>
  </si>
  <si>
    <t>MARKET BASKET CAFE LLC</t>
  </si>
  <si>
    <t>BOX 2115 RR 2</t>
  </si>
  <si>
    <t>DINGER'S CAFE</t>
  </si>
  <si>
    <t>123 MAIN</t>
  </si>
  <si>
    <t>PATCHYS PIZZERIA AND MORE</t>
  </si>
  <si>
    <t>114 W FITZGERALD AVE</t>
  </si>
  <si>
    <t>FUGITIVE BEACH BAR&amp; GRILL</t>
  </si>
  <si>
    <t>16875 COUNTY ROAD 5285</t>
  </si>
  <si>
    <t>PRESIDENT CASINO/WHSE</t>
  </si>
  <si>
    <t>101 CHOUTEAU AVE</t>
  </si>
  <si>
    <t>CHICK'S TAP ROOM</t>
  </si>
  <si>
    <t>2713 E INDUSTRIAL DRIVE</t>
  </si>
  <si>
    <t>HOTSHOTS SOUTH COUNTY</t>
  </si>
  <si>
    <t>4021 UNION ROAD</t>
  </si>
  <si>
    <t>COURTYARD MARRIOT ST PETE</t>
  </si>
  <si>
    <t>4341 VETERANS MEMORIAL</t>
  </si>
  <si>
    <t>ROLLERZONE</t>
  </si>
  <si>
    <t>650 WALTON DR</t>
  </si>
  <si>
    <t>TWIN OAKS COUNTRY CLUB</t>
  </si>
  <si>
    <t>1020 EAST REPUBLIC ROAD</t>
  </si>
  <si>
    <t>TKN RIDGE CREST INN</t>
  </si>
  <si>
    <t>2105 PORTER WAGONER BLVD</t>
  </si>
  <si>
    <t>HELFER'S DELI</t>
  </si>
  <si>
    <t>380 ST FERDINAND ST.</t>
  </si>
  <si>
    <t>GINGHAMS HOMESTYLE</t>
  </si>
  <si>
    <t>1881 SHERMAN DRIVE</t>
  </si>
  <si>
    <t>ENCORE</t>
  </si>
  <si>
    <t>37 COURT SQ</t>
  </si>
  <si>
    <t>ISLE OF CAPRI/EDR</t>
  </si>
  <si>
    <t>HEART OF ST CHARLES B</t>
  </si>
  <si>
    <t>1410 SOUTH FIFTH STREET</t>
  </si>
  <si>
    <t>EMBER ICE CREAM</t>
  </si>
  <si>
    <t>508-1 W US HIGHWAY 60</t>
  </si>
  <si>
    <t>MARINERS PIER THIRTY ONE</t>
  </si>
  <si>
    <t>4514 PIER 31 RD</t>
  </si>
  <si>
    <t>BASS RIVER RESORT</t>
  </si>
  <si>
    <t>204 BUTTS RD</t>
  </si>
  <si>
    <t>KIDS ACROSS AMERICA II*B*</t>
  </si>
  <si>
    <t>ROUTE 1 BOX 1289  RA RD</t>
  </si>
  <si>
    <t>GOLDEN</t>
  </si>
  <si>
    <t>65658</t>
  </si>
  <si>
    <t>SLIDERS TAVERN &amp; GRILL</t>
  </si>
  <si>
    <t>1759 W STATE HWY J</t>
  </si>
  <si>
    <t>NYC BAGEL</t>
  </si>
  <si>
    <t>3924 JUNIOR PREWITT PARKW</t>
  </si>
  <si>
    <t>JACKSON LANES</t>
  </si>
  <si>
    <t>304 E MONROE ST</t>
  </si>
  <si>
    <t>TBD OLD BUCKETLIST</t>
  </si>
  <si>
    <t>4580 GRETNA RD</t>
  </si>
  <si>
    <t>IDGIE RUTH'S</t>
  </si>
  <si>
    <t>5089 FLAT RIVER RD</t>
  </si>
  <si>
    <t>PAPPOS FAIRVIEW HEIGHTS</t>
  </si>
  <si>
    <t>15 LUDWIG DR</t>
  </si>
  <si>
    <t>INDIAN HILLS WINERY</t>
  </si>
  <si>
    <t>9625 COUNTY RD 250</t>
  </si>
  <si>
    <t>DINING BY DESIGN CATERING</t>
  </si>
  <si>
    <t>1445 N BOONVILLE AVE</t>
  </si>
  <si>
    <t>THE FISH OUT OF WATER</t>
  </si>
  <si>
    <t>1165 N BUSINESS ROUTE 5</t>
  </si>
  <si>
    <t>PAINT BOX CAFE</t>
  </si>
  <si>
    <t>1026 PALISADES BLVD</t>
  </si>
  <si>
    <t>PEZZIMENTI'S CAFE</t>
  </si>
  <si>
    <t>1798 MALL PKWY</t>
  </si>
  <si>
    <t>SMOKEY D'S BBQ CO</t>
  </si>
  <si>
    <t>1102 LINN ST</t>
  </si>
  <si>
    <t>MILLENNIUM BOWLING ENTERT</t>
  </si>
  <si>
    <t>19711 STATE HIGHWAY 413</t>
  </si>
  <si>
    <t>TUCKER'S SHUCKERS</t>
  </si>
  <si>
    <t>1339 BAGNELL DAM BLVD</t>
  </si>
  <si>
    <t>HIGH NOON PUB AND GRILL</t>
  </si>
  <si>
    <t>1289 BAGNELL DAM BLVD</t>
  </si>
  <si>
    <t>GREENBRIAR HILLS CC</t>
  </si>
  <si>
    <t>12665 BIG BEND BLVD</t>
  </si>
  <si>
    <t>KIRKWOOD</t>
  </si>
  <si>
    <t>LIONS CHOICE FENTON #11</t>
  </si>
  <si>
    <t>698 GRAVOIS BLUFFS BLVD</t>
  </si>
  <si>
    <t>HERMANN HILL</t>
  </si>
  <si>
    <t>165 HWY 100 EAST</t>
  </si>
  <si>
    <t>BIG FAT BURRITO</t>
  </si>
  <si>
    <t>3354 S NATIONAL AVE</t>
  </si>
  <si>
    <t>CROWNE PLAZA DNTWN STL*N*</t>
  </si>
  <si>
    <t>200 N. 4TH</t>
  </si>
  <si>
    <t>EL RANCHO</t>
  </si>
  <si>
    <t>1014 EAST BROADWAY</t>
  </si>
  <si>
    <t>SUPER 8</t>
  </si>
  <si>
    <t>107 MCKINNON STREET</t>
  </si>
  <si>
    <t>ROLAND STOWLEN BAKER</t>
  </si>
  <si>
    <t>MAUD STREET</t>
  </si>
  <si>
    <t>EAGLES ROOST</t>
  </si>
  <si>
    <t>104 S BUSINESS 37</t>
  </si>
  <si>
    <t>PURDY</t>
  </si>
  <si>
    <t>65734</t>
  </si>
  <si>
    <t>CASA SOL MEXICAN REST</t>
  </si>
  <si>
    <t>204 SOUTH A STREET</t>
  </si>
  <si>
    <t>DONUT PALACE BUFFALO</t>
  </si>
  <si>
    <t>204 N ASH ST</t>
  </si>
  <si>
    <t>CAFE B-29</t>
  </si>
  <si>
    <t>1751 W STATE HIGHWAY J</t>
  </si>
  <si>
    <t>HIGHLAND SPRING CNTRY CLB</t>
  </si>
  <si>
    <t>5400 HIGHLAND SPRING BLVD</t>
  </si>
  <si>
    <t>DANA'S SHAVED ICE</t>
  </si>
  <si>
    <t>305 KITCHELL AVE</t>
  </si>
  <si>
    <t>RAMADA                *B*</t>
  </si>
  <si>
    <t>130 SALT LICK ROAD</t>
  </si>
  <si>
    <t>SIGNATURE SANDWICH CO</t>
  </si>
  <si>
    <t>430 HOWDERSHELL RD</t>
  </si>
  <si>
    <t>CONCERT HALL &amp; BARREL</t>
  </si>
  <si>
    <t>206 E FIRST ST</t>
  </si>
  <si>
    <t>LODGE OF THE OZARKS !P</t>
  </si>
  <si>
    <t>3431 WEST HIGHWAY 76</t>
  </si>
  <si>
    <t>CHINA RED LIU BUFFET LLC</t>
  </si>
  <si>
    <t>1324 1ST ST</t>
  </si>
  <si>
    <t>CONE OR CUP</t>
  </si>
  <si>
    <t>117 S KINGSHIGHWAY ST</t>
  </si>
  <si>
    <t>JJ TIWGS DIERBERGS</t>
  </si>
  <si>
    <t>4655 OSAGE BEACH PARKWAY</t>
  </si>
  <si>
    <t>WEEKS RESTAURANT</t>
  </si>
  <si>
    <t>712 US HWY 61</t>
  </si>
  <si>
    <t>TBD NAME AT RUTHIE DS</t>
  </si>
  <si>
    <t>4466 HORSESHOE BEND ROAD</t>
  </si>
  <si>
    <t>MARTIN'S COUNTRY CAFE</t>
  </si>
  <si>
    <t>18462 MAIN ST</t>
  </si>
  <si>
    <t>RACK EM UP</t>
  </si>
  <si>
    <t>362 E PINE ST</t>
  </si>
  <si>
    <t>AYA SOFYA LLC</t>
  </si>
  <si>
    <t>6671 CHIPPEWA</t>
  </si>
  <si>
    <t>IMPERIAL PALACE       *B*</t>
  </si>
  <si>
    <t>2543 N GRAND</t>
  </si>
  <si>
    <t>PIZZARIA NAPOLITANA</t>
  </si>
  <si>
    <t>829 EASTLAND PLAZA</t>
  </si>
  <si>
    <t>STEELE FAMILY RESTAURANT</t>
  </si>
  <si>
    <t>113 W MAIN ST</t>
  </si>
  <si>
    <t>STEELE</t>
  </si>
  <si>
    <t>TOWN TAVERN</t>
  </si>
  <si>
    <t>475 EAST PINE</t>
  </si>
  <si>
    <t>JJ'S CAFE</t>
  </si>
  <si>
    <t>300 JOHNSON STREET</t>
  </si>
  <si>
    <t>CLOUD 9</t>
  </si>
  <si>
    <t>2810 CLOUD 9 DRIVE</t>
  </si>
  <si>
    <t>CAULFIELD</t>
  </si>
  <si>
    <t>GREAT STONE COFFEE</t>
  </si>
  <si>
    <t>1375 STATE HWY KK</t>
  </si>
  <si>
    <t>VAN GOGHZ MARTINI BAR</t>
  </si>
  <si>
    <t>3200 SHENANDOAH</t>
  </si>
  <si>
    <t>CASA MEXICANA</t>
  </si>
  <si>
    <t>VINNY'S</t>
  </si>
  <si>
    <t>751 N MAIN STREET</t>
  </si>
  <si>
    <t>HEATHER'S FISH HOUSE</t>
  </si>
  <si>
    <t>ST JAMES MARKETPLACE CAFE</t>
  </si>
  <si>
    <t>211 N SEYMOUR ST</t>
  </si>
  <si>
    <t>OZARK EMPIRE FAIRGROUNDS</t>
  </si>
  <si>
    <t>3001 N GRANT AVE</t>
  </si>
  <si>
    <t>NEIGHBORHOOD PIZZA CAFE</t>
  </si>
  <si>
    <t>3550 N GLENSTONE AVE</t>
  </si>
  <si>
    <t>STELLA BLUES          *B*</t>
  </si>
  <si>
    <t>3269 MORGAN FORD</t>
  </si>
  <si>
    <t>OZARK MOUNTAIN FAMILY RES</t>
  </si>
  <si>
    <t>780 N 18TH ST</t>
  </si>
  <si>
    <t>ISLE OF CAPRI (NON CONTR)</t>
  </si>
  <si>
    <t>BOARDWALK GRILL       *B*</t>
  </si>
  <si>
    <t>401 NORTH MAIN ST</t>
  </si>
  <si>
    <t>VAL'S LLC</t>
  </si>
  <si>
    <t>601 N MAIN ST</t>
  </si>
  <si>
    <t>SUGAR SHACK</t>
  </si>
  <si>
    <t>100 SNIDER PLACE</t>
  </si>
  <si>
    <t>CAMPBELL</t>
  </si>
  <si>
    <t>AURORA FAMILY REST</t>
  </si>
  <si>
    <t>627 EAST CHURCH ST</t>
  </si>
  <si>
    <t>AURORA</t>
  </si>
  <si>
    <t>OLD DUTCH TAVERN</t>
  </si>
  <si>
    <t>BISTRO CATERING</t>
  </si>
  <si>
    <t>3260 E. BATTLEFIELD</t>
  </si>
  <si>
    <t>GENA'S</t>
  </si>
  <si>
    <t>516 E GRAND AVE</t>
  </si>
  <si>
    <t>BRANDING IRON</t>
  </si>
  <si>
    <t>12142 N STATE HIGHWAY 5</t>
  </si>
  <si>
    <t>PARADISE LOUNGE</t>
  </si>
  <si>
    <t>110 WEST MAIN STREET</t>
  </si>
  <si>
    <t>WONDERLAND CAMP</t>
  </si>
  <si>
    <t>18591 MILLER CIR</t>
  </si>
  <si>
    <t>EL TORERO/JACKSON</t>
  </si>
  <si>
    <t>JASONS MEXICAN RESTAURANT</t>
  </si>
  <si>
    <t>1286 RR 71</t>
  </si>
  <si>
    <t>ALTON</t>
  </si>
  <si>
    <t>SCOOPS ICE CREAM &amp; EATERY</t>
  </si>
  <si>
    <t>1136 S MAIN ST</t>
  </si>
  <si>
    <t>MS RESTAURANT LLC</t>
  </si>
  <si>
    <t>11740 CR 424</t>
  </si>
  <si>
    <t>MISSOURI ATHLETIC/DWN</t>
  </si>
  <si>
    <t>405 WASHINGTON AVE</t>
  </si>
  <si>
    <t>PADGETS PLACE</t>
  </si>
  <si>
    <t>215 N ALVARADO AVE</t>
  </si>
  <si>
    <t>LA FAMILIA MEXICAN</t>
  </si>
  <si>
    <t>WASABI STEAK HOUSE</t>
  </si>
  <si>
    <t>101 RANGELINE RD #310</t>
  </si>
  <si>
    <t>LOG CABIN</t>
  </si>
  <si>
    <t>TAYLOR MADE REST &amp; LNG*N*</t>
  </si>
  <si>
    <t>7217 N. LINDBERGH</t>
  </si>
  <si>
    <t>BELLE COMMUNITY FAIR INC</t>
  </si>
  <si>
    <t>HIGHWAY M</t>
  </si>
  <si>
    <t>MARIOS ITALIAN EATERY</t>
  </si>
  <si>
    <t>1 NORTH ALLEN STREET</t>
  </si>
  <si>
    <t>LADY LUCK (NON CONTR)</t>
  </si>
  <si>
    <t>777 E. THIRD</t>
  </si>
  <si>
    <t>5&amp;50 DRIVE IN</t>
  </si>
  <si>
    <t>318 US HIGHWAY 50 E</t>
  </si>
  <si>
    <t>FOSTER FISH HOUSE</t>
  </si>
  <si>
    <t>1868 HWY 21 NORTH</t>
  </si>
  <si>
    <t>600 E BATTLEFIELD RD</t>
  </si>
  <si>
    <t>RAGSDALE'S</t>
  </si>
  <si>
    <t>DEXTER BAR B QUE FARM</t>
  </si>
  <si>
    <t>763 MAPLE VALLEY DR</t>
  </si>
  <si>
    <t>GORDONVILLE GRILL</t>
  </si>
  <si>
    <t>829 STATE HWY Z</t>
  </si>
  <si>
    <t>FAIRMOUNT PARK/CONCES</t>
  </si>
  <si>
    <t>9301 COLLINSVILLE RD</t>
  </si>
  <si>
    <t>COLLINSVILLE</t>
  </si>
  <si>
    <t>MOE'S</t>
  </si>
  <si>
    <t>499 GRAND AVE</t>
  </si>
  <si>
    <t>PIZZA EXPRESS</t>
  </si>
  <si>
    <t>1415 S SAM HOUSTON BLVD</t>
  </si>
  <si>
    <t>HILTON CONVENTION CTR *B*</t>
  </si>
  <si>
    <t>200 S SYCAMORE</t>
  </si>
  <si>
    <t>RED BARN BBQ</t>
  </si>
  <si>
    <t>204 W 4TH STREET</t>
  </si>
  <si>
    <t>WALKABOUT COFFEE SHOP</t>
  </si>
  <si>
    <t>1860 N COMMERCE DRIVE</t>
  </si>
  <si>
    <t>KATIES DINER PORTAGEVILLE</t>
  </si>
  <si>
    <t>289 MO 162</t>
  </si>
  <si>
    <t>EL AGAVE MEXICAN REST</t>
  </si>
  <si>
    <t>3823 ELM STREET</t>
  </si>
  <si>
    <t>FIRESTATION BAR AND GRILL</t>
  </si>
  <si>
    <t>146 ILLINOIS ST SW</t>
  </si>
  <si>
    <t>HILTON BALLPARK/STARBUCKS</t>
  </si>
  <si>
    <t>ONE SOUTH BROADWAY BLVD</t>
  </si>
  <si>
    <t>OSEYO ASIAN FUSION</t>
  </si>
  <si>
    <t>712 W BROADWAY ST</t>
  </si>
  <si>
    <t>LOS MICHOACANOS GARCIA'S</t>
  </si>
  <si>
    <t>1402 W SUNSHINE ST</t>
  </si>
  <si>
    <t>DOG N SUDS</t>
  </si>
  <si>
    <t>HWY 67</t>
  </si>
  <si>
    <t>CHEROKEE PASS</t>
  </si>
  <si>
    <t>LAZY L</t>
  </si>
  <si>
    <t>1121 S SAM HOUSTON BLVD</t>
  </si>
  <si>
    <t>THE FAT CAT PIZZA CO</t>
  </si>
  <si>
    <t>UMI JAPANESE REST</t>
  </si>
  <si>
    <t>3046 S. KIMBROUGH #100</t>
  </si>
  <si>
    <t>CORPORATE SEASONINGS INC</t>
  </si>
  <si>
    <t>11718 LACKLAND IND DRIVE</t>
  </si>
  <si>
    <t>SHOGUN JAPANESE RESTAURAN</t>
  </si>
  <si>
    <t>3265 FALLS PKWY</t>
  </si>
  <si>
    <t>BARN AND GRILL</t>
  </si>
  <si>
    <t>220 W PINE STREET</t>
  </si>
  <si>
    <t>HARBOR RESTAURANT</t>
  </si>
  <si>
    <t>RT 2 BOX 2178</t>
  </si>
  <si>
    <t>JSI CONCESSIONS</t>
  </si>
  <si>
    <t>148 TAUM SAUK TRL</t>
  </si>
  <si>
    <t>MIDDLE BROOK</t>
  </si>
  <si>
    <t>ACLEDAS KORNER KITCHEN</t>
  </si>
  <si>
    <t>HWY 137 &amp; B</t>
  </si>
  <si>
    <t>LA QUINTA #714</t>
  </si>
  <si>
    <t>5781 CAMPUS COURT</t>
  </si>
  <si>
    <t>TORTILLERIA PERCHES</t>
  </si>
  <si>
    <t>1601 W SUNSHINE ST</t>
  </si>
  <si>
    <t>FOX SPRINGS LODGE</t>
  </si>
  <si>
    <t>2274 HIGHWAY KK</t>
  </si>
  <si>
    <t>OLD/ECONO LODGE CRTHG *B*</t>
  </si>
  <si>
    <t>1441 W CENTRAL</t>
  </si>
  <si>
    <t>SABROSOS TACOS</t>
  </si>
  <si>
    <t>515 W MAIN ST</t>
  </si>
  <si>
    <t>SPRINGHOUSE CAFE LLC</t>
  </si>
  <si>
    <t>1413 E. MAIN STREET</t>
  </si>
  <si>
    <t>CHECO'S</t>
  </si>
  <si>
    <t>6332 HWY B</t>
  </si>
  <si>
    <t>WARDSVILLE</t>
  </si>
  <si>
    <t>QUALITY INN</t>
  </si>
  <si>
    <t>3269 SHEPHERD HILLS EXPWY</t>
  </si>
  <si>
    <t>MOUNTAIN LAKE</t>
  </si>
  <si>
    <t>BOX 4206 RR 4</t>
  </si>
  <si>
    <t>ELITE THEATER</t>
  </si>
  <si>
    <t>3562 SHEPHERD OF THE HILL</t>
  </si>
  <si>
    <t>TEQUILA OF COLUMBIA</t>
  </si>
  <si>
    <t>850 COLUMBIA CENTER</t>
  </si>
  <si>
    <t>STEAMBOAT INC.</t>
  </si>
  <si>
    <t>1215 S DUCHENZE</t>
  </si>
  <si>
    <t>DAILY BREAD/DES PERES</t>
  </si>
  <si>
    <t>11719 MANCHESTER ROAD</t>
  </si>
  <si>
    <t>ARGYLE CATERING COMPANY</t>
  </si>
  <si>
    <t>168 WALNUT ST</t>
  </si>
  <si>
    <t>ARGYLE</t>
  </si>
  <si>
    <t>65001</t>
  </si>
  <si>
    <t>THE DONER STAND</t>
  </si>
  <si>
    <t>12055 HIGHWAY PP</t>
  </si>
  <si>
    <t>MO WINGS</t>
  </si>
  <si>
    <t>301 S KYLER ST</t>
  </si>
  <si>
    <t>GILARDI'S RISTORANTE</t>
  </si>
  <si>
    <t>820 E WALNUT ST</t>
  </si>
  <si>
    <t>BACK RHOADS DINER</t>
  </si>
  <si>
    <t>691 W ELM ST</t>
  </si>
  <si>
    <t>MALDEN COUNTRY CLUB</t>
  </si>
  <si>
    <t>2990 STUART ST</t>
  </si>
  <si>
    <t>SUNRISE CANTINA NEW</t>
  </si>
  <si>
    <t>264 SUNSET HILLS DR</t>
  </si>
  <si>
    <t>TASTEFUL CREATIONS CATERI</t>
  </si>
  <si>
    <t>7041 HIGHWAY CC</t>
  </si>
  <si>
    <t>HARPERS</t>
  </si>
  <si>
    <t>515 E WASHINGTON ST</t>
  </si>
  <si>
    <t>CEDARS RESTAURANT</t>
  </si>
  <si>
    <t>513 NW BYPASS</t>
  </si>
  <si>
    <t>CRAFT TACOS</t>
  </si>
  <si>
    <t>527 COUNTY ROAD 212</t>
  </si>
  <si>
    <t>HIDDEN VALLEY GOLF</t>
  </si>
  <si>
    <t>17409 HIDDEN VALLEY DRIVE</t>
  </si>
  <si>
    <t>EUREKA</t>
  </si>
  <si>
    <t>EL AGAVE WATSON</t>
  </si>
  <si>
    <t>403 WATSON PLAZA</t>
  </si>
  <si>
    <t>HIBACHI GRILL/WBSTR GRVS</t>
  </si>
  <si>
    <t>8925 WATSON ROAD</t>
  </si>
  <si>
    <t>SERGIOS HH</t>
  </si>
  <si>
    <t>LUCYS CHINESE ROGERSVILLE</t>
  </si>
  <si>
    <t>319 S MAIN ST</t>
  </si>
  <si>
    <t>VALLARTA MEXICAN REST</t>
  </si>
  <si>
    <t>16461 VILLAGE PLAZA VIEW</t>
  </si>
  <si>
    <t>SHRIMP DADDY'S</t>
  </si>
  <si>
    <t>16218 N STATE HWY 5</t>
  </si>
  <si>
    <t>J AND B OLDE TYME FAMILY</t>
  </si>
  <si>
    <t>101 MISSOURI STREET</t>
  </si>
  <si>
    <t>ROYAL GARDEN CHINESE REST</t>
  </si>
  <si>
    <t>502 PINE ST # A</t>
  </si>
  <si>
    <t>JAKE'S</t>
  </si>
  <si>
    <t>5695 E CLARK LN, STE I</t>
  </si>
  <si>
    <t>DAUGHTERYS PUB AND GRUB</t>
  </si>
  <si>
    <t>208 W MCCLURY STREET</t>
  </si>
  <si>
    <t>ZADOCK'S RESTAURANT</t>
  </si>
  <si>
    <t># 7 TROY SQUARE</t>
  </si>
  <si>
    <t>MICKIES SWEETS</t>
  </si>
  <si>
    <t>3335 W 76 COUNTRY BLVD</t>
  </si>
  <si>
    <t>THE RANCH HOUSE BAR &amp; GRI</t>
  </si>
  <si>
    <t>1321 PREACHER ROE BLVD</t>
  </si>
  <si>
    <t>SUWALLER'S BAR &amp; GRL</t>
  </si>
  <si>
    <t>2101 N WARSON ROAD</t>
  </si>
  <si>
    <t>TWISTED BULL SALOON</t>
  </si>
  <si>
    <t>3924 LEMAY FERRY ROAD</t>
  </si>
  <si>
    <t>TIGER COUNTRY CAFE</t>
  </si>
  <si>
    <t>520 EAST JACKSON</t>
  </si>
  <si>
    <t>CASA GRANDE</t>
  </si>
  <si>
    <t>2027 N WESTWOOD BLVD</t>
  </si>
  <si>
    <t>LEWIS &amp; CLARK REST</t>
  </si>
  <si>
    <t>217 SOUTH MAIN STREET</t>
  </si>
  <si>
    <t>BRICKHOUSE PIZZA 2</t>
  </si>
  <si>
    <t>SHORTYS FOOD TRUCK</t>
  </si>
  <si>
    <t>24 WEST ST</t>
  </si>
  <si>
    <t>GALLOWAY GRILL</t>
  </si>
  <si>
    <t>4211 S LONE PINE AVE</t>
  </si>
  <si>
    <t>SOUP &amp; SAMMIES</t>
  </si>
  <si>
    <t>502 MAIN ST</t>
  </si>
  <si>
    <t>GOLDEN CITY</t>
  </si>
  <si>
    <t>64748</t>
  </si>
  <si>
    <t>HOLLAND CAFE &amp; BBQ</t>
  </si>
  <si>
    <t>4527 GRAVOIS VILLAGE PLZ</t>
  </si>
  <si>
    <t>CORNERSTONE SUB/PIZZA</t>
  </si>
  <si>
    <t>399 SOUTH JEFFERSON</t>
  </si>
  <si>
    <t>KING GRILL - MLK</t>
  </si>
  <si>
    <t>4314 MLK BLVD</t>
  </si>
  <si>
    <t>ST LOUIS ZOO/ANIMAL NUTRI</t>
  </si>
  <si>
    <t>SLABS GRILL</t>
  </si>
  <si>
    <t>1866 HIGHWAY 19 N</t>
  </si>
  <si>
    <t>LORUSSO'S CUCINA</t>
  </si>
  <si>
    <t>3121 WATSON RD</t>
  </si>
  <si>
    <t>CHARLIE'S STK/RIBS 3</t>
  </si>
  <si>
    <t>611 ROCKLANE RD</t>
  </si>
  <si>
    <t>INDIAN POINT</t>
  </si>
  <si>
    <t>SWEETS FROM MAS HOUSE</t>
  </si>
  <si>
    <t>401 WEST MAIN</t>
  </si>
  <si>
    <t>KOREAN GARDEN</t>
  </si>
  <si>
    <t>414 JACKSON</t>
  </si>
  <si>
    <t>MURDER ROCK GOLF CLUB</t>
  </si>
  <si>
    <t>1250 GOLF CLUB DRIVE</t>
  </si>
  <si>
    <t>ROCK FAIR TAVERN</t>
  </si>
  <si>
    <t>506 S FRANKLIN ST</t>
  </si>
  <si>
    <t>GREAT AMERICAN TACO</t>
  </si>
  <si>
    <t>2915 E BATTLEFIELD ST</t>
  </si>
  <si>
    <t>PULASKI CO SHRINE CLUB</t>
  </si>
  <si>
    <t>26920 SHRINE RD</t>
  </si>
  <si>
    <t>HOTSHOTS O FALLON MO</t>
  </si>
  <si>
    <t>215 O'FALLON PLAZA</t>
  </si>
  <si>
    <t>SOUTHERNER LLC</t>
  </si>
  <si>
    <t>3351 PERCY DR</t>
  </si>
  <si>
    <t>ANNIE'S GRILL</t>
  </si>
  <si>
    <t>903 W SCENIC RIVERS BLVD</t>
  </si>
  <si>
    <t>TIM'S DAIRY SHACK     *S*</t>
  </si>
  <si>
    <t>211 N MAIN</t>
  </si>
  <si>
    <t>REPUBLIC SADDLE CLUB GRIL</t>
  </si>
  <si>
    <t>711 E MILLER RD</t>
  </si>
  <si>
    <t>HIBACHI GRILL/FERGUSON</t>
  </si>
  <si>
    <t>10740 W FLORISSANT AVE</t>
  </si>
  <si>
    <t>FERGUSON</t>
  </si>
  <si>
    <t>SWING-A-ROUND</t>
  </si>
  <si>
    <t>335 SKINKER LN</t>
  </si>
  <si>
    <t>WEHNER'S BAKERY</t>
  </si>
  <si>
    <t>101 N MADISON AVE</t>
  </si>
  <si>
    <t>JEREMIAH'S RESTAURANT &amp; L</t>
  </si>
  <si>
    <t>102 N KINGSHIGHWAY ST</t>
  </si>
  <si>
    <t>QUINNYS PIZZA</t>
  </si>
  <si>
    <t>2323 LOCUST</t>
  </si>
  <si>
    <t>HOTSHOTS WENTZVILLE</t>
  </si>
  <si>
    <t>49 WENTZVILLE BLUFF DRIVE</t>
  </si>
  <si>
    <t>PRESIDENT CASINO/BUFT</t>
  </si>
  <si>
    <t>FIRESIDE CAFE AT MORNINGS</t>
  </si>
  <si>
    <t>180 GRACE CHAPEL RD</t>
  </si>
  <si>
    <t>BLUE EYE</t>
  </si>
  <si>
    <t>CHEAP SEATS           *N*</t>
  </si>
  <si>
    <t>610 HWY 265</t>
  </si>
  <si>
    <t>SUNDECKERS</t>
  </si>
  <si>
    <t>900 NORTH FIRST</t>
  </si>
  <si>
    <t>LATINO AMERICANA</t>
  </si>
  <si>
    <t>2800 CHEROKEE</t>
  </si>
  <si>
    <t>CRAWFORD COUNTY FAIR</t>
  </si>
  <si>
    <t>1 HOOD PARK DRIVE</t>
  </si>
  <si>
    <t>DINNER BELLE</t>
  </si>
  <si>
    <t>311 S ALVARADO AVE</t>
  </si>
  <si>
    <t>HARVEST TABLE</t>
  </si>
  <si>
    <t>122 E 4TH ST</t>
  </si>
  <si>
    <t>SMOKIN ACES</t>
  </si>
  <si>
    <t>515 HWY 53</t>
  </si>
  <si>
    <t>TROPHY ROOM AT OLD KINDER</t>
  </si>
  <si>
    <t>678 OLD KINDERHOOK DR</t>
  </si>
  <si>
    <t>STREET GOURMET LLC</t>
  </si>
  <si>
    <t>823 BROADWAY ST</t>
  </si>
  <si>
    <t>DOWN UNDER            *S*</t>
  </si>
  <si>
    <t>1141 COLONNADE CENTER</t>
  </si>
  <si>
    <t>HILTON PROMENADE      *B*</t>
  </si>
  <si>
    <t>3 BRANSON LANDING BLVD</t>
  </si>
  <si>
    <t>BLUE SPRINGS RANCH</t>
  </si>
  <si>
    <t>1246 BLUE SPRINGS ROAD</t>
  </si>
  <si>
    <t>JIMMY'S FAMILY STKHSE</t>
  </si>
  <si>
    <t>3101 SOUTH PROVIDENCE RD</t>
  </si>
  <si>
    <t>JAVA PLUS</t>
  </si>
  <si>
    <t>211 N BROADWAY STE 150</t>
  </si>
  <si>
    <t>ANGIES BOAT HOUSE</t>
  </si>
  <si>
    <t>HILARY'S ROADHOUSE DINER</t>
  </si>
  <si>
    <t>11488 DORSETT RD</t>
  </si>
  <si>
    <t>CANTON BUFFET</t>
  </si>
  <si>
    <t>103 E MT VERNON</t>
  </si>
  <si>
    <t>THE TAP ON ROUTE 66</t>
  </si>
  <si>
    <t>106 LA VISTA DR</t>
  </si>
  <si>
    <t>CHICKEN BONES</t>
  </si>
  <si>
    <t>14400 HIGHWAY Z</t>
  </si>
  <si>
    <t>MILLWOODS SPORTS BAR</t>
  </si>
  <si>
    <t>1826 W PEARCE BLVD</t>
  </si>
  <si>
    <t>DOUBLE E CAFE</t>
  </si>
  <si>
    <t>3632 HIGHWAY EE</t>
  </si>
  <si>
    <t>HIGHLANDVILLE</t>
  </si>
  <si>
    <t>65669</t>
  </si>
  <si>
    <t>ANCHORAGE PARK PUB</t>
  </si>
  <si>
    <t>25102 MEADOWLARK ROAD</t>
  </si>
  <si>
    <t>SPRING GARDEN</t>
  </si>
  <si>
    <t>1030 S SAM HOUSTON BLVD</t>
  </si>
  <si>
    <t>LEMONADE HOUSE GR-OZARK</t>
  </si>
  <si>
    <t>HOTSHOTS BRIDGETON</t>
  </si>
  <si>
    <t>12154 ST. CHARLES ROCK RD</t>
  </si>
  <si>
    <t>LUCKY HOUSE</t>
  </si>
  <si>
    <t>1119 KINGSHIGHWAY ST</t>
  </si>
  <si>
    <t>JUST A TASTE/ ST. JAMES</t>
  </si>
  <si>
    <t>2OO NORTH JEFFERSON</t>
  </si>
  <si>
    <t>AHOY'S</t>
  </si>
  <si>
    <t>10863 HWY 13</t>
  </si>
  <si>
    <t>KIMBERLING CITY</t>
  </si>
  <si>
    <t>MOTHER GLOVER LLC</t>
  </si>
  <si>
    <t>988 COUNTY ROAD 605</t>
  </si>
  <si>
    <t>THE BIG SLICE</t>
  </si>
  <si>
    <t>1450 E SUNSHINE</t>
  </si>
  <si>
    <t>OAK MEADOWS COUNTRY CLUB</t>
  </si>
  <si>
    <t>10700 COUNTY ROAD 3110</t>
  </si>
  <si>
    <t>VJ'S BLUE EYE DINER</t>
  </si>
  <si>
    <t>104 STATE HWY 13 SOUTH</t>
  </si>
  <si>
    <t>JAVA PLUS BROADWAY</t>
  </si>
  <si>
    <t>500 N BROADWAY STE 105</t>
  </si>
  <si>
    <t>PIZZA HABIT</t>
  </si>
  <si>
    <t>603 S KIMBROUGH</t>
  </si>
  <si>
    <t>OAXACA</t>
  </si>
  <si>
    <t>15553 US HIGHWAY 160</t>
  </si>
  <si>
    <t>LAS BRISAS/MALDEN</t>
  </si>
  <si>
    <t>1210 N DOUGLAS ST</t>
  </si>
  <si>
    <t>THE BLACK SHEEP</t>
  </si>
  <si>
    <t>832 LINN ST</t>
  </si>
  <si>
    <t>ELLINGTON LITTLE LEAGUE</t>
  </si>
  <si>
    <t>1585 PARAMOUNT DR</t>
  </si>
  <si>
    <t>EL CHARO THAYER 1</t>
  </si>
  <si>
    <t>210 RISNER ST</t>
  </si>
  <si>
    <t>THAYER</t>
  </si>
  <si>
    <t>SCRATCH COOKIN'</t>
  </si>
  <si>
    <t>4060 N 20TH ST</t>
  </si>
  <si>
    <t>THE SUNDAE FACTORY</t>
  </si>
  <si>
    <t>BEAVERS AT THE DAM</t>
  </si>
  <si>
    <t>1076 BAGNELL DAM BLVD</t>
  </si>
  <si>
    <t>SMOKIN BONES BBQ &amp; REST</t>
  </si>
  <si>
    <t>OLE HICKORY PITS</t>
  </si>
  <si>
    <t>333 N MAIN ST</t>
  </si>
  <si>
    <t>AMF BOWLAND LANES 506</t>
  </si>
  <si>
    <t>5050 NAMEOKI RD</t>
  </si>
  <si>
    <t>GRANITE CITY</t>
  </si>
  <si>
    <t>HONEY CHILE PLEASE</t>
  </si>
  <si>
    <t>BROADWAY ST</t>
  </si>
  <si>
    <t>METRO DELI -WP</t>
  </si>
  <si>
    <t>2612 LEE ANNA DR</t>
  </si>
  <si>
    <t>BEND GRILL  BAR</t>
  </si>
  <si>
    <t>GREAT WALL/CAPE</t>
  </si>
  <si>
    <t>3254 WILLIAM STREET</t>
  </si>
  <si>
    <t>SALVATORE'S FRESH RISTORA</t>
  </si>
  <si>
    <t>1932 W RETAIL LN</t>
  </si>
  <si>
    <t>GLASSICO SUSHI</t>
  </si>
  <si>
    <t>198 OLD ROUTE 66</t>
  </si>
  <si>
    <t>SAINT ROBERT SNOW LLC</t>
  </si>
  <si>
    <t>STATE ROUTE O</t>
  </si>
  <si>
    <t>CITY TAVERN</t>
  </si>
  <si>
    <t>24 N JACKSON ST</t>
  </si>
  <si>
    <t>SUPER 8 ROLLA</t>
  </si>
  <si>
    <t>1641 MARTIN SPRINGS DR</t>
  </si>
  <si>
    <t>AUSSIE JACKS</t>
  </si>
  <si>
    <t>DAYS INN OF MEXICO    *B*</t>
  </si>
  <si>
    <t>2902 S CLARK STREET</t>
  </si>
  <si>
    <t>ARCADIA VALLEY ROASTING C</t>
  </si>
  <si>
    <t>135 S MAIN ST</t>
  </si>
  <si>
    <t>SHANNONDALE COMMUNITY</t>
  </si>
  <si>
    <t>HC 62 BOX 340</t>
  </si>
  <si>
    <t>DAM GOOD SLICE</t>
  </si>
  <si>
    <t>1097 BAGNELL DAM BLVD</t>
  </si>
  <si>
    <t>COFFEE &amp; MORE</t>
  </si>
  <si>
    <t>134 WASHINGTON STREET</t>
  </si>
  <si>
    <t>LA VITA FELIZ</t>
  </si>
  <si>
    <t>12536 OLIVE BLVD</t>
  </si>
  <si>
    <t>CREVE COEUR</t>
  </si>
  <si>
    <t>TIME OUT CAFE</t>
  </si>
  <si>
    <t>739 W DALLAS STREET</t>
  </si>
  <si>
    <t>NAPOLI'S LLC</t>
  </si>
  <si>
    <t>1815 E JACKSON BLVD STE B</t>
  </si>
  <si>
    <t>BAXTERS LAKESIDE GRILLE</t>
  </si>
  <si>
    <t>1251 BAGNELL DAM BLVD</t>
  </si>
  <si>
    <t>EL CHARRO KANSAS EXPWY</t>
  </si>
  <si>
    <t>2629 N KANSAS EXPWY</t>
  </si>
  <si>
    <t>WESTWOOD CAFE</t>
  </si>
  <si>
    <t>27050 S HIGHWAY 133</t>
  </si>
  <si>
    <t>CLANCYS IRISH PUB</t>
  </si>
  <si>
    <t>211 HIGHWAY 50</t>
  </si>
  <si>
    <t>CURLY QUE BBQ - BOLIVAR</t>
  </si>
  <si>
    <t>BESTWESTERN RT 66 RAIL*S*</t>
  </si>
  <si>
    <t>203 S GLENSTONE</t>
  </si>
  <si>
    <t>PROGRESS</t>
  </si>
  <si>
    <t>LA FIESTA             *B*</t>
  </si>
  <si>
    <t>562 W MT VERNON</t>
  </si>
  <si>
    <t>MIDWAY SPORTS BAR &amp; GRILL</t>
  </si>
  <si>
    <t>10440 EAST BUSINESS 60</t>
  </si>
  <si>
    <t>LONDON CALLING PASTY CO</t>
  </si>
  <si>
    <t>4228 S NATIONAL AVE</t>
  </si>
  <si>
    <t>COMFORT INN SULLIVAN</t>
  </si>
  <si>
    <t>736 S SERVICE RD W</t>
  </si>
  <si>
    <t>MAMAS BOYS CAFE</t>
  </si>
  <si>
    <t>1415 WARD AVE</t>
  </si>
  <si>
    <t>CASA GALLARDO REG OFFICE</t>
  </si>
  <si>
    <t>12796 MANCHESTER ROAD</t>
  </si>
  <si>
    <t>LAKE FOREST COUNTRY CLUB</t>
  </si>
  <si>
    <t>300 YARD DRIVE</t>
  </si>
  <si>
    <t>SON OF A BISCUIT CATERING</t>
  </si>
  <si>
    <t>10575 STOLTZ DR</t>
  </si>
  <si>
    <t>POGOLINOS/FESTUS</t>
  </si>
  <si>
    <t>29 EAST MAIN STREET</t>
  </si>
  <si>
    <t>LA CHATINA LLC</t>
  </si>
  <si>
    <t>1228 HWY 72</t>
  </si>
  <si>
    <t>SPRINGFIELD DINER</t>
  </si>
  <si>
    <t>1730 E REPUBLIC RD</t>
  </si>
  <si>
    <t>TWIN BRIDGES CANOE</t>
  </si>
  <si>
    <t>HC64 BOX 2300</t>
  </si>
  <si>
    <t>507 W MAIN ST</t>
  </si>
  <si>
    <t>WEEKENDS AT LAKE PERRY</t>
  </si>
  <si>
    <t>SOCIAL SUPPERS</t>
  </si>
  <si>
    <t>2936 E SUNSHINE</t>
  </si>
  <si>
    <t>BUCKINGHAM'S NORTH</t>
  </si>
  <si>
    <t>2415 N GLENSTONE AVE</t>
  </si>
  <si>
    <t>GIDDY GOAT COFFEE HOUS</t>
  </si>
  <si>
    <t>205 W 11TH STREET</t>
  </si>
  <si>
    <t>JAKES EXPRESS SHOP AND DE</t>
  </si>
  <si>
    <t>6104 HIGHWAY Y</t>
  </si>
  <si>
    <t>SALTED DUCK</t>
  </si>
  <si>
    <t>200 W 1ST ST</t>
  </si>
  <si>
    <t>VACCARO'S PIZZA &amp; PASTA</t>
  </si>
  <si>
    <t>87135 WEST COMMERCIAL</t>
  </si>
  <si>
    <t>SUITES AT FALL CREEK  *S*</t>
  </si>
  <si>
    <t>1 FALL CREEK DRIVE</t>
  </si>
  <si>
    <t>ZIGGIES CAFE SUNSHINE</t>
  </si>
  <si>
    <t>1772 S GLENSTONE AVE</t>
  </si>
  <si>
    <t>EL CARNAVAL ROLLA</t>
  </si>
  <si>
    <t>2250 N BISHOP AVE STE A</t>
  </si>
  <si>
    <t>ZIGGIE'S CAFE</t>
  </si>
  <si>
    <t>MI CASA</t>
  </si>
  <si>
    <t>111 HILLCREST DRIVE</t>
  </si>
  <si>
    <t>YEN CHING</t>
  </si>
  <si>
    <t>5301 WEST TOWNCENTER DR</t>
  </si>
  <si>
    <t>ROGUE CHEF</t>
  </si>
  <si>
    <t>106 US-65 BUS</t>
  </si>
  <si>
    <t>PURPLE MARTIN KITCHEN</t>
  </si>
  <si>
    <t>244 E HIGHWAY ST</t>
  </si>
  <si>
    <t>COOKS BBQ &amp; CATERING</t>
  </si>
  <si>
    <t>1931 W JACKSON BLVD</t>
  </si>
  <si>
    <t>PIZANOS PIZZA</t>
  </si>
  <si>
    <t>106 W JACKSON ST</t>
  </si>
  <si>
    <t>CREPESCAPE</t>
  </si>
  <si>
    <t>10586 LIMESTONE LN</t>
  </si>
  <si>
    <t>BAIRS SPORTS BAR DOWNTOWN</t>
  </si>
  <si>
    <t>631 SOUTH KIMBROUGH</t>
  </si>
  <si>
    <t>SMOKIN' GUNZ</t>
  </si>
  <si>
    <t>102 E LINCOLN AVE</t>
  </si>
  <si>
    <t>VINTAGE MARKET CAFE</t>
  </si>
  <si>
    <t>180 N 2ND ST</t>
  </si>
  <si>
    <t>CUPCAKES AND CRAVINGS</t>
  </si>
  <si>
    <t>708 N PINE ST</t>
  </si>
  <si>
    <t>GATHERINGS CATERING LLC</t>
  </si>
  <si>
    <t>5739 STATE HWY W</t>
  </si>
  <si>
    <t>COLE MAMA'S</t>
  </si>
  <si>
    <t>2521 STATE HWY D</t>
  </si>
  <si>
    <t>GLORY DAYS BAR AND GRILL</t>
  </si>
  <si>
    <t>4806 WEST BLVD</t>
  </si>
  <si>
    <t>INN ST GEMME BEAUVIAS</t>
  </si>
  <si>
    <t>78 N MAIN</t>
  </si>
  <si>
    <t>COFFEE N MORE LLC</t>
  </si>
  <si>
    <t>1704 MAIN ST</t>
  </si>
  <si>
    <t>UPTOWN BAR &amp; GRILL</t>
  </si>
  <si>
    <t>104 WATER ST</t>
  </si>
  <si>
    <t>AMERICA'S BEST VALUE INN</t>
  </si>
  <si>
    <t>4755 OSAGE BEACH PKWY</t>
  </si>
  <si>
    <t>EL JAROCHITO</t>
  </si>
  <si>
    <t>1 SW MAIN ST</t>
  </si>
  <si>
    <t>AY CARAMBA MEXICAN RESTAU</t>
  </si>
  <si>
    <t>2250 N BISHOP AVE STE B</t>
  </si>
  <si>
    <t>MANHATTAN EXPRESS</t>
  </si>
  <si>
    <t>7641 WYDOWN BLVD</t>
  </si>
  <si>
    <t>BREAD N BETTER</t>
  </si>
  <si>
    <t>108 WEST SIDE SQUARE</t>
  </si>
  <si>
    <t>EL MORRO TACOS</t>
  </si>
  <si>
    <t>1818 STATE HIGHWAY 248</t>
  </si>
  <si>
    <t>THE ABBEY</t>
  </si>
  <si>
    <t>211 S COLLEGE ST</t>
  </si>
  <si>
    <t>MOLLY'S SOULARD</t>
  </si>
  <si>
    <t>816 GEYER AVE</t>
  </si>
  <si>
    <t>FRED RESTAURANT &amp; LOUNGE</t>
  </si>
  <si>
    <t>501 HIGH ST</t>
  </si>
  <si>
    <t>LONESTAR CAFE STEAKHOUSE</t>
  </si>
  <si>
    <t>BUMSTEADS</t>
  </si>
  <si>
    <t>1528 NORTH MAIN STREET</t>
  </si>
  <si>
    <t>2582 N WESTWOOD BLVD</t>
  </si>
  <si>
    <t>SMOKING BARRELS BBQ</t>
  </si>
  <si>
    <t>5641 S KINGSHIGHWAY</t>
  </si>
  <si>
    <t>HARO BROTHERS</t>
  </si>
  <si>
    <t>229 2ND ST</t>
  </si>
  <si>
    <t>UNDERTOW</t>
  </si>
  <si>
    <t>142 NORTH MAIN STREET</t>
  </si>
  <si>
    <t>CHARLIES STK &amp; RIBS II</t>
  </si>
  <si>
    <t>139 HWY Y</t>
  </si>
  <si>
    <t>MIKE DUFFY'S PUB/KRWD</t>
  </si>
  <si>
    <t>124 W JEFFERSON</t>
  </si>
  <si>
    <t>NOAH BOWA'S FISH HOUSE GR</t>
  </si>
  <si>
    <t>BOX 6275 RR 8</t>
  </si>
  <si>
    <t>CHATEAU ON THE LAKE BI*S*</t>
  </si>
  <si>
    <t>415 N STATE HWY 265</t>
  </si>
  <si>
    <t>HOLTIES REST AND PUB</t>
  </si>
  <si>
    <t>1374 HWY M</t>
  </si>
  <si>
    <t>THE MULBERRY TREE SALOON</t>
  </si>
  <si>
    <t>610 STATE HWY 265</t>
  </si>
  <si>
    <t>LEMONADE HOUSE GRILL</t>
  </si>
  <si>
    <t>1205 WALNUT ST</t>
  </si>
  <si>
    <t>ROCCOS ITALIAN KITCHEN</t>
  </si>
  <si>
    <t>250 US HIGHWAY 60 E</t>
  </si>
  <si>
    <t>TIPS SMOKEWAGON</t>
  </si>
  <si>
    <t>16576 STATE HWY 76</t>
  </si>
  <si>
    <t>TALAYNA'S AT THE PARK</t>
  </si>
  <si>
    <t>310 DEBALAVIERE</t>
  </si>
  <si>
    <t>SIMPLE DELICIOUS CATERING</t>
  </si>
  <si>
    <t>2340 W GRAND ST</t>
  </si>
  <si>
    <t>QUINCY MAGOOS/WEBB!P  *S*</t>
  </si>
  <si>
    <t>CHINA TASTE</t>
  </si>
  <si>
    <t>112 W GEORGE PHELPS BLVD</t>
  </si>
  <si>
    <t>COTTON PICKIN BBQ</t>
  </si>
  <si>
    <t>101 HWY. 62</t>
  </si>
  <si>
    <t>RISCO</t>
  </si>
  <si>
    <t>SCHLAFLY BOTTLE WORKS</t>
  </si>
  <si>
    <t>7260 SOUTHWEST AVE</t>
  </si>
  <si>
    <t>MCCORMICKS STEAK/D&amp;R</t>
  </si>
  <si>
    <t>305 INDEPENDENCE</t>
  </si>
  <si>
    <t>FIRESIDE PIZZA AND CATERI</t>
  </si>
  <si>
    <t>1901 BUS 60</t>
  </si>
  <si>
    <t>PRESIDENT CASINO/BEV</t>
  </si>
  <si>
    <t>MINING GRILL</t>
  </si>
  <si>
    <t>BEL-AIR GRILL/SMALLWARES</t>
  </si>
  <si>
    <t>24 SOUTH SPANISH</t>
  </si>
  <si>
    <t>ROCKY VINE CATHOLIC CAMP</t>
  </si>
  <si>
    <t>166 HIGHWAY TT</t>
  </si>
  <si>
    <t>DUTZOW</t>
  </si>
  <si>
    <t>63342</t>
  </si>
  <si>
    <t>WEBSTER COUNTY FAIR</t>
  </si>
  <si>
    <t>614 N MARSHALL STREET</t>
  </si>
  <si>
    <t>STEELVILLE BOWLING CENTER</t>
  </si>
  <si>
    <t>ARCHIE'S BAR AND GRILL</t>
  </si>
  <si>
    <t>61 W 2ND STREET</t>
  </si>
  <si>
    <t>JINA YOO'S-- SALEM</t>
  </si>
  <si>
    <t>2200 FORUM BLVD STE 109</t>
  </si>
  <si>
    <t>STRATHALBYN FARMS CLUB</t>
  </si>
  <si>
    <t>552 WOLFRUM ROAD</t>
  </si>
  <si>
    <t>SALEM LIVESTOCK CAFE</t>
  </si>
  <si>
    <t>PO BOX 1275</t>
  </si>
  <si>
    <t>BETT'S BISTRO</t>
  </si>
  <si>
    <t>530 SOUTH CARTY ST</t>
  </si>
  <si>
    <t>NICOLA'S RISTORANTE</t>
  </si>
  <si>
    <t>3631 E SUNSHINE ST</t>
  </si>
  <si>
    <t>OUTBACK STEAK AND OYSTER</t>
  </si>
  <si>
    <t>1910 WEST HWY 76</t>
  </si>
  <si>
    <t>TWISTED BISCUIT</t>
  </si>
  <si>
    <t>1071 ILLINOIS 157</t>
  </si>
  <si>
    <t>ST LOUIS FISH AND CHICKEN</t>
  </si>
  <si>
    <t>200 N FLORISSANT RD</t>
  </si>
  <si>
    <t>ALAMO DRAFTHSE 8U EDI OG</t>
  </si>
  <si>
    <t>DAN O'S FROZEN PIZZA</t>
  </si>
  <si>
    <t>3477 NEW TOWN BLVD</t>
  </si>
  <si>
    <t>508 N MAIN ST</t>
  </si>
  <si>
    <t>OFF THE HOOK INC</t>
  </si>
  <si>
    <t>12636 STATE ROUTE 21</t>
  </si>
  <si>
    <t>MASSA'S CHESTERFIELD</t>
  </si>
  <si>
    <t>14312 S. OUTER FORTY</t>
  </si>
  <si>
    <t>EL RANCHITO/NEW HAVEN</t>
  </si>
  <si>
    <t>9442 HWY 100</t>
  </si>
  <si>
    <t>BULLPEN</t>
  </si>
  <si>
    <t>1493 HIGHWAY KK</t>
  </si>
  <si>
    <t>DA VINCI'S ITALIAN RESTAU</t>
  </si>
  <si>
    <t>1683 SOUTHDALE DRIVE</t>
  </si>
  <si>
    <t>ROARING RIVER WATERSLIDE</t>
  </si>
  <si>
    <t>RT 4 BOX 4162, HWY 112</t>
  </si>
  <si>
    <t>BRANSON COASTER LLC</t>
  </si>
  <si>
    <t>2115 MO 76</t>
  </si>
  <si>
    <t>NOT'CHO ORDINARY TACO LLC</t>
  </si>
  <si>
    <t>793 E 419TH RD</t>
  </si>
  <si>
    <t>BSC OUTDOORS</t>
  </si>
  <si>
    <t>18700 CLIFF RD</t>
  </si>
  <si>
    <t>SHAW COFFEE</t>
  </si>
  <si>
    <t>5147 SHAW AVENUE</t>
  </si>
  <si>
    <t>MELTING CO</t>
  </si>
  <si>
    <t>COUNTRY CORNER CAFE</t>
  </si>
  <si>
    <t>121 E 4TH ST</t>
  </si>
  <si>
    <t>JJ'S CAFE-CENTRALIA</t>
  </si>
  <si>
    <t>104 N ALLEN ST</t>
  </si>
  <si>
    <t>CENTRALIA</t>
  </si>
  <si>
    <t>CARAMEL ROOM</t>
  </si>
  <si>
    <t>1600 N BROADWAY</t>
  </si>
  <si>
    <t>505 WARD AVE</t>
  </si>
  <si>
    <t>4533 HWY 54</t>
  </si>
  <si>
    <t>EBBETS FIELD</t>
  </si>
  <si>
    <t>1027 EAST WALNUT</t>
  </si>
  <si>
    <t>SAXONY HILLS BREWERY</t>
  </si>
  <si>
    <t>303 MAPLE ST</t>
  </si>
  <si>
    <t>ALTENBURG</t>
  </si>
  <si>
    <t>AGAVE</t>
  </si>
  <si>
    <t>3053 S FREMONT AVE</t>
  </si>
  <si>
    <t>HAWAIIAN GRILL NORTH LIND</t>
  </si>
  <si>
    <t>2575 N HIGHWAY 67</t>
  </si>
  <si>
    <t>MARIAS MEXICAN REST   *N*</t>
  </si>
  <si>
    <t>406 SOUTH AVE</t>
  </si>
  <si>
    <t>NEW SHADY GATORS</t>
  </si>
  <si>
    <t>132 SWEET WILLIAM RD</t>
  </si>
  <si>
    <t>STEWART'S CAMDENTON</t>
  </si>
  <si>
    <t>98 E US HIGHWAY 54</t>
  </si>
  <si>
    <t>1984 MO-165</t>
  </si>
  <si>
    <t>DAVALON FOOD TRUCK</t>
  </si>
  <si>
    <t>1530 E SAINT LOUIS ST</t>
  </si>
  <si>
    <t>DOWDS CATFISH AND BBQ</t>
  </si>
  <si>
    <t>1760 W ELM ST</t>
  </si>
  <si>
    <t>THE BIG EASY</t>
  </si>
  <si>
    <t>3641 E SUNSHINE ST</t>
  </si>
  <si>
    <t>SAMMIE'S CUSTOM SANDWICHE</t>
  </si>
  <si>
    <t>3612 CR 328</t>
  </si>
  <si>
    <t>HIBACHI GRILL/ST CHARLES</t>
  </si>
  <si>
    <t>3801 MEXICO RD</t>
  </si>
  <si>
    <t>JONNIE O'S CATERING</t>
  </si>
  <si>
    <t>14535 AUDRAIN ROAD 9815</t>
  </si>
  <si>
    <t>2ND STORY ALE HOUSE</t>
  </si>
  <si>
    <t>1080 BAGNELL DAM BLVD</t>
  </si>
  <si>
    <t>LARRYS ON THE LAKE</t>
  </si>
  <si>
    <t>364 GALLEY ROAD</t>
  </si>
  <si>
    <t>EL LAGO NIXA</t>
  </si>
  <si>
    <t>461 W ALDERSGATE DR</t>
  </si>
  <si>
    <t>SPRINGFIELD AVE CAFE</t>
  </si>
  <si>
    <t>921 S SPRINGFIELD AVE</t>
  </si>
  <si>
    <t>FRONT PORCH GRILL</t>
  </si>
  <si>
    <t>RAJUN CAJUN COOKING</t>
  </si>
  <si>
    <t>4048 W HILLSIDE WAY</t>
  </si>
  <si>
    <t>BROOKLINE</t>
  </si>
  <si>
    <t>KOZY KITCHEN</t>
  </si>
  <si>
    <t>31 MILL HILL</t>
  </si>
  <si>
    <t>CHRISTIES CAFE/CATERING</t>
  </si>
  <si>
    <t>24397 CEDAR BLF</t>
  </si>
  <si>
    <t>ROADHOUSE</t>
  </si>
  <si>
    <t>FIGOS MEXICAN BARN</t>
  </si>
  <si>
    <t>220 W PINE ST</t>
  </si>
  <si>
    <t>PIZZA PLUS</t>
  </si>
  <si>
    <t>210 N MAIN ST</t>
  </si>
  <si>
    <t>ISLE OF CAPRI/FARRADDAYS</t>
  </si>
  <si>
    <t>GARRISON CANOE RENTAL</t>
  </si>
  <si>
    <t>287 HWY TT, PO BOX 1069</t>
  </si>
  <si>
    <t>CASA GRANDA</t>
  </si>
  <si>
    <t>WESTWOOD BLVD</t>
  </si>
  <si>
    <t>COLORADO CAFE</t>
  </si>
  <si>
    <t>102 W COLORADO STREET</t>
  </si>
  <si>
    <t>SLEEP INN #MO023</t>
  </si>
  <si>
    <t>233 EL CAMINO ALTO</t>
  </si>
  <si>
    <t>FLAME DINER</t>
  </si>
  <si>
    <t>1020 BUCHANAN ST</t>
  </si>
  <si>
    <t>LILIAS TAQUERIA</t>
  </si>
  <si>
    <t>112 S GRAND AVE</t>
  </si>
  <si>
    <t>ISLE OF CAPRI CAPE</t>
  </si>
  <si>
    <t>HOTEL AUDUBON</t>
  </si>
  <si>
    <t>9 N MAIN ST</t>
  </si>
  <si>
    <t>CHICKEN HUT</t>
  </si>
  <si>
    <t>27 W BUSINESS US HWY 60</t>
  </si>
  <si>
    <t>TACO &amp; BURRITO EXPRESS</t>
  </si>
  <si>
    <t>816 N PINE ST</t>
  </si>
  <si>
    <t>YUM YUM BOWL</t>
  </si>
  <si>
    <t>706 EAST BATTLEFIELD</t>
  </si>
  <si>
    <t>HILLBILLY SHACK     FT WO</t>
  </si>
  <si>
    <t>143 REPLACEMENT AVE</t>
  </si>
  <si>
    <t>SHOGUN JAPAN STKHSE-ALTON</t>
  </si>
  <si>
    <t>2723 CORNER CT</t>
  </si>
  <si>
    <t>SHAMROCK CAFE O'REILLY- D</t>
  </si>
  <si>
    <t>455 S PATTERSON AVE</t>
  </si>
  <si>
    <t>FAIRFIELD INN AND SUITES</t>
  </si>
  <si>
    <t>130 CROSSROADS SOUTH DRIV</t>
  </si>
  <si>
    <t>RIO RATA</t>
  </si>
  <si>
    <t>32970 MO-21</t>
  </si>
  <si>
    <t>CHERIS SWEETS AND EATS</t>
  </si>
  <si>
    <t>145 MATRED ST</t>
  </si>
  <si>
    <t>REHAB</t>
  </si>
  <si>
    <t>4054 CHOUTEAU AVE</t>
  </si>
  <si>
    <t>DONNIES DINER         *S*</t>
  </si>
  <si>
    <t>HIGHWAY 76 &amp; 13 CLAYBOUGH</t>
  </si>
  <si>
    <t>2ND PLACE GRILL &amp; BAR</t>
  </si>
  <si>
    <t>324 N STURGEON ST</t>
  </si>
  <si>
    <t>MONTGOMERY CITY</t>
  </si>
  <si>
    <t>NEIGHBORS MILL SUNSHINE</t>
  </si>
  <si>
    <t>1301 E SUNSHINE ST STE 21</t>
  </si>
  <si>
    <t>M &amp; M AGAIN</t>
  </si>
  <si>
    <t>122 N WINCHESTER</t>
  </si>
  <si>
    <t>P &amp; B CATERING</t>
  </si>
  <si>
    <t>3916 HOPPER ROAD</t>
  </si>
  <si>
    <t>BLUFF TOWN CRAVINGS</t>
  </si>
  <si>
    <t>2771 TUCKER ROAD</t>
  </si>
  <si>
    <t>KATFISH KATY'S</t>
  </si>
  <si>
    <t>8825 W SARR ST</t>
  </si>
  <si>
    <t>VIVOLA EXPRESS</t>
  </si>
  <si>
    <t>1911 SCHUETZ RD</t>
  </si>
  <si>
    <t>LANCIA FROZEN YOGURT</t>
  </si>
  <si>
    <t>14844 CLAYTON RD</t>
  </si>
  <si>
    <t>BRUNCH CLUB</t>
  </si>
  <si>
    <t>215 GAGE DR # A</t>
  </si>
  <si>
    <t>WESTGATE BRAN WOODS RNTL</t>
  </si>
  <si>
    <t>TUGGIE &amp; JOE'S</t>
  </si>
  <si>
    <t>1102 HWY 28</t>
  </si>
  <si>
    <t>CROWN POINT LODGE</t>
  </si>
  <si>
    <t>RED BARN CAFE</t>
  </si>
  <si>
    <t>107 W MT VERNON BLVD</t>
  </si>
  <si>
    <t>SUGAR &amp; SPICE LAURA'S DEL</t>
  </si>
  <si>
    <t>305 NORTH STURGEON ST</t>
  </si>
  <si>
    <t>ARNOLD'S 21 BURGERS AND B</t>
  </si>
  <si>
    <t>404 US HWY 60</t>
  </si>
  <si>
    <t>CHOPPER STOPPER'S</t>
  </si>
  <si>
    <t>1020 SW PENCE AVE</t>
  </si>
  <si>
    <t>SHARK AND DELI</t>
  </si>
  <si>
    <t>5400 PARTRIDGE AVE</t>
  </si>
  <si>
    <t>BUCKINGHAM'S</t>
  </si>
  <si>
    <t>2820 W. HWY 76</t>
  </si>
  <si>
    <t>RUMAS DELI</t>
  </si>
  <si>
    <t>1395 COVINGTON MANOR</t>
  </si>
  <si>
    <t>LEMAY</t>
  </si>
  <si>
    <t>PLAZA FRONTENAC THEATRE</t>
  </si>
  <si>
    <t>1701 S LINDBERGH</t>
  </si>
  <si>
    <t>PIG, THE 8U EDI OG</t>
  </si>
  <si>
    <t>1234 MAIN</t>
  </si>
  <si>
    <t>ECONO LODGE/ST ROBERT</t>
  </si>
  <si>
    <t>309 HWY Z</t>
  </si>
  <si>
    <t>200 FT ZUMWALT SQ</t>
  </si>
  <si>
    <t>TOM'S PLACE</t>
  </si>
  <si>
    <t>16688 PUMPHOUSE LANE</t>
  </si>
  <si>
    <t>TAMMS</t>
  </si>
  <si>
    <t>STORMY PNT PIRATES HARBOR</t>
  </si>
  <si>
    <t>201 OLD HARBOR LANE</t>
  </si>
  <si>
    <t>THE BUS STOP</t>
  </si>
  <si>
    <t>1808 W BROADWAY ST</t>
  </si>
  <si>
    <t>TOO MUCH TIME CATERING</t>
  </si>
  <si>
    <t>701 S CHURCH ST</t>
  </si>
  <si>
    <t>SALUD</t>
  </si>
  <si>
    <t>107 FINA ST</t>
  </si>
  <si>
    <t>DONUT PALACE\WEST PLAINS</t>
  </si>
  <si>
    <t>914 BROADWAY</t>
  </si>
  <si>
    <t>HOLIDAY INN/EAST</t>
  </si>
  <si>
    <t>915 PORT WAY</t>
  </si>
  <si>
    <t>JOSE JALAPENOS</t>
  </si>
  <si>
    <t>3412 B GRINDSTONE PARKWAY</t>
  </si>
  <si>
    <t>COUNTRY BOBS CAFE</t>
  </si>
  <si>
    <t>1202 N JEFFERSON</t>
  </si>
  <si>
    <t>EXOTIC GRILL</t>
  </si>
  <si>
    <t>2110 N WESTWOOD BLVD</t>
  </si>
  <si>
    <t>1612 N PROVIDENCE RD</t>
  </si>
  <si>
    <t>MOKABE'S COFFEEHOUSE</t>
  </si>
  <si>
    <t>3606 ARSENAL</t>
  </si>
  <si>
    <t>CEDAR STONE COUNTRY   *S*</t>
  </si>
  <si>
    <t>HWY 19 SOUTH BOX 298</t>
  </si>
  <si>
    <t>WESTSIDE LANES INC</t>
  </si>
  <si>
    <t>107 HIGHWAY O</t>
  </si>
  <si>
    <t>SIMPLY SWIRLED CAPE</t>
  </si>
  <si>
    <t>274 S MOUNT AUBURN RD</t>
  </si>
  <si>
    <t>LA PIZZA CELLAR</t>
  </si>
  <si>
    <t>HWY 176 AND MARION</t>
  </si>
  <si>
    <t>ROCKAWAY BEACH</t>
  </si>
  <si>
    <t>HOTEL GRAND VICTORIAN</t>
  </si>
  <si>
    <t>2325 WEST HWY 76</t>
  </si>
  <si>
    <t>ROOT ZERO 3</t>
  </si>
  <si>
    <t>609 W FIR RD</t>
  </si>
  <si>
    <t>JALAPENO'S GRILL</t>
  </si>
  <si>
    <t>1230 US HIGHWAY 60 E</t>
  </si>
  <si>
    <t>WOODSMOKE</t>
  </si>
  <si>
    <t>1326 CLARKSON CLAYTON CTR</t>
  </si>
  <si>
    <t>BALABANS              *B*</t>
  </si>
  <si>
    <t>1772 CLARKSON ROAD</t>
  </si>
  <si>
    <t>COME ON IN CAFE</t>
  </si>
  <si>
    <t>14521 N STATE HIGHWAY 7</t>
  </si>
  <si>
    <t>CLIMAX SPRINGS</t>
  </si>
  <si>
    <t>65324</t>
  </si>
  <si>
    <t>WESTGATE BRANSON ACTIVITI</t>
  </si>
  <si>
    <t>FARMHOUSE SANDWHICHES</t>
  </si>
  <si>
    <t>1120 TECHNOLOGY DR</t>
  </si>
  <si>
    <t>DARDENNE PRAIRIE</t>
  </si>
  <si>
    <t>3120 W 76 COUNTRY BLVD</t>
  </si>
  <si>
    <t>NANA'S BRICK OVEN</t>
  </si>
  <si>
    <t>1162 E KARSCH BLVD</t>
  </si>
  <si>
    <t>LEMONADE HOUSE MOBIL 1</t>
  </si>
  <si>
    <t>101 SYCAMORE STREET</t>
  </si>
  <si>
    <t>WESTOVER FARMS</t>
  </si>
  <si>
    <t>546 STATE HWY BB</t>
  </si>
  <si>
    <t>FI CIS BLEU CATERING</t>
  </si>
  <si>
    <t>1200 E BROADWAY</t>
  </si>
  <si>
    <t>CHIN RESTAURANT</t>
  </si>
  <si>
    <t>1301 S PERRYVILLE BLVD</t>
  </si>
  <si>
    <t>LAS BRISAS WAPPAPELLO</t>
  </si>
  <si>
    <t>1 UNIVERSITY FOREST DR</t>
  </si>
  <si>
    <t>WAPPAPELLO</t>
  </si>
  <si>
    <t>BLONDIE'S</t>
  </si>
  <si>
    <t>1255 BAGNELL DAM BLVD</t>
  </si>
  <si>
    <t>NOODLE 21</t>
  </si>
  <si>
    <t>SCHLAFLY TAP ROOM</t>
  </si>
  <si>
    <t>2100 LOCUST</t>
  </si>
  <si>
    <t>BUCKINGHAM'S SMKHSE NIXA</t>
  </si>
  <si>
    <t>606 W. MT VERNON</t>
  </si>
  <si>
    <t>HOXTON TAVERN &amp; GRILL</t>
  </si>
  <si>
    <t>418 W ELM ST</t>
  </si>
  <si>
    <t>MY HIRO 01 LLC</t>
  </si>
  <si>
    <t>318 INDEPENDENCE AVE</t>
  </si>
  <si>
    <t>J BRUNER'S RESTAURANT</t>
  </si>
  <si>
    <t>5166 HWY 54</t>
  </si>
  <si>
    <t>MARIA'S MEXICAN RESTAURAN</t>
  </si>
  <si>
    <t>CAFE 37</t>
  </si>
  <si>
    <t>37 COURT SQUARE</t>
  </si>
  <si>
    <t>INDIA CLAY OVEN</t>
  </si>
  <si>
    <t>2005 W HIGHWAY 76 STE 209</t>
  </si>
  <si>
    <t>CARLYS HEALTHY CUISINE</t>
  </si>
  <si>
    <t>215 W ATLANTIC ST</t>
  </si>
  <si>
    <t>28 SHOTS BAR AND GRILL</t>
  </si>
  <si>
    <t>305 S MARKET AVE</t>
  </si>
  <si>
    <t>TONKA HILLS</t>
  </si>
  <si>
    <t>2598 US HWY 54</t>
  </si>
  <si>
    <t>LINN CREEK</t>
  </si>
  <si>
    <t>SIMPLY SWIRLED  - CAPE</t>
  </si>
  <si>
    <t>MR C'S RESTAURANT</t>
  </si>
  <si>
    <t>1315 E 5TH ST</t>
  </si>
  <si>
    <t>JAYCEE GOLF COURSE</t>
  </si>
  <si>
    <t>3280 PERRYVILLE RD</t>
  </si>
  <si>
    <t>CHICAGO BROTHERS PIZZA</t>
  </si>
  <si>
    <t>DEE'S COUNTRY CAFE LLC</t>
  </si>
  <si>
    <t>491 BROADWAY ST</t>
  </si>
  <si>
    <t>EDGAR SPRINGS</t>
  </si>
  <si>
    <t>65462</t>
  </si>
  <si>
    <t>CARDINAL GLENNON CATERING</t>
  </si>
  <si>
    <t>1465 S GRAND</t>
  </si>
  <si>
    <t>RAY'S FINE DINING</t>
  </si>
  <si>
    <t>115 STATE ST</t>
  </si>
  <si>
    <t>CIRCA STL</t>
  </si>
  <si>
    <t>1090 OLD DES PERES RD</t>
  </si>
  <si>
    <t>THE DUGOUT</t>
  </si>
  <si>
    <t>BOX 1015 RR 1</t>
  </si>
  <si>
    <t>AA DORMANT NLA CAFE</t>
  </si>
  <si>
    <t>533 W TRACKER RD</t>
  </si>
  <si>
    <t>MY THREE SONS BBQ &amp; CATER</t>
  </si>
  <si>
    <t>5895 HWY F</t>
  </si>
  <si>
    <t>FLOATSTREAM RESTAURANT</t>
  </si>
  <si>
    <t>1 DOLLY LANE</t>
  </si>
  <si>
    <t>TRAVELING WISK</t>
  </si>
  <si>
    <t>21324 S SHAWNEE</t>
  </si>
  <si>
    <t>OVER/UNDER BAR &amp; GRILL</t>
  </si>
  <si>
    <t>911 WASHINGTON AVE.</t>
  </si>
  <si>
    <t>JOE'S PLACE</t>
  </si>
  <si>
    <t>4460 HORSESHOE BEND PKWY</t>
  </si>
  <si>
    <t>CAMPUS PERK</t>
  </si>
  <si>
    <t>1104A NORTH ROLLA ST</t>
  </si>
  <si>
    <t>BREN'S PIZZA PLACE - BELL</t>
  </si>
  <si>
    <t>409 SOUTH ALVARADO</t>
  </si>
  <si>
    <t>THE BROWN BAG BREAKROOM</t>
  </si>
  <si>
    <t>600 DAIRY ST</t>
  </si>
  <si>
    <t>DITRAPANIS ON THE SQUARE</t>
  </si>
  <si>
    <t>400 E 6TH ST</t>
  </si>
  <si>
    <t>COBBLESTONE LODGE</t>
  </si>
  <si>
    <t>52 COBBLESTONE LN</t>
  </si>
  <si>
    <t>MA'S KITCHEN</t>
  </si>
  <si>
    <t>204 SOUTH THIRD</t>
  </si>
  <si>
    <t>SUMMERSVILLE CAFE</t>
  </si>
  <si>
    <t>SAINT CITY'S SPORTS BAR</t>
  </si>
  <si>
    <t>NANA D'S KITCHEN</t>
  </si>
  <si>
    <t>709 N MAIN ST</t>
  </si>
  <si>
    <t>BETTY'S ON GRAND</t>
  </si>
  <si>
    <t>6826 US 63 HIGHWAY</t>
  </si>
  <si>
    <t>SIGNATURE FOODS</t>
  </si>
  <si>
    <t>1780 LINDBERGH</t>
  </si>
  <si>
    <t>WHITE LIGHTNING</t>
  </si>
  <si>
    <t>66 STATE HIGHWAY 86</t>
  </si>
  <si>
    <t>MAIN STREET PIZZA LLC</t>
  </si>
  <si>
    <t>108 DRAKE STREET</t>
  </si>
  <si>
    <t>BEAR CREEK GOLF CLUB</t>
  </si>
  <si>
    <t>158 BEAR CREEK DR</t>
  </si>
  <si>
    <t>TASTE OF CAPE</t>
  </si>
  <si>
    <t>117 THEMIS ST</t>
  </si>
  <si>
    <t>GREEN FOREST NEOSHO</t>
  </si>
  <si>
    <t>1080 NEOSHO BLVD</t>
  </si>
  <si>
    <t>INN AT GRAND GLAIZE!W/O</t>
  </si>
  <si>
    <t>5142 HIGHWAY 54</t>
  </si>
  <si>
    <t>MARKS PLACE</t>
  </si>
  <si>
    <t>203 WEST MAPLE STREET</t>
  </si>
  <si>
    <t>NOCTURNE</t>
  </si>
  <si>
    <t>COWAN'S RESTAURANT</t>
  </si>
  <si>
    <t>114 ELM ST.</t>
  </si>
  <si>
    <t>SAMWICHES INC</t>
  </si>
  <si>
    <t>701 N 15TH STREET 329</t>
  </si>
  <si>
    <t>EMBASSY SUITES/AIRPT</t>
  </si>
  <si>
    <t>11237 LONE EAGLE DR</t>
  </si>
  <si>
    <t>EXETER CORN MAZE</t>
  </si>
  <si>
    <t>21118 STATE HIGHWAY MM</t>
  </si>
  <si>
    <t>WASHBURN</t>
  </si>
  <si>
    <t>FERNWEH DISTILLING CO</t>
  </si>
  <si>
    <t>4 SCHILLER ST</t>
  </si>
  <si>
    <t>EL ESPOLON-ROCK HILL</t>
  </si>
  <si>
    <t>450 ROCK HILL RD</t>
  </si>
  <si>
    <t>WILSON'S CHUCK WAGON</t>
  </si>
  <si>
    <t>1820 W. KEARNEY</t>
  </si>
  <si>
    <t>KANAKUK/DINING K2   BI*B*</t>
  </si>
  <si>
    <t>FALL GUYS BURGER COMPANY</t>
  </si>
  <si>
    <t>1211 BRANSON LANDING BLVD</t>
  </si>
  <si>
    <t>THE LOCKER ROOM</t>
  </si>
  <si>
    <t>1505 N BISHOP AVE</t>
  </si>
  <si>
    <t>CITY CAFE</t>
  </si>
  <si>
    <t>2129 W REPUBLIC RD</t>
  </si>
  <si>
    <t>VINCITORE</t>
  </si>
  <si>
    <t>379 HIGHWAY Z</t>
  </si>
  <si>
    <t>ARCELIAS ORGINAL, LLC</t>
  </si>
  <si>
    <t>1926-28 S. 12TH STREET</t>
  </si>
  <si>
    <t>TRATTORIA TOSCANA</t>
  </si>
  <si>
    <t>11686 GRAVOIS RD</t>
  </si>
  <si>
    <t>ALGONQUIN GOLF CLUB</t>
  </si>
  <si>
    <t>340 NORTH BERRY ROAD</t>
  </si>
  <si>
    <t>CASTELLOS</t>
  </si>
  <si>
    <t>2775 N. WESTWOOD</t>
  </si>
  <si>
    <t>WELLSVILLE BAR/GRILL  *B*</t>
  </si>
  <si>
    <t>210 W HUDSON</t>
  </si>
  <si>
    <t>WELLSVILLE</t>
  </si>
  <si>
    <t>63384</t>
  </si>
  <si>
    <t>UNKORKED WINE GARDEN</t>
  </si>
  <si>
    <t>205 E. ALLEN ST.</t>
  </si>
  <si>
    <t>SERGIO'S TAQUERIA 2</t>
  </si>
  <si>
    <t>2107 BAGNELL DAM BLVD 102</t>
  </si>
  <si>
    <t>BIG A'S ON RIVERFRONT</t>
  </si>
  <si>
    <t>308 N MAIN STREET</t>
  </si>
  <si>
    <t>T &amp; D TAVERN</t>
  </si>
  <si>
    <t>3152 HWY T</t>
  </si>
  <si>
    <t>FORISTELL</t>
  </si>
  <si>
    <t>63348</t>
  </si>
  <si>
    <t>PUEBLO NUEVO MEXICAN</t>
  </si>
  <si>
    <t>7401 NORTH LINDBERGH BLVD</t>
  </si>
  <si>
    <t>WINE RACK JAVA STOP CAFE</t>
  </si>
  <si>
    <t>1212 N WESTWOOD BLVD</t>
  </si>
  <si>
    <t>TWIN DRAGONS</t>
  </si>
  <si>
    <t>202 MARTIN ST</t>
  </si>
  <si>
    <t>MAGGARD AKERS FERRY CANOE</t>
  </si>
  <si>
    <t>HC 81  BOX 90</t>
  </si>
  <si>
    <t>PANDA BUFFET          *B*</t>
  </si>
  <si>
    <t>215 W HWY 54</t>
  </si>
  <si>
    <t>EL DORADO SPRINGS</t>
  </si>
  <si>
    <t>RAECOLES COFEE BAR</t>
  </si>
  <si>
    <t>322 W MAIN ST</t>
  </si>
  <si>
    <t>HTT ENTERPRISES, LLC</t>
  </si>
  <si>
    <t>1550 W STATE HWY 248</t>
  </si>
  <si>
    <t>FARMER'S GASTROPUB</t>
  </si>
  <si>
    <t>2620 S GLENSTONE AVE</t>
  </si>
  <si>
    <t>WAFFLE PANCAKE HOUSE</t>
  </si>
  <si>
    <t>JNLS RESTAURANT</t>
  </si>
  <si>
    <t>915 S MARSHALL ST</t>
  </si>
  <si>
    <t>STEVE'S TREEHOUSE</t>
  </si>
  <si>
    <t>1600 LEDGESTONE WAY</t>
  </si>
  <si>
    <t>MAMA FATCAKES</t>
  </si>
  <si>
    <t>7239 STATE HIGHWAY 14 E</t>
  </si>
  <si>
    <t>SPARTA</t>
  </si>
  <si>
    <t>SWEET TOOTH CREATIONS</t>
  </si>
  <si>
    <t>304 RODGERS ST</t>
  </si>
  <si>
    <t>RHODES CONVENIENCE STORES</t>
  </si>
  <si>
    <t>1620 N KINGSHIGHWAY ST</t>
  </si>
  <si>
    <t>GRAFFITIS</t>
  </si>
  <si>
    <t>504 RB ROAD</t>
  </si>
  <si>
    <t>SHEPHERDS MILL</t>
  </si>
  <si>
    <t>5586 W MO STATE HGWY 76</t>
  </si>
  <si>
    <t>POST SPORTS BAR/GRILL CC</t>
  </si>
  <si>
    <t>763 OLD BALLAS ROAD</t>
  </si>
  <si>
    <t>WAPPAPELLO EAGLES 4066</t>
  </si>
  <si>
    <t>9103 HWY T</t>
  </si>
  <si>
    <t>ISLE OF CAPRI/CASINO BEV</t>
  </si>
  <si>
    <t>HANNEGAN'S RESTAURANT PUB</t>
  </si>
  <si>
    <t>719 N 2ND ST</t>
  </si>
  <si>
    <t>THE RUSTIC WAGON</t>
  </si>
  <si>
    <t>18427 FARM ROAD 1084</t>
  </si>
  <si>
    <t>SIKESTON JC LL FOOTBAL*B*</t>
  </si>
  <si>
    <t>1301 N INGRAM RD COMPLEX</t>
  </si>
  <si>
    <t>FISHIN HOLE RESTAURANT</t>
  </si>
  <si>
    <t>250 MAPLE STREET</t>
  </si>
  <si>
    <t>BLUE SKY TOWER GRILL</t>
  </si>
  <si>
    <t>1034 S BRENTWOOD BLVD</t>
  </si>
  <si>
    <t>RICHMOND HEIGHTS</t>
  </si>
  <si>
    <t>TEQUILA MEXICAN REST</t>
  </si>
  <si>
    <t>5496 BAUMGARTNER</t>
  </si>
  <si>
    <t>MERCI CAFE</t>
  </si>
  <si>
    <t>1005 W WALNUT ST</t>
  </si>
  <si>
    <t>DINING BY DESIGN/ORILY*S*</t>
  </si>
  <si>
    <t>455 S PATTERSON</t>
  </si>
  <si>
    <t>RAYS BANQUETS LLC</t>
  </si>
  <si>
    <t>3257 WILLIAM ST</t>
  </si>
  <si>
    <t>RUBY'S FAMILY REST</t>
  </si>
  <si>
    <t>POINTE ROYALE GRILL</t>
  </si>
  <si>
    <t>142 CLUBHOUSE DRIVE</t>
  </si>
  <si>
    <t>FROG FEST</t>
  </si>
  <si>
    <t>601 HISTORIC 66 WEST</t>
  </si>
  <si>
    <t>COURTS</t>
  </si>
  <si>
    <t>4136 E KEARNEY</t>
  </si>
  <si>
    <t>WOODSON TERRACE PARK</t>
  </si>
  <si>
    <t>4300 CALVERT AVENUE</t>
  </si>
  <si>
    <t>WOODSON TERRACE</t>
  </si>
  <si>
    <t>BACKROADS PIZZA/GRILL</t>
  </si>
  <si>
    <t>11 FARM LN</t>
  </si>
  <si>
    <t>CHICAGO CHEESESTEAK DWNTW</t>
  </si>
  <si>
    <t>319 E WALNUT ST</t>
  </si>
  <si>
    <t>FLYING BLUE JAY CAFE</t>
  </si>
  <si>
    <t>4053 ST HWY E</t>
  </si>
  <si>
    <t>WINDERMERE CONFERENCE CTR</t>
  </si>
  <si>
    <t>1650 KOEHLER DR</t>
  </si>
  <si>
    <t>ROACH</t>
  </si>
  <si>
    <t>GILBERTS GRILL</t>
  </si>
  <si>
    <t>102 S FISHER ST</t>
  </si>
  <si>
    <t>ARRIS' BISTRO AND LIQUID</t>
  </si>
  <si>
    <t>409 W MILLER ST</t>
  </si>
  <si>
    <t>10353 U.S. 160</t>
  </si>
  <si>
    <t>CHASE'S CHEESESTEAK</t>
  </si>
  <si>
    <t>2609 STATE HIGHWAY 176</t>
  </si>
  <si>
    <t>LA PALOMA RESTUARANT</t>
  </si>
  <si>
    <t>3014 E SUNSHINE ST</t>
  </si>
  <si>
    <t>LOS PORTALES</t>
  </si>
  <si>
    <t>503 W. PEARCE BLVD</t>
  </si>
  <si>
    <t>ROOSTERS BBQ</t>
  </si>
  <si>
    <t>MACS AT THE LAKE2</t>
  </si>
  <si>
    <t>1234 HIGHWAY 5</t>
  </si>
  <si>
    <t>1711 S JEFFERSON STREET</t>
  </si>
  <si>
    <t>S &amp; K CATERING</t>
  </si>
  <si>
    <t>17575 OLD JAMESTOWN RD</t>
  </si>
  <si>
    <t>63034</t>
  </si>
  <si>
    <t>KRIBBIES KITCHEN</t>
  </si>
  <si>
    <t>236 N FRONT ST</t>
  </si>
  <si>
    <t>T RAYS</t>
  </si>
  <si>
    <t>2545 BAGNELL DAM BLVD</t>
  </si>
  <si>
    <t>PEKING MALDEN INC.</t>
  </si>
  <si>
    <t>2772 N DOUGLASS ST</t>
  </si>
  <si>
    <t>MUDHOUSE LIBRARY CTR</t>
  </si>
  <si>
    <t>4653 S CAMPBELL AVE</t>
  </si>
  <si>
    <t>WILDCAT PUB AND GRUB</t>
  </si>
  <si>
    <t>110 DEMPSEY DR</t>
  </si>
  <si>
    <t>TRUE MANUFACTURNG/OFAL</t>
  </si>
  <si>
    <t>2001 E TERRA LN BLDG T10</t>
  </si>
  <si>
    <t>SPRING CREEK CAFE</t>
  </si>
  <si>
    <t>602 S MCARTHUR ST</t>
  </si>
  <si>
    <t>MOMMAS AT PIER 31</t>
  </si>
  <si>
    <t>2088 BITTERSWEET RD</t>
  </si>
  <si>
    <t>EXPRESSO COMPANY NO825</t>
  </si>
  <si>
    <t>825 S ASH ST</t>
  </si>
  <si>
    <t>EL SAN FELIPE</t>
  </si>
  <si>
    <t>21454 MISSOURI 32</t>
  </si>
  <si>
    <t>A M RESTAURANT</t>
  </si>
  <si>
    <t>CHINA GARDEN</t>
  </si>
  <si>
    <t>2002 N WESTWOOD BLVD</t>
  </si>
  <si>
    <t>OLD MERCANTILE BACK IN TI</t>
  </si>
  <si>
    <t>3102 E 1ST ST</t>
  </si>
  <si>
    <t>BALLPARKS OF AMERICA</t>
  </si>
  <si>
    <t>1000 PAT NASH DR</t>
  </si>
  <si>
    <t>SUGAR LEAF 2</t>
  </si>
  <si>
    <t>2005 W. HWY 76 SUITE 101</t>
  </si>
  <si>
    <t>DAY TRADERS GRILL</t>
  </si>
  <si>
    <t>14900 STATE HWY KK</t>
  </si>
  <si>
    <t>EMBASSY SUITES</t>
  </si>
  <si>
    <t>TWO CONVENTION CNTR PLAZA</t>
  </si>
  <si>
    <t>OLYMPIA KEBOB TAVERNA</t>
  </si>
  <si>
    <t>1543 MCCAUSLAND</t>
  </si>
  <si>
    <t>YANGTZE CHINESE REST</t>
  </si>
  <si>
    <t>104 W FRANKLIN ST</t>
  </si>
  <si>
    <t>BOONE VALLEY GOLF CLUB</t>
  </si>
  <si>
    <t>1319 SCHLUERSBURG ROAD</t>
  </si>
  <si>
    <t>AUGUSTA</t>
  </si>
  <si>
    <t>63332</t>
  </si>
  <si>
    <t>FIREHOUSE BAR &amp; GRILL</t>
  </si>
  <si>
    <t>3500 LEMAY FERRY RD</t>
  </si>
  <si>
    <t>PANDA HOUSE LLC</t>
  </si>
  <si>
    <t>2130 STATE HIGHWAY 248</t>
  </si>
  <si>
    <t>CHINA BUFFET WENTZVILLE</t>
  </si>
  <si>
    <t>1126 W PEARCE BLVD #124</t>
  </si>
  <si>
    <t>NEW EL TORERO JACKSON</t>
  </si>
  <si>
    <t>STEAMPUNK PUB &amp; GRILL</t>
  </si>
  <si>
    <t>3307 W. HWY 76</t>
  </si>
  <si>
    <t>SALERNOS PIZZERIA</t>
  </si>
  <si>
    <t>5029 N HIGHWAY 61</t>
  </si>
  <si>
    <t>WHOLE HOG NORTH</t>
  </si>
  <si>
    <t>2731 N GLENSTONE AVE</t>
  </si>
  <si>
    <t>ORLANDO GARDENS DORSETT</t>
  </si>
  <si>
    <t>2050 DORSETT VILLAGE</t>
  </si>
  <si>
    <t>LUCY'S #3             *B*</t>
  </si>
  <si>
    <t>518 E. CENTRAL</t>
  </si>
  <si>
    <t>LAKE BILLIARDS AND SPORTS</t>
  </si>
  <si>
    <t>4344 OSAGE BEACH PKWY</t>
  </si>
  <si>
    <t>CASTAWAY PUB</t>
  </si>
  <si>
    <t>119 TEEPEE LN</t>
  </si>
  <si>
    <t>180 MALL RD SUITE S</t>
  </si>
  <si>
    <t>MANDARIN GARDEN REST</t>
  </si>
  <si>
    <t>635 SOUTH BISHOP</t>
  </si>
  <si>
    <t>COZY CAFE</t>
  </si>
  <si>
    <t>1018 STATE HWY KK</t>
  </si>
  <si>
    <t>HALL OF FAME MOTEL</t>
  </si>
  <si>
    <t>3005 W. HWY 76</t>
  </si>
  <si>
    <t>HONG KONG INN SUNSHINE</t>
  </si>
  <si>
    <t>1632 E SUNSHINE ST</t>
  </si>
  <si>
    <t>SOUTHERN STANDARD</t>
  </si>
  <si>
    <t>864 W HWY 60</t>
  </si>
  <si>
    <t>DIVA'S SOULFOOD CATERING</t>
  </si>
  <si>
    <t>889 W MALONE AVE</t>
  </si>
  <si>
    <t>AMF STRIKE N SPARE 538</t>
  </si>
  <si>
    <t>2660 W LAWRENCE AVE</t>
  </si>
  <si>
    <t>DOUGH DEPOT</t>
  </si>
  <si>
    <t>216 MARKET STREET</t>
  </si>
  <si>
    <t>KIMMSWICK</t>
  </si>
  <si>
    <t>63053</t>
  </si>
  <si>
    <t>WESTGATE BRANSON TRAVEL</t>
  </si>
  <si>
    <t>BAYOU LUNCH BOX</t>
  </si>
  <si>
    <t>864 HWY 60 STE H</t>
  </si>
  <si>
    <t>SAUCY CHOOK PUB AND SCREE</t>
  </si>
  <si>
    <t>206 W 4TH ST</t>
  </si>
  <si>
    <t>EL BRACERO (SIKESTON)</t>
  </si>
  <si>
    <t>1103 S MAIN ST</t>
  </si>
  <si>
    <t>SUGARFIRE CAPE</t>
  </si>
  <si>
    <t>118 SIEMERS DR</t>
  </si>
  <si>
    <t>SAY GRACE CATERING</t>
  </si>
  <si>
    <t>151 RED BIRD LN</t>
  </si>
  <si>
    <t>WG WOODS HOA ACTIVITIES</t>
  </si>
  <si>
    <t>BEGGS FAMILY FARM</t>
  </si>
  <si>
    <t>2319 STATE HWY U</t>
  </si>
  <si>
    <t>RUBY PAULINE'S DINER</t>
  </si>
  <si>
    <t>2990 STATE HIGHWAY KK</t>
  </si>
  <si>
    <t>SPLASH ZONE</t>
  </si>
  <si>
    <t>1200 E 14TH STREET</t>
  </si>
  <si>
    <t>CAFE 19</t>
  </si>
  <si>
    <t>607 S STURGEON ST</t>
  </si>
  <si>
    <t>SMOOVIES</t>
  </si>
  <si>
    <t>JOHNNY'S BBQ</t>
  </si>
  <si>
    <t>4803 WEST BLVD</t>
  </si>
  <si>
    <t>ZEKE'S COFFEE HOUSE</t>
  </si>
  <si>
    <t>116 N ELM ST</t>
  </si>
  <si>
    <t>RICE HOUSE III</t>
  </si>
  <si>
    <t>11982 DORSETT RD</t>
  </si>
  <si>
    <t>EXPRESSO COMPANY NO. 825</t>
  </si>
  <si>
    <t>BLONDIES CAFE &amp; WINE</t>
  </si>
  <si>
    <t>1301 WASHINGTON AVENUE</t>
  </si>
  <si>
    <t>AUDUBONS GRILL AND BAR</t>
  </si>
  <si>
    <t>9 MAIN</t>
  </si>
  <si>
    <t>MASSA'S</t>
  </si>
  <si>
    <t>15310 MANCHESTER ROAD</t>
  </si>
  <si>
    <t>SKILLETS</t>
  </si>
  <si>
    <t>1613 PORTER WAGONER BLVD</t>
  </si>
  <si>
    <t>KIM'S BREADBASKET</t>
  </si>
  <si>
    <t>608 MAIN ST</t>
  </si>
  <si>
    <t>LOCKWOOD</t>
  </si>
  <si>
    <t>65682</t>
  </si>
  <si>
    <t>DONKEY BOYZ</t>
  </si>
  <si>
    <t>111 NORTH CLARK ST</t>
  </si>
  <si>
    <t>BLACK RIVER ICE CREAM *S*</t>
  </si>
  <si>
    <t>WASHINGTON &amp; HWY 21</t>
  </si>
  <si>
    <t>MIKE AND AL'S CAFE</t>
  </si>
  <si>
    <t>14528 S OUTER 40 RD</t>
  </si>
  <si>
    <t>KRYSTAL AIRE INN/STES *B*</t>
  </si>
  <si>
    <t>2745 N. GLENSTONE</t>
  </si>
  <si>
    <t>LEONGS ASIAN DINER</t>
  </si>
  <si>
    <t>1540 W REPUBLIC RD</t>
  </si>
  <si>
    <t>SERRA'S PIZZERIA</t>
  </si>
  <si>
    <t>12218 MCKELVEY ROAD</t>
  </si>
  <si>
    <t>BLEU CATERING - STEPHENS</t>
  </si>
  <si>
    <t>1300 EAST BROADWAY</t>
  </si>
  <si>
    <t>MAPLE &amp; MAIN</t>
  </si>
  <si>
    <t>101 S MAPLE ST</t>
  </si>
  <si>
    <t>GUMBY'S PIZZA</t>
  </si>
  <si>
    <t>1201 EAST BROADWAY</t>
  </si>
  <si>
    <t>LETTY LOUS CAFE</t>
  </si>
  <si>
    <t>EL RANCHITO/UNION</t>
  </si>
  <si>
    <t>501 EAST MAIN STREET</t>
  </si>
  <si>
    <t>MAMA LOCA'S CAFE</t>
  </si>
  <si>
    <t>111 W. MAIN STREET</t>
  </si>
  <si>
    <t>ASH GROVE</t>
  </si>
  <si>
    <t>FLAT BRANCH BREWING CO</t>
  </si>
  <si>
    <t>115 SOUTH 5TH STREET</t>
  </si>
  <si>
    <t>IMO'S PIZZA - ALTON</t>
  </si>
  <si>
    <t>2704 GODFRY ROAD</t>
  </si>
  <si>
    <t>ORIENTAL HOUSE</t>
  </si>
  <si>
    <t>1105 DAUGHERTY RD</t>
  </si>
  <si>
    <t>CORPORATE SEASONINGS</t>
  </si>
  <si>
    <t>11718 LACKLAND IND DR</t>
  </si>
  <si>
    <t>PIZZA JUNCTION</t>
  </si>
  <si>
    <t>10857 BUSINESS 21</t>
  </si>
  <si>
    <t>RED'S GIANT HAMBURG</t>
  </si>
  <si>
    <t>2301 W SUNSHINE ST</t>
  </si>
  <si>
    <t>3515 MO-76</t>
  </si>
  <si>
    <t>"D" STREET</t>
  </si>
  <si>
    <t>3115 W 76 COUNTRY BLVD</t>
  </si>
  <si>
    <t>DEAN ANDREW'S CATERING</t>
  </si>
  <si>
    <t>1270 CHURCH RD</t>
  </si>
  <si>
    <t>SAINT PAUL</t>
  </si>
  <si>
    <t>CASA FUENTES</t>
  </si>
  <si>
    <t>1107 WEST HWY 76</t>
  </si>
  <si>
    <t>BACKWATER JACKS/NON FOOD</t>
  </si>
  <si>
    <t>THE PADDLEWHEEL &amp; MAIN ST</t>
  </si>
  <si>
    <t>9 S BOARDWALK</t>
  </si>
  <si>
    <t>FISH AND COMPANY</t>
  </si>
  <si>
    <t>268 WEGO FISH LANE</t>
  </si>
  <si>
    <t>417 CONCESSIONS LLC</t>
  </si>
  <si>
    <t>522 N PRINCE LN</t>
  </si>
  <si>
    <t>JAVA PLUS/FIFTHTHIRD</t>
  </si>
  <si>
    <t>8000 MARYLAND</t>
  </si>
  <si>
    <t>CHINA GRILL AND BUFFET</t>
  </si>
  <si>
    <t>373 WINDING WOODS DRIVE</t>
  </si>
  <si>
    <t>321 E BATTLEFIELD STE 100</t>
  </si>
  <si>
    <t>AMERICA'S INCREDIBLE PIZZ</t>
  </si>
  <si>
    <t>2522 S CAMPBELL AVE</t>
  </si>
  <si>
    <t>HAFFYS SPORT BAR &amp; GRILL</t>
  </si>
  <si>
    <t>336 VINE ST</t>
  </si>
  <si>
    <t>DONUT KING            *S*</t>
  </si>
  <si>
    <t>1809 N BISHOP</t>
  </si>
  <si>
    <t>EL SOL LLC</t>
  </si>
  <si>
    <t>1105 BROADWAY</t>
  </si>
  <si>
    <t>T &amp; K CATERING</t>
  </si>
  <si>
    <t>6672  HWY M</t>
  </si>
  <si>
    <t>CEDARCREEK</t>
  </si>
  <si>
    <t>65627</t>
  </si>
  <si>
    <t>WILDWOOD HOTEL</t>
  </si>
  <si>
    <t>2801 FOUNTAIN PL</t>
  </si>
  <si>
    <t>AJ'S DRIVE IN</t>
  </si>
  <si>
    <t>BONNIE'S CAFE</t>
  </si>
  <si>
    <t>MO-72</t>
  </si>
  <si>
    <t>JOHNNIES ON ROUTE 66</t>
  </si>
  <si>
    <t>225 N JEFFERSON</t>
  </si>
  <si>
    <t>ROBERTS MAYFAIR    !P *S*</t>
  </si>
  <si>
    <t>806 ST CHARLES</t>
  </si>
  <si>
    <t>THE SLIDER STATION CAFE</t>
  </si>
  <si>
    <t>3609 W 76 COUNTRY BLVD</t>
  </si>
  <si>
    <t>US 60 CAFE</t>
  </si>
  <si>
    <t>ROADHOUSE PUB</t>
  </si>
  <si>
    <t>26247 HWY 39</t>
  </si>
  <si>
    <t>14560 MANCHESTER ROAD</t>
  </si>
  <si>
    <t>WINCHESTER</t>
  </si>
  <si>
    <t>CAROLS COOKIN</t>
  </si>
  <si>
    <t>450 HIGHWAY H</t>
  </si>
  <si>
    <t>2105 BISTRO</t>
  </si>
  <si>
    <t>2105 HUBERT REDBURN DR</t>
  </si>
  <si>
    <t>LADY LUCK HUMAN RESOURCE</t>
  </si>
  <si>
    <t>TACOS AND TEQUILA</t>
  </si>
  <si>
    <t>1205 S BUISNES 54</t>
  </si>
  <si>
    <t>PILOT HOUSE</t>
  </si>
  <si>
    <t>3552 PERRYVILLE RD</t>
  </si>
  <si>
    <t>LONG SHOTS BAR &amp;BILLIARDS</t>
  </si>
  <si>
    <t>2106 WILLIAM ST STE 400</t>
  </si>
  <si>
    <t>LITTLE VINE ASSOCIATION</t>
  </si>
  <si>
    <t>139 HAMMOND MILL DRIVE</t>
  </si>
  <si>
    <t>POTTERSVILLE</t>
  </si>
  <si>
    <t>65790</t>
  </si>
  <si>
    <t>IMOS PIZZA/KIRKWOOD</t>
  </si>
  <si>
    <t>215 SOUTH KIRKWOOD ROAD</t>
  </si>
  <si>
    <t>INTERNATIONAL CATER   *B*</t>
  </si>
  <si>
    <t>2625 STODDARD</t>
  </si>
  <si>
    <t>FRANKIE TOCCO'S PIZZ</t>
  </si>
  <si>
    <t>108 S MAIN</t>
  </si>
  <si>
    <t>MUDSLINGERS</t>
  </si>
  <si>
    <t>320 INDEPENDENCE AVE</t>
  </si>
  <si>
    <t>DOE RUN RACETRACK</t>
  </si>
  <si>
    <t>2953 HIGHWAY 221</t>
  </si>
  <si>
    <t>EL CHARO</t>
  </si>
  <si>
    <t>BIXBY'S</t>
  </si>
  <si>
    <t>5700 LINDELL</t>
  </si>
  <si>
    <t>VETTES RESTAURANT</t>
  </si>
  <si>
    <t>4203 N SAINT PETERS PKWY</t>
  </si>
  <si>
    <t>COUNTRY KITCHEN CAFE</t>
  </si>
  <si>
    <t>32371 US HIGHWAY 60</t>
  </si>
  <si>
    <t>RAYS OF KELSO</t>
  </si>
  <si>
    <t>151 N MESSMER ST</t>
  </si>
  <si>
    <t>COUNTRY CAFE</t>
  </si>
  <si>
    <t>14100 STATE HWY Z</t>
  </si>
  <si>
    <t>EL TAPATIO</t>
  </si>
  <si>
    <t>3279 HAMPTON AVE</t>
  </si>
  <si>
    <t>SOCIETY KITCHEN</t>
  </si>
  <si>
    <t>6951 OLIVE BLVD</t>
  </si>
  <si>
    <t>GREAT RIVER</t>
  </si>
  <si>
    <t>1124 N DOUGLAS</t>
  </si>
  <si>
    <t>MIDWAY DRIVE IN</t>
  </si>
  <si>
    <t>112 FRONT ST, PO BOX 468</t>
  </si>
  <si>
    <t>QUALITY INN SUITES</t>
  </si>
  <si>
    <t>2834 W HWY 76</t>
  </si>
  <si>
    <t>NINETEENTH HOLE</t>
  </si>
  <si>
    <t>4215 HUNT RD</t>
  </si>
  <si>
    <t>FRESH GATHERINGS CAFE</t>
  </si>
  <si>
    <t>3437 CAROLINE ST</t>
  </si>
  <si>
    <t>ART OF ENTERTAINING</t>
  </si>
  <si>
    <t>8796 BIG BEND RD</t>
  </si>
  <si>
    <t>PALACE VIEW</t>
  </si>
  <si>
    <t>700 BLUE MEADOWS DRIVE</t>
  </si>
  <si>
    <t>RED BARN CAFE AND BAKERY</t>
  </si>
  <si>
    <t>2845 W HWY 76 BLVD</t>
  </si>
  <si>
    <t>TRAINWRECK SALOON WSTP</t>
  </si>
  <si>
    <t>314 WESTPORT PLAZA</t>
  </si>
  <si>
    <t>SPRINGFIELD FAM RESTAURAN</t>
  </si>
  <si>
    <t>2222 S CAMPBELL AVE</t>
  </si>
  <si>
    <t>GROUND UP COFFEE HOUSE DE</t>
  </si>
  <si>
    <t>125 N BUSINESS US HGWY 65</t>
  </si>
  <si>
    <t>026 BAR &amp; GRILL</t>
  </si>
  <si>
    <t>515 GRAVOIS RD</t>
  </si>
  <si>
    <t>BLACK RIVER LODGE</t>
  </si>
  <si>
    <t>1385 COUNTY ROAD 342</t>
  </si>
  <si>
    <t>DEREK DINER</t>
  </si>
  <si>
    <t>HWY T</t>
  </si>
  <si>
    <t>BAIRS ALL AMERICAN GRILL</t>
  </si>
  <si>
    <t>1644 US HWY 60 EAST</t>
  </si>
  <si>
    <t>TABLE ROCK LAKE D'MONACO</t>
  </si>
  <si>
    <t>4125 MO-86</t>
  </si>
  <si>
    <t>RIDGEDALE</t>
  </si>
  <si>
    <t>HAWTHORNE INN</t>
  </si>
  <si>
    <t>ESTES DELI &amp; BBQ</t>
  </si>
  <si>
    <t>437 W. MAIN</t>
  </si>
  <si>
    <t>FIGO'S MEXICAN RESTAURANT</t>
  </si>
  <si>
    <t>490 E FITZGERALD AVE</t>
  </si>
  <si>
    <t>STEFANOS PIZZA &amp; GYROS</t>
  </si>
  <si>
    <t>690 MISSOURI AVE, STE 6</t>
  </si>
  <si>
    <t>LYNINA INN</t>
  </si>
  <si>
    <t>2772 SHEPHERD OF THE HILL</t>
  </si>
  <si>
    <t>RED ROOF INN SUITES</t>
  </si>
  <si>
    <t>5927 OSAGE BEACH PKWY</t>
  </si>
  <si>
    <t>KOY'S KITCHEN</t>
  </si>
  <si>
    <t>142 HWY 72 E</t>
  </si>
  <si>
    <t>BUNKER</t>
  </si>
  <si>
    <t>FOUR WAY CAFE</t>
  </si>
  <si>
    <t>102 W WASHINGTON ST</t>
  </si>
  <si>
    <t>EL JIMADOR/WARRENTON</t>
  </si>
  <si>
    <t>512 WARREN CNTY SHOPPING</t>
  </si>
  <si>
    <t>KING SUBS AND DELI 1</t>
  </si>
  <si>
    <t>300 TANGER BLVD STE 119</t>
  </si>
  <si>
    <t>GULF SHORES EDWARDSVILLE</t>
  </si>
  <si>
    <t>215 HARVARD DR</t>
  </si>
  <si>
    <t>FAIRWAYS @ CHARLESTON CC</t>
  </si>
  <si>
    <t>201 COUNTRY CLUB LANE</t>
  </si>
  <si>
    <t>HAWG PIT LLC</t>
  </si>
  <si>
    <t>5598 US HIGHWAY 61</t>
  </si>
  <si>
    <t>PIG UP AND GO LLC</t>
  </si>
  <si>
    <t>1659 S ELMWOOD</t>
  </si>
  <si>
    <t>STEELE FAMILY REST</t>
  </si>
  <si>
    <t>113 WEST MAIN</t>
  </si>
  <si>
    <t>MIKE &amp; ZACHS BBQ</t>
  </si>
  <si>
    <t>1906 N WESTWOOD BLVD</t>
  </si>
  <si>
    <t>MAIN STREET DINER</t>
  </si>
  <si>
    <t>291 E RICHARDSON AVE</t>
  </si>
  <si>
    <t>JALENS</t>
  </si>
  <si>
    <t>LIONS CHOICE MIDRIVERS#15</t>
  </si>
  <si>
    <t>6274 MID RIVERS MALL DR</t>
  </si>
  <si>
    <t>THE OTHER PLACE</t>
  </si>
  <si>
    <t>935 WSHINGTON ST</t>
  </si>
  <si>
    <t>ROLLING DOUGH</t>
  </si>
  <si>
    <t>1 STOCKTON CITY PARK</t>
  </si>
  <si>
    <t>EL TORERO GRILL/M HILL</t>
  </si>
  <si>
    <t>205 PLUTARCH STREET</t>
  </si>
  <si>
    <t>BILLY BOB'S DAIRY LAND</t>
  </si>
  <si>
    <t>1829 W 76 COUNTRY BLVD</t>
  </si>
  <si>
    <t>THE STATION AT THREE POIN</t>
  </si>
  <si>
    <t>9943 HWY 60 EAST</t>
  </si>
  <si>
    <t>WYATT</t>
  </si>
  <si>
    <t>MEADOWBROOK COUNTRY CLUB</t>
  </si>
  <si>
    <t>200 MEADOWBROOK CC EST</t>
  </si>
  <si>
    <t>FISHIN PIG</t>
  </si>
  <si>
    <t>1518 S BROADWAY</t>
  </si>
  <si>
    <t>NATIONAL CONCESSION COMPA</t>
  </si>
  <si>
    <t>4582 WILLOW PKWY</t>
  </si>
  <si>
    <t>OH</t>
  </si>
  <si>
    <t>44125</t>
  </si>
  <si>
    <t>DREMI CREMES LLC</t>
  </si>
  <si>
    <t>3333 SHEPHERD OF THE HILL</t>
  </si>
  <si>
    <t>12142 N STATE HWY 5</t>
  </si>
  <si>
    <t>MAMA'S COOKING 4 YOU</t>
  </si>
  <si>
    <t>900 E BATTLEFIELD;STE 140</t>
  </si>
  <si>
    <t>RACQUET CLUB LADUE</t>
  </si>
  <si>
    <t>1600 LOG CABIN LN</t>
  </si>
  <si>
    <t>LADUE</t>
  </si>
  <si>
    <t>JACK'S SPORT GRILLE</t>
  </si>
  <si>
    <t>303 N CHAPMAN AVENUE</t>
  </si>
  <si>
    <t>EL CHARRO OZARK</t>
  </si>
  <si>
    <t>1721 S 20TH ST STE 104</t>
  </si>
  <si>
    <t>TEQUILAS MEXICAN RESTAURA</t>
  </si>
  <si>
    <t>216 PIEDMONT AVE</t>
  </si>
  <si>
    <t>PIPPINS FAMILY REST   *B*</t>
  </si>
  <si>
    <t>A-103 EAST JACKSON</t>
  </si>
  <si>
    <t>ANVIL SALOON</t>
  </si>
  <si>
    <t>46 S THIRD STREET</t>
  </si>
  <si>
    <t>INDIAN ROCK GOLF CLUB</t>
  </si>
  <si>
    <t>100 INDIAN LAKE AVE</t>
  </si>
  <si>
    <t>WHITEBOX EATERY</t>
  </si>
  <si>
    <t>176 CARONDELET PLAZA</t>
  </si>
  <si>
    <t>CLIFTON'S WESTSIDE CAFE</t>
  </si>
  <si>
    <t>452 W COMMERCIAL ST</t>
  </si>
  <si>
    <t>FEASTER ROUTE 66 BISTRO</t>
  </si>
  <si>
    <t>21815 TEARDROP RD</t>
  </si>
  <si>
    <t>1409 MITCHELL RD</t>
  </si>
  <si>
    <t>HOG EYE SMOKE PIT</t>
  </si>
  <si>
    <t>50 YORK DR STE 2</t>
  </si>
  <si>
    <t>ECONO LODGE/ROLLA</t>
  </si>
  <si>
    <t>1417 MARTIN SPRINGS DR</t>
  </si>
  <si>
    <t>OZARK YACHT CLUB</t>
  </si>
  <si>
    <t>500 YACHT CLUB LANDING DR</t>
  </si>
  <si>
    <t>MARTY BYRDE'S</t>
  </si>
  <si>
    <t>1286 BAGNELL DAM BLVD</t>
  </si>
  <si>
    <t>PSGHETTIS 3</t>
  </si>
  <si>
    <t>DRURY INN CORPORATE OFFIC</t>
  </si>
  <si>
    <t>721 EMERSON ROAD</t>
  </si>
  <si>
    <t>COBBLETONE LODGE STEELVIL</t>
  </si>
  <si>
    <t>GRAMMA NELL'S</t>
  </si>
  <si>
    <t>9023 EAST 1ST STREET</t>
  </si>
  <si>
    <t>RERICO BRAZILIAN GRILL</t>
  </si>
  <si>
    <t>3371 EAST MONTCLAIR</t>
  </si>
  <si>
    <t>FIRE STATION BAR &amp; GRILL</t>
  </si>
  <si>
    <t>TAMMY'S KOZY KORNER</t>
  </si>
  <si>
    <t>27221 IL-3</t>
  </si>
  <si>
    <t>THE BLUE HERON</t>
  </si>
  <si>
    <t>PARADISE DONUTS</t>
  </si>
  <si>
    <t>1123 1ST STREET</t>
  </si>
  <si>
    <t>LADY QUEENE RESTAURANT</t>
  </si>
  <si>
    <t>523 CENTER ST</t>
  </si>
  <si>
    <t>HOT &amp; SOUR/ CLASSIC RED</t>
  </si>
  <si>
    <t>45 FORUM CENTER</t>
  </si>
  <si>
    <t>PBA LANES AND PRO SHOP</t>
  </si>
  <si>
    <t>901 N MISSOURI ST</t>
  </si>
  <si>
    <t>AMF TOWN &amp; COUNTRY 058</t>
  </si>
  <si>
    <t>1508 NORTH PROVIDENCE RD</t>
  </si>
  <si>
    <t>POST SPORTS BAR/GRILL</t>
  </si>
  <si>
    <t>7372 MANCHESTER ROAD</t>
  </si>
  <si>
    <t>WHISTLE STOP CAFE</t>
  </si>
  <si>
    <t>131 N FRONT ST</t>
  </si>
  <si>
    <t>MAGGARD CANOE RENTAL</t>
  </si>
  <si>
    <t>HCR 81 BOX 90, HWY 19 S</t>
  </si>
  <si>
    <t>COMMON GROUNDS COFFEEHOUS</t>
  </si>
  <si>
    <t>220 WEST 1ST STREET</t>
  </si>
  <si>
    <t>WHITE RIVER COFFEE COMPAN</t>
  </si>
  <si>
    <t>100 LAKE ST</t>
  </si>
  <si>
    <t>THE TRAVELING CHEF</t>
  </si>
  <si>
    <t>6447 COUNTY ROAD 490</t>
  </si>
  <si>
    <t>DUDLEY</t>
  </si>
  <si>
    <t>63936</t>
  </si>
  <si>
    <t>BRANSON TOWERS</t>
  </si>
  <si>
    <t>236 SHEPHERD OF THE HILLS</t>
  </si>
  <si>
    <t>SPORTS CAFE</t>
  </si>
  <si>
    <t>3579 PENNRIDGE</t>
  </si>
  <si>
    <t>TWIN GABLES GROCERY   *B*</t>
  </si>
  <si>
    <t>2335 HWY 61</t>
  </si>
  <si>
    <t>763 MAPLE VALLEY DRIVE</t>
  </si>
  <si>
    <t>COFFEE GRILL LLC</t>
  </si>
  <si>
    <t>105 SOUTH MERAMEC</t>
  </si>
  <si>
    <t>COWBELL CAFE</t>
  </si>
  <si>
    <t>806 HIGHWAY OO</t>
  </si>
  <si>
    <t>ISLE OF CAPRI/BEVERAGE</t>
  </si>
  <si>
    <t>5 STAR CHINA BUFFET</t>
  </si>
  <si>
    <t>2035 N WESTWOOD BLVD</t>
  </si>
  <si>
    <t>COUNTRY GRILL &amp; BUFFET</t>
  </si>
  <si>
    <t>1348 W STATE HIGHWAY 248</t>
  </si>
  <si>
    <t>GALENA</t>
  </si>
  <si>
    <t>65656</t>
  </si>
  <si>
    <t>DRUNKN MONKEY BAR &amp; GRILL</t>
  </si>
  <si>
    <t>1816 W DIVISION ST</t>
  </si>
  <si>
    <t>BUSLOOP BURGERS</t>
  </si>
  <si>
    <t>10462 ST CHARLES ROCK RD</t>
  </si>
  <si>
    <t>EARNHEARTS RIB RACK</t>
  </si>
  <si>
    <t>708 S MADISON STREET</t>
  </si>
  <si>
    <t>NONAS2</t>
  </si>
  <si>
    <t>103 N BENTON ST</t>
  </si>
  <si>
    <t>CHEVY'S</t>
  </si>
  <si>
    <t>5151 OSAGE BEACH PKWY</t>
  </si>
  <si>
    <t>TIGER SHARK WATERPARK</t>
  </si>
  <si>
    <t>500 S BOURBEUSE</t>
  </si>
  <si>
    <t>CLEARWATER STORE/CAFE</t>
  </si>
  <si>
    <t>ROUTE 3 BOX 3592</t>
  </si>
  <si>
    <t>YE OLD ENGLISH INN</t>
  </si>
  <si>
    <t>24 DOWNING ST</t>
  </si>
  <si>
    <t>HASIMI JAPANESE EXPRESS</t>
  </si>
  <si>
    <t>1510 S ELLIOTT AVE</t>
  </si>
  <si>
    <t>TACO'S DON MANUEL, LLC</t>
  </si>
  <si>
    <t>1805 INDIANA AVE</t>
  </si>
  <si>
    <t>EL CHARO WEST PLAINS 1</t>
  </si>
  <si>
    <t>BURCHS BAR VENDOR VILLAGE</t>
  </si>
  <si>
    <t>103 E MAIN ST</t>
  </si>
  <si>
    <t>026 PUB &amp; BIERGARTEN</t>
  </si>
  <si>
    <t>515 GRAVOIS ROAD</t>
  </si>
  <si>
    <t>AMERICAN GRILL</t>
  </si>
  <si>
    <t>12792 HWY 17</t>
  </si>
  <si>
    <t>ROBY</t>
  </si>
  <si>
    <t>JOSE JALAPENOS-ASHLAND</t>
  </si>
  <si>
    <t>503 S HENRY CLAY BLVD</t>
  </si>
  <si>
    <t>ASHLAND</t>
  </si>
  <si>
    <t>EL AGAVE</t>
  </si>
  <si>
    <t>180 LAMAR PKWY, STE 109</t>
  </si>
  <si>
    <t>PACIFIC</t>
  </si>
  <si>
    <t>OZARK MOUNTAIN CATTLE *B*</t>
  </si>
  <si>
    <t>224 S JEFFERSON</t>
  </si>
  <si>
    <t>JALISCO MEXICAN RESTAURAN</t>
  </si>
  <si>
    <t>411 W BUCHANAN ST</t>
  </si>
  <si>
    <t>CAFE MOSAIC</t>
  </si>
  <si>
    <t>901 PATIENTS FIRST DRIVE</t>
  </si>
  <si>
    <t>OLD BRICK HOUSE REST</t>
  </si>
  <si>
    <t>3RD &amp; MARKET STREET</t>
  </si>
  <si>
    <t>OLD WARSON COUNTRY CLUB</t>
  </si>
  <si>
    <t>9841 OLD WARSON RD</t>
  </si>
  <si>
    <t>CRENSHAW'S</t>
  </si>
  <si>
    <t>100 MARY ST</t>
  </si>
  <si>
    <t>FLAME</t>
  </si>
  <si>
    <t>314 W WALNUT ST</t>
  </si>
  <si>
    <t>CENTURY CAPE LONE WOLF BO</t>
  </si>
  <si>
    <t>SANDWICK TRUX</t>
  </si>
  <si>
    <t>2205 LACLEDE</t>
  </si>
  <si>
    <t>SHERATON CLAYTON</t>
  </si>
  <si>
    <t>7730 BONHOMME AVENUE</t>
  </si>
  <si>
    <t>BAIRS SPORTS GRILL NIXA</t>
  </si>
  <si>
    <t>105 W SHERMAN WAY</t>
  </si>
  <si>
    <t>CASA LOPEZ MEXICAN RESTAU</t>
  </si>
  <si>
    <t>STACEY'S PLACE</t>
  </si>
  <si>
    <t>4501 E LIBERTY</t>
  </si>
  <si>
    <t>TORTILLA FLATS</t>
  </si>
  <si>
    <t>12164 N STATE HWY 5</t>
  </si>
  <si>
    <t>SWISS INN</t>
  </si>
  <si>
    <t>356 NORTH JEFFERSON</t>
  </si>
  <si>
    <t>LITTLE HACIENDA/HOLLISTER</t>
  </si>
  <si>
    <t>#9 DOWNING STREET</t>
  </si>
  <si>
    <t>65673</t>
  </si>
  <si>
    <t>HIGH ADVENTURE RANCH</t>
  </si>
  <si>
    <t>263 STATE HIGHWAY YY</t>
  </si>
  <si>
    <t>COOK STATION</t>
  </si>
  <si>
    <t>THE WHEELHOUSE/SPRUCE</t>
  </si>
  <si>
    <t>1000 SPRUCE STE 1E</t>
  </si>
  <si>
    <t>OZARK AMPETHEATRE</t>
  </si>
  <si>
    <t>2367 OLD ROUTE 5</t>
  </si>
  <si>
    <t>GUACAMOLE #2</t>
  </si>
  <si>
    <t>108 WEST MAIN</t>
  </si>
  <si>
    <t>ALICE IRENES</t>
  </si>
  <si>
    <t>310 US 60</t>
  </si>
  <si>
    <t>MORELAND'S CATFISH</t>
  </si>
  <si>
    <t>13448 MARIES ROAD 325</t>
  </si>
  <si>
    <t>J HUSTON'S</t>
  </si>
  <si>
    <t>DEXTER QUEEN CAPE</t>
  </si>
  <si>
    <t>1027 BROADWAY ST</t>
  </si>
  <si>
    <t>MERCANTILE RESTAURANT</t>
  </si>
  <si>
    <t>202 JOHN ST</t>
  </si>
  <si>
    <t>SNIDER'S FAMILY RESTAURAN</t>
  </si>
  <si>
    <t>1027 PORTER WAGONER BLVD</t>
  </si>
  <si>
    <t>OLD TIME TWIST</t>
  </si>
  <si>
    <t>7711 E US HIGHWAY 60</t>
  </si>
  <si>
    <t>BLACKBIRD BAR GRILL</t>
  </si>
  <si>
    <t>1323 S ELLIOTT AVE</t>
  </si>
  <si>
    <t>BAYMONT INN ST ROBERT</t>
  </si>
  <si>
    <t>BIG E'S TAVERN</t>
  </si>
  <si>
    <t>213 N MAIN ST</t>
  </si>
  <si>
    <t>HEIDI'S COUNTRY CAFE</t>
  </si>
  <si>
    <t>409 GRAND AVE</t>
  </si>
  <si>
    <t>TANEYVILLE</t>
  </si>
  <si>
    <t>JUANITA TAMALES</t>
  </si>
  <si>
    <t>2203 VIENNA RD APT 1</t>
  </si>
  <si>
    <t>SAINT PETERS GOLF COURSE</t>
  </si>
  <si>
    <t>200 SALT LICK ROAD</t>
  </si>
  <si>
    <t>PIZZA AMERICANA</t>
  </si>
  <si>
    <t>210 E MAIN ST</t>
  </si>
  <si>
    <t>MAYA CAFE</t>
  </si>
  <si>
    <t>2726 SUTTON BLVD</t>
  </si>
  <si>
    <t>MAPLEWOOD</t>
  </si>
  <si>
    <t>JB HOOKS LOWER KITCHEN</t>
  </si>
  <si>
    <t>OZARK FARMS</t>
  </si>
  <si>
    <t>11600 STATE HWY 72</t>
  </si>
  <si>
    <t>BAUHAUS KAFFEE</t>
  </si>
  <si>
    <t>9 NORTH JEFFERSON STREET</t>
  </si>
  <si>
    <t>EL CHARO MARSHFIELD 1</t>
  </si>
  <si>
    <t>1291 BANNING ST</t>
  </si>
  <si>
    <t>1710 PORTER WAGONER BLVD</t>
  </si>
  <si>
    <t>OLD MINE HOUSE</t>
  </si>
  <si>
    <t>235 W MAIN ST</t>
  </si>
  <si>
    <t>SPRING CREEK PIZZA &amp; CAFE</t>
  </si>
  <si>
    <t>306 W. ROSE AVE</t>
  </si>
  <si>
    <t>POST GAME PIZZA</t>
  </si>
  <si>
    <t>900 W WASHINGTON ST 105</t>
  </si>
  <si>
    <t>WESTGATE BRANSON MPLACE</t>
  </si>
  <si>
    <t>EAGLE HURST RESORT</t>
  </si>
  <si>
    <t>240 EAGLE HURST RD</t>
  </si>
  <si>
    <t>MAGGIE'S LUNCHBOX</t>
  </si>
  <si>
    <t>867 HORAN DRIVE</t>
  </si>
  <si>
    <t>GRANDMA RUTH"S CAFE</t>
  </si>
  <si>
    <t>9 TREASURE LAKE DR</t>
  </si>
  <si>
    <t>FIRESIDE</t>
  </si>
  <si>
    <t>153 UNIVERSITY FOREST DR</t>
  </si>
  <si>
    <t>WOMANS EXCHANGE</t>
  </si>
  <si>
    <t>8811A LADUE ROAD</t>
  </si>
  <si>
    <t>MALDEN COUNTRY CLUB INC.</t>
  </si>
  <si>
    <t>2290 ARNOLD BLVD</t>
  </si>
  <si>
    <t>WILD THYMES-LONE WOLF LLC</t>
  </si>
  <si>
    <t>15480 CLAYTON ROAD</t>
  </si>
  <si>
    <t>PHO 8</t>
  </si>
  <si>
    <t>3036 WILLIAM ST</t>
  </si>
  <si>
    <t>DOWNING STREET POUR HOUSE</t>
  </si>
  <si>
    <t>HILL</t>
  </si>
  <si>
    <t>600 E BATTLEFIELD ST</t>
  </si>
  <si>
    <t>SIMPLY SWIRLED SIKESTON</t>
  </si>
  <si>
    <t>1189 S MAIN ST STE C</t>
  </si>
  <si>
    <t>THE-GROUND-ABOUT</t>
  </si>
  <si>
    <t>107 E ADAMS ST</t>
  </si>
  <si>
    <t>THE LEGACY RANCH</t>
  </si>
  <si>
    <t>12729 STONEY POINT ROAD</t>
  </si>
  <si>
    <t>TWISTER BBQ</t>
  </si>
  <si>
    <t>1801 TRUMAN BLVD</t>
  </si>
  <si>
    <t>WACKY JACKS</t>
  </si>
  <si>
    <t>3632 STATE HIGHWAY EE</t>
  </si>
  <si>
    <t>66 DRIVE IN THEATRE   *B*</t>
  </si>
  <si>
    <t>17231 OLD 66 BLVD</t>
  </si>
  <si>
    <t>BRICKHOUSE GRILL</t>
  </si>
  <si>
    <t>1921 W ELM ST</t>
  </si>
  <si>
    <t>FALSTAFF'S LOCAL</t>
  </si>
  <si>
    <t>311 PARK CENTRAL WEST</t>
  </si>
  <si>
    <t>SKYBOX TOO</t>
  </si>
  <si>
    <t>1645 W REPUBLIC RD</t>
  </si>
  <si>
    <t>HYDRO ADVENTURES</t>
  </si>
  <si>
    <t>2801 CHESHIRE BLVD</t>
  </si>
  <si>
    <t>TAVERN AT TRAILS END</t>
  </si>
  <si>
    <t>258 TRAILS END RD</t>
  </si>
  <si>
    <t>LEMONADE HOUSE GRILLE 2</t>
  </si>
  <si>
    <t>304 W JEFFERSON ST</t>
  </si>
  <si>
    <t>MAIN STREET GRILL</t>
  </si>
  <si>
    <t>239 WEST MAIN STREET</t>
  </si>
  <si>
    <t>QUE PASA MEXICAN REST</t>
  </si>
  <si>
    <t>1165 GRAVOIS ROAD</t>
  </si>
  <si>
    <t>NEIGHBORS MILL ROGERS</t>
  </si>
  <si>
    <t>2090 W PLEASANT GROVE RD</t>
  </si>
  <si>
    <t>ROGERS</t>
  </si>
  <si>
    <t>COLJAC CAFE</t>
  </si>
  <si>
    <t>23 E COLUMBIA ST</t>
  </si>
  <si>
    <t>O'CONNELLS CNTR CITY  *B*</t>
  </si>
  <si>
    <t>212 W. MCDANIEL ST</t>
  </si>
  <si>
    <t>SUB SHOP INC          *S*</t>
  </si>
  <si>
    <t>209 S 8TH STREET</t>
  </si>
  <si>
    <t>LEOB'S BAR AND GRILL</t>
  </si>
  <si>
    <t>205 HIGHWAY 50</t>
  </si>
  <si>
    <t>HILLSIDE BURGERS &amp; MORE</t>
  </si>
  <si>
    <t>DOGWOOD GRILL</t>
  </si>
  <si>
    <t>421 DUNKLIN STREET</t>
  </si>
  <si>
    <t>JOHNNY MAC'S BAR/GRILL</t>
  </si>
  <si>
    <t>106 RIVER VIEW DR</t>
  </si>
  <si>
    <t>BONNOTS MILL</t>
  </si>
  <si>
    <t>65016</t>
  </si>
  <si>
    <t>OCEAN BUFFETT</t>
  </si>
  <si>
    <t>225 SAINT ROBERT BLVD</t>
  </si>
  <si>
    <t>HIBACHI MANCHESTER RD</t>
  </si>
  <si>
    <t>1282 OLD ORCHARD CENTER</t>
  </si>
  <si>
    <t>POMODOROS INC</t>
  </si>
  <si>
    <t>3618 JEFFCO BLVD</t>
  </si>
  <si>
    <t>TWISTED MIKES</t>
  </si>
  <si>
    <t>836 N GLENSTONE AVE</t>
  </si>
  <si>
    <t>DOUBLE D'S PIZZERIA LLC</t>
  </si>
  <si>
    <t>13150 TESSON FERRY ROAD</t>
  </si>
  <si>
    <t>ANGEL INN</t>
  </si>
  <si>
    <t>2350 GREEN MOUNTAIN DRIVE</t>
  </si>
  <si>
    <t>JIM &amp; JERRYS</t>
  </si>
  <si>
    <t>336 VINE STREET</t>
  </si>
  <si>
    <t>106 W RUSSELL ST</t>
  </si>
  <si>
    <t>VIKING POST #129</t>
  </si>
  <si>
    <t>15800 S. HWY 39</t>
  </si>
  <si>
    <t>WAYNE O'S SEAFOOD GRLL</t>
  </si>
  <si>
    <t>24 COURT SQUARE</t>
  </si>
  <si>
    <t>DOS PRIMOS</t>
  </si>
  <si>
    <t>624 N MAIN ST</t>
  </si>
  <si>
    <t>GIORGIO'S</t>
  </si>
  <si>
    <t>803 SOUTH BYP</t>
  </si>
  <si>
    <t>THE FERRIS WHEEL</t>
  </si>
  <si>
    <t>401 S SPRIGG ST</t>
  </si>
  <si>
    <t>FERGIES MIDTOWN BAR AND</t>
  </si>
  <si>
    <t>121 GREEN ST</t>
  </si>
  <si>
    <t>MUDLOUNGE</t>
  </si>
  <si>
    <t>321 E WALNUT ST</t>
  </si>
  <si>
    <t>CHIMICHANGA MEXICAN</t>
  </si>
  <si>
    <t>5425 SOUTH GRAND</t>
  </si>
  <si>
    <t>PIZZA WORLD 248</t>
  </si>
  <si>
    <t>1447 STATE HIGHWAY 248 ST</t>
  </si>
  <si>
    <t>THE BUZZ</t>
  </si>
  <si>
    <t>2810 EAST BATTLEFIELD</t>
  </si>
  <si>
    <t>WELK PREVIEW CENTER</t>
  </si>
  <si>
    <t>TAORMINA'S SICILIAN RESTA</t>
  </si>
  <si>
    <t>892 E CHERRY ST</t>
  </si>
  <si>
    <t>WESTGT BRN LK RNT FRT OFF</t>
  </si>
  <si>
    <t>750 EMERALD POINTE DR</t>
  </si>
  <si>
    <t>ON THE RISE BK/BISTRO *B*</t>
  </si>
  <si>
    <t>5439 HWY 54</t>
  </si>
  <si>
    <t>DAYS INN</t>
  </si>
  <si>
    <t>MARGIE'S PLACE</t>
  </si>
  <si>
    <t>STAYBRIDGE SUITES O'FAL</t>
  </si>
  <si>
    <t>1155 TECHNOLOGY DRIVE</t>
  </si>
  <si>
    <t>STEVE &amp; VONDY'S CAFE</t>
  </si>
  <si>
    <t>319 S STATE HIGHWAY 53</t>
  </si>
  <si>
    <t>LAS BRISAS/BLYTHEVILLE</t>
  </si>
  <si>
    <t>3702 E MAIN ST</t>
  </si>
  <si>
    <t>BLYTHEVILLE</t>
  </si>
  <si>
    <t>72315</t>
  </si>
  <si>
    <t>LANDON'S DELI</t>
  </si>
  <si>
    <t>1835 HWY 76</t>
  </si>
  <si>
    <t>MOTOR CITY CAFE</t>
  </si>
  <si>
    <t>6467 BUSINESS 67</t>
  </si>
  <si>
    <t>ZOI'S GYRO CORNER</t>
  </si>
  <si>
    <t>1865 BROADWAY ST</t>
  </si>
  <si>
    <t>BIG T  MOMMA DS BACKWOODS</t>
  </si>
  <si>
    <t>18107 MAIN ST</t>
  </si>
  <si>
    <t>MISSOURI PIZZA COMPANY</t>
  </si>
  <si>
    <t>115 EAST SPRINGFIELD</t>
  </si>
  <si>
    <t>15 WEST BAR &amp; GRILL</t>
  </si>
  <si>
    <t>15 W ST JOSEPH</t>
  </si>
  <si>
    <t>FUSION BAR &amp; GRILL    *N*</t>
  </si>
  <si>
    <t>2609 N KANSAS EXPRESSWAY</t>
  </si>
  <si>
    <t>SHAWNEE BLUFF VINEYARD</t>
  </si>
  <si>
    <t>8 TOLWOOD RD</t>
  </si>
  <si>
    <t>CRACKED</t>
  </si>
  <si>
    <t>1522 CAULKS HILL RD</t>
  </si>
  <si>
    <t>DIAMOND RESORTS CITY CENT</t>
  </si>
  <si>
    <t>400 S 14TH ST</t>
  </si>
  <si>
    <t>RON'S FAMILY RESTARUANT</t>
  </si>
  <si>
    <t>125 N OAK STREET</t>
  </si>
  <si>
    <t>HONEY CHILD</t>
  </si>
  <si>
    <t>658 MISSOURI AVE</t>
  </si>
  <si>
    <t>WHEELHOUSE AT VIB HOTEL</t>
  </si>
  <si>
    <t>1845 E SUNSHINE ST</t>
  </si>
  <si>
    <t>MICHAEL'S STEAK CHALET</t>
  </si>
  <si>
    <t>1440 SWISS VILLAGE RD</t>
  </si>
  <si>
    <t>STATION 2 CAFE</t>
  </si>
  <si>
    <t>1 SOUTH MAIN ST</t>
  </si>
  <si>
    <t>KEEN BEAN COFFEE ROASTERS</t>
  </si>
  <si>
    <t>1031 S MARKET ST</t>
  </si>
  <si>
    <t>LAKE BILLARDS AND SPORTS</t>
  </si>
  <si>
    <t>ISLE OF CAPRI/BANQUETS</t>
  </si>
  <si>
    <t>THE RIB JOINT</t>
  </si>
  <si>
    <t>2963 E CHESTNUT EXPY</t>
  </si>
  <si>
    <t>R &amp; M DUTCH COOKING</t>
  </si>
  <si>
    <t>2994 SOUTH HWY E</t>
  </si>
  <si>
    <t>NORWOOD</t>
  </si>
  <si>
    <t>THE ROOST</t>
  </si>
  <si>
    <t>2025 W SUNSHINE ST # 104</t>
  </si>
  <si>
    <t>PAYNE STEWARTS</t>
  </si>
  <si>
    <t>100 N PAYNE STEWART DR</t>
  </si>
  <si>
    <t>BUDGET INN            *B*</t>
  </si>
  <si>
    <t>I-55 EXIT 40</t>
  </si>
  <si>
    <t>CJ MUGGS BAR/WEBSTER</t>
  </si>
  <si>
    <t>101 WEST LOCKWOOD</t>
  </si>
  <si>
    <t>PANDA HOUSE HOUSTON</t>
  </si>
  <si>
    <t>1300 S SAM HOUSTON BLVD</t>
  </si>
  <si>
    <t>PIZZA ON THE SQUARE</t>
  </si>
  <si>
    <t>101 WEST SIDE SQUARE</t>
  </si>
  <si>
    <t>FARM 2 COUNTER</t>
  </si>
  <si>
    <t>2006 N BROADWAY AVE</t>
  </si>
  <si>
    <t>SHOW ME SMOKE BBQ</t>
  </si>
  <si>
    <t>3340 COLLINS DR</t>
  </si>
  <si>
    <t>SERGIOS 2 LAKE OZARK</t>
  </si>
  <si>
    <t>2107 BAGNELL DAM BLVD</t>
  </si>
  <si>
    <t>FRESH HEALTHY CAFE #1</t>
  </si>
  <si>
    <t>150 S MOUNT AUBURN RD</t>
  </si>
  <si>
    <t>GOOCH'S DRIVE IN</t>
  </si>
  <si>
    <t>HWY HH AND 34</t>
  </si>
  <si>
    <t>INTERMISSION CAFE</t>
  </si>
  <si>
    <t>106 S ALLISON</t>
  </si>
  <si>
    <t>RC MARKET</t>
  </si>
  <si>
    <t>2709 MARTIN LUTHER KING</t>
  </si>
  <si>
    <t>LA CAFE</t>
  </si>
  <si>
    <t>519 WALNUT ST</t>
  </si>
  <si>
    <t>HAWAIIAN GRILL</t>
  </si>
  <si>
    <t>1720 N. KINGSHIGHWAY</t>
  </si>
  <si>
    <t>GRANDMA'S GOODIES AND GUM</t>
  </si>
  <si>
    <t>#8 DOWNING STREET</t>
  </si>
  <si>
    <t>PICKLES AND BUNS</t>
  </si>
  <si>
    <t>801 S PICKWICK AVE</t>
  </si>
  <si>
    <t>THRIVE</t>
  </si>
  <si>
    <t>153 MAIN ST</t>
  </si>
  <si>
    <t>ARCHIES ITALIAN EATERY</t>
  </si>
  <si>
    <t>1410 E REPUBLIC RD</t>
  </si>
  <si>
    <t>LAKESIDE RESORT RESTAURAN</t>
  </si>
  <si>
    <t>153 CONEY DR</t>
  </si>
  <si>
    <t>1517 S PERRYVILLE BLVD</t>
  </si>
  <si>
    <t>NANNA'S 12</t>
  </si>
  <si>
    <t>207 EAST WASHINGTON</t>
  </si>
  <si>
    <t>MACHOS TACOS</t>
  </si>
  <si>
    <t>CARLITOS CABO SOUTH</t>
  </si>
  <si>
    <t>510 W GREEN MEADOWS RD</t>
  </si>
  <si>
    <t>GRILL-A-BROTHERS</t>
  </si>
  <si>
    <t>4747 EAST ELK DRIVE</t>
  </si>
  <si>
    <t>SLICE</t>
  </si>
  <si>
    <t>482 BRANSON LANDING BLVD</t>
  </si>
  <si>
    <t>CIAO CAPE INC</t>
  </si>
  <si>
    <t>1650 N KINGSHIGHWAY 102</t>
  </si>
  <si>
    <t>LO COSTENITA</t>
  </si>
  <si>
    <t>1030 STATE HIGHWAY KK</t>
  </si>
  <si>
    <t>PROVALO DELI</t>
  </si>
  <si>
    <t>229 WEST LOCKWOOD AVE</t>
  </si>
  <si>
    <t>LONGVIEW 76 CAFE</t>
  </si>
  <si>
    <t>16655 E STATE HIGHWAY 76</t>
  </si>
  <si>
    <t>ROCKY COMFORT</t>
  </si>
  <si>
    <t>64861</t>
  </si>
  <si>
    <t>THE RAFTING COMPANY</t>
  </si>
  <si>
    <t>95 MCCORMICK RD</t>
  </si>
  <si>
    <t>TWIN BRIDGES BAR/GRILL</t>
  </si>
  <si>
    <t>4205-B STATE RT CC</t>
  </si>
  <si>
    <t>SANTA FE BAR &amp; GRILL</t>
  </si>
  <si>
    <t>1003 N MAIN ST</t>
  </si>
  <si>
    <t>CHATEAU ON THE LAKE</t>
  </si>
  <si>
    <t>ROBBIE D'S BAR AND GRILL</t>
  </si>
  <si>
    <t>907 W BUCHANAN ST</t>
  </si>
  <si>
    <t>JUDES COFFEE COMPANY</t>
  </si>
  <si>
    <t>211 E ELM ST</t>
  </si>
  <si>
    <t>KOHLFELD DISTRIBUTING INC</t>
  </si>
  <si>
    <t>4691 E JACKSON BLVD</t>
  </si>
  <si>
    <t>FANDANGO'S BAR AND GRILL</t>
  </si>
  <si>
    <t>2940 DOUGHERTY FERRY RD</t>
  </si>
  <si>
    <t>SUNRISE CANTINA BAR AND G</t>
  </si>
  <si>
    <t>TUPELO HONEY</t>
  </si>
  <si>
    <t>8779 MISSOURI 5</t>
  </si>
  <si>
    <t>TRAVELODGE -  MARSTON</t>
  </si>
  <si>
    <t>301 ROUTE AD</t>
  </si>
  <si>
    <t>KOPPIE'S</t>
  </si>
  <si>
    <t>9215 STATE HWY 173</t>
  </si>
  <si>
    <t>SMOKEY VALLEY BBQ</t>
  </si>
  <si>
    <t>4273 HIGHWAY B</t>
  </si>
  <si>
    <t>GARCIAS MEXICAN RESTAURAN</t>
  </si>
  <si>
    <t>1302 OLD EXETER RD</t>
  </si>
  <si>
    <t>STELLINA PASTA CAFE</t>
  </si>
  <si>
    <t>3342 WATSON ROAD</t>
  </si>
  <si>
    <t>BRANSON CAFE</t>
  </si>
  <si>
    <t>120 W. MAIN ST</t>
  </si>
  <si>
    <t>CAPTAIN J</t>
  </si>
  <si>
    <t>120 RUSSELL AVE</t>
  </si>
  <si>
    <t>CRAZY H ARENA</t>
  </si>
  <si>
    <t>19060 CR 211</t>
  </si>
  <si>
    <t>WEST PARK LANES INC</t>
  </si>
  <si>
    <t>354 SILVER SPRINGS ROAD</t>
  </si>
  <si>
    <t>EL CHARRO BRANSON     *B*</t>
  </si>
  <si>
    <t>1305 W HWY 76</t>
  </si>
  <si>
    <t>THE COZY CAFE</t>
  </si>
  <si>
    <t>1018 HWY KK</t>
  </si>
  <si>
    <t>THE FRED</t>
  </si>
  <si>
    <t>SALTY JACKS</t>
  </si>
  <si>
    <t>BOX 27 HCR 1</t>
  </si>
  <si>
    <t>OLD/HOLIDAY INN EXPRS *B*</t>
  </si>
  <si>
    <t>SUMMIT CITY BISTRO</t>
  </si>
  <si>
    <t>122 S MADISON AVE</t>
  </si>
  <si>
    <t>MILLER'S GRILL/HOUSTON</t>
  </si>
  <si>
    <t>6888 HWY 63</t>
  </si>
  <si>
    <t>JACKIE'S</t>
  </si>
  <si>
    <t>101 1ST ST</t>
  </si>
  <si>
    <t>BLACK RIVER ICE CREAM PAR</t>
  </si>
  <si>
    <t>CARNIVORES MEAT AND DRINK</t>
  </si>
  <si>
    <t>220 MARSHALL DR</t>
  </si>
  <si>
    <t>KING'S SUBS</t>
  </si>
  <si>
    <t>EL PAISANO MEXICAN RESTAU</t>
  </si>
  <si>
    <t>1424 JEFFCO BLVD</t>
  </si>
  <si>
    <t>GUACAMOLE</t>
  </si>
  <si>
    <t>605 N JEFFERSON</t>
  </si>
  <si>
    <t>FAJITAS LOCO'S</t>
  </si>
  <si>
    <t>3015 WEST HWY. 76</t>
  </si>
  <si>
    <t>OLD/STEINBERG ICE RINK*S*</t>
  </si>
  <si>
    <t>401 NORTH JEFFERSON</t>
  </si>
  <si>
    <t>SUPER CHINA BUFFET</t>
  </si>
  <si>
    <t>2204 MICHIGAN AVENUE</t>
  </si>
  <si>
    <t>FRESH BURRITO         *S*</t>
  </si>
  <si>
    <t>MAC'S CLUBHOUSE GRILL</t>
  </si>
  <si>
    <t>KANAKUK KAMPS/BUS   BI*B*</t>
  </si>
  <si>
    <t>EL AGAVE WENTZVILLE</t>
  </si>
  <si>
    <t>1201 WENTZVILLE PARKWAY</t>
  </si>
  <si>
    <t>BUDDY'S PLACE</t>
  </si>
  <si>
    <t>585 SAINTE GENEVIEVE DR</t>
  </si>
  <si>
    <t>MONTAUK RESORT</t>
  </si>
  <si>
    <t>420 COUNTY ROAD 6670</t>
  </si>
  <si>
    <t>600 BUS LOOP 70 WEST</t>
  </si>
  <si>
    <t>TAN TAR-A RESORT</t>
  </si>
  <si>
    <t>494 TAN TARA EST</t>
  </si>
  <si>
    <t>COLDWATER RANCH RESORT*S*</t>
  </si>
  <si>
    <t>HCR 1 BOX 214</t>
  </si>
  <si>
    <t>CAFE MANHATTAN/HANLEY</t>
  </si>
  <si>
    <t>505 SOUTH HANLEY ROAD</t>
  </si>
  <si>
    <t>LIONS CHOICE CHIPPEWA #16</t>
  </si>
  <si>
    <t>6630 CHIPPEWA ST</t>
  </si>
  <si>
    <t>MOMS DELI INC</t>
  </si>
  <si>
    <t>4412 JAMIESON</t>
  </si>
  <si>
    <t>CROWN CANDY COMPANY</t>
  </si>
  <si>
    <t>1401 ST LOUIS AVE</t>
  </si>
  <si>
    <t>WHEEL HOUSE</t>
  </si>
  <si>
    <t>3100 GREEN MOUNTAIN DR.</t>
  </si>
  <si>
    <t>MINGO CANTEEN DBA J. FARR</t>
  </si>
  <si>
    <t>20986 CTY ROAD 297</t>
  </si>
  <si>
    <t>M&amp;M BISTRO</t>
  </si>
  <si>
    <t>407 SOUTH MAIN</t>
  </si>
  <si>
    <t>ECONO LODGE</t>
  </si>
  <si>
    <t>1441 W CENTRAL AVE</t>
  </si>
  <si>
    <t>POP A WHEELIES</t>
  </si>
  <si>
    <t>1175 N BUS HWY 5</t>
  </si>
  <si>
    <t>MTS</t>
  </si>
  <si>
    <t>1911 S NATIONAL AVE</t>
  </si>
  <si>
    <t>KC COUNTRY</t>
  </si>
  <si>
    <t>5836 OLD US 40</t>
  </si>
  <si>
    <t>LA ESTANCIA</t>
  </si>
  <si>
    <t>2772 NORTH DOUGLAS ST</t>
  </si>
  <si>
    <t>ANNIES GRILL LLC</t>
  </si>
  <si>
    <t>HARPOS</t>
  </si>
  <si>
    <t>136 HILLTOWN VILLAGE CTR</t>
  </si>
  <si>
    <t>DELI ON THE HILL</t>
  </si>
  <si>
    <t>31 MILL HILL RD</t>
  </si>
  <si>
    <t>JACKSON DELI &amp; BBQ</t>
  </si>
  <si>
    <t>SUB SHOP</t>
  </si>
  <si>
    <t>456 W MCDANIEL</t>
  </si>
  <si>
    <t>NEW YORK GRILL LINDBERGH</t>
  </si>
  <si>
    <t>540 NORTH HIGHWAY 67</t>
  </si>
  <si>
    <t>ALUMNI ST LOUIS</t>
  </si>
  <si>
    <t>200 N. 13TH STREET</t>
  </si>
  <si>
    <t>MISS SHERI'S WARSON</t>
  </si>
  <si>
    <t>9967 MANCHESTER ROAD</t>
  </si>
  <si>
    <t>SKSTN RODEO/CONCESSNS</t>
  </si>
  <si>
    <t>NORTH INGRAM RD</t>
  </si>
  <si>
    <t>POGO'S PIZZA</t>
  </si>
  <si>
    <t>1214 S PARK</t>
  </si>
  <si>
    <t>DONUT PALACE</t>
  </si>
  <si>
    <t>207 N MISSOURI</t>
  </si>
  <si>
    <t>HOTSHOTS OFALLON IL</t>
  </si>
  <si>
    <t>1319 CENTRAL PARK DRIVE</t>
  </si>
  <si>
    <t>G &amp; D STEAKHOUSE</t>
  </si>
  <si>
    <t>2001 WEST WORLEY</t>
  </si>
  <si>
    <t>MEGANS BREAKFAST NOOK</t>
  </si>
  <si>
    <t>1228 W TRUEMAN</t>
  </si>
  <si>
    <t>MILLERS LANDING</t>
  </si>
  <si>
    <t>1431 RUNABOUT DR</t>
  </si>
  <si>
    <t>SONORA MEXICAN GRILL</t>
  </si>
  <si>
    <t>1232 BRANSON HILLS PKWY</t>
  </si>
  <si>
    <t>2651 HWY 67 SOUTH</t>
  </si>
  <si>
    <t>BLACK SHEEP ASAP</t>
  </si>
  <si>
    <t>2420 E SUNSHINE ST</t>
  </si>
  <si>
    <t>CARTOONS</t>
  </si>
  <si>
    <t>1614 SOUTH GLENSTONE</t>
  </si>
  <si>
    <t>NEW CHAONIA LANDING</t>
  </si>
  <si>
    <t>4343 WAYNE RTE W</t>
  </si>
  <si>
    <t>HSG CATERING- MISSOURI</t>
  </si>
  <si>
    <t>2510 S VIRGINIA AVE</t>
  </si>
  <si>
    <t>1518 S BROADWAY ST</t>
  </si>
  <si>
    <t>MEXICO LINDO</t>
  </si>
  <si>
    <t>158 POINTE ROYALE DR</t>
  </si>
  <si>
    <t>ARCHITECT COFFEE COMPANY</t>
  </si>
  <si>
    <t>1604 E REPUBLIC RD</t>
  </si>
  <si>
    <t>TRIGG CATERING INC</t>
  </si>
  <si>
    <t>300 OFALLON PLAZA</t>
  </si>
  <si>
    <t>EL MAGUEY</t>
  </si>
  <si>
    <t>631 N GLENSTONE</t>
  </si>
  <si>
    <t>SHANGHAI BUFFET</t>
  </si>
  <si>
    <t>531 W MT VERNON</t>
  </si>
  <si>
    <t>RICHS FAMOUS BURGERS ST J</t>
  </si>
  <si>
    <t>115 E SPRINGFIELD ST</t>
  </si>
  <si>
    <t>SPILLWAY</t>
  </si>
  <si>
    <t>14852 HWY T</t>
  </si>
  <si>
    <t>SOUTHERN SKILLET</t>
  </si>
  <si>
    <t>204 S 3RD ST</t>
  </si>
  <si>
    <t>TRAPPERS</t>
  </si>
  <si>
    <t>1104 BAGNELL DAM BLVD</t>
  </si>
  <si>
    <t>TASTE BUDZ TAKE OUT</t>
  </si>
  <si>
    <t>280 DEBALIVIERE AVE</t>
  </si>
  <si>
    <t>KANCHAN INC</t>
  </si>
  <si>
    <t>36990 STATE HIGHWAY 25</t>
  </si>
  <si>
    <t>GLENDALE HIGH FOOTBALL BO</t>
  </si>
  <si>
    <t>501 S NATIONAL AVE</t>
  </si>
  <si>
    <t>LA PALOMA SOUTH</t>
  </si>
  <si>
    <t>1425 W BATTLEFIELD ST</t>
  </si>
  <si>
    <t>YIA YIA'S ST LOUIS</t>
  </si>
  <si>
    <t>15601 OLIVE STREET ROAD</t>
  </si>
  <si>
    <t>DON CARLOS CHAFFEE</t>
  </si>
  <si>
    <t>150 W YOAKUM AVE</t>
  </si>
  <si>
    <t>RICHS FAMOUS BURGERS SULL</t>
  </si>
  <si>
    <t>454 N CHURCH ST</t>
  </si>
  <si>
    <t>SIDETRACKED AGAIN BAR &amp; G</t>
  </si>
  <si>
    <t>24152 KELLING LN</t>
  </si>
  <si>
    <t>DAWT MILL</t>
  </si>
  <si>
    <t>HC 1 BOX 1090</t>
  </si>
  <si>
    <t>TECUMSEH</t>
  </si>
  <si>
    <t>SPRADFIELDS DINER &amp; DELI</t>
  </si>
  <si>
    <t>Z/BIRCH CREEK GOLF</t>
  </si>
  <si>
    <t>499 N SERVICE ROAD</t>
  </si>
  <si>
    <t>PULASKI COUNTY SHRINE CLU</t>
  </si>
  <si>
    <t>26224 SILVER LANE</t>
  </si>
  <si>
    <t>OCEAN BUFFET</t>
  </si>
  <si>
    <t>TERRE DU LAC GOLF SHOP</t>
  </si>
  <si>
    <t>1424 RUE RIVIERA</t>
  </si>
  <si>
    <t>SHOGUN</t>
  </si>
  <si>
    <t>729 SUNSET DRIVE</t>
  </si>
  <si>
    <t>BLUE OWL RESTAURANT</t>
  </si>
  <si>
    <t>SECOND &amp; MILL</t>
  </si>
  <si>
    <t>SANDY RIDGE</t>
  </si>
  <si>
    <t>3234 W HIGHWAY 80</t>
  </si>
  <si>
    <t>STRATTONS CAFE</t>
  </si>
  <si>
    <t>8103 BIG BEND BLVD</t>
  </si>
  <si>
    <t>EL TORERO (NEW)</t>
  </si>
  <si>
    <t>JAX BAR &amp; GRILL</t>
  </si>
  <si>
    <t>201 STATE STREET</t>
  </si>
  <si>
    <t>DELTA</t>
  </si>
  <si>
    <t>63744</t>
  </si>
  <si>
    <t>823 N CLARK ST</t>
  </si>
  <si>
    <t>LA JARRA LOKA</t>
  </si>
  <si>
    <t>722 E BROADWAY ST</t>
  </si>
  <si>
    <t>KEVIN'S PLACE</t>
  </si>
  <si>
    <t>2111 CHEROKEE</t>
  </si>
  <si>
    <t>PRIME TIME STORE #14  *N*</t>
  </si>
  <si>
    <t>945 E. HWY 76</t>
  </si>
  <si>
    <t>EL JIMADOR/EDGEWOOD</t>
  </si>
  <si>
    <t>2930 EDGEWOOD DR</t>
  </si>
  <si>
    <t>CHOW CHOW</t>
  </si>
  <si>
    <t>NIGHTSHIFT BAR &amp; GRILL</t>
  </si>
  <si>
    <t>3979 MEXICO ROAD</t>
  </si>
  <si>
    <t>LUCKY CHINESE RESTAURANT</t>
  </si>
  <si>
    <t>EL INDIO #4</t>
  </si>
  <si>
    <t>7551 ROUTE 160</t>
  </si>
  <si>
    <t>NEW BADEN</t>
  </si>
  <si>
    <t>RUIZ MEXICAN (SAL</t>
  </si>
  <si>
    <t>901 N HIGHWAY 67</t>
  </si>
  <si>
    <t>PZAZZ RESTAURANT</t>
  </si>
  <si>
    <t>158 POINTE ROYALE DR.</t>
  </si>
  <si>
    <t>1201 E SCENIC RIVERS BLVD</t>
  </si>
  <si>
    <t>JITTERS LLC</t>
  </si>
  <si>
    <t>948 OLD RT 66</t>
  </si>
  <si>
    <t>APPLE CREEK VINEYARD</t>
  </si>
  <si>
    <t>1930 COUNTY RD 401</t>
  </si>
  <si>
    <t>FRIEDHEIM</t>
  </si>
  <si>
    <t>63747</t>
  </si>
  <si>
    <t>EL MEXICANO\CHAFFEE</t>
  </si>
  <si>
    <t>150 W YOAKUM</t>
  </si>
  <si>
    <t>PAPA B'S WING SHACK</t>
  </si>
  <si>
    <t>110 N.ALLEN ST.</t>
  </si>
  <si>
    <t>KITCHEN SINK</t>
  </si>
  <si>
    <t>280 DEBALIVIERE</t>
  </si>
  <si>
    <t>CAFE CORNUCOPIA</t>
  </si>
  <si>
    <t>7733 FORSYTH</t>
  </si>
  <si>
    <t>BATES CREEK CAMP</t>
  </si>
  <si>
    <t>RT 2 BOX 292 C.</t>
  </si>
  <si>
    <t>MASSAS BAR/O'FALLON</t>
  </si>
  <si>
    <t>3072 WINGHAVEN BLVD</t>
  </si>
  <si>
    <t>SIKESTON RODEO/SPNSRS</t>
  </si>
  <si>
    <t>BIG CREEK TRAIL RIDE, LLC</t>
  </si>
  <si>
    <t>COUNTY RD 385</t>
  </si>
  <si>
    <t>HARTSHORN</t>
  </si>
  <si>
    <t>65479</t>
  </si>
  <si>
    <t>DIGIACINTO'S</t>
  </si>
  <si>
    <t>2259 SOUTH CAMPBELL</t>
  </si>
  <si>
    <t>APRIL'S COUNTRY KITCHEN</t>
  </si>
  <si>
    <t>260 E.. RICHARDSON</t>
  </si>
  <si>
    <t>SPRINGFIELD R-12 SCHOO</t>
  </si>
  <si>
    <t>1458 E CHESTNUT EXP</t>
  </si>
  <si>
    <t>WESTBOROUGH CNTRY CLUB</t>
  </si>
  <si>
    <t>631 S BERRY ROAD</t>
  </si>
  <si>
    <t>TANTASTIC &amp; SWEET SWIRLS</t>
  </si>
  <si>
    <t>104 S BLAIR ST</t>
  </si>
  <si>
    <t>ADVANCE</t>
  </si>
  <si>
    <t>EL INDIO #2 INC</t>
  </si>
  <si>
    <t>1620 S MILL STREET</t>
  </si>
  <si>
    <t>NASHVILLE</t>
  </si>
  <si>
    <t>450 CUMBERLAND WAY</t>
  </si>
  <si>
    <t>SHELTER INSURANCE</t>
  </si>
  <si>
    <t>1817 WEST BROADWAY</t>
  </si>
  <si>
    <t>65218</t>
  </si>
  <si>
    <t>EL MEXICANO\ADVANCE</t>
  </si>
  <si>
    <t>407 E SOUTH STREET</t>
  </si>
  <si>
    <t>THE CATFISH CAFE</t>
  </si>
  <si>
    <t>1210 S ASH ST</t>
  </si>
  <si>
    <t>OZARK MOMS INC        *B*</t>
  </si>
  <si>
    <t>SS DOCKSIDE BRANSON</t>
  </si>
  <si>
    <t>2600 W 76</t>
  </si>
  <si>
    <t>BOGEYS AT REDFIELD GC</t>
  </si>
  <si>
    <t>TUCKER'S PLACE SOULARD</t>
  </si>
  <si>
    <t>2117 S 12TH STREET</t>
  </si>
  <si>
    <t>THE RUSTLER CAFE</t>
  </si>
  <si>
    <t>304 E MAPLE</t>
  </si>
  <si>
    <t>TIFFANY'S ORIGINAL</t>
  </si>
  <si>
    <t>7402 MANCHESTER</t>
  </si>
  <si>
    <t>SKYBOX GRILLE &amp; LOUNGE*B*</t>
  </si>
  <si>
    <t>1271 E MONTCLAIR</t>
  </si>
  <si>
    <t>BATTLEFIELD LASER TAG LLC</t>
  </si>
  <si>
    <t>102B SAINT FRANCOIS PLZ</t>
  </si>
  <si>
    <t>EL ESPOLON KK</t>
  </si>
  <si>
    <t>TATERS TACO TRUCK</t>
  </si>
  <si>
    <t>41 COUNTY ROAD 4763</t>
  </si>
  <si>
    <t>COUNTRY SIDE BARN AT MATT</t>
  </si>
  <si>
    <t>2133 STATE ROUTE WW</t>
  </si>
  <si>
    <t>CJ MUGGS BAR/CLAYTON</t>
  </si>
  <si>
    <t>200 SOUTH CENTRAL</t>
  </si>
  <si>
    <t>CALEDONIA CAFE</t>
  </si>
  <si>
    <t>201 S STATE HIGHWAY 21</t>
  </si>
  <si>
    <t>FARMHOUSE SANDWICHES</t>
  </si>
  <si>
    <t>1120 TECHNOLOGY DRIVE</t>
  </si>
  <si>
    <t>SUZIE'S MID TOWN CAFE</t>
  </si>
  <si>
    <t>22221 MAIN ST</t>
  </si>
  <si>
    <t>AGAVE I 70 SW</t>
  </si>
  <si>
    <t>1000 INTERSTATE 70 DR SW</t>
  </si>
  <si>
    <t>O WING PLUS</t>
  </si>
  <si>
    <t>10094 PAGE AVENUE</t>
  </si>
  <si>
    <t>OVERLAND</t>
  </si>
  <si>
    <t>TJ'S BURGERS, WING, &amp; PIZ</t>
  </si>
  <si>
    <t>5815 US HIGHWAY 61</t>
  </si>
  <si>
    <t>SAUCY'S PIZZA HILLSBORO</t>
  </si>
  <si>
    <t>10859 OLD HWY 21</t>
  </si>
  <si>
    <t>NIC NAC CAFE</t>
  </si>
  <si>
    <t>901 W BUCHANAN</t>
  </si>
  <si>
    <t>BLACKBERRY PATCH      *B*</t>
  </si>
  <si>
    <t>1003 S PERSHING</t>
  </si>
  <si>
    <t>SYCAMORE HILLS COUNTRY CL</t>
  </si>
  <si>
    <t>RR 1 HWY 142</t>
  </si>
  <si>
    <t>SUGAR LEAF TREATS</t>
  </si>
  <si>
    <t>2800 W HWY 76, STE 211</t>
  </si>
  <si>
    <t>SPORT FUSION-CHESTERFIELD</t>
  </si>
  <si>
    <t>140 LONG RD STE 102</t>
  </si>
  <si>
    <t>ENRIQUES</t>
  </si>
  <si>
    <t>1225 S HWY 39</t>
  </si>
  <si>
    <t>RUMAS DELI/IMPERIAL</t>
  </si>
  <si>
    <t>1129 IMPERIAL MAIN STREET</t>
  </si>
  <si>
    <t>MOVIE TIME CAFE</t>
  </si>
  <si>
    <t>7 COURT SQUARE</t>
  </si>
  <si>
    <t>ORLANDO GARDENS #2</t>
  </si>
  <si>
    <t>8352 WATSON ROAD</t>
  </si>
  <si>
    <t>ROB AND KRICKET'S TATER P</t>
  </si>
  <si>
    <t>103 BRIDGESCHOOL RD</t>
  </si>
  <si>
    <t>LOS DOS POTRILLOS</t>
  </si>
  <si>
    <t>1003 NORTH MAIN</t>
  </si>
  <si>
    <t>KANAKUK KAMPS</t>
  </si>
  <si>
    <t>TABU/TRIPLE PLAY  !P  *B*</t>
  </si>
  <si>
    <t>440 STATE HWY 248</t>
  </si>
  <si>
    <t>RICHS FAMOUS BURGERS</t>
  </si>
  <si>
    <t>112 W MAIN ST</t>
  </si>
  <si>
    <t>EL INDIO, INC.</t>
  </si>
  <si>
    <t>9865 MANCHESTER</t>
  </si>
  <si>
    <t>ROCK HILL</t>
  </si>
  <si>
    <t>LAS MARGARITAS/KENNETT</t>
  </si>
  <si>
    <t>300 INDEPENDENCE DR</t>
  </si>
  <si>
    <t>RICE HOUSE II</t>
  </si>
  <si>
    <t>2725 N HIGHWAY 67</t>
  </si>
  <si>
    <t>THE LOCAL TABLE</t>
  </si>
  <si>
    <t>CANCUN MEXICAN GRILL</t>
  </si>
  <si>
    <t>690 MISSOURI AVE STE 6</t>
  </si>
  <si>
    <t>PUBLIC HOUSE BREW ROLLA</t>
  </si>
  <si>
    <t>600 N ROLLA ST STE B</t>
  </si>
  <si>
    <t>P SGHETTIS PASTA</t>
  </si>
  <si>
    <t>5540 SOUTH LINDBERGH</t>
  </si>
  <si>
    <t>MILLWOOD GOLF RESORT</t>
  </si>
  <si>
    <t>3701 E MILLWOOD DR</t>
  </si>
  <si>
    <t>CLASSIC ROCK COFFEE REPUB</t>
  </si>
  <si>
    <t>BLACK SHEEP CHESTERFIELD</t>
  </si>
  <si>
    <t>2160 W CHESTERFIELD BLVD</t>
  </si>
  <si>
    <t>LOCAL FLAVOR</t>
  </si>
  <si>
    <t>2830 W STATE HIGHWAY 76</t>
  </si>
  <si>
    <t>SPOONERS LLC</t>
  </si>
  <si>
    <t>500 NORTH SECOND STREET</t>
  </si>
  <si>
    <t>DOWNTOWN DINER</t>
  </si>
  <si>
    <t>14678 KEEPSAKE RD</t>
  </si>
  <si>
    <t>CHARLIES SMOKEHOUSE BBQ</t>
  </si>
  <si>
    <t>5156 STATE HIGHWAY 34</t>
  </si>
  <si>
    <t>BURFORDVILLE</t>
  </si>
  <si>
    <t>63739</t>
  </si>
  <si>
    <t>COUNTRY N</t>
  </si>
  <si>
    <t>HWY 86 &amp; W</t>
  </si>
  <si>
    <t>1420 W. HWY 76</t>
  </si>
  <si>
    <t>JD'S STEAKHOUSE</t>
  </si>
  <si>
    <t>1637 E MALONE AVE</t>
  </si>
  <si>
    <t>FRATELLIS RISTORANTE</t>
  </si>
  <si>
    <t>2061 ZUMBEHL</t>
  </si>
  <si>
    <t>RICARDOS PIZZERIA</t>
  </si>
  <si>
    <t>1651 WEST 7TH STREET</t>
  </si>
  <si>
    <t>FI BLEU CATERING STEPHENS</t>
  </si>
  <si>
    <t>LUCKY'S</t>
  </si>
  <si>
    <t>1140 BAGNELL DAM RD</t>
  </si>
  <si>
    <t>OFF THE HOOK FISH FRY CO</t>
  </si>
  <si>
    <t>29859 OLD CAPE RD</t>
  </si>
  <si>
    <t>MC CLURE</t>
  </si>
  <si>
    <t>TIMBER CREEK RESORT</t>
  </si>
  <si>
    <t>4800 US HWY 67</t>
  </si>
  <si>
    <t>DESOTO</t>
  </si>
  <si>
    <t>ISLE OF CAPRI/TRADEWND</t>
  </si>
  <si>
    <t>LA HACIENDA/SPFD</t>
  </si>
  <si>
    <t>1370 SOUTH GLENSTONE</t>
  </si>
  <si>
    <t>MISSOURI HICK BARBQ SOUTH</t>
  </si>
  <si>
    <t>112 E MAIN STREET</t>
  </si>
  <si>
    <t>BELLACINOS/LEMAY</t>
  </si>
  <si>
    <t>3817 LEMAY FERRY</t>
  </si>
  <si>
    <t>PANDA HOUSE</t>
  </si>
  <si>
    <t>2130 RT-248 UNIT A</t>
  </si>
  <si>
    <t>THE DEPOT CAFE</t>
  </si>
  <si>
    <t>406 VILLAR ST</t>
  </si>
  <si>
    <t>JOHNS PANCAKE HOUSE</t>
  </si>
  <si>
    <t>424 INDEPENDENCE</t>
  </si>
  <si>
    <t>COOKIN FROM SCRATCH</t>
  </si>
  <si>
    <t>90 TRUMAN ST</t>
  </si>
  <si>
    <t>HIDEOUT 2 LLC</t>
  </si>
  <si>
    <t>405 W VETERANS MEMORIAL</t>
  </si>
  <si>
    <t>OLIVER'S RESTAURANT &amp; CAT</t>
  </si>
  <si>
    <t>289 W VETERANS MEMORIAL</t>
  </si>
  <si>
    <t>GARCIA MEXICAN AND BUFFET</t>
  </si>
  <si>
    <t>2875 TUCKER RD STE 1</t>
  </si>
  <si>
    <t>QUALITY INN ST ROBERT</t>
  </si>
  <si>
    <t>114 VICKIE LYNN LN</t>
  </si>
  <si>
    <t>CASPERS</t>
  </si>
  <si>
    <t>601 W WALNUT ST</t>
  </si>
  <si>
    <t>LETA BELL'S OLD TIME CAFE</t>
  </si>
  <si>
    <t>11506 HIGHWAY 5</t>
  </si>
  <si>
    <t>MASSAS OF KIRKWOOD</t>
  </si>
  <si>
    <t>131 W ARGONNE</t>
  </si>
  <si>
    <t>LOLS KITCHEN</t>
  </si>
  <si>
    <t>122 S WINCHESTER</t>
  </si>
  <si>
    <t>SWEETIE PIE'S ORIGINAL</t>
  </si>
  <si>
    <t>9841 WEST FLORISSANT</t>
  </si>
  <si>
    <t>DELLWOOD</t>
  </si>
  <si>
    <t>VIKINGS USA BOOTHEEL 543</t>
  </si>
  <si>
    <t>1259 IRONTOWN RD</t>
  </si>
  <si>
    <t>SILO RIDGE COUNTRY CLUB</t>
  </si>
  <si>
    <t>4551 FAIRWAY DR</t>
  </si>
  <si>
    <t>HOKKAIDO SEAFOOD BUFFET</t>
  </si>
  <si>
    <t>4580 N ILLINOIS ST</t>
  </si>
  <si>
    <t>THE HIBISCUS JERK HUT</t>
  </si>
  <si>
    <t>WHEELHOUSE LLC</t>
  </si>
  <si>
    <t>1845 E SUNSHINE</t>
  </si>
  <si>
    <t>315 N 3RD STREET</t>
  </si>
  <si>
    <t>BRANSON HILLS GOLF CLUB</t>
  </si>
  <si>
    <t>ISLE OF CAPRI/EVENT CENTR</t>
  </si>
  <si>
    <t>SHERATON ST LOUIS CENTER</t>
  </si>
  <si>
    <t>400 S 14 STREET</t>
  </si>
  <si>
    <t>EL'S FAMILY CAFE</t>
  </si>
  <si>
    <t>17557 BUCKNER DR</t>
  </si>
  <si>
    <t>HUZZAH VALLEY RESORT</t>
  </si>
  <si>
    <t>970 E. HWY. 8</t>
  </si>
  <si>
    <t>CRUSOES REST &amp; CROCS BAR</t>
  </si>
  <si>
    <t>5591 OAKVILLE CENTER</t>
  </si>
  <si>
    <t>OAKVILLE</t>
  </si>
  <si>
    <t>WESTGATE BRAN LK RNTL ACT</t>
  </si>
  <si>
    <t>BLUE EYE BBQ</t>
  </si>
  <si>
    <t>41 EVENING SIDE LN</t>
  </si>
  <si>
    <t>GREAT AMERICAN BAGEL</t>
  </si>
  <si>
    <t>10650 ST CHARLES ROCK RD</t>
  </si>
  <si>
    <t>LUCKY J ARENA/RESTAURANT</t>
  </si>
  <si>
    <t>11664 FIR ROAD</t>
  </si>
  <si>
    <t>SWEETIE PIE'S UPPER CRUST</t>
  </si>
  <si>
    <t>3653 DELMAR BLVD</t>
  </si>
  <si>
    <t>SUPER 8/BOLIVAR       *B*</t>
  </si>
  <si>
    <t>1919 S KILLINGSWORTH</t>
  </si>
  <si>
    <t>SUITES FALL CRK SALES</t>
  </si>
  <si>
    <t>1 FALL CREEK RD</t>
  </si>
  <si>
    <t>OZARK OUTDOORS RESORT</t>
  </si>
  <si>
    <t>200 OZARK OUTDOOR LN</t>
  </si>
  <si>
    <t>HA'S CHINESE REST     *B*</t>
  </si>
  <si>
    <t>113 S LINDEN AVENUE</t>
  </si>
  <si>
    <t>BUTLERS PANTRY</t>
  </si>
  <si>
    <t>1414 PARK AVENUE</t>
  </si>
  <si>
    <t>TJ WINGS</t>
  </si>
  <si>
    <t>1462 SUMMERTREE SPRINGS A</t>
  </si>
  <si>
    <t>VALLEY PARK</t>
  </si>
  <si>
    <t>QUAIL CREEK GOLF</t>
  </si>
  <si>
    <t>6022 WELLS RD</t>
  </si>
  <si>
    <t>CHINA HOUSE BUFFET</t>
  </si>
  <si>
    <t>REVIVE JUICE AND COFFEE B</t>
  </si>
  <si>
    <t>204 S COMMERCIAL ST</t>
  </si>
  <si>
    <t>3049 WILLIAM ST STE 16</t>
  </si>
  <si>
    <t>TIGER ZOU             *S*</t>
  </si>
  <si>
    <t>3200 PENN TERRACE, STE 21</t>
  </si>
  <si>
    <t>EL INDIO CARLYLE</t>
  </si>
  <si>
    <t>844 TAVALON</t>
  </si>
  <si>
    <t>SUGAR PLUMS COUNTRY KITCH</t>
  </si>
  <si>
    <t>330 ENTERPRISE LANE SUITE</t>
  </si>
  <si>
    <t>MAGGIE MAE'S</t>
  </si>
  <si>
    <t>206 W. 4TH STREET</t>
  </si>
  <si>
    <t>THE BREAD COMPANY TRCC</t>
  </si>
  <si>
    <t>2080 THREE RIVERS BLVD</t>
  </si>
  <si>
    <t>TRICO DEVELOPMENT CORP</t>
  </si>
  <si>
    <t>2501 N WESTWOOD BLVD</t>
  </si>
  <si>
    <t>105 S WATER ST</t>
  </si>
  <si>
    <t>ISLE OF CAPRI/CALYPSOS</t>
  </si>
  <si>
    <t>THE RIVER HOUSE</t>
  </si>
  <si>
    <t>11500 STATE HWY N</t>
  </si>
  <si>
    <t>CHUBBYS</t>
  </si>
  <si>
    <t>935 W WASHINGTON ST</t>
  </si>
  <si>
    <t>TUSCAN GRILL &amp; BAR    *B*</t>
  </si>
  <si>
    <t>3631 E SUNSHINE</t>
  </si>
  <si>
    <t>CUETOPIA II</t>
  </si>
  <si>
    <t>11824 W FLORISSANT</t>
  </si>
  <si>
    <t>CARTHAGE DELI/ICE CREAM</t>
  </si>
  <si>
    <t>301 SOUTH MAIN</t>
  </si>
  <si>
    <t>RUSSELL HOUSE RESTAURANT</t>
  </si>
  <si>
    <t>10333 BUSINESS 21</t>
  </si>
  <si>
    <t>CITY OF ST PETERS REC PLX</t>
  </si>
  <si>
    <t>5200 MEXICO RD</t>
  </si>
  <si>
    <t>LAS BRISAS BLOOMFIELD</t>
  </si>
  <si>
    <t>507 MO-25</t>
  </si>
  <si>
    <t>THE FIELD BOX 2</t>
  </si>
  <si>
    <t>3721 MEXICO RD</t>
  </si>
  <si>
    <t>PIZZA WORLD 76</t>
  </si>
  <si>
    <t>3405 W 76 COUNTRY BLVD</t>
  </si>
  <si>
    <t>J PFENNY'S</t>
  </si>
  <si>
    <t>217 E HIGH ST</t>
  </si>
  <si>
    <t>DAIRY ISLE AND GRILL</t>
  </si>
  <si>
    <t>502 WEST MAIN STREET</t>
  </si>
  <si>
    <t>BLACK SHEEP</t>
  </si>
  <si>
    <t>IMO'S PIZZA/MID RIVERS</t>
  </si>
  <si>
    <t>695 STARWOOD</t>
  </si>
  <si>
    <t>THE BULLPEN</t>
  </si>
  <si>
    <t>1500 E MAIN ST</t>
  </si>
  <si>
    <t>THE CLUBHOUSE OF SPRINGFI</t>
  </si>
  <si>
    <t>4136 E KEARNEY ST</t>
  </si>
  <si>
    <t>ELDERLAND RESTAURANT</t>
  </si>
  <si>
    <t>102 MO-25</t>
  </si>
  <si>
    <t>COCO'S MEXICAN GRILL</t>
  </si>
  <si>
    <t>501 W MAIN ST</t>
  </si>
  <si>
    <t>SUZIE'S MID-TOWN CAFE</t>
  </si>
  <si>
    <t>22221 MAIN STREET</t>
  </si>
  <si>
    <t>THE MAC</t>
  </si>
  <si>
    <t>3140 W VILLAGE LN</t>
  </si>
  <si>
    <t>MARKET AT TERRE DU LAC</t>
  </si>
  <si>
    <t>100 RUE TERRE BONNE</t>
  </si>
  <si>
    <t>BEARCAT CORP</t>
  </si>
  <si>
    <t>HYATT CREEK RD</t>
  </si>
  <si>
    <t>SHOGUN JAPANESE STKHS *S*</t>
  </si>
  <si>
    <t>2057 ZUMBEHL RD</t>
  </si>
  <si>
    <t>CC'S CITY BROILER</t>
  </si>
  <si>
    <t>1401 FORUM BLVD</t>
  </si>
  <si>
    <t>BELLACINO'S/OLIVE     *B*</t>
  </si>
  <si>
    <t>12710 OLIVE ROAD</t>
  </si>
  <si>
    <t>NEW NORTHSIDE BANQUET</t>
  </si>
  <si>
    <t>5939 GOODFELLOW BLVD</t>
  </si>
  <si>
    <t>EVERYTHING CINEMA</t>
  </si>
  <si>
    <t>6 E PINE DR</t>
  </si>
  <si>
    <t>CANTINA BRAVO MEXICAN GRI</t>
  </si>
  <si>
    <t>332 MARSHALL DR</t>
  </si>
  <si>
    <t>WALLIES SEAFOOD #2</t>
  </si>
  <si>
    <t>AT THE LAKE</t>
  </si>
  <si>
    <t>HWY D,</t>
  </si>
  <si>
    <t>FAMILY STEAKHOUSE</t>
  </si>
  <si>
    <t>10 PARKWAY SHOPPING CTR</t>
  </si>
  <si>
    <t>DESI'S DINER</t>
  </si>
  <si>
    <t>104 PINE ST</t>
  </si>
  <si>
    <t>GILBERTI'S</t>
  </si>
  <si>
    <t>CTJM CONCESSIONS</t>
  </si>
  <si>
    <t>197 CREE LN</t>
  </si>
  <si>
    <t>IMOGENE'S TEA ROOM</t>
  </si>
  <si>
    <t>16962 OLD MANCHESTER RD</t>
  </si>
  <si>
    <t>WESTGATE BRANSON BANQUETS</t>
  </si>
  <si>
    <t>JAVA PLUS MUSEUM</t>
  </si>
  <si>
    <t>5700 LINDELL BLVD</t>
  </si>
  <si>
    <t>CASTLE ROCK RESORT</t>
  </si>
  <si>
    <t>3001 GREEN MOUNTAIN DR</t>
  </si>
  <si>
    <t>EL SENOR</t>
  </si>
  <si>
    <t>394 DUCK CIRCLE</t>
  </si>
  <si>
    <t>CRAPPIE HOLE BAR &amp; GRILL</t>
  </si>
  <si>
    <t>BOX 2117 RR 2</t>
  </si>
  <si>
    <t>FRIDAS CANTINA AND GRILL</t>
  </si>
  <si>
    <t>201 W STATE ROUTE 72</t>
  </si>
  <si>
    <t>CITY BUTCHER AND BBQ</t>
  </si>
  <si>
    <t>3650 S CAMPBELL AVE</t>
  </si>
  <si>
    <t>FLAT CREEK ON THE LAKE</t>
  </si>
  <si>
    <t>7847 STATE HIGHWAY 173</t>
  </si>
  <si>
    <t>DOWDS CATFISH NEW</t>
  </si>
  <si>
    <t>2005 W 76 COUNTRY BLVD</t>
  </si>
  <si>
    <t>CAFE GENEVIEVE</t>
  </si>
  <si>
    <t>950 STE GENEVIEVE DR</t>
  </si>
  <si>
    <t>BARN HOUSE BAR &amp; GRILL</t>
  </si>
  <si>
    <t>5484 W SUNSHINE ST</t>
  </si>
  <si>
    <t>PALISCH</t>
  </si>
  <si>
    <t>1307 COUNTY ROAD 614</t>
  </si>
  <si>
    <t>AUDUBON GRILL &amp; BAR</t>
  </si>
  <si>
    <t>SEANSIE IRISH PUB LLC</t>
  </si>
  <si>
    <t>6827 HOWDERSHELL RD</t>
  </si>
  <si>
    <t>OCONNELLS PUB</t>
  </si>
  <si>
    <t>4652 SHAW</t>
  </si>
  <si>
    <t>FUEL COFFEE COMPANY</t>
  </si>
  <si>
    <t>3041 OLIVE</t>
  </si>
  <si>
    <t>THE DAIRY SHACK</t>
  </si>
  <si>
    <t>18603 MAIN STREET</t>
  </si>
  <si>
    <t>CROSSROADS INN/NONTAX</t>
  </si>
  <si>
    <t>1200 S MAIN ST</t>
  </si>
  <si>
    <t>MUDDY BANKS BREWING CO</t>
  </si>
  <si>
    <t>13 KAREN ANN DRIVE</t>
  </si>
  <si>
    <t>K-KAUAI/KANAKUK MNSTRY*B*</t>
  </si>
  <si>
    <t>DANNA'S BBQ &amp; BURGER SHOP</t>
  </si>
  <si>
    <t>963 STATE HIGHWAY 165</t>
  </si>
  <si>
    <t>MO ATHLETIC CLUB WEST *B*</t>
  </si>
  <si>
    <t>1777 DES PERES RD</t>
  </si>
  <si>
    <t>J BRUNERS CAFE</t>
  </si>
  <si>
    <t>5166 HIGHWAY 54 BUSINESS</t>
  </si>
  <si>
    <t>BEL-AIR GRILL</t>
  </si>
  <si>
    <t>JAYNE DOUGH SANDWICHES</t>
  </si>
  <si>
    <t>THEE ABBEY</t>
  </si>
  <si>
    <t>LADY LUCK LONEWOLF</t>
  </si>
  <si>
    <t>TERRE DU LAC COUNTRY CLUB</t>
  </si>
  <si>
    <t>BRANDING IRON/CAPE    *S*</t>
  </si>
  <si>
    <t>1015 N KINGSHIGHWAY</t>
  </si>
  <si>
    <t>SCHULTZ &amp; DOOLEY'S</t>
  </si>
  <si>
    <t>2210 W CHESTERFIELD</t>
  </si>
  <si>
    <t>GOLDEN PALACE</t>
  </si>
  <si>
    <t>307 PROCTER RD</t>
  </si>
  <si>
    <t>CAPE CENTRAL POOL</t>
  </si>
  <si>
    <t>1920 WHITENER STREET</t>
  </si>
  <si>
    <t>EL TAPATIO FARMINGTON</t>
  </si>
  <si>
    <t>605 WALTON DR</t>
  </si>
  <si>
    <t>HOTSHOTS ST CHARLES</t>
  </si>
  <si>
    <t>1636 COUNTRY CLUB PLAZA</t>
  </si>
  <si>
    <t>WHISKERS</t>
  </si>
  <si>
    <t>944 WEST HWY 54</t>
  </si>
  <si>
    <t>HOTSHOTS WEBSTER</t>
  </si>
  <si>
    <t>1239 S LACLEDE STATION</t>
  </si>
  <si>
    <t>LADY LUCK EO</t>
  </si>
  <si>
    <t>VIVIANO'S WEST</t>
  </si>
  <si>
    <t>150 FOUR SEASONS CENTER</t>
  </si>
  <si>
    <t>1720 N KINGSHIGHWAY BLVD</t>
  </si>
  <si>
    <t>CAFE 60 AND STEAK HOUSE</t>
  </si>
  <si>
    <t>LADY A'S DES ARC DINER</t>
  </si>
  <si>
    <t>206 SOUTH FRONT STREET</t>
  </si>
  <si>
    <t>PAPPYS PIT STOP</t>
  </si>
  <si>
    <t>14317 N STATE HIGHWAY 5</t>
  </si>
  <si>
    <t>RUSTIC GARDEN</t>
  </si>
  <si>
    <t>100 E. COLORADO STREET</t>
  </si>
  <si>
    <t>1369 SPUR DR</t>
  </si>
  <si>
    <t>WILSON CATERING</t>
  </si>
  <si>
    <t>265 CO RD HWY 249</t>
  </si>
  <si>
    <t>WARDELL</t>
  </si>
  <si>
    <t>STEWART'S LAKE OZARK</t>
  </si>
  <si>
    <t>1151 BAGNELL DAM BLVD</t>
  </si>
  <si>
    <t>MAMA BEAR'S CAFE</t>
  </si>
  <si>
    <t>102 W COLORADO ST</t>
  </si>
  <si>
    <t>JJ'S ROADSIDE CAFE</t>
  </si>
  <si>
    <t>HIGHWAY 25</t>
  </si>
  <si>
    <t>706 E HIGH STREET</t>
  </si>
  <si>
    <t>MCFARLAIN'S</t>
  </si>
  <si>
    <t>FIREHOUSE COFFEE SHOP</t>
  </si>
  <si>
    <t>103 E HARDY ST</t>
  </si>
  <si>
    <t>KIMBERLING OAKS RESORT</t>
  </si>
  <si>
    <t>31 HOLIDAY DRIVE</t>
  </si>
  <si>
    <t>TRACTORS/PERRYVILLE   *P*</t>
  </si>
  <si>
    <t>CAFE ELENA</t>
  </si>
  <si>
    <t>108 E BROADWAY</t>
  </si>
  <si>
    <t>NEW FRANKLIN</t>
  </si>
  <si>
    <t>65274</t>
  </si>
  <si>
    <t>GUACAMOLE MEXICAN</t>
  </si>
  <si>
    <t>106 E PARK SQ</t>
  </si>
  <si>
    <t>HOTSHOTS SPORTS BAR &amp; GRI</t>
  </si>
  <si>
    <t>247 E PLAZA DR STE N</t>
  </si>
  <si>
    <t>MOORESVILLE</t>
  </si>
  <si>
    <t>NC</t>
  </si>
  <si>
    <t>28115</t>
  </si>
  <si>
    <t>DUBLINS PASS 10001</t>
  </si>
  <si>
    <t>SANDS PANCAKE HOUSE INC</t>
  </si>
  <si>
    <t>602 MORGAN OAK ST</t>
  </si>
  <si>
    <t>ROYAL DUMPE</t>
  </si>
  <si>
    <t>807 NORTH SECOND STREET</t>
  </si>
  <si>
    <t>TERRACE AT FRENCH VILLAGE</t>
  </si>
  <si>
    <t>6188 HIGHWAY Y</t>
  </si>
  <si>
    <t>FOUR CS EDGE</t>
  </si>
  <si>
    <t>36550 HIGHWAY 63 N</t>
  </si>
  <si>
    <t>HOKKAIDO BUFFET SOUTH</t>
  </si>
  <si>
    <t>129 CONCORD PLAZA SHOP CT</t>
  </si>
  <si>
    <t>MARKET BASKET CAFE</t>
  </si>
  <si>
    <t>302 W WASHINGTON AVE</t>
  </si>
  <si>
    <t>ISLE OF CAPRI/FARRADDY</t>
  </si>
  <si>
    <t>KATHYS PASTA</t>
  </si>
  <si>
    <t>329 SOUTH MAIN ST</t>
  </si>
  <si>
    <t>PATRICK'S FAMILY REST</t>
  </si>
  <si>
    <t>461 ALDERSGATE DRIVE</t>
  </si>
  <si>
    <t>OZARK MURDER MYSTERIES</t>
  </si>
  <si>
    <t>625 HIGHWAY 165</t>
  </si>
  <si>
    <t>BROUGHTON CATERING</t>
  </si>
  <si>
    <t>1376 MILL STREET</t>
  </si>
  <si>
    <t>CHECO MEXICAN RESTAURANT</t>
  </si>
  <si>
    <t>570 N 2ND ST</t>
  </si>
  <si>
    <t>ROCKY TOP BAR AND GRILL</t>
  </si>
  <si>
    <t>16384 HIGHWAY O</t>
  </si>
  <si>
    <t>FAIRMOUNT PARK/CLBHSE</t>
  </si>
  <si>
    <t>TOASTY SUBS</t>
  </si>
  <si>
    <t>3001 BIG BEND</t>
  </si>
  <si>
    <t>OLIVE GRILLE</t>
  </si>
  <si>
    <t>15 E OLIVE ST</t>
  </si>
  <si>
    <t>DEPART OF NATURAL RESOURC</t>
  </si>
  <si>
    <t>345 COUNTY ROAD 6670</t>
  </si>
  <si>
    <t>GARDENIA'S RESTAURANT</t>
  </si>
  <si>
    <t>100 S ASH ST</t>
  </si>
  <si>
    <t>LA TACO CANTINA</t>
  </si>
  <si>
    <t>11429 DORSETT RD</t>
  </si>
  <si>
    <t>BIG FELLAS BBQ</t>
  </si>
  <si>
    <t>1105 STATE STREET</t>
  </si>
  <si>
    <t>EAST CARONDELET</t>
  </si>
  <si>
    <t>62240</t>
  </si>
  <si>
    <t>TASTERS NEW MADRID NEW OW</t>
  </si>
  <si>
    <t>25 VILLA SHOPPING CTR</t>
  </si>
  <si>
    <t>SPLIT SOCIAL KITCHEN</t>
  </si>
  <si>
    <t>3027 E SUNSHINE ST</t>
  </si>
  <si>
    <t>DONUT PALACE\DEXTER</t>
  </si>
  <si>
    <t>419 W BUSINESS 60</t>
  </si>
  <si>
    <t>IT'S ALL ABOUT CATER</t>
  </si>
  <si>
    <t>1301 UNIVERSITY AVE</t>
  </si>
  <si>
    <t>CHEN'S GARDEN</t>
  </si>
  <si>
    <t>1705 GIBSON AVE</t>
  </si>
  <si>
    <t>EL CHARO WEST PLAINS 2</t>
  </si>
  <si>
    <t>1701 PORTER WAGONER BLVD</t>
  </si>
  <si>
    <t>CUSTARD BY C SUE</t>
  </si>
  <si>
    <t>402 N OAK ST</t>
  </si>
  <si>
    <t>LUCYS CHINESE #2</t>
  </si>
  <si>
    <t>2456 EAST SUNSHINE</t>
  </si>
  <si>
    <t>CITY OF ST PETERS REC SO</t>
  </si>
  <si>
    <t>5250 MEXICO RD</t>
  </si>
  <si>
    <t>GULF SHORES RESTAURANT</t>
  </si>
  <si>
    <t>12528-A OLIVE BLVD</t>
  </si>
  <si>
    <t>JOHNNY DAVID'S HOMESTYLE</t>
  </si>
  <si>
    <t>PINEY RIVER BREWING CO</t>
  </si>
  <si>
    <t>15194 WALNUT GROVE DRIVE</t>
  </si>
  <si>
    <t>BUCYRUS</t>
  </si>
  <si>
    <t>PAGE DALE MARKET</t>
  </si>
  <si>
    <t>6707 PAGE</t>
  </si>
  <si>
    <t>PAGEDALE</t>
  </si>
  <si>
    <t>MO MO JAPANESE REST</t>
  </si>
  <si>
    <t>120 N SYCAMORE ST</t>
  </si>
  <si>
    <t>AMF DICK WEBER LANES 160</t>
  </si>
  <si>
    <t>4575 WASHINGTON STREET</t>
  </si>
  <si>
    <t>LALO'S FRESH TACOS</t>
  </si>
  <si>
    <t>205 PLUTARCH ST</t>
  </si>
  <si>
    <t>TOKYO JAPANESE STEAK</t>
  </si>
  <si>
    <t>511 NORTH RANGE LINE</t>
  </si>
  <si>
    <t>BUNKER HILL RANCH 6</t>
  </si>
  <si>
    <t>HIGHWAY O (N OF MTN VIEW)</t>
  </si>
  <si>
    <t>SPEEDY CONE</t>
  </si>
  <si>
    <t>17 COUNTY ROAD 514</t>
  </si>
  <si>
    <t>ARLINGTON INN B &amp; B</t>
  </si>
  <si>
    <t>207 E MAIN</t>
  </si>
  <si>
    <t>BISTRO SAFFRON</t>
  </si>
  <si>
    <t>1610 N KINGSHWY; STE 101</t>
  </si>
  <si>
    <t>KROOKED MOON DISTILLERY</t>
  </si>
  <si>
    <t>1002 W FRANKLIN AVE</t>
  </si>
  <si>
    <t>AN AMERICAN CAFE</t>
  </si>
  <si>
    <t>1347 S MORLEY ST</t>
  </si>
  <si>
    <t>EAGLE KNOLL GOLF CLUB</t>
  </si>
  <si>
    <t>5757 E EAGLE KNOLL DR</t>
  </si>
  <si>
    <t>HARTSBURG</t>
  </si>
  <si>
    <t>65039</t>
  </si>
  <si>
    <t>DERAILED</t>
  </si>
  <si>
    <t>154 MAIN ST</t>
  </si>
  <si>
    <t>MORRISON</t>
  </si>
  <si>
    <t>65061</t>
  </si>
  <si>
    <t>DELEO'S CAFE/MARLIN EQUIP</t>
  </si>
  <si>
    <t>2782 N HWY 67</t>
  </si>
  <si>
    <t>DANA'S DAILY DISH</t>
  </si>
  <si>
    <t>510 N WASHINGTON ST</t>
  </si>
  <si>
    <t>MI PUEBLO</t>
  </si>
  <si>
    <t>1720 WEST KEISER</t>
  </si>
  <si>
    <t>72370</t>
  </si>
  <si>
    <t>DON LUPE</t>
  </si>
  <si>
    <t>1603 GIBSON ST</t>
  </si>
  <si>
    <t>HOT WOK CAFE</t>
  </si>
  <si>
    <t>14346 S OUTER 40 RD</t>
  </si>
  <si>
    <t>SMOKEE MO'S</t>
  </si>
  <si>
    <t>606 JEFFCO BLVD</t>
  </si>
  <si>
    <t>THE PLAZA RESTAURANT &amp; LO</t>
  </si>
  <si>
    <t>CHICAGO SMERQS</t>
  </si>
  <si>
    <t>3202 W REPUBLIC RD</t>
  </si>
  <si>
    <t>OUTBACK PUB</t>
  </si>
  <si>
    <t>1922 W HWY 76</t>
  </si>
  <si>
    <t>MI LUPITA/FENTON</t>
  </si>
  <si>
    <t>511 MAIN ST</t>
  </si>
  <si>
    <t>LITTLE SHOP OF HERS EQ*B*</t>
  </si>
  <si>
    <t>1026 PALISADES VILL #10</t>
  </si>
  <si>
    <t>DOCK AND EATS</t>
  </si>
  <si>
    <t>MIAMI GRILL HALLS FERRY</t>
  </si>
  <si>
    <t>12925 NEW HALLS FERRY RD</t>
  </si>
  <si>
    <t>HIBACHI SUPER BUFFET</t>
  </si>
  <si>
    <t>1315 HWY 76</t>
  </si>
  <si>
    <t>TACOS NO 1</t>
  </si>
  <si>
    <t>986 E STATE HIGHWAY 76</t>
  </si>
  <si>
    <t>SEVEN SPRINGS</t>
  </si>
  <si>
    <t>515 WINERY HILLS ESTATES</t>
  </si>
  <si>
    <t>BUCK'S ICE CREAM</t>
  </si>
  <si>
    <t>122 ECKLES HALL</t>
  </si>
  <si>
    <t>CCTR/MARLIN LEASE</t>
  </si>
  <si>
    <t>17142 CR 203</t>
  </si>
  <si>
    <t>BONNE TERRE FMLY FUN CTR</t>
  </si>
  <si>
    <t>111 OLD ORCHARD RD</t>
  </si>
  <si>
    <t>4162996</t>
  </si>
  <si>
    <t>83757740</t>
  </si>
  <si>
    <t>43922541</t>
  </si>
  <si>
    <t>93977247</t>
  </si>
  <si>
    <t>73756652</t>
  </si>
  <si>
    <t>53752606</t>
  </si>
  <si>
    <t>44135580</t>
  </si>
  <si>
    <t>24049512</t>
  </si>
  <si>
    <t>83758029</t>
  </si>
  <si>
    <t>44114049</t>
  </si>
  <si>
    <t>44223121</t>
  </si>
  <si>
    <t>24043473</t>
  </si>
  <si>
    <t>43754282</t>
  </si>
  <si>
    <t>4089017</t>
  </si>
  <si>
    <t>23840531</t>
  </si>
  <si>
    <t>34129312</t>
  </si>
  <si>
    <t>3768215</t>
  </si>
  <si>
    <t>83773168</t>
  </si>
  <si>
    <t>43796705</t>
  </si>
  <si>
    <t>34138347</t>
  </si>
  <si>
    <t>93757037</t>
  </si>
  <si>
    <t>13866041</t>
  </si>
  <si>
    <t>93757912</t>
  </si>
  <si>
    <t>44047363</t>
  </si>
  <si>
    <t>4140778</t>
  </si>
  <si>
    <t>14076970</t>
  </si>
  <si>
    <t>74253238</t>
  </si>
  <si>
    <t>4224762</t>
  </si>
  <si>
    <t>24053233</t>
  </si>
  <si>
    <t>24166571</t>
  </si>
  <si>
    <t>64054281</t>
  </si>
  <si>
    <t>84085539</t>
  </si>
  <si>
    <t>64062466</t>
  </si>
  <si>
    <t>54235049</t>
  </si>
  <si>
    <t>94182433</t>
  </si>
  <si>
    <t>43964485</t>
  </si>
  <si>
    <t>63752968</t>
  </si>
  <si>
    <t>83764498</t>
  </si>
  <si>
    <t>94239241</t>
  </si>
  <si>
    <t>24015307</t>
  </si>
  <si>
    <t>74128661</t>
  </si>
  <si>
    <t>54239215</t>
  </si>
  <si>
    <t>34241125</t>
  </si>
  <si>
    <t>23754112</t>
  </si>
  <si>
    <t>54056197</t>
  </si>
  <si>
    <t>84175637</t>
  </si>
  <si>
    <t>73755613</t>
  </si>
  <si>
    <t>53767018</t>
  </si>
  <si>
    <t>73754913</t>
  </si>
  <si>
    <t>84127497</t>
  </si>
  <si>
    <t>4053286</t>
  </si>
  <si>
    <t>74181983</t>
  </si>
  <si>
    <t>54045844</t>
  </si>
  <si>
    <t>34058099</t>
  </si>
  <si>
    <t>64030455</t>
  </si>
  <si>
    <t>13753793</t>
  </si>
  <si>
    <t>63756415</t>
  </si>
  <si>
    <t>53757365</t>
  </si>
  <si>
    <t>53758215</t>
  </si>
  <si>
    <t>14054480</t>
  </si>
  <si>
    <t>43753961</t>
  </si>
  <si>
    <t>64138647</t>
  </si>
  <si>
    <t>4232021</t>
  </si>
  <si>
    <t>54179593</t>
  </si>
  <si>
    <t>94011400</t>
  </si>
  <si>
    <t>43990860</t>
  </si>
  <si>
    <t>24106957</t>
  </si>
  <si>
    <t>74096488</t>
  </si>
  <si>
    <t>3756327</t>
  </si>
  <si>
    <t>23942782</t>
  </si>
  <si>
    <t>63918262</t>
  </si>
  <si>
    <t>53757399</t>
  </si>
  <si>
    <t>64181985</t>
  </si>
  <si>
    <t>3757986</t>
  </si>
  <si>
    <t>64042203</t>
  </si>
  <si>
    <t>43758200</t>
  </si>
  <si>
    <t>83753855</t>
  </si>
  <si>
    <t>53980132</t>
  </si>
  <si>
    <t>13980131</t>
  </si>
  <si>
    <t>73968232</t>
  </si>
  <si>
    <t>63935860</t>
  </si>
  <si>
    <t>24028227</t>
  </si>
  <si>
    <t>94172707</t>
  </si>
  <si>
    <t>43758085</t>
  </si>
  <si>
    <t>64237621</t>
  </si>
  <si>
    <t>33753096</t>
  </si>
  <si>
    <t>23771397</t>
  </si>
  <si>
    <t>53757852</t>
  </si>
  <si>
    <t>53755336</t>
  </si>
  <si>
    <t>23757669</t>
  </si>
  <si>
    <t>23991268</t>
  </si>
  <si>
    <t>63934905</t>
  </si>
  <si>
    <t>74068347</t>
  </si>
  <si>
    <t>3757507</t>
  </si>
  <si>
    <t>63757884</t>
  </si>
  <si>
    <t>63997654</t>
  </si>
  <si>
    <t>24223216</t>
  </si>
  <si>
    <t>83756460</t>
  </si>
  <si>
    <t>13756713</t>
  </si>
  <si>
    <t>3929775</t>
  </si>
  <si>
    <t>54122478</t>
  </si>
  <si>
    <t>4165502</t>
  </si>
  <si>
    <t>34259275</t>
  </si>
  <si>
    <t>3753498</t>
  </si>
  <si>
    <t>3956695</t>
  </si>
  <si>
    <t>84098797</t>
  </si>
  <si>
    <t>3772456</t>
  </si>
  <si>
    <t>43754530</t>
  </si>
  <si>
    <t>13757141</t>
  </si>
  <si>
    <t>84054071</t>
  </si>
  <si>
    <t>24079261</t>
  </si>
  <si>
    <t>44073278</t>
  </si>
  <si>
    <t>74133471</t>
  </si>
  <si>
    <t>23756737</t>
  </si>
  <si>
    <t>24111999</t>
  </si>
  <si>
    <t>14152664</t>
  </si>
  <si>
    <t>14106363</t>
  </si>
  <si>
    <t>24088635</t>
  </si>
  <si>
    <t>93756971</t>
  </si>
  <si>
    <t>13768593</t>
  </si>
  <si>
    <t>24146680</t>
  </si>
  <si>
    <t>23753668</t>
  </si>
  <si>
    <t>4013058</t>
  </si>
  <si>
    <t>4004669</t>
  </si>
  <si>
    <t>4112884</t>
  </si>
  <si>
    <t>54113899</t>
  </si>
  <si>
    <t>43757624</t>
  </si>
  <si>
    <t>63995401</t>
  </si>
  <si>
    <t>74055294</t>
  </si>
  <si>
    <t>24229528</t>
  </si>
  <si>
    <t>14268007</t>
  </si>
  <si>
    <t>33770868</t>
  </si>
  <si>
    <t>44220424</t>
  </si>
  <si>
    <t>73757874</t>
  </si>
  <si>
    <t>53942876</t>
  </si>
  <si>
    <t>93970044</t>
  </si>
  <si>
    <t>3755717</t>
  </si>
  <si>
    <t>64153794</t>
  </si>
  <si>
    <t>24082927</t>
  </si>
  <si>
    <t>4274296</t>
  </si>
  <si>
    <t>63756076</t>
  </si>
  <si>
    <t>23757057</t>
  </si>
  <si>
    <t>84064930</t>
  </si>
  <si>
    <t>14149348</t>
  </si>
  <si>
    <t>24091738</t>
  </si>
  <si>
    <t>63955280</t>
  </si>
  <si>
    <t>33788845</t>
  </si>
  <si>
    <t>13987417</t>
  </si>
  <si>
    <t>14077846</t>
  </si>
  <si>
    <t>14270797</t>
  </si>
  <si>
    <t>64020167</t>
  </si>
  <si>
    <t>23754310</t>
  </si>
  <si>
    <t>43775741</t>
  </si>
  <si>
    <t>34261214</t>
  </si>
  <si>
    <t>63998637</t>
  </si>
  <si>
    <t>94010360</t>
  </si>
  <si>
    <t>94134871</t>
  </si>
  <si>
    <t>44180420</t>
  </si>
  <si>
    <t>14091128</t>
  </si>
  <si>
    <t>14141360</t>
  </si>
  <si>
    <t>84165521</t>
  </si>
  <si>
    <t>24114548</t>
  </si>
  <si>
    <t>3978095</t>
  </si>
  <si>
    <t>73755514</t>
  </si>
  <si>
    <t>43893585</t>
  </si>
  <si>
    <t>94164886</t>
  </si>
  <si>
    <t>24007189</t>
  </si>
  <si>
    <t>14089023</t>
  </si>
  <si>
    <t>63757363</t>
  </si>
  <si>
    <t>13991989</t>
  </si>
  <si>
    <t>14259873</t>
  </si>
  <si>
    <t>13789250</t>
  </si>
  <si>
    <t>44143477</t>
  </si>
  <si>
    <t>73754517</t>
  </si>
  <si>
    <t>54253646</t>
  </si>
  <si>
    <t>24008617</t>
  </si>
  <si>
    <t>83852160</t>
  </si>
  <si>
    <t>14069587</t>
  </si>
  <si>
    <t>4180501</t>
  </si>
  <si>
    <t>14044937</t>
  </si>
  <si>
    <t>93772242</t>
  </si>
  <si>
    <t>33754342</t>
  </si>
  <si>
    <t>23756901</t>
  </si>
  <si>
    <t>23756356</t>
  </si>
  <si>
    <t>44180685</t>
  </si>
  <si>
    <t>94251014</t>
  </si>
  <si>
    <t>93874147</t>
  </si>
  <si>
    <t>83992024</t>
  </si>
  <si>
    <t>54277843</t>
  </si>
  <si>
    <t>4173308</t>
  </si>
  <si>
    <t>3757705</t>
  </si>
  <si>
    <t>14284871</t>
  </si>
  <si>
    <t>74112996</t>
  </si>
  <si>
    <t>93754489</t>
  </si>
  <si>
    <t>84105592</t>
  </si>
  <si>
    <t>64015894</t>
  </si>
  <si>
    <t>13958731</t>
  </si>
  <si>
    <t>44256188</t>
  </si>
  <si>
    <t>84157304</t>
  </si>
  <si>
    <t>44246809</t>
  </si>
  <si>
    <t>43756410</t>
  </si>
  <si>
    <t>3757812</t>
  </si>
  <si>
    <t>93797231</t>
  </si>
  <si>
    <t>64116148</t>
  </si>
  <si>
    <t>34152462</t>
  </si>
  <si>
    <t>13758214</t>
  </si>
  <si>
    <t>84143841</t>
  </si>
  <si>
    <t>4179792</t>
  </si>
  <si>
    <t>74163817</t>
  </si>
  <si>
    <t>33771395</t>
  </si>
  <si>
    <t>44150696</t>
  </si>
  <si>
    <t>84156447</t>
  </si>
  <si>
    <t>94156445</t>
  </si>
  <si>
    <t>64034705</t>
  </si>
  <si>
    <t>84229129</t>
  </si>
  <si>
    <t>74237348</t>
  </si>
  <si>
    <t>63991905</t>
  </si>
  <si>
    <t>13904818</t>
  </si>
  <si>
    <t>34137794</t>
  </si>
  <si>
    <t>54251327</t>
  </si>
  <si>
    <t>94235660</t>
  </si>
  <si>
    <t>34153841</t>
  </si>
  <si>
    <t>14253462</t>
  </si>
  <si>
    <t>13791983</t>
  </si>
  <si>
    <t>13769211</t>
  </si>
  <si>
    <t>63768766</t>
  </si>
  <si>
    <t>63770606</t>
  </si>
  <si>
    <t>73766974</t>
  </si>
  <si>
    <t>93921609</t>
  </si>
  <si>
    <t>43771211</t>
  </si>
  <si>
    <t>34092536</t>
  </si>
  <si>
    <t>33757618</t>
  </si>
  <si>
    <t>14163976</t>
  </si>
  <si>
    <t>84106079</t>
  </si>
  <si>
    <t>84169713</t>
  </si>
  <si>
    <t>74235227</t>
  </si>
  <si>
    <t>4160016</t>
  </si>
  <si>
    <t>93758050</t>
  </si>
  <si>
    <t>13942362</t>
  </si>
  <si>
    <t>4059234</t>
  </si>
  <si>
    <t>23771421</t>
  </si>
  <si>
    <t>3753290</t>
  </si>
  <si>
    <t>83754820</t>
  </si>
  <si>
    <t>64166572</t>
  </si>
  <si>
    <t>94039054</t>
  </si>
  <si>
    <t>3754595</t>
  </si>
  <si>
    <t>73758021</t>
  </si>
  <si>
    <t>53754974</t>
  </si>
  <si>
    <t>94142809</t>
  </si>
  <si>
    <t>63996508</t>
  </si>
  <si>
    <t>24128670</t>
  </si>
  <si>
    <t>54172879</t>
  </si>
  <si>
    <t>94067154</t>
  </si>
  <si>
    <t>4138046</t>
  </si>
  <si>
    <t>74072976</t>
  </si>
  <si>
    <t>94231842</t>
  </si>
  <si>
    <t>14155451</t>
  </si>
  <si>
    <t>44159820</t>
  </si>
  <si>
    <t>63997555</t>
  </si>
  <si>
    <t>23787096</t>
  </si>
  <si>
    <t>74088600</t>
  </si>
  <si>
    <t>34165688</t>
  </si>
  <si>
    <t>23752710</t>
  </si>
  <si>
    <t>44080646</t>
  </si>
  <si>
    <t>54173505</t>
  </si>
  <si>
    <t>34116459</t>
  </si>
  <si>
    <t>43941970</t>
  </si>
  <si>
    <t>93757649</t>
  </si>
  <si>
    <t>64042872</t>
  </si>
  <si>
    <t>53757597</t>
  </si>
  <si>
    <t>54180716</t>
  </si>
  <si>
    <t>83766972</t>
  </si>
  <si>
    <t>84150358</t>
  </si>
  <si>
    <t>4089686</t>
  </si>
  <si>
    <t>94174273</t>
  </si>
  <si>
    <t>3790045</t>
  </si>
  <si>
    <t>44097343</t>
  </si>
  <si>
    <t>23754377</t>
  </si>
  <si>
    <t>83755538</t>
  </si>
  <si>
    <t>93754612</t>
  </si>
  <si>
    <t>34148098</t>
  </si>
  <si>
    <t>23936792</t>
  </si>
  <si>
    <t>93754380</t>
  </si>
  <si>
    <t>3960127</t>
  </si>
  <si>
    <t>33952011</t>
  </si>
  <si>
    <t>84218171</t>
  </si>
  <si>
    <t>3756756</t>
  </si>
  <si>
    <t>23994155</t>
  </si>
  <si>
    <t>63885933</t>
  </si>
  <si>
    <t>54044805</t>
  </si>
  <si>
    <t>53757761</t>
  </si>
  <si>
    <t>Q1 2021 v2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</si>
</sst>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s>
  <fonts count="8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s>
  <fills count="3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34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66" fontId="21" fillId="3" borderId="3" xfId="3" applyNumberFormat="1" applyFont="1" applyFill="1" applyBorder="1" applyAlignment="1">
      <alignment horizontal="left"/>
    </xf>
    <xf numFmtId="173" fontId="4" fillId="0" borderId="9" xfId="1" applyNumberFormat="1" applyFont="1" applyBorder="1" applyAlignment="1">
      <alignment horizontal="center"/>
    </xf>
    <xf numFmtId="166" fontId="21" fillId="3" borderId="4" xfId="3" applyNumberFormat="1" applyFont="1" applyFill="1" applyBorder="1" applyAlignment="1">
      <alignment horizontal="left"/>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70" fillId="3" borderId="29" xfId="0" applyFont="1" applyFill="1" applyBorder="1" applyAlignment="1" applyProtection="1">
      <alignment horizontal="center"/>
      <protection locked="0"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3" fillId="0" borderId="0" xfId="0" applyFont="1"/>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66" fontId="21" fillId="3" borderId="79" xfId="3" applyNumberFormat="1" applyFont="1" applyFill="1" applyBorder="1" applyAlignment="1">
      <alignment horizontal="left"/>
    </xf>
    <xf numFmtId="173" fontId="4" fillId="0" borderId="54" xfId="1" applyNumberFormat="1" applyFont="1" applyBorder="1" applyAlignment="1">
      <alignment horizontal="center"/>
    </xf>
    <xf numFmtId="0" fontId="69" fillId="3" borderId="80" xfId="0" applyFont="1" applyFill="1" applyBorder="1" applyAlignment="1">
      <alignment horizontal="left"/>
    </xf>
    <xf numFmtId="0" fontId="4" fillId="0" borderId="80"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1"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80" xfId="0" applyFont="1" applyFill="1" applyBorder="1" applyAlignment="1">
      <alignment horizontal="center" wrapText="1"/>
    </xf>
    <xf numFmtId="0" fontId="30" fillId="20" borderId="52"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9" fontId="21" fillId="7" borderId="7" xfId="0"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3"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0" borderId="0" xfId="0"/>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35" fillId="10" borderId="0" xfId="0" applyFont="1" applyFill="1" applyAlignment="1">
      <alignment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10" fontId="0" fillId="4" borderId="9" xfId="2" applyNumberFormat="1" applyFont="1" applyFill="1" applyBorder="1" applyAlignment="1">
      <alignment horizontal="center" vertical="center"/>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4" fontId="0" fillId="16" borderId="0" xfId="1" applyNumberFormat="1"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7" xfId="0" applyNumberFormat="1" applyFont="1" applyFill="1" applyBorder="1" applyAlignment="1">
      <alignment horizontal="center" vertical="center"/>
    </xf>
    <xf numFmtId="166"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0" fontId="29" fillId="10" borderId="42" xfId="0" applyFont="1" applyFill="1" applyBorder="1" applyAlignment="1">
      <alignment horizontal="center" vertical="top" wrapText="1"/>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4" fontId="3" fillId="3" borderId="9" xfId="2" applyNumberFormat="1" applyFont="1" applyFill="1" applyBorder="1" applyAlignment="1">
      <alignment horizontal="center" vertical="center"/>
    </xf>
    <xf numFmtId="0" fontId="19" fillId="0" borderId="60" xfId="0" applyFont="1" applyBorder="1" applyAlignment="1">
      <alignment horizontal="left" vertical="top" indent="1"/>
    </xf>
    <xf numFmtId="164" fontId="3" fillId="3" borderId="67"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Alignment="1">
      <alignment horizont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vertical="top" wrapText="1"/>
    </xf>
    <xf numFmtId="0" fontId="0" fillId="16" borderId="29" xfId="0" applyFill="1" applyBorder="1" applyAlignment="1">
      <alignment horizontal="left" vertical="top" wrapText="1"/>
    </xf>
    <xf numFmtId="0" fontId="0" fillId="16" borderId="2" xfId="0" applyFill="1" applyBorder="1" applyAlignment="1">
      <alignment horizontal="left" vertical="top" wrapText="1"/>
    </xf>
    <xf numFmtId="0" fontId="0" fillId="16" borderId="30" xfId="0" applyFill="1" applyBorder="1" applyAlignment="1">
      <alignment horizontal="left" vertical="top" wrapText="1"/>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172">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5" tint="0.39994506668294322"/>
        </patternFill>
      </fill>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color theme="9"/>
      </font>
      <fill>
        <patternFill>
          <bgColor theme="9"/>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1309947</xdr:colOff>
      <xdr:row>16</xdr:row>
      <xdr:rowOff>242455</xdr:rowOff>
    </xdr:from>
    <xdr:to>
      <xdr:col>4</xdr:col>
      <xdr:colOff>839931</xdr:colOff>
      <xdr:row>18</xdr:row>
      <xdr:rowOff>0</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838402" y="3835978"/>
          <a:ext cx="1305097" cy="25977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9378D3C4-6A01-4604-8E9F-591C4E7098E7}"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 xr16:uid="{30D2EE43-EE4D-4E8D-9A9D-E1694F72B5DC}"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66621F4F-9DC5-4D80-833F-F8316C1E646D}" autoFormatId="0" applyNumberFormats="0" applyBorderFormats="0" applyFontFormats="1" applyPatternFormats="1" applyAlignmentFormats="0" applyWidthHeightFormats="0">
  <queryTableRefresh preserveSortFilterLayout="0" nextId="29">
    <queryTableFields count="28">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 xr16:uid="{07BC17C5-FCC5-4682-8989-A94A7E16807C}"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 xr16:uid="{76F682A9-5E6A-4931-A853-ED0321E85AB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6AA46E3D-4174-4359-835A-8FCB1C05EDE2}"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 xr16:uid="{6A16E0E4-E3FC-4DCD-B2FE-3D6C411994F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 xr16:uid="{A538C66B-79B9-4EDC-AF7F-B974395179F6}"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 xr16:uid="{070C27F9-4189-4067-BBDC-A7CCAF056B29}"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 xr16:uid="{9500E3C5-B358-4939-B7DC-2DE2B2280AD5}"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033" t="s">
        <v>790</v>
      </c>
      <c r="B1" s="1033"/>
      <c r="C1" s="1033"/>
      <c r="D1" s="1033"/>
      <c r="E1" s="1033"/>
    </row>
    <row r="2" spans="1:5" x14ac:dyDescent="0.25">
      <c r="A2" s="1033" t="s">
        <v>791</v>
      </c>
      <c r="B2" s="1033"/>
      <c r="C2" s="1033"/>
      <c r="D2" s="1033"/>
      <c r="E2" s="1033"/>
    </row>
    <row r="3" spans="1:5" x14ac:dyDescent="0.25">
      <c r="A3" s="77"/>
    </row>
    <row r="4" spans="1:5" ht="78" customHeight="1" x14ac:dyDescent="0.25">
      <c r="A4" s="1051" t="s">
        <v>792</v>
      </c>
      <c r="B4" s="1051"/>
      <c r="C4" s="1051"/>
      <c r="D4" s="1051"/>
      <c r="E4" s="1051"/>
    </row>
    <row r="5" spans="1:5" x14ac:dyDescent="0.25">
      <c r="A5" s="77"/>
    </row>
    <row r="6" spans="1:5" ht="31.5" customHeight="1" x14ac:dyDescent="0.25">
      <c r="A6" s="1050" t="s">
        <v>793</v>
      </c>
      <c r="B6" s="1050"/>
      <c r="C6" s="1050"/>
      <c r="D6" s="1050"/>
      <c r="E6" s="1050"/>
    </row>
    <row r="7" spans="1:5" ht="15.75" thickBot="1" x14ac:dyDescent="0.3">
      <c r="A7" s="78"/>
    </row>
    <row r="8" spans="1:5" ht="15" customHeight="1" x14ac:dyDescent="0.25">
      <c r="A8" s="1044" t="s">
        <v>794</v>
      </c>
      <c r="B8" s="1045"/>
      <c r="C8" s="1045"/>
      <c r="D8" s="1045"/>
      <c r="E8" s="1046"/>
    </row>
    <row r="9" spans="1:5" ht="15" customHeight="1" thickBot="1" x14ac:dyDescent="0.3">
      <c r="A9" s="1047" t="s">
        <v>795</v>
      </c>
      <c r="B9" s="1048"/>
      <c r="C9" s="1048"/>
      <c r="D9" s="1048"/>
      <c r="E9" s="1049"/>
    </row>
    <row r="10" spans="1:5" x14ac:dyDescent="0.25">
      <c r="A10" s="79"/>
      <c r="B10" s="1041"/>
      <c r="C10" s="1041"/>
      <c r="D10" s="83"/>
    </row>
    <row r="11" spans="1:5" ht="31.5" customHeight="1" thickBot="1" x14ac:dyDescent="0.3">
      <c r="A11" s="81" t="s">
        <v>796</v>
      </c>
      <c r="B11" s="1042" t="s">
        <v>797</v>
      </c>
      <c r="C11" s="1042"/>
      <c r="D11" s="83" t="str">
        <f>Welcome!$D$4</f>
        <v>SALEM</v>
      </c>
    </row>
    <row r="12" spans="1:5" ht="15.75" thickBot="1" x14ac:dyDescent="0.3">
      <c r="A12" s="81" t="s">
        <v>798</v>
      </c>
      <c r="B12" s="1043">
        <f>'MDA Worksheet'!$R$18</f>
        <v>0</v>
      </c>
      <c r="C12" s="1043"/>
      <c r="D12" s="79"/>
    </row>
    <row r="13" spans="1:5" x14ac:dyDescent="0.25">
      <c r="A13" s="81"/>
      <c r="B13" s="79"/>
      <c r="C13" s="80"/>
      <c r="D13" s="79"/>
    </row>
    <row r="14" spans="1:5" ht="30.75" thickBot="1" x14ac:dyDescent="0.3">
      <c r="A14" s="81" t="s">
        <v>799</v>
      </c>
      <c r="B14" s="138">
        <f>'MDA Worksheet'!$R$24</f>
        <v>44332</v>
      </c>
      <c r="C14" s="79" t="s">
        <v>800</v>
      </c>
      <c r="D14" s="139" t="str">
        <f>Welcome!$D$12&amp;" Years"</f>
        <v xml:space="preserve"> Years</v>
      </c>
    </row>
    <row r="15" spans="1:5" ht="15.75" thickBot="1" x14ac:dyDescent="0.3">
      <c r="A15" s="81" t="s">
        <v>801</v>
      </c>
      <c r="B15" s="126">
        <f>'MDA Worksheet'!$R$24</f>
        <v>44332</v>
      </c>
      <c r="C15" s="79" t="s">
        <v>802</v>
      </c>
      <c r="D15" s="126">
        <f>'MDA Worksheet'!$AV$24</f>
        <v>44338</v>
      </c>
    </row>
    <row r="16" spans="1:5" x14ac:dyDescent="0.25">
      <c r="A16" s="79"/>
      <c r="B16" s="122"/>
      <c r="C16" s="79"/>
      <c r="D16" s="122"/>
    </row>
    <row r="17" spans="1:5" ht="15.75" thickBot="1" x14ac:dyDescent="0.3">
      <c r="A17" s="81" t="s">
        <v>803</v>
      </c>
      <c r="B17" s="1040"/>
      <c r="C17" s="1040"/>
      <c r="D17" s="1040"/>
      <c r="E17" s="1040"/>
    </row>
    <row r="18" spans="1:5" x14ac:dyDescent="0.25">
      <c r="A18" s="79"/>
      <c r="B18" s="122"/>
      <c r="C18" s="79"/>
      <c r="D18" s="122"/>
    </row>
    <row r="19" spans="1:5" ht="15.75" thickBot="1" x14ac:dyDescent="0.3">
      <c r="A19" s="81" t="s">
        <v>876</v>
      </c>
      <c r="B19" s="1040">
        <f>Welcome!$D$8</f>
        <v>0</v>
      </c>
      <c r="C19" s="1040"/>
      <c r="D19" s="1040"/>
      <c r="E19" s="1040"/>
    </row>
    <row r="20" spans="1:5" x14ac:dyDescent="0.25">
      <c r="A20" s="81"/>
      <c r="B20" s="122"/>
      <c r="C20" s="79"/>
      <c r="D20" s="122"/>
    </row>
    <row r="21" spans="1:5" x14ac:dyDescent="0.25">
      <c r="A21" s="125"/>
      <c r="B21" s="125"/>
      <c r="C21" s="125"/>
      <c r="D21" s="125"/>
      <c r="E21" s="44"/>
    </row>
    <row r="22" spans="1:5" x14ac:dyDescent="0.25">
      <c r="A22" s="7"/>
      <c r="B22" s="6" t="s">
        <v>238</v>
      </c>
      <c r="C22" s="38"/>
      <c r="D22" s="130" t="s">
        <v>376</v>
      </c>
      <c r="E22" s="44"/>
    </row>
    <row r="23" spans="1:5" x14ac:dyDescent="0.25">
      <c r="A23" s="8" t="s">
        <v>715</v>
      </c>
      <c r="B23" s="12">
        <f>'Tracking &amp; Profitability'!$E$12</f>
        <v>0</v>
      </c>
      <c r="C23" s="129"/>
      <c r="D23" s="68"/>
      <c r="E23" s="44"/>
    </row>
    <row r="24" spans="1:5" x14ac:dyDescent="0.25">
      <c r="A24" s="8" t="s">
        <v>504</v>
      </c>
      <c r="B24" s="12">
        <f>IFERROR('Tracking &amp; Profitability'!$E$13,0)</f>
        <v>0</v>
      </c>
      <c r="C24" s="39"/>
      <c r="D24" s="134">
        <f>IFERROR($B$24/'PIM Model'!$H$31,0)</f>
        <v>0</v>
      </c>
      <c r="E24" s="44"/>
    </row>
    <row r="25" spans="1:5" x14ac:dyDescent="0.25">
      <c r="A25" s="16" t="s">
        <v>229</v>
      </c>
      <c r="B25" s="12">
        <f>IFERROR(Incentives!$M$94*-1,0)</f>
        <v>0</v>
      </c>
      <c r="C25" s="131"/>
      <c r="D25" s="134">
        <f>IFERROR($B$25/'PIM Model'!$H$31,0)</f>
        <v>0</v>
      </c>
      <c r="E25" s="44"/>
    </row>
    <row r="26" spans="1:5" s="879" customFormat="1" x14ac:dyDescent="0.25">
      <c r="A26" s="16" t="s">
        <v>231</v>
      </c>
      <c r="B26" s="12">
        <f>IFERROR('Tracking &amp; Profitability'!$E$17,0)</f>
        <v>0</v>
      </c>
      <c r="C26" s="131"/>
      <c r="D26" s="134">
        <f>IFERROR(#REF!/'PIM Model'!$H$31,0)</f>
        <v>0</v>
      </c>
      <c r="E26" s="44"/>
    </row>
    <row r="27" spans="1:5" x14ac:dyDescent="0.25">
      <c r="A27" s="8" t="s">
        <v>230</v>
      </c>
      <c r="B27" s="12">
        <f>B24+B25+B26</f>
        <v>0</v>
      </c>
      <c r="C27" s="39"/>
      <c r="D27" s="134">
        <f>IFERROR($B$27/'PIM Model'!$H$31,0)</f>
        <v>0</v>
      </c>
      <c r="E27" s="44"/>
    </row>
    <row r="28" spans="1:5" x14ac:dyDescent="0.25">
      <c r="A28" s="44"/>
      <c r="B28" s="44"/>
      <c r="C28" s="44"/>
      <c r="D28" s="135"/>
      <c r="E28" s="44"/>
    </row>
    <row r="29" spans="1:5" x14ac:dyDescent="0.25">
      <c r="A29" s="16" t="s">
        <v>875</v>
      </c>
      <c r="B29" s="13">
        <f>IFERROR('Variable Costs &amp; Income'!$E$19*-1,0)</f>
        <v>0</v>
      </c>
      <c r="C29" s="40"/>
      <c r="D29" s="134">
        <f>IFERROR($B$29/'PIM Model'!$H$31,0)</f>
        <v>0</v>
      </c>
      <c r="E29" s="44"/>
    </row>
    <row r="30" spans="1:5" x14ac:dyDescent="0.25">
      <c r="A30" s="17" t="s">
        <v>228</v>
      </c>
      <c r="B30" s="12">
        <f>IFERROR('Variable Costs &amp; Income'!$E$29,0)</f>
        <v>0</v>
      </c>
      <c r="C30" s="39"/>
      <c r="D30" s="134">
        <f>IFERROR($B$30/'PIM Model'!$H$31,0)</f>
        <v>0</v>
      </c>
      <c r="E30" s="44"/>
    </row>
    <row r="31" spans="1:5" x14ac:dyDescent="0.25">
      <c r="A31" s="17" t="s">
        <v>227</v>
      </c>
      <c r="B31" s="12">
        <f>'Variable Costs &amp; Income'!$E$30</f>
        <v>0</v>
      </c>
      <c r="C31" s="39"/>
      <c r="D31" s="134">
        <f>IFERROR($B$31/'PIM Model'!$H$31,0)</f>
        <v>0</v>
      </c>
      <c r="E31" s="44"/>
    </row>
    <row r="32" spans="1:5" x14ac:dyDescent="0.25">
      <c r="A32" s="123"/>
      <c r="B32" s="123"/>
      <c r="C32" s="37"/>
      <c r="D32" s="136"/>
      <c r="E32" s="44"/>
    </row>
    <row r="33" spans="1:5" x14ac:dyDescent="0.25">
      <c r="A33" s="8" t="s">
        <v>214</v>
      </c>
      <c r="B33" s="12">
        <f>IFERROR(B27+B29+B30+B31,"")</f>
        <v>0</v>
      </c>
      <c r="C33" s="39"/>
      <c r="D33" s="134">
        <f>IFERROR($B$33/'PIM Model'!$H$31,0)</f>
        <v>0</v>
      </c>
      <c r="E33" s="44"/>
    </row>
    <row r="34" spans="1:5" x14ac:dyDescent="0.25">
      <c r="A34" s="8" t="s">
        <v>877</v>
      </c>
      <c r="B34" s="12">
        <f>IFERROR($B$33/('Tracking &amp; Profitability'!E7*52),0)</f>
        <v>0</v>
      </c>
      <c r="C34" s="44"/>
      <c r="D34" s="44"/>
      <c r="E34" s="44"/>
    </row>
    <row r="35" spans="1:5" x14ac:dyDescent="0.25">
      <c r="A35" s="8" t="s">
        <v>913</v>
      </c>
      <c r="B35" s="137">
        <f>IFERROR(B33/B23,0)</f>
        <v>0</v>
      </c>
      <c r="C35" s="44"/>
      <c r="D35" s="44"/>
      <c r="E35" s="44"/>
    </row>
    <row r="36" spans="1:5" x14ac:dyDescent="0.25">
      <c r="A36" s="124"/>
      <c r="B36" s="44"/>
      <c r="C36" s="44"/>
      <c r="D36" s="128"/>
      <c r="E36" s="44"/>
    </row>
    <row r="37" spans="1:5" x14ac:dyDescent="0.25">
      <c r="A37" s="8" t="s">
        <v>804</v>
      </c>
      <c r="B37" s="12">
        <f>Incentives!$K$66</f>
        <v>0</v>
      </c>
      <c r="C37" s="44"/>
      <c r="D37" s="44"/>
      <c r="E37" s="44"/>
    </row>
    <row r="38" spans="1:5" x14ac:dyDescent="0.25">
      <c r="A38" s="8" t="s">
        <v>805</v>
      </c>
      <c r="B38" s="12" t="e">
        <f>SUM(Incentives!M17:M20)+SUM(Incentives!M28:M31)+Incentives!#REF!+Incentives!M58+Incentives!M83</f>
        <v>#REF!</v>
      </c>
      <c r="C38" s="44"/>
      <c r="D38" s="44"/>
      <c r="E38" s="44"/>
    </row>
    <row r="39" spans="1:5" x14ac:dyDescent="0.25">
      <c r="A39" s="8" t="s">
        <v>477</v>
      </c>
      <c r="B39" s="127">
        <f>'Tracking &amp; Profitability'!$E$8</f>
        <v>0</v>
      </c>
      <c r="C39" s="44"/>
      <c r="D39" s="44"/>
      <c r="E39" s="44"/>
    </row>
    <row r="40" spans="1:5" x14ac:dyDescent="0.25">
      <c r="A40" s="124"/>
      <c r="B40" s="44"/>
      <c r="C40" s="44"/>
      <c r="D40" s="44"/>
      <c r="E40" s="44"/>
    </row>
    <row r="41" spans="1:5" s="931" customFormat="1" ht="15.75" thickBot="1" x14ac:dyDescent="0.3">
      <c r="A41" s="991"/>
    </row>
    <row r="42" spans="1:5" s="931" customFormat="1" ht="15.75" thickBot="1" x14ac:dyDescent="0.3">
      <c r="A42" s="1018" t="s">
        <v>1317</v>
      </c>
      <c r="B42" s="1019"/>
      <c r="C42" s="1019"/>
      <c r="D42" s="1019"/>
      <c r="E42" s="1020"/>
    </row>
    <row r="43" spans="1:5" s="931" customFormat="1" x14ac:dyDescent="0.25">
      <c r="A43" s="1021"/>
      <c r="B43" s="1022"/>
      <c r="C43" s="1022"/>
      <c r="D43" s="1022"/>
      <c r="E43" s="1023"/>
    </row>
    <row r="44" spans="1:5" s="931" customFormat="1" ht="15.75" thickBot="1" x14ac:dyDescent="0.3">
      <c r="A44" s="1024"/>
      <c r="B44" s="1025"/>
      <c r="C44" s="1025"/>
      <c r="D44" s="1025"/>
      <c r="E44" s="1026"/>
    </row>
    <row r="45" spans="1:5" s="931" customFormat="1" ht="15.75" thickBot="1" x14ac:dyDescent="0.3">
      <c r="A45" s="991"/>
    </row>
    <row r="46" spans="1:5" s="931" customFormat="1" ht="15.75" thickBot="1" x14ac:dyDescent="0.3">
      <c r="A46" s="1018" t="s">
        <v>1306</v>
      </c>
      <c r="B46" s="1019"/>
      <c r="C46" s="1019"/>
      <c r="D46" s="1019"/>
      <c r="E46" s="1020"/>
    </row>
    <row r="47" spans="1:5" s="931" customFormat="1" ht="15.75" x14ac:dyDescent="0.25">
      <c r="A47" s="992" t="s">
        <v>1307</v>
      </c>
      <c r="B47" s="993"/>
      <c r="C47" s="1004" t="s">
        <v>1308</v>
      </c>
      <c r="D47" s="994"/>
      <c r="E47" s="995"/>
    </row>
    <row r="48" spans="1:5" s="931" customFormat="1" ht="15" customHeight="1" x14ac:dyDescent="0.25">
      <c r="A48" s="992" t="s">
        <v>1309</v>
      </c>
      <c r="B48" s="993"/>
      <c r="C48" s="1005"/>
      <c r="D48" s="998" t="s">
        <v>1310</v>
      </c>
      <c r="E48" s="1006"/>
    </row>
    <row r="49" spans="1:5" s="931" customFormat="1" ht="15.75" x14ac:dyDescent="0.25">
      <c r="A49" s="992" t="s">
        <v>1311</v>
      </c>
      <c r="B49" s="993"/>
      <c r="C49" s="1005"/>
      <c r="D49" s="994" t="s">
        <v>1312</v>
      </c>
      <c r="E49" s="1006"/>
    </row>
    <row r="50" spans="1:5" s="931" customFormat="1" ht="15.75" x14ac:dyDescent="0.25">
      <c r="A50" s="992" t="s">
        <v>1313</v>
      </c>
      <c r="B50" s="993"/>
      <c r="C50" s="1005"/>
      <c r="D50" s="994"/>
      <c r="E50" s="995"/>
    </row>
    <row r="51" spans="1:5" s="931" customFormat="1" ht="15.75" x14ac:dyDescent="0.25">
      <c r="A51" s="992" t="s">
        <v>1314</v>
      </c>
      <c r="B51" s="993"/>
      <c r="C51" s="1005"/>
      <c r="D51" s="994" t="s">
        <v>1315</v>
      </c>
      <c r="E51" s="1006"/>
    </row>
    <row r="52" spans="1:5" s="931" customFormat="1" ht="15.75" x14ac:dyDescent="0.25">
      <c r="A52" s="992" t="s">
        <v>1316</v>
      </c>
      <c r="B52" s="993"/>
      <c r="C52" s="996"/>
      <c r="D52" s="993"/>
      <c r="E52" s="997"/>
    </row>
    <row r="53" spans="1:5" s="931" customFormat="1" x14ac:dyDescent="0.25">
      <c r="A53" s="1012"/>
      <c r="B53" s="1013"/>
      <c r="C53" s="1013"/>
      <c r="D53" s="1013"/>
      <c r="E53" s="1014"/>
    </row>
    <row r="54" spans="1:5" s="931" customFormat="1" ht="15.75" thickBot="1" x14ac:dyDescent="0.3">
      <c r="A54" s="1015"/>
      <c r="B54" s="1016"/>
      <c r="C54" s="1016"/>
      <c r="D54" s="1016"/>
      <c r="E54" s="1017"/>
    </row>
    <row r="55" spans="1:5" ht="15.75" thickBot="1" x14ac:dyDescent="0.3">
      <c r="A55" s="991"/>
      <c r="B55" s="931"/>
      <c r="C55" s="931"/>
      <c r="D55" s="931"/>
      <c r="E55" s="931"/>
    </row>
    <row r="56" spans="1:5" ht="30.75" customHeight="1" thickBot="1" x14ac:dyDescent="0.3">
      <c r="A56" s="1034" t="s">
        <v>806</v>
      </c>
      <c r="B56" s="1035"/>
      <c r="C56" s="1035"/>
      <c r="D56" s="1035"/>
      <c r="E56" s="1036"/>
    </row>
    <row r="57" spans="1:5" ht="15" customHeight="1" x14ac:dyDescent="0.25">
      <c r="A57" s="82"/>
      <c r="B57" s="83"/>
      <c r="C57" s="83"/>
      <c r="D57" s="83"/>
    </row>
    <row r="58" spans="1:5" ht="30.95" customHeight="1" thickBot="1" x14ac:dyDescent="0.3">
      <c r="A58" s="84" t="s">
        <v>807</v>
      </c>
      <c r="B58" s="309"/>
      <c r="C58" s="85" t="s">
        <v>808</v>
      </c>
      <c r="D58" s="309"/>
    </row>
    <row r="59" spans="1:5" ht="30.95" customHeight="1" thickBot="1" x14ac:dyDescent="0.3">
      <c r="A59" s="86" t="s">
        <v>809</v>
      </c>
      <c r="B59" s="309"/>
      <c r="C59" s="85" t="s">
        <v>810</v>
      </c>
      <c r="D59" s="310" t="s">
        <v>811</v>
      </c>
    </row>
    <row r="60" spans="1:5" ht="30.95" customHeight="1" thickBot="1" x14ac:dyDescent="0.3">
      <c r="A60" s="84" t="s">
        <v>812</v>
      </c>
      <c r="B60" s="309"/>
      <c r="C60" s="85" t="s">
        <v>808</v>
      </c>
      <c r="D60" s="310"/>
    </row>
    <row r="61" spans="1:5" ht="30.6" customHeight="1" thickBot="1" x14ac:dyDescent="0.3">
      <c r="A61" s="86" t="s">
        <v>809</v>
      </c>
      <c r="B61" s="309"/>
      <c r="C61" s="85" t="s">
        <v>810</v>
      </c>
      <c r="D61" s="310" t="s">
        <v>813</v>
      </c>
    </row>
    <row r="62" spans="1:5" ht="30.75" customHeight="1" thickBot="1" x14ac:dyDescent="0.3">
      <c r="A62" s="84" t="s">
        <v>814</v>
      </c>
      <c r="B62" s="309"/>
      <c r="C62" s="85" t="s">
        <v>808</v>
      </c>
      <c r="D62" s="309"/>
    </row>
    <row r="63" spans="1:5" ht="30.75" customHeight="1" thickBot="1" x14ac:dyDescent="0.3">
      <c r="A63" s="86" t="s">
        <v>809</v>
      </c>
      <c r="B63" s="310"/>
      <c r="C63" s="85" t="s">
        <v>810</v>
      </c>
      <c r="D63" s="310" t="s">
        <v>815</v>
      </c>
    </row>
    <row r="64" spans="1:5" ht="30.75" customHeight="1" thickBot="1" x14ac:dyDescent="0.3">
      <c r="A64" s="84" t="s">
        <v>816</v>
      </c>
      <c r="B64" s="310"/>
      <c r="C64" s="85" t="s">
        <v>808</v>
      </c>
      <c r="D64" s="310"/>
    </row>
    <row r="65" spans="1:5" ht="30.95" customHeight="1" thickBot="1" x14ac:dyDescent="0.3">
      <c r="A65" s="86" t="s">
        <v>809</v>
      </c>
      <c r="B65" s="310"/>
      <c r="C65" s="85" t="s">
        <v>810</v>
      </c>
      <c r="D65" s="310" t="s">
        <v>817</v>
      </c>
    </row>
    <row r="66" spans="1:5" ht="15.75" thickBot="1" x14ac:dyDescent="0.3">
      <c r="A66" s="5"/>
    </row>
    <row r="67" spans="1:5" ht="15.75" thickBot="1" x14ac:dyDescent="0.3">
      <c r="A67" s="1037" t="s">
        <v>818</v>
      </c>
      <c r="B67" s="1038"/>
      <c r="C67" s="1038"/>
      <c r="D67" s="1038"/>
      <c r="E67" s="1039"/>
    </row>
    <row r="68" spans="1:5" x14ac:dyDescent="0.25">
      <c r="A68" s="82"/>
      <c r="B68" s="83"/>
      <c r="C68" s="83"/>
      <c r="D68" s="83"/>
    </row>
    <row r="69" spans="1:5" ht="30.95" customHeight="1" thickBot="1" x14ac:dyDescent="0.3">
      <c r="A69" s="84" t="s">
        <v>807</v>
      </c>
      <c r="B69" s="309"/>
      <c r="C69" s="85" t="s">
        <v>808</v>
      </c>
      <c r="D69" s="309"/>
    </row>
    <row r="70" spans="1:5" ht="30.95" customHeight="1" thickBot="1" x14ac:dyDescent="0.3">
      <c r="A70" s="86" t="s">
        <v>809</v>
      </c>
      <c r="B70" s="309"/>
      <c r="C70" s="85" t="s">
        <v>810</v>
      </c>
      <c r="D70" s="310" t="s">
        <v>819</v>
      </c>
    </row>
    <row r="71" spans="1:5" ht="30.95" customHeight="1" thickBot="1" x14ac:dyDescent="0.3">
      <c r="A71" s="84" t="s">
        <v>812</v>
      </c>
      <c r="B71" s="309"/>
      <c r="C71" s="85" t="s">
        <v>808</v>
      </c>
      <c r="D71" s="309"/>
    </row>
    <row r="72" spans="1:5" ht="30.95" customHeight="1" thickBot="1" x14ac:dyDescent="0.3">
      <c r="A72" s="86" t="s">
        <v>809</v>
      </c>
      <c r="B72" s="310"/>
      <c r="C72" s="85" t="s">
        <v>810</v>
      </c>
      <c r="D72" s="310" t="s">
        <v>820</v>
      </c>
    </row>
    <row r="73" spans="1:5" ht="15.75" thickBot="1" x14ac:dyDescent="0.3"/>
    <row r="74" spans="1:5" ht="15.75" thickBot="1" x14ac:dyDescent="0.3">
      <c r="A74" s="1027" t="s">
        <v>1318</v>
      </c>
      <c r="B74" s="1028"/>
      <c r="C74" s="1028"/>
      <c r="D74" s="1028"/>
      <c r="E74" s="1029"/>
    </row>
    <row r="75" spans="1:5" ht="30.95" customHeight="1" thickBot="1" x14ac:dyDescent="0.3">
      <c r="A75" s="1002" t="s">
        <v>822</v>
      </c>
      <c r="B75" s="309"/>
      <c r="C75" s="999" t="s">
        <v>808</v>
      </c>
      <c r="D75" s="309"/>
    </row>
    <row r="76" spans="1:5" ht="30.95" customHeight="1" thickBot="1" x14ac:dyDescent="0.3">
      <c r="A76" s="1002" t="s">
        <v>1319</v>
      </c>
      <c r="B76" s="309"/>
      <c r="C76" s="999" t="s">
        <v>810</v>
      </c>
      <c r="D76" s="1003" t="s">
        <v>1320</v>
      </c>
    </row>
    <row r="77" spans="1:5" ht="15" customHeight="1" thickBot="1" x14ac:dyDescent="0.3">
      <c r="A77" s="1000"/>
      <c r="B77" s="1000"/>
      <c r="C77" s="1001"/>
      <c r="D77" s="1001"/>
      <c r="E77" s="1001"/>
    </row>
    <row r="78" spans="1:5" ht="15.75" thickBot="1" x14ac:dyDescent="0.3">
      <c r="A78" s="1030" t="s">
        <v>821</v>
      </c>
      <c r="B78" s="1031"/>
      <c r="C78" s="1031"/>
      <c r="D78" s="1031"/>
      <c r="E78" s="1032"/>
    </row>
    <row r="79" spans="1:5" x14ac:dyDescent="0.25">
      <c r="A79" s="82"/>
      <c r="B79" s="83"/>
      <c r="C79" s="83"/>
      <c r="D79" s="83"/>
    </row>
    <row r="80" spans="1:5" ht="30.95" customHeight="1" thickBot="1" x14ac:dyDescent="0.3">
      <c r="A80" s="84" t="s">
        <v>822</v>
      </c>
      <c r="B80" s="309"/>
      <c r="C80" s="85" t="s">
        <v>808</v>
      </c>
      <c r="D80" s="309"/>
    </row>
    <row r="81" spans="1:5" ht="30.95" customHeight="1" thickBot="1" x14ac:dyDescent="0.3">
      <c r="A81" s="87" t="s">
        <v>809</v>
      </c>
      <c r="B81" s="309"/>
      <c r="C81" s="85" t="s">
        <v>810</v>
      </c>
      <c r="D81" s="309"/>
    </row>
    <row r="82" spans="1:5" ht="15.75" thickBot="1" x14ac:dyDescent="0.3">
      <c r="A82" s="5"/>
    </row>
    <row r="83" spans="1:5" ht="15.75" thickBot="1" x14ac:dyDescent="0.3">
      <c r="A83" s="1030" t="s">
        <v>823</v>
      </c>
      <c r="B83" s="1031"/>
      <c r="C83" s="1031"/>
      <c r="D83" s="1031"/>
      <c r="E83" s="1032"/>
    </row>
    <row r="84" spans="1:5" x14ac:dyDescent="0.25">
      <c r="A84" s="82"/>
      <c r="B84" s="83"/>
      <c r="C84" s="83"/>
      <c r="D84" s="83"/>
    </row>
    <row r="85" spans="1:5" ht="30.95" customHeight="1" thickBot="1" x14ac:dyDescent="0.3">
      <c r="A85" s="84" t="s">
        <v>822</v>
      </c>
      <c r="B85" s="309"/>
      <c r="C85" s="85" t="s">
        <v>808</v>
      </c>
      <c r="D85" s="309"/>
    </row>
    <row r="86" spans="1:5" ht="30.95" customHeight="1" thickBot="1" x14ac:dyDescent="0.3">
      <c r="A86" s="87" t="s">
        <v>809</v>
      </c>
      <c r="B86" s="309"/>
      <c r="C86" s="85" t="s">
        <v>810</v>
      </c>
      <c r="D86" s="309"/>
    </row>
  </sheetData>
  <sheetProtection algorithmName="SHA-512" hashValue="hf9YBZotzUCFpspCH2kIOENL7XSbWQEHSxYY9KZtrZWzrpnzjwDejxEw+jCVBwkNpja6tsX5JuaLkrsxyLRZBA==" saltValue="HYbU5MmxSrYRNLS/GiJo5Q=="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71" priority="7">
      <formula>NOT(ISBLANK(C48))</formula>
    </cfRule>
  </conditionalFormatting>
  <conditionalFormatting sqref="E48">
    <cfRule type="expression" dxfId="170" priority="6">
      <formula>NOT(ISBLANK(E48))</formula>
    </cfRule>
  </conditionalFormatting>
  <conditionalFormatting sqref="E49">
    <cfRule type="expression" dxfId="169" priority="5">
      <formula>NOT(ISBLANK(E49))</formula>
    </cfRule>
  </conditionalFormatting>
  <conditionalFormatting sqref="E51">
    <cfRule type="expression" dxfId="168" priority="4">
      <formula>NOT(ISBLANK(E51))</formula>
    </cfRule>
  </conditionalFormatting>
  <conditionalFormatting sqref="C49">
    <cfRule type="expression" dxfId="167" priority="3">
      <formula>NOT(ISBLANK(C49))</formula>
    </cfRule>
  </conditionalFormatting>
  <conditionalFormatting sqref="C50">
    <cfRule type="expression" dxfId="166" priority="2">
      <formula>NOT(ISBLANK(C50))</formula>
    </cfRule>
  </conditionalFormatting>
  <conditionalFormatting sqref="C51">
    <cfRule type="expression" dxfId="165" priority="1">
      <formula>NOT(ISBLANK(C51))</formula>
    </cfRule>
  </conditionalFormatting>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5"/>
  <sheetViews>
    <sheetView tabSelected="1" zoomScale="110" zoomScaleNormal="110" workbookViewId="0">
      <selection activeCell="C3" sqref="C3:D3"/>
    </sheetView>
  </sheetViews>
  <sheetFormatPr defaultColWidth="8.85546875" defaultRowHeight="15" x14ac:dyDescent="0.25"/>
  <cols>
    <col min="1" max="1" width="3.28515625" customWidth="1"/>
    <col min="2" max="2" width="12.7109375" customWidth="1"/>
    <col min="3" max="3" width="22" bestFit="1" customWidth="1"/>
    <col min="4" max="4" width="26.5703125" bestFit="1" customWidth="1"/>
    <col min="5" max="5" width="12.7109375" customWidth="1"/>
    <col min="6" max="6" width="15.28515625" customWidth="1"/>
    <col min="7" max="7" width="3.28515625" customWidth="1"/>
    <col min="21" max="21" width="10.7109375" hidden="1" customWidth="1"/>
    <col min="22" max="22" width="11.42578125" hidden="1" customWidth="1"/>
  </cols>
  <sheetData>
    <row r="1" spans="1:25"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t="s">
        <v>383</v>
      </c>
      <c r="W1" s="140"/>
      <c r="X1" s="140"/>
      <c r="Y1" s="140"/>
    </row>
    <row r="2" spans="1:25" ht="21" customHeight="1" x14ac:dyDescent="0.3">
      <c r="A2" s="147"/>
      <c r="B2" s="362"/>
      <c r="C2" s="385" t="s">
        <v>921</v>
      </c>
      <c r="D2" s="386"/>
      <c r="E2" s="387"/>
      <c r="F2" s="147"/>
      <c r="G2" s="140"/>
      <c r="H2" s="140"/>
      <c r="I2" s="140"/>
      <c r="J2" s="140"/>
      <c r="K2" s="140"/>
      <c r="L2" s="140"/>
      <c r="M2" s="140"/>
      <c r="N2" s="140"/>
      <c r="O2" s="140"/>
      <c r="P2" s="140"/>
      <c r="Q2" s="140"/>
      <c r="R2" s="140"/>
      <c r="S2" s="140"/>
      <c r="T2" s="140"/>
      <c r="U2" s="140"/>
      <c r="V2" s="140"/>
      <c r="W2" s="140"/>
      <c r="X2" s="140"/>
      <c r="Y2" s="140"/>
    </row>
    <row r="3" spans="1:25" ht="21.6" customHeight="1" x14ac:dyDescent="0.3">
      <c r="A3" s="147"/>
      <c r="B3" s="401"/>
      <c r="C3" s="1052" t="s">
        <v>9157</v>
      </c>
      <c r="D3" s="1053"/>
      <c r="E3" s="384"/>
      <c r="F3" s="147"/>
      <c r="G3" s="140"/>
      <c r="H3" s="140"/>
      <c r="I3" s="140"/>
      <c r="J3" s="140"/>
      <c r="K3" s="140"/>
      <c r="L3" s="140"/>
      <c r="M3" s="140"/>
      <c r="N3" s="140"/>
      <c r="O3" s="140"/>
      <c r="P3" s="140"/>
      <c r="Q3" s="140"/>
      <c r="R3" s="140"/>
      <c r="S3" s="140"/>
      <c r="T3" s="140"/>
      <c r="U3" s="140"/>
      <c r="V3" s="140"/>
      <c r="W3" s="140"/>
      <c r="X3" s="140"/>
      <c r="Y3" s="140"/>
    </row>
    <row r="4" spans="1:25" x14ac:dyDescent="0.25">
      <c r="A4" s="147"/>
      <c r="B4" s="402"/>
      <c r="C4" s="388" t="s">
        <v>120</v>
      </c>
      <c r="D4" s="545" t="str">
        <f>'Existing Customers'!$L$2</f>
        <v>SALEM</v>
      </c>
      <c r="E4" s="384"/>
      <c r="F4" s="147"/>
      <c r="G4" s="140"/>
      <c r="H4" s="140"/>
      <c r="I4" s="140"/>
      <c r="J4" s="140"/>
      <c r="K4" s="140"/>
      <c r="L4" s="140"/>
      <c r="M4" s="140"/>
      <c r="N4" s="140"/>
      <c r="O4" s="140"/>
      <c r="P4" s="140"/>
      <c r="Q4" s="140"/>
      <c r="R4" s="140"/>
      <c r="S4" s="140"/>
      <c r="T4" s="140"/>
      <c r="U4" s="140"/>
      <c r="V4" s="140"/>
      <c r="W4" s="140"/>
      <c r="X4" s="140"/>
      <c r="Y4" s="140"/>
    </row>
    <row r="5" spans="1:25" ht="16.899999999999999" customHeight="1" x14ac:dyDescent="0.25">
      <c r="A5" s="147"/>
      <c r="B5" s="402"/>
      <c r="C5" s="147"/>
      <c r="D5" s="147"/>
      <c r="E5" s="384"/>
      <c r="F5" s="147"/>
      <c r="G5" s="140"/>
      <c r="H5" s="140"/>
      <c r="I5" s="140"/>
      <c r="J5" s="140"/>
      <c r="K5" s="140"/>
      <c r="L5" s="140"/>
      <c r="M5" s="140"/>
      <c r="N5" s="140"/>
      <c r="O5" s="140"/>
      <c r="P5" s="140"/>
      <c r="Q5" s="140"/>
      <c r="R5" s="140"/>
      <c r="S5" s="140"/>
      <c r="T5" s="140"/>
      <c r="U5" s="140"/>
      <c r="V5" s="140"/>
      <c r="W5" s="140"/>
      <c r="X5" s="140"/>
      <c r="Y5" s="140"/>
    </row>
    <row r="6" spans="1:25" s="800" customFormat="1" x14ac:dyDescent="0.25">
      <c r="A6" s="147"/>
      <c r="B6" s="402"/>
      <c r="C6" s="388" t="s">
        <v>1020</v>
      </c>
      <c r="D6" s="389"/>
      <c r="E6" s="384"/>
      <c r="F6" s="147"/>
      <c r="G6" s="140"/>
      <c r="H6" s="140"/>
      <c r="I6" s="140"/>
      <c r="J6" s="140"/>
      <c r="K6" s="140"/>
      <c r="L6" s="140"/>
      <c r="M6" s="140"/>
      <c r="N6" s="140"/>
      <c r="O6" s="140"/>
      <c r="P6" s="140"/>
      <c r="Q6" s="140"/>
      <c r="R6" s="140"/>
      <c r="S6" s="140"/>
      <c r="T6" s="140"/>
      <c r="U6" s="140"/>
      <c r="V6" s="140"/>
      <c r="W6" s="140"/>
      <c r="X6" s="140"/>
      <c r="Y6" s="140"/>
    </row>
    <row r="7" spans="1:25" s="805" customFormat="1" ht="16.899999999999999" customHeight="1" x14ac:dyDescent="0.25">
      <c r="A7" s="147"/>
      <c r="B7" s="402"/>
      <c r="C7" s="147"/>
      <c r="D7" s="147"/>
      <c r="E7" s="384"/>
      <c r="F7" s="147"/>
      <c r="G7" s="140"/>
      <c r="H7" s="140"/>
      <c r="I7" s="140"/>
      <c r="J7" s="140"/>
      <c r="K7" s="140"/>
      <c r="L7" s="140"/>
      <c r="M7" s="140"/>
      <c r="N7" s="140"/>
      <c r="O7" s="140"/>
      <c r="P7" s="140"/>
      <c r="Q7" s="140"/>
      <c r="R7" s="140"/>
      <c r="S7" s="140"/>
      <c r="T7" s="140"/>
      <c r="U7" s="140"/>
      <c r="V7" s="140"/>
      <c r="W7" s="140"/>
      <c r="X7" s="140"/>
      <c r="Y7" s="140"/>
    </row>
    <row r="8" spans="1:25" x14ac:dyDescent="0.25">
      <c r="A8" s="147"/>
      <c r="B8" s="402"/>
      <c r="C8" s="388" t="s">
        <v>1242</v>
      </c>
      <c r="D8" s="389"/>
      <c r="E8" s="384"/>
      <c r="F8" s="147"/>
      <c r="G8" s="140"/>
      <c r="H8" s="140"/>
      <c r="I8" s="140"/>
      <c r="J8" s="140"/>
      <c r="K8" s="140"/>
      <c r="L8" s="140"/>
      <c r="M8" s="140"/>
      <c r="N8" s="140"/>
      <c r="O8" s="140"/>
      <c r="P8" s="140"/>
      <c r="Q8" s="140"/>
      <c r="R8" s="140"/>
      <c r="S8" s="140"/>
      <c r="T8" s="140"/>
      <c r="U8" s="140"/>
      <c r="V8" s="140"/>
      <c r="W8" s="140"/>
      <c r="X8" s="140"/>
      <c r="Y8" s="140"/>
    </row>
    <row r="9" spans="1:25" ht="16.899999999999999" customHeight="1" x14ac:dyDescent="0.25">
      <c r="A9" s="147"/>
      <c r="B9" s="402"/>
      <c r="C9" s="817"/>
      <c r="D9" s="817"/>
      <c r="E9" s="384"/>
      <c r="F9" s="147"/>
      <c r="G9" s="140"/>
      <c r="H9" s="140"/>
      <c r="I9" s="140"/>
      <c r="J9" s="140"/>
      <c r="K9" s="140"/>
      <c r="L9" s="140"/>
      <c r="M9" s="140"/>
      <c r="N9" s="140"/>
      <c r="O9" s="140"/>
      <c r="P9" s="140"/>
      <c r="Q9" s="140"/>
      <c r="R9" s="140"/>
      <c r="S9" s="140"/>
      <c r="T9" s="140"/>
      <c r="U9" s="140" t="s">
        <v>1241</v>
      </c>
      <c r="V9" s="140">
        <f>D8</f>
        <v>0</v>
      </c>
      <c r="W9" s="140"/>
      <c r="X9" s="140"/>
      <c r="Y9" s="140"/>
    </row>
    <row r="10" spans="1:25" hidden="1" x14ac:dyDescent="0.25">
      <c r="A10" s="147"/>
      <c r="B10" s="402"/>
      <c r="C10" s="388" t="s">
        <v>1243</v>
      </c>
      <c r="D10" s="389" t="s">
        <v>681</v>
      </c>
      <c r="E10" s="384"/>
      <c r="F10" s="147"/>
      <c r="G10" s="140"/>
      <c r="H10" s="140"/>
      <c r="I10" s="140"/>
      <c r="J10" s="140"/>
      <c r="K10" s="140"/>
      <c r="L10" s="140"/>
      <c r="M10" s="140"/>
      <c r="N10" s="140"/>
      <c r="O10" s="140"/>
      <c r="P10" s="140"/>
      <c r="Q10" s="140"/>
      <c r="R10" s="140"/>
      <c r="S10" s="140"/>
      <c r="T10" s="140"/>
      <c r="U10" s="140" t="s">
        <v>1240</v>
      </c>
      <c r="V10" s="877" t="s">
        <v>217</v>
      </c>
      <c r="W10" s="140"/>
      <c r="X10" s="140"/>
      <c r="Y10" s="140"/>
    </row>
    <row r="11" spans="1:25" ht="16.899999999999999" hidden="1" customHeight="1" x14ac:dyDescent="0.25">
      <c r="A11" s="147"/>
      <c r="B11" s="402"/>
      <c r="C11" s="147"/>
      <c r="D11" s="147"/>
      <c r="E11" s="384"/>
      <c r="F11" s="147"/>
      <c r="G11" s="140"/>
      <c r="H11" s="140"/>
      <c r="I11" s="140"/>
      <c r="J11" s="140"/>
      <c r="K11" s="140"/>
      <c r="L11" s="140"/>
      <c r="M11" s="140"/>
      <c r="N11" s="140"/>
      <c r="O11" s="140"/>
      <c r="P11" s="140"/>
      <c r="Q11" s="140"/>
      <c r="R11" s="140"/>
      <c r="S11" s="140"/>
      <c r="T11" s="140"/>
      <c r="U11" s="140">
        <v>1</v>
      </c>
      <c r="V11" s="56" t="str">
        <f>IF(AND($V$9="MDA",$D$10="No"),"",IF(AND($V$9="MDA",$D$10="Yes"),U11,IF(OR($V$9="PON ONLY",$V$9="MDA",$V$9="Incentive Only",$V$9="PON W/ INCENTIVE"),U11,"")))</f>
        <v/>
      </c>
      <c r="W11" s="140"/>
      <c r="X11" s="140"/>
      <c r="Y11" s="140"/>
    </row>
    <row r="12" spans="1:25" x14ac:dyDescent="0.25">
      <c r="A12" s="147"/>
      <c r="B12" s="402"/>
      <c r="C12" s="388" t="s">
        <v>216</v>
      </c>
      <c r="D12" s="389"/>
      <c r="E12" s="384"/>
      <c r="F12" s="147"/>
      <c r="G12" s="140"/>
      <c r="H12" s="140"/>
      <c r="I12" s="140"/>
      <c r="J12" s="140"/>
      <c r="K12" s="140"/>
      <c r="L12" s="140"/>
      <c r="M12" s="140"/>
      <c r="N12" s="140"/>
      <c r="O12" s="140"/>
      <c r="P12" s="140"/>
      <c r="Q12" s="140"/>
      <c r="R12" s="140"/>
      <c r="S12" s="140"/>
      <c r="T12" s="140"/>
      <c r="U12" s="140">
        <v>2</v>
      </c>
      <c r="V12" s="56" t="str">
        <f>IF($V$9="PON ONLY","",IF($V$9="MDA",U12,IF($V$9="Incentive Only",U12,IF($V$9="PON W/ INCENTIVE",U12,""))))</f>
        <v/>
      </c>
      <c r="W12" s="140"/>
      <c r="X12" s="140"/>
      <c r="Y12" s="140"/>
    </row>
    <row r="13" spans="1:25" s="800" customFormat="1" x14ac:dyDescent="0.25">
      <c r="A13" s="147"/>
      <c r="B13" s="402"/>
      <c r="C13" s="390"/>
      <c r="D13" s="148"/>
      <c r="E13" s="384"/>
      <c r="F13" s="147"/>
      <c r="G13" s="140"/>
      <c r="H13" s="140"/>
      <c r="I13" s="140"/>
      <c r="J13" s="140"/>
      <c r="K13" s="140"/>
      <c r="L13" s="140"/>
      <c r="M13" s="140"/>
      <c r="N13" s="140"/>
      <c r="O13" s="140"/>
      <c r="P13" s="140"/>
      <c r="Q13" s="140"/>
      <c r="R13" s="140"/>
      <c r="S13" s="140"/>
      <c r="T13" s="140"/>
      <c r="U13" s="140">
        <v>3</v>
      </c>
      <c r="V13" s="56" t="str">
        <f t="shared" ref="V13:V15" si="0">IF($V$9="PON ONLY","",IF($V$9="MDA",U13,IF($V$9="Incentive Only",U13,IF($V$9="PON W/ INCENTIVE",U13,""))))</f>
        <v/>
      </c>
      <c r="W13" s="140"/>
      <c r="X13" s="140"/>
      <c r="Y13" s="140"/>
    </row>
    <row r="14" spans="1:25" x14ac:dyDescent="0.25">
      <c r="A14" s="147"/>
      <c r="B14" s="402"/>
      <c r="C14" s="388" t="s">
        <v>384</v>
      </c>
      <c r="D14" s="389"/>
      <c r="E14" s="384"/>
      <c r="F14" s="147"/>
      <c r="G14" s="140"/>
      <c r="H14" s="140"/>
      <c r="I14" s="140"/>
      <c r="J14" s="140"/>
      <c r="K14" s="140"/>
      <c r="L14" s="140"/>
      <c r="M14" s="140"/>
      <c r="N14" s="140"/>
      <c r="O14" s="140"/>
      <c r="P14" s="140"/>
      <c r="Q14" s="140"/>
      <c r="R14" s="140"/>
      <c r="S14" s="140"/>
      <c r="T14" s="140"/>
      <c r="U14" s="140">
        <v>4</v>
      </c>
      <c r="V14" s="56" t="str">
        <f t="shared" si="0"/>
        <v/>
      </c>
      <c r="W14" s="140"/>
      <c r="X14" s="140"/>
      <c r="Y14" s="140"/>
    </row>
    <row r="15" spans="1:25" ht="19.899999999999999" customHeight="1" x14ac:dyDescent="0.25">
      <c r="A15" s="147"/>
      <c r="B15" s="402"/>
      <c r="E15" s="384"/>
      <c r="F15" s="147"/>
      <c r="G15" s="140"/>
      <c r="H15" s="140"/>
      <c r="I15" s="140"/>
      <c r="J15" s="140"/>
      <c r="K15" s="140"/>
      <c r="L15" s="140"/>
      <c r="M15" s="140"/>
      <c r="N15" s="140"/>
      <c r="O15" s="140"/>
      <c r="P15" s="140"/>
      <c r="Q15" s="140"/>
      <c r="R15" s="140"/>
      <c r="S15" s="140"/>
      <c r="T15" s="140"/>
      <c r="U15" s="140">
        <v>5</v>
      </c>
      <c r="V15" s="56" t="str">
        <f t="shared" si="0"/>
        <v/>
      </c>
      <c r="W15" s="140"/>
      <c r="X15" s="140"/>
      <c r="Y15" s="140"/>
    </row>
    <row r="16" spans="1:25" x14ac:dyDescent="0.25">
      <c r="A16" s="147"/>
      <c r="B16" s="402"/>
      <c r="C16" s="388" t="s">
        <v>1224</v>
      </c>
      <c r="D16" s="389"/>
      <c r="E16" s="384"/>
      <c r="F16" s="147"/>
      <c r="G16" s="140"/>
      <c r="H16" s="140"/>
      <c r="I16" s="140"/>
      <c r="J16" s="140"/>
      <c r="K16" s="140"/>
      <c r="L16" s="140"/>
      <c r="M16" s="140"/>
      <c r="N16" s="140"/>
      <c r="O16" s="140"/>
      <c r="P16" s="140"/>
      <c r="Q16" s="140"/>
      <c r="R16" s="140"/>
      <c r="S16" s="140"/>
      <c r="T16" s="140"/>
      <c r="U16" s="140"/>
      <c r="V16" s="140"/>
      <c r="W16" s="140"/>
      <c r="X16" s="140"/>
      <c r="Y16" s="140"/>
    </row>
    <row r="17" spans="1:25" ht="19.899999999999999" customHeight="1" thickBot="1" x14ac:dyDescent="0.3">
      <c r="A17" s="147"/>
      <c r="B17" s="391"/>
      <c r="C17" s="403"/>
      <c r="D17" s="421"/>
      <c r="E17" s="392"/>
      <c r="F17" s="147"/>
      <c r="G17" s="140"/>
      <c r="H17" s="140"/>
      <c r="I17" s="140"/>
      <c r="J17" s="140"/>
      <c r="K17" s="140"/>
      <c r="L17" s="140"/>
      <c r="M17" s="140"/>
      <c r="N17" s="140"/>
      <c r="O17" s="140"/>
      <c r="P17" s="140"/>
      <c r="Q17" s="140"/>
      <c r="R17" s="140"/>
      <c r="S17" s="140"/>
      <c r="T17" s="140"/>
      <c r="U17" s="140"/>
      <c r="V17" s="140"/>
      <c r="W17" s="140"/>
      <c r="X17" s="140"/>
      <c r="Y17" s="140"/>
    </row>
    <row r="18" spans="1:25" ht="33" customHeight="1" thickBot="1" x14ac:dyDescent="0.3">
      <c r="A18" s="147"/>
      <c r="B18" s="147"/>
      <c r="C18" s="390"/>
      <c r="D18" s="148"/>
      <c r="E18" s="147"/>
      <c r="F18" s="147"/>
      <c r="G18" s="140"/>
      <c r="H18" s="140"/>
      <c r="I18" s="140"/>
      <c r="J18" s="140"/>
      <c r="K18" s="140"/>
      <c r="L18" s="140"/>
      <c r="M18" s="140"/>
      <c r="N18" s="140"/>
      <c r="O18" s="140"/>
      <c r="P18" s="140"/>
      <c r="Q18" s="140"/>
      <c r="R18" s="140"/>
      <c r="S18" s="140"/>
      <c r="T18" s="140"/>
      <c r="U18" s="140"/>
      <c r="V18" s="140"/>
      <c r="W18" s="140"/>
      <c r="X18" s="140"/>
      <c r="Y18" s="140"/>
    </row>
    <row r="19" spans="1:25" ht="19.899999999999999" customHeight="1" thickBot="1" x14ac:dyDescent="0.3">
      <c r="A19" s="147"/>
      <c r="B19" s="1063" t="s">
        <v>1181</v>
      </c>
      <c r="C19" s="1064"/>
      <c r="D19" s="1064"/>
      <c r="E19" s="1065"/>
      <c r="F19" s="147"/>
      <c r="G19" s="140"/>
      <c r="H19" s="140"/>
      <c r="I19" s="140"/>
      <c r="J19" s="140"/>
      <c r="K19" s="140"/>
      <c r="L19" s="140"/>
      <c r="M19" s="140"/>
      <c r="N19" s="140"/>
      <c r="O19" s="140"/>
      <c r="P19" s="140"/>
      <c r="Q19" s="140"/>
      <c r="R19" s="140"/>
      <c r="S19" s="140"/>
      <c r="T19" s="140"/>
      <c r="U19" s="140"/>
      <c r="V19" s="140"/>
      <c r="W19" s="140"/>
      <c r="X19" s="140"/>
      <c r="Y19" s="140"/>
    </row>
    <row r="20" spans="1:25" ht="19.899999999999999" customHeight="1" x14ac:dyDescent="0.25">
      <c r="A20" s="147"/>
      <c r="B20" s="1054"/>
      <c r="C20" s="1055"/>
      <c r="D20" s="1055"/>
      <c r="E20" s="1056"/>
      <c r="F20" s="147"/>
      <c r="G20" s="140"/>
      <c r="H20" s="140"/>
      <c r="I20" s="140"/>
      <c r="J20" s="140"/>
      <c r="K20" s="140"/>
      <c r="L20" s="140"/>
      <c r="M20" s="140"/>
      <c r="N20" s="140"/>
      <c r="O20" s="140"/>
      <c r="P20" s="140"/>
      <c r="Q20" s="140"/>
      <c r="R20" s="140"/>
      <c r="S20" s="140"/>
      <c r="T20" s="140"/>
      <c r="U20" s="140"/>
      <c r="V20" s="140"/>
      <c r="W20" s="140"/>
      <c r="X20" s="140"/>
      <c r="Y20" s="140"/>
    </row>
    <row r="21" spans="1:25" ht="19.899999999999999" customHeight="1" x14ac:dyDescent="0.25">
      <c r="A21" s="147"/>
      <c r="B21" s="1057"/>
      <c r="C21" s="1058"/>
      <c r="D21" s="1058"/>
      <c r="E21" s="1059"/>
      <c r="F21" s="147"/>
      <c r="G21" s="140"/>
      <c r="H21" s="140"/>
      <c r="I21" s="140"/>
      <c r="J21" s="140"/>
      <c r="K21" s="140"/>
      <c r="L21" s="140"/>
      <c r="M21" s="140"/>
      <c r="N21" s="140"/>
      <c r="O21" s="140"/>
      <c r="P21" s="140"/>
      <c r="Q21" s="140"/>
      <c r="R21" s="140"/>
      <c r="S21" s="140"/>
      <c r="T21" s="140"/>
      <c r="U21" s="140"/>
      <c r="V21" s="140"/>
      <c r="W21" s="140"/>
      <c r="X21" s="140"/>
      <c r="Y21" s="140"/>
    </row>
    <row r="22" spans="1:25" ht="19.899999999999999" customHeight="1" x14ac:dyDescent="0.25">
      <c r="A22" s="147"/>
      <c r="B22" s="1057"/>
      <c r="C22" s="1058"/>
      <c r="D22" s="1058"/>
      <c r="E22" s="1059"/>
      <c r="F22" s="147"/>
      <c r="G22" s="140"/>
      <c r="H22" s="140"/>
      <c r="I22" s="140"/>
      <c r="J22" s="140"/>
      <c r="K22" s="140"/>
      <c r="L22" s="140"/>
      <c r="M22" s="140"/>
      <c r="N22" s="140"/>
      <c r="O22" s="140"/>
      <c r="P22" s="140"/>
      <c r="Q22" s="140"/>
      <c r="R22" s="140"/>
      <c r="S22" s="140"/>
      <c r="T22" s="140"/>
      <c r="U22" s="140"/>
      <c r="V22" s="140"/>
      <c r="W22" s="140"/>
      <c r="X22" s="140"/>
      <c r="Y22" s="140"/>
    </row>
    <row r="23" spans="1:25" ht="27" customHeight="1" x14ac:dyDescent="0.25">
      <c r="A23" s="147"/>
      <c r="B23" s="1057"/>
      <c r="C23" s="1058"/>
      <c r="D23" s="1058"/>
      <c r="E23" s="1059"/>
      <c r="F23" s="147"/>
      <c r="G23" s="140"/>
      <c r="H23" s="140"/>
      <c r="I23" s="140"/>
      <c r="J23" s="140"/>
      <c r="K23" s="140"/>
      <c r="L23" s="140"/>
      <c r="M23" s="140"/>
      <c r="N23" s="140"/>
      <c r="O23" s="140"/>
      <c r="P23" s="140"/>
      <c r="Q23" s="140"/>
      <c r="R23" s="140"/>
      <c r="S23" s="140"/>
      <c r="T23" s="140"/>
      <c r="U23" s="140"/>
      <c r="V23" s="140"/>
      <c r="W23" s="140"/>
      <c r="X23" s="140"/>
      <c r="Y23" s="140"/>
    </row>
    <row r="24" spans="1:25" ht="15.6" customHeight="1" x14ac:dyDescent="0.25">
      <c r="A24" s="147"/>
      <c r="B24" s="1057"/>
      <c r="C24" s="1058"/>
      <c r="D24" s="1058"/>
      <c r="E24" s="1059"/>
      <c r="F24" s="147"/>
      <c r="G24" s="140"/>
      <c r="H24" s="140"/>
      <c r="I24" s="140"/>
      <c r="J24" s="140"/>
      <c r="K24" s="140"/>
      <c r="L24" s="140"/>
      <c r="M24" s="140"/>
      <c r="N24" s="140"/>
      <c r="O24" s="140"/>
      <c r="P24" s="140"/>
      <c r="Q24" s="140"/>
      <c r="R24" s="140"/>
      <c r="S24" s="140"/>
      <c r="T24" s="140"/>
      <c r="U24" s="140"/>
      <c r="V24" s="140"/>
      <c r="W24" s="140"/>
      <c r="X24" s="140"/>
      <c r="Y24" s="140"/>
    </row>
    <row r="25" spans="1:25" ht="27.75" customHeight="1" thickBot="1" x14ac:dyDescent="0.3">
      <c r="A25" s="140"/>
      <c r="B25" s="1060"/>
      <c r="C25" s="1061"/>
      <c r="D25" s="1061"/>
      <c r="E25" s="1062"/>
      <c r="F25" s="140"/>
      <c r="G25" s="140"/>
      <c r="H25" s="140"/>
      <c r="I25" s="140"/>
      <c r="J25" s="140"/>
      <c r="K25" s="140"/>
      <c r="L25" s="140"/>
      <c r="M25" s="140"/>
      <c r="N25" s="140"/>
      <c r="O25" s="140"/>
      <c r="P25" s="140"/>
      <c r="Q25" s="140"/>
      <c r="R25" s="140"/>
      <c r="S25" s="140"/>
      <c r="T25" s="140"/>
      <c r="U25" s="140"/>
      <c r="V25" s="140"/>
      <c r="W25" s="140"/>
      <c r="X25" s="140"/>
      <c r="Y25" s="140"/>
    </row>
    <row r="26" spans="1:25" ht="15.75" thickBot="1" x14ac:dyDescent="0.3">
      <c r="A26" s="140"/>
      <c r="B26" s="147"/>
      <c r="C26" s="390"/>
      <c r="D26" s="148"/>
      <c r="E26" s="147"/>
      <c r="F26" s="140"/>
      <c r="G26" s="140"/>
      <c r="H26" s="140"/>
      <c r="I26" s="140"/>
      <c r="J26" s="140"/>
      <c r="K26" s="140"/>
      <c r="L26" s="140"/>
      <c r="M26" s="140"/>
      <c r="N26" s="140"/>
      <c r="O26" s="140"/>
      <c r="P26" s="140"/>
      <c r="Q26" s="140"/>
      <c r="R26" s="140"/>
      <c r="S26" s="140"/>
      <c r="T26" s="140"/>
      <c r="U26" s="140"/>
      <c r="V26" s="140"/>
      <c r="W26" s="140"/>
      <c r="X26" s="140"/>
      <c r="Y26" s="140"/>
    </row>
    <row r="27" spans="1:25" ht="15.75" thickBot="1" x14ac:dyDescent="0.3">
      <c r="A27" s="140"/>
      <c r="B27" s="1066" t="s">
        <v>1225</v>
      </c>
      <c r="C27" s="1067"/>
      <c r="D27" s="1067"/>
      <c r="E27" s="1068"/>
      <c r="F27" s="140"/>
      <c r="G27" s="140"/>
      <c r="H27" s="140"/>
      <c r="I27" s="140"/>
      <c r="J27" s="140"/>
      <c r="K27" s="140"/>
      <c r="L27" s="140"/>
      <c r="M27" s="140"/>
      <c r="N27" s="140"/>
      <c r="O27" s="140"/>
      <c r="P27" s="140"/>
      <c r="Q27" s="140"/>
      <c r="R27" s="140"/>
      <c r="S27" s="140"/>
      <c r="T27" s="140"/>
      <c r="U27" s="140"/>
      <c r="V27" s="140"/>
      <c r="W27" s="140"/>
      <c r="X27" s="140"/>
      <c r="Y27" s="140"/>
    </row>
    <row r="28" spans="1:25" x14ac:dyDescent="0.25">
      <c r="A28" s="140"/>
      <c r="B28" s="1054"/>
      <c r="C28" s="1055"/>
      <c r="D28" s="1055"/>
      <c r="E28" s="1056"/>
      <c r="F28" s="140"/>
      <c r="G28" s="140"/>
      <c r="H28" s="140"/>
      <c r="I28" s="140"/>
      <c r="J28" s="140"/>
      <c r="K28" s="140"/>
      <c r="L28" s="140"/>
      <c r="M28" s="140"/>
      <c r="N28" s="140"/>
      <c r="O28" s="140"/>
      <c r="P28" s="140"/>
      <c r="Q28" s="140"/>
      <c r="R28" s="140"/>
      <c r="S28" s="140"/>
      <c r="T28" s="140"/>
      <c r="U28" s="140"/>
      <c r="V28" s="140"/>
      <c r="W28" s="140"/>
      <c r="X28" s="140"/>
      <c r="Y28" s="140"/>
    </row>
    <row r="29" spans="1:25" x14ac:dyDescent="0.25">
      <c r="A29" s="140"/>
      <c r="B29" s="1057"/>
      <c r="C29" s="1058"/>
      <c r="D29" s="1058"/>
      <c r="E29" s="1059"/>
      <c r="F29" s="140"/>
      <c r="G29" s="140"/>
      <c r="H29" s="140"/>
      <c r="I29" s="140"/>
      <c r="J29" s="140"/>
      <c r="K29" s="140"/>
      <c r="L29" s="140"/>
      <c r="M29" s="140"/>
      <c r="N29" s="140"/>
      <c r="O29" s="140"/>
      <c r="P29" s="140"/>
      <c r="Q29" s="140"/>
      <c r="R29" s="140"/>
      <c r="S29" s="140"/>
      <c r="T29" s="140"/>
      <c r="U29" s="140"/>
      <c r="V29" s="140"/>
      <c r="W29" s="140"/>
      <c r="X29" s="140"/>
      <c r="Y29" s="140"/>
    </row>
    <row r="30" spans="1:25" x14ac:dyDescent="0.25">
      <c r="A30" s="140"/>
      <c r="B30" s="1057"/>
      <c r="C30" s="1058"/>
      <c r="D30" s="1058"/>
      <c r="E30" s="1059"/>
      <c r="F30" s="140"/>
      <c r="G30" s="140"/>
      <c r="H30" s="140"/>
      <c r="I30" s="140"/>
      <c r="J30" s="140"/>
      <c r="K30" s="140"/>
      <c r="L30" s="140"/>
      <c r="M30" s="140"/>
      <c r="N30" s="140"/>
      <c r="O30" s="140"/>
      <c r="P30" s="140"/>
      <c r="Q30" s="140"/>
      <c r="R30" s="140"/>
      <c r="S30" s="140"/>
      <c r="T30" s="140"/>
      <c r="U30" s="140"/>
      <c r="V30" s="140"/>
      <c r="W30" s="140"/>
      <c r="X30" s="140"/>
      <c r="Y30" s="140"/>
    </row>
    <row r="31" spans="1:25" x14ac:dyDescent="0.25">
      <c r="A31" s="140"/>
      <c r="B31" s="1057"/>
      <c r="C31" s="1058"/>
      <c r="D31" s="1058"/>
      <c r="E31" s="1059"/>
      <c r="F31" s="140"/>
      <c r="G31" s="140"/>
      <c r="H31" s="140"/>
      <c r="I31" s="140"/>
      <c r="J31" s="140"/>
      <c r="K31" s="140"/>
      <c r="L31" s="140"/>
      <c r="M31" s="140"/>
      <c r="N31" s="140"/>
      <c r="O31" s="140"/>
      <c r="P31" s="140"/>
      <c r="Q31" s="140"/>
      <c r="R31" s="140"/>
      <c r="S31" s="140"/>
      <c r="T31" s="140"/>
      <c r="U31" s="140"/>
      <c r="V31" s="140"/>
      <c r="W31" s="140"/>
      <c r="X31" s="140"/>
      <c r="Y31" s="140"/>
    </row>
    <row r="32" spans="1:25" x14ac:dyDescent="0.25">
      <c r="A32" s="140"/>
      <c r="B32" s="1057"/>
      <c r="C32" s="1058"/>
      <c r="D32" s="1058"/>
      <c r="E32" s="1059"/>
      <c r="F32" s="140"/>
      <c r="G32" s="140"/>
      <c r="H32" s="140"/>
      <c r="I32" s="140"/>
      <c r="J32" s="140"/>
      <c r="K32" s="140"/>
      <c r="L32" s="140"/>
      <c r="M32" s="140"/>
      <c r="N32" s="140"/>
      <c r="O32" s="140"/>
      <c r="P32" s="140"/>
      <c r="Q32" s="140"/>
      <c r="R32" s="140"/>
      <c r="S32" s="140"/>
      <c r="T32" s="140"/>
      <c r="U32" s="140"/>
      <c r="V32" s="140"/>
      <c r="W32" s="140"/>
      <c r="X32" s="140"/>
      <c r="Y32" s="140"/>
    </row>
    <row r="33" spans="1:25" ht="15.75" thickBot="1" x14ac:dyDescent="0.3">
      <c r="A33" s="140"/>
      <c r="B33" s="1060"/>
      <c r="C33" s="1061"/>
      <c r="D33" s="1061"/>
      <c r="E33" s="1062"/>
      <c r="F33" s="140"/>
      <c r="G33" s="140"/>
      <c r="H33" s="140"/>
      <c r="I33" s="140"/>
      <c r="J33" s="140"/>
      <c r="K33" s="140"/>
      <c r="L33" s="140"/>
      <c r="M33" s="140"/>
      <c r="N33" s="140"/>
      <c r="O33" s="140"/>
      <c r="P33" s="140"/>
      <c r="Q33" s="140"/>
      <c r="R33" s="140"/>
      <c r="S33" s="140"/>
      <c r="T33" s="140"/>
      <c r="U33" s="140"/>
      <c r="V33" s="140"/>
      <c r="W33" s="140"/>
      <c r="X33" s="140"/>
      <c r="Y33" s="140"/>
    </row>
    <row r="34" spans="1:25" x14ac:dyDescent="0.25">
      <c r="A34" s="140"/>
      <c r="B34" s="140"/>
      <c r="C34" s="140"/>
      <c r="D34" s="140"/>
      <c r="E34" s="140"/>
      <c r="F34" s="140"/>
      <c r="G34" s="140"/>
      <c r="H34" s="140"/>
      <c r="I34" s="140"/>
      <c r="J34" s="140"/>
      <c r="K34" s="140"/>
      <c r="L34" s="140"/>
      <c r="M34" s="140"/>
      <c r="N34" s="140"/>
      <c r="O34" s="140"/>
      <c r="P34" s="140"/>
      <c r="Q34" s="140"/>
      <c r="R34" s="140"/>
      <c r="S34" s="140"/>
      <c r="T34" s="140"/>
      <c r="U34" s="140"/>
      <c r="V34" s="140"/>
      <c r="W34" s="140"/>
      <c r="X34" s="140"/>
      <c r="Y34" s="140"/>
    </row>
    <row r="35" spans="1:25" x14ac:dyDescent="0.25">
      <c r="A35" s="140"/>
      <c r="B35" s="140"/>
      <c r="C35" s="140"/>
      <c r="D35" s="140"/>
      <c r="E35" s="140"/>
      <c r="F35" s="140"/>
      <c r="G35" s="140"/>
      <c r="H35" s="140"/>
      <c r="I35" s="140"/>
      <c r="J35" s="140"/>
      <c r="K35" s="140"/>
      <c r="L35" s="140"/>
      <c r="M35" s="140"/>
      <c r="N35" s="140"/>
      <c r="O35" s="140"/>
      <c r="P35" s="140"/>
      <c r="Q35" s="140"/>
      <c r="R35" s="140"/>
      <c r="S35" s="140"/>
      <c r="T35" s="140"/>
      <c r="U35" s="140"/>
      <c r="V35" s="140"/>
      <c r="W35" s="140"/>
      <c r="X35" s="140"/>
      <c r="Y35" s="140"/>
    </row>
    <row r="36" spans="1:25" x14ac:dyDescent="0.25">
      <c r="A36" s="140"/>
      <c r="B36" s="140"/>
      <c r="C36" s="140"/>
      <c r="D36" s="140"/>
      <c r="E36" s="140"/>
      <c r="F36" s="140"/>
      <c r="G36" s="140"/>
      <c r="H36" s="140"/>
      <c r="I36" s="140"/>
      <c r="J36" s="140"/>
      <c r="K36" s="140"/>
      <c r="L36" s="140"/>
      <c r="M36" s="140"/>
      <c r="N36" s="140"/>
      <c r="O36" s="140"/>
      <c r="P36" s="140"/>
      <c r="Q36" s="140"/>
      <c r="R36" s="140"/>
      <c r="S36" s="140"/>
      <c r="T36" s="140"/>
      <c r="U36" s="140"/>
      <c r="V36" s="140"/>
      <c r="W36" s="140"/>
      <c r="X36" s="140"/>
      <c r="Y36" s="140"/>
    </row>
    <row r="37" spans="1:25" x14ac:dyDescent="0.25">
      <c r="A37" s="140"/>
      <c r="B37" s="140"/>
      <c r="C37" s="140"/>
      <c r="D37" s="140"/>
      <c r="E37" s="140"/>
      <c r="F37" s="140"/>
      <c r="G37" s="140"/>
      <c r="H37" s="140"/>
      <c r="I37" s="140"/>
      <c r="J37" s="140"/>
      <c r="K37" s="140"/>
      <c r="L37" s="140"/>
      <c r="M37" s="140"/>
      <c r="N37" s="140"/>
      <c r="O37" s="140"/>
      <c r="P37" s="140"/>
      <c r="Q37" s="140"/>
      <c r="R37" s="140"/>
      <c r="S37" s="140"/>
      <c r="T37" s="140"/>
      <c r="U37" s="140"/>
      <c r="V37" s="140"/>
      <c r="W37" s="140"/>
      <c r="X37" s="140"/>
      <c r="Y37" s="140"/>
    </row>
    <row r="38" spans="1:25" x14ac:dyDescent="0.25">
      <c r="A38" s="147"/>
      <c r="B38" s="140"/>
      <c r="C38" s="140"/>
      <c r="D38" s="140"/>
      <c r="E38" s="140"/>
      <c r="F38" s="147"/>
      <c r="G38" s="140"/>
      <c r="H38" s="140"/>
      <c r="I38" s="140"/>
      <c r="J38" s="140"/>
      <c r="K38" s="140"/>
      <c r="L38" s="140"/>
      <c r="M38" s="140"/>
      <c r="N38" s="140"/>
      <c r="O38" s="140"/>
      <c r="P38" s="140"/>
      <c r="Q38" s="140"/>
      <c r="R38" s="140"/>
      <c r="S38" s="140"/>
      <c r="T38" s="140"/>
      <c r="U38" s="140"/>
      <c r="V38" s="140"/>
      <c r="W38" s="140"/>
      <c r="X38" s="140"/>
      <c r="Y38" s="140"/>
    </row>
    <row r="39" spans="1:25" x14ac:dyDescent="0.25">
      <c r="A39" s="147"/>
      <c r="B39" s="140"/>
      <c r="C39" s="140"/>
      <c r="D39" s="140"/>
      <c r="E39" s="140"/>
      <c r="F39" s="147"/>
      <c r="G39" s="140"/>
      <c r="H39" s="140"/>
      <c r="I39" s="140"/>
      <c r="J39" s="140"/>
      <c r="K39" s="140"/>
      <c r="L39" s="140"/>
      <c r="M39" s="140"/>
      <c r="N39" s="140"/>
      <c r="O39" s="140"/>
      <c r="P39" s="140"/>
      <c r="Q39" s="140"/>
      <c r="R39" s="140"/>
      <c r="S39" s="140"/>
      <c r="T39" s="140"/>
      <c r="U39" s="140"/>
      <c r="V39" s="140"/>
      <c r="W39" s="140"/>
      <c r="X39" s="140"/>
      <c r="Y39" s="140"/>
    </row>
    <row r="40" spans="1:25" x14ac:dyDescent="0.25">
      <c r="A40" s="147"/>
      <c r="B40" s="140"/>
      <c r="C40" s="140"/>
      <c r="D40" s="140"/>
      <c r="E40" s="140"/>
      <c r="F40" s="147"/>
      <c r="G40" s="140"/>
      <c r="H40" s="140"/>
      <c r="I40" s="140"/>
      <c r="J40" s="140"/>
      <c r="K40" s="140"/>
      <c r="L40" s="140"/>
      <c r="M40" s="140"/>
      <c r="N40" s="140"/>
      <c r="O40" s="140"/>
      <c r="P40" s="140"/>
      <c r="Q40" s="140"/>
      <c r="R40" s="140"/>
      <c r="S40" s="140"/>
      <c r="T40" s="140"/>
      <c r="U40" s="140"/>
      <c r="V40" s="140"/>
      <c r="W40" s="140"/>
      <c r="X40" s="140"/>
      <c r="Y40" s="140"/>
    </row>
    <row r="41" spans="1:25" x14ac:dyDescent="0.25">
      <c r="A41" s="147"/>
      <c r="B41" s="147"/>
      <c r="C41" s="147"/>
      <c r="D41" s="147"/>
      <c r="E41" s="147"/>
      <c r="F41" s="147"/>
      <c r="G41" s="140"/>
      <c r="H41" s="140"/>
      <c r="I41" s="140"/>
      <c r="J41" s="140"/>
      <c r="K41" s="140"/>
      <c r="L41" s="140"/>
      <c r="M41" s="140"/>
      <c r="N41" s="140"/>
      <c r="O41" s="140"/>
      <c r="P41" s="140"/>
      <c r="Q41" s="140"/>
      <c r="R41" s="140"/>
      <c r="S41" s="140"/>
      <c r="T41" s="140"/>
      <c r="U41" s="140"/>
      <c r="V41" s="140"/>
      <c r="W41" s="140"/>
      <c r="X41" s="140"/>
      <c r="Y41" s="140"/>
    </row>
    <row r="42" spans="1:25" x14ac:dyDescent="0.25">
      <c r="A42" s="147"/>
      <c r="B42" s="147"/>
      <c r="C42" s="147"/>
      <c r="D42" s="147"/>
      <c r="E42" s="147"/>
      <c r="F42" s="147"/>
      <c r="G42" s="140"/>
      <c r="H42" s="140"/>
      <c r="I42" s="140"/>
      <c r="J42" s="140"/>
      <c r="K42" s="140"/>
      <c r="L42" s="140"/>
      <c r="M42" s="140"/>
      <c r="N42" s="140"/>
      <c r="O42" s="140"/>
      <c r="P42" s="140"/>
      <c r="Q42" s="140"/>
      <c r="R42" s="140"/>
      <c r="S42" s="140"/>
      <c r="T42" s="140"/>
      <c r="U42" s="140"/>
      <c r="V42" s="140"/>
      <c r="W42" s="140"/>
      <c r="X42" s="140"/>
      <c r="Y42" s="140"/>
    </row>
    <row r="43" spans="1:25" x14ac:dyDescent="0.25">
      <c r="A43" s="147"/>
      <c r="B43" s="147"/>
      <c r="C43" s="147"/>
      <c r="D43" s="147"/>
      <c r="E43" s="147"/>
      <c r="F43" s="147"/>
      <c r="G43" s="140"/>
      <c r="H43" s="140"/>
      <c r="I43" s="140"/>
      <c r="J43" s="140"/>
      <c r="K43" s="140"/>
      <c r="L43" s="140"/>
      <c r="M43" s="140"/>
      <c r="N43" s="140"/>
      <c r="O43" s="140"/>
      <c r="P43" s="140"/>
      <c r="Q43" s="140"/>
      <c r="R43" s="140"/>
      <c r="S43" s="140"/>
      <c r="T43" s="140"/>
      <c r="U43" s="140"/>
      <c r="V43" s="140"/>
      <c r="W43" s="140"/>
      <c r="X43" s="140"/>
      <c r="Y43" s="140"/>
    </row>
    <row r="44" spans="1:25" x14ac:dyDescent="0.25">
      <c r="A44" s="147"/>
      <c r="B44" s="147"/>
      <c r="C44" s="147"/>
      <c r="D44" s="147"/>
      <c r="E44" s="147"/>
      <c r="F44" s="147"/>
      <c r="G44" s="140"/>
      <c r="H44" s="140"/>
      <c r="I44" s="140"/>
      <c r="J44" s="140"/>
      <c r="K44" s="140"/>
      <c r="L44" s="140"/>
      <c r="M44" s="140"/>
      <c r="N44" s="140"/>
      <c r="O44" s="140"/>
      <c r="P44" s="140"/>
      <c r="Q44" s="140"/>
      <c r="R44" s="140"/>
      <c r="S44" s="140"/>
      <c r="T44" s="140"/>
      <c r="U44" s="140"/>
      <c r="V44" s="140"/>
      <c r="W44" s="140"/>
      <c r="X44" s="140"/>
      <c r="Y44" s="140"/>
    </row>
    <row r="45" spans="1:25" x14ac:dyDescent="0.25">
      <c r="A45" s="147"/>
      <c r="B45" s="147"/>
      <c r="C45" s="147"/>
      <c r="D45" s="147"/>
      <c r="E45" s="147"/>
      <c r="F45" s="147"/>
      <c r="G45" s="140"/>
      <c r="H45" s="140"/>
      <c r="I45" s="140"/>
      <c r="J45" s="140"/>
      <c r="K45" s="140"/>
      <c r="L45" s="140"/>
      <c r="M45" s="140"/>
      <c r="N45" s="140"/>
      <c r="O45" s="140"/>
      <c r="P45" s="140"/>
      <c r="Q45" s="140"/>
      <c r="R45" s="140"/>
      <c r="S45" s="140"/>
      <c r="T45" s="140"/>
      <c r="U45" s="140"/>
      <c r="V45" s="140"/>
      <c r="W45" s="140"/>
      <c r="X45" s="140"/>
      <c r="Y45" s="140"/>
    </row>
    <row r="46" spans="1:25" x14ac:dyDescent="0.25">
      <c r="A46" s="147"/>
      <c r="B46" s="147"/>
      <c r="C46" s="147"/>
      <c r="D46" s="147"/>
      <c r="E46" s="147"/>
      <c r="F46" s="147"/>
      <c r="G46" s="140"/>
      <c r="H46" s="140"/>
      <c r="I46" s="140"/>
      <c r="J46" s="140"/>
      <c r="K46" s="140"/>
      <c r="L46" s="140"/>
      <c r="M46" s="140"/>
      <c r="N46" s="140"/>
      <c r="O46" s="140"/>
      <c r="P46" s="140"/>
      <c r="Q46" s="140"/>
      <c r="R46" s="140"/>
      <c r="S46" s="140"/>
      <c r="T46" s="140"/>
      <c r="U46" s="140"/>
      <c r="V46" s="140"/>
      <c r="W46" s="140"/>
      <c r="X46" s="140"/>
      <c r="Y46" s="140"/>
    </row>
    <row r="47" spans="1:25" x14ac:dyDescent="0.25">
      <c r="A47" s="147"/>
      <c r="B47" s="147"/>
      <c r="C47" s="147"/>
      <c r="D47" s="147"/>
      <c r="E47" s="147"/>
      <c r="F47" s="147"/>
      <c r="G47" s="140"/>
      <c r="H47" s="140"/>
      <c r="I47" s="140"/>
      <c r="J47" s="140"/>
      <c r="K47" s="140"/>
      <c r="L47" s="140"/>
      <c r="M47" s="140"/>
      <c r="N47" s="140"/>
      <c r="O47" s="140"/>
      <c r="P47" s="140"/>
      <c r="Q47" s="140"/>
      <c r="R47" s="140"/>
      <c r="S47" s="140"/>
      <c r="T47" s="140"/>
      <c r="U47" s="140"/>
      <c r="V47" s="140"/>
      <c r="W47" s="140"/>
      <c r="X47" s="140"/>
      <c r="Y47" s="140"/>
    </row>
    <row r="48" spans="1:25" x14ac:dyDescent="0.25">
      <c r="A48" s="147"/>
      <c r="B48" s="147"/>
      <c r="C48" s="147"/>
      <c r="D48" s="147"/>
      <c r="E48" s="147"/>
      <c r="F48" s="147"/>
      <c r="G48" s="140"/>
      <c r="H48" s="140"/>
      <c r="I48" s="140"/>
      <c r="J48" s="140"/>
      <c r="K48" s="140"/>
      <c r="L48" s="140"/>
      <c r="M48" s="140"/>
      <c r="N48" s="140"/>
      <c r="O48" s="140"/>
      <c r="P48" s="140"/>
      <c r="Q48" s="140"/>
      <c r="R48" s="140"/>
      <c r="S48" s="140"/>
      <c r="T48" s="140"/>
      <c r="U48" s="140"/>
      <c r="V48" s="140"/>
      <c r="W48" s="140"/>
      <c r="X48" s="140"/>
      <c r="Y48" s="140"/>
    </row>
    <row r="49" spans="1:25" x14ac:dyDescent="0.25">
      <c r="A49" s="140"/>
      <c r="B49" s="147"/>
      <c r="C49" s="147"/>
      <c r="D49" s="147"/>
      <c r="E49" s="147"/>
      <c r="F49" s="140"/>
      <c r="G49" s="140"/>
      <c r="H49" s="140"/>
      <c r="I49" s="140"/>
      <c r="J49" s="140"/>
      <c r="K49" s="140"/>
      <c r="L49" s="140"/>
      <c r="M49" s="140"/>
      <c r="N49" s="140"/>
      <c r="O49" s="140"/>
      <c r="P49" s="140"/>
      <c r="Q49" s="140"/>
      <c r="R49" s="140"/>
      <c r="S49" s="140"/>
      <c r="T49" s="140"/>
      <c r="U49" s="140"/>
      <c r="V49" s="140"/>
      <c r="W49" s="140"/>
      <c r="X49" s="140"/>
      <c r="Y49" s="140"/>
    </row>
    <row r="50" spans="1:25" x14ac:dyDescent="0.25">
      <c r="A50" s="140"/>
      <c r="B50" s="147"/>
      <c r="C50" s="147"/>
      <c r="D50" s="147"/>
      <c r="E50" s="147"/>
      <c r="F50" s="140"/>
      <c r="G50" s="140"/>
      <c r="H50" s="140"/>
      <c r="I50" s="140"/>
      <c r="J50" s="140"/>
      <c r="K50" s="140"/>
      <c r="L50" s="140"/>
      <c r="M50" s="140"/>
      <c r="N50" s="140"/>
      <c r="O50" s="140"/>
      <c r="P50" s="140"/>
      <c r="Q50" s="140"/>
      <c r="R50" s="140"/>
      <c r="S50" s="140"/>
      <c r="T50" s="140"/>
      <c r="U50" s="140"/>
      <c r="V50" s="140"/>
      <c r="W50" s="140"/>
      <c r="X50" s="140"/>
      <c r="Y50" s="140"/>
    </row>
    <row r="51" spans="1:25" x14ac:dyDescent="0.25">
      <c r="A51" s="140"/>
      <c r="B51" s="147"/>
      <c r="C51" s="147"/>
      <c r="D51" s="147"/>
      <c r="E51" s="147"/>
      <c r="F51" s="140"/>
      <c r="G51" s="140"/>
      <c r="H51" s="140"/>
      <c r="I51" s="140"/>
      <c r="J51" s="140"/>
      <c r="K51" s="140"/>
      <c r="L51" s="140"/>
      <c r="M51" s="140"/>
      <c r="N51" s="140"/>
      <c r="O51" s="140"/>
      <c r="P51" s="140"/>
      <c r="Q51" s="140"/>
      <c r="R51" s="140"/>
      <c r="S51" s="140"/>
      <c r="T51" s="140"/>
      <c r="U51" s="140"/>
      <c r="V51" s="140"/>
      <c r="W51" s="140"/>
      <c r="X51" s="140"/>
      <c r="Y51" s="140"/>
    </row>
    <row r="52" spans="1:25" x14ac:dyDescent="0.25">
      <c r="A52" s="140"/>
      <c r="B52" s="140"/>
      <c r="C52" s="140"/>
      <c r="D52" s="140"/>
      <c r="E52" s="140"/>
      <c r="F52" s="140"/>
      <c r="G52" s="140"/>
      <c r="H52" s="140"/>
      <c r="I52" s="140"/>
      <c r="J52" s="140"/>
      <c r="K52" s="140"/>
      <c r="L52" s="140"/>
      <c r="M52" s="140"/>
      <c r="N52" s="140"/>
      <c r="O52" s="140"/>
      <c r="P52" s="140"/>
      <c r="Q52" s="140"/>
      <c r="R52" s="140"/>
      <c r="S52" s="140"/>
      <c r="T52" s="140"/>
      <c r="U52" s="140"/>
      <c r="V52" s="140"/>
      <c r="W52" s="140"/>
      <c r="X52" s="140"/>
      <c r="Y52" s="140"/>
    </row>
    <row r="53" spans="1:25" x14ac:dyDescent="0.25">
      <c r="A53" s="140"/>
      <c r="B53" s="140"/>
      <c r="C53" s="140"/>
      <c r="D53" s="140"/>
      <c r="E53" s="140"/>
      <c r="F53" s="140"/>
      <c r="G53" s="140"/>
      <c r="H53" s="140"/>
      <c r="I53" s="140"/>
      <c r="J53" s="140"/>
      <c r="K53" s="140"/>
      <c r="L53" s="140"/>
      <c r="M53" s="140"/>
      <c r="N53" s="140"/>
      <c r="O53" s="140"/>
      <c r="P53" s="140"/>
      <c r="Q53" s="140"/>
      <c r="R53" s="140"/>
      <c r="S53" s="140"/>
      <c r="T53" s="140"/>
      <c r="U53" s="140"/>
      <c r="V53" s="140"/>
      <c r="W53" s="140"/>
      <c r="X53" s="140"/>
      <c r="Y53" s="140"/>
    </row>
    <row r="54" spans="1:25" x14ac:dyDescent="0.25">
      <c r="A54" s="140"/>
      <c r="B54" s="140"/>
      <c r="C54" s="140"/>
      <c r="D54" s="140"/>
      <c r="E54" s="140"/>
      <c r="F54" s="140"/>
      <c r="G54" s="140"/>
      <c r="H54" s="140"/>
      <c r="I54" s="140"/>
      <c r="J54" s="140"/>
      <c r="K54" s="140"/>
      <c r="L54" s="140"/>
      <c r="M54" s="140"/>
      <c r="N54" s="140"/>
      <c r="O54" s="140"/>
      <c r="P54" s="140"/>
      <c r="Q54" s="140"/>
      <c r="R54" s="140"/>
      <c r="S54" s="140"/>
      <c r="T54" s="140"/>
      <c r="U54" s="140"/>
      <c r="V54" s="140"/>
      <c r="W54" s="140"/>
      <c r="X54" s="140"/>
      <c r="Y54" s="140"/>
    </row>
    <row r="55" spans="1:25" x14ac:dyDescent="0.25">
      <c r="A55" s="140"/>
      <c r="B55" s="140"/>
      <c r="C55" s="140"/>
      <c r="D55" s="140"/>
      <c r="E55" s="140"/>
      <c r="F55" s="140"/>
      <c r="G55" s="140"/>
      <c r="H55" s="140"/>
      <c r="I55" s="140"/>
      <c r="J55" s="140"/>
      <c r="K55" s="140"/>
      <c r="L55" s="140"/>
      <c r="M55" s="140"/>
      <c r="N55" s="140"/>
      <c r="O55" s="140"/>
      <c r="P55" s="140"/>
      <c r="Q55" s="140"/>
      <c r="R55" s="140"/>
      <c r="S55" s="140"/>
      <c r="T55" s="140"/>
      <c r="U55" s="140"/>
      <c r="V55" s="140"/>
      <c r="W55" s="140"/>
      <c r="X55" s="140"/>
      <c r="Y55" s="140"/>
    </row>
    <row r="56" spans="1:25" x14ac:dyDescent="0.25">
      <c r="A56" s="140"/>
      <c r="B56" s="140"/>
      <c r="C56" s="140"/>
      <c r="D56" s="140"/>
      <c r="E56" s="140"/>
      <c r="F56" s="140"/>
      <c r="G56" s="140"/>
      <c r="H56" s="140"/>
      <c r="I56" s="140"/>
      <c r="J56" s="140"/>
      <c r="K56" s="140"/>
      <c r="L56" s="140"/>
      <c r="M56" s="140"/>
      <c r="N56" s="140"/>
      <c r="O56" s="140"/>
      <c r="P56" s="140"/>
      <c r="Q56" s="140"/>
      <c r="R56" s="140"/>
      <c r="S56" s="140"/>
      <c r="T56" s="140"/>
      <c r="U56" s="140"/>
      <c r="V56" s="140"/>
      <c r="W56" s="140"/>
      <c r="X56" s="140"/>
      <c r="Y56" s="140"/>
    </row>
    <row r="57" spans="1:25" x14ac:dyDescent="0.25">
      <c r="A57" s="140"/>
      <c r="B57" s="140"/>
      <c r="C57" s="140"/>
      <c r="D57" s="140"/>
      <c r="E57" s="140"/>
      <c r="F57" s="140"/>
      <c r="G57" s="140"/>
      <c r="H57" s="140"/>
      <c r="I57" s="140"/>
      <c r="J57" s="140"/>
      <c r="K57" s="140"/>
      <c r="L57" s="140"/>
      <c r="M57" s="140"/>
      <c r="N57" s="140"/>
      <c r="O57" s="140"/>
      <c r="P57" s="140"/>
      <c r="Q57" s="140"/>
      <c r="R57" s="140"/>
      <c r="S57" s="140"/>
      <c r="T57" s="140"/>
      <c r="U57" s="140"/>
      <c r="V57" s="140"/>
      <c r="W57" s="140"/>
      <c r="X57" s="140"/>
      <c r="Y57" s="140"/>
    </row>
    <row r="58" spans="1:25" x14ac:dyDescent="0.25">
      <c r="A58" s="140"/>
      <c r="B58" s="140"/>
      <c r="C58" s="140"/>
      <c r="D58" s="140"/>
      <c r="E58" s="140"/>
      <c r="F58" s="140"/>
      <c r="G58" s="140"/>
      <c r="H58" s="140"/>
      <c r="I58" s="140"/>
      <c r="J58" s="140"/>
      <c r="K58" s="140"/>
      <c r="L58" s="140"/>
      <c r="M58" s="140"/>
      <c r="N58" s="140"/>
      <c r="O58" s="140"/>
      <c r="P58" s="140"/>
      <c r="Q58" s="140"/>
      <c r="R58" s="140"/>
      <c r="S58" s="140"/>
      <c r="T58" s="140"/>
      <c r="U58" s="140"/>
      <c r="V58" s="140"/>
      <c r="W58" s="140"/>
      <c r="X58" s="140"/>
      <c r="Y58" s="140"/>
    </row>
    <row r="59" spans="1:25" x14ac:dyDescent="0.25">
      <c r="A59" s="140"/>
      <c r="B59" s="140"/>
      <c r="C59" s="140"/>
      <c r="D59" s="140"/>
      <c r="E59" s="140"/>
      <c r="F59" s="140"/>
      <c r="G59" s="140"/>
      <c r="H59" s="140"/>
      <c r="I59" s="140"/>
      <c r="J59" s="140"/>
      <c r="K59" s="140"/>
      <c r="L59" s="140"/>
      <c r="M59" s="140"/>
      <c r="N59" s="140"/>
      <c r="O59" s="140"/>
      <c r="P59" s="140"/>
      <c r="Q59" s="140"/>
      <c r="R59" s="140"/>
      <c r="S59" s="140"/>
      <c r="T59" s="140"/>
      <c r="U59" s="140"/>
      <c r="V59" s="140"/>
      <c r="W59" s="140"/>
      <c r="X59" s="140"/>
      <c r="Y59" s="140"/>
    </row>
    <row r="60" spans="1:25" x14ac:dyDescent="0.25">
      <c r="A60" s="140"/>
      <c r="B60" s="140"/>
      <c r="C60" s="140"/>
      <c r="D60" s="140"/>
      <c r="E60" s="140"/>
      <c r="F60" s="140"/>
      <c r="G60" s="140"/>
      <c r="H60" s="140"/>
      <c r="I60" s="140"/>
      <c r="J60" s="140"/>
      <c r="K60" s="140"/>
      <c r="L60" s="140"/>
      <c r="M60" s="140"/>
      <c r="N60" s="140"/>
      <c r="O60" s="140"/>
      <c r="P60" s="140"/>
      <c r="Q60" s="140"/>
      <c r="R60" s="140"/>
      <c r="S60" s="140"/>
      <c r="T60" s="140"/>
      <c r="U60" s="140"/>
      <c r="V60" s="140"/>
      <c r="W60" s="140"/>
      <c r="X60" s="140"/>
      <c r="Y60" s="140"/>
    </row>
    <row r="61" spans="1:25" x14ac:dyDescent="0.25">
      <c r="A61" s="140"/>
      <c r="B61" s="140"/>
      <c r="C61" s="140"/>
      <c r="D61" s="140"/>
      <c r="E61" s="140"/>
      <c r="F61" s="140"/>
      <c r="G61" s="140"/>
      <c r="H61" s="140"/>
      <c r="I61" s="140"/>
      <c r="J61" s="140"/>
      <c r="K61" s="140"/>
      <c r="L61" s="140"/>
      <c r="M61" s="140"/>
      <c r="N61" s="140"/>
      <c r="O61" s="140"/>
      <c r="P61" s="140"/>
      <c r="Q61" s="140"/>
      <c r="R61" s="140"/>
      <c r="S61" s="140"/>
      <c r="T61" s="140"/>
      <c r="U61" s="140"/>
      <c r="V61" s="140"/>
      <c r="W61" s="140"/>
      <c r="X61" s="140"/>
      <c r="Y61" s="140"/>
    </row>
    <row r="62" spans="1:25" x14ac:dyDescent="0.25">
      <c r="A62" s="140"/>
      <c r="B62" s="140"/>
      <c r="C62" s="140"/>
      <c r="D62" s="140"/>
      <c r="E62" s="140"/>
      <c r="F62" s="140"/>
      <c r="G62" s="140"/>
      <c r="H62" s="140"/>
      <c r="I62" s="140"/>
      <c r="J62" s="140"/>
      <c r="K62" s="140"/>
      <c r="L62" s="140"/>
      <c r="M62" s="140"/>
      <c r="N62" s="140"/>
      <c r="O62" s="140"/>
      <c r="P62" s="140"/>
      <c r="Q62" s="140"/>
      <c r="R62" s="140"/>
      <c r="S62" s="140"/>
      <c r="T62" s="140"/>
      <c r="U62" s="140"/>
      <c r="V62" s="140"/>
      <c r="W62" s="140"/>
      <c r="X62" s="140"/>
      <c r="Y62" s="140"/>
    </row>
    <row r="63" spans="1:25" x14ac:dyDescent="0.25">
      <c r="A63" s="140"/>
      <c r="B63" s="140"/>
      <c r="C63" s="140"/>
      <c r="D63" s="140"/>
      <c r="E63" s="140"/>
      <c r="F63" s="140"/>
      <c r="G63" s="140"/>
      <c r="H63" s="140"/>
      <c r="I63" s="140"/>
      <c r="J63" s="140"/>
      <c r="K63" s="140"/>
      <c r="L63" s="140"/>
      <c r="M63" s="140"/>
      <c r="N63" s="140"/>
      <c r="O63" s="140"/>
      <c r="P63" s="140"/>
      <c r="Q63" s="140"/>
      <c r="R63" s="140"/>
      <c r="S63" s="140"/>
      <c r="T63" s="140"/>
      <c r="U63" s="140"/>
      <c r="V63" s="140"/>
      <c r="W63" s="140"/>
      <c r="X63" s="140"/>
      <c r="Y63" s="140"/>
    </row>
    <row r="64" spans="1:25"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row>
    <row r="65" spans="1:25"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row>
    <row r="66" spans="1:25"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row>
    <row r="67" spans="1:25"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row>
    <row r="68" spans="1:25"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row>
    <row r="69" spans="1:25"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row>
    <row r="70" spans="1:25"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row>
    <row r="71" spans="1:25"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row>
    <row r="72" spans="1:25"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row>
    <row r="73" spans="1:25"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row>
    <row r="74" spans="1:25"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row>
    <row r="75" spans="1:25"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row>
    <row r="76" spans="1:25"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row>
    <row r="77" spans="1:25"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row>
    <row r="78" spans="1:25"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row>
    <row r="79" spans="1:25"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row>
    <row r="80" spans="1:25"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row>
    <row r="81" spans="1:25"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row>
    <row r="82" spans="1:25"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row>
    <row r="83" spans="1:25"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row>
    <row r="84" spans="1:25"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row>
    <row r="85" spans="1:25"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row>
    <row r="86" spans="1:25"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row>
    <row r="87" spans="1:25"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row>
    <row r="88" spans="1:25"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row>
    <row r="89" spans="1:25"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row>
    <row r="90" spans="1:25"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row>
    <row r="91" spans="1:25"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row>
    <row r="92" spans="1:25"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row>
    <row r="93" spans="1:25" x14ac:dyDescent="0.25">
      <c r="B93" s="140"/>
      <c r="C93" s="140"/>
      <c r="D93" s="140"/>
      <c r="E93" s="140"/>
    </row>
    <row r="94" spans="1:25" x14ac:dyDescent="0.25">
      <c r="B94" s="140"/>
      <c r="C94" s="140"/>
      <c r="D94" s="140"/>
      <c r="E94" s="140"/>
    </row>
    <row r="95" spans="1:25" x14ac:dyDescent="0.25">
      <c r="B95" s="140"/>
      <c r="C95" s="140"/>
      <c r="D95" s="140"/>
      <c r="E95" s="140"/>
    </row>
  </sheetData>
  <sheetProtection algorithmName="SHA-512" hashValue="snKmk+IMvNPCRyZiAuzbUFlU14csYiL7UOmgpvUtfJ7Wp9xhOTw1F3ywXFb/wkkR6JLlrO6zbMz99vV8otWDHw==" saltValue="98YZiKMscUmu+n9uOpNbQA==" spinCount="100000" sheet="1" objects="1" scenarios="1" selectLockedCells="1"/>
  <mergeCells count="5">
    <mergeCell ref="C3:D3"/>
    <mergeCell ref="B20:E25"/>
    <mergeCell ref="B19:E19"/>
    <mergeCell ref="B27:E27"/>
    <mergeCell ref="B28:E33"/>
  </mergeCells>
  <conditionalFormatting sqref="B27:E33">
    <cfRule type="expression" dxfId="164" priority="2">
      <formula>$D$16="No"</formula>
    </cfRule>
  </conditionalFormatting>
  <dataValidations count="3">
    <dataValidation type="list" allowBlank="1" showInputMessage="1" showErrorMessage="1" sqref="D6" xr:uid="{06F53E83-4E01-47A5-B2A8-CE2BA1630612}">
      <formula1>"INDEPENDENT RESTAURATEURS,HOSPITALITY"</formula1>
    </dataValidation>
    <dataValidation type="list" allowBlank="1" showInputMessage="1" showErrorMessage="1" sqref="D16 D10" xr:uid="{6C9A9740-786D-439D-8842-F9CFA15CE546}">
      <formula1>"Yes,No"</formula1>
    </dataValidation>
    <dataValidation type="list" allowBlank="1" showInputMessage="1" showErrorMessage="1" sqref="D12" xr:uid="{00000000-0002-0000-0100-000001000000}">
      <formula1>$V$10:$V$15</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7" max="1048575" man="1"/>
  </col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Lookups!$AA$1:$AA$11</xm:f>
          </x14:formula1>
          <xm:sqref>D14</xm:sqref>
        </x14:dataValidation>
        <x14:dataValidation type="list" allowBlank="1" showInputMessage="1" showErrorMessage="1" xr:uid="{00000000-0002-0000-0100-000000000000}">
          <x14:formula1>
            <xm:f>IF(D6="HOSPITALITY",$V$1,Lookups!$AB$1:$AB$5)</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E6" sqref="E6"/>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0"/>
      <c r="F1" s="140"/>
      <c r="G1" s="422"/>
      <c r="H1" s="140"/>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row>
    <row r="2" spans="1:49" ht="21" x14ac:dyDescent="0.35">
      <c r="E2" s="756"/>
      <c r="F2" s="1069" t="s">
        <v>959</v>
      </c>
      <c r="G2" s="1069"/>
      <c r="H2" s="678"/>
      <c r="I2" s="678"/>
      <c r="J2" s="678"/>
      <c r="K2" s="678"/>
      <c r="L2" s="678"/>
      <c r="M2" s="141"/>
      <c r="N2" s="141"/>
      <c r="O2" s="141"/>
      <c r="P2" s="678"/>
      <c r="Q2" s="678"/>
      <c r="R2" s="679"/>
      <c r="S2" s="140"/>
      <c r="T2" s="140"/>
      <c r="U2" s="140"/>
      <c r="V2" s="140"/>
      <c r="W2" s="140"/>
      <c r="X2" s="140"/>
      <c r="Y2" s="140"/>
      <c r="Z2" s="140"/>
      <c r="AA2" s="140"/>
      <c r="AB2" s="140"/>
      <c r="AC2" s="140"/>
      <c r="AD2" s="140"/>
      <c r="AE2" s="140"/>
      <c r="AG2" s="140"/>
      <c r="AH2" s="140"/>
      <c r="AI2" s="140"/>
      <c r="AJ2" s="140"/>
      <c r="AK2" s="140"/>
      <c r="AL2" s="140"/>
      <c r="AM2" s="140"/>
      <c r="AN2" s="140"/>
      <c r="AO2" s="140"/>
      <c r="AP2" s="140"/>
      <c r="AQ2" s="140"/>
      <c r="AR2" s="140"/>
      <c r="AS2" s="140"/>
      <c r="AT2" s="140"/>
      <c r="AU2" s="140"/>
      <c r="AV2" s="140"/>
      <c r="AW2" s="140"/>
    </row>
    <row r="3" spans="1:49" ht="27" customHeight="1" x14ac:dyDescent="0.25">
      <c r="E3" s="680"/>
      <c r="F3" s="816"/>
      <c r="G3" s="816"/>
      <c r="H3" s="816"/>
      <c r="I3" s="1082" t="str">
        <f>IF(AI4&gt;0,"HYBRID DEALS WITH HOSPITALITY AND INDEPENDENT RESTAURANT CUSTOMERS ARE CURRENTLY NOT ALLOWED IN ALC. PLEASE REMOVE THE CUSTOMER NUMBER!","")</f>
        <v/>
      </c>
      <c r="J3" s="1082"/>
      <c r="K3" s="1082"/>
      <c r="L3" s="817"/>
      <c r="M3" s="1070" t="str">
        <f>IF(COUNTIFS($M$6:$M$15,"&gt;0")&lt;$C$4,"Must Enter Expected Sales for All Locations","")</f>
        <v/>
      </c>
      <c r="N3" s="1070"/>
      <c r="O3" s="1070"/>
      <c r="P3" s="816"/>
      <c r="Q3" s="816"/>
      <c r="R3" s="681"/>
      <c r="S3" s="140"/>
      <c r="T3" s="140"/>
      <c r="U3" s="140"/>
      <c r="V3" s="140"/>
      <c r="W3" s="140"/>
      <c r="X3" s="140"/>
      <c r="Y3" s="140"/>
      <c r="Z3" s="140"/>
      <c r="AA3" s="140"/>
      <c r="AB3" s="140"/>
      <c r="AC3" s="140"/>
      <c r="AD3" s="140"/>
      <c r="AE3" s="140"/>
      <c r="AG3" s="140"/>
      <c r="AH3" s="140"/>
      <c r="AI3" s="140"/>
      <c r="AJ3" s="140"/>
      <c r="AK3" s="140"/>
      <c r="AL3" s="140"/>
      <c r="AM3" s="140"/>
      <c r="AN3" s="140"/>
      <c r="AO3" s="140"/>
      <c r="AP3" s="140"/>
      <c r="AQ3" s="140"/>
      <c r="AR3" s="140"/>
      <c r="AS3" s="140"/>
      <c r="AT3" s="140"/>
      <c r="AU3" s="140"/>
      <c r="AV3" s="140"/>
      <c r="AW3" s="140"/>
    </row>
    <row r="4" spans="1:49" ht="21" customHeight="1" thickBot="1" x14ac:dyDescent="0.3">
      <c r="C4" s="147">
        <f>IF(Welcome!$D$14="Select # of Locations",0,Welcome!$D$14)</f>
        <v>0</v>
      </c>
      <c r="D4" s="147"/>
      <c r="E4" s="402"/>
      <c r="F4" s="818"/>
      <c r="G4" s="818"/>
      <c r="H4" s="818"/>
      <c r="I4" s="818"/>
      <c r="J4" s="818"/>
      <c r="K4" s="818"/>
      <c r="L4" s="1071" t="str">
        <f>IF(COUNTIFS($M$6:$M$15,"&gt;0")&lt;$C$4,"VVVVV","")</f>
        <v/>
      </c>
      <c r="M4" s="1071"/>
      <c r="N4" s="1071"/>
      <c r="O4" s="816"/>
      <c r="P4" s="816"/>
      <c r="Q4" s="819"/>
      <c r="R4" s="681"/>
      <c r="S4" s="140"/>
      <c r="T4" s="140"/>
      <c r="U4" s="140"/>
      <c r="V4" s="140"/>
      <c r="W4" s="140"/>
      <c r="Z4" s="2"/>
      <c r="AA4" s="140"/>
      <c r="AC4" s="140"/>
      <c r="AD4" s="140"/>
      <c r="AE4" s="140"/>
      <c r="AF4" s="483">
        <f>Welcome!D6</f>
        <v>0</v>
      </c>
      <c r="AG4" s="483"/>
      <c r="AH4" s="483"/>
      <c r="AI4" s="809">
        <f>COUNTIF($AI$6:$AI$15,"FLAG")</f>
        <v>0</v>
      </c>
      <c r="AJ4" s="140"/>
      <c r="AK4" s="140"/>
      <c r="AL4" s="140"/>
      <c r="AM4" s="140"/>
      <c r="AN4" s="140"/>
      <c r="AO4" s="140"/>
      <c r="AP4" s="140"/>
      <c r="AQ4" s="140"/>
      <c r="AR4" s="140"/>
      <c r="AS4" s="140"/>
      <c r="AT4" s="140"/>
      <c r="AU4" s="140"/>
      <c r="AV4" s="140"/>
      <c r="AW4" s="140"/>
    </row>
    <row r="5" spans="1:49" ht="27" thickBot="1" x14ac:dyDescent="0.3">
      <c r="E5" s="680"/>
      <c r="F5" s="754" t="s">
        <v>1088</v>
      </c>
      <c r="G5" s="705" t="s">
        <v>765</v>
      </c>
      <c r="H5" s="815" t="s">
        <v>954</v>
      </c>
      <c r="I5" s="706" t="s">
        <v>1089</v>
      </c>
      <c r="J5" s="706" t="s">
        <v>951</v>
      </c>
      <c r="K5" s="706" t="s">
        <v>952</v>
      </c>
      <c r="L5" s="707" t="s">
        <v>955</v>
      </c>
      <c r="M5" s="826" t="s">
        <v>960</v>
      </c>
      <c r="N5" s="827" t="s">
        <v>1090</v>
      </c>
      <c r="O5" s="827" t="s">
        <v>938</v>
      </c>
      <c r="P5" s="827" t="s">
        <v>209</v>
      </c>
      <c r="Q5" s="828" t="s">
        <v>862</v>
      </c>
      <c r="R5" s="681"/>
      <c r="S5" s="676" t="s">
        <v>474</v>
      </c>
      <c r="T5" s="56" t="s">
        <v>956</v>
      </c>
      <c r="U5" s="56" t="s">
        <v>209</v>
      </c>
      <c r="V5" s="56" t="s">
        <v>528</v>
      </c>
      <c r="W5" s="140"/>
      <c r="X5" t="s">
        <v>975</v>
      </c>
      <c r="Y5">
        <f>MAX(Y6:Y15)</f>
        <v>0</v>
      </c>
      <c r="Z5" s="2"/>
      <c r="AA5" s="140"/>
      <c r="AC5" s="140"/>
      <c r="AD5" s="140"/>
      <c r="AE5" s="140"/>
      <c r="AF5" s="140" t="s">
        <v>1189</v>
      </c>
      <c r="AG5" s="140" t="s">
        <v>1190</v>
      </c>
      <c r="AH5" s="140" t="s">
        <v>1191</v>
      </c>
      <c r="AI5" s="140" t="s">
        <v>1192</v>
      </c>
      <c r="AJ5" s="140"/>
      <c r="AK5" s="140"/>
      <c r="AL5" s="140"/>
      <c r="AM5" s="140"/>
      <c r="AN5" s="140"/>
      <c r="AO5" s="140"/>
      <c r="AP5" s="140"/>
      <c r="AQ5" s="140"/>
      <c r="AR5" s="140"/>
      <c r="AS5" s="140"/>
      <c r="AT5" s="140"/>
      <c r="AU5" s="140"/>
      <c r="AV5" s="140"/>
      <c r="AW5" s="140"/>
    </row>
    <row r="6" spans="1:49" x14ac:dyDescent="0.25">
      <c r="A6" t="str">
        <f t="shared" ref="A6:A15" si="0">IFERROR(RANK($Z6,$Z$6:$Z$15,1),"")</f>
        <v/>
      </c>
      <c r="B6">
        <f t="shared" ref="B6:B15" si="1">IF($G6="New Store",$G6&amp;" "&amp;$X6,$G6)</f>
        <v>0</v>
      </c>
      <c r="C6" s="147">
        <v>1</v>
      </c>
      <c r="D6" s="147"/>
      <c r="E6" s="753"/>
      <c r="F6" s="662" t="str">
        <f>IF(Welcome!$D$14="Select # of Locations","",IF($C6&lt;=Welcome!$D$14,$C6,""))</f>
        <v/>
      </c>
      <c r="G6" s="665"/>
      <c r="H6" s="810" t="str">
        <f>IF($C$4&gt;=$C6,IF(SUMIF('Existing Customers'!$A:$A,'Customer Inputs'!$G6,'Existing Customers'!$Q:$Q)=0,"Enter Spend&gt;&gt;&gt;",ROUND(SUMIF('Existing Customers'!$A:$A,'Customer Inputs'!$G6,'Existing Customers'!$Q:$Q),0)),"")</f>
        <v/>
      </c>
      <c r="I6" s="811" t="str">
        <f>IF($F6="","",'Multi-Customer'!$AU47)</f>
        <v/>
      </c>
      <c r="J6" s="812" t="str">
        <f>IF($F6="","",IFERROR(VLOOKUP($G6,'Existing Customers'!$A:$F,6,FALSE),"Enter Menu Type&gt;&gt;"))</f>
        <v/>
      </c>
      <c r="K6" s="813" t="str">
        <f>IFERROR(IF($C$4&gt;=$C6,VLOOKUP($G6,'Existing Customers'!$A:$J,10,FALSE),""),"Enter Zip Code &gt;")</f>
        <v/>
      </c>
      <c r="L6" s="824" t="str">
        <f>IF($F6="","",'Multi-Customer'!$AU48)</f>
        <v/>
      </c>
      <c r="M6" s="831"/>
      <c r="N6" s="685"/>
      <c r="O6" s="832"/>
      <c r="P6" s="833"/>
      <c r="Q6" s="834"/>
      <c r="R6" s="752" t="str">
        <f>IF($F6="","",'Variable Costs (Back)'!$A15)</f>
        <v/>
      </c>
      <c r="S6" s="677" t="str">
        <f>IF(N6="",I6,N6)</f>
        <v/>
      </c>
      <c r="T6" s="56" t="str">
        <f t="shared" ref="T6:T15" si="2">IF(H6="Enter Spend&gt;&gt;&gt;",O6,J6)</f>
        <v/>
      </c>
      <c r="U6" s="56" t="str">
        <f t="shared" ref="U6:U15" si="3">IF(H6="Enter Spend&gt;&gt;&gt;",P6,K6)</f>
        <v/>
      </c>
      <c r="V6" s="56" t="str">
        <f>IF(Q6="",L6,Q6)</f>
        <v/>
      </c>
      <c r="W6" s="140">
        <f>IFERROR(V6*(M6/$M$17),0)</f>
        <v>0</v>
      </c>
      <c r="X6">
        <f>IF($G6="New Store",COUNTIF($G$6:$G$15,"New Store")-COUNTIF($G7:$G$15,"New Store"),0)</f>
        <v>0</v>
      </c>
      <c r="Y6" t="str">
        <f t="shared" ref="Y6:Y15" si="4">IFERROR(RANK($Z6,$Z$6:$Z$15,1),"")</f>
        <v/>
      </c>
      <c r="Z6" s="2" t="str">
        <f t="shared" ref="Z6:Z15" si="5">IF($G6="New Store",$F6,IF($H6="Enter Spend&gt;&gt;&gt;",$F6,""))</f>
        <v/>
      </c>
      <c r="AA6" s="140"/>
      <c r="AC6" s="140"/>
      <c r="AD6" s="140"/>
      <c r="AE6" s="140"/>
      <c r="AF6" s="140" t="b">
        <f>NOT(ISERROR(IFERROR(VLOOKUP($G6&amp;"",'HOS_Modellable Customers'!$A:$A,1,0),VLOOKUP($G6,'HOS_Modellable Customers'!$A:$A,1,0))))</f>
        <v>0</v>
      </c>
      <c r="AG6" s="140" t="b">
        <f>NOT(ISERROR(IFERROR(VLOOKUP($G6&amp;"",'Modellable Customers'!$A:$A,1,0),VLOOKUP($G6,'Modellable Customers'!$A:$A,1,0))))</f>
        <v>0</v>
      </c>
      <c r="AH6" s="140" t="b">
        <f>IF(H6="Enter Spend&gt;&gt;&gt;",TRUE,FALSE)</f>
        <v>0</v>
      </c>
      <c r="AI6" s="140" t="str">
        <f>IF(G6="","CLEAR",IF(AH6=TRUE,"CLEAR",IF(AND($AF$4="HOSPITALITY",AF6=TRUE),"CLEAR",IF(AND($AF$4="INDEPENDENT RESTAURATEURS",AG6=TRUE),"CLEAR","FLAG"))))</f>
        <v>CLEAR</v>
      </c>
      <c r="AJ6" s="140"/>
      <c r="AK6" s="140"/>
      <c r="AL6" s="140"/>
      <c r="AM6" s="140"/>
      <c r="AN6" s="140"/>
      <c r="AO6" s="140"/>
      <c r="AP6" s="140"/>
      <c r="AQ6" s="140"/>
      <c r="AR6" s="140"/>
      <c r="AS6" s="140"/>
      <c r="AT6" s="140"/>
      <c r="AU6" s="140"/>
      <c r="AV6" s="140"/>
      <c r="AW6" s="140"/>
    </row>
    <row r="7" spans="1:49" x14ac:dyDescent="0.25">
      <c r="A7" t="str">
        <f t="shared" si="0"/>
        <v/>
      </c>
      <c r="B7">
        <f t="shared" si="1"/>
        <v>0</v>
      </c>
      <c r="C7" s="147">
        <v>2</v>
      </c>
      <c r="D7" s="147"/>
      <c r="E7" s="753"/>
      <c r="F7" s="663" t="str">
        <f>IF(Welcome!$D$14="Select # of Locations","",IF($C7&lt;=Welcome!$D$14,$C7,""))</f>
        <v/>
      </c>
      <c r="G7" s="665"/>
      <c r="H7" s="666" t="str">
        <f>IF($C$4&gt;=$C7,IF(SUMIF('Existing Customers'!$A:$A,'Customer Inputs'!$G7,'Existing Customers'!$Q:$Q)=0,"Enter Spend&gt;&gt;&gt;",ROUND(SUMIF('Existing Customers'!$A:$A,'Customer Inputs'!$G7,'Existing Customers'!$Q:$Q),0)),"")</f>
        <v/>
      </c>
      <c r="I7" s="667" t="str">
        <f>IF($F7="","",'Multi-Customer'!$BD47)</f>
        <v/>
      </c>
      <c r="J7" s="708" t="str">
        <f>IF($F7="","",IFERROR(VLOOKUP($G7,'Existing Customers'!$A:$F,6,FALSE),"Enter Menu Type&gt;&gt;"))</f>
        <v/>
      </c>
      <c r="K7" s="807" t="str">
        <f>IFERROR(IF($C$4&gt;=$C7,VLOOKUP($G7,'Existing Customers'!$A:$J,10,FALSE),""),"Enter Zip Code &gt;")</f>
        <v/>
      </c>
      <c r="L7" s="825" t="str">
        <f>IF($F7="","",'Multi-Customer'!$BD48)</f>
        <v/>
      </c>
      <c r="M7" s="835"/>
      <c r="N7" s="686"/>
      <c r="O7" s="829"/>
      <c r="P7" s="830"/>
      <c r="Q7" s="670"/>
      <c r="R7" s="752" t="str">
        <f>IF($F7="","",'Variable Costs (Back)'!$A16)</f>
        <v/>
      </c>
      <c r="S7" s="677" t="str">
        <f t="shared" ref="S7:S15" si="6">IF(N7="",I7,N7)</f>
        <v/>
      </c>
      <c r="T7" s="56" t="str">
        <f t="shared" si="2"/>
        <v/>
      </c>
      <c r="U7" s="56" t="str">
        <f t="shared" si="3"/>
        <v/>
      </c>
      <c r="V7" s="56" t="str">
        <f t="shared" ref="V7:V15" si="7">IF(Q7="",L7,Q7)</f>
        <v/>
      </c>
      <c r="W7" s="140">
        <f t="shared" ref="W7:W15" si="8">IFERROR(V7*(M7/$M$17),0)</f>
        <v>0</v>
      </c>
      <c r="X7">
        <f>IF($G7="New Store",COUNTIF($G$6:$G$15,"New Store")-COUNTIF($G8:$G$15,"New Store"),0)</f>
        <v>0</v>
      </c>
      <c r="Y7" t="str">
        <f t="shared" si="4"/>
        <v/>
      </c>
      <c r="Z7" s="2" t="str">
        <f t="shared" si="5"/>
        <v/>
      </c>
      <c r="AA7" s="140"/>
      <c r="AC7" s="140"/>
      <c r="AD7" s="140"/>
      <c r="AE7" s="140"/>
      <c r="AF7" s="140" t="b">
        <f>NOT(ISERROR(IFERROR(VLOOKUP($G7&amp;"",'HOS_Modellable Customers'!$A:$A,1,0),VLOOKUP($G7,'HOS_Modellable Customers'!$A:$A,1,0))))</f>
        <v>0</v>
      </c>
      <c r="AG7" s="140" t="b">
        <f>NOT(ISERROR(IFERROR(VLOOKUP($G7&amp;"",'Modellable Customers'!$A:$A,1,0),VLOOKUP($G7,'Modellable Customers'!$A:$A,1,0))))</f>
        <v>0</v>
      </c>
      <c r="AH7" s="140" t="b">
        <f t="shared" ref="AH7:AH12" si="9">IF(H7="Enter Spend&gt;&gt;&gt;",TRUE,FALSE)</f>
        <v>0</v>
      </c>
      <c r="AI7" s="140" t="str">
        <f t="shared" ref="AI7:AI15" si="10">IF(G7="","CLEAR",IF(AH7=TRUE,"CLEAR",IF(AND($AF$4="HOSPITALITY",AF7=TRUE),"CLEAR",IF(AND($AF$4="INDEPENDENT RESTAURATEURS",AG7=TRUE),"CLEAR","FLAG"))))</f>
        <v>CLEAR</v>
      </c>
      <c r="AJ7" s="140"/>
      <c r="AK7" s="140"/>
      <c r="AL7" s="140"/>
      <c r="AM7" s="140"/>
      <c r="AN7" s="140"/>
      <c r="AO7" s="140"/>
      <c r="AP7" s="140"/>
      <c r="AQ7" s="140"/>
      <c r="AR7" s="140"/>
      <c r="AS7" s="140"/>
      <c r="AT7" s="140"/>
      <c r="AU7" s="140"/>
      <c r="AV7" s="140"/>
      <c r="AW7" s="140"/>
    </row>
    <row r="8" spans="1:49" x14ac:dyDescent="0.25">
      <c r="A8" t="str">
        <f t="shared" si="0"/>
        <v/>
      </c>
      <c r="B8">
        <f t="shared" si="1"/>
        <v>0</v>
      </c>
      <c r="C8" s="147">
        <v>3</v>
      </c>
      <c r="D8" s="147"/>
      <c r="E8" s="753"/>
      <c r="F8" s="663" t="str">
        <f>IF(Welcome!$D$14="Select # of Locations","",IF($C8&lt;=Welcome!$D$14,$C8,""))</f>
        <v/>
      </c>
      <c r="G8" s="665"/>
      <c r="H8" s="666" t="str">
        <f>IF($C$4&gt;=$C8,IF(SUMIF('Existing Customers'!$A:$A,'Customer Inputs'!$G8,'Existing Customers'!$Q:$Q)=0,"Enter Spend&gt;&gt;&gt;",ROUND(SUMIF('Existing Customers'!$A:$A,'Customer Inputs'!$G8,'Existing Customers'!$Q:$Q),0)),"")</f>
        <v/>
      </c>
      <c r="I8" s="667" t="str">
        <f>IF($F8="","",'Multi-Customer'!$BM47)</f>
        <v/>
      </c>
      <c r="J8" s="708" t="str">
        <f>IF($F8="","",IFERROR(VLOOKUP($G8,'Existing Customers'!$A:$F,6,FALSE),"Enter Menu Type&gt;&gt;"))</f>
        <v/>
      </c>
      <c r="K8" s="807" t="str">
        <f>IFERROR(IF($C$4&gt;=$C8,VLOOKUP($G8,'Existing Customers'!$A:$J,10,FALSE),""),"Enter Zip Code &gt;")</f>
        <v/>
      </c>
      <c r="L8" s="825" t="str">
        <f>IF($F8="","",'Multi-Customer'!$BM48)</f>
        <v/>
      </c>
      <c r="M8" s="835"/>
      <c r="N8" s="686"/>
      <c r="O8" s="829"/>
      <c r="P8" s="830"/>
      <c r="Q8" s="670"/>
      <c r="R8" s="752" t="str">
        <f>IF($F8="","",'Variable Costs (Back)'!$A17)</f>
        <v/>
      </c>
      <c r="S8" s="677" t="str">
        <f t="shared" si="6"/>
        <v/>
      </c>
      <c r="T8" s="56" t="str">
        <f t="shared" si="2"/>
        <v/>
      </c>
      <c r="U8" s="56" t="str">
        <f t="shared" si="3"/>
        <v/>
      </c>
      <c r="V8" s="56" t="str">
        <f t="shared" si="7"/>
        <v/>
      </c>
      <c r="W8" s="140">
        <f t="shared" si="8"/>
        <v>0</v>
      </c>
      <c r="X8">
        <f>IF($G8="New Store",COUNTIF($G$6:$G$15,"New Store")-COUNTIF($G9:$G$15,"New Store"),0)</f>
        <v>0</v>
      </c>
      <c r="Y8" t="str">
        <f t="shared" si="4"/>
        <v/>
      </c>
      <c r="Z8" s="2" t="str">
        <f t="shared" si="5"/>
        <v/>
      </c>
      <c r="AA8" s="140"/>
      <c r="AC8" s="140"/>
      <c r="AD8" s="140"/>
      <c r="AE8" s="140"/>
      <c r="AF8" s="140" t="b">
        <f>NOT(ISERROR(IFERROR(VLOOKUP($G8&amp;"",'HOS_Modellable Customers'!$A:$A,1,0),VLOOKUP($G8,'HOS_Modellable Customers'!$A:$A,1,0))))</f>
        <v>0</v>
      </c>
      <c r="AG8" s="140" t="b">
        <f>NOT(ISERROR(IFERROR(VLOOKUP($G8&amp;"",'Modellable Customers'!$A:$A,1,0),VLOOKUP($G8,'Modellable Customers'!$A:$A,1,0))))</f>
        <v>0</v>
      </c>
      <c r="AH8" s="140" t="b">
        <f t="shared" si="9"/>
        <v>0</v>
      </c>
      <c r="AI8" s="140" t="str">
        <f t="shared" si="10"/>
        <v>CLEAR</v>
      </c>
      <c r="AJ8" s="140"/>
      <c r="AK8" s="140"/>
      <c r="AL8" s="140"/>
      <c r="AM8" s="140"/>
      <c r="AN8" s="140"/>
      <c r="AO8" s="140"/>
      <c r="AP8" s="140"/>
      <c r="AQ8" s="140"/>
      <c r="AR8" s="140"/>
      <c r="AS8" s="140"/>
      <c r="AT8" s="140"/>
      <c r="AU8" s="140"/>
      <c r="AV8" s="140"/>
      <c r="AW8" s="140"/>
    </row>
    <row r="9" spans="1:49" x14ac:dyDescent="0.25">
      <c r="A9" t="str">
        <f t="shared" si="0"/>
        <v/>
      </c>
      <c r="B9">
        <f t="shared" si="1"/>
        <v>0</v>
      </c>
      <c r="C9" s="147">
        <v>4</v>
      </c>
      <c r="D9" s="147"/>
      <c r="E9" s="753"/>
      <c r="F9" s="663" t="str">
        <f>IF(Welcome!$D$14="Select # of Locations","",IF($C9&lt;=Welcome!$D$14,$C9,""))</f>
        <v/>
      </c>
      <c r="G9" s="665"/>
      <c r="H9" s="666" t="str">
        <f>IF($C$4&gt;=$C9,IF(SUMIF('Existing Customers'!$A:$A,'Customer Inputs'!$G9,'Existing Customers'!$Q:$Q)=0,"Enter Spend&gt;&gt;&gt;",ROUND(SUMIF('Existing Customers'!$A:$A,'Customer Inputs'!$G9,'Existing Customers'!$Q:$Q),0)),"")</f>
        <v/>
      </c>
      <c r="I9" s="667" t="str">
        <f>IF($F9="","",'Multi-Customer'!$BV47)</f>
        <v/>
      </c>
      <c r="J9" s="708" t="str">
        <f>IF($F9="","",IFERROR(VLOOKUP($G9,'Existing Customers'!$A:$F,6,FALSE),"Enter Menu Type&gt;&gt;"))</f>
        <v/>
      </c>
      <c r="K9" s="807" t="str">
        <f>IFERROR(IF($C$4&gt;=$C9,VLOOKUP($G9,'Existing Customers'!$A:$J,10,FALSE),""),"Enter Zip Code &gt;")</f>
        <v/>
      </c>
      <c r="L9" s="825" t="str">
        <f>IF($F9="","",'Multi-Customer'!$BV48)</f>
        <v/>
      </c>
      <c r="M9" s="835"/>
      <c r="N9" s="686"/>
      <c r="O9" s="829"/>
      <c r="P9" s="830"/>
      <c r="Q9" s="670"/>
      <c r="R9" s="752" t="str">
        <f>IF($F9="","",'Variable Costs (Back)'!$A18)</f>
        <v/>
      </c>
      <c r="S9" s="677" t="str">
        <f>IF(N9="",I9,N9)</f>
        <v/>
      </c>
      <c r="T9" s="56" t="str">
        <f t="shared" si="2"/>
        <v/>
      </c>
      <c r="U9" s="56" t="str">
        <f t="shared" si="3"/>
        <v/>
      </c>
      <c r="V9" s="56" t="str">
        <f t="shared" si="7"/>
        <v/>
      </c>
      <c r="W9" s="140">
        <f t="shared" si="8"/>
        <v>0</v>
      </c>
      <c r="X9">
        <f>IF($G9="New Store",COUNTIF($G$6:$G$15,"New Store")-COUNTIF($G10:$G$15,"New Store"),0)</f>
        <v>0</v>
      </c>
      <c r="Y9" t="str">
        <f t="shared" si="4"/>
        <v/>
      </c>
      <c r="Z9" s="2" t="str">
        <f t="shared" si="5"/>
        <v/>
      </c>
      <c r="AA9" s="140"/>
      <c r="AC9" s="140"/>
      <c r="AD9" s="140"/>
      <c r="AE9" s="140"/>
      <c r="AF9" s="140" t="b">
        <f>NOT(ISERROR(IFERROR(VLOOKUP($G9&amp;"",'HOS_Modellable Customers'!$A:$A,1,0),VLOOKUP($G9,'HOS_Modellable Customers'!$A:$A,1,0))))</f>
        <v>0</v>
      </c>
      <c r="AG9" s="140" t="b">
        <f>NOT(ISERROR(IFERROR(VLOOKUP($G9&amp;"",'Modellable Customers'!$A:$A,1,0),VLOOKUP($G9,'Modellable Customers'!$A:$A,1,0))))</f>
        <v>0</v>
      </c>
      <c r="AH9" s="140" t="b">
        <f t="shared" si="9"/>
        <v>0</v>
      </c>
      <c r="AI9" s="140" t="str">
        <f t="shared" si="10"/>
        <v>CLEAR</v>
      </c>
      <c r="AJ9" s="140"/>
      <c r="AK9" s="140"/>
      <c r="AL9" s="140"/>
      <c r="AM9" s="140"/>
      <c r="AN9" s="140"/>
      <c r="AO9" s="140"/>
      <c r="AP9" s="140"/>
      <c r="AQ9" s="140"/>
      <c r="AR9" s="140"/>
      <c r="AS9" s="140"/>
      <c r="AT9" s="140"/>
      <c r="AU9" s="140"/>
      <c r="AV9" s="140"/>
      <c r="AW9" s="140"/>
    </row>
    <row r="10" spans="1:49" x14ac:dyDescent="0.25">
      <c r="A10" t="str">
        <f t="shared" si="0"/>
        <v/>
      </c>
      <c r="B10">
        <f t="shared" si="1"/>
        <v>0</v>
      </c>
      <c r="C10" s="147">
        <v>5</v>
      </c>
      <c r="D10" s="147"/>
      <c r="E10" s="753"/>
      <c r="F10" s="663" t="str">
        <f>IF(Welcome!$D$14="Select # of Locations","",IF($C10&lt;=Welcome!$D$14,$C10,""))</f>
        <v/>
      </c>
      <c r="G10" s="665"/>
      <c r="H10" s="666" t="str">
        <f>IF($C$4&gt;=$C10,IF(SUMIF('Existing Customers'!$A:$A,'Customer Inputs'!$G10,'Existing Customers'!$Q:$Q)=0,"Enter Spend&gt;&gt;&gt;",ROUND(SUMIF('Existing Customers'!$A:$A,'Customer Inputs'!$G10,'Existing Customers'!$Q:$Q),0)),"")</f>
        <v/>
      </c>
      <c r="I10" s="667" t="str">
        <f>IF($F10="","",'Multi-Customer'!$CE47)</f>
        <v/>
      </c>
      <c r="J10" s="708" t="str">
        <f>IF($F10="","",IFERROR(VLOOKUP($G10,'Existing Customers'!$A:$F,6,FALSE),"Enter Menu Type&gt;&gt;"))</f>
        <v/>
      </c>
      <c r="K10" s="807" t="str">
        <f>IFERROR(IF($C$4&gt;=$C10,VLOOKUP($G10,'Existing Customers'!$A:$J,10,FALSE),""),"Enter Zip Code &gt;")</f>
        <v/>
      </c>
      <c r="L10" s="825" t="str">
        <f>IF($F10="","",'Multi-Customer'!$CE48)</f>
        <v/>
      </c>
      <c r="M10" s="835"/>
      <c r="N10" s="686"/>
      <c r="O10" s="829"/>
      <c r="P10" s="830"/>
      <c r="Q10" s="670"/>
      <c r="R10" s="752" t="str">
        <f>IF($F10="","",'Variable Costs (Back)'!$A19)</f>
        <v/>
      </c>
      <c r="S10" s="677" t="str">
        <f t="shared" si="6"/>
        <v/>
      </c>
      <c r="T10" s="56" t="str">
        <f t="shared" si="2"/>
        <v/>
      </c>
      <c r="U10" s="56" t="str">
        <f t="shared" si="3"/>
        <v/>
      </c>
      <c r="V10" s="56" t="str">
        <f t="shared" si="7"/>
        <v/>
      </c>
      <c r="W10" s="140">
        <f t="shared" si="8"/>
        <v>0</v>
      </c>
      <c r="X10">
        <f>IF($G10="New Store",COUNTIF($G$6:$G$15,"New Store")-COUNTIF($G11:$G$15,"New Store"),0)</f>
        <v>0</v>
      </c>
      <c r="Y10" t="str">
        <f t="shared" si="4"/>
        <v/>
      </c>
      <c r="Z10" s="2" t="str">
        <f t="shared" si="5"/>
        <v/>
      </c>
      <c r="AA10" s="140"/>
      <c r="AC10" s="140"/>
      <c r="AD10" s="140"/>
      <c r="AE10" s="140"/>
      <c r="AF10" s="140" t="b">
        <f>NOT(ISERROR(IFERROR(VLOOKUP($G10&amp;"",'HOS_Modellable Customers'!$A:$A,1,0),VLOOKUP($G10,'HOS_Modellable Customers'!$A:$A,1,0))))</f>
        <v>0</v>
      </c>
      <c r="AG10" s="140" t="b">
        <f>NOT(ISERROR(IFERROR(VLOOKUP($G10&amp;"",'Modellable Customers'!$A:$A,1,0),VLOOKUP($G10,'Modellable Customers'!$A:$A,1,0))))</f>
        <v>0</v>
      </c>
      <c r="AH10" s="140" t="b">
        <f t="shared" si="9"/>
        <v>0</v>
      </c>
      <c r="AI10" s="140" t="str">
        <f t="shared" si="10"/>
        <v>CLEAR</v>
      </c>
      <c r="AJ10" s="140"/>
      <c r="AK10" s="140"/>
      <c r="AL10" s="140"/>
      <c r="AM10" s="140"/>
      <c r="AN10" s="140"/>
      <c r="AO10" s="140"/>
      <c r="AP10" s="140"/>
      <c r="AQ10" s="140"/>
      <c r="AR10" s="140"/>
      <c r="AS10" s="140"/>
      <c r="AT10" s="140"/>
      <c r="AU10" s="140"/>
      <c r="AV10" s="140"/>
      <c r="AW10" s="140"/>
    </row>
    <row r="11" spans="1:49" x14ac:dyDescent="0.25">
      <c r="A11" t="str">
        <f t="shared" si="0"/>
        <v/>
      </c>
      <c r="B11">
        <f t="shared" si="1"/>
        <v>0</v>
      </c>
      <c r="C11" s="147">
        <v>6</v>
      </c>
      <c r="D11" s="147"/>
      <c r="E11" s="753"/>
      <c r="F11" s="663" t="str">
        <f>IF(Welcome!$D$14="Select # of Locations","",IF($C11&lt;=Welcome!$D$14,$C11,""))</f>
        <v/>
      </c>
      <c r="G11" s="665"/>
      <c r="H11" s="666" t="str">
        <f>IF($C$4&gt;=$C11,IF(SUMIF('Existing Customers'!$A:$A,'Customer Inputs'!$G11,'Existing Customers'!$Q:$Q)=0,"Enter Spend&gt;&gt;&gt;",ROUND(SUMIF('Existing Customers'!$A:$A,'Customer Inputs'!$G11,'Existing Customers'!$Q:$Q),0)),"")</f>
        <v/>
      </c>
      <c r="I11" s="667" t="str">
        <f>IF($F11="","",'Multi-Customer'!$CN47)</f>
        <v/>
      </c>
      <c r="J11" s="708" t="str">
        <f>IF($F11="","",IFERROR(VLOOKUP($G11,'Existing Customers'!$A:$F,6,FALSE),"Enter Menu Type&gt;&gt;"))</f>
        <v/>
      </c>
      <c r="K11" s="807" t="str">
        <f>IFERROR(IF($C$4&gt;=$C11,VLOOKUP($G11,'Existing Customers'!$A:$J,10,FALSE),""),"Enter Zip Code &gt;")</f>
        <v/>
      </c>
      <c r="L11" s="825" t="str">
        <f>IF($F11="","",'Multi-Customer'!$CN48)</f>
        <v/>
      </c>
      <c r="M11" s="835"/>
      <c r="N11" s="686"/>
      <c r="O11" s="829"/>
      <c r="P11" s="830"/>
      <c r="Q11" s="670"/>
      <c r="R11" s="752" t="str">
        <f>IF($F11="","",'Variable Costs (Back)'!$A20)</f>
        <v/>
      </c>
      <c r="S11" s="677" t="str">
        <f t="shared" si="6"/>
        <v/>
      </c>
      <c r="T11" s="56" t="str">
        <f t="shared" si="2"/>
        <v/>
      </c>
      <c r="U11" s="56" t="str">
        <f t="shared" si="3"/>
        <v/>
      </c>
      <c r="V11" s="56" t="str">
        <f t="shared" si="7"/>
        <v/>
      </c>
      <c r="W11" s="140">
        <f t="shared" si="8"/>
        <v>0</v>
      </c>
      <c r="X11">
        <f>IF($G11="New Store",COUNTIF($G$6:$G$15,"New Store")-COUNTIF($G12:$G$15,"New Store"),0)</f>
        <v>0</v>
      </c>
      <c r="Y11" t="str">
        <f t="shared" si="4"/>
        <v/>
      </c>
      <c r="Z11" s="2" t="str">
        <f t="shared" si="5"/>
        <v/>
      </c>
      <c r="AA11" s="140"/>
      <c r="AC11" s="140"/>
      <c r="AD11" s="140"/>
      <c r="AE11" s="140"/>
      <c r="AF11" s="140" t="b">
        <f>NOT(ISERROR(IFERROR(VLOOKUP($G11&amp;"",'HOS_Modellable Customers'!$A:$A,1,0),VLOOKUP($G11,'HOS_Modellable Customers'!$A:$A,1,0))))</f>
        <v>0</v>
      </c>
      <c r="AG11" s="140" t="b">
        <f>NOT(ISERROR(IFERROR(VLOOKUP($G11&amp;"",'Modellable Customers'!$A:$A,1,0),VLOOKUP($G11,'Modellable Customers'!$A:$A,1,0))))</f>
        <v>0</v>
      </c>
      <c r="AH11" s="140" t="b">
        <f t="shared" si="9"/>
        <v>0</v>
      </c>
      <c r="AI11" s="140" t="str">
        <f t="shared" si="10"/>
        <v>CLEAR</v>
      </c>
      <c r="AJ11" s="140"/>
      <c r="AK11" s="140"/>
      <c r="AL11" s="140"/>
      <c r="AM11" s="140"/>
      <c r="AN11" s="140"/>
      <c r="AO11" s="140"/>
      <c r="AP11" s="140"/>
      <c r="AQ11" s="140"/>
      <c r="AR11" s="140"/>
      <c r="AS11" s="140"/>
      <c r="AT11" s="140"/>
      <c r="AU11" s="140"/>
      <c r="AV11" s="140"/>
      <c r="AW11" s="140"/>
    </row>
    <row r="12" spans="1:49" x14ac:dyDescent="0.25">
      <c r="A12" t="str">
        <f t="shared" si="0"/>
        <v/>
      </c>
      <c r="B12">
        <f t="shared" si="1"/>
        <v>0</v>
      </c>
      <c r="C12" s="147">
        <v>7</v>
      </c>
      <c r="D12" s="147"/>
      <c r="E12" s="753"/>
      <c r="F12" s="663" t="str">
        <f>IF(Welcome!$D$14="Select # of Locations","",IF($C12&lt;=Welcome!$D$14,$C12,""))</f>
        <v/>
      </c>
      <c r="G12" s="665"/>
      <c r="H12" s="666" t="str">
        <f>IF($C$4&gt;=$C12,IF(SUMIF('Existing Customers'!$A:$A,'Customer Inputs'!$G12,'Existing Customers'!$Q:$Q)=0,"Enter Spend&gt;&gt;&gt;",ROUND(SUMIF('Existing Customers'!$A:$A,'Customer Inputs'!$G12,'Existing Customers'!$Q:$Q),0)),"")</f>
        <v/>
      </c>
      <c r="I12" s="667" t="str">
        <f>IF($F12="","",'Multi-Customer'!$CW47)</f>
        <v/>
      </c>
      <c r="J12" s="708" t="str">
        <f>IF($F12="","",IFERROR(VLOOKUP($G12,'Existing Customers'!$A:$F,6,FALSE),"Enter Menu Type&gt;&gt;"))</f>
        <v/>
      </c>
      <c r="K12" s="807" t="str">
        <f>IFERROR(IF($C$4&gt;=$C12,VLOOKUP($G12,'Existing Customers'!$A:$J,10,FALSE),""),"Enter Zip Code &gt;")</f>
        <v/>
      </c>
      <c r="L12" s="825" t="str">
        <f>IF($F12="","",'Multi-Customer'!$CW48)</f>
        <v/>
      </c>
      <c r="M12" s="835"/>
      <c r="N12" s="686"/>
      <c r="O12" s="829"/>
      <c r="P12" s="830"/>
      <c r="Q12" s="670"/>
      <c r="R12" s="752" t="str">
        <f>IF($F12="","",'Variable Costs (Back)'!$A21)</f>
        <v/>
      </c>
      <c r="S12" s="677" t="str">
        <f t="shared" si="6"/>
        <v/>
      </c>
      <c r="T12" s="56" t="str">
        <f t="shared" si="2"/>
        <v/>
      </c>
      <c r="U12" s="56" t="str">
        <f t="shared" si="3"/>
        <v/>
      </c>
      <c r="V12" s="56" t="str">
        <f t="shared" si="7"/>
        <v/>
      </c>
      <c r="W12" s="140">
        <f t="shared" si="8"/>
        <v>0</v>
      </c>
      <c r="X12">
        <f>IF($G12="New Store",COUNTIF($G$6:$G$15,"New Store")-COUNTIF($G13:$G$15,"New Store"),0)</f>
        <v>0</v>
      </c>
      <c r="Y12" t="str">
        <f t="shared" si="4"/>
        <v/>
      </c>
      <c r="Z12" s="2" t="str">
        <f t="shared" si="5"/>
        <v/>
      </c>
      <c r="AA12" s="140"/>
      <c r="AC12" s="140"/>
      <c r="AD12" s="140"/>
      <c r="AE12" s="140"/>
      <c r="AF12" s="140" t="b">
        <f>NOT(ISERROR(IFERROR(VLOOKUP($G12&amp;"",'HOS_Modellable Customers'!$A:$A,1,0),VLOOKUP($G12,'HOS_Modellable Customers'!$A:$A,1,0))))</f>
        <v>0</v>
      </c>
      <c r="AG12" s="140" t="b">
        <f>NOT(ISERROR(IFERROR(VLOOKUP($G12&amp;"",'Modellable Customers'!$A:$A,1,0),VLOOKUP($G12,'Modellable Customers'!$A:$A,1,0))))</f>
        <v>0</v>
      </c>
      <c r="AH12" s="140" t="b">
        <f t="shared" si="9"/>
        <v>0</v>
      </c>
      <c r="AI12" s="140" t="str">
        <f t="shared" si="10"/>
        <v>CLEAR</v>
      </c>
      <c r="AJ12" s="140"/>
      <c r="AK12" s="140"/>
      <c r="AL12" s="140"/>
      <c r="AM12" s="140"/>
      <c r="AN12" s="140"/>
      <c r="AO12" s="140"/>
      <c r="AP12" s="140"/>
      <c r="AQ12" s="140"/>
      <c r="AR12" s="140"/>
      <c r="AS12" s="140"/>
      <c r="AT12" s="140"/>
      <c r="AU12" s="140"/>
      <c r="AV12" s="140"/>
      <c r="AW12" s="140"/>
    </row>
    <row r="13" spans="1:49" x14ac:dyDescent="0.25">
      <c r="A13" t="str">
        <f t="shared" si="0"/>
        <v/>
      </c>
      <c r="B13">
        <f t="shared" si="1"/>
        <v>0</v>
      </c>
      <c r="C13" s="147">
        <v>8</v>
      </c>
      <c r="D13" s="147"/>
      <c r="E13" s="753"/>
      <c r="F13" s="663" t="str">
        <f>IF(Welcome!$D$14="Select # of Locations","",IF($C13&lt;=Welcome!$D$14,$C13,""))</f>
        <v/>
      </c>
      <c r="G13" s="665"/>
      <c r="H13" s="666" t="str">
        <f>IF($C$4&gt;=$C13,IF(SUMIF('Existing Customers'!$A:$A,'Customer Inputs'!$G13,'Existing Customers'!$Q:$Q)=0,"Enter Spend&gt;&gt;&gt;",ROUND(SUMIF('Existing Customers'!$A:$A,'Customer Inputs'!$G13,'Existing Customers'!$Q:$Q),0)),"")</f>
        <v/>
      </c>
      <c r="I13" s="667" t="str">
        <f>IF($F13="","",'Multi-Customer'!$DF47)</f>
        <v/>
      </c>
      <c r="J13" s="708" t="str">
        <f>IF($F13="","",IFERROR(VLOOKUP($G13,'Existing Customers'!$A:$F,6,FALSE),"Enter Menu Type&gt;&gt;"))</f>
        <v/>
      </c>
      <c r="K13" s="807" t="str">
        <f>IFERROR(IF($C$4&gt;=$C13,VLOOKUP($G13,'Existing Customers'!$A:$J,10,FALSE),""),"Enter Zip Code &gt;")</f>
        <v/>
      </c>
      <c r="L13" s="825" t="str">
        <f>IF($F13="","",'Multi-Customer'!$DF48)</f>
        <v/>
      </c>
      <c r="M13" s="835"/>
      <c r="N13" s="686"/>
      <c r="O13" s="829"/>
      <c r="P13" s="830"/>
      <c r="Q13" s="670"/>
      <c r="R13" s="752" t="str">
        <f>IF($F13="","",'Variable Costs (Back)'!$A22)</f>
        <v/>
      </c>
      <c r="S13" s="677" t="str">
        <f t="shared" si="6"/>
        <v/>
      </c>
      <c r="T13" s="56" t="str">
        <f t="shared" si="2"/>
        <v/>
      </c>
      <c r="U13" s="56" t="str">
        <f t="shared" si="3"/>
        <v/>
      </c>
      <c r="V13" s="56" t="str">
        <f t="shared" si="7"/>
        <v/>
      </c>
      <c r="W13" s="140">
        <f t="shared" si="8"/>
        <v>0</v>
      </c>
      <c r="X13">
        <f>IF($G13="New Store",COUNTIF($G$6:$G$15,"New Store")-COUNTIF($G14:$G$15,"New Store"),0)</f>
        <v>0</v>
      </c>
      <c r="Y13" t="str">
        <f t="shared" si="4"/>
        <v/>
      </c>
      <c r="Z13" s="2" t="str">
        <f t="shared" si="5"/>
        <v/>
      </c>
      <c r="AA13" s="140"/>
      <c r="AC13" s="140"/>
      <c r="AD13" s="140"/>
      <c r="AE13" s="140"/>
      <c r="AF13" s="140" t="b">
        <f>NOT(ISERROR(IFERROR(VLOOKUP($G13&amp;"",'HOS_Modellable Customers'!$A:$A,1,0),VLOOKUP($G13,'HOS_Modellable Customers'!$A:$A,1,0))))</f>
        <v>0</v>
      </c>
      <c r="AG13" s="140" t="b">
        <f>NOT(ISERROR(IFERROR(VLOOKUP($G13&amp;"",'Modellable Customers'!$A:$A,1,0),VLOOKUP($G13,'Modellable Customers'!$A:$A,1,0))))</f>
        <v>0</v>
      </c>
      <c r="AH13" s="140" t="b">
        <f t="shared" ref="AH13:AH15" si="11">IF(H13="Enter Spend&gt;&gt;&gt;",TRUE,FALSE)</f>
        <v>0</v>
      </c>
      <c r="AI13" s="140" t="str">
        <f t="shared" si="10"/>
        <v>CLEAR</v>
      </c>
      <c r="AJ13" s="140"/>
      <c r="AK13" s="140"/>
      <c r="AL13" s="140"/>
      <c r="AM13" s="140"/>
      <c r="AN13" s="140"/>
      <c r="AO13" s="140"/>
      <c r="AP13" s="140"/>
      <c r="AQ13" s="140"/>
      <c r="AR13" s="140"/>
      <c r="AS13" s="140"/>
      <c r="AT13" s="140"/>
      <c r="AU13" s="140"/>
      <c r="AV13" s="140"/>
      <c r="AW13" s="140"/>
    </row>
    <row r="14" spans="1:49" x14ac:dyDescent="0.25">
      <c r="A14" t="str">
        <f t="shared" si="0"/>
        <v/>
      </c>
      <c r="B14">
        <f t="shared" si="1"/>
        <v>0</v>
      </c>
      <c r="C14" s="147">
        <v>9</v>
      </c>
      <c r="D14" s="147"/>
      <c r="E14" s="753"/>
      <c r="F14" s="663" t="str">
        <f>IF(Welcome!$D$14="Select # of Locations","",IF($C14&lt;=Welcome!$D$14,$C14,""))</f>
        <v/>
      </c>
      <c r="G14" s="665"/>
      <c r="H14" s="666" t="str">
        <f>IF($C$4&gt;=$C14,IF(SUMIF('Existing Customers'!$A:$A,'Customer Inputs'!$G14,'Existing Customers'!$Q:$Q)=0,"Enter Spend&gt;&gt;&gt;",ROUND(SUMIF('Existing Customers'!$A:$A,'Customer Inputs'!$G14,'Existing Customers'!$Q:$Q),0)),"")</f>
        <v/>
      </c>
      <c r="I14" s="667" t="str">
        <f>IF($F14="","",'Multi-Customer'!$DO47)</f>
        <v/>
      </c>
      <c r="J14" s="708" t="str">
        <f>IF($F14="","",IFERROR(VLOOKUP($G14,'Existing Customers'!$A:$F,6,FALSE),"Enter Menu Type&gt;&gt;"))</f>
        <v/>
      </c>
      <c r="K14" s="807" t="str">
        <f>IFERROR(IF($C$4&gt;=$C14,VLOOKUP($G14,'Existing Customers'!$A:$J,10,FALSE),""),"Enter Zip Code &gt;")</f>
        <v/>
      </c>
      <c r="L14" s="825" t="str">
        <f>IF($F14="","",'Multi-Customer'!$DO48)</f>
        <v/>
      </c>
      <c r="M14" s="835"/>
      <c r="N14" s="686"/>
      <c r="O14" s="829"/>
      <c r="P14" s="830"/>
      <c r="Q14" s="670"/>
      <c r="R14" s="752" t="str">
        <f>IF($F14="","",'Variable Costs (Back)'!$A23)</f>
        <v/>
      </c>
      <c r="S14" s="677" t="str">
        <f t="shared" si="6"/>
        <v/>
      </c>
      <c r="T14" s="56" t="str">
        <f t="shared" si="2"/>
        <v/>
      </c>
      <c r="U14" s="56" t="str">
        <f t="shared" si="3"/>
        <v/>
      </c>
      <c r="V14" s="56" t="str">
        <f t="shared" si="7"/>
        <v/>
      </c>
      <c r="W14" s="140">
        <f t="shared" si="8"/>
        <v>0</v>
      </c>
      <c r="X14">
        <f>IF($G14="New Store",COUNTIF($G$6:$G$15,"New Store")-COUNTIF($G15:$G$15,"New Store"),0)</f>
        <v>0</v>
      </c>
      <c r="Y14" t="str">
        <f t="shared" si="4"/>
        <v/>
      </c>
      <c r="Z14" s="2" t="str">
        <f t="shared" si="5"/>
        <v/>
      </c>
      <c r="AA14" s="140"/>
      <c r="AC14" s="140"/>
      <c r="AD14" s="140"/>
      <c r="AE14" s="140"/>
      <c r="AF14" s="140" t="b">
        <f>NOT(ISERROR(IFERROR(VLOOKUP($G14&amp;"",'HOS_Modellable Customers'!$A:$A,1,0),VLOOKUP($G14,'HOS_Modellable Customers'!$A:$A,1,0))))</f>
        <v>0</v>
      </c>
      <c r="AG14" s="140" t="b">
        <f>NOT(ISERROR(IFERROR(VLOOKUP($G14&amp;"",'Modellable Customers'!$A:$A,1,0),VLOOKUP($G14,'Modellable Customers'!$A:$A,1,0))))</f>
        <v>0</v>
      </c>
      <c r="AH14" s="140" t="b">
        <f t="shared" si="11"/>
        <v>0</v>
      </c>
      <c r="AI14" s="140" t="str">
        <f t="shared" si="10"/>
        <v>CLEAR</v>
      </c>
      <c r="AJ14" s="140"/>
      <c r="AK14" s="140"/>
      <c r="AL14" s="140"/>
      <c r="AM14" s="140"/>
      <c r="AN14" s="140"/>
      <c r="AO14" s="140"/>
      <c r="AP14" s="140"/>
      <c r="AQ14" s="140"/>
      <c r="AR14" s="140"/>
      <c r="AS14" s="140"/>
      <c r="AT14" s="140"/>
      <c r="AU14" s="140"/>
      <c r="AV14" s="140"/>
      <c r="AW14" s="140"/>
    </row>
    <row r="15" spans="1:49" ht="15.75" thickBot="1" x14ac:dyDescent="0.3">
      <c r="A15" t="str">
        <f t="shared" si="0"/>
        <v/>
      </c>
      <c r="B15">
        <f t="shared" si="1"/>
        <v>0</v>
      </c>
      <c r="C15" s="147">
        <v>10</v>
      </c>
      <c r="D15" s="147"/>
      <c r="E15" s="753"/>
      <c r="F15" s="664" t="str">
        <f>IF(Welcome!$D$14="Select # of Locations","",IF($C15&lt;=Welcome!$D$14,$C15,""))</f>
        <v/>
      </c>
      <c r="G15" s="814"/>
      <c r="H15" s="668" t="str">
        <f>IF($C$4&gt;=$C15,IF(SUMIF('Existing Customers'!$A:$A,'Customer Inputs'!$G15,'Existing Customers'!$Q:$Q)=0,"Enter Spend&gt;&gt;&gt;",ROUND(SUMIF('Existing Customers'!$A:$A,'Customer Inputs'!$G15,'Existing Customers'!$Q:$Q),0)),"")</f>
        <v/>
      </c>
      <c r="I15" s="669" t="str">
        <f>IF($F15="","",'Multi-Customer'!$DX47)</f>
        <v/>
      </c>
      <c r="J15" s="709" t="str">
        <f>IF($F15="","",IFERROR(VLOOKUP($G15,'Existing Customers'!$A:$F,6,FALSE),"Enter Menu Type&gt;&gt;"))</f>
        <v/>
      </c>
      <c r="K15" s="808" t="str">
        <f>IFERROR(IF($C$4&gt;=$C15,VLOOKUP($G15,'Existing Customers'!$A:$J,10,FALSE),""),"Enter Zip Code &gt;")</f>
        <v/>
      </c>
      <c r="L15" s="821" t="str">
        <f>IF($F15="","",'Multi-Customer'!$DX48)</f>
        <v/>
      </c>
      <c r="M15" s="836"/>
      <c r="N15" s="687"/>
      <c r="O15" s="837"/>
      <c r="P15" s="838"/>
      <c r="Q15" s="671"/>
      <c r="R15" s="752" t="str">
        <f>IF($F15="","",'Variable Costs (Back)'!$A24)</f>
        <v/>
      </c>
      <c r="S15" s="677" t="str">
        <f t="shared" si="6"/>
        <v/>
      </c>
      <c r="T15" s="56" t="str">
        <f t="shared" si="2"/>
        <v/>
      </c>
      <c r="U15" s="56" t="str">
        <f t="shared" si="3"/>
        <v/>
      </c>
      <c r="V15" s="56" t="str">
        <f t="shared" si="7"/>
        <v/>
      </c>
      <c r="W15" s="140">
        <f t="shared" si="8"/>
        <v>0</v>
      </c>
      <c r="X15">
        <f>IF(IF($G15="New Store",COUNTIF($G$6:$G$15,"New Store")-COUNTIF($G$15:$G16,"New Store"),0)=9,10,9)</f>
        <v>9</v>
      </c>
      <c r="Y15" t="str">
        <f t="shared" si="4"/>
        <v/>
      </c>
      <c r="Z15" s="2" t="str">
        <f t="shared" si="5"/>
        <v/>
      </c>
      <c r="AA15" s="140"/>
      <c r="AB15" s="140"/>
      <c r="AC15" s="140"/>
      <c r="AD15" s="140"/>
      <c r="AE15" s="140"/>
      <c r="AF15" s="140" t="b">
        <f>NOT(ISERROR(IFERROR(VLOOKUP($G15&amp;"",'HOS_Modellable Customers'!$A:$A,1,0),VLOOKUP($G15,'HOS_Modellable Customers'!$A:$A,1,0))))</f>
        <v>0</v>
      </c>
      <c r="AG15" s="140" t="b">
        <f>NOT(ISERROR(IFERROR(VLOOKUP($G15&amp;"",'Modellable Customers'!$A:$A,1,0),VLOOKUP($G15,'Modellable Customers'!$A:$A,1,0))))</f>
        <v>0</v>
      </c>
      <c r="AH15" s="140" t="b">
        <f t="shared" si="11"/>
        <v>0</v>
      </c>
      <c r="AI15" s="140" t="str">
        <f t="shared" si="10"/>
        <v>CLEAR</v>
      </c>
      <c r="AJ15" s="140"/>
      <c r="AK15" s="140"/>
      <c r="AL15" s="140"/>
      <c r="AM15" s="140"/>
      <c r="AN15" s="140"/>
      <c r="AO15" s="140"/>
      <c r="AP15" s="140"/>
      <c r="AQ15" s="140"/>
      <c r="AR15" s="140"/>
      <c r="AS15" s="140"/>
      <c r="AT15" s="140"/>
      <c r="AU15" s="140"/>
      <c r="AV15" s="140"/>
      <c r="AW15" s="140"/>
    </row>
    <row r="16" spans="1:49" ht="15.75" thickBot="1" x14ac:dyDescent="0.3">
      <c r="E16" s="680"/>
      <c r="F16" s="816"/>
      <c r="G16" s="816"/>
      <c r="H16" s="820"/>
      <c r="I16" s="816"/>
      <c r="J16" s="816"/>
      <c r="K16" s="816"/>
      <c r="L16" s="816"/>
      <c r="M16" s="816"/>
      <c r="N16" s="816"/>
      <c r="O16" s="816"/>
      <c r="P16" s="816"/>
      <c r="Q16" s="816"/>
      <c r="R16" s="681"/>
      <c r="S16" s="140">
        <f>COUNTIF($S$6:$S$15,"Enter Drops &gt;")</f>
        <v>0</v>
      </c>
      <c r="T16" s="140"/>
      <c r="U16" s="140"/>
      <c r="V16" s="741">
        <f>COUNTIF($V$6:$V$15,"Enter EB % &gt;")</f>
        <v>0</v>
      </c>
      <c r="W16" s="140">
        <f>SUM(W6:W15)</f>
        <v>0</v>
      </c>
      <c r="X16" s="140"/>
      <c r="Y16" s="140"/>
      <c r="Z16" s="140"/>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row>
    <row r="17" spans="5:49" ht="14.45" customHeight="1" x14ac:dyDescent="0.25">
      <c r="E17" s="680"/>
      <c r="F17" s="816"/>
      <c r="G17" s="1074" t="s">
        <v>958</v>
      </c>
      <c r="H17" s="1072">
        <f>SUM($H$6:$H$15)</f>
        <v>0</v>
      </c>
      <c r="I17" s="816"/>
      <c r="J17" s="816"/>
      <c r="K17" s="1076" t="s">
        <v>957</v>
      </c>
      <c r="L17" s="1077"/>
      <c r="M17" s="1072">
        <f>SUMIF($F$6:$F$15,"&gt;0",$M$6:$M$15)</f>
        <v>0</v>
      </c>
      <c r="N17" s="1080" t="str">
        <f>IF(Welcome!$D$14="Select # of Locations","",IF(AND(Welcome!D8="Incentive Only",M17&lt;150000),"Annual sales must exceed $150,000 for ALC",IF(AND(OR(Welcome!D8="MDA",Welcome!D8="PON ONLY",Welcome!D8="PON W/ INCENTIVE"),M17&lt;250000),"Annual sales must exceed $250,000 for ALC",IF(M17&gt;2500000,"Annual sales cannot exceed $2.5M for ALC",""))))</f>
        <v/>
      </c>
      <c r="O17" s="1081"/>
      <c r="P17" s="816"/>
      <c r="Q17" s="816"/>
      <c r="R17" s="681"/>
      <c r="S17" s="140"/>
      <c r="T17" s="140"/>
      <c r="U17" s="140"/>
      <c r="V17" s="140"/>
      <c r="W17" s="140" t="s">
        <v>1105</v>
      </c>
      <c r="X17" s="140"/>
      <c r="Y17" s="140"/>
      <c r="Z17" s="140"/>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row>
    <row r="18" spans="5:49" ht="15.75" thickBot="1" x14ac:dyDescent="0.3">
      <c r="E18" s="680"/>
      <c r="F18" s="816"/>
      <c r="G18" s="1075"/>
      <c r="H18" s="1073"/>
      <c r="I18" s="816"/>
      <c r="J18" s="816"/>
      <c r="K18" s="1078"/>
      <c r="L18" s="1079"/>
      <c r="M18" s="1073"/>
      <c r="N18" s="1080"/>
      <c r="O18" s="1081"/>
      <c r="P18" s="816"/>
      <c r="Q18" s="816"/>
      <c r="R18" s="681"/>
      <c r="S18" s="140"/>
      <c r="T18" s="140"/>
      <c r="U18" s="140"/>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row>
    <row r="19" spans="5:49" ht="19.149999999999999" customHeight="1" thickBot="1" x14ac:dyDescent="0.3">
      <c r="E19" s="682"/>
      <c r="F19" s="683"/>
      <c r="G19" s="683"/>
      <c r="H19" s="683"/>
      <c r="I19" s="683"/>
      <c r="J19" s="683"/>
      <c r="K19" s="722"/>
      <c r="L19" s="292"/>
      <c r="M19" s="723"/>
      <c r="N19" s="723"/>
      <c r="O19" s="683"/>
      <c r="P19" s="683"/>
      <c r="Q19" s="683"/>
      <c r="R19" s="684"/>
      <c r="S19" s="140"/>
      <c r="T19" s="140"/>
      <c r="U19" s="140"/>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row>
    <row r="20" spans="5:49"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row>
    <row r="21" spans="5:49"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row>
    <row r="22" spans="5:49"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row>
    <row r="23" spans="5:49"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row>
    <row r="24" spans="5:49"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row>
    <row r="25" spans="5:49"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row>
    <row r="26" spans="5:49"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row>
    <row r="27" spans="5:49"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row>
    <row r="28" spans="5:49"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row>
    <row r="29" spans="5:49"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row>
    <row r="30" spans="5:49"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row>
    <row r="31" spans="5:49"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row>
    <row r="32" spans="5:49"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row>
    <row r="33" spans="5:49"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row>
    <row r="34" spans="5:49"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row>
    <row r="35" spans="5:49"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row>
    <row r="36" spans="5:49"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row>
    <row r="37" spans="5:49"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row>
    <row r="38" spans="5:49"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row>
    <row r="39" spans="5:49"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row>
    <row r="40" spans="5:49"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row>
    <row r="41" spans="5:49"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row>
    <row r="42" spans="5:49"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row>
    <row r="43" spans="5:49"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row>
    <row r="44" spans="5:49"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row>
    <row r="45" spans="5:49"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row>
    <row r="46" spans="5:49"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row>
    <row r="47" spans="5:49"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row>
    <row r="48" spans="5:49"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row>
    <row r="49" spans="5:49"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row>
    <row r="50" spans="5:49"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row>
  </sheetData>
  <sheetProtection algorithmName="SHA-512" hashValue="+DI3ryX8cBFzn0+s4W0nwZN73jMEma+JQ7uveYpZsEzulr2ronQk7UqqygvKlaZVZrUaendCfl7Jt8hr37SMqQ==" saltValue="1ShMepA57+Rxk4YJlz7qjQ=="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63" priority="13">
      <formula>$H6&lt;&gt;"Enter Spend&gt;&gt;&gt;"</formula>
    </cfRule>
  </conditionalFormatting>
  <conditionalFormatting sqref="G6:G15">
    <cfRule type="notContainsBlanks" dxfId="162" priority="10">
      <formula>LEN(TRIM(G6))&gt;0</formula>
    </cfRule>
    <cfRule type="expression" dxfId="161" priority="11">
      <formula>$F6&lt;&gt;""</formula>
    </cfRule>
  </conditionalFormatting>
  <conditionalFormatting sqref="L6:L15 I6:I15">
    <cfRule type="expression" dxfId="160" priority="9">
      <formula>N6&lt;&gt;""</formula>
    </cfRule>
  </conditionalFormatting>
  <conditionalFormatting sqref="M6:Q15">
    <cfRule type="expression" dxfId="159" priority="14">
      <formula>$F6=""</formula>
    </cfRule>
    <cfRule type="notContainsBlanks" dxfId="158" priority="15">
      <formula>LEN(TRIM(M6))&gt;0</formula>
    </cfRule>
  </conditionalFormatting>
  <conditionalFormatting sqref="P6:P15">
    <cfRule type="expression" dxfId="157" priority="7">
      <formula>$R6="Zip Code Not Serviced"</formula>
    </cfRule>
  </conditionalFormatting>
  <conditionalFormatting sqref="I3:K3">
    <cfRule type="expression" dxfId="156" priority="3">
      <formula>$AI$4&gt;0</formula>
    </cfRule>
  </conditionalFormatting>
  <conditionalFormatting sqref="H6:L15">
    <cfRule type="expression" dxfId="155" priority="2">
      <formula>$AI6="FLAG"</formula>
    </cfRule>
  </conditionalFormatting>
  <conditionalFormatting sqref="M6:Q15">
    <cfRule type="expression" dxfId="154"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I10" sqref="AI10"/>
    </sheetView>
  </sheetViews>
  <sheetFormatPr defaultColWidth="8.85546875" defaultRowHeight="15" x14ac:dyDescent="0.25"/>
  <cols>
    <col min="1" max="1" width="2.140625" style="146" customWidth="1"/>
    <col min="2" max="2" width="15.5703125" style="146" customWidth="1"/>
    <col min="3" max="3" width="12.5703125" style="146" customWidth="1"/>
    <col min="4" max="4" width="20.42578125" style="146" bestFit="1" customWidth="1"/>
    <col min="5" max="5" width="17.7109375" style="146" customWidth="1"/>
    <col min="6" max="6" width="36.140625" style="146" customWidth="1"/>
    <col min="7" max="7" width="17.7109375" style="146" bestFit="1" customWidth="1"/>
    <col min="8" max="8" width="11.140625" bestFit="1" customWidth="1"/>
    <col min="9" max="9" width="13.7109375" customWidth="1"/>
    <col min="10" max="10" width="10.5703125"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9" t="s">
        <v>213</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3" t="s">
        <v>381</v>
      </c>
      <c r="E3" s="425">
        <f>Welcome!$D$8</f>
        <v>0</v>
      </c>
      <c r="F3" s="145"/>
      <c r="G3" s="523" t="s">
        <v>110</v>
      </c>
      <c r="H3" s="1094" t="str">
        <f>VLOOKUP($H$4,'Market Geography'!$D:$G,4,FALSE)</f>
        <v>MIDWEST</v>
      </c>
      <c r="I3" s="1095"/>
      <c r="J3" s="1095"/>
      <c r="K3" s="1096"/>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4" t="s">
        <v>216</v>
      </c>
      <c r="E4" s="393">
        <f>Welcome!$D$12</f>
        <v>0</v>
      </c>
      <c r="F4" s="145"/>
      <c r="G4" s="524" t="s">
        <v>120</v>
      </c>
      <c r="H4" s="1091" t="str">
        <f>Welcome!$D$4</f>
        <v>SALEM</v>
      </c>
      <c r="I4" s="1092"/>
      <c r="J4" s="1092"/>
      <c r="K4" s="1093"/>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4" t="s">
        <v>202</v>
      </c>
      <c r="E5" s="149">
        <f>$G$31</f>
        <v>0</v>
      </c>
      <c r="F5" s="145"/>
      <c r="G5" s="524" t="s">
        <v>107</v>
      </c>
      <c r="H5" s="1091" t="str">
        <f>'Multi-Customer'!$M$47</f>
        <v>Enter Customer(s)</v>
      </c>
      <c r="I5" s="1092"/>
      <c r="J5" s="1092"/>
      <c r="K5" s="1093"/>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4" t="s">
        <v>493</v>
      </c>
      <c r="E6" s="150">
        <f>IFERROR('Variable Costs (Back)'!$K$26,0)</f>
        <v>0</v>
      </c>
      <c r="F6" s="145"/>
      <c r="G6" s="524" t="s">
        <v>410</v>
      </c>
      <c r="H6" s="1091" t="str">
        <f>'Multi-Customer'!$M$83</f>
        <v>MULTIPLE MENU TYPES</v>
      </c>
      <c r="I6" s="1092"/>
      <c r="J6" s="1092"/>
      <c r="K6" s="1093"/>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5" t="s">
        <v>547</v>
      </c>
      <c r="E7" s="426">
        <f>IFERROR('PIM Ranges'!$AU$3,0)</f>
        <v>0</v>
      </c>
      <c r="F7" s="145"/>
      <c r="G7" s="525" t="s">
        <v>225</v>
      </c>
      <c r="H7" s="1097" t="s">
        <v>211</v>
      </c>
      <c r="I7" s="1098"/>
      <c r="J7" s="1098"/>
      <c r="K7" s="1099"/>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522</v>
      </c>
      <c r="U8" s="152"/>
      <c r="V8" s="145"/>
      <c r="W8" s="417" t="s">
        <v>512</v>
      </c>
      <c r="X8" s="145"/>
      <c r="Y8" s="527" t="s">
        <v>1006</v>
      </c>
      <c r="Z8" s="145"/>
      <c r="AA8" s="145"/>
      <c r="AB8" s="145"/>
      <c r="AC8" s="145"/>
      <c r="AD8" s="145"/>
      <c r="AE8" s="145"/>
      <c r="AF8" s="145"/>
      <c r="AG8" s="145"/>
      <c r="AH8" s="145"/>
      <c r="AI8" s="145"/>
      <c r="AJ8" s="145"/>
      <c r="AK8" s="145"/>
      <c r="AL8" s="145"/>
      <c r="AM8" s="145"/>
    </row>
    <row r="9" spans="1:39" ht="30" customHeight="1" thickBot="1" x14ac:dyDescent="0.3">
      <c r="A9" s="145"/>
      <c r="B9" s="547" t="s">
        <v>972</v>
      </c>
      <c r="C9" s="548" t="s">
        <v>1052</v>
      </c>
      <c r="D9" s="548" t="s">
        <v>513</v>
      </c>
      <c r="E9" s="419" t="s">
        <v>479</v>
      </c>
      <c r="F9" s="154" t="s">
        <v>108</v>
      </c>
      <c r="G9" s="155" t="s">
        <v>82</v>
      </c>
      <c r="H9" s="156" t="s">
        <v>83</v>
      </c>
      <c r="I9" s="157" t="s">
        <v>518</v>
      </c>
      <c r="J9" s="154" t="s">
        <v>412</v>
      </c>
      <c r="K9" s="158" t="s">
        <v>232</v>
      </c>
      <c r="L9" s="159"/>
      <c r="M9" s="160" t="s">
        <v>1002</v>
      </c>
      <c r="N9" s="161"/>
      <c r="O9" s="520" t="s">
        <v>127</v>
      </c>
      <c r="P9" s="519" t="str">
        <f>IF($E$3="Incentive Only","Incentive Only","Recommended")</f>
        <v>Recommended</v>
      </c>
      <c r="Q9" s="521" t="s">
        <v>129</v>
      </c>
      <c r="R9" s="140"/>
      <c r="S9" s="162" t="s">
        <v>127</v>
      </c>
      <c r="T9" s="163" t="s">
        <v>128</v>
      </c>
      <c r="U9" s="164" t="s">
        <v>129</v>
      </c>
      <c r="V9" s="145"/>
      <c r="W9" s="418" t="s">
        <v>128</v>
      </c>
      <c r="X9" s="145"/>
      <c r="Y9" s="418" t="s">
        <v>128</v>
      </c>
      <c r="Z9" s="145"/>
      <c r="AA9" s="145"/>
      <c r="AB9" s="147"/>
      <c r="AD9" s="165" t="s">
        <v>711</v>
      </c>
      <c r="AE9" s="145"/>
      <c r="AF9" s="692" t="s">
        <v>1058</v>
      </c>
      <c r="AG9" s="145" t="s">
        <v>1059</v>
      </c>
      <c r="AH9" s="145" t="s">
        <v>501</v>
      </c>
      <c r="AI9" s="145"/>
      <c r="AJ9" s="145"/>
      <c r="AK9" s="145"/>
      <c r="AL9" s="145"/>
      <c r="AM9" s="145"/>
    </row>
    <row r="10" spans="1:39" ht="17.25" x14ac:dyDescent="0.25">
      <c r="A10" s="145"/>
      <c r="B10" s="650">
        <v>0</v>
      </c>
      <c r="C10" s="656"/>
      <c r="D10" s="802" t="s">
        <v>496</v>
      </c>
      <c r="E10" s="651" t="s">
        <v>1011</v>
      </c>
      <c r="F10" s="166" t="s">
        <v>99</v>
      </c>
      <c r="G10" s="696">
        <f>IFERROR('PIM Ranges'!AL12,0)</f>
        <v>0</v>
      </c>
      <c r="H10" s="697">
        <f>IFERROR('PIM Ranges'!AM12,0)</f>
        <v>0</v>
      </c>
      <c r="I10" s="698">
        <f>IFERROR('PIM Ranges'!AN12,0)</f>
        <v>0</v>
      </c>
      <c r="J10" s="423">
        <f>IF($E$3="Incentive Only",IF($D10="%",$P10*$G10,$P10*$I10),IF($D10="%",$K10*$G10,$K10*I10))</f>
        <v>0</v>
      </c>
      <c r="K10" s="897"/>
      <c r="L10" s="751" t="str">
        <f>IF($E$3="Incentive Only","",IF(K10="","",IF(K10&lt;O10,"X",IF(K10&gt;Q10,"X",""))))</f>
        <v/>
      </c>
      <c r="M10" s="895">
        <f>'Multi-Customer'!Y12</f>
        <v>0</v>
      </c>
      <c r="N10" s="167"/>
      <c r="O10" s="899">
        <f>IFERROR(IF($D10="%",VLOOKUP($F10&amp;'PIM Ranges'!$AQ12,'Margin Quartiles'!$A:$H,5,FALSE),S10),0)</f>
        <v>0</v>
      </c>
      <c r="P10" s="899">
        <f>IFERROR(IF($E$3="Incentive Only",$W10,IF($D10="%",VLOOKUP($F10&amp;'PIM Ranges'!$AQ12,'Margin Quartiles'!$A:$H,6,FALSE),T10)),0)</f>
        <v>0</v>
      </c>
      <c r="Q10" s="899">
        <f>IFERROR(IF($D10="%",VLOOKUP($F10&amp;'PIM Ranges'!$AQ12,'Margin Quartiles'!$A:$H,7,FALSE),U10),0)</f>
        <v>0</v>
      </c>
      <c r="R10" s="546"/>
      <c r="S10" s="168"/>
      <c r="T10" s="168"/>
      <c r="U10" s="168"/>
      <c r="V10" s="145"/>
      <c r="W10" s="168" t="e">
        <f>'Multi-Customer'!AO12</f>
        <v>#DIV/0!</v>
      </c>
      <c r="X10" s="145"/>
      <c r="Y10" s="168"/>
      <c r="Z10" s="145"/>
      <c r="AA10" s="145"/>
      <c r="AB10" s="395" t="str">
        <f>IF($E$3="Incentive Only","",IF($H10&gt;0,IF(E10="Include",IF($K10&lt;&gt;"","","ERROR"),""),""))</f>
        <v/>
      </c>
      <c r="AC10" s="169">
        <f>IF($E$3="Incentive Only","N/A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52">
        <v>0</v>
      </c>
      <c r="C11" s="657"/>
      <c r="D11" s="794" t="s">
        <v>496</v>
      </c>
      <c r="E11" s="653" t="s">
        <v>1011</v>
      </c>
      <c r="F11" s="170" t="s">
        <v>529</v>
      </c>
      <c r="G11" s="699">
        <f>IFERROR('PIM Ranges'!AL13,0)</f>
        <v>0</v>
      </c>
      <c r="H11" s="700">
        <f>IFERROR('PIM Ranges'!AM13,0)</f>
        <v>0</v>
      </c>
      <c r="I11" s="701">
        <f>IFERROR('PIM Ranges'!AN13,0)</f>
        <v>0</v>
      </c>
      <c r="J11" s="423">
        <f t="shared" ref="J11:J30" si="0">IF($E$3="Incentive Only",IF($D11="%",$P11*$G11,$P11*$I11),IF($D11="%",$K11*$G11,$K11*I11))</f>
        <v>0</v>
      </c>
      <c r="K11" s="897"/>
      <c r="L11" s="751" t="str">
        <f t="shared" ref="L11:L30" si="1">IF($E$3="Incentive Only","",IF(K11="","",IF(K11&lt;O11,"X",IF(K11&gt;Q11,"X",""))))</f>
        <v/>
      </c>
      <c r="M11" s="895">
        <f>'Multi-Customer'!Y13</f>
        <v>0</v>
      </c>
      <c r="N11" s="167"/>
      <c r="O11" s="899">
        <f>IFERROR(IF($D11="%",VLOOKUP($F11&amp;'PIM Ranges'!$AQ13,'Margin Quartiles'!$A:$H,5,FALSE),S11),0)</f>
        <v>0</v>
      </c>
      <c r="P11" s="899">
        <f>IFERROR(IF($E$3="Incentive Only",$W11,IF($D11="%",VLOOKUP($F11&amp;'PIM Ranges'!$AQ13,'Margin Quartiles'!$A:$H,6,FALSE),T11)),0)</f>
        <v>0</v>
      </c>
      <c r="Q11" s="899">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f>VLOOKUP($F11&amp;'Multi-Customer'!$AG13,'IMargin Quartiles'!$A:$H,6,FALSE)*'PIM Ranges'!AP13</f>
        <v>0.5799402185190482</v>
      </c>
      <c r="Z11" s="145"/>
      <c r="AA11" s="145"/>
      <c r="AB11" s="395" t="str">
        <f t="shared" ref="AB11:AB30" si="2">IF($E$3="Incentive Only","",IF($H11&gt;0,IF(E11="Include",IF($K11&lt;&gt;"","","ERROR"),""),""))</f>
        <v/>
      </c>
      <c r="AC11" s="169">
        <f t="shared" ref="AC11:AC30" si="3">IF($E$3="Incentive Only","N/A for Incentive Only Customer",K11)</f>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52">
        <v>0</v>
      </c>
      <c r="C12" s="657"/>
      <c r="D12" s="794" t="s">
        <v>496</v>
      </c>
      <c r="E12" s="653" t="s">
        <v>1011</v>
      </c>
      <c r="F12" s="170" t="s">
        <v>530</v>
      </c>
      <c r="G12" s="699">
        <f>IFERROR('PIM Ranges'!AL14,0)</f>
        <v>0</v>
      </c>
      <c r="H12" s="700">
        <f>IFERROR('PIM Ranges'!AM14,0)</f>
        <v>0</v>
      </c>
      <c r="I12" s="701">
        <f>IFERROR('PIM Ranges'!AN14,0)</f>
        <v>0</v>
      </c>
      <c r="J12" s="423">
        <f t="shared" si="0"/>
        <v>0</v>
      </c>
      <c r="K12" s="897"/>
      <c r="L12" s="751" t="str">
        <f>IF($E$3="Incentive Only","",IF(K12="","",IF(K12&lt;O12,"X",IF(K12&gt;Q12,"X",""))))</f>
        <v/>
      </c>
      <c r="M12" s="895">
        <f>'Multi-Customer'!Y14</f>
        <v>0</v>
      </c>
      <c r="N12" s="167"/>
      <c r="O12" s="899">
        <f>IFERROR(IF($D12="%",VLOOKUP($F12&amp;'PIM Ranges'!$AQ14,'Margin Quartiles'!$A:$H,5,FALSE),S12),0)</f>
        <v>0</v>
      </c>
      <c r="P12" s="899">
        <f>IFERROR(IF($E$3="Incentive Only",$W12,IF($D12="%",VLOOKUP($F12&amp;'PIM Ranges'!$AQ14,'Margin Quartiles'!$A:$H,6,FALSE),T12)),0)</f>
        <v>0</v>
      </c>
      <c r="Q12" s="899">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f>VLOOKUP($F12&amp;'Multi-Customer'!$AG14,'IMargin Quartiles'!$A:$H,6,FALSE)*'PIM Ranges'!AP14</f>
        <v>0.26673394043099319</v>
      </c>
      <c r="Z12" s="145"/>
      <c r="AA12" s="145"/>
      <c r="AB12" s="395"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52">
        <v>0</v>
      </c>
      <c r="C13" s="657"/>
      <c r="D13" s="803" t="s">
        <v>496</v>
      </c>
      <c r="E13" s="653" t="s">
        <v>1011</v>
      </c>
      <c r="F13" s="171" t="s">
        <v>102</v>
      </c>
      <c r="G13" s="699">
        <f>IFERROR('PIM Ranges'!AL15,0)</f>
        <v>0</v>
      </c>
      <c r="H13" s="700">
        <f>IFERROR('PIM Ranges'!AM15,0)</f>
        <v>0</v>
      </c>
      <c r="I13" s="701">
        <f>IFERROR('PIM Ranges'!AN15,0)</f>
        <v>0</v>
      </c>
      <c r="J13" s="423">
        <f t="shared" si="0"/>
        <v>0</v>
      </c>
      <c r="K13" s="897"/>
      <c r="L13" s="751" t="str">
        <f t="shared" si="1"/>
        <v/>
      </c>
      <c r="M13" s="895">
        <f>'Multi-Customer'!Y15</f>
        <v>0</v>
      </c>
      <c r="N13" s="167"/>
      <c r="O13" s="899">
        <f>IFERROR(IF($D13="%",VLOOKUP($F13&amp;'PIM Ranges'!$AQ15,'Margin Quartiles'!$A:$H,5,FALSE),S13),0)</f>
        <v>0</v>
      </c>
      <c r="P13" s="899">
        <f>IFERROR(IF($E$3="Incentive Only",$W13,IF($D13="%",VLOOKUP($F13&amp;'PIM Ranges'!$AQ15,'Margin Quartiles'!$A:$H,6,FALSE),T13)),0)</f>
        <v>0</v>
      </c>
      <c r="Q13" s="899">
        <f>IFERROR(IF($D13="%",VLOOKUP($F13&amp;'PIM Ranges'!$AQ15,'Margin Quartiles'!$A:$H,7,FALSE),U13),0)</f>
        <v>0</v>
      </c>
      <c r="R13" s="546"/>
      <c r="S13" s="168"/>
      <c r="T13" s="168"/>
      <c r="U13" s="168"/>
      <c r="V13" s="145"/>
      <c r="W13" s="168" t="e">
        <f>'Multi-Customer'!AO15</f>
        <v>#DIV/0!</v>
      </c>
      <c r="X13" s="145"/>
      <c r="Y13" s="168"/>
      <c r="Z13" s="145"/>
      <c r="AA13" s="145"/>
      <c r="AB13" s="395"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52">
        <v>0</v>
      </c>
      <c r="C14" s="657"/>
      <c r="D14" s="803" t="s">
        <v>496</v>
      </c>
      <c r="E14" s="653" t="s">
        <v>1011</v>
      </c>
      <c r="F14" s="171" t="s">
        <v>100</v>
      </c>
      <c r="G14" s="699">
        <f>IFERROR('PIM Ranges'!AL16,0)</f>
        <v>0</v>
      </c>
      <c r="H14" s="700">
        <f>IFERROR('PIM Ranges'!AM16,0)</f>
        <v>0</v>
      </c>
      <c r="I14" s="701">
        <f>IFERROR('PIM Ranges'!AN16,0)</f>
        <v>0</v>
      </c>
      <c r="J14" s="423">
        <f t="shared" si="0"/>
        <v>0</v>
      </c>
      <c r="K14" s="897"/>
      <c r="L14" s="751" t="str">
        <f t="shared" si="1"/>
        <v/>
      </c>
      <c r="M14" s="895">
        <f>'Multi-Customer'!Y16</f>
        <v>0</v>
      </c>
      <c r="N14" s="167"/>
      <c r="O14" s="899">
        <f>IFERROR(IF($D14="%",VLOOKUP($F14&amp;'PIM Ranges'!$AQ16,'Margin Quartiles'!$A:$H,5,FALSE),S14),0)</f>
        <v>0</v>
      </c>
      <c r="P14" s="899">
        <f>IFERROR(IF($E$3="Incentive Only",$W14,IF($D14="%",VLOOKUP($F14&amp;'PIM Ranges'!$AQ16,'Margin Quartiles'!$A:$H,6,FALSE),T14)),0)</f>
        <v>0</v>
      </c>
      <c r="Q14" s="899">
        <f>IFERROR(IF($D14="%",VLOOKUP($F14&amp;'PIM Ranges'!$AQ16,'Margin Quartiles'!$A:$H,7,FALSE),U14),0)</f>
        <v>0</v>
      </c>
      <c r="R14" s="546"/>
      <c r="S14" s="168"/>
      <c r="T14" s="168"/>
      <c r="U14" s="168"/>
      <c r="V14" s="145"/>
      <c r="W14" s="168" t="e">
        <f>'Multi-Customer'!AO16</f>
        <v>#DIV/0!</v>
      </c>
      <c r="X14" s="145"/>
      <c r="Y14" s="168"/>
      <c r="Z14" s="145"/>
      <c r="AA14" s="145"/>
      <c r="AB14" s="395"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52">
        <v>0</v>
      </c>
      <c r="C15" s="657"/>
      <c r="D15" s="803" t="s">
        <v>496</v>
      </c>
      <c r="E15" s="653" t="s">
        <v>1011</v>
      </c>
      <c r="F15" s="171" t="s">
        <v>104</v>
      </c>
      <c r="G15" s="699">
        <f>IFERROR('PIM Ranges'!AL17,0)</f>
        <v>0</v>
      </c>
      <c r="H15" s="700">
        <f>IFERROR('PIM Ranges'!AM17,0)</f>
        <v>0</v>
      </c>
      <c r="I15" s="701">
        <f>IFERROR('PIM Ranges'!AN17,0)</f>
        <v>0</v>
      </c>
      <c r="J15" s="423">
        <f t="shared" si="0"/>
        <v>0</v>
      </c>
      <c r="K15" s="897"/>
      <c r="L15" s="751" t="str">
        <f t="shared" si="1"/>
        <v/>
      </c>
      <c r="M15" s="895">
        <f>'Multi-Customer'!Y17</f>
        <v>0</v>
      </c>
      <c r="N15" s="167"/>
      <c r="O15" s="899">
        <f>IFERROR(IF($D15="%",VLOOKUP($F15&amp;'PIM Ranges'!$AQ17,'Margin Quartiles'!$A:$H,5,FALSE),S15),0)</f>
        <v>0</v>
      </c>
      <c r="P15" s="899">
        <f>IFERROR(IF($E$3="Incentive Only",$W15,IF($D15="%",VLOOKUP($F15&amp;'PIM Ranges'!$AQ17,'Margin Quartiles'!$A:$H,6,FALSE),T15)),0)</f>
        <v>0</v>
      </c>
      <c r="Q15" s="899">
        <f>IFERROR(IF($D15="%",VLOOKUP($F15&amp;'PIM Ranges'!$AQ17,'Margin Quartiles'!$A:$H,7,FALSE),U15),0)</f>
        <v>0</v>
      </c>
      <c r="R15" s="546"/>
      <c r="S15" s="168"/>
      <c r="T15" s="168"/>
      <c r="U15" s="168"/>
      <c r="V15" s="145"/>
      <c r="W15" s="168" t="e">
        <f>'Multi-Customer'!AO17</f>
        <v>#DIV/0!</v>
      </c>
      <c r="X15" s="145"/>
      <c r="Y15" s="168"/>
      <c r="Z15" s="145"/>
      <c r="AA15" s="145"/>
      <c r="AB15" s="395" t="str">
        <f>IF($E$3="Incentive Only","",IF($H15&gt;0,IF(E15="Include",IF($K15&lt;&gt;"","","ERROR"),""),""))</f>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52">
        <v>0</v>
      </c>
      <c r="C16" s="657"/>
      <c r="D16" s="803" t="s">
        <v>496</v>
      </c>
      <c r="E16" s="653" t="s">
        <v>1011</v>
      </c>
      <c r="F16" s="171" t="s">
        <v>98</v>
      </c>
      <c r="G16" s="699">
        <f>IFERROR('PIM Ranges'!AL18,0)</f>
        <v>0</v>
      </c>
      <c r="H16" s="700">
        <f>IFERROR('PIM Ranges'!AM18,0)</f>
        <v>0</v>
      </c>
      <c r="I16" s="701">
        <f>IFERROR('PIM Ranges'!AN18,0)</f>
        <v>0</v>
      </c>
      <c r="J16" s="423">
        <f t="shared" si="0"/>
        <v>0</v>
      </c>
      <c r="K16" s="897"/>
      <c r="L16" s="751" t="str">
        <f t="shared" si="1"/>
        <v/>
      </c>
      <c r="M16" s="895">
        <f>'Multi-Customer'!Y18</f>
        <v>0</v>
      </c>
      <c r="N16" s="167"/>
      <c r="O16" s="899">
        <f>IFERROR(IF($D16="%",VLOOKUP($F16&amp;'PIM Ranges'!$AQ18,'Margin Quartiles'!$A:$H,5,FALSE),S16),0)</f>
        <v>0</v>
      </c>
      <c r="P16" s="899">
        <f>IFERROR(IF($E$3="Incentive Only",$W16,IF($D16="%",VLOOKUP($F16&amp;'PIM Ranges'!$AQ18,'Margin Quartiles'!$A:$H,6,FALSE),T16)),0)</f>
        <v>0</v>
      </c>
      <c r="Q16" s="899">
        <f>IFERROR(IF($D16="%",VLOOKUP($F16&amp;'PIM Ranges'!$AQ18,'Margin Quartiles'!$A:$H,7,FALSE),U16),0)</f>
        <v>0</v>
      </c>
      <c r="R16" s="546"/>
      <c r="S16" s="168"/>
      <c r="T16" s="168"/>
      <c r="U16" s="168"/>
      <c r="V16" s="145"/>
      <c r="W16" s="168" t="e">
        <f>'Multi-Customer'!AO18</f>
        <v>#DIV/0!</v>
      </c>
      <c r="X16" s="145"/>
      <c r="Y16" s="168"/>
      <c r="Z16" s="145"/>
      <c r="AA16" s="145"/>
      <c r="AB16" s="395"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52">
        <v>0</v>
      </c>
      <c r="C17" s="657"/>
      <c r="D17" s="803" t="s">
        <v>496</v>
      </c>
      <c r="E17" s="653" t="s">
        <v>1011</v>
      </c>
      <c r="F17" s="171" t="s">
        <v>95</v>
      </c>
      <c r="G17" s="699">
        <f>IFERROR('PIM Ranges'!AL19,0)</f>
        <v>0</v>
      </c>
      <c r="H17" s="700">
        <f>IFERROR('PIM Ranges'!AM19,0)</f>
        <v>0</v>
      </c>
      <c r="I17" s="701">
        <f>IFERROR('PIM Ranges'!AN19,0)</f>
        <v>0</v>
      </c>
      <c r="J17" s="423">
        <f t="shared" si="0"/>
        <v>0</v>
      </c>
      <c r="K17" s="897"/>
      <c r="L17" s="751" t="str">
        <f t="shared" si="1"/>
        <v/>
      </c>
      <c r="M17" s="895">
        <f>'Multi-Customer'!Y19</f>
        <v>0</v>
      </c>
      <c r="N17" s="167"/>
      <c r="O17" s="899">
        <f>IFERROR(IF($D17="%",VLOOKUP($F17&amp;'PIM Ranges'!$AQ19,'Margin Quartiles'!$A:$H,5,FALSE),S17),0)</f>
        <v>0</v>
      </c>
      <c r="P17" s="899">
        <f>IFERROR(IF($E$3="Incentive Only",$W17,IF($D17="%",VLOOKUP($F17&amp;'PIM Ranges'!$AQ19,'Margin Quartiles'!$A:$H,6,FALSE),T17)),0)</f>
        <v>0</v>
      </c>
      <c r="Q17" s="899">
        <f>IFERROR(IF($D17="%",VLOOKUP($F17&amp;'PIM Ranges'!$AQ19,'Margin Quartiles'!$A:$H,7,FALSE),U17),0)</f>
        <v>0</v>
      </c>
      <c r="R17" s="546"/>
      <c r="S17" s="168"/>
      <c r="T17" s="168"/>
      <c r="U17" s="168"/>
      <c r="V17" s="145"/>
      <c r="W17" s="168" t="e">
        <f>'Multi-Customer'!AO19</f>
        <v>#DIV/0!</v>
      </c>
      <c r="X17" s="145"/>
      <c r="Y17" s="168"/>
      <c r="Z17" s="145"/>
      <c r="AA17" s="145"/>
      <c r="AB17" s="395"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52">
        <v>0</v>
      </c>
      <c r="C18" s="657"/>
      <c r="D18" s="803" t="s">
        <v>496</v>
      </c>
      <c r="E18" s="653" t="s">
        <v>1011</v>
      </c>
      <c r="F18" s="171" t="s">
        <v>96</v>
      </c>
      <c r="G18" s="699">
        <f>IFERROR('PIM Ranges'!AL20,0)</f>
        <v>0</v>
      </c>
      <c r="H18" s="700">
        <f>IFERROR('PIM Ranges'!AM20,0)</f>
        <v>0</v>
      </c>
      <c r="I18" s="701">
        <f>IFERROR('PIM Ranges'!AN20,0)</f>
        <v>0</v>
      </c>
      <c r="J18" s="423">
        <f t="shared" si="0"/>
        <v>0</v>
      </c>
      <c r="K18" s="897"/>
      <c r="L18" s="751" t="str">
        <f t="shared" si="1"/>
        <v/>
      </c>
      <c r="M18" s="895">
        <f>'Multi-Customer'!Y20</f>
        <v>0</v>
      </c>
      <c r="N18" s="167"/>
      <c r="O18" s="899">
        <f>IFERROR(IF($D18="%",VLOOKUP($F18&amp;'PIM Ranges'!$AQ20,'Margin Quartiles'!$A:$H,5,FALSE),S18),0)</f>
        <v>0</v>
      </c>
      <c r="P18" s="899">
        <f>IFERROR(IF($E$3="Incentive Only",$W18,IF($D18="%",VLOOKUP($F18&amp;'PIM Ranges'!$AQ20,'Margin Quartiles'!$A:$H,6,FALSE),T18)),0)</f>
        <v>0</v>
      </c>
      <c r="Q18" s="899">
        <f>IFERROR(IF($D18="%",VLOOKUP($F18&amp;'PIM Ranges'!$AQ20,'Margin Quartiles'!$A:$H,7,FALSE),U18),0)</f>
        <v>0</v>
      </c>
      <c r="R18" s="546"/>
      <c r="S18" s="168"/>
      <c r="T18" s="168"/>
      <c r="U18" s="168"/>
      <c r="V18" s="145"/>
      <c r="W18" s="168" t="e">
        <f>'Multi-Customer'!AO20</f>
        <v>#DIV/0!</v>
      </c>
      <c r="X18" s="145"/>
      <c r="Y18" s="168"/>
      <c r="Z18" s="145"/>
      <c r="AA18" s="145"/>
      <c r="AB18" s="395"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52">
        <v>0</v>
      </c>
      <c r="C19" s="657"/>
      <c r="D19" s="803" t="s">
        <v>496</v>
      </c>
      <c r="E19" s="653" t="s">
        <v>1011</v>
      </c>
      <c r="F19" s="171" t="s">
        <v>101</v>
      </c>
      <c r="G19" s="699">
        <f>IFERROR('PIM Ranges'!AL21,0)</f>
        <v>0</v>
      </c>
      <c r="H19" s="700">
        <f>IFERROR('PIM Ranges'!AM21,0)</f>
        <v>0</v>
      </c>
      <c r="I19" s="701">
        <f>IFERROR('PIM Ranges'!AN21,0)</f>
        <v>0</v>
      </c>
      <c r="J19" s="423">
        <f t="shared" si="0"/>
        <v>0</v>
      </c>
      <c r="K19" s="897"/>
      <c r="L19" s="751" t="str">
        <f t="shared" si="1"/>
        <v/>
      </c>
      <c r="M19" s="895">
        <f>'Multi-Customer'!Y21</f>
        <v>0</v>
      </c>
      <c r="N19" s="167"/>
      <c r="O19" s="899">
        <f>IFERROR(IF($D19="%",VLOOKUP($F19&amp;'PIM Ranges'!$AQ21,'Margin Quartiles'!$A:$H,5,FALSE),S19),0)</f>
        <v>0</v>
      </c>
      <c r="P19" s="899">
        <f>IFERROR(IF($E$3="Incentive Only",$W19,IF($D19="%",VLOOKUP($F19&amp;'PIM Ranges'!$AQ21,'Margin Quartiles'!$A:$H,6,FALSE),T19)),0)</f>
        <v>0</v>
      </c>
      <c r="Q19" s="899">
        <f>IFERROR(IF($D19="%",VLOOKUP($F19&amp;'PIM Ranges'!$AQ21,'Margin Quartiles'!$A:$H,7,FALSE),U19),0)</f>
        <v>0</v>
      </c>
      <c r="R19" s="546"/>
      <c r="S19" s="168"/>
      <c r="T19" s="168"/>
      <c r="U19" s="168"/>
      <c r="V19" s="145"/>
      <c r="W19" s="168" t="e">
        <f>'Multi-Customer'!AO21</f>
        <v>#DIV/0!</v>
      </c>
      <c r="X19" s="145"/>
      <c r="Y19" s="168"/>
      <c r="Z19" s="145"/>
      <c r="AA19" s="145"/>
      <c r="AB19" s="395"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52">
        <v>0</v>
      </c>
      <c r="C20" s="657"/>
      <c r="D20" s="803" t="s">
        <v>496</v>
      </c>
      <c r="E20" s="653" t="s">
        <v>1011</v>
      </c>
      <c r="F20" s="171" t="s">
        <v>97</v>
      </c>
      <c r="G20" s="699">
        <f>IFERROR('PIM Ranges'!AL22,0)</f>
        <v>0</v>
      </c>
      <c r="H20" s="700">
        <f>IFERROR('PIM Ranges'!AM22,0)</f>
        <v>0</v>
      </c>
      <c r="I20" s="701">
        <f>IFERROR('PIM Ranges'!AN22,0)</f>
        <v>0</v>
      </c>
      <c r="J20" s="423">
        <f t="shared" si="0"/>
        <v>0</v>
      </c>
      <c r="K20" s="897"/>
      <c r="L20" s="751" t="str">
        <f t="shared" si="1"/>
        <v/>
      </c>
      <c r="M20" s="895">
        <f>'Multi-Customer'!Y22</f>
        <v>0</v>
      </c>
      <c r="N20" s="167"/>
      <c r="O20" s="899">
        <f>IFERROR(IF($D20="%",VLOOKUP($F20&amp;'PIM Ranges'!$AQ22,'Margin Quartiles'!$A:$H,5,FALSE),S20),0)</f>
        <v>0</v>
      </c>
      <c r="P20" s="899">
        <f>IFERROR(IF($E$3="Incentive Only",$W20,IF($D20="%",VLOOKUP($F20&amp;'PIM Ranges'!$AQ22,'Margin Quartiles'!$A:$H,6,FALSE),T20)),0)</f>
        <v>0</v>
      </c>
      <c r="Q20" s="899">
        <f>IFERROR(IF($D20="%",VLOOKUP($F20&amp;'PIM Ranges'!$AQ22,'Margin Quartiles'!$A:$H,7,FALSE),U20),0)</f>
        <v>0</v>
      </c>
      <c r="R20" s="546"/>
      <c r="S20" s="168"/>
      <c r="T20" s="168"/>
      <c r="U20" s="168"/>
      <c r="V20" s="145"/>
      <c r="W20" s="168" t="e">
        <f>'Multi-Customer'!AO22</f>
        <v>#DIV/0!</v>
      </c>
      <c r="X20" s="145"/>
      <c r="Y20" s="168"/>
      <c r="Z20" s="145"/>
      <c r="AA20" s="145"/>
      <c r="AB20" s="395"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52">
        <v>0</v>
      </c>
      <c r="C21" s="657"/>
      <c r="D21" s="803" t="s">
        <v>496</v>
      </c>
      <c r="E21" s="653" t="s">
        <v>1011</v>
      </c>
      <c r="F21" s="171" t="s">
        <v>93</v>
      </c>
      <c r="G21" s="699">
        <f>IFERROR('PIM Ranges'!AL23,0)</f>
        <v>0</v>
      </c>
      <c r="H21" s="700">
        <f>IFERROR('PIM Ranges'!AM23,0)</f>
        <v>0</v>
      </c>
      <c r="I21" s="701">
        <f>IFERROR('PIM Ranges'!AN23,0)</f>
        <v>0</v>
      </c>
      <c r="J21" s="423">
        <f t="shared" si="0"/>
        <v>0</v>
      </c>
      <c r="K21" s="897"/>
      <c r="L21" s="751" t="str">
        <f t="shared" si="1"/>
        <v/>
      </c>
      <c r="M21" s="895">
        <f>'Multi-Customer'!Y23</f>
        <v>0</v>
      </c>
      <c r="N21" s="167"/>
      <c r="O21" s="899">
        <f>IFERROR(IF($D21="%",VLOOKUP($F21&amp;'PIM Ranges'!$AQ23,'Margin Quartiles'!$A:$H,5,FALSE),S21),0)</f>
        <v>0</v>
      </c>
      <c r="P21" s="899">
        <f>IFERROR(IF($E$3="Incentive Only",$W21,IF($D21="%",VLOOKUP($F21&amp;'PIM Ranges'!$AQ23,'Margin Quartiles'!$A:$H,6,FALSE),T21)),0)</f>
        <v>0</v>
      </c>
      <c r="Q21" s="899">
        <f>IFERROR(IF($D21="%",VLOOKUP($F21&amp;'PIM Ranges'!$AQ23,'Margin Quartiles'!$A:$H,7,FALSE),U21),0)</f>
        <v>0</v>
      </c>
      <c r="R21" s="546"/>
      <c r="S21" s="168"/>
      <c r="T21" s="168"/>
      <c r="U21" s="168"/>
      <c r="V21" s="145"/>
      <c r="W21" s="168" t="e">
        <f>'Multi-Customer'!AO23</f>
        <v>#DIV/0!</v>
      </c>
      <c r="X21" s="145"/>
      <c r="Y21" s="168"/>
      <c r="Z21" s="145"/>
      <c r="AA21" s="145"/>
      <c r="AB21" s="395"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52">
        <v>0</v>
      </c>
      <c r="C22" s="657"/>
      <c r="D22" s="794" t="s">
        <v>496</v>
      </c>
      <c r="E22" s="653" t="s">
        <v>1011</v>
      </c>
      <c r="F22" s="171" t="s">
        <v>105</v>
      </c>
      <c r="G22" s="699">
        <f>IFERROR('PIM Ranges'!AL24,0)</f>
        <v>0</v>
      </c>
      <c r="H22" s="700">
        <f>IFERROR('PIM Ranges'!AM24,0)</f>
        <v>0</v>
      </c>
      <c r="I22" s="701">
        <f>IFERROR('PIM Ranges'!AN24,0)</f>
        <v>0</v>
      </c>
      <c r="J22" s="423">
        <f t="shared" si="0"/>
        <v>0</v>
      </c>
      <c r="K22" s="897"/>
      <c r="L22" s="751" t="str">
        <f t="shared" si="1"/>
        <v/>
      </c>
      <c r="M22" s="895">
        <f>'Multi-Customer'!Y24</f>
        <v>0</v>
      </c>
      <c r="N22" s="167"/>
      <c r="O22" s="899">
        <f>IFERROR(IF($D22="%",VLOOKUP($F22&amp;'PIM Ranges'!$AQ24,'Margin Quartiles'!$A:$H,5,FALSE),S22),0)</f>
        <v>0</v>
      </c>
      <c r="P22" s="899">
        <f>IFERROR(IF($E$3="Incentive Only",$W22,IF($D22="%",VLOOKUP($F22&amp;'PIM Ranges'!$AQ24,'Margin Quartiles'!$A:$H,6,FALSE),T22)),0)</f>
        <v>0</v>
      </c>
      <c r="Q22" s="899">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f>VLOOKUP($F22&amp;'Multi-Customer'!$AG24,'IMargin Quartiles'!$A:$H,6,FALSE)*'PIM Ranges'!AP24</f>
        <v>0.8419261540087376</v>
      </c>
      <c r="Z22" s="145"/>
      <c r="AA22" s="145"/>
      <c r="AB22" s="395"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52">
        <v>0</v>
      </c>
      <c r="C23" s="657"/>
      <c r="D23" s="803" t="s">
        <v>496</v>
      </c>
      <c r="E23" s="653" t="s">
        <v>1011</v>
      </c>
      <c r="F23" s="171" t="s">
        <v>92</v>
      </c>
      <c r="G23" s="699">
        <f>IFERROR('PIM Ranges'!AL25,0)</f>
        <v>0</v>
      </c>
      <c r="H23" s="700">
        <f>IFERROR('PIM Ranges'!AM25,0)</f>
        <v>0</v>
      </c>
      <c r="I23" s="701">
        <f>IFERROR('PIM Ranges'!AN25,0)</f>
        <v>0</v>
      </c>
      <c r="J23" s="423">
        <f t="shared" si="0"/>
        <v>0</v>
      </c>
      <c r="K23" s="897"/>
      <c r="L23" s="751" t="str">
        <f t="shared" si="1"/>
        <v/>
      </c>
      <c r="M23" s="895">
        <f>'Multi-Customer'!Y25</f>
        <v>0</v>
      </c>
      <c r="N23" s="167"/>
      <c r="O23" s="899">
        <f>IFERROR(IF($D23="%",VLOOKUP($F23&amp;'PIM Ranges'!$AQ25,'Margin Quartiles'!$A:$H,5,FALSE),S23),0)</f>
        <v>0</v>
      </c>
      <c r="P23" s="899">
        <f>IFERROR(IF($E$3="Incentive Only",$W23,IF($D23="%",VLOOKUP($F23&amp;'PIM Ranges'!$AQ25,'Margin Quartiles'!$A:$H,6,FALSE),T23)),0)</f>
        <v>0</v>
      </c>
      <c r="Q23" s="899">
        <f>IFERROR(IF($D23="%",VLOOKUP($F23&amp;'PIM Ranges'!$AQ25,'Margin Quartiles'!$A:$H,7,FALSE),U23),0)</f>
        <v>0</v>
      </c>
      <c r="R23" s="546"/>
      <c r="S23" s="168"/>
      <c r="T23" s="168"/>
      <c r="U23" s="168"/>
      <c r="V23" s="145"/>
      <c r="W23" s="168" t="e">
        <f>'Multi-Customer'!AO25</f>
        <v>#DIV/0!</v>
      </c>
      <c r="X23" s="145"/>
      <c r="Y23" s="168"/>
      <c r="Z23" s="145"/>
      <c r="AA23" s="145"/>
      <c r="AB23" s="395"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52">
        <v>0</v>
      </c>
      <c r="C24" s="657"/>
      <c r="D24" s="794" t="s">
        <v>496</v>
      </c>
      <c r="E24" s="653" t="s">
        <v>1011</v>
      </c>
      <c r="F24" s="171" t="s">
        <v>91</v>
      </c>
      <c r="G24" s="699">
        <f>IFERROR('PIM Ranges'!AL26,0)</f>
        <v>0</v>
      </c>
      <c r="H24" s="700">
        <f>IFERROR('PIM Ranges'!AM26,0)</f>
        <v>0</v>
      </c>
      <c r="I24" s="701">
        <f>IFERROR('PIM Ranges'!AN26,0)</f>
        <v>0</v>
      </c>
      <c r="J24" s="423">
        <f t="shared" si="0"/>
        <v>0</v>
      </c>
      <c r="K24" s="897"/>
      <c r="L24" s="751" t="str">
        <f t="shared" si="1"/>
        <v/>
      </c>
      <c r="M24" s="895">
        <f>'Multi-Customer'!Y26</f>
        <v>0</v>
      </c>
      <c r="N24" s="167"/>
      <c r="O24" s="899">
        <f>IFERROR(IF($D24="%",VLOOKUP($F24&amp;'PIM Ranges'!$AQ26,'Margin Quartiles'!$A:$H,5,FALSE),S24),0)</f>
        <v>0</v>
      </c>
      <c r="P24" s="899">
        <f>IFERROR(IF($E$3="Incentive Only",$W24,IF($D24="%",VLOOKUP($F24&amp;'PIM Ranges'!$AQ26,'Margin Quartiles'!$A:$H,6,FALSE),T24)),0)</f>
        <v>0</v>
      </c>
      <c r="Q24" s="899">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f>VLOOKUP($F24&amp;'Multi-Customer'!$AG26,'IMargin Quartiles'!$A:$H,6,FALSE)*'PIM Ranges'!AP26</f>
        <v>0.4928466276758563</v>
      </c>
      <c r="Z24" s="145"/>
      <c r="AA24" s="145"/>
      <c r="AB24" s="395"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52">
        <v>0</v>
      </c>
      <c r="C25" s="657"/>
      <c r="D25" s="794" t="s">
        <v>496</v>
      </c>
      <c r="E25" s="653" t="s">
        <v>1011</v>
      </c>
      <c r="F25" s="171" t="s">
        <v>90</v>
      </c>
      <c r="G25" s="699">
        <f>IFERROR('PIM Ranges'!AL27,0)</f>
        <v>0</v>
      </c>
      <c r="H25" s="700">
        <f>IFERROR('PIM Ranges'!AM27,0)</f>
        <v>0</v>
      </c>
      <c r="I25" s="701">
        <f>IFERROR('PIM Ranges'!AN27,0)</f>
        <v>0</v>
      </c>
      <c r="J25" s="423">
        <f t="shared" si="0"/>
        <v>0</v>
      </c>
      <c r="K25" s="897"/>
      <c r="L25" s="751" t="str">
        <f t="shared" si="1"/>
        <v/>
      </c>
      <c r="M25" s="895">
        <f>'Multi-Customer'!Y27</f>
        <v>0</v>
      </c>
      <c r="N25" s="167"/>
      <c r="O25" s="899">
        <f>IFERROR(IF($D25="%",VLOOKUP($F25&amp;'PIM Ranges'!$AQ27,'Margin Quartiles'!$A:$H,5,FALSE),S25),0)</f>
        <v>0</v>
      </c>
      <c r="P25" s="899">
        <f>IFERROR(IF($E$3="Incentive Only",$W25,IF($D25="%",VLOOKUP($F25&amp;'PIM Ranges'!$AQ27,'Margin Quartiles'!$A:$H,6,FALSE),T25)),0)</f>
        <v>0</v>
      </c>
      <c r="Q25" s="899">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f>VLOOKUP($F25&amp;'Multi-Customer'!$AG27,'IMargin Quartiles'!$A:$H,6,FALSE)*'PIM Ranges'!AP27</f>
        <v>0.24392265679614475</v>
      </c>
      <c r="Z25" s="145"/>
      <c r="AA25" s="145"/>
      <c r="AB25" s="395"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52">
        <v>0</v>
      </c>
      <c r="C26" s="657"/>
      <c r="D26" s="794" t="s">
        <v>496</v>
      </c>
      <c r="E26" s="653" t="s">
        <v>1011</v>
      </c>
      <c r="F26" s="171" t="s">
        <v>89</v>
      </c>
      <c r="G26" s="699">
        <f>IFERROR('PIM Ranges'!AL28,0)</f>
        <v>0</v>
      </c>
      <c r="H26" s="700">
        <f>IFERROR('PIM Ranges'!AM28,0)</f>
        <v>0</v>
      </c>
      <c r="I26" s="701">
        <f>IFERROR('PIM Ranges'!AN28,0)</f>
        <v>0</v>
      </c>
      <c r="J26" s="423">
        <f t="shared" si="0"/>
        <v>0</v>
      </c>
      <c r="K26" s="897"/>
      <c r="L26" s="751" t="str">
        <f t="shared" si="1"/>
        <v/>
      </c>
      <c r="M26" s="895">
        <f>'Multi-Customer'!Y28</f>
        <v>0</v>
      </c>
      <c r="N26" s="167"/>
      <c r="O26" s="899">
        <f>IFERROR(IF($D26="%",VLOOKUP($F26&amp;'PIM Ranges'!$AQ28,'Margin Quartiles'!$A:$H,5,FALSE),S26),0)</f>
        <v>0</v>
      </c>
      <c r="P26" s="899">
        <f>IFERROR(IF($E$3="Incentive Only",$W26,IF($D26="%",VLOOKUP($F26&amp;'PIM Ranges'!$AQ28,'Margin Quartiles'!$A:$H,6,FALSE),T26)),0)</f>
        <v>0</v>
      </c>
      <c r="Q26" s="899">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f>VLOOKUP($F26&amp;'Multi-Customer'!$AG28,'IMargin Quartiles'!$A:$H,6,FALSE)*'PIM Ranges'!AP28</f>
        <v>0.49485156330010727</v>
      </c>
      <c r="Z26" s="145"/>
      <c r="AA26" s="145"/>
      <c r="AB26" s="395"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52">
        <v>0</v>
      </c>
      <c r="C27" s="657"/>
      <c r="D27" s="794" t="s">
        <v>496</v>
      </c>
      <c r="E27" s="653" t="s">
        <v>1011</v>
      </c>
      <c r="F27" s="171" t="s">
        <v>94</v>
      </c>
      <c r="G27" s="699">
        <f>IFERROR('PIM Ranges'!AL29,0)</f>
        <v>0</v>
      </c>
      <c r="H27" s="700">
        <f>IFERROR('PIM Ranges'!AM29,0)</f>
        <v>0</v>
      </c>
      <c r="I27" s="701">
        <f>IFERROR('PIM Ranges'!AN29,0)</f>
        <v>0</v>
      </c>
      <c r="J27" s="423">
        <f>IF($E$3="Incentive Only",IF($D27="%",$P27*$G27,$P27*$H27),IF($D27="%",$K27*$G27,$K27*H27))</f>
        <v>0</v>
      </c>
      <c r="K27" s="897"/>
      <c r="L27" s="751" t="str">
        <f>IF(K27&lt;0,"X",IF($E$3="Incentive Only","",IF(K27="","",IF(K27&lt;O27,"L",IF(K27&gt;Q27,"X","")))))</f>
        <v/>
      </c>
      <c r="M27" s="895">
        <f>'Multi-Customer'!Y29</f>
        <v>0</v>
      </c>
      <c r="N27" s="167"/>
      <c r="O27" s="899">
        <f>IFERROR(IF($D27="%",VLOOKUP($F27&amp;'PIM Ranges'!$AQ29,'Margin Quartiles'!$A:$H,5,FALSE),S27),0)</f>
        <v>0</v>
      </c>
      <c r="P27" s="899">
        <f>IFERROR(IF($E$3="Incentive Only",$W27,IF($D27="%",VLOOKUP($F27&amp;'PIM Ranges'!$AQ29,'Margin Quartiles'!$A:$H,6,FALSE),T27)),0)</f>
        <v>0</v>
      </c>
      <c r="Q27" s="899">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f>VLOOKUP($F27&amp;'Multi-Customer'!$AG29,'IMargin Quartiles'!$A:$H,6,FALSE)*'PIM Ranges'!AO29</f>
        <v>3.3256203619495563</v>
      </c>
      <c r="Z27" s="145"/>
      <c r="AA27" s="145"/>
      <c r="AB27" s="395"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52">
        <v>0</v>
      </c>
      <c r="C28" s="657"/>
      <c r="D28" s="803" t="s">
        <v>496</v>
      </c>
      <c r="E28" s="653" t="s">
        <v>1011</v>
      </c>
      <c r="F28" s="171" t="s">
        <v>86</v>
      </c>
      <c r="G28" s="699">
        <f>IFERROR('PIM Ranges'!AL30,0)</f>
        <v>0</v>
      </c>
      <c r="H28" s="700">
        <f>IFERROR('PIM Ranges'!AM30,0)</f>
        <v>0</v>
      </c>
      <c r="I28" s="701">
        <f>IFERROR('PIM Ranges'!AN30,0)</f>
        <v>0</v>
      </c>
      <c r="J28" s="423">
        <f t="shared" si="0"/>
        <v>0</v>
      </c>
      <c r="K28" s="897"/>
      <c r="L28" s="751" t="str">
        <f t="shared" si="1"/>
        <v/>
      </c>
      <c r="M28" s="895">
        <f>'Multi-Customer'!Y30</f>
        <v>0</v>
      </c>
      <c r="N28" s="167"/>
      <c r="O28" s="899">
        <f>IFERROR(IF($D28="%",VLOOKUP($F28&amp;'PIM Ranges'!$AQ30,'Margin Quartiles'!$A:$H,5,FALSE),S28),0)</f>
        <v>0</v>
      </c>
      <c r="P28" s="899">
        <f>IFERROR(IF($E$3="Incentive Only",$W28,IF($D28="%",VLOOKUP($F28&amp;'PIM Ranges'!$AQ30,'Margin Quartiles'!$A:$H,6,FALSE),T28)),0)</f>
        <v>0</v>
      </c>
      <c r="Q28" s="899">
        <f>IFERROR(IF($D28="%",VLOOKUP($F28&amp;'PIM Ranges'!$AQ30,'Margin Quartiles'!$A:$H,7,FALSE),U28),0)</f>
        <v>0</v>
      </c>
      <c r="R28" s="546"/>
      <c r="S28" s="168"/>
      <c r="T28" s="168"/>
      <c r="U28" s="168"/>
      <c r="V28" s="145"/>
      <c r="W28" s="168" t="e">
        <f>'Multi-Customer'!AO30</f>
        <v>#DIV/0!</v>
      </c>
      <c r="X28" s="145"/>
      <c r="Y28" s="168"/>
      <c r="Z28" s="145"/>
      <c r="AA28" s="145"/>
      <c r="AB28" s="395"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52">
        <v>0</v>
      </c>
      <c r="C29" s="657"/>
      <c r="D29" s="795" t="s">
        <v>496</v>
      </c>
      <c r="E29" s="653" t="s">
        <v>1011</v>
      </c>
      <c r="F29" s="171" t="s">
        <v>88</v>
      </c>
      <c r="G29" s="699">
        <f>IFERROR('PIM Ranges'!AL31,0)</f>
        <v>0</v>
      </c>
      <c r="H29" s="700">
        <f>IFERROR('PIM Ranges'!AM31,0)</f>
        <v>0</v>
      </c>
      <c r="I29" s="701">
        <f>IFERROR('PIM Ranges'!AN31,0)</f>
        <v>0</v>
      </c>
      <c r="J29" s="423">
        <f t="shared" si="0"/>
        <v>0</v>
      </c>
      <c r="K29" s="897"/>
      <c r="L29" s="751" t="str">
        <f t="shared" si="1"/>
        <v/>
      </c>
      <c r="M29" s="895">
        <f>'Multi-Customer'!Y31</f>
        <v>0</v>
      </c>
      <c r="N29" s="167"/>
      <c r="O29" s="899">
        <f>IFERROR(IF($D29="%",VLOOKUP($F29&amp;'PIM Ranges'!$AQ31,'Margin Quartiles'!$A:$H,5,FALSE),S29),0)</f>
        <v>0</v>
      </c>
      <c r="P29" s="899">
        <f>IFERROR(IF($E$3="Incentive Only",$W29,IF($D29="%",VLOOKUP($F29&amp;'PIM Ranges'!$AQ31,'Margin Quartiles'!$A:$H,6,FALSE),T29)),0)</f>
        <v>0</v>
      </c>
      <c r="Q29" s="899">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f>VLOOKUP($F29&amp;'Multi-Customer'!$AG31,'IMargin Quartiles'!$A:$H,6,FALSE)*'PIM Ranges'!AP31</f>
        <v>0.75109971111658513</v>
      </c>
      <c r="Z29" s="145"/>
      <c r="AA29" s="145"/>
      <c r="AB29" s="395"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4">
        <v>0</v>
      </c>
      <c r="C30" s="658"/>
      <c r="D30" s="796" t="s">
        <v>496</v>
      </c>
      <c r="E30" s="655" t="s">
        <v>1011</v>
      </c>
      <c r="F30" s="172" t="s">
        <v>87</v>
      </c>
      <c r="G30" s="699">
        <f>IFERROR('PIM Ranges'!AL32,0)</f>
        <v>0</v>
      </c>
      <c r="H30" s="700">
        <f>IFERROR('PIM Ranges'!AM32,0)</f>
        <v>0</v>
      </c>
      <c r="I30" s="702">
        <f>IFERROR('PIM Ranges'!AN32,0)</f>
        <v>0</v>
      </c>
      <c r="J30" s="423">
        <f t="shared" si="0"/>
        <v>0</v>
      </c>
      <c r="K30" s="898"/>
      <c r="L30" s="751" t="str">
        <f t="shared" si="1"/>
        <v/>
      </c>
      <c r="M30" s="896">
        <f>'Multi-Customer'!Y32</f>
        <v>0</v>
      </c>
      <c r="N30" s="167"/>
      <c r="O30" s="899">
        <f>IFERROR(IF($D30="%",VLOOKUP($F30&amp;'PIM Ranges'!$AQ32,'Margin Quartiles'!$A:$H,5,FALSE),S30),0)</f>
        <v>0</v>
      </c>
      <c r="P30" s="899">
        <f>IFERROR(IF($E$3="Incentive Only",$W30,IF($D30="%",VLOOKUP($F30&amp;'PIM Ranges'!$AQ32,'Margin Quartiles'!$A:$H,6,FALSE),T30)),0)</f>
        <v>0</v>
      </c>
      <c r="Q30" s="899">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f>VLOOKUP($F30&amp;'Multi-Customer'!$AG32,'IMargin Quartiles'!$A:$H,6,FALSE)*'PIM Ranges'!AP32</f>
        <v>0.59335682950692847</v>
      </c>
      <c r="Z30" s="145"/>
      <c r="AA30" s="145"/>
      <c r="AB30" s="395"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3" t="s">
        <v>109</v>
      </c>
      <c r="G31" s="174">
        <f>'Customer Inputs'!$M$17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088" t="s">
        <v>119</v>
      </c>
      <c r="H33" s="1089"/>
      <c r="I33" s="517" t="e">
        <f>IF($E$3="MDA",'PIM Ranges'!$AX$7,'PIM Ranges'!$BJ$7)</f>
        <v>#DIV/0!</v>
      </c>
      <c r="J33" s="140"/>
      <c r="K33" s="1090" t="str">
        <f>IF(COUNTIF($AB$10:$AB$30,"ERROR")&lt;1,"",IF(COUNTIF($AB$10:$AB$30,"ERROR")&lt;2,(COUNTIF($AB$10:$AB$30,"ERROR")&amp;" Margin Missing Above"),(COUNTIF($AB$10:$AB$30,"ERROR")&amp;" Margins Missing Above")))</f>
        <v/>
      </c>
      <c r="L33" s="1090"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083" t="s">
        <v>505</v>
      </c>
      <c r="H34" s="1084"/>
      <c r="I34" s="513">
        <f>J31</f>
        <v>0</v>
      </c>
      <c r="J34" s="140"/>
      <c r="K34" s="1090" t="str">
        <f>IF(COUNTIFS($L$10:$L$30,"X",$AF$10:$AF$30,"BELOW")&lt;1,"",IF(COUNTIFS($L$10:$L$30,"X",$AF$10:$AF$30,"BELOW")&lt;2,(COUNTIFS($L$10:$L$30,"X",$AF$10:$AF$30,"BELOW")&amp;" Margin Below Minimum"),(COUNTIFS($L$10:$L$30,"X",$AF$10:$AF$30,"BELOW")&amp;" Margins Below Minimum")))</f>
        <v/>
      </c>
      <c r="L34" s="1090"/>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083" t="s">
        <v>506</v>
      </c>
      <c r="H35" s="1084"/>
      <c r="I35" s="514" t="str">
        <f>IFERROR(I34/G31,"")</f>
        <v/>
      </c>
      <c r="K35" s="1090" t="str">
        <f>IF(COUNTIFS($L$10:$L$30,"X",$AF$10:$AF$30,"ABOVE")&lt;1,"",IF(COUNTIFS($L$10:$L$30,"X",$AF$10:$AF$30,"ABOVE")&lt;2,(COUNTIFS($L$10:$L$30,"X",$AF$10:$AF$30,"ABOVE")&amp;" Margin Above Maximum"),(COUNTIFS($L$10:$L$30,"X",$AF$10:$AF$30,"ABOVE")&amp;" Margins Above Maximum")))</f>
        <v/>
      </c>
      <c r="L35" s="1090"/>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083"/>
      <c r="H36" s="1084"/>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083" t="str">
        <f>IFERROR(IF(I35&gt;I33,"","Below Recommended TAGP: "),"")</f>
        <v/>
      </c>
      <c r="H37" s="1084"/>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083"/>
      <c r="H38" s="1084"/>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083" t="s">
        <v>507</v>
      </c>
      <c r="H39" s="1084"/>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085" t="s">
        <v>508</v>
      </c>
      <c r="H40" s="1086"/>
      <c r="I40" s="516">
        <f>IFERROR($I$34/(52*$E$6*$K$40),0)</f>
        <v>0</v>
      </c>
      <c r="J40" s="140"/>
      <c r="K40" s="620">
        <f>Welcome!$D$14</f>
        <v>0</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6"/>
      <c r="J41" s="140"/>
      <c r="K41" s="145"/>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45"/>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087"/>
      <c r="G52" s="1087"/>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087"/>
      <c r="G53" s="1087"/>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087"/>
      <c r="G54" s="1087"/>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ksURPMq52Q56aiJYq92qKGufpkZWP6gQ0oRB2VMtW5oL+NwdsQjX3jZtJgDT5LSf7oiyc52MJt8JcTtJDrAx2Q==" saltValue="L72xFysxUu5X8Kw50aRJ8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53" priority="19">
      <formula>$D10&lt;&gt;"%"</formula>
    </cfRule>
  </conditionalFormatting>
  <conditionalFormatting sqref="B10:J30">
    <cfRule type="expression" dxfId="152" priority="13">
      <formula>$E10="EXCLUDE"</formula>
    </cfRule>
  </conditionalFormatting>
  <conditionalFormatting sqref="O8:O30">
    <cfRule type="expression" dxfId="151" priority="15">
      <formula>$E$3="Incentive Only"</formula>
    </cfRule>
  </conditionalFormatting>
  <conditionalFormatting sqref="Q8:Q30">
    <cfRule type="expression" dxfId="150" priority="14">
      <formula>$E$3="Incentive Only"</formula>
    </cfRule>
  </conditionalFormatting>
  <conditionalFormatting sqref="K9:K30">
    <cfRule type="expression" dxfId="149" priority="4">
      <formula>$E$3="Incentive Only"</formula>
    </cfRule>
  </conditionalFormatting>
  <conditionalFormatting sqref="L10:L30">
    <cfRule type="expression" dxfId="148" priority="5">
      <formula>$AF10="ABOVE"</formula>
    </cfRule>
  </conditionalFormatting>
  <conditionalFormatting sqref="I35">
    <cfRule type="expression" dxfId="147" priority="75">
      <formula>$K$36&gt;0</formula>
    </cfRule>
    <cfRule type="expression" dxfId="146" priority="76">
      <formula>$I$35&lt;$I$33</formula>
    </cfRule>
    <cfRule type="expression" dxfId="145" priority="77">
      <formula>$I$35&gt;$I$33</formula>
    </cfRule>
  </conditionalFormatting>
  <conditionalFormatting sqref="D10:D30">
    <cfRule type="expression" dxfId="144" priority="16">
      <formula>$E$3="Incentive Only"</formula>
    </cfRule>
  </conditionalFormatting>
  <conditionalFormatting sqref="K10:K30">
    <cfRule type="expression" dxfId="143" priority="3">
      <formula>$D10&lt;&gt;"%"</formula>
    </cfRule>
  </conditionalFormatting>
  <conditionalFormatting sqref="K27">
    <cfRule type="expression" dxfId="142" priority="1">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topLeftCell="A7" zoomScale="80" zoomScaleNormal="80" workbookViewId="0">
      <selection activeCell="G29" sqref="G29"/>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5"/>
      <c r="C2" s="179"/>
      <c r="D2" s="551" t="s">
        <v>1001</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25">
      <c r="B3" s="185"/>
      <c r="F3" s="523" t="s">
        <v>381</v>
      </c>
      <c r="G3" s="716">
        <f>Welcome!$D$8</f>
        <v>0</v>
      </c>
      <c r="H3" s="145"/>
      <c r="I3" s="88"/>
      <c r="J3"/>
      <c r="K3" s="523" t="s">
        <v>110</v>
      </c>
      <c r="L3" s="1094" t="str">
        <f>VLOOKUP($L$4,'Market Geography'!$D:$G,4,FALSE)</f>
        <v>MIDWEST</v>
      </c>
      <c r="M3" s="1095" t="e">
        <f>IF(#REF!="New Business",#REF!,#REF!)</f>
        <v>#REF!</v>
      </c>
      <c r="N3" s="1096" t="e">
        <f>VLOOKUP($J$4,'Market Geography'!$D:$G,4,FALSE)</f>
        <v>#N/A</v>
      </c>
      <c r="O3" s="186"/>
      <c r="P3" s="184"/>
      <c r="Q3" s="187"/>
      <c r="R3" s="184"/>
      <c r="S3" s="184"/>
      <c r="T3" s="184"/>
      <c r="U3" s="184"/>
      <c r="V3" s="184"/>
      <c r="W3" s="184"/>
      <c r="X3" s="184"/>
      <c r="Y3" s="184"/>
      <c r="Z3" s="184"/>
      <c r="AA3" s="184"/>
      <c r="AB3" s="184"/>
      <c r="AC3" s="184"/>
    </row>
    <row r="4" spans="2:29" s="5" customFormat="1" x14ac:dyDescent="0.25">
      <c r="B4" s="185"/>
      <c r="F4" s="524" t="s">
        <v>216</v>
      </c>
      <c r="G4" s="393">
        <f>Welcome!$D$12</f>
        <v>0</v>
      </c>
      <c r="H4" s="145"/>
      <c r="I4" s="188" t="s">
        <v>523</v>
      </c>
      <c r="J4" s="189"/>
      <c r="K4" s="524" t="s">
        <v>120</v>
      </c>
      <c r="L4" s="1091" t="str">
        <f>Welcome!$D$4</f>
        <v>SALEM</v>
      </c>
      <c r="M4" s="1092"/>
      <c r="N4" s="1093"/>
      <c r="O4" s="186"/>
      <c r="P4" s="184"/>
      <c r="Q4" s="187"/>
      <c r="R4" s="184"/>
      <c r="S4" s="184"/>
      <c r="T4" s="184"/>
      <c r="U4" s="184"/>
      <c r="V4" s="184"/>
      <c r="W4" s="184"/>
      <c r="X4" s="184"/>
      <c r="Y4" s="184"/>
      <c r="Z4" s="184"/>
      <c r="AA4" s="184"/>
      <c r="AB4" s="184"/>
      <c r="AC4" s="184"/>
    </row>
    <row r="5" spans="2:29" s="5" customFormat="1" x14ac:dyDescent="0.25">
      <c r="B5" s="185"/>
      <c r="F5" s="524" t="s">
        <v>202</v>
      </c>
      <c r="G5" s="394">
        <f>'PIM Model'!$G$31</f>
        <v>0</v>
      </c>
      <c r="H5" s="428"/>
      <c r="I5"/>
      <c r="J5"/>
      <c r="K5" s="524" t="s">
        <v>107</v>
      </c>
      <c r="L5" s="1091" t="str">
        <f>'Multi-Customer'!$M$47</f>
        <v>Enter Customer(s)</v>
      </c>
      <c r="M5" s="1092"/>
      <c r="N5" s="1093"/>
      <c r="O5" s="186"/>
      <c r="P5" s="184"/>
      <c r="Q5" s="187"/>
      <c r="R5" s="184"/>
      <c r="S5" s="184"/>
      <c r="T5" s="184"/>
      <c r="U5" s="184"/>
      <c r="V5" s="184"/>
      <c r="W5" s="184"/>
      <c r="X5" s="184"/>
      <c r="Y5" s="184"/>
      <c r="Z5" s="184"/>
      <c r="AA5" s="184"/>
      <c r="AB5" s="184"/>
      <c r="AC5" s="184"/>
    </row>
    <row r="6" spans="2:29" s="5" customFormat="1" x14ac:dyDescent="0.25">
      <c r="B6" s="185"/>
      <c r="F6" s="524" t="s">
        <v>493</v>
      </c>
      <c r="G6" s="430">
        <f>'Variable Costs (Back)'!$K$26</f>
        <v>0</v>
      </c>
      <c r="H6" s="429"/>
      <c r="I6"/>
      <c r="J6"/>
      <c r="K6" s="524" t="s">
        <v>410</v>
      </c>
      <c r="L6" s="1091" t="str">
        <f>'Multi-Customer'!$M$83</f>
        <v>MULTIPLE MENU TYPES</v>
      </c>
      <c r="M6" s="1092"/>
      <c r="N6" s="1093"/>
      <c r="O6" s="186"/>
      <c r="P6" s="184"/>
      <c r="Q6" s="187"/>
      <c r="R6" s="184"/>
      <c r="S6" s="184"/>
      <c r="T6" s="184"/>
      <c r="U6" s="184"/>
      <c r="V6" s="184"/>
      <c r="W6" s="184"/>
      <c r="X6" s="184"/>
      <c r="Y6" s="184"/>
      <c r="Z6" s="184"/>
      <c r="AA6" s="184"/>
      <c r="AB6" s="184"/>
      <c r="AC6" s="184"/>
    </row>
    <row r="7" spans="2:29" s="5" customFormat="1" ht="15.75" thickBot="1" x14ac:dyDescent="0.3">
      <c r="B7" s="185"/>
      <c r="F7" s="525" t="s">
        <v>547</v>
      </c>
      <c r="G7" s="431">
        <f>IFERROR('PIM Ranges'!$AU$3,0)</f>
        <v>0</v>
      </c>
      <c r="I7"/>
      <c r="J7"/>
      <c r="K7" s="525" t="s">
        <v>225</v>
      </c>
      <c r="L7" s="1113" t="s">
        <v>211</v>
      </c>
      <c r="M7" s="1114"/>
      <c r="N7" s="1115"/>
      <c r="O7" s="186"/>
      <c r="P7" s="184"/>
      <c r="Q7" s="187"/>
      <c r="R7" s="184"/>
      <c r="S7" s="184"/>
      <c r="T7" s="184"/>
      <c r="U7" s="184"/>
      <c r="V7" s="184"/>
      <c r="W7" s="184"/>
      <c r="X7" s="184"/>
      <c r="Y7" s="184"/>
      <c r="Z7" s="184"/>
      <c r="AA7" s="184"/>
      <c r="AB7" s="184"/>
      <c r="AC7" s="184"/>
    </row>
    <row r="8" spans="2:29" s="5" customFormat="1" ht="12" customHeight="1" thickBot="1" x14ac:dyDescent="0.3">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25">
      <c r="B9" s="185"/>
      <c r="F9" s="142"/>
      <c r="G9" s="191" t="s">
        <v>933</v>
      </c>
      <c r="H9" s="1116">
        <f>IFERROR('PIM Model'!$G$31,0)</f>
        <v>0</v>
      </c>
      <c r="I9" s="1117"/>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3">
      <c r="B10" s="185"/>
      <c r="F10" s="142"/>
      <c r="G10" s="192" t="s">
        <v>934</v>
      </c>
      <c r="H10" s="1124">
        <f>IFERROR('PIM Model'!$G$32,0)</f>
        <v>0</v>
      </c>
      <c r="I10" s="1125"/>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2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25">
      <c r="B12" s="185"/>
      <c r="C12" s="193"/>
      <c r="D12" s="194"/>
      <c r="E12" s="195"/>
      <c r="F12" s="196"/>
      <c r="G12" s="1118"/>
      <c r="H12" s="1119"/>
      <c r="I12" s="197"/>
      <c r="J12" s="1123"/>
      <c r="K12" s="1123"/>
      <c r="L12" s="195"/>
      <c r="M12" s="195"/>
      <c r="N12" s="198"/>
      <c r="O12" s="186"/>
      <c r="P12" s="184"/>
      <c r="Q12" s="184"/>
      <c r="R12" s="184"/>
      <c r="S12" s="184"/>
      <c r="T12" s="184"/>
      <c r="U12" s="184"/>
      <c r="V12" s="184"/>
      <c r="W12" s="184"/>
      <c r="X12" s="184"/>
      <c r="Y12" s="184"/>
      <c r="Z12" s="184"/>
      <c r="AA12" s="184"/>
    </row>
    <row r="13" spans="2:29" s="5" customFormat="1" ht="12" customHeight="1" x14ac:dyDescent="0.25">
      <c r="B13" s="185"/>
      <c r="C13" s="199"/>
      <c r="D13" s="201"/>
      <c r="E13" s="151"/>
      <c r="F13" s="380"/>
      <c r="G13" s="259" t="s">
        <v>1244</v>
      </c>
      <c r="H13" s="711"/>
      <c r="I13" s="259" t="s">
        <v>923</v>
      </c>
      <c r="J13" s="44"/>
      <c r="K13" s="259" t="s">
        <v>904</v>
      </c>
      <c r="L13" s="151"/>
      <c r="M13" s="151"/>
      <c r="N13" s="203"/>
      <c r="O13" s="186"/>
      <c r="P13" s="184"/>
      <c r="Q13" s="184"/>
      <c r="R13" s="184"/>
      <c r="S13" s="184"/>
      <c r="T13" s="184"/>
      <c r="U13" s="184"/>
      <c r="V13" s="184"/>
      <c r="W13" s="184"/>
      <c r="X13" s="184"/>
      <c r="Y13" s="184"/>
      <c r="Z13" s="184"/>
      <c r="AA13" s="184"/>
    </row>
    <row r="14" spans="2:29" s="5" customFormat="1" ht="18.75" x14ac:dyDescent="0.25">
      <c r="B14" s="185"/>
      <c r="C14" s="199"/>
      <c r="D14" s="200" t="s">
        <v>935</v>
      </c>
      <c r="E14" s="201"/>
      <c r="F14" s="202"/>
      <c r="G14" s="434" t="s">
        <v>1254</v>
      </c>
      <c r="H14" s="806"/>
      <c r="I14" s="434" t="s">
        <v>1094</v>
      </c>
      <c r="J14" s="151"/>
      <c r="K14" s="435">
        <f>IF(I14="Credit Memo","Individual Customers",IF('Customer Inputs'!$G$6="New Store","New Customer 1",'Customer Inputs'!$G$6))</f>
        <v>0</v>
      </c>
      <c r="L14" s="151"/>
      <c r="M14" s="151"/>
      <c r="N14" s="203"/>
      <c r="O14" s="186"/>
      <c r="P14" s="184"/>
      <c r="Q14" s="760"/>
      <c r="R14" s="184"/>
      <c r="S14" s="184"/>
      <c r="T14" s="184"/>
      <c r="U14" s="184"/>
      <c r="V14" s="184"/>
      <c r="W14" s="184"/>
      <c r="X14" s="184"/>
      <c r="Y14" s="184"/>
      <c r="Z14" s="184"/>
      <c r="AA14" s="184"/>
    </row>
    <row r="15" spans="2:29" s="5" customFormat="1" x14ac:dyDescent="0.25">
      <c r="B15" s="185"/>
      <c r="C15" s="199"/>
      <c r="D15" s="204" t="s">
        <v>553</v>
      </c>
      <c r="E15" s="73" t="s">
        <v>556</v>
      </c>
      <c r="F15" s="205"/>
      <c r="G15" s="712"/>
      <c r="H15" s="711"/>
      <c r="I15" s="151"/>
      <c r="J15" s="151"/>
      <c r="K15" s="151"/>
      <c r="L15" s="151"/>
      <c r="M15" s="151"/>
      <c r="N15" s="203"/>
      <c r="O15" s="186"/>
      <c r="P15" s="184"/>
      <c r="Q15" s="760" t="str">
        <f>IF($E15="NO","",IF($I14="Select Payment Method","X",""))</f>
        <v/>
      </c>
      <c r="R15" s="184"/>
      <c r="S15" s="184"/>
      <c r="T15" s="184"/>
      <c r="U15" s="184"/>
      <c r="V15" s="184"/>
      <c r="W15" s="184"/>
      <c r="X15" s="184"/>
      <c r="Y15" s="184"/>
      <c r="Z15" s="184"/>
      <c r="AA15" s="184"/>
    </row>
    <row r="16" spans="2:29" s="5" customFormat="1" ht="15.75" x14ac:dyDescent="0.25">
      <c r="B16" s="185"/>
      <c r="C16" s="199"/>
      <c r="D16" s="201"/>
      <c r="E16" s="151"/>
      <c r="F16" s="206"/>
      <c r="G16" s="207" t="s">
        <v>542</v>
      </c>
      <c r="H16" s="711"/>
      <c r="I16" s="208" t="s">
        <v>543</v>
      </c>
      <c r="J16" s="151"/>
      <c r="K16" s="209"/>
      <c r="L16" s="151"/>
      <c r="M16" s="201"/>
      <c r="N16" s="203"/>
      <c r="O16" s="186"/>
      <c r="P16" s="184"/>
      <c r="Q16" s="760"/>
      <c r="R16" s="184"/>
      <c r="S16" s="184"/>
      <c r="T16" s="184"/>
      <c r="U16" s="184"/>
      <c r="V16" s="184"/>
      <c r="W16" s="184"/>
      <c r="X16" s="184"/>
      <c r="Y16" s="184"/>
      <c r="Z16" s="184"/>
      <c r="AA16" s="184"/>
    </row>
    <row r="17" spans="2:27" s="5" customFormat="1" ht="17.45" customHeight="1" x14ac:dyDescent="0.25">
      <c r="B17" s="185"/>
      <c r="C17" s="199"/>
      <c r="D17" s="210" t="s">
        <v>936</v>
      </c>
      <c r="E17" s="201"/>
      <c r="F17" s="211" t="s">
        <v>527</v>
      </c>
      <c r="G17" s="244">
        <f>$H$9/52</f>
        <v>0</v>
      </c>
      <c r="H17" s="711"/>
      <c r="I17" s="869"/>
      <c r="J17" s="151"/>
      <c r="K17" s="212"/>
      <c r="L17" s="151"/>
      <c r="M17" s="6" t="s">
        <v>509</v>
      </c>
      <c r="N17" s="203"/>
      <c r="O17" s="186"/>
      <c r="P17" s="184"/>
      <c r="Q17" s="760"/>
      <c r="R17" s="184"/>
      <c r="S17" s="184"/>
      <c r="T17" s="184"/>
      <c r="U17" s="184"/>
      <c r="V17" s="184"/>
      <c r="W17" s="184"/>
      <c r="X17" s="184"/>
      <c r="Y17" s="184"/>
      <c r="Z17" s="184"/>
      <c r="AA17" s="184"/>
    </row>
    <row r="18" spans="2:27" s="5" customFormat="1" ht="15.75" x14ac:dyDescent="0.25">
      <c r="B18" s="185"/>
      <c r="C18" s="199"/>
      <c r="D18" s="214" t="s">
        <v>550</v>
      </c>
      <c r="E18" s="552">
        <f>IF(G18="",0,(G18-$G$17)/$G$17)</f>
        <v>0</v>
      </c>
      <c r="F18" s="211" t="s">
        <v>930</v>
      </c>
      <c r="G18" s="556"/>
      <c r="H18" s="711"/>
      <c r="I18" s="870">
        <v>0.01</v>
      </c>
      <c r="J18" s="1120" t="str">
        <f>IF($E$15="YES","**Tier 1 used for modeling purposes**","")</f>
        <v/>
      </c>
      <c r="K18" s="1121"/>
      <c r="L18" s="1122"/>
      <c r="M18" s="213" t="str">
        <f>IF($E$15="YES",$H$10*I18,"")</f>
        <v/>
      </c>
      <c r="N18" s="203"/>
      <c r="O18" s="186"/>
      <c r="P18" s="184"/>
      <c r="Q18" s="760"/>
      <c r="R18" s="184"/>
      <c r="S18" s="184"/>
      <c r="T18" s="184"/>
      <c r="U18" s="184"/>
      <c r="V18" s="184"/>
      <c r="W18" s="184"/>
      <c r="X18" s="184"/>
      <c r="Y18" s="184"/>
      <c r="Z18" s="184"/>
      <c r="AA18" s="184"/>
    </row>
    <row r="19" spans="2:27" s="5" customFormat="1" ht="15.6" customHeight="1" x14ac:dyDescent="0.25">
      <c r="B19" s="185"/>
      <c r="C19" s="199"/>
      <c r="D19" s="214" t="s">
        <v>551</v>
      </c>
      <c r="E19" s="552">
        <f t="shared" ref="E19:E20" si="0">IF(G19="",0,(G19-$G$17)/$G$17)</f>
        <v>0</v>
      </c>
      <c r="F19" s="211" t="s">
        <v>931</v>
      </c>
      <c r="G19" s="556"/>
      <c r="H19" s="711"/>
      <c r="I19" s="870">
        <v>1.4999999999999999E-2</v>
      </c>
      <c r="J19" s="151"/>
      <c r="K19" s="1101" t="str">
        <f>IF($I$21&gt;0,"**Warning: You have entered an incentive payout above the recommended 3%**","")</f>
        <v/>
      </c>
      <c r="L19" s="151"/>
      <c r="M19" s="1010"/>
      <c r="N19" s="203"/>
      <c r="O19" s="186"/>
      <c r="P19" s="184"/>
      <c r="Q19" s="760"/>
      <c r="R19" s="184"/>
      <c r="S19" s="184"/>
      <c r="T19" s="184"/>
      <c r="U19" s="184"/>
      <c r="V19" s="184"/>
      <c r="W19" s="184"/>
      <c r="X19" s="184"/>
      <c r="Y19" s="184"/>
      <c r="Z19" s="184"/>
      <c r="AA19" s="184"/>
    </row>
    <row r="20" spans="2:27" s="5" customFormat="1" ht="15.75" x14ac:dyDescent="0.25">
      <c r="B20" s="185"/>
      <c r="C20" s="199"/>
      <c r="D20" s="214" t="s">
        <v>552</v>
      </c>
      <c r="E20" s="552">
        <f t="shared" si="0"/>
        <v>0</v>
      </c>
      <c r="F20" s="211" t="s">
        <v>932</v>
      </c>
      <c r="G20" s="556"/>
      <c r="H20" s="711"/>
      <c r="I20" s="870">
        <v>0.02</v>
      </c>
      <c r="J20" s="151"/>
      <c r="K20" s="1101"/>
      <c r="L20" s="151"/>
      <c r="M20" s="1010"/>
      <c r="N20" s="203"/>
      <c r="O20" s="186"/>
      <c r="P20" s="184"/>
      <c r="Q20" s="760"/>
      <c r="R20" s="184"/>
      <c r="S20" s="184"/>
      <c r="T20" s="184"/>
      <c r="U20" s="184"/>
      <c r="V20" s="184"/>
      <c r="W20" s="184"/>
      <c r="X20" s="184"/>
      <c r="Y20" s="184"/>
      <c r="Z20" s="184"/>
      <c r="AA20" s="184"/>
    </row>
    <row r="21" spans="2:27" s="5" customFormat="1" ht="9" customHeight="1" x14ac:dyDescent="0.25">
      <c r="B21" s="185"/>
      <c r="C21" s="215"/>
      <c r="D21" s="216"/>
      <c r="E21" s="217"/>
      <c r="F21" s="218"/>
      <c r="G21" s="219"/>
      <c r="H21" s="220"/>
      <c r="I21" s="792">
        <f>COUNTIF($I$18:$I$20,"&gt;.03")</f>
        <v>0</v>
      </c>
      <c r="J21" s="221"/>
      <c r="K21" s="222"/>
      <c r="L21" s="221"/>
      <c r="M21" s="223"/>
      <c r="N21" s="224"/>
      <c r="O21" s="186"/>
      <c r="P21" s="184"/>
      <c r="Q21" s="760"/>
      <c r="R21" s="184"/>
      <c r="S21" s="184"/>
      <c r="T21" s="184"/>
      <c r="U21" s="184"/>
      <c r="V21" s="184"/>
      <c r="W21" s="184"/>
      <c r="X21" s="184"/>
      <c r="Y21" s="184"/>
      <c r="Z21" s="184"/>
      <c r="AA21" s="184"/>
    </row>
    <row r="22" spans="2:27" s="5" customFormat="1" ht="10.15" customHeight="1" x14ac:dyDescent="0.25">
      <c r="B22" s="185"/>
      <c r="C22" s="187"/>
      <c r="D22" s="225"/>
      <c r="E22" s="226"/>
      <c r="F22" s="227"/>
      <c r="G22" s="228"/>
      <c r="H22" s="229"/>
      <c r="I22" s="230"/>
      <c r="J22" s="187"/>
      <c r="K22" s="231"/>
      <c r="L22" s="187"/>
      <c r="M22" s="232"/>
      <c r="N22" s="184"/>
      <c r="O22" s="186"/>
      <c r="P22" s="184"/>
      <c r="Q22" s="760"/>
      <c r="R22" s="184"/>
      <c r="S22" s="184"/>
      <c r="T22" s="184"/>
      <c r="U22" s="184"/>
      <c r="V22" s="184"/>
      <c r="W22" s="184"/>
      <c r="X22" s="184"/>
      <c r="Y22" s="184"/>
      <c r="Z22" s="184"/>
      <c r="AA22" s="184"/>
    </row>
    <row r="23" spans="2:27" s="5" customFormat="1" ht="9" customHeight="1" x14ac:dyDescent="0.25">
      <c r="B23" s="185"/>
      <c r="C23" s="193"/>
      <c r="D23" s="233"/>
      <c r="E23" s="234"/>
      <c r="F23" s="235"/>
      <c r="G23" s="236"/>
      <c r="H23" s="713"/>
      <c r="I23" s="237"/>
      <c r="J23" s="195"/>
      <c r="K23" s="238"/>
      <c r="L23" s="195"/>
      <c r="M23" s="239"/>
      <c r="N23" s="198"/>
      <c r="O23" s="186"/>
      <c r="P23" s="184"/>
      <c r="Q23" s="760"/>
      <c r="R23" s="184"/>
      <c r="S23" s="184"/>
      <c r="T23" s="184"/>
      <c r="U23" s="184"/>
      <c r="V23" s="184"/>
      <c r="W23" s="184"/>
      <c r="X23" s="184"/>
      <c r="Y23" s="184"/>
      <c r="Z23" s="184"/>
      <c r="AA23" s="184"/>
    </row>
    <row r="24" spans="2:27" s="5" customFormat="1" ht="12" customHeight="1" x14ac:dyDescent="0.25">
      <c r="B24" s="185"/>
      <c r="C24" s="199"/>
      <c r="D24" s="379"/>
      <c r="E24" s="240"/>
      <c r="F24" s="211"/>
      <c r="G24" s="259" t="s">
        <v>1244</v>
      </c>
      <c r="H24" s="711"/>
      <c r="I24" s="259" t="s">
        <v>923</v>
      </c>
      <c r="J24" s="44"/>
      <c r="K24" s="259" t="s">
        <v>904</v>
      </c>
      <c r="L24" s="151"/>
      <c r="M24" s="241"/>
      <c r="N24" s="203"/>
      <c r="O24" s="186"/>
      <c r="P24" s="184"/>
      <c r="Q24" s="760"/>
      <c r="R24" s="184"/>
      <c r="S24" s="184"/>
      <c r="T24" s="184"/>
      <c r="U24" s="184"/>
      <c r="V24" s="184"/>
      <c r="W24" s="184"/>
      <c r="X24" s="184"/>
      <c r="Y24" s="184"/>
      <c r="Z24" s="184"/>
      <c r="AA24" s="184"/>
    </row>
    <row r="25" spans="2:27" s="5" customFormat="1" ht="18.75" x14ac:dyDescent="0.25">
      <c r="B25" s="185"/>
      <c r="C25" s="199"/>
      <c r="D25" s="200" t="s">
        <v>549</v>
      </c>
      <c r="E25" s="240"/>
      <c r="F25" s="202"/>
      <c r="G25" s="434" t="s">
        <v>1254</v>
      </c>
      <c r="H25" s="711"/>
      <c r="I25" s="434" t="s">
        <v>1094</v>
      </c>
      <c r="J25" s="151"/>
      <c r="K25" s="435">
        <f>IF(I25="Credit Memo","Individual Customers",IF('Customer Inputs'!$G$6="New Store","New Customer 1",'Customer Inputs'!$G$6))</f>
        <v>0</v>
      </c>
      <c r="L25" s="151"/>
      <c r="M25" s="241"/>
      <c r="N25" s="203"/>
      <c r="O25" s="186"/>
      <c r="P25" s="184"/>
      <c r="Q25" s="760"/>
      <c r="R25" s="184"/>
      <c r="S25" s="184"/>
      <c r="T25" s="184"/>
      <c r="U25" s="184"/>
      <c r="V25" s="184"/>
      <c r="W25" s="184"/>
      <c r="X25" s="184"/>
      <c r="Y25" s="184"/>
      <c r="Z25" s="184"/>
      <c r="AA25" s="184"/>
    </row>
    <row r="26" spans="2:27" s="5" customFormat="1" x14ac:dyDescent="0.25">
      <c r="B26" s="185"/>
      <c r="C26" s="199"/>
      <c r="D26" s="204" t="s">
        <v>553</v>
      </c>
      <c r="E26" s="73" t="s">
        <v>556</v>
      </c>
      <c r="F26" s="242"/>
      <c r="G26" s="711"/>
      <c r="H26" s="711"/>
      <c r="I26" s="243"/>
      <c r="J26" s="151"/>
      <c r="K26" s="151"/>
      <c r="L26" s="151"/>
      <c r="M26" s="151"/>
      <c r="N26" s="203"/>
      <c r="O26" s="186"/>
      <c r="P26" s="184"/>
      <c r="Q26" s="760" t="str">
        <f>IF($E26="NO","",IF($I25="Select Payment Method","X",""))</f>
        <v/>
      </c>
      <c r="R26" s="184"/>
      <c r="S26" s="184"/>
      <c r="T26" s="184"/>
      <c r="U26" s="184"/>
      <c r="V26" s="184"/>
      <c r="W26" s="184"/>
      <c r="X26" s="184"/>
      <c r="Y26" s="184"/>
      <c r="Z26" s="184"/>
      <c r="AA26" s="184"/>
    </row>
    <row r="27" spans="2:27" s="5" customFormat="1" ht="15.75" x14ac:dyDescent="0.25">
      <c r="B27" s="185"/>
      <c r="C27" s="199"/>
      <c r="D27" s="201"/>
      <c r="E27" s="151"/>
      <c r="F27" s="206"/>
      <c r="G27" s="207" t="s">
        <v>752</v>
      </c>
      <c r="H27" s="711"/>
      <c r="I27" s="208" t="s">
        <v>558</v>
      </c>
      <c r="J27" s="151"/>
      <c r="K27" s="209"/>
      <c r="L27" s="151"/>
      <c r="M27" s="201"/>
      <c r="N27" s="203"/>
      <c r="O27" s="186"/>
      <c r="P27" s="184"/>
      <c r="Q27" s="760"/>
      <c r="R27" s="184"/>
      <c r="S27" s="184"/>
      <c r="T27" s="184"/>
      <c r="U27" s="184"/>
      <c r="V27" s="184"/>
      <c r="W27" s="184"/>
      <c r="X27" s="184"/>
      <c r="Y27" s="184"/>
      <c r="Z27" s="184"/>
      <c r="AA27" s="184"/>
    </row>
    <row r="28" spans="2:27" s="5" customFormat="1" ht="15.75" x14ac:dyDescent="0.25">
      <c r="B28" s="185"/>
      <c r="C28" s="199"/>
      <c r="D28" s="210" t="s">
        <v>546</v>
      </c>
      <c r="E28" s="201"/>
      <c r="F28" s="211" t="s">
        <v>751</v>
      </c>
      <c r="G28" s="244">
        <f>IFERROR($G$5/($G$6*52*Welcome!$D$14),0)</f>
        <v>0</v>
      </c>
      <c r="H28" s="711"/>
      <c r="I28" s="869">
        <v>0</v>
      </c>
      <c r="J28" s="151"/>
      <c r="K28" s="212"/>
      <c r="L28" s="151"/>
      <c r="M28" s="6" t="s">
        <v>509</v>
      </c>
      <c r="N28" s="203"/>
      <c r="O28" s="186"/>
      <c r="P28" s="184"/>
      <c r="Q28" s="760"/>
      <c r="R28" s="184"/>
      <c r="S28" s="184"/>
      <c r="T28" s="184"/>
      <c r="U28" s="184"/>
      <c r="V28" s="184"/>
      <c r="W28" s="184"/>
      <c r="X28" s="184"/>
      <c r="Y28" s="184"/>
      <c r="Z28" s="184"/>
      <c r="AA28" s="184"/>
    </row>
    <row r="29" spans="2:27" s="5" customFormat="1" ht="15.75" x14ac:dyDescent="0.25">
      <c r="B29" s="185"/>
      <c r="C29" s="199"/>
      <c r="D29" s="214" t="s">
        <v>550</v>
      </c>
      <c r="E29" s="552">
        <f>IF(G29="",0,(G29-$G$28)/$G$28)</f>
        <v>0</v>
      </c>
      <c r="F29" s="211" t="s">
        <v>524</v>
      </c>
      <c r="G29" s="556"/>
      <c r="H29" s="711"/>
      <c r="I29" s="870">
        <v>0.01</v>
      </c>
      <c r="J29" s="1120" t="str">
        <f>IF($E$26="YES","**Tier 1 used for modeling purposes**","")</f>
        <v/>
      </c>
      <c r="K29" s="1121"/>
      <c r="L29" s="1122"/>
      <c r="M29" s="213" t="str">
        <f>IF($E$26="YES",$H$10*I29,"")</f>
        <v/>
      </c>
      <c r="N29" s="203"/>
      <c r="O29" s="186"/>
      <c r="P29" s="184"/>
      <c r="Q29" s="760"/>
      <c r="R29" s="184"/>
      <c r="S29" s="184"/>
      <c r="T29" s="184"/>
      <c r="U29" s="184"/>
      <c r="V29" s="184"/>
      <c r="W29" s="184"/>
      <c r="X29" s="184"/>
      <c r="Y29" s="184"/>
      <c r="Z29" s="184"/>
      <c r="AA29" s="184"/>
    </row>
    <row r="30" spans="2:27" s="5" customFormat="1" ht="15.6" customHeight="1" x14ac:dyDescent="0.25">
      <c r="B30" s="185"/>
      <c r="C30" s="199"/>
      <c r="D30" s="214" t="s">
        <v>551</v>
      </c>
      <c r="E30" s="552">
        <f>IF(G30="",0,(G30-$G$28)/$G$28)</f>
        <v>0</v>
      </c>
      <c r="F30" s="211" t="s">
        <v>525</v>
      </c>
      <c r="G30" s="556"/>
      <c r="H30" s="711"/>
      <c r="I30" s="870">
        <v>1.4999999999999999E-2</v>
      </c>
      <c r="J30" s="151"/>
      <c r="K30" s="1101" t="str">
        <f>IF($I$32&gt;0,"**Warning: You have entered an incentive payout above the recommended 3%**","")</f>
        <v/>
      </c>
      <c r="L30" s="151"/>
      <c r="M30" s="1010"/>
      <c r="N30" s="203"/>
      <c r="O30" s="186"/>
      <c r="P30" s="184"/>
      <c r="Q30" s="760"/>
      <c r="R30" s="184"/>
      <c r="S30" s="184"/>
      <c r="T30" s="184"/>
      <c r="U30" s="184"/>
      <c r="V30" s="184"/>
      <c r="W30" s="184"/>
      <c r="X30" s="184"/>
      <c r="Y30" s="184"/>
      <c r="Z30" s="184"/>
      <c r="AA30" s="184"/>
    </row>
    <row r="31" spans="2:27" ht="15.75" x14ac:dyDescent="0.25">
      <c r="B31" s="143"/>
      <c r="C31" s="245"/>
      <c r="D31" s="214" t="s">
        <v>552</v>
      </c>
      <c r="E31" s="552">
        <f>IF(G31="",0,(G31-$G$28)/$G$28)</f>
        <v>0</v>
      </c>
      <c r="F31" s="211" t="s">
        <v>526</v>
      </c>
      <c r="G31" s="556"/>
      <c r="H31" s="711"/>
      <c r="I31" s="870">
        <v>0.02</v>
      </c>
      <c r="J31" s="44"/>
      <c r="K31" s="1101"/>
      <c r="L31" s="44"/>
      <c r="M31" s="1010"/>
      <c r="N31" s="246"/>
      <c r="O31" s="144"/>
      <c r="P31" s="140"/>
      <c r="Q31" s="761"/>
      <c r="R31" s="140"/>
      <c r="S31" s="140"/>
      <c r="T31" s="140"/>
      <c r="U31" s="140"/>
      <c r="V31" s="140"/>
      <c r="W31" s="140"/>
      <c r="X31" s="140"/>
      <c r="Y31" s="140"/>
      <c r="Z31" s="140"/>
      <c r="AA31" s="140"/>
    </row>
    <row r="32" spans="2:27" ht="9" customHeight="1" x14ac:dyDescent="0.25">
      <c r="B32" s="143"/>
      <c r="C32" s="247"/>
      <c r="D32" s="216"/>
      <c r="E32" s="217"/>
      <c r="F32" s="218"/>
      <c r="G32" s="248"/>
      <c r="H32" s="220"/>
      <c r="I32" s="792">
        <f>COUNTIF($I$29:$I$31,"&gt;.03")</f>
        <v>0</v>
      </c>
      <c r="J32" s="249"/>
      <c r="K32" s="222"/>
      <c r="L32" s="249"/>
      <c r="M32" s="223"/>
      <c r="N32" s="250"/>
      <c r="O32" s="144"/>
      <c r="P32" s="140"/>
      <c r="Q32" s="761"/>
      <c r="R32" s="140"/>
      <c r="S32" s="140"/>
      <c r="T32" s="140"/>
      <c r="U32" s="140"/>
      <c r="V32" s="140"/>
      <c r="W32" s="140"/>
      <c r="X32" s="140"/>
      <c r="Y32" s="140"/>
      <c r="Z32" s="140"/>
      <c r="AA32" s="140"/>
    </row>
    <row r="33" spans="2:27" ht="10.15" customHeight="1" x14ac:dyDescent="0.25">
      <c r="B33" s="143"/>
      <c r="C33" s="140"/>
      <c r="D33" s="225"/>
      <c r="E33" s="226"/>
      <c r="F33" s="227"/>
      <c r="G33" s="251"/>
      <c r="H33" s="229"/>
      <c r="I33" s="230"/>
      <c r="J33" s="140"/>
      <c r="K33" s="231"/>
      <c r="L33" s="140"/>
      <c r="M33" s="232"/>
      <c r="N33" s="147"/>
      <c r="O33" s="144"/>
      <c r="P33" s="140"/>
      <c r="Q33" s="761"/>
      <c r="R33" s="140"/>
      <c r="S33" s="140"/>
      <c r="T33" s="140"/>
      <c r="U33" s="140"/>
      <c r="V33" s="140"/>
      <c r="W33" s="140"/>
      <c r="X33" s="140"/>
      <c r="Y33" s="140"/>
      <c r="Z33" s="140"/>
      <c r="AA33" s="140"/>
    </row>
    <row r="34" spans="2:27" ht="9" customHeight="1" x14ac:dyDescent="0.25">
      <c r="B34" s="143"/>
      <c r="C34" s="252"/>
      <c r="D34" s="253"/>
      <c r="E34" s="234"/>
      <c r="F34" s="235"/>
      <c r="G34" s="254"/>
      <c r="H34" s="713"/>
      <c r="I34" s="237"/>
      <c r="J34" s="255"/>
      <c r="K34" s="238"/>
      <c r="L34" s="255"/>
      <c r="M34" s="239"/>
      <c r="N34" s="256"/>
      <c r="O34" s="144"/>
      <c r="P34" s="140"/>
      <c r="Q34" s="761"/>
      <c r="R34" s="140"/>
      <c r="S34" s="140"/>
      <c r="T34" s="140"/>
      <c r="U34" s="140"/>
      <c r="V34" s="140"/>
      <c r="W34" s="140"/>
      <c r="X34" s="140"/>
      <c r="Y34" s="140"/>
      <c r="Z34" s="140"/>
      <c r="AA34" s="140"/>
    </row>
    <row r="35" spans="2:27" ht="12" customHeight="1" x14ac:dyDescent="0.25">
      <c r="B35" s="143"/>
      <c r="C35" s="245"/>
      <c r="D35" s="378"/>
      <c r="E35" s="240"/>
      <c r="F35" s="211"/>
      <c r="G35" s="259" t="s">
        <v>1244</v>
      </c>
      <c r="H35" s="711"/>
      <c r="I35" s="259" t="s">
        <v>923</v>
      </c>
      <c r="J35" s="44"/>
      <c r="K35" s="259" t="s">
        <v>904</v>
      </c>
      <c r="L35" s="44"/>
      <c r="M35" s="241"/>
      <c r="N35" s="246"/>
      <c r="O35" s="144"/>
      <c r="P35" s="140"/>
      <c r="Q35" s="761"/>
      <c r="R35" s="140"/>
      <c r="S35" s="140"/>
      <c r="T35" s="140"/>
      <c r="U35" s="140"/>
      <c r="V35" s="140"/>
      <c r="W35" s="140"/>
      <c r="X35" s="140"/>
      <c r="Y35" s="140"/>
      <c r="Z35" s="140"/>
      <c r="AA35" s="140"/>
    </row>
    <row r="36" spans="2:27" ht="18.75" x14ac:dyDescent="0.25">
      <c r="B36" s="143"/>
      <c r="C36" s="245"/>
      <c r="D36" s="257" t="s">
        <v>555</v>
      </c>
      <c r="E36" s="240"/>
      <c r="F36" s="44"/>
      <c r="G36" s="434" t="s">
        <v>1254</v>
      </c>
      <c r="H36" s="711"/>
      <c r="I36" s="434" t="s">
        <v>1094</v>
      </c>
      <c r="J36" s="151"/>
      <c r="K36" s="435">
        <f>IF(I36="Credit Memo","Individual Customers",IF('Customer Inputs'!$G$6="New Store","New Customer 1",'Customer Inputs'!$G$6))</f>
        <v>0</v>
      </c>
      <c r="L36" s="44"/>
      <c r="M36" s="241"/>
      <c r="N36" s="246"/>
      <c r="O36" s="144"/>
      <c r="P36" s="140"/>
      <c r="Q36" s="761"/>
      <c r="R36" s="140"/>
      <c r="S36" s="140"/>
      <c r="T36" s="140"/>
      <c r="U36" s="140"/>
      <c r="V36" s="140"/>
      <c r="W36" s="140"/>
      <c r="X36" s="140"/>
      <c r="Y36" s="140"/>
      <c r="Z36" s="140"/>
      <c r="AA36" s="140"/>
    </row>
    <row r="37" spans="2:27" ht="15" customHeight="1" x14ac:dyDescent="0.25">
      <c r="B37" s="143"/>
      <c r="C37" s="245"/>
      <c r="D37" s="204" t="s">
        <v>553</v>
      </c>
      <c r="E37" s="73" t="s">
        <v>556</v>
      </c>
      <c r="F37" s="44"/>
      <c r="G37" s="44"/>
      <c r="H37" s="44"/>
      <c r="I37" s="258"/>
      <c r="J37" s="44"/>
      <c r="K37" s="44"/>
      <c r="L37" s="44"/>
      <c r="M37" s="44"/>
      <c r="N37" s="246"/>
      <c r="O37" s="144"/>
      <c r="P37" s="140"/>
      <c r="Q37" s="760" t="str">
        <f>IF($E37="NO","",IF($I36="Select Payment Method","X",""))</f>
        <v/>
      </c>
      <c r="R37" s="140"/>
      <c r="S37" s="140"/>
      <c r="T37" s="140"/>
      <c r="U37" s="140"/>
      <c r="V37" s="140"/>
      <c r="W37" s="140"/>
      <c r="X37" s="140"/>
      <c r="Y37" s="140"/>
      <c r="Z37" s="140"/>
      <c r="AA37" s="140"/>
    </row>
    <row r="38" spans="2:27" ht="15" customHeight="1" x14ac:dyDescent="0.25">
      <c r="B38" s="143"/>
      <c r="C38" s="245"/>
      <c r="D38" s="764"/>
      <c r="E38" s="765"/>
      <c r="F38" s="44"/>
      <c r="G38" s="207" t="s">
        <v>1095</v>
      </c>
      <c r="H38" s="44"/>
      <c r="I38" s="208" t="s">
        <v>559</v>
      </c>
      <c r="J38" s="44"/>
      <c r="K38" s="44"/>
      <c r="L38" s="44"/>
      <c r="M38" s="44"/>
      <c r="N38" s="246"/>
      <c r="O38" s="144"/>
      <c r="P38" s="140"/>
      <c r="Q38" s="760"/>
      <c r="R38" s="140"/>
      <c r="S38" s="140"/>
      <c r="T38" s="140"/>
      <c r="U38" s="140"/>
      <c r="V38" s="140"/>
      <c r="W38" s="140"/>
      <c r="X38" s="140"/>
      <c r="Y38" s="140"/>
      <c r="Z38" s="140"/>
      <c r="AA38" s="140"/>
    </row>
    <row r="39" spans="2:27" ht="15.75" x14ac:dyDescent="0.25">
      <c r="B39" s="143"/>
      <c r="C39" s="245"/>
      <c r="D39" s="44"/>
      <c r="E39" s="44"/>
      <c r="F39" s="211" t="s">
        <v>755</v>
      </c>
      <c r="G39" s="74">
        <f>IFERROR('EB_CM (Back)'!$B$7,"")</f>
        <v>0</v>
      </c>
      <c r="H39" s="201"/>
      <c r="I39" s="869">
        <v>0</v>
      </c>
      <c r="J39" s="209"/>
      <c r="K39" s="44"/>
      <c r="L39" s="201"/>
      <c r="M39" s="6" t="s">
        <v>509</v>
      </c>
      <c r="N39" s="246"/>
      <c r="O39" s="144"/>
      <c r="P39" s="140"/>
      <c r="Q39" s="761"/>
      <c r="R39" s="140"/>
      <c r="S39" s="140"/>
      <c r="T39" s="140"/>
      <c r="U39" s="140"/>
      <c r="V39" s="140"/>
      <c r="W39" s="140"/>
      <c r="X39" s="140"/>
      <c r="Y39" s="140"/>
      <c r="Z39" s="140"/>
      <c r="AA39" s="140"/>
    </row>
    <row r="40" spans="2:27" ht="16.899999999999999" customHeight="1" x14ac:dyDescent="0.25">
      <c r="B40" s="143"/>
      <c r="C40" s="245"/>
      <c r="D40" s="381"/>
      <c r="E40" s="553"/>
      <c r="F40" s="211" t="s">
        <v>524</v>
      </c>
      <c r="G40" s="45"/>
      <c r="H40" s="201"/>
      <c r="I40" s="870">
        <v>0.01</v>
      </c>
      <c r="J40" s="1120" t="str">
        <f>IF($E$37="YES","**Tier 1 payout used for modeling purposes**","")</f>
        <v/>
      </c>
      <c r="K40" s="1121"/>
      <c r="L40" s="1122"/>
      <c r="M40" s="213">
        <f>IFERROR(IF($E$37="YES",IF($G$39&gt;$G$40,$H$10*$I$40*$G$39,$H$10*$I$40*$G$40),0),0)</f>
        <v>0</v>
      </c>
      <c r="N40" s="246"/>
      <c r="O40" s="144"/>
      <c r="P40" s="140"/>
      <c r="Q40" s="761"/>
      <c r="R40" s="140"/>
      <c r="S40" s="140"/>
      <c r="T40" s="140"/>
      <c r="U40" s="140"/>
      <c r="V40" s="140"/>
      <c r="W40" s="140"/>
      <c r="X40" s="140"/>
      <c r="Y40" s="140"/>
      <c r="Z40" s="140"/>
      <c r="AA40" s="140"/>
    </row>
    <row r="41" spans="2:27" ht="16.899999999999999" customHeight="1" x14ac:dyDescent="0.25">
      <c r="B41" s="143"/>
      <c r="C41" s="245"/>
      <c r="D41" s="381"/>
      <c r="E41" s="553"/>
      <c r="F41" s="211" t="s">
        <v>525</v>
      </c>
      <c r="G41" s="45"/>
      <c r="H41" s="201"/>
      <c r="I41" s="870">
        <v>1.4999999999999999E-2</v>
      </c>
      <c r="J41" s="260"/>
      <c r="K41" s="44"/>
      <c r="L41" s="201"/>
      <c r="M41" s="1010"/>
      <c r="N41" s="246"/>
      <c r="O41" s="144"/>
      <c r="P41" s="140"/>
      <c r="Q41" s="761"/>
      <c r="R41" s="140"/>
      <c r="S41" s="140"/>
      <c r="T41" s="140"/>
      <c r="U41" s="140"/>
      <c r="V41" s="140"/>
      <c r="W41" s="140"/>
      <c r="X41" s="140"/>
      <c r="Y41" s="140"/>
      <c r="Z41" s="140"/>
      <c r="AA41" s="140"/>
    </row>
    <row r="42" spans="2:27" ht="16.899999999999999" customHeight="1" x14ac:dyDescent="0.25">
      <c r="B42" s="143"/>
      <c r="C42" s="245"/>
      <c r="D42" s="381"/>
      <c r="E42" s="553"/>
      <c r="F42" s="211" t="s">
        <v>526</v>
      </c>
      <c r="G42" s="45"/>
      <c r="H42" s="201"/>
      <c r="I42" s="870">
        <v>0.02</v>
      </c>
      <c r="J42" s="260"/>
      <c r="K42" s="44"/>
      <c r="L42" s="201"/>
      <c r="M42" s="1010"/>
      <c r="N42" s="246"/>
      <c r="O42" s="144"/>
      <c r="P42" s="140"/>
      <c r="Q42" s="761"/>
      <c r="R42" s="140"/>
      <c r="S42" s="140"/>
      <c r="T42" s="140"/>
      <c r="U42" s="140"/>
      <c r="V42" s="140"/>
      <c r="W42" s="140"/>
      <c r="X42" s="140"/>
      <c r="Y42" s="140"/>
      <c r="Z42" s="140"/>
      <c r="AA42" s="140"/>
    </row>
    <row r="43" spans="2:27" ht="9" customHeight="1" x14ac:dyDescent="0.25">
      <c r="B43" s="143"/>
      <c r="C43" s="247"/>
      <c r="D43" s="249"/>
      <c r="E43" s="249"/>
      <c r="F43" s="221"/>
      <c r="G43" s="261"/>
      <c r="H43" s="262"/>
      <c r="I43" s="263"/>
      <c r="J43" s="222"/>
      <c r="K43" s="223"/>
      <c r="L43" s="262"/>
      <c r="M43" s="223"/>
      <c r="N43" s="250"/>
      <c r="O43" s="144"/>
      <c r="P43" s="140"/>
      <c r="Q43" s="761"/>
      <c r="R43" s="140"/>
      <c r="S43" s="140"/>
      <c r="T43" s="140"/>
      <c r="U43" s="140"/>
      <c r="V43" s="140"/>
      <c r="W43" s="140"/>
      <c r="X43" s="140"/>
      <c r="Y43" s="140"/>
      <c r="Z43" s="140"/>
      <c r="AA43" s="140"/>
    </row>
    <row r="44" spans="2:27" ht="10.15" customHeight="1" x14ac:dyDescent="0.25">
      <c r="B44" s="143"/>
      <c r="C44" s="140"/>
      <c r="D44" s="140"/>
      <c r="E44" s="140"/>
      <c r="F44" s="187"/>
      <c r="G44" s="264"/>
      <c r="H44" s="184"/>
      <c r="I44" s="265"/>
      <c r="J44" s="231"/>
      <c r="K44" s="232"/>
      <c r="L44" s="184"/>
      <c r="M44" s="232"/>
      <c r="N44" s="147"/>
      <c r="O44" s="144"/>
      <c r="P44" s="140"/>
      <c r="Q44" s="761"/>
      <c r="R44" s="140"/>
      <c r="S44" s="140"/>
      <c r="T44" s="140"/>
      <c r="U44" s="140"/>
      <c r="V44" s="140"/>
      <c r="W44" s="140"/>
      <c r="X44" s="140"/>
      <c r="Y44" s="140"/>
      <c r="Z44" s="140"/>
      <c r="AA44" s="140"/>
    </row>
    <row r="45" spans="2:27" s="878" customFormat="1" ht="9" customHeight="1" x14ac:dyDescent="0.25">
      <c r="B45" s="143"/>
      <c r="C45" s="252"/>
      <c r="D45" s="255"/>
      <c r="E45" s="255"/>
      <c r="F45" s="195"/>
      <c r="G45" s="266"/>
      <c r="H45" s="194"/>
      <c r="I45" s="267"/>
      <c r="J45" s="238"/>
      <c r="K45" s="239"/>
      <c r="L45" s="194"/>
      <c r="M45" s="239"/>
      <c r="N45" s="256"/>
      <c r="O45" s="144"/>
      <c r="P45" s="140"/>
      <c r="Q45" s="761"/>
      <c r="R45" s="140"/>
      <c r="S45" s="140"/>
      <c r="T45" s="140"/>
      <c r="U45" s="140"/>
      <c r="V45" s="140"/>
      <c r="W45" s="140"/>
      <c r="X45" s="140"/>
      <c r="Y45" s="140"/>
      <c r="Z45" s="140"/>
      <c r="AA45" s="140"/>
    </row>
    <row r="46" spans="2:27" s="878" customFormat="1" ht="11.45" customHeight="1" x14ac:dyDescent="0.25">
      <c r="B46" s="143"/>
      <c r="C46" s="245"/>
      <c r="D46" s="44"/>
      <c r="E46" s="44"/>
      <c r="F46" s="151"/>
      <c r="G46" s="259" t="s">
        <v>1244</v>
      </c>
      <c r="H46" s="201"/>
      <c r="I46" s="259" t="s">
        <v>923</v>
      </c>
      <c r="J46" s="44"/>
      <c r="K46" s="241"/>
      <c r="L46" s="201"/>
      <c r="M46" s="241"/>
      <c r="N46" s="246"/>
      <c r="O46" s="144"/>
      <c r="P46" s="140"/>
      <c r="Q46" s="761"/>
      <c r="R46" s="140"/>
      <c r="S46" s="140"/>
      <c r="T46" s="140"/>
      <c r="U46" s="140"/>
      <c r="V46" s="140"/>
      <c r="W46" s="140"/>
      <c r="X46" s="140"/>
      <c r="Y46" s="140"/>
      <c r="Z46" s="140"/>
      <c r="AA46" s="140"/>
    </row>
    <row r="47" spans="2:27" s="878" customFormat="1" ht="18.75" x14ac:dyDescent="0.25">
      <c r="B47" s="143"/>
      <c r="C47" s="245"/>
      <c r="D47" s="257" t="s">
        <v>1245</v>
      </c>
      <c r="E47" s="44"/>
      <c r="F47" s="151"/>
      <c r="G47" s="434" t="s">
        <v>1254</v>
      </c>
      <c r="H47" s="201"/>
      <c r="I47" s="434" t="s">
        <v>1094</v>
      </c>
      <c r="J47" s="151"/>
      <c r="K47" s="241"/>
      <c r="L47" s="201"/>
      <c r="M47" s="241"/>
      <c r="N47" s="246"/>
      <c r="O47" s="144"/>
      <c r="P47" s="140"/>
      <c r="Q47" s="761"/>
      <c r="R47" s="427"/>
      <c r="S47" s="140"/>
      <c r="T47" s="140"/>
      <c r="U47" s="140"/>
      <c r="V47" s="140"/>
      <c r="W47" s="140"/>
      <c r="X47" s="140"/>
      <c r="Y47" s="140"/>
      <c r="Z47" s="140"/>
      <c r="AA47" s="140"/>
    </row>
    <row r="48" spans="2:27" s="878" customFormat="1" x14ac:dyDescent="0.25">
      <c r="B48" s="143"/>
      <c r="C48" s="245"/>
      <c r="D48" s="204" t="s">
        <v>553</v>
      </c>
      <c r="E48" s="73" t="s">
        <v>556</v>
      </c>
      <c r="F48" s="151"/>
      <c r="G48" s="268"/>
      <c r="H48" s="201"/>
      <c r="I48" s="269"/>
      <c r="J48" s="212"/>
      <c r="K48" s="241"/>
      <c r="L48" s="201"/>
      <c r="M48" s="241"/>
      <c r="N48" s="246"/>
      <c r="O48" s="144"/>
      <c r="P48" s="140"/>
      <c r="Q48" s="760" t="str">
        <f>IF($E48="NO","",IF($I47="Select Payment Method","X",""))</f>
        <v/>
      </c>
      <c r="R48" s="140"/>
      <c r="S48" s="140"/>
      <c r="T48" s="140"/>
      <c r="U48" s="140"/>
      <c r="V48" s="140"/>
      <c r="W48" s="140"/>
      <c r="X48" s="140"/>
      <c r="Y48" s="140"/>
      <c r="Z48" s="140"/>
      <c r="AA48" s="140"/>
    </row>
    <row r="49" spans="2:27" s="878" customFormat="1" ht="15.75" x14ac:dyDescent="0.25">
      <c r="B49" s="143"/>
      <c r="C49" s="245"/>
      <c r="D49" s="44"/>
      <c r="E49" s="44"/>
      <c r="F49" s="270"/>
      <c r="G49" s="259" t="s">
        <v>1246</v>
      </c>
      <c r="H49" s="201"/>
      <c r="I49" s="259" t="s">
        <v>1247</v>
      </c>
      <c r="J49" s="209"/>
      <c r="K49" s="241"/>
      <c r="L49" s="201"/>
      <c r="M49" s="6" t="s">
        <v>509</v>
      </c>
      <c r="N49" s="246"/>
      <c r="O49" s="144"/>
      <c r="P49" s="140"/>
      <c r="Q49" s="761"/>
      <c r="R49" s="140"/>
      <c r="S49" s="140"/>
      <c r="T49" s="140"/>
      <c r="U49" s="140"/>
      <c r="V49" s="140"/>
      <c r="W49" s="140"/>
      <c r="X49" s="140"/>
      <c r="Y49" s="140"/>
      <c r="Z49" s="140"/>
      <c r="AA49" s="140"/>
    </row>
    <row r="50" spans="2:27" s="878" customFormat="1" ht="16.899999999999999" customHeight="1" x14ac:dyDescent="0.25">
      <c r="B50" s="143"/>
      <c r="C50" s="245"/>
      <c r="D50" s="381"/>
      <c r="E50" s="553"/>
      <c r="F50" s="211"/>
      <c r="G50" s="881">
        <v>0</v>
      </c>
      <c r="H50" s="201"/>
      <c r="I50" s="872">
        <v>0</v>
      </c>
      <c r="J50" s="260"/>
      <c r="K50" s="241"/>
      <c r="L50" s="201"/>
      <c r="M50" s="213">
        <f>IF(E48="NO",0,IF(((H10-(G50*52))*I50)&lt;0,0,((H10-(G50*52))*I50)))</f>
        <v>0</v>
      </c>
      <c r="N50" s="246"/>
      <c r="O50" s="144"/>
      <c r="Q50" s="762"/>
    </row>
    <row r="51" spans="2:27" s="878" customFormat="1" ht="24.75" customHeight="1" x14ac:dyDescent="0.25">
      <c r="B51" s="143"/>
      <c r="C51" s="247"/>
      <c r="D51" s="249"/>
      <c r="E51" s="249"/>
      <c r="F51" s="249"/>
      <c r="G51" s="880"/>
      <c r="H51" s="249"/>
      <c r="I51" s="271"/>
      <c r="J51" s="249"/>
      <c r="K51" s="249"/>
      <c r="L51" s="249"/>
      <c r="M51" s="249"/>
      <c r="N51" s="250"/>
      <c r="O51" s="144"/>
      <c r="Q51" s="762"/>
    </row>
    <row r="52" spans="2:27" s="878" customFormat="1" ht="10.15" customHeight="1" x14ac:dyDescent="0.25">
      <c r="B52" s="143"/>
      <c r="C52" s="140"/>
      <c r="D52" s="140"/>
      <c r="E52" s="140"/>
      <c r="F52" s="187"/>
      <c r="G52" s="264"/>
      <c r="H52" s="184"/>
      <c r="I52" s="265"/>
      <c r="J52" s="231"/>
      <c r="K52" s="232"/>
      <c r="L52" s="184"/>
      <c r="M52" s="232"/>
      <c r="N52" s="147"/>
      <c r="O52" s="144"/>
      <c r="P52" s="140"/>
      <c r="Q52" s="761"/>
      <c r="R52" s="140"/>
      <c r="S52" s="140"/>
      <c r="T52" s="140"/>
      <c r="U52" s="140"/>
      <c r="V52" s="140"/>
      <c r="W52" s="140"/>
      <c r="X52" s="140"/>
      <c r="Y52" s="140"/>
      <c r="Z52" s="140"/>
      <c r="AA52" s="140"/>
    </row>
    <row r="53" spans="2:27" ht="9" customHeight="1" x14ac:dyDescent="0.25">
      <c r="B53" s="143"/>
      <c r="C53" s="252"/>
      <c r="D53" s="255"/>
      <c r="E53" s="255"/>
      <c r="F53" s="195"/>
      <c r="G53" s="266"/>
      <c r="H53" s="194"/>
      <c r="I53" s="267"/>
      <c r="J53" s="238"/>
      <c r="K53" s="239"/>
      <c r="L53" s="194"/>
      <c r="M53" s="239"/>
      <c r="N53" s="256"/>
      <c r="O53" s="144"/>
      <c r="P53" s="140"/>
      <c r="Q53" s="761"/>
      <c r="R53" s="140"/>
      <c r="S53" s="140"/>
      <c r="T53" s="140"/>
      <c r="U53" s="140"/>
      <c r="V53" s="140"/>
      <c r="W53" s="140"/>
      <c r="X53" s="140"/>
      <c r="Y53" s="140"/>
      <c r="Z53" s="140"/>
      <c r="AA53" s="140"/>
    </row>
    <row r="54" spans="2:27" ht="11.45" customHeight="1" x14ac:dyDescent="0.25">
      <c r="B54" s="143"/>
      <c r="C54" s="245"/>
      <c r="D54" s="44"/>
      <c r="E54" s="44"/>
      <c r="F54" s="151"/>
      <c r="G54" s="259" t="s">
        <v>1244</v>
      </c>
      <c r="H54" s="201"/>
      <c r="I54" s="259" t="s">
        <v>923</v>
      </c>
      <c r="J54" s="44"/>
      <c r="K54" s="259" t="s">
        <v>904</v>
      </c>
      <c r="L54" s="201"/>
      <c r="M54" s="241"/>
      <c r="N54" s="246"/>
      <c r="O54" s="144"/>
      <c r="P54" s="140"/>
      <c r="Q54" s="761"/>
      <c r="R54" s="140"/>
      <c r="S54" s="140"/>
      <c r="T54" s="140"/>
      <c r="U54" s="140"/>
      <c r="V54" s="140"/>
      <c r="W54" s="140"/>
      <c r="X54" s="140"/>
      <c r="Y54" s="140"/>
      <c r="Z54" s="140"/>
      <c r="AA54" s="140"/>
    </row>
    <row r="55" spans="2:27" ht="18.75" x14ac:dyDescent="0.25">
      <c r="B55" s="143"/>
      <c r="C55" s="245"/>
      <c r="D55" s="257" t="s">
        <v>753</v>
      </c>
      <c r="E55" s="44"/>
      <c r="F55" s="151"/>
      <c r="G55" s="434" t="s">
        <v>1254</v>
      </c>
      <c r="H55" s="201"/>
      <c r="I55" s="434" t="s">
        <v>1094</v>
      </c>
      <c r="J55" s="151"/>
      <c r="K55" s="435">
        <f>IF(I55="Credit Memo","Individual Customers",IF('Customer Inputs'!$G$6="New Store","New Customer 1",'Customer Inputs'!$G$6))</f>
        <v>0</v>
      </c>
      <c r="L55" s="201"/>
      <c r="M55" s="241"/>
      <c r="N55" s="246"/>
      <c r="O55" s="144"/>
      <c r="P55" s="140"/>
      <c r="Q55" s="761"/>
      <c r="R55" s="427"/>
      <c r="S55" s="140"/>
      <c r="T55" s="140"/>
      <c r="U55" s="140"/>
      <c r="V55" s="140"/>
      <c r="W55" s="140"/>
      <c r="X55" s="140"/>
      <c r="Y55" s="140"/>
      <c r="Z55" s="140"/>
      <c r="AA55" s="140"/>
    </row>
    <row r="56" spans="2:27" x14ac:dyDescent="0.25">
      <c r="B56" s="143"/>
      <c r="C56" s="245"/>
      <c r="D56" s="204" t="s">
        <v>553</v>
      </c>
      <c r="E56" s="73" t="s">
        <v>556</v>
      </c>
      <c r="F56" s="151"/>
      <c r="G56" s="268"/>
      <c r="H56" s="201"/>
      <c r="I56" s="269"/>
      <c r="J56" s="212"/>
      <c r="K56" s="241"/>
      <c r="L56" s="201"/>
      <c r="M56" s="241"/>
      <c r="N56" s="246"/>
      <c r="O56" s="144"/>
      <c r="P56" s="140"/>
      <c r="Q56" s="760" t="str">
        <f>IF($E56="NO","",IF($I55="Select Payment Method","X",""))</f>
        <v/>
      </c>
      <c r="R56" s="140"/>
      <c r="S56" s="140"/>
      <c r="T56" s="140"/>
      <c r="U56" s="140"/>
      <c r="V56" s="140"/>
      <c r="W56" s="140"/>
      <c r="X56" s="140"/>
      <c r="Y56" s="140"/>
      <c r="Z56" s="140"/>
      <c r="AA56" s="140"/>
    </row>
    <row r="57" spans="2:27" ht="15.75" x14ac:dyDescent="0.25">
      <c r="B57" s="143"/>
      <c r="C57" s="245"/>
      <c r="D57" s="44"/>
      <c r="E57" s="44"/>
      <c r="F57" s="270"/>
      <c r="G57" s="6" t="s">
        <v>1321</v>
      </c>
      <c r="H57" s="201"/>
      <c r="I57" s="530"/>
      <c r="J57" s="209"/>
      <c r="K57" s="259" t="s">
        <v>559</v>
      </c>
      <c r="L57" s="201"/>
      <c r="M57" s="6" t="s">
        <v>509</v>
      </c>
      <c r="N57" s="246"/>
      <c r="O57" s="144"/>
      <c r="P57" s="140"/>
      <c r="Q57" s="761"/>
      <c r="R57" s="140"/>
      <c r="S57" s="140"/>
      <c r="T57" s="140"/>
      <c r="U57" s="140"/>
      <c r="V57" s="140"/>
      <c r="W57" s="140"/>
      <c r="X57" s="140"/>
      <c r="Y57" s="140"/>
      <c r="Z57" s="140"/>
      <c r="AA57" s="140"/>
    </row>
    <row r="58" spans="2:27" ht="16.899999999999999" customHeight="1" x14ac:dyDescent="0.25">
      <c r="B58" s="143"/>
      <c r="C58" s="245"/>
      <c r="D58" s="381"/>
      <c r="E58" s="553"/>
      <c r="F58" s="211" t="s">
        <v>548</v>
      </c>
      <c r="G58" s="951"/>
      <c r="H58" s="201"/>
      <c r="I58" s="693"/>
      <c r="J58" s="260"/>
      <c r="K58" s="951"/>
      <c r="L58" s="201"/>
      <c r="M58" s="213">
        <f>IF($E$56="YES",K58*$H$10,0)</f>
        <v>0</v>
      </c>
      <c r="N58" s="246"/>
      <c r="O58" s="144"/>
      <c r="P58"/>
      <c r="Q58" s="762"/>
    </row>
    <row r="59" spans="2:27" ht="9" customHeight="1" x14ac:dyDescent="0.25">
      <c r="B59" s="143"/>
      <c r="C59" s="247"/>
      <c r="D59" s="249"/>
      <c r="E59" s="249"/>
      <c r="F59" s="249"/>
      <c r="G59" s="249"/>
      <c r="H59" s="249"/>
      <c r="I59" s="271"/>
      <c r="J59" s="249"/>
      <c r="K59" s="249"/>
      <c r="L59" s="249"/>
      <c r="M59" s="249"/>
      <c r="N59" s="250"/>
      <c r="O59" s="144"/>
      <c r="P59"/>
      <c r="Q59" s="762"/>
    </row>
    <row r="60" spans="2:27" ht="10.15" customHeight="1" x14ac:dyDescent="0.25">
      <c r="B60" s="143"/>
      <c r="I60" s="272"/>
      <c r="N60" s="273"/>
      <c r="O60" s="144"/>
      <c r="P60"/>
      <c r="Q60" s="762"/>
    </row>
    <row r="61" spans="2:27" s="908" customFormat="1" ht="9" customHeight="1" x14ac:dyDescent="0.25">
      <c r="B61" s="185"/>
      <c r="C61" s="279"/>
      <c r="D61" s="194"/>
      <c r="E61" s="194"/>
      <c r="F61" s="235"/>
      <c r="G61" s="266"/>
      <c r="H61" s="194"/>
      <c r="I61" s="267"/>
      <c r="J61" s="238"/>
      <c r="K61" s="239"/>
      <c r="L61" s="194"/>
      <c r="M61" s="239"/>
      <c r="N61" s="280"/>
      <c r="O61" s="186"/>
      <c r="Q61" s="763"/>
    </row>
    <row r="62" spans="2:27" s="908" customFormat="1" ht="17.45" customHeight="1" x14ac:dyDescent="0.25">
      <c r="B62" s="185"/>
      <c r="C62" s="274"/>
      <c r="D62" s="201"/>
      <c r="E62" s="201"/>
      <c r="F62" s="211"/>
      <c r="G62" s="6" t="s">
        <v>1289</v>
      </c>
      <c r="H62" s="201"/>
      <c r="I62" s="259" t="s">
        <v>923</v>
      </c>
      <c r="J62" s="44"/>
      <c r="K62" s="259" t="s">
        <v>904</v>
      </c>
      <c r="L62" s="201"/>
      <c r="M62" s="201"/>
      <c r="N62" s="275"/>
      <c r="O62" s="186"/>
      <c r="Q62" s="763"/>
    </row>
    <row r="63" spans="2:27" s="908" customFormat="1" ht="18.75" x14ac:dyDescent="0.25">
      <c r="B63" s="185"/>
      <c r="C63" s="274"/>
      <c r="D63" s="257" t="s">
        <v>1284</v>
      </c>
      <c r="E63" s="201"/>
      <c r="F63" s="211"/>
      <c r="G63" s="948" t="s">
        <v>556</v>
      </c>
      <c r="H63" s="201"/>
      <c r="I63" s="920" t="s">
        <v>1094</v>
      </c>
      <c r="J63" s="151"/>
      <c r="K63" s="435">
        <f>IF('Customer Inputs'!$G$6="New Store","New Customer 1",'Customer Inputs'!$G$6)</f>
        <v>0</v>
      </c>
      <c r="L63" s="201"/>
      <c r="M63" s="964"/>
      <c r="N63" s="275"/>
      <c r="O63" s="186"/>
      <c r="Q63" s="763"/>
    </row>
    <row r="64" spans="2:27" s="908" customFormat="1" x14ac:dyDescent="0.25">
      <c r="B64" s="185"/>
      <c r="C64" s="274"/>
      <c r="D64" s="204" t="s">
        <v>553</v>
      </c>
      <c r="E64" s="73" t="s">
        <v>556</v>
      </c>
      <c r="F64" s="151"/>
      <c r="G64" s="201"/>
      <c r="H64" s="201"/>
      <c r="I64" s="1104"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60" t="str">
        <f>IF($E64="NO","",IF($I63="Select Payment Method","X",""))</f>
        <v/>
      </c>
    </row>
    <row r="65" spans="2:17" s="908" customFormat="1" ht="15.75" customHeight="1" x14ac:dyDescent="0.25">
      <c r="B65" s="185"/>
      <c r="C65" s="274"/>
      <c r="D65" s="201"/>
      <c r="E65" s="151"/>
      <c r="F65" s="921"/>
      <c r="G65" s="924" t="s">
        <v>132</v>
      </c>
      <c r="H65" s="201"/>
      <c r="I65" s="1105"/>
      <c r="J65" s="209"/>
      <c r="K65" s="259" t="s">
        <v>557</v>
      </c>
      <c r="L65" s="201"/>
      <c r="M65" s="6" t="s">
        <v>509</v>
      </c>
      <c r="N65" s="275"/>
      <c r="O65" s="186"/>
      <c r="Q65" s="763"/>
    </row>
    <row r="66" spans="2:17" s="908" customFormat="1" ht="15.75" x14ac:dyDescent="0.25">
      <c r="B66" s="185"/>
      <c r="C66" s="274"/>
      <c r="D66" s="201"/>
      <c r="E66" s="201"/>
      <c r="F66" s="922" t="s">
        <v>967</v>
      </c>
      <c r="G66" s="925" t="str">
        <f>IF($E$64="YES","CASH","")</f>
        <v/>
      </c>
      <c r="H66" s="201"/>
      <c r="I66" s="1105"/>
      <c r="J66" s="212"/>
      <c r="K66" s="950"/>
      <c r="L66" s="201"/>
      <c r="M66" s="213">
        <f>IFERROR(IF($E$64="YES",K66/$G$4,0),0)</f>
        <v>0</v>
      </c>
      <c r="N66" s="275"/>
      <c r="O66" s="186"/>
      <c r="Q66" s="913"/>
    </row>
    <row r="67" spans="2:17" s="183" customFormat="1" ht="11.45" customHeight="1" x14ac:dyDescent="0.25">
      <c r="B67" s="281"/>
      <c r="C67" s="215"/>
      <c r="D67" s="221"/>
      <c r="E67" s="221"/>
      <c r="F67" s="923"/>
      <c r="G67" s="923"/>
      <c r="H67" s="221"/>
      <c r="I67" s="1106"/>
      <c r="J67" s="221"/>
      <c r="K67" s="221"/>
      <c r="L67" s="221"/>
      <c r="M67" s="221"/>
      <c r="N67" s="282"/>
      <c r="O67" s="283"/>
    </row>
    <row r="68" spans="2:17" s="946" customFormat="1" ht="10.15" customHeight="1" x14ac:dyDescent="0.25">
      <c r="B68" s="185"/>
      <c r="C68" s="184"/>
      <c r="D68" s="184"/>
      <c r="E68" s="184"/>
      <c r="F68" s="227"/>
      <c r="G68" s="264"/>
      <c r="H68" s="184"/>
      <c r="I68" s="265"/>
      <c r="J68" s="231"/>
      <c r="K68" s="232"/>
      <c r="L68" s="184"/>
      <c r="M68" s="232"/>
      <c r="N68" s="278"/>
      <c r="O68" s="186"/>
      <c r="Q68" s="763"/>
    </row>
    <row r="69" spans="2:17" s="946" customFormat="1" ht="9" customHeight="1" x14ac:dyDescent="0.25">
      <c r="B69" s="185"/>
      <c r="C69" s="279"/>
      <c r="D69" s="194"/>
      <c r="E69" s="194"/>
      <c r="F69" s="235"/>
      <c r="G69" s="266"/>
      <c r="H69" s="194"/>
      <c r="I69" s="267"/>
      <c r="J69" s="238"/>
      <c r="K69" s="239"/>
      <c r="L69" s="194"/>
      <c r="M69" s="239"/>
      <c r="N69" s="280"/>
      <c r="O69" s="186"/>
      <c r="Q69" s="763"/>
    </row>
    <row r="70" spans="2:17" s="954" customFormat="1" ht="17.45" customHeight="1" x14ac:dyDescent="0.25">
      <c r="B70" s="185"/>
      <c r="C70" s="274"/>
      <c r="D70" s="1107" t="s">
        <v>1291</v>
      </c>
      <c r="E70" s="959"/>
      <c r="F70" s="958"/>
      <c r="G70" s="259" t="s">
        <v>1292</v>
      </c>
      <c r="H70" s="959"/>
      <c r="I70" s="259" t="s">
        <v>923</v>
      </c>
      <c r="J70" s="960"/>
      <c r="K70" s="259" t="s">
        <v>1290</v>
      </c>
      <c r="L70" s="959"/>
      <c r="M70" s="259" t="s">
        <v>1303</v>
      </c>
      <c r="N70" s="275"/>
      <c r="O70" s="186"/>
      <c r="Q70" s="763"/>
    </row>
    <row r="71" spans="2:17" s="954" customFormat="1" ht="17.45" customHeight="1" x14ac:dyDescent="0.25">
      <c r="B71" s="185"/>
      <c r="C71" s="274"/>
      <c r="D71" s="1108"/>
      <c r="E71" s="201"/>
      <c r="F71" s="958"/>
      <c r="G71" s="967"/>
      <c r="H71" s="959"/>
      <c r="I71" s="434" t="s">
        <v>1094</v>
      </c>
      <c r="J71" s="960"/>
      <c r="K71" s="967"/>
      <c r="L71" s="959"/>
      <c r="M71" s="213">
        <f>$G$71+$K$71</f>
        <v>0</v>
      </c>
      <c r="N71" s="275"/>
      <c r="O71" s="186"/>
      <c r="Q71" s="763"/>
    </row>
    <row r="72" spans="2:17" s="954" customFormat="1" ht="14.45" customHeight="1" x14ac:dyDescent="0.25">
      <c r="B72" s="185"/>
      <c r="C72" s="274"/>
      <c r="D72" s="204" t="s">
        <v>553</v>
      </c>
      <c r="E72" s="73" t="s">
        <v>556</v>
      </c>
      <c r="F72" s="958"/>
      <c r="G72" s="961"/>
      <c r="H72" s="959"/>
      <c r="I72" s="267"/>
      <c r="J72" s="960"/>
      <c r="K72" s="239"/>
      <c r="L72" s="959"/>
      <c r="M72" s="1111" t="str">
        <f>IF($M$71&gt;=10000,"The amount entered is $10,000 or above. This model can be submitted but will require additional approved before the agreement can be generated. Business Context will need to be provided","")</f>
        <v/>
      </c>
      <c r="N72" s="1112"/>
      <c r="O72" s="186"/>
      <c r="Q72" s="763"/>
    </row>
    <row r="73" spans="2:17" s="946" customFormat="1" ht="34.5" customHeight="1" x14ac:dyDescent="0.25">
      <c r="B73" s="185"/>
      <c r="C73" s="274"/>
      <c r="D73" s="1110" t="s">
        <v>1322</v>
      </c>
      <c r="E73" s="1110"/>
      <c r="F73" s="958"/>
      <c r="G73" s="1109" t="s">
        <v>1323</v>
      </c>
      <c r="H73" s="1109"/>
      <c r="I73" s="1109"/>
      <c r="J73" s="1109"/>
      <c r="K73" s="1109"/>
      <c r="L73" s="201"/>
      <c r="M73" s="1111"/>
      <c r="N73" s="1112"/>
      <c r="O73" s="186"/>
      <c r="Q73" s="763"/>
    </row>
    <row r="74" spans="2:17" s="946" customFormat="1" ht="16.5" customHeight="1" x14ac:dyDescent="0.25">
      <c r="B74" s="185"/>
      <c r="C74" s="274"/>
      <c r="D74" s="201"/>
      <c r="E74" s="151"/>
      <c r="F74" s="921"/>
      <c r="G74" s="957" t="s">
        <v>1287</v>
      </c>
      <c r="H74" s="209"/>
      <c r="I74" s="6" t="s">
        <v>1288</v>
      </c>
      <c r="J74" s="201"/>
      <c r="K74" s="259" t="s">
        <v>1286</v>
      </c>
      <c r="L74" s="201"/>
      <c r="M74" s="6" t="s">
        <v>509</v>
      </c>
      <c r="N74" s="275"/>
      <c r="O74" s="186"/>
      <c r="Q74" s="763"/>
    </row>
    <row r="75" spans="2:17" s="946" customFormat="1" ht="18" customHeight="1" x14ac:dyDescent="0.25">
      <c r="B75" s="185"/>
      <c r="C75" s="274"/>
      <c r="D75" s="201"/>
      <c r="E75" s="201"/>
      <c r="F75" s="922" t="s">
        <v>1216</v>
      </c>
      <c r="G75" s="948"/>
      <c r="H75" s="212"/>
      <c r="I75" s="949"/>
      <c r="J75" s="201"/>
      <c r="K75" s="965"/>
      <c r="L75" s="201"/>
      <c r="M75" s="213">
        <f>IFERROR(IF($E72="YES",M71/$G$4,0),0)</f>
        <v>0</v>
      </c>
      <c r="N75" s="275"/>
      <c r="O75" s="186"/>
    </row>
    <row r="76" spans="2:17" s="183" customFormat="1" ht="11.45" customHeight="1" x14ac:dyDescent="0.25">
      <c r="B76" s="281"/>
      <c r="C76" s="215"/>
      <c r="D76" s="221"/>
      <c r="E76" s="221"/>
      <c r="F76" s="923"/>
      <c r="G76" s="923"/>
      <c r="H76" s="221"/>
      <c r="I76" s="221"/>
      <c r="J76" s="221"/>
      <c r="K76" s="221"/>
      <c r="L76" s="221"/>
      <c r="M76" s="221"/>
      <c r="N76" s="282"/>
      <c r="O76" s="283"/>
    </row>
    <row r="77" spans="2:17" s="5" customFormat="1" ht="10.15" customHeight="1" x14ac:dyDescent="0.25">
      <c r="B77" s="185"/>
      <c r="C77" s="184"/>
      <c r="D77" s="184"/>
      <c r="E77" s="184"/>
      <c r="F77" s="227"/>
      <c r="G77" s="264"/>
      <c r="H77" s="184"/>
      <c r="I77" s="265"/>
      <c r="J77" s="231"/>
      <c r="K77" s="232"/>
      <c r="L77" s="184"/>
      <c r="M77" s="232"/>
      <c r="N77" s="278"/>
      <c r="O77" s="186"/>
      <c r="Q77" s="763"/>
    </row>
    <row r="78" spans="2:17" s="5" customFormat="1" ht="9" customHeight="1" x14ac:dyDescent="0.25">
      <c r="B78" s="185"/>
      <c r="C78" s="279"/>
      <c r="D78" s="194"/>
      <c r="E78" s="194"/>
      <c r="F78" s="235"/>
      <c r="G78" s="266"/>
      <c r="H78" s="194"/>
      <c r="I78" s="267"/>
      <c r="J78" s="238"/>
      <c r="K78" s="239"/>
      <c r="L78" s="194"/>
      <c r="M78" s="239"/>
      <c r="N78" s="280"/>
      <c r="O78" s="186"/>
      <c r="Q78" s="763"/>
    </row>
    <row r="79" spans="2:17" s="5" customFormat="1" ht="17.45" customHeight="1" x14ac:dyDescent="0.25">
      <c r="B79" s="185"/>
      <c r="C79" s="274"/>
      <c r="D79" s="201"/>
      <c r="E79" s="201"/>
      <c r="F79" s="211"/>
      <c r="G79" s="6" t="s">
        <v>1217</v>
      </c>
      <c r="H79" s="201"/>
      <c r="I79" s="259" t="s">
        <v>923</v>
      </c>
      <c r="J79" s="44"/>
      <c r="K79" s="259" t="s">
        <v>904</v>
      </c>
      <c r="L79" s="201"/>
      <c r="M79" s="241"/>
      <c r="N79" s="275"/>
      <c r="O79" s="186"/>
      <c r="Q79" s="763"/>
    </row>
    <row r="80" spans="2:17" s="5" customFormat="1" ht="18.75" x14ac:dyDescent="0.25">
      <c r="B80" s="185"/>
      <c r="C80" s="274"/>
      <c r="D80" s="257" t="s">
        <v>1216</v>
      </c>
      <c r="E80" s="201"/>
      <c r="F80" s="211"/>
      <c r="G80" s="948" t="s">
        <v>1255</v>
      </c>
      <c r="H80" s="201"/>
      <c r="I80" s="434" t="s">
        <v>1094</v>
      </c>
      <c r="J80" s="151"/>
      <c r="K80" s="435">
        <f>IF(I80="Credit Memo","Individual Customers",IF('Customer Inputs'!$G$6="New Store","New Customer 1",'Customer Inputs'!$G$6))</f>
        <v>0</v>
      </c>
      <c r="L80" s="201"/>
      <c r="M80" s="241"/>
      <c r="N80" s="275"/>
      <c r="O80" s="186"/>
      <c r="Q80" s="763"/>
    </row>
    <row r="81" spans="2:20" s="5" customFormat="1" x14ac:dyDescent="0.25">
      <c r="B81" s="185"/>
      <c r="C81" s="274"/>
      <c r="D81" s="204" t="s">
        <v>553</v>
      </c>
      <c r="E81" s="73" t="s">
        <v>556</v>
      </c>
      <c r="F81" s="151"/>
      <c r="G81" s="201"/>
      <c r="H81" s="201"/>
      <c r="I81" s="201"/>
      <c r="J81" s="201"/>
      <c r="K81" s="201"/>
      <c r="L81" s="201"/>
      <c r="M81" s="201"/>
      <c r="N81" s="275"/>
      <c r="O81" s="186"/>
      <c r="Q81" s="760" t="str">
        <f>IF($E81="NO","",IF($I80="Select Payment Method","X",""))</f>
        <v/>
      </c>
    </row>
    <row r="82" spans="2:20" s="5" customFormat="1" ht="15.75" x14ac:dyDescent="0.25">
      <c r="B82" s="185"/>
      <c r="C82" s="274"/>
      <c r="D82" s="201"/>
      <c r="E82" s="151"/>
      <c r="F82" s="921"/>
      <c r="G82" s="924" t="s">
        <v>132</v>
      </c>
      <c r="H82" s="201"/>
      <c r="I82" s="530"/>
      <c r="J82" s="209"/>
      <c r="K82" s="259" t="s">
        <v>557</v>
      </c>
      <c r="L82" s="201"/>
      <c r="M82" s="6" t="s">
        <v>509</v>
      </c>
      <c r="N82" s="275"/>
      <c r="O82" s="186"/>
      <c r="Q82" s="763"/>
    </row>
    <row r="83" spans="2:20" s="5" customFormat="1" ht="18" customHeight="1" x14ac:dyDescent="0.25">
      <c r="B83" s="185"/>
      <c r="C83" s="274"/>
      <c r="D83" s="201"/>
      <c r="E83" s="201"/>
      <c r="F83" s="922" t="s">
        <v>1216</v>
      </c>
      <c r="G83" s="925" t="str">
        <f>IF($E$81="YES","CHECK Business Tools","")</f>
        <v/>
      </c>
      <c r="H83" s="201"/>
      <c r="I83" s="269"/>
      <c r="J83" s="212"/>
      <c r="K83" s="950">
        <v>3</v>
      </c>
      <c r="L83" s="201"/>
      <c r="M83" s="213">
        <f>IFERROR(IF($E81="YES",K83/$G$4,0),0)</f>
        <v>0</v>
      </c>
      <c r="N83" s="275"/>
      <c r="O83" s="186"/>
    </row>
    <row r="84" spans="2:20" s="183" customFormat="1" ht="11.45" customHeight="1" x14ac:dyDescent="0.25">
      <c r="B84" s="281"/>
      <c r="C84" s="215"/>
      <c r="D84" s="221"/>
      <c r="E84" s="221"/>
      <c r="F84" s="923"/>
      <c r="G84" s="923"/>
      <c r="H84" s="221"/>
      <c r="I84" s="221"/>
      <c r="J84" s="221"/>
      <c r="K84" s="221"/>
      <c r="L84" s="221"/>
      <c r="M84" s="221"/>
      <c r="N84" s="282"/>
      <c r="O84" s="283"/>
    </row>
    <row r="85" spans="2:20" s="183" customFormat="1" ht="9" customHeight="1" x14ac:dyDescent="0.25">
      <c r="B85" s="281"/>
      <c r="C85" s="187"/>
      <c r="D85" s="187"/>
      <c r="E85" s="187"/>
      <c r="F85" s="187"/>
      <c r="G85" s="187"/>
      <c r="H85" s="187"/>
      <c r="I85" s="187"/>
      <c r="J85" s="187"/>
      <c r="K85" s="187"/>
      <c r="L85" s="187"/>
      <c r="M85" s="187"/>
      <c r="N85" s="788"/>
      <c r="O85" s="283"/>
    </row>
    <row r="86" spans="2:20" s="183" customFormat="1" ht="13.15" customHeight="1" x14ac:dyDescent="0.25">
      <c r="B86" s="281"/>
      <c r="C86" s="193"/>
      <c r="D86" s="195"/>
      <c r="E86" s="195"/>
      <c r="F86" s="195"/>
      <c r="G86" s="195"/>
      <c r="H86" s="195"/>
      <c r="I86" s="195"/>
      <c r="J86" s="195"/>
      <c r="K86" s="195"/>
      <c r="L86" s="195"/>
      <c r="M86" s="195"/>
      <c r="N86" s="789"/>
      <c r="O86" s="283"/>
    </row>
    <row r="87" spans="2:20" s="183" customFormat="1" ht="13.15" customHeight="1" x14ac:dyDescent="0.25">
      <c r="B87" s="281"/>
      <c r="C87" s="199"/>
      <c r="D87" s="151"/>
      <c r="E87" s="151"/>
      <c r="F87" s="1100" t="s">
        <v>1227</v>
      </c>
      <c r="G87" s="1100"/>
      <c r="H87" s="151"/>
      <c r="I87" s="259" t="s">
        <v>923</v>
      </c>
      <c r="J87" s="151"/>
      <c r="K87" s="259" t="s">
        <v>904</v>
      </c>
      <c r="L87" s="151"/>
      <c r="M87" s="151"/>
      <c r="N87" s="790"/>
      <c r="O87" s="283"/>
    </row>
    <row r="88" spans="2:20" s="183" customFormat="1" ht="18" customHeight="1" x14ac:dyDescent="0.25">
      <c r="B88" s="281"/>
      <c r="C88" s="199"/>
      <c r="D88" s="257" t="s">
        <v>1106</v>
      </c>
      <c r="E88" s="151"/>
      <c r="F88" s="1100"/>
      <c r="G88" s="1100"/>
      <c r="H88" s="151"/>
      <c r="I88" s="434" t="s">
        <v>1094</v>
      </c>
      <c r="J88" s="151"/>
      <c r="K88" s="435">
        <f>IF(I88="Credit Memo","Individual Customers",IF('Customer Inputs'!$G$6="New Store","New Customer 1",'Customer Inputs'!$G$6))</f>
        <v>0</v>
      </c>
      <c r="L88" s="151"/>
      <c r="M88" s="151"/>
      <c r="N88" s="790"/>
      <c r="O88" s="283"/>
    </row>
    <row r="89" spans="2:20" s="183" customFormat="1" x14ac:dyDescent="0.25">
      <c r="B89" s="281"/>
      <c r="C89" s="199"/>
      <c r="D89" s="204" t="s">
        <v>553</v>
      </c>
      <c r="E89" s="73" t="s">
        <v>556</v>
      </c>
      <c r="F89" s="1100"/>
      <c r="G89" s="1100"/>
      <c r="H89" s="151"/>
      <c r="I89" s="151"/>
      <c r="J89" s="151"/>
      <c r="K89" s="151"/>
      <c r="L89" s="151"/>
      <c r="M89" s="151"/>
      <c r="N89" s="790"/>
      <c r="O89" s="283"/>
      <c r="Q89" s="760" t="str">
        <f>IF($D$94=0,"",IF($E89="NO","",IF($I88="Select Payment Method","X","")))</f>
        <v/>
      </c>
    </row>
    <row r="90" spans="2:20" s="183" customFormat="1" ht="15.75" x14ac:dyDescent="0.25">
      <c r="B90" s="281"/>
      <c r="C90" s="199"/>
      <c r="D90" s="764"/>
      <c r="E90" s="765"/>
      <c r="F90" s="270"/>
      <c r="G90" s="6" t="s">
        <v>1108</v>
      </c>
      <c r="H90" s="151"/>
      <c r="I90" s="151"/>
      <c r="J90" s="151"/>
      <c r="K90" s="530"/>
      <c r="L90" s="201"/>
      <c r="M90" s="6" t="s">
        <v>509</v>
      </c>
      <c r="N90" s="790"/>
      <c r="O90" s="283"/>
    </row>
    <row r="91" spans="2:20" s="183" customFormat="1" ht="18" customHeight="1" x14ac:dyDescent="0.25">
      <c r="B91" s="281"/>
      <c r="C91" s="199"/>
      <c r="D91" s="151"/>
      <c r="E91" s="765"/>
      <c r="F91" s="211" t="s">
        <v>1107</v>
      </c>
      <c r="G91" s="952"/>
      <c r="H91" s="151"/>
      <c r="I91" s="151"/>
      <c r="J91" s="151"/>
      <c r="K91" s="241"/>
      <c r="L91" s="201"/>
      <c r="M91" s="213">
        <f>IFERROR(IF($E89="YES",$G$91*$H$10,0),0)</f>
        <v>0</v>
      </c>
      <c r="N91" s="790"/>
      <c r="O91" s="283"/>
    </row>
    <row r="92" spans="2:20" s="183" customFormat="1" ht="11.45" customHeight="1" x14ac:dyDescent="0.25">
      <c r="B92" s="281"/>
      <c r="C92" s="215"/>
      <c r="D92" s="221"/>
      <c r="E92" s="221"/>
      <c r="F92" s="221"/>
      <c r="G92" s="990" t="s">
        <v>1305</v>
      </c>
      <c r="H92" s="221"/>
      <c r="I92" s="221"/>
      <c r="J92" s="221"/>
      <c r="K92" s="221"/>
      <c r="L92" s="221"/>
      <c r="M92" s="221"/>
      <c r="N92" s="282"/>
      <c r="O92" s="283"/>
    </row>
    <row r="93" spans="2:20" s="183" customFormat="1" ht="24" customHeight="1" x14ac:dyDescent="0.25">
      <c r="B93" s="281"/>
      <c r="C93" s="187"/>
      <c r="E93" s="187"/>
      <c r="F93" s="187"/>
      <c r="G93" s="187"/>
      <c r="H93" s="187"/>
      <c r="I93" s="187"/>
      <c r="J93" s="187"/>
      <c r="K93" s="187"/>
      <c r="L93" s="187"/>
      <c r="M93" s="284"/>
      <c r="N93" s="187"/>
      <c r="O93" s="283"/>
      <c r="P93" s="187"/>
      <c r="Q93" s="187"/>
      <c r="R93" s="187"/>
    </row>
    <row r="94" spans="2:20" s="286" customFormat="1" ht="24" customHeight="1" x14ac:dyDescent="0.3">
      <c r="B94" s="285"/>
      <c r="D94" s="791">
        <f>'Customer Inputs'!$H$17</f>
        <v>0</v>
      </c>
      <c r="L94" s="287" t="s">
        <v>233</v>
      </c>
      <c r="M94" s="288">
        <f>SUM($M$17:$M$20)+SUM($M$28:$M$31)+SUM($M$39:$M$42)+$M$58+$M$66+$M$83+$M$91+$M$50+$M$75</f>
        <v>0</v>
      </c>
      <c r="O94" s="289"/>
      <c r="R94" s="436"/>
      <c r="S94" s="436"/>
      <c r="T94" s="437"/>
    </row>
    <row r="95" spans="2:20" s="286" customFormat="1" ht="27.6" customHeight="1" x14ac:dyDescent="0.3">
      <c r="B95" s="285"/>
      <c r="L95" s="287"/>
      <c r="M95" s="758" t="str">
        <f>IF(M97&gt;0,"**Select Payment Method Above**","")</f>
        <v/>
      </c>
      <c r="N95" s="528" t="s">
        <v>207</v>
      </c>
      <c r="O95" s="289"/>
    </row>
    <row r="96" spans="2:20" ht="24" customHeight="1" x14ac:dyDescent="0.25">
      <c r="B96" s="143"/>
      <c r="L96" s="287" t="s">
        <v>234</v>
      </c>
      <c r="M96" s="290">
        <f>IFERROR($M$94/'PIM Model'!$G$31,0)</f>
        <v>0</v>
      </c>
      <c r="N96" s="529">
        <v>0.05</v>
      </c>
      <c r="O96" s="144"/>
      <c r="P96"/>
    </row>
    <row r="97" spans="2:16" ht="24" customHeight="1" thickBot="1" x14ac:dyDescent="0.3">
      <c r="B97" s="291"/>
      <c r="C97" s="292"/>
      <c r="D97" s="292"/>
      <c r="E97" s="292"/>
      <c r="F97" s="292"/>
      <c r="G97" s="292"/>
      <c r="H97" s="292"/>
      <c r="I97" s="292"/>
      <c r="J97" s="292"/>
      <c r="K97" s="292"/>
      <c r="L97" s="725"/>
      <c r="M97" s="759">
        <f>COUNTIF($Q$14:$Q$92,"X")</f>
        <v>0</v>
      </c>
      <c r="N97" s="726"/>
      <c r="O97" s="293"/>
      <c r="P97"/>
    </row>
    <row r="98" spans="2:16" ht="48.6" customHeight="1" x14ac:dyDescent="0.25">
      <c r="C98" s="1102"/>
      <c r="D98" s="1102"/>
      <c r="I98" s="724"/>
      <c r="L98" s="5"/>
      <c r="M98" s="1103"/>
      <c r="N98" s="1103"/>
      <c r="P98"/>
    </row>
  </sheetData>
  <sheetProtection algorithmName="SHA-512" hashValue="QarN/XFD3GMwFy/ZYikQPa8ojA0zRKcsPPRbd1zy29E19WdBkNa0dC/m0RaUcJUkkqJIni6qCVLQFpLkAfWBLg==" saltValue="JCe6WTB1WwWrDLWjewIwoA==" spinCount="100000" sheet="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41" priority="42">
      <formula>$M$97&gt;0</formula>
    </cfRule>
    <cfRule type="cellIs" dxfId="140" priority="64" operator="lessThan">
      <formula>$N$96</formula>
    </cfRule>
    <cfRule type="cellIs" dxfId="139" priority="65" operator="greaterThan">
      <formula>$N$96</formula>
    </cfRule>
  </conditionalFormatting>
  <conditionalFormatting sqref="G18:G20 I18:I20 I14">
    <cfRule type="expression" dxfId="138" priority="55">
      <formula>$E$15="YES"</formula>
    </cfRule>
  </conditionalFormatting>
  <conditionalFormatting sqref="I29:I31 I25 G29:G31">
    <cfRule type="expression" dxfId="137" priority="54">
      <formula>$E$26="YES"</formula>
    </cfRule>
  </conditionalFormatting>
  <conditionalFormatting sqref="K83 I80">
    <cfRule type="expression" dxfId="136" priority="52">
      <formula>$E$81="YES"</formula>
    </cfRule>
  </conditionalFormatting>
  <conditionalFormatting sqref="K58 I55">
    <cfRule type="expression" dxfId="135" priority="50">
      <formula>$E$56="YES"</formula>
    </cfRule>
  </conditionalFormatting>
  <conditionalFormatting sqref="I36 G40:G42 I39:I42">
    <cfRule type="expression" dxfId="134" priority="46">
      <formula>$E$37="YES"</formula>
    </cfRule>
  </conditionalFormatting>
  <conditionalFormatting sqref="G58">
    <cfRule type="expression" dxfId="133" priority="48">
      <formula>$E$56="YES"</formula>
    </cfRule>
  </conditionalFormatting>
  <conditionalFormatting sqref="I88">
    <cfRule type="expression" dxfId="132" priority="39">
      <formula>$E$89="YES"</formula>
    </cfRule>
  </conditionalFormatting>
  <conditionalFormatting sqref="G80">
    <cfRule type="expression" dxfId="131" priority="30">
      <formula>$E$81="YES"</formula>
    </cfRule>
  </conditionalFormatting>
  <conditionalFormatting sqref="G14">
    <cfRule type="expression" dxfId="130" priority="26">
      <formula>$E$15="YES"</formula>
    </cfRule>
  </conditionalFormatting>
  <conditionalFormatting sqref="G47 I47 G50 I50">
    <cfRule type="expression" dxfId="129" priority="23">
      <formula>$E$48="YES"</formula>
    </cfRule>
  </conditionalFormatting>
  <conditionalFormatting sqref="K66 I63">
    <cfRule type="expression" dxfId="128" priority="21">
      <formula>$E$64="YES"</formula>
    </cfRule>
  </conditionalFormatting>
  <conditionalFormatting sqref="G63">
    <cfRule type="expression" dxfId="127" priority="20">
      <formula>$E$64="YES"</formula>
    </cfRule>
  </conditionalFormatting>
  <conditionalFormatting sqref="G25">
    <cfRule type="expression" dxfId="126" priority="17">
      <formula>$E$26="YES"</formula>
    </cfRule>
  </conditionalFormatting>
  <conditionalFormatting sqref="G36">
    <cfRule type="expression" dxfId="125" priority="16">
      <formula>$E$37="YES"</formula>
    </cfRule>
  </conditionalFormatting>
  <conditionalFormatting sqref="G55">
    <cfRule type="expression" dxfId="124" priority="15">
      <formula>$E$56="YES"</formula>
    </cfRule>
  </conditionalFormatting>
  <conditionalFormatting sqref="G91">
    <cfRule type="expression" dxfId="123" priority="10">
      <formula>$E$89="YES"</formula>
    </cfRule>
  </conditionalFormatting>
  <conditionalFormatting sqref="K71 I71 G75 K75 I75">
    <cfRule type="expression" dxfId="122" priority="118">
      <formula>$E$72="YES"</formula>
    </cfRule>
  </conditionalFormatting>
  <conditionalFormatting sqref="G71">
    <cfRule type="expression" dxfId="121" priority="5">
      <formula>$E$72="YES"</formula>
    </cfRule>
  </conditionalFormatting>
  <conditionalFormatting sqref="I64">
    <cfRule type="expression" dxfId="120" priority="119">
      <formula>$K$66+$K$71&gt;=10000</formula>
    </cfRule>
  </conditionalFormatting>
  <conditionalFormatting sqref="M72">
    <cfRule type="expression" dxfId="119" priority="1">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type="decimal" operator="lessThan" allowBlank="1" showInputMessage="1" showErrorMessage="1" error="Cannot exceed 1.5%" sqref="G91" xr:uid="{28FE455C-41BD-4740-80B3-E31A1D2CE6E6}">
      <formula1>0.015000001</formula1>
    </dataValidation>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8"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 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5"/>
      <c r="C2" s="1139" t="s">
        <v>215</v>
      </c>
      <c r="D2" s="1139"/>
      <c r="E2" s="1139"/>
      <c r="F2" s="557"/>
      <c r="G2" s="179"/>
      <c r="H2" s="179"/>
      <c r="I2" s="179"/>
      <c r="J2" s="179"/>
      <c r="K2" s="179"/>
      <c r="L2" s="182"/>
    </row>
    <row r="3" spans="2:23" x14ac:dyDescent="0.25">
      <c r="B3" s="185"/>
      <c r="C3" s="1145" t="s">
        <v>381</v>
      </c>
      <c r="D3" s="1146"/>
      <c r="E3" s="425">
        <f>Welcome!$D$8</f>
        <v>0</v>
      </c>
      <c r="F3" s="429"/>
      <c r="G3" s="523" t="s">
        <v>110</v>
      </c>
      <c r="H3" s="1143" t="str">
        <f>IFERROR(VLOOKUP($H$4,'Market Geography'!$D:$G,4,FALSE),"Select Market")</f>
        <v>MIDWEST</v>
      </c>
      <c r="I3" s="1143"/>
      <c r="J3" s="1143"/>
      <c r="K3" s="1144"/>
      <c r="L3" s="186"/>
    </row>
    <row r="4" spans="2:23" x14ac:dyDescent="0.25">
      <c r="B4" s="185"/>
      <c r="C4" s="1130" t="s">
        <v>216</v>
      </c>
      <c r="D4" s="1131"/>
      <c r="E4" s="393">
        <f>Welcome!$D$12</f>
        <v>0</v>
      </c>
      <c r="F4" s="558"/>
      <c r="G4" s="524" t="s">
        <v>120</v>
      </c>
      <c r="H4" s="1126" t="str">
        <f>Welcome!$D$4</f>
        <v>SALEM</v>
      </c>
      <c r="I4" s="1126"/>
      <c r="J4" s="1126"/>
      <c r="K4" s="1127"/>
      <c r="L4" s="186"/>
    </row>
    <row r="5" spans="2:23" x14ac:dyDescent="0.25">
      <c r="B5" s="185"/>
      <c r="C5" s="1130" t="s">
        <v>202</v>
      </c>
      <c r="D5" s="1131"/>
      <c r="E5" s="149">
        <f>'PIM Model'!$G$31</f>
        <v>0</v>
      </c>
      <c r="F5" s="559"/>
      <c r="G5" s="524" t="s">
        <v>107</v>
      </c>
      <c r="H5" s="1126" t="str">
        <f>'Multi-Customer'!$M$47</f>
        <v>Enter Customer(s)</v>
      </c>
      <c r="I5" s="1126"/>
      <c r="J5" s="1126"/>
      <c r="K5" s="1127"/>
      <c r="L5" s="186"/>
    </row>
    <row r="6" spans="2:23" x14ac:dyDescent="0.25">
      <c r="B6" s="185"/>
      <c r="C6" s="1130" t="s">
        <v>493</v>
      </c>
      <c r="D6" s="1131"/>
      <c r="E6" s="150">
        <f>'PIM Model'!$E$6</f>
        <v>0</v>
      </c>
      <c r="F6" s="429"/>
      <c r="G6" s="524" t="s">
        <v>410</v>
      </c>
      <c r="H6" s="1126" t="str">
        <f>'Multi-Customer'!$M$83</f>
        <v>MULTIPLE MENU TYPES</v>
      </c>
      <c r="I6" s="1126"/>
      <c r="J6" s="1126"/>
      <c r="K6" s="1127"/>
      <c r="L6" s="186"/>
      <c r="R6" s="560"/>
    </row>
    <row r="7" spans="2:23" ht="15.75" thickBot="1" x14ac:dyDescent="0.3">
      <c r="B7" s="185"/>
      <c r="C7" s="1132" t="s">
        <v>547</v>
      </c>
      <c r="D7" s="1133"/>
      <c r="E7" s="426">
        <f>IFERROR('PIM Ranges'!$AU$3,0)</f>
        <v>0</v>
      </c>
      <c r="F7" s="184"/>
      <c r="G7" s="525" t="s">
        <v>225</v>
      </c>
      <c r="H7" s="1128" t="s">
        <v>211</v>
      </c>
      <c r="I7" s="1128"/>
      <c r="J7" s="1128"/>
      <c r="K7" s="1129"/>
      <c r="L7" s="186"/>
      <c r="P7" s="184"/>
      <c r="Q7" s="159"/>
      <c r="R7" s="561"/>
      <c r="S7" s="140"/>
      <c r="T7" s="159"/>
      <c r="U7" s="184"/>
      <c r="V7" s="159"/>
      <c r="W7" s="184"/>
    </row>
    <row r="8" spans="2:23" ht="13.9" customHeight="1" x14ac:dyDescent="0.25">
      <c r="B8" s="185"/>
      <c r="D8" s="142"/>
      <c r="E8" s="1087"/>
      <c r="F8" s="1087"/>
      <c r="G8"/>
      <c r="H8"/>
      <c r="I8" s="440"/>
      <c r="J8" s="27"/>
      <c r="K8" s="27"/>
      <c r="L8" s="186"/>
      <c r="P8" s="184"/>
      <c r="Q8" s="142"/>
      <c r="R8" s="562"/>
      <c r="S8" s="140"/>
      <c r="T8" s="231"/>
      <c r="U8" s="184"/>
      <c r="V8" s="232"/>
      <c r="W8" s="184"/>
    </row>
    <row r="9" spans="2:23" ht="13.9" customHeight="1" x14ac:dyDescent="0.25">
      <c r="B9" s="185"/>
      <c r="C9" s="279"/>
      <c r="D9" s="563"/>
      <c r="E9" s="195"/>
      <c r="F9" s="194"/>
      <c r="G9" s="194"/>
      <c r="H9" s="194"/>
      <c r="I9" s="564"/>
      <c r="J9" s="564"/>
      <c r="K9" s="565"/>
      <c r="L9" s="186"/>
      <c r="P9" s="184"/>
      <c r="Q9" s="142"/>
      <c r="R9" s="562"/>
      <c r="S9" s="140"/>
      <c r="T9" s="231"/>
      <c r="U9" s="184"/>
      <c r="V9" s="232"/>
      <c r="W9" s="184"/>
    </row>
    <row r="10" spans="2:23" ht="26.45" customHeight="1" x14ac:dyDescent="0.25">
      <c r="B10" s="185"/>
      <c r="C10" s="274"/>
      <c r="D10" s="6" t="s">
        <v>125</v>
      </c>
      <c r="E10" s="714" t="s">
        <v>126</v>
      </c>
      <c r="F10" s="201"/>
      <c r="G10" s="714" t="s">
        <v>376</v>
      </c>
      <c r="H10" s="201"/>
      <c r="I10" s="1134" t="s">
        <v>754</v>
      </c>
      <c r="J10" s="1134"/>
      <c r="K10" s="275"/>
      <c r="L10" s="186"/>
      <c r="P10" s="184"/>
      <c r="Q10" s="184"/>
      <c r="R10" s="566"/>
      <c r="S10" s="184"/>
      <c r="T10" s="184"/>
      <c r="U10" s="184"/>
      <c r="V10" s="184"/>
      <c r="W10" s="184"/>
    </row>
    <row r="11" spans="2:23" ht="23.45" customHeight="1" x14ac:dyDescent="0.25">
      <c r="B11" s="185"/>
      <c r="C11" s="274"/>
      <c r="D11" s="567" t="s">
        <v>205</v>
      </c>
      <c r="E11" s="568">
        <f>'Variable Costs (Back)'!$AE$25</f>
        <v>0</v>
      </c>
      <c r="F11" s="201"/>
      <c r="G11" s="569">
        <f>IFERROR(E11/'PIM Model'!$H$31,0)</f>
        <v>0</v>
      </c>
      <c r="H11" s="201"/>
      <c r="I11" s="1138" t="str">
        <f>IFERROR($E11/$E$5,"")</f>
        <v/>
      </c>
      <c r="J11" s="1138"/>
      <c r="K11" s="275"/>
      <c r="L11" s="186"/>
      <c r="R11" s="560"/>
    </row>
    <row r="12" spans="2:23" ht="36" customHeight="1" x14ac:dyDescent="0.25">
      <c r="B12" s="185"/>
      <c r="C12" s="274"/>
      <c r="D12" s="1136" t="s">
        <v>712</v>
      </c>
      <c r="E12" s="1136"/>
      <c r="F12" s="570"/>
      <c r="G12" s="571"/>
      <c r="H12" s="201"/>
      <c r="I12" s="572"/>
      <c r="J12" s="573"/>
      <c r="K12" s="275"/>
      <c r="L12" s="186"/>
    </row>
    <row r="13" spans="2:23" s="863" customFormat="1" ht="23.45" customHeight="1" x14ac:dyDescent="0.25">
      <c r="B13" s="185"/>
      <c r="C13" s="274"/>
      <c r="D13" s="567" t="s">
        <v>1228</v>
      </c>
      <c r="E13" s="568">
        <f>'Tracking &amp; Profitability'!E26*-1</f>
        <v>0</v>
      </c>
      <c r="F13" s="201"/>
      <c r="G13" s="569">
        <f>'Tracking &amp; Profitability'!G26*-1</f>
        <v>0</v>
      </c>
      <c r="H13" s="201"/>
      <c r="I13" s="1138" t="str">
        <f>IFERROR(E13/E5,"")</f>
        <v/>
      </c>
      <c r="J13" s="1138"/>
      <c r="K13" s="275"/>
      <c r="L13" s="186"/>
    </row>
    <row r="14" spans="2:23" s="863" customFormat="1" ht="36.6" customHeight="1" x14ac:dyDescent="0.25">
      <c r="B14" s="185"/>
      <c r="C14" s="274"/>
      <c r="D14" s="1136" t="s">
        <v>1229</v>
      </c>
      <c r="E14" s="1136"/>
      <c r="F14" s="570"/>
      <c r="G14" s="571"/>
      <c r="H14" s="201"/>
      <c r="I14" s="572"/>
      <c r="J14" s="573"/>
      <c r="K14" s="275"/>
      <c r="L14" s="186"/>
    </row>
    <row r="15" spans="2:23" ht="23.45" customHeight="1" x14ac:dyDescent="0.25">
      <c r="B15" s="185"/>
      <c r="C15" s="274"/>
      <c r="D15" s="567" t="s">
        <v>204</v>
      </c>
      <c r="E15" s="568">
        <f>'Variable Costs (Back)'!$AF$25</f>
        <v>0</v>
      </c>
      <c r="F15" s="201"/>
      <c r="G15" s="569">
        <f>IFERROR(E15/'PIM Model'!$H$31,0)</f>
        <v>0</v>
      </c>
      <c r="H15" s="201"/>
      <c r="I15" s="1138" t="str">
        <f>IFERROR($E15/$E$5,"")</f>
        <v/>
      </c>
      <c r="J15" s="1138"/>
      <c r="K15" s="275"/>
      <c r="L15" s="186"/>
    </row>
    <row r="16" spans="2:23" ht="26.45" customHeight="1" x14ac:dyDescent="0.25">
      <c r="B16" s="185"/>
      <c r="C16" s="274"/>
      <c r="D16" s="1135" t="s">
        <v>714</v>
      </c>
      <c r="E16" s="1135"/>
      <c r="F16" s="570"/>
      <c r="G16" s="571"/>
      <c r="H16" s="201"/>
      <c r="I16" s="572"/>
      <c r="J16" s="573"/>
      <c r="K16" s="275"/>
      <c r="L16" s="186"/>
    </row>
    <row r="17" spans="2:12" ht="23.45" customHeight="1" thickBot="1" x14ac:dyDescent="0.3">
      <c r="B17" s="185"/>
      <c r="C17" s="274"/>
      <c r="D17" s="567" t="s">
        <v>203</v>
      </c>
      <c r="E17" s="574">
        <f>'Variable Costs (Back)'!$AD$25</f>
        <v>0</v>
      </c>
      <c r="F17" s="201"/>
      <c r="G17" s="575">
        <f>IFERROR(E17/'PIM Model'!$H$31,0)</f>
        <v>0</v>
      </c>
      <c r="H17" s="201"/>
      <c r="I17" s="1140" t="str">
        <f>IFERROR($E17/$E$5,"")</f>
        <v/>
      </c>
      <c r="J17" s="1140"/>
      <c r="K17" s="275"/>
      <c r="L17" s="186"/>
    </row>
    <row r="18" spans="2:12" ht="25.9" customHeight="1" thickTop="1" x14ac:dyDescent="0.25">
      <c r="B18" s="185"/>
      <c r="C18" s="274"/>
      <c r="D18" s="1135" t="s">
        <v>713</v>
      </c>
      <c r="E18" s="1137"/>
      <c r="F18" s="570"/>
      <c r="G18" s="571"/>
      <c r="H18" s="201"/>
      <c r="I18" s="573"/>
      <c r="J18" s="573"/>
      <c r="K18" s="275"/>
      <c r="L18" s="186"/>
    </row>
    <row r="19" spans="2:12" ht="25.15" customHeight="1" x14ac:dyDescent="0.25">
      <c r="B19" s="185"/>
      <c r="C19" s="274"/>
      <c r="D19" s="576" t="s">
        <v>235</v>
      </c>
      <c r="E19" s="577">
        <f>E11+E15+E17+E13</f>
        <v>0</v>
      </c>
      <c r="F19" s="201"/>
      <c r="G19" s="578">
        <f>IFERROR(E19/'PIM Model'!$H$31,0)</f>
        <v>0</v>
      </c>
      <c r="H19" s="579"/>
      <c r="I19" s="1141" t="str">
        <f>IFERROR($E19/$E$5,"")</f>
        <v/>
      </c>
      <c r="J19" s="1141"/>
      <c r="K19" s="275"/>
      <c r="L19" s="186"/>
    </row>
    <row r="20" spans="2:12" ht="13.9" customHeight="1" x14ac:dyDescent="0.25">
      <c r="B20" s="185"/>
      <c r="C20" s="276"/>
      <c r="D20" s="262"/>
      <c r="E20" s="262"/>
      <c r="F20" s="262"/>
      <c r="G20" s="262"/>
      <c r="H20" s="262"/>
      <c r="I20" s="580"/>
      <c r="J20" s="580"/>
      <c r="K20" s="277"/>
      <c r="L20" s="186"/>
    </row>
    <row r="21" spans="2:12" s="184" customFormat="1" ht="13.9" customHeight="1" x14ac:dyDescent="0.25">
      <c r="B21" s="581"/>
      <c r="L21" s="190"/>
    </row>
    <row r="22" spans="2:12" ht="13.9" customHeight="1" x14ac:dyDescent="0.25">
      <c r="B22" s="185"/>
      <c r="C22" s="279"/>
      <c r="D22" s="194"/>
      <c r="E22" s="194"/>
      <c r="F22" s="194"/>
      <c r="G22" s="194"/>
      <c r="H22" s="194"/>
      <c r="I22" s="582"/>
      <c r="J22" s="582"/>
      <c r="K22" s="280"/>
      <c r="L22" s="186"/>
    </row>
    <row r="23" spans="2:12" ht="16.149999999999999" customHeight="1" x14ac:dyDescent="0.25">
      <c r="B23" s="185"/>
      <c r="C23" s="274"/>
      <c r="D23" s="583" t="s">
        <v>990</v>
      </c>
      <c r="E23" s="584">
        <f>IFERROR('EB_CM (Back)'!$J$47,0)</f>
        <v>0</v>
      </c>
      <c r="F23" s="201"/>
      <c r="G23" s="585">
        <f>IFERROR(E23/'PIM Model'!$H$31,0)</f>
        <v>0</v>
      </c>
      <c r="H23" s="201"/>
      <c r="I23" s="1138" t="str">
        <f>IFERROR($E23/$E$5,"")</f>
        <v/>
      </c>
      <c r="J23" s="1138"/>
      <c r="K23" s="275"/>
      <c r="L23" s="186"/>
    </row>
    <row r="24" spans="2:12" ht="16.149999999999999" customHeight="1" x14ac:dyDescent="0.25">
      <c r="B24" s="185"/>
      <c r="C24" s="274"/>
      <c r="D24" s="1142" t="s">
        <v>971</v>
      </c>
      <c r="E24" s="1142"/>
      <c r="F24" s="570"/>
      <c r="G24" s="571"/>
      <c r="H24" s="201"/>
      <c r="I24" s="573"/>
      <c r="J24" s="573"/>
      <c r="K24" s="275"/>
      <c r="L24" s="186"/>
    </row>
    <row r="25" spans="2:12" ht="13.9" customHeight="1" x14ac:dyDescent="0.25">
      <c r="B25" s="185"/>
      <c r="C25" s="276"/>
      <c r="D25" s="586"/>
      <c r="E25" s="587"/>
      <c r="F25" s="262"/>
      <c r="G25" s="588"/>
      <c r="H25" s="262"/>
      <c r="I25" s="580"/>
      <c r="J25" s="580"/>
      <c r="K25" s="277"/>
      <c r="L25" s="186"/>
    </row>
    <row r="26" spans="2:12" ht="13.9" customHeight="1" x14ac:dyDescent="0.25">
      <c r="B26" s="185"/>
      <c r="C26" s="184"/>
      <c r="D26" s="184"/>
      <c r="E26" s="184"/>
      <c r="H26" s="184"/>
      <c r="I26" s="184"/>
      <c r="J26" s="184"/>
      <c r="K26" s="184"/>
      <c r="L26" s="186"/>
    </row>
    <row r="27" spans="2:12" ht="13.9" customHeight="1" x14ac:dyDescent="0.25">
      <c r="B27" s="185"/>
      <c r="C27" s="279"/>
      <c r="D27" s="194"/>
      <c r="E27" s="194"/>
      <c r="F27" s="194"/>
      <c r="G27" s="194"/>
      <c r="H27" s="194"/>
      <c r="I27" s="582"/>
      <c r="J27" s="582"/>
      <c r="K27" s="280"/>
      <c r="L27" s="186"/>
    </row>
    <row r="28" spans="2:12" ht="26.45" customHeight="1" x14ac:dyDescent="0.25">
      <c r="B28" s="185"/>
      <c r="C28" s="274"/>
      <c r="D28" s="6" t="s">
        <v>224</v>
      </c>
      <c r="E28" s="714" t="s">
        <v>126</v>
      </c>
      <c r="F28" s="201"/>
      <c r="G28" s="714" t="s">
        <v>376</v>
      </c>
      <c r="H28" s="201"/>
      <c r="I28" s="1134" t="s">
        <v>754</v>
      </c>
      <c r="J28" s="1134"/>
      <c r="K28" s="275"/>
      <c r="L28" s="186"/>
    </row>
    <row r="29" spans="2:12" ht="25.15" customHeight="1" x14ac:dyDescent="0.25">
      <c r="B29" s="185"/>
      <c r="C29" s="274"/>
      <c r="D29" s="583" t="s">
        <v>228</v>
      </c>
      <c r="E29" s="584">
        <f>IFERROR('EB_CM (Back)'!$I$47,0)</f>
        <v>0</v>
      </c>
      <c r="F29" s="201"/>
      <c r="G29" s="569">
        <f>IFERROR(E29/'PIM Model'!$H$31,0)</f>
        <v>0</v>
      </c>
      <c r="H29" s="201"/>
      <c r="I29" s="1138" t="str">
        <f>IFERROR($E29/$E$5,"")</f>
        <v/>
      </c>
      <c r="J29" s="1138"/>
      <c r="K29" s="275"/>
      <c r="L29" s="186"/>
    </row>
    <row r="30" spans="2:12" ht="17.45" customHeight="1" x14ac:dyDescent="0.25">
      <c r="B30" s="185"/>
      <c r="C30" s="274"/>
      <c r="D30" s="583" t="s">
        <v>227</v>
      </c>
      <c r="E30" s="584">
        <f>IFERROR(VLOOKUP($H$4,'Variable Div Avgs'!$D:$L,9,FALSE)*'PIM Model'!$H$31,0)</f>
        <v>0</v>
      </c>
      <c r="F30" s="201"/>
      <c r="G30" s="569">
        <f>IFERROR(E30/'PIM Model'!$H$31,0)</f>
        <v>0</v>
      </c>
      <c r="H30" s="201"/>
      <c r="I30" s="1138" t="str">
        <f>IFERROR($E30/$E$5,"")</f>
        <v/>
      </c>
      <c r="J30" s="1138"/>
      <c r="K30" s="275"/>
      <c r="L30" s="186"/>
    </row>
    <row r="31" spans="2:12" ht="27.6" customHeight="1" x14ac:dyDescent="0.25">
      <c r="B31" s="185"/>
      <c r="C31" s="589"/>
      <c r="D31" s="1135" t="s">
        <v>237</v>
      </c>
      <c r="E31" s="1135"/>
      <c r="F31" s="590"/>
      <c r="G31" s="590"/>
      <c r="H31" s="590"/>
      <c r="I31" s="580"/>
      <c r="J31" s="580"/>
      <c r="K31" s="277"/>
      <c r="L31" s="186"/>
    </row>
    <row r="32" spans="2:12" ht="21.6" customHeight="1" thickBot="1" x14ac:dyDescent="0.3">
      <c r="B32" s="717"/>
      <c r="C32" s="710"/>
      <c r="D32" s="710"/>
      <c r="E32" s="710"/>
      <c r="F32" s="710"/>
      <c r="G32" s="710"/>
      <c r="H32" s="710"/>
      <c r="I32" s="710"/>
      <c r="J32" s="710"/>
      <c r="K32" s="710"/>
      <c r="L32" s="718"/>
    </row>
    <row r="33" ht="39" customHeight="1" x14ac:dyDescent="0.25"/>
  </sheetData>
  <sheetProtection algorithmName="SHA-512" hashValue="uyyFFe1h+T6mYj7T0ZxF7rMiacsg8SE9ad5NMugfurEy0HGneq2EX2OMlw1SR2iTDsd+btTxHJq+vMjfoA7wvg==" saltValue="gNPNUUzdl7W0mGxHYAlRUA==" spinCount="100000" sheet="1" selectLockedCells="1"/>
  <mergeCells count="2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1:E31"/>
    <mergeCell ref="E8:F8"/>
    <mergeCell ref="D16:E16"/>
    <mergeCell ref="D12:E12"/>
    <mergeCell ref="D18:E18"/>
    <mergeCell ref="H6:K6"/>
    <mergeCell ref="H7:K7"/>
    <mergeCell ref="C6:D6"/>
    <mergeCell ref="C7:D7"/>
    <mergeCell ref="I10:J10"/>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P38"/>
  <sheetViews>
    <sheetView showGridLines="0" topLeftCell="A3" zoomScale="80" zoomScaleNormal="80" zoomScaleSheetLayoutView="100" workbookViewId="0">
      <selection activeCell="O38" sqref="O38"/>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1" bestFit="1" customWidth="1"/>
    <col min="5" max="5" width="24.7109375" style="5" customWidth="1"/>
    <col min="6" max="6" width="2.140625" style="5" customWidth="1"/>
    <col min="7" max="7" width="17.7109375" style="183" bestFit="1" customWidth="1"/>
    <col min="8" max="8" width="2.85546875" style="183" customWidth="1"/>
    <col min="9" max="9" width="17.7109375" style="183" bestFit="1" customWidth="1"/>
    <col min="10" max="10" width="18.28515625" style="5" customWidth="1"/>
    <col min="11" max="11" width="3.5703125" style="5" customWidth="1"/>
    <col min="12" max="12" width="2" style="910" customWidth="1"/>
    <col min="13" max="13" width="10.85546875" style="183" customWidth="1"/>
    <col min="14" max="14" width="11.5703125" style="910" bestFit="1" customWidth="1"/>
    <col min="15" max="15" width="2.42578125" style="183" customWidth="1"/>
    <col min="16" max="16" width="13.140625" style="183"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16" ht="15" customHeight="1" thickBot="1" x14ac:dyDescent="0.3">
      <c r="A1" s="5" t="s">
        <v>544</v>
      </c>
    </row>
    <row r="2" spans="1:16" ht="21" x14ac:dyDescent="0.25">
      <c r="B2" s="755"/>
      <c r="C2" s="592" t="s">
        <v>130</v>
      </c>
      <c r="D2" s="179"/>
      <c r="E2" s="592"/>
      <c r="F2" s="593"/>
      <c r="G2" s="181"/>
      <c r="H2" s="181"/>
      <c r="I2" s="181"/>
      <c r="J2" s="179"/>
      <c r="K2" s="179"/>
      <c r="L2" s="911"/>
      <c r="M2" s="181"/>
      <c r="N2" s="911"/>
      <c r="O2" s="594"/>
    </row>
    <row r="3" spans="1:16" ht="8.4499999999999993" customHeight="1" thickBot="1" x14ac:dyDescent="0.3">
      <c r="B3" s="185"/>
      <c r="D3" s="5"/>
      <c r="F3" s="184"/>
      <c r="G3" s="5"/>
      <c r="H3" s="5"/>
      <c r="I3" s="5"/>
      <c r="O3" s="283"/>
    </row>
    <row r="4" spans="1:16" ht="14.45" customHeight="1" x14ac:dyDescent="0.25">
      <c r="B4" s="185"/>
      <c r="C4" s="1145" t="s">
        <v>381</v>
      </c>
      <c r="D4" s="1146"/>
      <c r="E4" s="716">
        <f>Welcome!$D$8</f>
        <v>0</v>
      </c>
      <c r="F4" s="145"/>
      <c r="G4" s="523" t="s">
        <v>110</v>
      </c>
      <c r="H4" s="1143" t="str">
        <f>IFERROR(VLOOKUP($H$5,'Market Geography'!$D:$G,4,FALSE),"Select Market")</f>
        <v>MIDWEST</v>
      </c>
      <c r="I4" s="1143"/>
      <c r="J4" s="1143"/>
      <c r="K4" s="1144"/>
      <c r="L4" s="914"/>
      <c r="M4" s="916"/>
      <c r="N4" s="817"/>
      <c r="O4" s="595"/>
    </row>
    <row r="5" spans="1:16" x14ac:dyDescent="0.25">
      <c r="B5" s="185"/>
      <c r="C5" s="1130" t="s">
        <v>216</v>
      </c>
      <c r="D5" s="1131"/>
      <c r="E5" s="393">
        <f>Welcome!$D$12</f>
        <v>0</v>
      </c>
      <c r="F5" s="145"/>
      <c r="G5" s="524" t="s">
        <v>120</v>
      </c>
      <c r="H5" s="1126" t="str">
        <f>Welcome!$D$4</f>
        <v>SALEM</v>
      </c>
      <c r="I5" s="1126"/>
      <c r="J5" s="1126"/>
      <c r="K5" s="1127"/>
      <c r="L5" s="914"/>
      <c r="M5" s="916"/>
      <c r="N5" s="817"/>
      <c r="O5" s="595"/>
    </row>
    <row r="6" spans="1:16" x14ac:dyDescent="0.25">
      <c r="B6" s="185"/>
      <c r="C6" s="1130" t="s">
        <v>202</v>
      </c>
      <c r="D6" s="1131"/>
      <c r="E6" s="394">
        <f>IFERROR('PIM Model'!$G$31,0)</f>
        <v>0</v>
      </c>
      <c r="F6" s="428"/>
      <c r="G6" s="524" t="s">
        <v>107</v>
      </c>
      <c r="H6" s="1126" t="str">
        <f>'Multi-Customer'!$M$47</f>
        <v>Enter Customer(s)</v>
      </c>
      <c r="I6" s="1126"/>
      <c r="J6" s="1126"/>
      <c r="K6" s="1127"/>
      <c r="L6" s="914"/>
      <c r="M6" s="916"/>
      <c r="N6" s="817"/>
      <c r="O6" s="595"/>
    </row>
    <row r="7" spans="1:16" x14ac:dyDescent="0.25">
      <c r="B7" s="185"/>
      <c r="C7" s="1130" t="s">
        <v>493</v>
      </c>
      <c r="D7" s="1131"/>
      <c r="E7" s="596">
        <f>IFERROR('Variable Costs (Back)'!$K$26,0)</f>
        <v>0</v>
      </c>
      <c r="F7" s="184"/>
      <c r="G7" s="524" t="s">
        <v>410</v>
      </c>
      <c r="H7" s="1126" t="str">
        <f>'Multi-Customer'!$M$83</f>
        <v>MULTIPLE MENU TYPES</v>
      </c>
      <c r="I7" s="1126"/>
      <c r="J7" s="1126"/>
      <c r="K7" s="1127"/>
      <c r="L7" s="914"/>
      <c r="M7" s="916"/>
      <c r="N7" s="817"/>
      <c r="O7" s="595"/>
    </row>
    <row r="8" spans="1:16" ht="15.75" thickBot="1" x14ac:dyDescent="0.3">
      <c r="B8" s="185"/>
      <c r="C8" s="1132" t="s">
        <v>547</v>
      </c>
      <c r="D8" s="1133"/>
      <c r="E8" s="426">
        <f>IFERROR('PIM Ranges'!$AU$3,0)</f>
        <v>0</v>
      </c>
      <c r="F8" s="429"/>
      <c r="G8" s="525" t="s">
        <v>225</v>
      </c>
      <c r="H8" s="1148" t="s">
        <v>211</v>
      </c>
      <c r="I8" s="1148"/>
      <c r="J8" s="1148"/>
      <c r="K8" s="1149"/>
      <c r="L8" s="915"/>
      <c r="M8" s="916"/>
      <c r="N8" s="817"/>
      <c r="O8" s="597"/>
    </row>
    <row r="9" spans="1:16" ht="8.4499999999999993" customHeight="1" x14ac:dyDescent="0.25">
      <c r="B9" s="185"/>
      <c r="D9" s="142"/>
      <c r="E9" s="715"/>
      <c r="F9" s="715"/>
      <c r="G9" s="715"/>
      <c r="H9" s="715"/>
      <c r="I9" s="715"/>
      <c r="O9" s="283"/>
    </row>
    <row r="10" spans="1:16" ht="7.9" customHeight="1" x14ac:dyDescent="0.25">
      <c r="B10" s="185"/>
      <c r="C10" s="279"/>
      <c r="D10" s="598"/>
      <c r="E10" s="194"/>
      <c r="F10" s="194"/>
      <c r="G10" s="194"/>
      <c r="H10" s="194"/>
      <c r="I10" s="194"/>
      <c r="J10" s="194"/>
      <c r="K10" s="198"/>
      <c r="L10"/>
      <c r="M10" s="912"/>
      <c r="N10" s="909"/>
      <c r="O10" s="186"/>
      <c r="P10" s="5"/>
    </row>
    <row r="11" spans="1:16" ht="18.600000000000001" customHeight="1" x14ac:dyDescent="0.25">
      <c r="B11" s="185"/>
      <c r="C11" s="274"/>
      <c r="D11" s="7"/>
      <c r="E11" s="6" t="s">
        <v>238</v>
      </c>
      <c r="F11" s="38"/>
      <c r="G11" s="207" t="s">
        <v>376</v>
      </c>
      <c r="H11" s="209"/>
      <c r="I11" s="201"/>
      <c r="J11" s="201"/>
      <c r="K11" s="203"/>
      <c r="L11"/>
      <c r="M11" s="1154" t="s">
        <v>1283</v>
      </c>
      <c r="N11" s="1154"/>
      <c r="O11" s="186"/>
      <c r="P11" s="5"/>
    </row>
    <row r="12" spans="1:16" ht="21" customHeight="1" x14ac:dyDescent="0.25">
      <c r="B12" s="185"/>
      <c r="C12" s="274"/>
      <c r="D12" s="778" t="s">
        <v>715</v>
      </c>
      <c r="E12" s="779">
        <f>IFERROR('PIM Model'!$G$31,0)</f>
        <v>0</v>
      </c>
      <c r="F12" s="39"/>
      <c r="G12" s="780">
        <f>IFERROR(E12/'PIM Model'!$H$31,0)</f>
        <v>0</v>
      </c>
      <c r="H12" s="600"/>
      <c r="I12" s="601"/>
      <c r="J12" s="602" t="str">
        <f>IF(AND(Welcome!D8="Incentive Only",E12&lt;150000),"Spend",IF(AND(Welcome!D8="MDA",E12&lt;250000),"Spend",IF(E12&gt;2500000,"Spend Maximum Exceeded. Go to Custom","Approve")))</f>
        <v>Approve</v>
      </c>
      <c r="K12" s="603"/>
      <c r="L12"/>
      <c r="M12" s="1007"/>
      <c r="N12" s="1008"/>
      <c r="O12" s="186"/>
      <c r="P12" s="5"/>
    </row>
    <row r="13" spans="1:16" ht="21" customHeight="1" x14ac:dyDescent="0.25">
      <c r="B13" s="185"/>
      <c r="C13" s="274"/>
      <c r="D13" s="8" t="s">
        <v>504</v>
      </c>
      <c r="E13" s="12">
        <f>IFERROR('PIM Model'!$I$34,0)</f>
        <v>0</v>
      </c>
      <c r="F13" s="39"/>
      <c r="G13" s="599">
        <f>IFERROR(E13/'PIM Model'!$H$31,0)</f>
        <v>0</v>
      </c>
      <c r="H13" s="600"/>
      <c r="I13" s="601"/>
      <c r="J13" s="604" t="str">
        <f>IF(E13&gt;0,IF(J17=0,"Approve","Reject"),"")</f>
        <v/>
      </c>
      <c r="K13" s="603"/>
      <c r="L13"/>
      <c r="M13" s="1007"/>
      <c r="N13" s="1008"/>
      <c r="O13" s="186"/>
      <c r="P13" s="5"/>
    </row>
    <row r="14" spans="1:16" ht="7.15" customHeight="1" x14ac:dyDescent="0.25">
      <c r="B14" s="185"/>
      <c r="C14" s="274"/>
      <c r="D14" s="781"/>
      <c r="E14" s="782"/>
      <c r="F14" s="782"/>
      <c r="G14" s="775"/>
      <c r="H14" s="775"/>
      <c r="I14" s="776"/>
      <c r="J14" s="777"/>
      <c r="K14" s="603"/>
      <c r="L14"/>
      <c r="M14" s="912"/>
      <c r="N14" s="909"/>
      <c r="O14" s="186"/>
      <c r="P14" s="5"/>
    </row>
    <row r="15" spans="1:16" ht="21" customHeight="1" x14ac:dyDescent="0.25">
      <c r="B15" s="185"/>
      <c r="C15" s="274"/>
      <c r="D15" s="781"/>
      <c r="E15" s="6" t="s">
        <v>238</v>
      </c>
      <c r="F15" s="38"/>
      <c r="G15" s="130" t="s">
        <v>376</v>
      </c>
      <c r="H15" s="605"/>
      <c r="I15" s="207" t="s">
        <v>754</v>
      </c>
      <c r="J15" s="777"/>
      <c r="K15" s="603"/>
      <c r="L15"/>
      <c r="M15" s="912"/>
      <c r="N15" s="909"/>
      <c r="O15" s="186"/>
      <c r="P15" s="5"/>
    </row>
    <row r="16" spans="1:16" ht="24" customHeight="1" x14ac:dyDescent="0.25">
      <c r="B16" s="185"/>
      <c r="C16" s="274"/>
      <c r="D16" s="16" t="s">
        <v>1096</v>
      </c>
      <c r="E16" s="783">
        <v>0</v>
      </c>
      <c r="F16" s="129"/>
      <c r="G16" s="776"/>
      <c r="H16" s="775"/>
      <c r="I16" s="776"/>
      <c r="J16" s="777"/>
      <c r="K16" s="603"/>
      <c r="L16"/>
      <c r="M16" s="912"/>
      <c r="N16" s="909"/>
      <c r="O16" s="186"/>
      <c r="P16" s="5"/>
    </row>
    <row r="17" spans="2:16" ht="24" customHeight="1" x14ac:dyDescent="0.25">
      <c r="B17" s="185"/>
      <c r="C17" s="274"/>
      <c r="D17" s="16" t="s">
        <v>990</v>
      </c>
      <c r="E17" s="12">
        <f>IFERROR('EB_CM (Back)'!$J$47*-1,0)-E16</f>
        <v>0</v>
      </c>
      <c r="F17" s="39"/>
      <c r="G17" s="599">
        <f>IFERROR(E17/'PIM Model'!$H$31,0)</f>
        <v>0</v>
      </c>
      <c r="H17" s="605"/>
      <c r="I17" s="608">
        <f>IFERROR(E17/E12,0)</f>
        <v>0</v>
      </c>
      <c r="J17" s="1009">
        <f>COUNTIF('PIM Model'!$AB$10:$AB$30,"ERROR")+COUNTIFS('PIM Model'!$AF$10:$AJ$30,"BELOW")</f>
        <v>0</v>
      </c>
      <c r="K17" s="606"/>
      <c r="L17"/>
      <c r="M17" s="912"/>
      <c r="N17" s="909"/>
      <c r="O17" s="186"/>
      <c r="P17" s="5"/>
    </row>
    <row r="18" spans="2:16" ht="13.15" customHeight="1" x14ac:dyDescent="0.25">
      <c r="B18" s="185"/>
      <c r="C18" s="274"/>
      <c r="D18" s="201"/>
      <c r="E18" s="201"/>
      <c r="F18" s="201"/>
      <c r="G18" s="201"/>
      <c r="H18" s="605"/>
      <c r="I18" s="607"/>
      <c r="J18" s="607"/>
      <c r="K18" s="606"/>
      <c r="L18"/>
      <c r="M18" s="912"/>
      <c r="N18" s="909"/>
      <c r="O18" s="186"/>
      <c r="P18" s="5"/>
    </row>
    <row r="19" spans="2:16" ht="21.6" customHeight="1" x14ac:dyDescent="0.25">
      <c r="B19" s="185"/>
      <c r="C19" s="274"/>
      <c r="D19" s="201"/>
      <c r="E19" s="6" t="s">
        <v>238</v>
      </c>
      <c r="F19" s="38"/>
      <c r="G19" s="207" t="s">
        <v>376</v>
      </c>
      <c r="H19" s="605"/>
      <c r="I19" s="207" t="s">
        <v>754</v>
      </c>
      <c r="J19" s="607"/>
      <c r="K19" s="606"/>
      <c r="L19"/>
      <c r="M19" s="912"/>
      <c r="N19" s="909"/>
      <c r="O19" s="186"/>
      <c r="P19" s="5"/>
    </row>
    <row r="20" spans="2:16" ht="21.6" customHeight="1" x14ac:dyDescent="0.25">
      <c r="B20" s="185"/>
      <c r="C20" s="274"/>
      <c r="D20" s="8" t="s">
        <v>993</v>
      </c>
      <c r="E20" s="12">
        <f>E13+E17</f>
        <v>0</v>
      </c>
      <c r="F20" s="39"/>
      <c r="G20" s="599">
        <f>IFERROR(E20/'PIM Model'!$H$31,0)</f>
        <v>0</v>
      </c>
      <c r="H20" s="605"/>
      <c r="I20" s="608">
        <f>IFERROR(E20/E12,0)</f>
        <v>0</v>
      </c>
      <c r="J20" s="607"/>
      <c r="K20" s="606"/>
      <c r="L20"/>
      <c r="M20" s="912"/>
      <c r="N20" s="909"/>
      <c r="O20" s="186"/>
      <c r="P20" s="5"/>
    </row>
    <row r="21" spans="2:16" x14ac:dyDescent="0.25">
      <c r="B21" s="185"/>
      <c r="C21" s="274"/>
      <c r="D21" s="7"/>
      <c r="E21" s="605"/>
      <c r="F21" s="605"/>
      <c r="G21" s="605"/>
      <c r="H21" s="605"/>
      <c r="I21" s="607"/>
      <c r="J21" s="607"/>
      <c r="K21" s="606"/>
      <c r="L21"/>
      <c r="M21" s="1152" t="s">
        <v>1283</v>
      </c>
      <c r="N21" s="1153"/>
      <c r="O21" s="186"/>
      <c r="P21" s="5"/>
    </row>
    <row r="22" spans="2:16" ht="24" customHeight="1" x14ac:dyDescent="0.25">
      <c r="B22" s="185"/>
      <c r="C22" s="274"/>
      <c r="D22" s="16" t="s">
        <v>229</v>
      </c>
      <c r="E22" s="12">
        <f>IFERROR(Incentives!$M$94*-1,0)</f>
        <v>0</v>
      </c>
      <c r="F22" s="609">
        <f>Incentives!$M$96</f>
        <v>0</v>
      </c>
      <c r="G22" s="599">
        <f>IFERROR(E22/'PIM Model'!$H$31,0)</f>
        <v>0</v>
      </c>
      <c r="H22" s="600"/>
      <c r="I22" s="766" t="str">
        <f>IF(Incentives!$M$97&gt;0,"**Missing Incentive Payment Method**","")</f>
        <v/>
      </c>
      <c r="J22" s="926" t="str">
        <f>IF(M22="Yes","Approve",IF(E22=0,"",IF(AND(Incentives!$E$89="YES",Welcome!D16="NO"),"Reject",IF(Incentives!M71&gt;=10000,"Caution",IF(F22&gt;0.05,"Reject",IF(Incentives!K66+K74&gt;=10000,"Caution","Approve"))))))</f>
        <v/>
      </c>
      <c r="K22" s="610"/>
      <c r="L22"/>
      <c r="M22" s="917"/>
      <c r="N22" s="918"/>
      <c r="O22" s="186"/>
      <c r="P22" s="5"/>
    </row>
    <row r="23" spans="2:16" ht="21.6" customHeight="1" x14ac:dyDescent="0.25">
      <c r="B23" s="185"/>
      <c r="C23" s="274"/>
      <c r="D23" s="8" t="s">
        <v>230</v>
      </c>
      <c r="E23" s="12">
        <f>E20+E22</f>
        <v>0</v>
      </c>
      <c r="F23" s="39"/>
      <c r="G23" s="599">
        <f>IFERROR(E23/'PIM Model'!$H$31,0)</f>
        <v>0</v>
      </c>
      <c r="H23" s="600"/>
      <c r="I23" s="201"/>
      <c r="J23" s="201"/>
      <c r="K23" s="203"/>
      <c r="L23"/>
      <c r="M23" s="912"/>
      <c r="N23" s="909"/>
      <c r="O23" s="186"/>
      <c r="P23" s="5"/>
    </row>
    <row r="24" spans="2:16" ht="11.45" customHeight="1" x14ac:dyDescent="0.25">
      <c r="B24" s="185"/>
      <c r="C24" s="274"/>
      <c r="D24" s="7"/>
      <c r="E24" s="605"/>
      <c r="F24" s="605"/>
      <c r="G24" s="611"/>
      <c r="H24" s="611"/>
      <c r="I24" s="201"/>
      <c r="J24" s="201"/>
      <c r="K24" s="203"/>
      <c r="L24"/>
      <c r="M24" s="912"/>
      <c r="N24" s="909"/>
      <c r="O24" s="186"/>
      <c r="P24" s="5"/>
    </row>
    <row r="25" spans="2:16" ht="21.6" customHeight="1" x14ac:dyDescent="0.25">
      <c r="B25" s="185"/>
      <c r="C25" s="274"/>
      <c r="D25" s="16" t="s">
        <v>409</v>
      </c>
      <c r="E25" s="13">
        <f>IFERROR('Variable Costs &amp; Income'!$E$11*-1,0)</f>
        <v>0</v>
      </c>
      <c r="F25" s="40"/>
      <c r="G25" s="612">
        <f>IFERROR(E25/'PIM Model'!$H$31,0)</f>
        <v>0</v>
      </c>
      <c r="H25" s="68"/>
      <c r="I25" s="613"/>
      <c r="J25" s="613"/>
      <c r="K25" s="203"/>
      <c r="L25"/>
      <c r="M25" s="912"/>
      <c r="N25" s="909"/>
      <c r="O25" s="186"/>
      <c r="P25" s="5"/>
    </row>
    <row r="26" spans="2:16" ht="21.6" customHeight="1" x14ac:dyDescent="0.25">
      <c r="B26" s="185"/>
      <c r="C26" s="274"/>
      <c r="D26" s="16" t="s">
        <v>1226</v>
      </c>
      <c r="E26" s="13">
        <f>IF(AND(Welcome!D16="YES",Incentives!E89="YES"),0,IF(AND(Welcome!D16="YES",Incentives!E89="No"),E12*(VLOOKUP('Variable Selling'!$A$2,'CC MARKET EXPENSE'!$A:$D,4,0)),0))*-1</f>
        <v>0</v>
      </c>
      <c r="F26" s="40"/>
      <c r="G26" s="612">
        <f>IFERROR(E26/'PIM Model'!$H$31,0)</f>
        <v>0</v>
      </c>
      <c r="H26" s="68"/>
      <c r="I26" s="613"/>
      <c r="J26" s="613"/>
      <c r="K26" s="203"/>
      <c r="L26"/>
      <c r="M26" s="912"/>
      <c r="N26" s="909"/>
      <c r="O26" s="186"/>
      <c r="P26" s="5"/>
    </row>
    <row r="27" spans="2:16" ht="21.6" customHeight="1" x14ac:dyDescent="0.25">
      <c r="B27" s="185"/>
      <c r="C27" s="274"/>
      <c r="D27" s="16" t="s">
        <v>204</v>
      </c>
      <c r="E27" s="13">
        <f>IFERROR('Variable Costs &amp; Income'!$E$15*-1,0)</f>
        <v>0</v>
      </c>
      <c r="F27" s="40"/>
      <c r="G27" s="612">
        <f>IFERROR(E27/'PIM Model'!$H$31,0)</f>
        <v>0</v>
      </c>
      <c r="H27" s="68"/>
      <c r="I27" s="613"/>
      <c r="J27" s="613"/>
      <c r="K27" s="203"/>
      <c r="L27"/>
      <c r="M27" s="912"/>
      <c r="N27" s="909"/>
      <c r="O27" s="186"/>
      <c r="P27" s="5"/>
    </row>
    <row r="28" spans="2:16" ht="21" customHeight="1" x14ac:dyDescent="0.25">
      <c r="B28" s="185"/>
      <c r="C28" s="274"/>
      <c r="D28" s="16" t="s">
        <v>203</v>
      </c>
      <c r="E28" s="13">
        <f>IFERROR('Variable Costs &amp; Income'!$E$17*-1,0)</f>
        <v>0</v>
      </c>
      <c r="F28" s="40"/>
      <c r="G28" s="612">
        <f>IFERROR(E28/'PIM Model'!$H$31,0)</f>
        <v>0</v>
      </c>
      <c r="H28" s="68"/>
      <c r="I28" s="613"/>
      <c r="J28" s="613"/>
      <c r="K28" s="203"/>
      <c r="L28"/>
      <c r="M28" s="912"/>
      <c r="N28" s="909"/>
      <c r="O28" s="186"/>
      <c r="P28" s="5"/>
    </row>
    <row r="29" spans="2:16" ht="23.45" customHeight="1" x14ac:dyDescent="0.25">
      <c r="B29" s="185"/>
      <c r="C29" s="274"/>
      <c r="D29" s="7"/>
      <c r="E29" s="605"/>
      <c r="F29" s="605"/>
      <c r="G29" s="611"/>
      <c r="H29" s="611"/>
      <c r="I29" s="201"/>
      <c r="J29" s="201"/>
      <c r="K29" s="203"/>
      <c r="L29"/>
      <c r="M29" s="912"/>
      <c r="N29" s="909"/>
      <c r="O29" s="186"/>
      <c r="P29" s="5"/>
    </row>
    <row r="30" spans="2:16" ht="23.45" customHeight="1" x14ac:dyDescent="0.25">
      <c r="B30" s="185"/>
      <c r="C30" s="274"/>
      <c r="D30" s="17" t="s">
        <v>228</v>
      </c>
      <c r="E30" s="12">
        <f>IFERROR('Variable Costs &amp; Income'!$E$29,0)</f>
        <v>0</v>
      </c>
      <c r="F30" s="39"/>
      <c r="G30" s="599">
        <f>IFERROR(E30/'PIM Model'!$H$31,0)</f>
        <v>0</v>
      </c>
      <c r="H30" s="600"/>
      <c r="I30" s="201"/>
      <c r="J30" s="201"/>
      <c r="K30" s="203"/>
      <c r="L30"/>
      <c r="M30" s="912"/>
      <c r="N30" s="909"/>
      <c r="O30" s="186"/>
      <c r="P30" s="5"/>
    </row>
    <row r="31" spans="2:16" ht="21" customHeight="1" x14ac:dyDescent="0.25">
      <c r="B31" s="185"/>
      <c r="C31" s="274"/>
      <c r="D31" s="17" t="s">
        <v>227</v>
      </c>
      <c r="E31" s="12">
        <f>'Variable Costs &amp; Income'!$E$30</f>
        <v>0</v>
      </c>
      <c r="F31" s="39"/>
      <c r="G31" s="599">
        <f>IFERROR(E31/'PIM Model'!$H$31,0)</f>
        <v>0</v>
      </c>
      <c r="H31" s="600"/>
      <c r="I31" s="201"/>
      <c r="J31" s="201"/>
      <c r="K31" s="203"/>
      <c r="L31"/>
      <c r="M31" s="912"/>
      <c r="N31" s="909"/>
      <c r="O31" s="186"/>
      <c r="P31" s="5"/>
    </row>
    <row r="32" spans="2:16" ht="30.75" customHeight="1" x14ac:dyDescent="0.25">
      <c r="B32" s="185"/>
      <c r="C32" s="274"/>
      <c r="D32" s="1151" t="s">
        <v>237</v>
      </c>
      <c r="E32" s="1151"/>
      <c r="F32" s="1151"/>
      <c r="G32" s="1151"/>
      <c r="H32" s="614"/>
      <c r="I32" s="1150" t="str">
        <f>IF($I$33=0,IF($J$33=0,"","Customer EB % Missing"),IF($J$33=0,"Customer Drops/Wk Missing","Customer EB % &amp; Drops/Wk Missing"))</f>
        <v/>
      </c>
      <c r="J32" s="1150"/>
      <c r="K32" s="203"/>
      <c r="L32"/>
      <c r="M32" s="912"/>
      <c r="N32" s="909"/>
      <c r="O32" s="186"/>
      <c r="P32" s="5"/>
    </row>
    <row r="33" spans="2:16" ht="21.6" customHeight="1" x14ac:dyDescent="0.25">
      <c r="B33" s="185"/>
      <c r="C33" s="274"/>
      <c r="D33" s="7"/>
      <c r="E33" s="605"/>
      <c r="F33" s="605"/>
      <c r="G33" s="787"/>
      <c r="H33" s="787">
        <f>I33+J33</f>
        <v>0</v>
      </c>
      <c r="I33" s="573">
        <f>'Customer Inputs'!$S$16</f>
        <v>0</v>
      </c>
      <c r="J33" s="573">
        <f>'Customer Inputs'!$V$16</f>
        <v>0</v>
      </c>
      <c r="K33" s="203"/>
      <c r="L33"/>
      <c r="M33" s="1152" t="s">
        <v>1283</v>
      </c>
      <c r="N33" s="1153"/>
      <c r="O33" s="186"/>
      <c r="P33" s="5"/>
    </row>
    <row r="34" spans="2:16" ht="24" customHeight="1" x14ac:dyDescent="0.25">
      <c r="B34" s="185"/>
      <c r="C34" s="274"/>
      <c r="D34" s="8" t="s">
        <v>214</v>
      </c>
      <c r="E34" s="12">
        <f>IFERROR(E23+E25+E27+E28+E30+E31+E26,"")</f>
        <v>0</v>
      </c>
      <c r="F34" s="39"/>
      <c r="G34" s="599">
        <f>IFERROR(E34/'PIM Model'!$H$31,0)</f>
        <v>0</v>
      </c>
      <c r="H34" s="615">
        <f>'EB_CM (Back)'!$C$26-'EB_CM (Back)'!$C$27</f>
        <v>0.08</v>
      </c>
      <c r="I34" s="608">
        <f>IFERROR($E$34/'PIM Model'!$G$31,0)</f>
        <v>0</v>
      </c>
      <c r="J34" s="616" t="str">
        <f>IFERROR(IF($M$34="Yes","Approve",IF(H34&gt;0,"Reject","Approve")),"Reject")</f>
        <v>Reject</v>
      </c>
      <c r="K34" s="203"/>
      <c r="L34"/>
      <c r="M34" s="917"/>
      <c r="N34" s="918"/>
      <c r="O34" s="186"/>
      <c r="P34" s="5"/>
    </row>
    <row r="35" spans="2:16" ht="24.6" customHeight="1" x14ac:dyDescent="0.25">
      <c r="B35" s="185"/>
      <c r="C35" s="276"/>
      <c r="D35" s="617"/>
      <c r="E35" s="618"/>
      <c r="F35" s="618"/>
      <c r="G35" s="221"/>
      <c r="H35" s="618"/>
      <c r="I35" s="262"/>
      <c r="J35" s="262"/>
      <c r="K35" s="224"/>
      <c r="L35"/>
      <c r="M35" s="912"/>
      <c r="N35" s="909"/>
      <c r="O35" s="186"/>
      <c r="P35" s="5"/>
    </row>
    <row r="36" spans="2:16" ht="41.25" customHeight="1" thickBot="1" x14ac:dyDescent="0.3">
      <c r="B36" s="717"/>
      <c r="C36" s="727"/>
      <c r="D36" s="728"/>
      <c r="E36" s="729"/>
      <c r="F36" s="729"/>
      <c r="G36" s="730"/>
      <c r="H36" s="729"/>
      <c r="I36" s="727"/>
      <c r="J36" s="727"/>
      <c r="K36" s="727"/>
      <c r="L36" s="727"/>
      <c r="M36" s="730"/>
      <c r="N36" s="727"/>
      <c r="O36" s="718"/>
    </row>
    <row r="37" spans="2:16" ht="40.5" customHeight="1" x14ac:dyDescent="0.25">
      <c r="B37" s="1147"/>
      <c r="C37" s="1147"/>
      <c r="D37" s="1147"/>
      <c r="J37" s="1103"/>
      <c r="K37" s="1103"/>
      <c r="L37" s="1103"/>
      <c r="M37" s="1103"/>
      <c r="N37" s="1103"/>
      <c r="O37" s="1103"/>
    </row>
    <row r="38" spans="2:16" x14ac:dyDescent="0.25">
      <c r="O38" s="621"/>
    </row>
  </sheetData>
  <sheetProtection algorithmName="SHA-512" hashValue="9DpeVoc1CdKStZ3cBolF1mP9Ik0HD/pRTK8Eg/DxTV7eOYJl/Z7zVEdF8pHsjG7Bv9tKtlD015j4eXSPOCzjBA==" saltValue="DxB5ovXdhEeSDMEC1Cl7fw==" spinCount="100000" sheet="1" selectLockedCells="1"/>
  <mergeCells count="17">
    <mergeCell ref="H4:K4"/>
    <mergeCell ref="H5:K5"/>
    <mergeCell ref="H6:K6"/>
    <mergeCell ref="C4:D4"/>
    <mergeCell ref="C5:D5"/>
    <mergeCell ref="C6:D6"/>
    <mergeCell ref="C7:D7"/>
    <mergeCell ref="C8:D8"/>
    <mergeCell ref="B37:D37"/>
    <mergeCell ref="J37:O37"/>
    <mergeCell ref="H7:K7"/>
    <mergeCell ref="H8:K8"/>
    <mergeCell ref="I32:J32"/>
    <mergeCell ref="D32:G32"/>
    <mergeCell ref="M21:N21"/>
    <mergeCell ref="M33:N33"/>
    <mergeCell ref="M11:N11"/>
  </mergeCells>
  <conditionalFormatting sqref="I25:I28">
    <cfRule type="containsText" dxfId="116" priority="36" operator="containsText" text="Below Average">
      <formula>NOT(ISERROR(SEARCH("Below Average",I25)))</formula>
    </cfRule>
  </conditionalFormatting>
  <conditionalFormatting sqref="J34">
    <cfRule type="expression" dxfId="115" priority="18">
      <formula>$H$33&gt;0</formula>
    </cfRule>
    <cfRule type="containsText" dxfId="114" priority="22" operator="containsText" text="Reject">
      <formula>NOT(ISERROR(SEARCH("Reject",J34)))</formula>
    </cfRule>
    <cfRule type="expression" dxfId="113" priority="33">
      <formula>$M$34="Yes"</formula>
    </cfRule>
    <cfRule type="expression" dxfId="112" priority="34">
      <formula>J34="Approve"</formula>
    </cfRule>
  </conditionalFormatting>
  <conditionalFormatting sqref="J12">
    <cfRule type="expression" dxfId="111" priority="11">
      <formula>$M$12="yes"</formula>
    </cfRule>
    <cfRule type="containsText" dxfId="110" priority="27" operator="containsText" text="Spend">
      <formula>NOT(ISERROR(SEARCH("Spend",J12)))</formula>
    </cfRule>
    <cfRule type="containsText" dxfId="109" priority="31" operator="containsText" text="Approve">
      <formula>NOT(ISERROR(SEARCH("Approve",J12)))</formula>
    </cfRule>
  </conditionalFormatting>
  <conditionalFormatting sqref="J13:J16">
    <cfRule type="containsText" dxfId="108" priority="26" operator="containsText" text="Reject">
      <formula>NOT(ISERROR(SEARCH("Reject",J13)))</formula>
    </cfRule>
    <cfRule type="containsText" dxfId="107" priority="30" operator="containsText" text="Approve">
      <formula>NOT(ISERROR(SEARCH("Approve",J13)))</formula>
    </cfRule>
  </conditionalFormatting>
  <conditionalFormatting sqref="J22">
    <cfRule type="expression" dxfId="106" priority="16">
      <formula>$I$22="**Missing Incentive Payment Method**"</formula>
    </cfRule>
    <cfRule type="containsText" dxfId="105" priority="21" operator="containsText" text="Reject">
      <formula>NOT(ISERROR(SEARCH("Reject",J22)))</formula>
    </cfRule>
    <cfRule type="containsText" dxfId="104" priority="25" operator="containsText" text="Caution">
      <formula>NOT(ISERROR(SEARCH("Caution",J22)))</formula>
    </cfRule>
    <cfRule type="expression" dxfId="103" priority="28">
      <formula>$M$22="Yes"</formula>
    </cfRule>
    <cfRule type="expression" dxfId="102" priority="29">
      <formula>$J$22="Approve"</formula>
    </cfRule>
  </conditionalFormatting>
  <conditionalFormatting sqref="H34">
    <cfRule type="expression" dxfId="101" priority="92">
      <formula>#REF!="Approve"</formula>
    </cfRule>
  </conditionalFormatting>
  <conditionalFormatting sqref="E16">
    <cfRule type="cellIs" dxfId="100" priority="23" operator="notEqual">
      <formula>0</formula>
    </cfRule>
  </conditionalFormatting>
  <conditionalFormatting sqref="M33:N34">
    <cfRule type="expression" dxfId="99" priority="17">
      <formula>H34&lt;0</formula>
    </cfRule>
  </conditionalFormatting>
  <conditionalFormatting sqref="J13">
    <cfRule type="expression" dxfId="98" priority="8">
      <formula>$M$13="Yes"</formula>
    </cfRule>
  </conditionalFormatting>
  <conditionalFormatting sqref="M11:N11">
    <cfRule type="expression" dxfId="97" priority="2">
      <formula>OR($J$13="Reject",$J$13="")</formula>
    </cfRule>
    <cfRule type="expression" dxfId="96" priority="5">
      <formula>$J$12="Spend"</formula>
    </cfRule>
  </conditionalFormatting>
  <conditionalFormatting sqref="M12:N12">
    <cfRule type="expression" dxfId="95" priority="4">
      <formula>$J$12="spend"</formula>
    </cfRule>
  </conditionalFormatting>
  <conditionalFormatting sqref="M13:N13">
    <cfRule type="expression" dxfId="94" priority="3">
      <formula>OR($J$13="Reject",$J$13="")</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M12:M13" xr:uid="{54834AA0-7D33-4341-86A2-4543BF35C233}">
      <formula1>"Yes"</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F65958E2-08DD-47E3-88EB-867E80A97CBC}">
            <xm:f>Incentives!$K$66+Incentives!$M$71&lt;10000</xm:f>
            <x14:dxf>
              <font>
                <color theme="0"/>
              </font>
              <fill>
                <patternFill>
                  <bgColor theme="0"/>
                </patternFill>
              </fill>
              <border>
                <left/>
                <right/>
                <top/>
                <bottom/>
              </border>
            </x14:dxf>
          </x14:cfRule>
          <xm:sqref>M21:N22</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opLeftCell="B1" zoomScale="80" zoomScaleNormal="80" zoomScaleSheetLayoutView="70" workbookViewId="0">
      <selection activeCell="F20" sqref="F2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4" t="s">
        <v>674</v>
      </c>
      <c r="N1" s="294" t="s">
        <v>675</v>
      </c>
      <c r="O1" s="294" t="s">
        <v>676</v>
      </c>
      <c r="P1" s="140"/>
      <c r="R1" s="438" t="s">
        <v>973</v>
      </c>
    </row>
    <row r="2" spans="3:18" s="5" customFormat="1" ht="22.5" customHeight="1" x14ac:dyDescent="0.25">
      <c r="C2" s="1157" t="s">
        <v>677</v>
      </c>
      <c r="D2" s="1158"/>
      <c r="E2" s="1158"/>
      <c r="F2" s="1158"/>
      <c r="G2" s="1158"/>
      <c r="H2" s="1158"/>
      <c r="I2" s="1158"/>
      <c r="J2" s="1158"/>
      <c r="K2" s="1159"/>
      <c r="M2" s="295" t="s">
        <v>678</v>
      </c>
      <c r="N2" s="295" t="s">
        <v>679</v>
      </c>
      <c r="O2" s="295" t="s">
        <v>499</v>
      </c>
      <c r="Q2" s="5" t="s">
        <v>974</v>
      </c>
      <c r="R2" s="5">
        <f>IF(Welcome!D14=R3,0,Welcome!D14)</f>
        <v>0</v>
      </c>
    </row>
    <row r="3" spans="3:18" x14ac:dyDescent="0.25">
      <c r="C3" s="673"/>
      <c r="D3" s="296"/>
      <c r="E3" s="296"/>
      <c r="F3" s="296"/>
      <c r="G3" s="296"/>
      <c r="H3" s="296"/>
      <c r="I3" s="296"/>
      <c r="J3" s="296"/>
      <c r="K3" s="674"/>
      <c r="M3" s="1" t="s">
        <v>680</v>
      </c>
      <c r="N3" s="1" t="s">
        <v>681</v>
      </c>
      <c r="O3" s="1" t="s">
        <v>498</v>
      </c>
      <c r="R3" t="s">
        <v>470</v>
      </c>
    </row>
    <row r="4" spans="3:18" x14ac:dyDescent="0.25">
      <c r="C4" s="143"/>
      <c r="E4" s="440" t="s">
        <v>920</v>
      </c>
      <c r="F4" s="1160"/>
      <c r="G4" s="1160"/>
      <c r="K4" s="675"/>
      <c r="O4" s="1" t="s">
        <v>497</v>
      </c>
    </row>
    <row r="5" spans="3:18" x14ac:dyDescent="0.25">
      <c r="C5" s="143"/>
      <c r="E5" s="440"/>
      <c r="K5" s="144"/>
    </row>
    <row r="6" spans="3:18" x14ac:dyDescent="0.25">
      <c r="C6" s="143"/>
      <c r="E6" s="142" t="s">
        <v>937</v>
      </c>
      <c r="F6" s="1160"/>
      <c r="G6" s="1160"/>
      <c r="K6" s="144"/>
    </row>
    <row r="7" spans="3:18" x14ac:dyDescent="0.25">
      <c r="C7" s="143"/>
      <c r="E7" s="142"/>
      <c r="K7" s="144"/>
    </row>
    <row r="8" spans="3:18" x14ac:dyDescent="0.25">
      <c r="C8" s="143"/>
      <c r="E8" s="142" t="s">
        <v>908</v>
      </c>
      <c r="F8" s="1160"/>
      <c r="G8" s="1160"/>
      <c r="K8" s="144"/>
    </row>
    <row r="9" spans="3:18" x14ac:dyDescent="0.25">
      <c r="C9" s="143"/>
      <c r="E9" s="142" t="s">
        <v>909</v>
      </c>
      <c r="F9" s="1160"/>
      <c r="G9" s="1160"/>
      <c r="K9" s="144"/>
    </row>
    <row r="10" spans="3:18" x14ac:dyDescent="0.25">
      <c r="C10" s="143"/>
      <c r="E10" s="142" t="s">
        <v>910</v>
      </c>
      <c r="F10" s="1160"/>
      <c r="G10" s="1160"/>
      <c r="K10" s="144"/>
    </row>
    <row r="11" spans="3:18" x14ac:dyDescent="0.25">
      <c r="C11" s="143"/>
      <c r="E11" s="142" t="s">
        <v>861</v>
      </c>
      <c r="F11" s="1160"/>
      <c r="G11" s="1160"/>
      <c r="K11" s="144"/>
    </row>
    <row r="12" spans="3:18" x14ac:dyDescent="0.25">
      <c r="C12" s="143"/>
      <c r="E12" s="142" t="s">
        <v>911</v>
      </c>
      <c r="F12" s="1160"/>
      <c r="G12" s="1160"/>
      <c r="K12" s="144"/>
    </row>
    <row r="13" spans="3:18" x14ac:dyDescent="0.25">
      <c r="C13" s="143"/>
      <c r="E13" s="142"/>
      <c r="F13" s="1162"/>
      <c r="G13" s="1162"/>
      <c r="K13" s="144"/>
    </row>
    <row r="14" spans="3:18" x14ac:dyDescent="0.25">
      <c r="C14" s="143"/>
      <c r="E14" s="142" t="s">
        <v>912</v>
      </c>
      <c r="F14" s="1161">
        <v>44332</v>
      </c>
      <c r="G14" s="1161"/>
      <c r="H14" s="688" t="s">
        <v>1053</v>
      </c>
      <c r="K14" s="144"/>
      <c r="L14" s="874">
        <f>WEEKDAY(F14,2)</f>
        <v>7</v>
      </c>
    </row>
    <row r="15" spans="3:18" ht="13.5" customHeight="1" x14ac:dyDescent="0.25">
      <c r="C15" s="143"/>
      <c r="K15" s="144"/>
    </row>
    <row r="16" spans="3:18" s="867" customFormat="1" ht="14.25" customHeight="1" x14ac:dyDescent="0.25">
      <c r="C16" s="143"/>
      <c r="E16" s="868" t="s">
        <v>1235</v>
      </c>
      <c r="F16" s="1155">
        <f>Welcome!D8</f>
        <v>0</v>
      </c>
      <c r="G16" s="1156"/>
      <c r="K16" s="144"/>
    </row>
    <row r="17" spans="1:12" s="867" customFormat="1" ht="26.45" customHeight="1" x14ac:dyDescent="0.25">
      <c r="C17" s="143"/>
      <c r="K17" s="144"/>
    </row>
    <row r="18" spans="1:12" ht="24.6" customHeight="1" x14ac:dyDescent="0.25">
      <c r="C18" s="143"/>
      <c r="E18" s="439" t="s">
        <v>1179</v>
      </c>
      <c r="K18" s="144"/>
    </row>
    <row r="19" spans="1:12" ht="15.75" thickBot="1" x14ac:dyDescent="0.3">
      <c r="C19" s="143"/>
      <c r="E19" s="441" t="s">
        <v>765</v>
      </c>
      <c r="F19" s="441" t="s">
        <v>766</v>
      </c>
      <c r="G19" s="441" t="s">
        <v>1180</v>
      </c>
      <c r="H19" s="441" t="s">
        <v>831</v>
      </c>
      <c r="I19" s="441" t="s">
        <v>1140</v>
      </c>
      <c r="J19" s="441" t="s">
        <v>209</v>
      </c>
      <c r="K19" s="144"/>
      <c r="L19" s="731"/>
    </row>
    <row r="20" spans="1:12" x14ac:dyDescent="0.25">
      <c r="A20">
        <v>1</v>
      </c>
      <c r="C20" s="143"/>
      <c r="D20" s="703" t="str">
        <f>IF($A20&lt;=$R$2,A20,"")</f>
        <v/>
      </c>
      <c r="E20" s="704">
        <f>'Customer Inputs'!G6</f>
        <v>0</v>
      </c>
      <c r="F20" s="797" t="str">
        <f>IFERROR(IFERROR(VLOOKUP(E20,'Customer Info'!A:B,2,0),VLOOKUP(""&amp;E20,'Customer Info'!A:B,2,0)),"")</f>
        <v/>
      </c>
      <c r="G20" s="798" t="str">
        <f>IFERROR(IFERROR(VLOOKUP(E20,'Customer Info'!A:C,3,0),VLOOKUP(""&amp;E20,'Customer Info'!A:C,3,0)),"")</f>
        <v/>
      </c>
      <c r="H20" s="798" t="str">
        <f>IFERROR(IFERROR(VLOOKUP(E20,'Customer Info'!A:D,4,0),VLOOKUP(""&amp;E20,'Customer Info'!A:D,4,0)),"")</f>
        <v/>
      </c>
      <c r="I20" s="799" t="str">
        <f>IFERROR(IFERROR(VLOOKUP(E20,'Customer Info'!A:E,5,0),VLOOKUP(""&amp;E20,'Customer Info'!A:E,5,0)),"")</f>
        <v/>
      </c>
      <c r="J20" s="799" t="str">
        <f>IFERROR(IFERROR(VLOOKUP(E20,'Customer Info'!A:F,6,0),VLOOKUP(""&amp;E20,'Customer Info'!A:F,6,0)),"")</f>
        <v/>
      </c>
      <c r="K20" s="144"/>
    </row>
    <row r="21" spans="1:12" x14ac:dyDescent="0.25">
      <c r="A21">
        <v>2</v>
      </c>
      <c r="C21" s="143"/>
      <c r="D21" s="703" t="str">
        <f t="shared" ref="D21:D29" si="0">IF($A21&lt;=$R$2,A21,"")</f>
        <v/>
      </c>
      <c r="E21" s="704">
        <f>'Customer Inputs'!G7</f>
        <v>0</v>
      </c>
      <c r="F21" s="797" t="str">
        <f>IFERROR(IFERROR(VLOOKUP(E21,'Customer Info'!A:B,2,0),VLOOKUP(""&amp;E21,'Customer Info'!A:B,2,0)),"")</f>
        <v/>
      </c>
      <c r="G21" s="798" t="str">
        <f>IFERROR(IFERROR(VLOOKUP(E21,'Customer Info'!A:C,3,0),VLOOKUP(""&amp;E21,'Customer Info'!A:C,3,0)),"")</f>
        <v/>
      </c>
      <c r="H21" s="798" t="str">
        <f>IFERROR(IFERROR(VLOOKUP(E21,'Customer Info'!A:D,4,0),VLOOKUP(""&amp;E21,'Customer Info'!A:D,4,0)),"")</f>
        <v/>
      </c>
      <c r="I21" s="799" t="str">
        <f>IFERROR(IFERROR(VLOOKUP(E21,'Customer Info'!A:E,5,0),VLOOKUP(""&amp;E21,'Customer Info'!A:E,5,0)),"")</f>
        <v/>
      </c>
      <c r="J21" s="799" t="str">
        <f>IFERROR(IFERROR(VLOOKUP(E21,'Customer Info'!A:F,6,0),VLOOKUP(""&amp;E21,'Customer Info'!A:F,6,0)),"")</f>
        <v/>
      </c>
      <c r="K21" s="144"/>
    </row>
    <row r="22" spans="1:12" x14ac:dyDescent="0.25">
      <c r="A22">
        <v>3</v>
      </c>
      <c r="C22" s="143"/>
      <c r="D22" s="703" t="str">
        <f t="shared" si="0"/>
        <v/>
      </c>
      <c r="E22" s="704">
        <f>'Customer Inputs'!G8</f>
        <v>0</v>
      </c>
      <c r="F22" s="797" t="str">
        <f>IFERROR(IFERROR(VLOOKUP(E22,'Customer Info'!A:B,2,0),VLOOKUP(""&amp;E22,'Customer Info'!A:B,2,0)),"")</f>
        <v/>
      </c>
      <c r="G22" s="798" t="str">
        <f>IFERROR(IFERROR(VLOOKUP(E22,'Customer Info'!A:C,3,0),VLOOKUP(""&amp;E22,'Customer Info'!A:C,3,0)),"")</f>
        <v/>
      </c>
      <c r="H22" s="798" t="str">
        <f>IFERROR(IFERROR(VLOOKUP(E22,'Customer Info'!A:D,4,0),VLOOKUP(""&amp;E22,'Customer Info'!A:D,4,0)),"")</f>
        <v/>
      </c>
      <c r="I22" s="799" t="str">
        <f>IFERROR(IFERROR(VLOOKUP(E22,'Customer Info'!A:E,5,0),VLOOKUP(""&amp;E22,'Customer Info'!A:E,5,0)),"")</f>
        <v/>
      </c>
      <c r="J22" s="799" t="str">
        <f>IFERROR(IFERROR(VLOOKUP(E22,'Customer Info'!A:F,6,0),VLOOKUP(""&amp;E22,'Customer Info'!A:F,6,0)),"")</f>
        <v/>
      </c>
      <c r="K22" s="144"/>
    </row>
    <row r="23" spans="1:12" x14ac:dyDescent="0.25">
      <c r="A23">
        <v>4</v>
      </c>
      <c r="C23" s="143"/>
      <c r="D23" s="703" t="str">
        <f t="shared" si="0"/>
        <v/>
      </c>
      <c r="E23" s="704">
        <f>'Customer Inputs'!G9</f>
        <v>0</v>
      </c>
      <c r="F23" s="797" t="str">
        <f>IFERROR(IFERROR(VLOOKUP(E23,'Customer Info'!A:B,2,0),VLOOKUP(""&amp;E23,'Customer Info'!A:B,2,0)),"")</f>
        <v/>
      </c>
      <c r="G23" s="798" t="str">
        <f>IFERROR(IFERROR(VLOOKUP(E23,'Customer Info'!A:C,3,0),VLOOKUP(""&amp;E23,'Customer Info'!A:C,3,0)),"")</f>
        <v/>
      </c>
      <c r="H23" s="798" t="str">
        <f>IFERROR(IFERROR(VLOOKUP(E23,'Customer Info'!A:D,4,0),VLOOKUP(""&amp;E23,'Customer Info'!A:D,4,0)),"")</f>
        <v/>
      </c>
      <c r="I23" s="799" t="str">
        <f>IFERROR(IFERROR(VLOOKUP(E23,'Customer Info'!A:E,5,0),VLOOKUP(""&amp;E23,'Customer Info'!A:E,5,0)),"")</f>
        <v/>
      </c>
      <c r="J23" s="799" t="str">
        <f>IFERROR(IFERROR(VLOOKUP(E23,'Customer Info'!A:F,6,0),VLOOKUP(""&amp;E23,'Customer Info'!A:F,6,0)),"")</f>
        <v/>
      </c>
      <c r="K23" s="144"/>
    </row>
    <row r="24" spans="1:12" x14ac:dyDescent="0.25">
      <c r="A24">
        <v>5</v>
      </c>
      <c r="C24" s="143"/>
      <c r="D24" s="703" t="str">
        <f t="shared" si="0"/>
        <v/>
      </c>
      <c r="E24" s="704">
        <f>'Customer Inputs'!G10</f>
        <v>0</v>
      </c>
      <c r="F24" s="797" t="str">
        <f>IFERROR(IFERROR(VLOOKUP(E24,'Customer Info'!A:B,2,0),VLOOKUP(""&amp;E24,'Customer Info'!A:B,2,0)),"")</f>
        <v/>
      </c>
      <c r="G24" s="798" t="str">
        <f>IFERROR(IFERROR(VLOOKUP(E24,'Customer Info'!A:C,3,0),VLOOKUP(""&amp;E24,'Customer Info'!A:C,3,0)),"")</f>
        <v/>
      </c>
      <c r="H24" s="798" t="str">
        <f>IFERROR(IFERROR(VLOOKUP(E24,'Customer Info'!A:D,4,0),VLOOKUP(""&amp;E24,'Customer Info'!A:D,4,0)),"")</f>
        <v/>
      </c>
      <c r="I24" s="799" t="str">
        <f>IFERROR(IFERROR(VLOOKUP(E24,'Customer Info'!A:E,5,0),VLOOKUP(""&amp;E24,'Customer Info'!A:E,5,0)),"")</f>
        <v/>
      </c>
      <c r="J24" s="799" t="str">
        <f>IFERROR(IFERROR(VLOOKUP(E24,'Customer Info'!A:F,6,0),VLOOKUP(""&amp;E24,'Customer Info'!A:F,6,0)),"")</f>
        <v/>
      </c>
      <c r="K24" s="144"/>
    </row>
    <row r="25" spans="1:12" x14ac:dyDescent="0.25">
      <c r="A25">
        <v>6</v>
      </c>
      <c r="C25" s="143"/>
      <c r="D25" s="703" t="str">
        <f t="shared" si="0"/>
        <v/>
      </c>
      <c r="E25" s="704">
        <f>'Customer Inputs'!G11</f>
        <v>0</v>
      </c>
      <c r="F25" s="797" t="str">
        <f>IFERROR(IFERROR(VLOOKUP(E25,'Customer Info'!A:B,2,0),VLOOKUP(""&amp;E25,'Customer Info'!A:B,2,0)),"")</f>
        <v/>
      </c>
      <c r="G25" s="798" t="str">
        <f>IFERROR(IFERROR(VLOOKUP(E25,'Customer Info'!A:C,3,0),VLOOKUP(""&amp;E25,'Customer Info'!A:C,3,0)),"")</f>
        <v/>
      </c>
      <c r="H25" s="798" t="str">
        <f>IFERROR(IFERROR(VLOOKUP(E25,'Customer Info'!A:D,4,0),VLOOKUP(""&amp;E25,'Customer Info'!A:D,4,0)),"")</f>
        <v/>
      </c>
      <c r="I25" s="799" t="str">
        <f>IFERROR(IFERROR(VLOOKUP(E25,'Customer Info'!A:E,5,0),VLOOKUP(""&amp;E25,'Customer Info'!A:E,5,0)),"")</f>
        <v/>
      </c>
      <c r="J25" s="799" t="str">
        <f>IFERROR(IFERROR(VLOOKUP(E25,'Customer Info'!A:F,6,0),VLOOKUP(""&amp;E25,'Customer Info'!A:F,6,0)),"")</f>
        <v/>
      </c>
      <c r="K25" s="144"/>
    </row>
    <row r="26" spans="1:12" x14ac:dyDescent="0.25">
      <c r="A26">
        <v>7</v>
      </c>
      <c r="C26" s="143"/>
      <c r="D26" s="703" t="str">
        <f t="shared" si="0"/>
        <v/>
      </c>
      <c r="E26" s="704">
        <f>'Customer Inputs'!G12</f>
        <v>0</v>
      </c>
      <c r="F26" s="797" t="str">
        <f>IFERROR(IFERROR(VLOOKUP(E26,'Customer Info'!A:B,2,0),VLOOKUP(""&amp;E26,'Customer Info'!A:B,2,0)),"")</f>
        <v/>
      </c>
      <c r="G26" s="798" t="str">
        <f>IFERROR(IFERROR(VLOOKUP(E26,'Customer Info'!A:C,3,0),VLOOKUP(""&amp;E26,'Customer Info'!A:C,3,0)),"")</f>
        <v/>
      </c>
      <c r="H26" s="798" t="str">
        <f>IFERROR(IFERROR(VLOOKUP(E26,'Customer Info'!A:D,4,0),VLOOKUP(""&amp;E26,'Customer Info'!A:D,4,0)),"")</f>
        <v/>
      </c>
      <c r="I26" s="799" t="str">
        <f>IFERROR(IFERROR(VLOOKUP(E26,'Customer Info'!A:E,5,0),VLOOKUP(""&amp;E26,'Customer Info'!A:E,5,0)),"")</f>
        <v/>
      </c>
      <c r="J26" s="799" t="str">
        <f>IFERROR(IFERROR(VLOOKUP(E26,'Customer Info'!A:F,6,0),VLOOKUP(""&amp;E26,'Customer Info'!A:F,6,0)),"")</f>
        <v/>
      </c>
      <c r="K26" s="144"/>
    </row>
    <row r="27" spans="1:12" x14ac:dyDescent="0.25">
      <c r="A27">
        <v>8</v>
      </c>
      <c r="C27" s="143"/>
      <c r="D27" s="703" t="str">
        <f t="shared" si="0"/>
        <v/>
      </c>
      <c r="E27" s="704">
        <f>'Customer Inputs'!G13</f>
        <v>0</v>
      </c>
      <c r="F27" s="797" t="str">
        <f>IFERROR(IFERROR(VLOOKUP(E27,'Customer Info'!A:B,2,0),VLOOKUP(""&amp;E27,'Customer Info'!A:B,2,0)),"")</f>
        <v/>
      </c>
      <c r="G27" s="798" t="str">
        <f>IFERROR(IFERROR(VLOOKUP(E27,'Customer Info'!A:C,3,0),VLOOKUP(""&amp;E27,'Customer Info'!A:C,3,0)),"")</f>
        <v/>
      </c>
      <c r="H27" s="798" t="str">
        <f>IFERROR(IFERROR(VLOOKUP(E27,'Customer Info'!A:D,4,0),VLOOKUP(""&amp;E27,'Customer Info'!A:D,4,0)),"")</f>
        <v/>
      </c>
      <c r="I27" s="799" t="str">
        <f>IFERROR(IFERROR(VLOOKUP(E27,'Customer Info'!A:E,5,0),VLOOKUP(""&amp;E27,'Customer Info'!A:E,5,0)),"")</f>
        <v/>
      </c>
      <c r="J27" s="799" t="str">
        <f>IFERROR(IFERROR(VLOOKUP(E27,'Customer Info'!A:F,6,0),VLOOKUP(""&amp;E27,'Customer Info'!A:F,6,0)),"")</f>
        <v/>
      </c>
      <c r="K27" s="144"/>
    </row>
    <row r="28" spans="1:12" x14ac:dyDescent="0.25">
      <c r="A28">
        <v>9</v>
      </c>
      <c r="C28" s="143"/>
      <c r="D28" s="703" t="str">
        <f t="shared" si="0"/>
        <v/>
      </c>
      <c r="E28" s="704">
        <f>'Customer Inputs'!G14</f>
        <v>0</v>
      </c>
      <c r="F28" s="797" t="str">
        <f>IFERROR(IFERROR(VLOOKUP(E28,'Customer Info'!A:B,2,0),VLOOKUP(""&amp;E28,'Customer Info'!A:B,2,0)),"")</f>
        <v/>
      </c>
      <c r="G28" s="798" t="str">
        <f>IFERROR(IFERROR(VLOOKUP(E28,'Customer Info'!A:C,3,0),VLOOKUP(""&amp;E28,'Customer Info'!A:C,3,0)),"")</f>
        <v/>
      </c>
      <c r="H28" s="798" t="str">
        <f>IFERROR(IFERROR(VLOOKUP(E28,'Customer Info'!A:D,4,0),VLOOKUP(""&amp;E28,'Customer Info'!A:D,4,0)),"")</f>
        <v/>
      </c>
      <c r="I28" s="799" t="str">
        <f>IFERROR(IFERROR(VLOOKUP(E28,'Customer Info'!A:E,5,0),VLOOKUP(""&amp;E28,'Customer Info'!A:E,5,0)),"")</f>
        <v/>
      </c>
      <c r="J28" s="799" t="str">
        <f>IFERROR(IFERROR(VLOOKUP(E28,'Customer Info'!A:F,6,0),VLOOKUP(""&amp;E28,'Customer Info'!A:F,6,0)),"")</f>
        <v/>
      </c>
      <c r="K28" s="144"/>
    </row>
    <row r="29" spans="1:12" x14ac:dyDescent="0.25">
      <c r="A29">
        <v>10</v>
      </c>
      <c r="C29" s="143"/>
      <c r="D29" s="703" t="str">
        <f t="shared" si="0"/>
        <v/>
      </c>
      <c r="E29" s="704">
        <f>'Customer Inputs'!G15</f>
        <v>0</v>
      </c>
      <c r="F29" s="797" t="str">
        <f>IFERROR(IFERROR(VLOOKUP(E29,'Customer Info'!A:B,2,0),VLOOKUP(""&amp;E29,'Customer Info'!A:B,2,0)),"")</f>
        <v/>
      </c>
      <c r="G29" s="798" t="str">
        <f>IFERROR(IFERROR(VLOOKUP(E29,'Customer Info'!A:C,3,0),VLOOKUP(""&amp;E29,'Customer Info'!A:C,3,0)),"")</f>
        <v/>
      </c>
      <c r="H29" s="798" t="str">
        <f>IFERROR(IFERROR(VLOOKUP(E29,'Customer Info'!A:D,4,0),VLOOKUP(""&amp;E29,'Customer Info'!A:D,4,0)),"")</f>
        <v/>
      </c>
      <c r="I29" s="799" t="str">
        <f>IFERROR(IFERROR(VLOOKUP(E29,'Customer Info'!A:E,5,0),VLOOKUP(""&amp;E29,'Customer Info'!A:E,5,0)),"")</f>
        <v/>
      </c>
      <c r="J29" s="799" t="str">
        <f>IFERROR(IFERROR(VLOOKUP(E29,'Customer Info'!A:F,6,0),VLOOKUP(""&amp;E29,'Customer Info'!A:F,6,0)),"")</f>
        <v/>
      </c>
      <c r="K29" s="144"/>
    </row>
    <row r="30" spans="1:12" ht="15.75" thickBot="1" x14ac:dyDescent="0.3">
      <c r="C30" s="291"/>
      <c r="D30" s="732"/>
      <c r="E30" s="733"/>
      <c r="F30" s="734"/>
      <c r="G30" s="735"/>
      <c r="H30" s="735"/>
      <c r="I30" s="735"/>
      <c r="J30" s="735"/>
      <c r="K30" s="684"/>
    </row>
    <row r="32" spans="1:12" ht="19.899999999999999" customHeight="1" x14ac:dyDescent="0.25"/>
  </sheetData>
  <sheetProtection algorithmName="SHA-512" hashValue="FLEDky/umYRY2Imw0XtS3Q6CAWyce3kyCACHKziL7v8phfDVwo1GlAMEwJb3QuT3z+77Hszt3EgkIV9xQlQ2Kw==" saltValue="Q+KS1gEvEMswIvYeS+BOIg==" spinCount="100000" sheet="1"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92" priority="8">
      <formula>$A20&gt;$R$2</formula>
    </cfRule>
  </conditionalFormatting>
  <conditionalFormatting sqref="E20:J29">
    <cfRule type="expression" dxfId="91" priority="4">
      <formula>$D20=$R$2</formula>
    </cfRule>
  </conditionalFormatting>
  <conditionalFormatting sqref="E18:J19">
    <cfRule type="expression" dxfId="90" priority="5">
      <formula>$R$2=0</formula>
    </cfRule>
  </conditionalFormatting>
  <conditionalFormatting sqref="F20:J29">
    <cfRule type="containsBlanks" dxfId="89" priority="9" stopIfTrue="1">
      <formula>LEN(TRIM(F20))=0</formula>
    </cfRule>
    <cfRule type="notContainsBlanks" dxfId="88" priority="10">
      <formula>LEN(TRIM(F20))&gt;0</formula>
    </cfRule>
  </conditionalFormatting>
  <conditionalFormatting sqref="F14:G14">
    <cfRule type="expression" dxfId="87" priority="1">
      <formula>$F$14&lt;NOW()</formula>
    </cfRule>
    <cfRule type="expression" dxfId="86" priority="2">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workbookViewId="0">
      <selection activeCell="C15" sqref="C15"/>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804" t="s">
        <v>113</v>
      </c>
    </row>
    <row r="2" spans="1:37" x14ac:dyDescent="0.2">
      <c r="I2" s="634"/>
      <c r="J2" s="1166"/>
      <c r="K2" s="1166"/>
      <c r="O2" s="634"/>
      <c r="P2" s="634"/>
      <c r="Q2" s="634"/>
      <c r="R2" s="634"/>
      <c r="S2" s="634"/>
      <c r="T2" s="634"/>
      <c r="U2" s="634"/>
      <c r="V2" s="634"/>
      <c r="W2" s="634"/>
      <c r="X2" s="634"/>
      <c r="Y2" s="634"/>
      <c r="Z2" s="634"/>
      <c r="AA2" s="634"/>
      <c r="AH2" s="146" t="s">
        <v>62</v>
      </c>
      <c r="AI2" s="146" t="s">
        <v>1</v>
      </c>
      <c r="AJ2" s="146" t="s">
        <v>62</v>
      </c>
      <c r="AK2" s="804" t="s">
        <v>113</v>
      </c>
    </row>
    <row r="3" spans="1:37" x14ac:dyDescent="0.2">
      <c r="I3" s="635" t="s">
        <v>962</v>
      </c>
      <c r="J3" s="1126" t="str">
        <f>VLOOKUP($J$4,'Market Geography'!$D:$G,4,FALSE)</f>
        <v>MIDWEST</v>
      </c>
      <c r="K3" s="1126"/>
      <c r="O3" s="634"/>
      <c r="P3" s="634"/>
      <c r="Q3" s="634"/>
      <c r="R3" s="634"/>
      <c r="S3" s="634"/>
      <c r="T3" s="634"/>
      <c r="U3" s="634"/>
      <c r="V3" s="634"/>
      <c r="W3" s="634"/>
      <c r="X3" s="634"/>
      <c r="Y3" s="634"/>
      <c r="Z3" s="634"/>
      <c r="AA3" s="634"/>
      <c r="AH3" s="146" t="s">
        <v>74</v>
      </c>
      <c r="AI3" s="146" t="s">
        <v>1</v>
      </c>
      <c r="AJ3" s="146" t="s">
        <v>74</v>
      </c>
      <c r="AK3" s="804" t="s">
        <v>113</v>
      </c>
    </row>
    <row r="4" spans="1:37" x14ac:dyDescent="0.2">
      <c r="I4" s="635" t="s">
        <v>963</v>
      </c>
      <c r="J4" s="1126" t="str">
        <f>Welcome!$D$4</f>
        <v>SALEM</v>
      </c>
      <c r="K4" s="1126"/>
      <c r="L4" s="636"/>
      <c r="M4" s="636"/>
      <c r="O4" s="634"/>
      <c r="P4" s="634"/>
      <c r="Q4" s="634"/>
      <c r="R4" s="634"/>
      <c r="S4" s="634"/>
      <c r="T4" s="634"/>
      <c r="U4" s="634"/>
      <c r="V4" s="634"/>
      <c r="W4" s="634"/>
      <c r="X4" s="634"/>
      <c r="Y4" s="634"/>
      <c r="Z4" s="634"/>
      <c r="AA4" s="634"/>
      <c r="AC4" s="27"/>
      <c r="AH4" s="146" t="s">
        <v>34</v>
      </c>
      <c r="AI4" s="146" t="s">
        <v>1</v>
      </c>
      <c r="AJ4" s="146" t="s">
        <v>34</v>
      </c>
      <c r="AK4" s="804" t="s">
        <v>113</v>
      </c>
    </row>
    <row r="5" spans="1:37" x14ac:dyDescent="0.2">
      <c r="I5" s="635" t="s">
        <v>964</v>
      </c>
      <c r="J5" s="1167" t="str">
        <f>VLOOKUP($J$4,'Market Geography'!$D:$F,3,FALSE)</f>
        <v>8U</v>
      </c>
      <c r="K5" s="1167"/>
      <c r="O5" s="634"/>
      <c r="P5" s="634"/>
      <c r="Q5" s="634"/>
      <c r="R5" s="634"/>
      <c r="S5" s="634"/>
      <c r="T5" s="634"/>
      <c r="U5" s="634"/>
      <c r="V5" s="634"/>
      <c r="W5" s="634"/>
      <c r="X5" s="634"/>
      <c r="Y5" s="634"/>
      <c r="Z5" s="634"/>
      <c r="AA5" s="634"/>
      <c r="AH5" s="146" t="s">
        <v>0</v>
      </c>
      <c r="AI5" s="146" t="s">
        <v>1</v>
      </c>
      <c r="AJ5" s="146" t="s">
        <v>0</v>
      </c>
      <c r="AK5" s="804" t="s">
        <v>113</v>
      </c>
    </row>
    <row r="6" spans="1:37" x14ac:dyDescent="0.2">
      <c r="I6" s="637" t="s">
        <v>965</v>
      </c>
      <c r="J6" s="1126" t="s">
        <v>135</v>
      </c>
      <c r="K6" s="1126" t="s">
        <v>211</v>
      </c>
      <c r="O6" s="634"/>
      <c r="P6" s="634"/>
      <c r="Q6" s="634"/>
      <c r="R6" s="634"/>
      <c r="S6" s="634"/>
      <c r="T6" s="634"/>
      <c r="U6" s="634"/>
      <c r="V6" s="634"/>
      <c r="W6" s="634"/>
      <c r="X6" s="634"/>
      <c r="Y6" s="634"/>
      <c r="Z6" s="634"/>
      <c r="AA6" s="634"/>
      <c r="AH6" s="146" t="s">
        <v>69</v>
      </c>
      <c r="AI6" s="146" t="s">
        <v>1</v>
      </c>
      <c r="AJ6" s="146" t="s">
        <v>69</v>
      </c>
      <c r="AK6" s="804" t="s">
        <v>113</v>
      </c>
    </row>
    <row r="7" spans="1:37" x14ac:dyDescent="0.2">
      <c r="I7" s="637" t="s">
        <v>966</v>
      </c>
      <c r="J7" s="1126" t="str">
        <f>IF(Welcome!$D$8="MDA","C","N")</f>
        <v>N</v>
      </c>
      <c r="K7" s="1126" t="e">
        <f>IF(#REF!="MDA","C","N")</f>
        <v>#REF!</v>
      </c>
      <c r="O7" s="634"/>
      <c r="P7" s="634"/>
      <c r="Q7" s="634"/>
      <c r="R7" s="634"/>
      <c r="S7" s="634"/>
      <c r="T7" s="634"/>
      <c r="U7" s="634"/>
      <c r="V7" s="634"/>
      <c r="W7" s="634"/>
      <c r="X7" s="634"/>
      <c r="Y7" s="634"/>
      <c r="Z7" s="634"/>
      <c r="AA7" s="634"/>
      <c r="AB7" s="27"/>
      <c r="AC7" s="27"/>
      <c r="AH7" s="146" t="s">
        <v>4</v>
      </c>
      <c r="AI7" s="146" t="s">
        <v>1</v>
      </c>
      <c r="AJ7" s="146" t="s">
        <v>4</v>
      </c>
      <c r="AK7" s="804" t="s">
        <v>113</v>
      </c>
    </row>
    <row r="8" spans="1:37" x14ac:dyDescent="0.2">
      <c r="AH8" s="146" t="s">
        <v>35</v>
      </c>
      <c r="AI8" s="146" t="s">
        <v>1</v>
      </c>
      <c r="AJ8" s="146" t="s">
        <v>35</v>
      </c>
      <c r="AK8" s="804" t="s">
        <v>113</v>
      </c>
    </row>
    <row r="9" spans="1:37" x14ac:dyDescent="0.2">
      <c r="I9" s="638"/>
      <c r="AH9" s="146" t="s">
        <v>6</v>
      </c>
      <c r="AI9" s="146" t="s">
        <v>1</v>
      </c>
      <c r="AJ9" s="146" t="s">
        <v>6</v>
      </c>
      <c r="AK9" s="804" t="s">
        <v>113</v>
      </c>
    </row>
    <row r="10" spans="1:37" x14ac:dyDescent="0.2">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4" t="s">
        <v>113</v>
      </c>
    </row>
    <row r="11" spans="1:37" x14ac:dyDescent="0.2">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4" t="s">
        <v>113</v>
      </c>
    </row>
    <row r="12" spans="1:37" x14ac:dyDescent="0.2">
      <c r="I12" s="622"/>
      <c r="N12" s="624"/>
      <c r="O12" s="624"/>
      <c r="P12" s="624"/>
      <c r="Q12" s="624"/>
      <c r="R12" s="624"/>
      <c r="S12" s="624"/>
      <c r="T12" s="624"/>
      <c r="U12" s="624"/>
      <c r="V12" s="624"/>
      <c r="W12" s="624"/>
      <c r="X12" s="624"/>
      <c r="Y12" s="624"/>
      <c r="Z12" s="624"/>
      <c r="AA12" s="624"/>
      <c r="AB12" s="624"/>
      <c r="AH12" s="146" t="s">
        <v>48</v>
      </c>
      <c r="AI12" s="146" t="s">
        <v>1</v>
      </c>
      <c r="AJ12" s="146" t="s">
        <v>48</v>
      </c>
      <c r="AK12" s="804" t="s">
        <v>113</v>
      </c>
    </row>
    <row r="13" spans="1:37" x14ac:dyDescent="0.2">
      <c r="J13" s="623"/>
      <c r="N13" s="624"/>
      <c r="AD13" s="1163" t="s">
        <v>1022</v>
      </c>
      <c r="AE13" s="1164"/>
      <c r="AF13" s="1165"/>
      <c r="AH13" s="146" t="s">
        <v>60</v>
      </c>
      <c r="AI13" s="146" t="s">
        <v>1</v>
      </c>
      <c r="AJ13" s="146" t="s">
        <v>60</v>
      </c>
      <c r="AK13" s="804" t="s">
        <v>113</v>
      </c>
    </row>
    <row r="14" spans="1:37" ht="38.25" x14ac:dyDescent="0.2">
      <c r="A14" s="146" t="s">
        <v>1087</v>
      </c>
      <c r="B14" s="629" t="s">
        <v>938</v>
      </c>
      <c r="C14" s="629" t="s">
        <v>961</v>
      </c>
      <c r="D14" s="630" t="s">
        <v>1013</v>
      </c>
      <c r="E14" s="630" t="s">
        <v>1021</v>
      </c>
      <c r="F14" s="632" t="s">
        <v>1028</v>
      </c>
      <c r="G14" s="631" t="s">
        <v>1023</v>
      </c>
      <c r="H14" s="631" t="s">
        <v>1024</v>
      </c>
      <c r="I14" s="631" t="s">
        <v>209</v>
      </c>
      <c r="J14" s="631" t="s">
        <v>408</v>
      </c>
      <c r="K14" s="631" t="s">
        <v>210</v>
      </c>
      <c r="L14" s="631" t="s">
        <v>1025</v>
      </c>
      <c r="M14" s="631" t="s">
        <v>1086</v>
      </c>
      <c r="N14" s="633" t="s">
        <v>1031</v>
      </c>
      <c r="O14" s="632" t="s">
        <v>1032</v>
      </c>
      <c r="P14" s="632" t="s">
        <v>1033</v>
      </c>
      <c r="Q14" s="630" t="s">
        <v>1026</v>
      </c>
      <c r="R14" s="630" t="s">
        <v>1027</v>
      </c>
      <c r="S14" s="630" t="s">
        <v>1036</v>
      </c>
      <c r="T14" s="630" t="s">
        <v>1014</v>
      </c>
      <c r="U14" s="630" t="s">
        <v>1015</v>
      </c>
      <c r="V14" s="630" t="s">
        <v>1016</v>
      </c>
      <c r="W14" s="641" t="s">
        <v>1034</v>
      </c>
      <c r="X14" s="641" t="s">
        <v>1035</v>
      </c>
      <c r="Y14" s="641" t="s">
        <v>1037</v>
      </c>
      <c r="Z14" s="631" t="s">
        <v>1029</v>
      </c>
      <c r="AA14" s="631" t="s">
        <v>1030</v>
      </c>
      <c r="AB14" s="631"/>
      <c r="AC14" s="643" t="s">
        <v>863</v>
      </c>
      <c r="AD14" s="644" t="s">
        <v>864</v>
      </c>
      <c r="AE14" s="644" t="s">
        <v>865</v>
      </c>
      <c r="AF14" s="644" t="s">
        <v>866</v>
      </c>
      <c r="AG14" s="644" t="s">
        <v>1061</v>
      </c>
      <c r="AH14" s="146" t="s">
        <v>20</v>
      </c>
      <c r="AI14" s="146" t="s">
        <v>1</v>
      </c>
      <c r="AJ14" s="146" t="s">
        <v>20</v>
      </c>
      <c r="AK14" s="804" t="s">
        <v>113</v>
      </c>
    </row>
    <row r="15" spans="1:37" x14ac:dyDescent="0.2">
      <c r="A15" s="146" t="str">
        <f>IF('Customer Inputs'!$P6="","",IF('Variable Costs (Back)'!$M15="Zip Code Not Serviced","Zip Code Not Serviced",""))</f>
        <v/>
      </c>
      <c r="B15" s="146" t="str">
        <f>'Customer Inputs'!T6</f>
        <v/>
      </c>
      <c r="C15" s="146" t="str">
        <f>IF(Welcome!$D$6="HOSPITALITY",IFERROR(VLOOKUP(B15,$AJ:$AK,2,FALSE),""),IFERROR(VLOOKUP(B15,$AH:$AI,2,FALSE),""))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Inputs'!U6="","",'Customer Inputs'!U6)</f>
        <v/>
      </c>
      <c r="J15" s="640" t="str">
        <f>IF('Customer Inputs'!$F6="","",'Customer Inputs'!$M6)</f>
        <v/>
      </c>
      <c r="K15" s="146" t="str">
        <f>'Customer Inputs'!S6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 t="shared" ref="Z15:Z24" si="2">IF(D15=F15,"BASE","MODELED")</f>
        <v>BASE</v>
      </c>
      <c r="AA15" s="625" t="str">
        <f>IF(SUMIF('Existing Customers'!$A:$A,'Variable Costs (Back)'!$AC15,'Existing Customers'!$Q:$Q)&gt;0,"Existing","New")</f>
        <v>New</v>
      </c>
      <c r="AB15" s="642" t="s">
        <v>843</v>
      </c>
      <c r="AC15" s="626" t="str">
        <f>IF('Customer Inputs'!$F6="","",'Customer Inputs'!$G6)</f>
        <v/>
      </c>
      <c r="AD15" s="645">
        <f>IF($AA15="Existing",IF($Z15="BASE",$T15,$W15),$N15)</f>
        <v>0</v>
      </c>
      <c r="AE15" s="645">
        <f>IF($AA15="Existing",IF($Z15="BASE",$U15,$X15),$O15)</f>
        <v>0</v>
      </c>
      <c r="AF15" s="645">
        <f>IF($AA15="Existing",IF($Z15="BASE",$V15,$Y15),$P15)</f>
        <v>0</v>
      </c>
      <c r="AG15" s="749">
        <f>SUM(AD15:AF15)</f>
        <v>0</v>
      </c>
      <c r="AH15" s="146" t="s">
        <v>36</v>
      </c>
      <c r="AI15" s="146" t="s">
        <v>1</v>
      </c>
      <c r="AJ15" s="146" t="s">
        <v>36</v>
      </c>
      <c r="AK15" s="804" t="s">
        <v>113</v>
      </c>
    </row>
    <row r="16" spans="1:37" x14ac:dyDescent="0.2">
      <c r="A16" s="146" t="str">
        <f>IF('Customer Inputs'!$P7="","",IF('Variable Costs (Back)'!$M16="Zip Code Not Serviced","Zip Code Not Serviced",""))</f>
        <v/>
      </c>
      <c r="B16" s="146" t="str">
        <f>'Customer Inputs'!T7</f>
        <v/>
      </c>
      <c r="C16" s="146" t="str">
        <f>IF(Welcome!$D$6="HOSPITALITY",IFERROR(VLOOKUP(B16,$AJ:$AK,2,FALSE),""),IFERROR(VLOOKUP(B16,$AH:$AI,2,FALSE),""))</f>
        <v/>
      </c>
      <c r="D16" s="622">
        <f>ROUND('Multi-Customer'!$BD$49,0)</f>
        <v>0</v>
      </c>
      <c r="E16" s="622">
        <f>ROUND('Multi-Customer'!$BD$50,0)</f>
        <v>0</v>
      </c>
      <c r="F16" s="622">
        <f>ROUND('Multi-Customer'!$BE$33,0)</f>
        <v>0</v>
      </c>
      <c r="G16" s="622" t="str">
        <f t="shared" ref="G16:G24" si="3">LEFT($I16,3)</f>
        <v/>
      </c>
      <c r="H16" s="622" t="str">
        <f t="shared" ref="H16:H24" si="4">LEFT($I16,4)</f>
        <v/>
      </c>
      <c r="I16" s="622" t="str">
        <f>IF('Customer Inputs'!U7="","",'Customer Inputs'!U7)</f>
        <v/>
      </c>
      <c r="J16" s="640" t="str">
        <f>IF('Customer Inputs'!$F7="","",'Customer Inputs'!$M7)</f>
        <v/>
      </c>
      <c r="K16" s="146" t="str">
        <f>'Customer Inputs'!S7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5">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6">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7">IFERROR(Q16*K16*52,0)</f>
        <v>0</v>
      </c>
      <c r="X16" s="625">
        <f t="shared" ref="X16:X24" si="8">R16*F16</f>
        <v>0</v>
      </c>
      <c r="Y16" s="625">
        <f t="shared" ref="Y16:Y24" si="9">S16*F16</f>
        <v>0</v>
      </c>
      <c r="Z16" s="625" t="str">
        <f t="shared" si="2"/>
        <v>BASE</v>
      </c>
      <c r="AA16" s="625" t="str">
        <f>IF(SUMIF('Existing Customers'!$A:$A,'Variable Costs (Back)'!$AC16,'Existing Customers'!$Q:$Q)&gt;0,"Existing","New")</f>
        <v>New</v>
      </c>
      <c r="AB16" s="642" t="s">
        <v>844</v>
      </c>
      <c r="AC16" s="626" t="str">
        <f>IF('Customer Inputs'!$F7="","",'Customer Inputs'!$G7)</f>
        <v/>
      </c>
      <c r="AD16" s="645">
        <f t="shared" ref="AD16:AD22" si="10">IF($AA16="Existing",IF($Z16="BASE",$T16,$W16),$N16)</f>
        <v>0</v>
      </c>
      <c r="AE16" s="645">
        <f t="shared" ref="AE16:AE22" si="11">IF($AA16="Existing",IF($Z16="BASE",$U16,$X16),$O16)</f>
        <v>0</v>
      </c>
      <c r="AF16" s="645">
        <f t="shared" ref="AF16:AF24" si="12">IF($AA16="Existing",IF($Z16="BASE",$V16,$Y16),$P16)</f>
        <v>0</v>
      </c>
      <c r="AG16" s="749">
        <f t="shared" ref="AG16:AG24" si="13">SUM(AD16:AF16)</f>
        <v>0</v>
      </c>
      <c r="AH16" s="146" t="s">
        <v>71</v>
      </c>
      <c r="AI16" s="146" t="s">
        <v>1</v>
      </c>
      <c r="AJ16" s="146" t="s">
        <v>71</v>
      </c>
      <c r="AK16" s="804" t="s">
        <v>113</v>
      </c>
    </row>
    <row r="17" spans="1:37" x14ac:dyDescent="0.2">
      <c r="A17" s="146" t="str">
        <f>IF('Customer Inputs'!$P8="","",IF('Variable Costs (Back)'!$M17="Zip Code Not Serviced","Zip Code Not Serviced",""))</f>
        <v/>
      </c>
      <c r="B17" s="146" t="str">
        <f>'Customer Inputs'!T8</f>
        <v/>
      </c>
      <c r="C17" s="146" t="str">
        <f>IF(Welcome!$D$6="HOSPITALITY",IFERROR(VLOOKUP(B17,$AJ:$AK,2,FALSE),""),IFERROR(VLOOKUP(B17,$AH:$AI,2,FALSE),""))</f>
        <v/>
      </c>
      <c r="D17" s="622">
        <f>ROUND('Multi-Customer'!$BM$49,0)</f>
        <v>0</v>
      </c>
      <c r="E17" s="622">
        <f>ROUND('Multi-Customer'!$BM$50,0)</f>
        <v>0</v>
      </c>
      <c r="F17" s="622">
        <f>ROUND('Multi-Customer'!$BN$33,0)</f>
        <v>0</v>
      </c>
      <c r="G17" s="622" t="str">
        <f t="shared" si="3"/>
        <v/>
      </c>
      <c r="H17" s="622" t="str">
        <f t="shared" si="4"/>
        <v/>
      </c>
      <c r="I17" s="622" t="str">
        <f>IF('Customer Inputs'!U8="","",'Customer Inputs'!U8)</f>
        <v/>
      </c>
      <c r="J17" s="640" t="str">
        <f>IF('Customer Inputs'!$F8="","",'Customer Inputs'!$M8)</f>
        <v/>
      </c>
      <c r="K17" s="146" t="str">
        <f>'Customer Inputs'!S8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5"/>
        <v>0</v>
      </c>
      <c r="O17" s="625">
        <f>IFERROR((VLOOKUP($J$4&amp;$C17&amp;$J$6&amp;$J$7,'Variable Selling'!$B:$O,11,FALSE))*F17,0)</f>
        <v>0</v>
      </c>
      <c r="P17" s="625">
        <f>IFERROR(VLOOKUP($J$4,'Variable Div Avgs'!$D:$I,6,FALSE)*'Variable Costs (Back)'!$F17,0)</f>
        <v>0</v>
      </c>
      <c r="Q17" s="625">
        <f t="shared" si="0"/>
        <v>0</v>
      </c>
      <c r="R17" s="625">
        <f t="shared" si="1"/>
        <v>0</v>
      </c>
      <c r="S17" s="625">
        <f t="shared" si="6"/>
        <v>0</v>
      </c>
      <c r="T17" s="625">
        <f>IFERROR(VLOOKUP($AC17,'Existing Customer Variable Exp'!$B:$E,2,FALSE),0)</f>
        <v>0</v>
      </c>
      <c r="U17" s="625">
        <f>IFERROR(VLOOKUP($AC17,'Existing Customer Variable Exp'!$B:$E,3,FALSE),0)</f>
        <v>0</v>
      </c>
      <c r="V17" s="625">
        <f>IFERROR(VLOOKUP($AC17,'Existing Customer Variable Exp'!$B:$E,4,FALSE),0)</f>
        <v>0</v>
      </c>
      <c r="W17" s="624">
        <f t="shared" si="7"/>
        <v>0</v>
      </c>
      <c r="X17" s="625">
        <f t="shared" si="8"/>
        <v>0</v>
      </c>
      <c r="Y17" s="625">
        <f t="shared" si="9"/>
        <v>0</v>
      </c>
      <c r="Z17" s="625" t="str">
        <f t="shared" si="2"/>
        <v>BASE</v>
      </c>
      <c r="AA17" s="625" t="str">
        <f>IF(SUMIF('Existing Customers'!$A:$A,'Variable Costs (Back)'!$AC17,'Existing Customers'!$Q:$Q)&gt;0,"Existing","New")</f>
        <v>New</v>
      </c>
      <c r="AB17" s="642" t="s">
        <v>845</v>
      </c>
      <c r="AC17" s="626" t="str">
        <f>IF('Customer Inputs'!$F8="","",'Customer Inputs'!$G8)</f>
        <v/>
      </c>
      <c r="AD17" s="645">
        <f t="shared" si="10"/>
        <v>0</v>
      </c>
      <c r="AE17" s="645">
        <f t="shared" si="11"/>
        <v>0</v>
      </c>
      <c r="AF17" s="645">
        <f t="shared" si="12"/>
        <v>0</v>
      </c>
      <c r="AG17" s="749">
        <f t="shared" si="13"/>
        <v>0</v>
      </c>
      <c r="AH17" s="146" t="s">
        <v>11</v>
      </c>
      <c r="AI17" s="146" t="s">
        <v>1</v>
      </c>
      <c r="AJ17" s="146" t="s">
        <v>11</v>
      </c>
      <c r="AK17" s="804" t="s">
        <v>113</v>
      </c>
    </row>
    <row r="18" spans="1:37" x14ac:dyDescent="0.2">
      <c r="A18" s="146" t="str">
        <f>IF('Customer Inputs'!$P9="","",IF('Variable Costs (Back)'!$M18="Zip Code Not Serviced","Zip Code Not Serviced",""))</f>
        <v/>
      </c>
      <c r="B18" s="146" t="str">
        <f>'Customer Inputs'!T9</f>
        <v/>
      </c>
      <c r="C18" s="146" t="str">
        <f>IF(Welcome!$D$6="HOSPITALITY",IFERROR(VLOOKUP(B18,$AJ:$AK,2,FALSE),""),IFERROR(VLOOKUP(B18,$AH:$AI,2,FALSE),""))</f>
        <v/>
      </c>
      <c r="D18" s="622">
        <f>ROUND('Multi-Customer'!$BV$49,0)</f>
        <v>0</v>
      </c>
      <c r="E18" s="622">
        <f>ROUND('Multi-Customer'!$BV$50,0)</f>
        <v>0</v>
      </c>
      <c r="F18" s="622">
        <f>ROUND('Multi-Customer'!$BW$33,0)</f>
        <v>0</v>
      </c>
      <c r="G18" s="622" t="str">
        <f t="shared" si="3"/>
        <v/>
      </c>
      <c r="H18" s="622" t="str">
        <f t="shared" si="4"/>
        <v/>
      </c>
      <c r="I18" s="622" t="str">
        <f>IF('Customer Inputs'!U9="","",'Customer Inputs'!U9)</f>
        <v/>
      </c>
      <c r="J18" s="640" t="str">
        <f>IF('Customer Inputs'!$F9="","",'Customer Inputs'!$M9)</f>
        <v/>
      </c>
      <c r="K18" s="146" t="str">
        <f>'Customer Inputs'!S9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5"/>
        <v>0</v>
      </c>
      <c r="O18" s="625">
        <f>IFERROR((VLOOKUP($J$4&amp;$C18&amp;$J$6&amp;$J$7,'Variable Selling'!$B:$O,11,FALSE))*F18,0)</f>
        <v>0</v>
      </c>
      <c r="P18" s="625">
        <f>IFERROR(VLOOKUP($J$4,'Variable Div Avgs'!$D:$I,6,FALSE)*'Variable Costs (Back)'!$F18,0)</f>
        <v>0</v>
      </c>
      <c r="Q18" s="625">
        <f t="shared" si="0"/>
        <v>0</v>
      </c>
      <c r="R18" s="625">
        <f t="shared" si="1"/>
        <v>0</v>
      </c>
      <c r="S18" s="625">
        <f t="shared" si="6"/>
        <v>0</v>
      </c>
      <c r="T18" s="625">
        <f>IFERROR(VLOOKUP($AC18,'Existing Customer Variable Exp'!$B:$E,2,FALSE),0)</f>
        <v>0</v>
      </c>
      <c r="U18" s="625">
        <f>IFERROR(VLOOKUP($AC18,'Existing Customer Variable Exp'!$B:$E,3,FALSE),0)</f>
        <v>0</v>
      </c>
      <c r="V18" s="625">
        <f>IFERROR(VLOOKUP($AC18,'Existing Customer Variable Exp'!$B:$E,4,FALSE),0)</f>
        <v>0</v>
      </c>
      <c r="W18" s="624">
        <f t="shared" si="7"/>
        <v>0</v>
      </c>
      <c r="X18" s="625">
        <f t="shared" si="8"/>
        <v>0</v>
      </c>
      <c r="Y18" s="625">
        <f t="shared" si="9"/>
        <v>0</v>
      </c>
      <c r="Z18" s="625" t="str">
        <f t="shared" si="2"/>
        <v>BASE</v>
      </c>
      <c r="AA18" s="625" t="str">
        <f>IF(SUMIF('Existing Customers'!$A:$A,'Variable Costs (Back)'!$AC18,'Existing Customers'!$Q:$Q)&gt;0,"Existing","New")</f>
        <v>New</v>
      </c>
      <c r="AB18" s="642" t="s">
        <v>846</v>
      </c>
      <c r="AC18" s="626" t="str">
        <f>IF('Customer Inputs'!$F9="","",'Customer Inputs'!$G9)</f>
        <v/>
      </c>
      <c r="AD18" s="645">
        <f t="shared" si="10"/>
        <v>0</v>
      </c>
      <c r="AE18" s="645">
        <f t="shared" si="11"/>
        <v>0</v>
      </c>
      <c r="AF18" s="645">
        <f t="shared" si="12"/>
        <v>0</v>
      </c>
      <c r="AG18" s="749">
        <f t="shared" si="13"/>
        <v>0</v>
      </c>
      <c r="AH18" s="146" t="s">
        <v>9</v>
      </c>
      <c r="AI18" s="146" t="s">
        <v>1</v>
      </c>
      <c r="AJ18" s="146" t="s">
        <v>9</v>
      </c>
      <c r="AK18" s="804" t="s">
        <v>113</v>
      </c>
    </row>
    <row r="19" spans="1:37" x14ac:dyDescent="0.2">
      <c r="A19" s="146" t="str">
        <f>IF('Customer Inputs'!$P10="","",IF('Variable Costs (Back)'!$M19="Zip Code Not Serviced","Zip Code Not Serviced",""))</f>
        <v/>
      </c>
      <c r="B19" s="146" t="str">
        <f>'Customer Inputs'!T10</f>
        <v/>
      </c>
      <c r="C19" s="146" t="str">
        <f>IF(Welcome!$D$6="HOSPITALITY",IFERROR(VLOOKUP(B19,$AJ:$AK,2,FALSE),""),IFERROR(VLOOKUP(B19,$AH:$AI,2,FALSE),""))</f>
        <v/>
      </c>
      <c r="D19" s="622">
        <f>ROUND('Multi-Customer'!$CE$49,0)</f>
        <v>0</v>
      </c>
      <c r="E19" s="622">
        <f>ROUND('Multi-Customer'!$CE$50,0)</f>
        <v>0</v>
      </c>
      <c r="F19" s="622">
        <f>ROUND('Multi-Customer'!$CF$33,0)</f>
        <v>0</v>
      </c>
      <c r="G19" s="622" t="str">
        <f t="shared" si="3"/>
        <v/>
      </c>
      <c r="H19" s="622" t="str">
        <f t="shared" si="4"/>
        <v/>
      </c>
      <c r="I19" s="622" t="str">
        <f>IF('Customer Inputs'!U10="","",'Customer Inputs'!U10)</f>
        <v/>
      </c>
      <c r="J19" s="640" t="str">
        <f>IF('Customer Inputs'!$F10="","",'Customer Inputs'!$M10)</f>
        <v/>
      </c>
      <c r="K19" s="146" t="str">
        <f>'Customer Inputs'!S10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5"/>
        <v>0</v>
      </c>
      <c r="O19" s="625">
        <f>IFERROR((VLOOKUP($J$4&amp;$C19&amp;$J$6&amp;$J$7,'Variable Selling'!$B:$O,11,FALSE))*F19,0)</f>
        <v>0</v>
      </c>
      <c r="P19" s="625">
        <f>IFERROR(VLOOKUP($J$4,'Variable Div Avgs'!$D:$I,6,FALSE)*'Variable Costs (Back)'!$F19,0)</f>
        <v>0</v>
      </c>
      <c r="Q19" s="625">
        <f t="shared" si="0"/>
        <v>0</v>
      </c>
      <c r="R19" s="625">
        <f t="shared" si="1"/>
        <v>0</v>
      </c>
      <c r="S19" s="625">
        <f t="shared" si="6"/>
        <v>0</v>
      </c>
      <c r="T19" s="625">
        <f>IFERROR(VLOOKUP($AC19,'Existing Customer Variable Exp'!$B:$E,2,FALSE),0)</f>
        <v>0</v>
      </c>
      <c r="U19" s="625">
        <f>IFERROR(VLOOKUP($AC19,'Existing Customer Variable Exp'!$B:$E,3,FALSE),0)</f>
        <v>0</v>
      </c>
      <c r="V19" s="625">
        <f>IFERROR(VLOOKUP($AC19,'Existing Customer Variable Exp'!$B:$E,4,FALSE),0)</f>
        <v>0</v>
      </c>
      <c r="W19" s="624">
        <f t="shared" si="7"/>
        <v>0</v>
      </c>
      <c r="X19" s="625">
        <f t="shared" si="8"/>
        <v>0</v>
      </c>
      <c r="Y19" s="625">
        <f t="shared" si="9"/>
        <v>0</v>
      </c>
      <c r="Z19" s="625" t="str">
        <f t="shared" si="2"/>
        <v>BASE</v>
      </c>
      <c r="AA19" s="625" t="str">
        <f>IF(SUMIF('Existing Customers'!$A:$A,'Variable Costs (Back)'!$AC19,'Existing Customers'!$Q:$Q)&gt;0,"Existing","New")</f>
        <v>New</v>
      </c>
      <c r="AB19" s="642" t="s">
        <v>847</v>
      </c>
      <c r="AC19" s="626" t="str">
        <f>IF('Customer Inputs'!$F10="","",'Customer Inputs'!$G10)</f>
        <v/>
      </c>
      <c r="AD19" s="645">
        <f t="shared" si="10"/>
        <v>0</v>
      </c>
      <c r="AE19" s="645">
        <f t="shared" si="11"/>
        <v>0</v>
      </c>
      <c r="AF19" s="645">
        <f t="shared" si="12"/>
        <v>0</v>
      </c>
      <c r="AG19" s="749">
        <f t="shared" si="13"/>
        <v>0</v>
      </c>
      <c r="AH19" s="146" t="s">
        <v>38</v>
      </c>
      <c r="AI19" s="146" t="s">
        <v>1</v>
      </c>
      <c r="AJ19" s="146" t="s">
        <v>38</v>
      </c>
      <c r="AK19" s="804" t="s">
        <v>113</v>
      </c>
    </row>
    <row r="20" spans="1:37" x14ac:dyDescent="0.2">
      <c r="A20" s="146" t="str">
        <f>IF('Customer Inputs'!$P11="","",IF('Variable Costs (Back)'!$M20="Zip Code Not Serviced","Zip Code Not Serviced",""))</f>
        <v/>
      </c>
      <c r="B20" s="146" t="str">
        <f>'Customer Inputs'!T11</f>
        <v/>
      </c>
      <c r="C20" s="146" t="str">
        <f>IF(Welcome!$D$6="HOSPITALITY",IFERROR(VLOOKUP(B20,$AJ:$AK,2,FALSE),""),IFERROR(VLOOKUP(B20,$AH:$AI,2,FALSE),""))</f>
        <v/>
      </c>
      <c r="D20" s="622">
        <f>ROUND('Multi-Customer'!$CN$49,0)</f>
        <v>0</v>
      </c>
      <c r="E20" s="622">
        <f>ROUND('Multi-Customer'!$CN$50,0)</f>
        <v>0</v>
      </c>
      <c r="F20" s="622">
        <f>ROUND('Multi-Customer'!$CO$33,0)</f>
        <v>0</v>
      </c>
      <c r="G20" s="622" t="str">
        <f t="shared" si="3"/>
        <v/>
      </c>
      <c r="H20" s="622" t="str">
        <f t="shared" si="4"/>
        <v/>
      </c>
      <c r="I20" s="622" t="str">
        <f>IF('Customer Inputs'!U11="","",'Customer Inputs'!U11)</f>
        <v/>
      </c>
      <c r="J20" s="640" t="str">
        <f>IF('Customer Inputs'!$F11="","",'Customer Inputs'!$M11)</f>
        <v/>
      </c>
      <c r="K20" s="146" t="str">
        <f>'Customer Inputs'!S11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5"/>
        <v>0</v>
      </c>
      <c r="O20" s="625">
        <f>IFERROR((VLOOKUP($J$4&amp;$C20&amp;$J$6&amp;$J$7,'Variable Selling'!$B:$O,11,FALSE))*F20,0)</f>
        <v>0</v>
      </c>
      <c r="P20" s="625">
        <f>IFERROR(VLOOKUP($J$4,'Variable Div Avgs'!$D:$I,6,FALSE)*'Variable Costs (Back)'!$F20,0)</f>
        <v>0</v>
      </c>
      <c r="Q20" s="625">
        <f t="shared" si="0"/>
        <v>0</v>
      </c>
      <c r="R20" s="625">
        <f t="shared" si="1"/>
        <v>0</v>
      </c>
      <c r="S20" s="625">
        <f t="shared" si="6"/>
        <v>0</v>
      </c>
      <c r="T20" s="625">
        <f>IFERROR(VLOOKUP($AC20,'Existing Customer Variable Exp'!$B:$E,2,FALSE),0)</f>
        <v>0</v>
      </c>
      <c r="U20" s="625">
        <f>IFERROR(VLOOKUP($AC20,'Existing Customer Variable Exp'!$B:$E,3,FALSE),0)</f>
        <v>0</v>
      </c>
      <c r="V20" s="625">
        <f>IFERROR(VLOOKUP($AC20,'Existing Customer Variable Exp'!$B:$E,4,FALSE),0)</f>
        <v>0</v>
      </c>
      <c r="W20" s="624">
        <f t="shared" si="7"/>
        <v>0</v>
      </c>
      <c r="X20" s="625">
        <f t="shared" si="8"/>
        <v>0</v>
      </c>
      <c r="Y20" s="625">
        <f t="shared" si="9"/>
        <v>0</v>
      </c>
      <c r="Z20" s="625" t="str">
        <f t="shared" si="2"/>
        <v>BASE</v>
      </c>
      <c r="AA20" s="625" t="str">
        <f>IF(SUMIF('Existing Customers'!$A:$A,'Variable Costs (Back)'!$AC20,'Existing Customers'!$Q:$Q)&gt;0,"Existing","New")</f>
        <v>New</v>
      </c>
      <c r="AB20" s="642" t="s">
        <v>848</v>
      </c>
      <c r="AC20" s="626" t="str">
        <f>IF('Customer Inputs'!$F11="","",'Customer Inputs'!$G11)</f>
        <v/>
      </c>
      <c r="AD20" s="645">
        <f t="shared" si="10"/>
        <v>0</v>
      </c>
      <c r="AE20" s="645">
        <f t="shared" si="11"/>
        <v>0</v>
      </c>
      <c r="AF20" s="645">
        <f t="shared" si="12"/>
        <v>0</v>
      </c>
      <c r="AG20" s="749">
        <f t="shared" si="13"/>
        <v>0</v>
      </c>
      <c r="AH20" s="146" t="s">
        <v>268</v>
      </c>
      <c r="AI20" s="146" t="s">
        <v>1</v>
      </c>
      <c r="AJ20" s="146" t="s">
        <v>268</v>
      </c>
      <c r="AK20" s="804" t="s">
        <v>113</v>
      </c>
    </row>
    <row r="21" spans="1:37" x14ac:dyDescent="0.2">
      <c r="A21" s="146" t="str">
        <f>IF('Customer Inputs'!$P12="","",IF('Variable Costs (Back)'!$M21="Zip Code Not Serviced","Zip Code Not Serviced",""))</f>
        <v/>
      </c>
      <c r="B21" s="146" t="str">
        <f>'Customer Inputs'!T12</f>
        <v/>
      </c>
      <c r="C21" s="146" t="str">
        <f>IF(Welcome!$D$6="HOSPITALITY",IFERROR(VLOOKUP(B21,$AJ:$AK,2,FALSE),""),IFERROR(VLOOKUP(B21,$AH:$AI,2,FALSE),""))</f>
        <v/>
      </c>
      <c r="D21" s="622">
        <f>ROUND('Multi-Customer'!$CW$49,0)</f>
        <v>0</v>
      </c>
      <c r="E21" s="622">
        <f>ROUND('Multi-Customer'!$CW$50,0)</f>
        <v>0</v>
      </c>
      <c r="F21" s="622">
        <f>ROUND('Multi-Customer'!$CX$33,0)</f>
        <v>0</v>
      </c>
      <c r="G21" s="622" t="str">
        <f t="shared" si="3"/>
        <v/>
      </c>
      <c r="H21" s="622" t="str">
        <f t="shared" si="4"/>
        <v/>
      </c>
      <c r="I21" s="622" t="str">
        <f>IF('Customer Inputs'!U12="","",'Customer Inputs'!U12)</f>
        <v/>
      </c>
      <c r="J21" s="640" t="str">
        <f>IF('Customer Inputs'!$F12="","",'Customer Inputs'!$M12)</f>
        <v/>
      </c>
      <c r="K21" s="146" t="str">
        <f>'Customer Inputs'!S12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5"/>
        <v>0</v>
      </c>
      <c r="O21" s="625">
        <f>IFERROR((VLOOKUP($J$4&amp;$C21&amp;$J$6&amp;$J$7,'Variable Selling'!$B:$O,11,FALSE))*F21,0)</f>
        <v>0</v>
      </c>
      <c r="P21" s="625">
        <f>IFERROR(VLOOKUP($J$4,'Variable Div Avgs'!$D:$I,6,FALSE)*'Variable Costs (Back)'!$F21,0)</f>
        <v>0</v>
      </c>
      <c r="Q21" s="625">
        <f t="shared" si="0"/>
        <v>0</v>
      </c>
      <c r="R21" s="625">
        <f t="shared" si="1"/>
        <v>0</v>
      </c>
      <c r="S21" s="625">
        <f t="shared" si="6"/>
        <v>0</v>
      </c>
      <c r="T21" s="625">
        <f>IFERROR(VLOOKUP($AC21,'Existing Customer Variable Exp'!$B:$E,2,FALSE),0)</f>
        <v>0</v>
      </c>
      <c r="U21" s="625">
        <f>IFERROR(VLOOKUP($AC21,'Existing Customer Variable Exp'!$B:$E,3,FALSE),0)</f>
        <v>0</v>
      </c>
      <c r="V21" s="625">
        <f>IFERROR(VLOOKUP($AC21,'Existing Customer Variable Exp'!$B:$E,4,FALSE),0)</f>
        <v>0</v>
      </c>
      <c r="W21" s="624">
        <f t="shared" si="7"/>
        <v>0</v>
      </c>
      <c r="X21" s="625">
        <f t="shared" si="8"/>
        <v>0</v>
      </c>
      <c r="Y21" s="625">
        <f t="shared" si="9"/>
        <v>0</v>
      </c>
      <c r="Z21" s="625" t="str">
        <f t="shared" si="2"/>
        <v>BASE</v>
      </c>
      <c r="AA21" s="625" t="str">
        <f>IF(SUMIF('Existing Customers'!$A:$A,'Variable Costs (Back)'!$AC21,'Existing Customers'!$Q:$Q)&gt;0,"Existing","New")</f>
        <v>New</v>
      </c>
      <c r="AB21" s="642" t="s">
        <v>849</v>
      </c>
      <c r="AC21" s="626" t="str">
        <f>IF('Customer Inputs'!$F12="","",'Customer Inputs'!$G12)</f>
        <v/>
      </c>
      <c r="AD21" s="645">
        <f t="shared" si="10"/>
        <v>0</v>
      </c>
      <c r="AE21" s="645">
        <f t="shared" si="11"/>
        <v>0</v>
      </c>
      <c r="AF21" s="645">
        <f t="shared" si="12"/>
        <v>0</v>
      </c>
      <c r="AG21" s="749">
        <f t="shared" si="13"/>
        <v>0</v>
      </c>
      <c r="AH21" s="146" t="s">
        <v>264</v>
      </c>
      <c r="AI21" s="146" t="s">
        <v>114</v>
      </c>
      <c r="AJ21" s="146" t="s">
        <v>264</v>
      </c>
      <c r="AK21" s="146" t="s">
        <v>114</v>
      </c>
    </row>
    <row r="22" spans="1:37" x14ac:dyDescent="0.2">
      <c r="A22" s="146" t="str">
        <f>IF('Customer Inputs'!$P13="","",IF('Variable Costs (Back)'!$M22="Zip Code Not Serviced","Zip Code Not Serviced",""))</f>
        <v/>
      </c>
      <c r="B22" s="146" t="str">
        <f>'Customer Inputs'!T13</f>
        <v/>
      </c>
      <c r="C22" s="146" t="str">
        <f>IF(Welcome!$D$6="HOSPITALITY",IFERROR(VLOOKUP(B22,$AJ:$AK,2,FALSE),""),IFERROR(VLOOKUP(B22,$AH:$AI,2,FALSE),""))</f>
        <v/>
      </c>
      <c r="D22" s="622">
        <f>ROUND('Multi-Customer'!$DF$49,0)</f>
        <v>0</v>
      </c>
      <c r="E22" s="622">
        <f>ROUND('Multi-Customer'!$DF$50,0)</f>
        <v>0</v>
      </c>
      <c r="F22" s="622">
        <f>ROUND('Multi-Customer'!$DG$33,0)</f>
        <v>0</v>
      </c>
      <c r="G22" s="622" t="str">
        <f t="shared" si="3"/>
        <v/>
      </c>
      <c r="H22" s="622" t="str">
        <f t="shared" si="4"/>
        <v/>
      </c>
      <c r="I22" s="622" t="str">
        <f>IF('Customer Inputs'!U13="","",'Customer Inputs'!U13)</f>
        <v/>
      </c>
      <c r="J22" s="640" t="str">
        <f>IF('Customer Inputs'!$F13="","",'Customer Inputs'!$M13)</f>
        <v/>
      </c>
      <c r="K22" s="146" t="str">
        <f>'Customer Inputs'!S13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5"/>
        <v>0</v>
      </c>
      <c r="O22" s="625">
        <f>IFERROR((VLOOKUP($J$4&amp;$C22&amp;$J$6&amp;$J$7,'Variable Selling'!$B:$O,11,FALSE))*F22,0)</f>
        <v>0</v>
      </c>
      <c r="P22" s="625">
        <f>IFERROR(VLOOKUP($J$4,'Variable Div Avgs'!$D:$I,6,FALSE)*'Variable Costs (Back)'!$F22,0)</f>
        <v>0</v>
      </c>
      <c r="Q22" s="625">
        <f t="shared" si="0"/>
        <v>0</v>
      </c>
      <c r="R22" s="625">
        <f t="shared" si="1"/>
        <v>0</v>
      </c>
      <c r="S22" s="625">
        <f t="shared" si="6"/>
        <v>0</v>
      </c>
      <c r="T22" s="625">
        <f>IFERROR(VLOOKUP($AC22,'Existing Customer Variable Exp'!$B:$E,2,FALSE),0)</f>
        <v>0</v>
      </c>
      <c r="U22" s="625">
        <f>IFERROR(VLOOKUP($AC22,'Existing Customer Variable Exp'!$B:$E,3,FALSE),0)</f>
        <v>0</v>
      </c>
      <c r="V22" s="625">
        <f>IFERROR(VLOOKUP($AC22,'Existing Customer Variable Exp'!$B:$E,4,FALSE),0)</f>
        <v>0</v>
      </c>
      <c r="W22" s="624">
        <f t="shared" si="7"/>
        <v>0</v>
      </c>
      <c r="X22" s="625">
        <f t="shared" si="8"/>
        <v>0</v>
      </c>
      <c r="Y22" s="625">
        <f t="shared" si="9"/>
        <v>0</v>
      </c>
      <c r="Z22" s="625" t="str">
        <f t="shared" si="2"/>
        <v>BASE</v>
      </c>
      <c r="AA22" s="625" t="str">
        <f>IF(SUMIF('Existing Customers'!$A:$A,'Variable Costs (Back)'!$AC22,'Existing Customers'!$Q:$Q)&gt;0,"Existing","New")</f>
        <v>New</v>
      </c>
      <c r="AB22" s="642" t="s">
        <v>850</v>
      </c>
      <c r="AC22" s="626" t="str">
        <f>IF('Customer Inputs'!$F13="","",'Customer Inputs'!$G13)</f>
        <v/>
      </c>
      <c r="AD22" s="645">
        <f t="shared" si="10"/>
        <v>0</v>
      </c>
      <c r="AE22" s="645">
        <f t="shared" si="11"/>
        <v>0</v>
      </c>
      <c r="AF22" s="645">
        <f t="shared" si="12"/>
        <v>0</v>
      </c>
      <c r="AG22" s="749">
        <f t="shared" si="13"/>
        <v>0</v>
      </c>
      <c r="AH22" s="146" t="s">
        <v>265</v>
      </c>
      <c r="AI22" s="146" t="s">
        <v>116</v>
      </c>
      <c r="AJ22" s="146" t="s">
        <v>265</v>
      </c>
      <c r="AK22" s="146" t="s">
        <v>116</v>
      </c>
    </row>
    <row r="23" spans="1:37" x14ac:dyDescent="0.2">
      <c r="A23" s="146" t="str">
        <f>IF('Customer Inputs'!$P14="","",IF('Variable Costs (Back)'!$M23="Zip Code Not Serviced","Zip Code Not Serviced",""))</f>
        <v/>
      </c>
      <c r="B23" s="146" t="str">
        <f>'Customer Inputs'!T14</f>
        <v/>
      </c>
      <c r="C23" s="146" t="str">
        <f>IF(Welcome!$D$6="HOSPITALITY",IFERROR(VLOOKUP(B23,$AJ:$AK,2,FALSE),""),IFERROR(VLOOKUP(B23,$AH:$AI,2,FALSE),""))</f>
        <v/>
      </c>
      <c r="D23" s="622">
        <f>ROUND('Multi-Customer'!$DO$49,0)</f>
        <v>0</v>
      </c>
      <c r="E23" s="622">
        <f>ROUND('Multi-Customer'!$DO$50,0)</f>
        <v>0</v>
      </c>
      <c r="F23" s="622">
        <f>ROUND('Multi-Customer'!$DP$33,0)</f>
        <v>0</v>
      </c>
      <c r="G23" s="622" t="str">
        <f t="shared" si="3"/>
        <v/>
      </c>
      <c r="H23" s="622" t="str">
        <f t="shared" si="4"/>
        <v/>
      </c>
      <c r="I23" s="622" t="str">
        <f>IF('Customer Inputs'!U14="","",'Customer Inputs'!U14)</f>
        <v/>
      </c>
      <c r="J23" s="640" t="str">
        <f>IF('Customer Inputs'!$F14="","",'Customer Inputs'!$M14)</f>
        <v/>
      </c>
      <c r="K23" s="146" t="str">
        <f>'Customer Inputs'!S14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5"/>
        <v>0</v>
      </c>
      <c r="O23" s="625">
        <f>IFERROR((VLOOKUP($J$4&amp;$C23&amp;$J$6&amp;$J$7,'Variable Selling'!$B:$O,11,FALSE))*F23,0)</f>
        <v>0</v>
      </c>
      <c r="P23" s="625">
        <f>IFERROR(VLOOKUP($J$4,'Variable Div Avgs'!$D:$I,6,FALSE)*'Variable Costs (Back)'!$F23,0)</f>
        <v>0</v>
      </c>
      <c r="Q23" s="625">
        <f t="shared" si="0"/>
        <v>0</v>
      </c>
      <c r="R23" s="625">
        <f t="shared" si="1"/>
        <v>0</v>
      </c>
      <c r="S23" s="625">
        <f t="shared" si="6"/>
        <v>0</v>
      </c>
      <c r="T23" s="625">
        <f>IFERROR(VLOOKUP($AC23,'Existing Customer Variable Exp'!$B:$E,2,FALSE),0)</f>
        <v>0</v>
      </c>
      <c r="U23" s="625">
        <f>IFERROR(VLOOKUP($AC23,'Existing Customer Variable Exp'!$B:$E,3,FALSE),0)</f>
        <v>0</v>
      </c>
      <c r="V23" s="625">
        <f>IFERROR(VLOOKUP($AC23,'Existing Customer Variable Exp'!$B:$E,4,FALSE),0)</f>
        <v>0</v>
      </c>
      <c r="W23" s="624">
        <f t="shared" si="7"/>
        <v>0</v>
      </c>
      <c r="X23" s="625">
        <f t="shared" si="8"/>
        <v>0</v>
      </c>
      <c r="Y23" s="625">
        <f t="shared" si="9"/>
        <v>0</v>
      </c>
      <c r="Z23" s="625" t="str">
        <f t="shared" si="2"/>
        <v>BASE</v>
      </c>
      <c r="AA23" s="625" t="str">
        <f>IF(SUMIF('Existing Customers'!$A:$A,'Variable Costs (Back)'!$AC23,'Existing Customers'!$Q:$Q)&gt;0,"Existing","New")</f>
        <v>New</v>
      </c>
      <c r="AB23" s="642" t="s">
        <v>851</v>
      </c>
      <c r="AC23" s="626" t="str">
        <f>IF('Customer Inputs'!$F14="","",'Customer Inputs'!$G14)</f>
        <v/>
      </c>
      <c r="AD23" s="645">
        <f>IF($AA23="Existing",IF($Z23="BASE",$T23,$W23),$N23)</f>
        <v>0</v>
      </c>
      <c r="AE23" s="645">
        <f>IF($AA23="Existing",IF($Z23="BASE",$U23,$X23),$O23)</f>
        <v>0</v>
      </c>
      <c r="AF23" s="645">
        <f t="shared" si="12"/>
        <v>0</v>
      </c>
      <c r="AG23" s="749">
        <f t="shared" si="13"/>
        <v>0</v>
      </c>
      <c r="AH23" s="146" t="s">
        <v>266</v>
      </c>
      <c r="AI23" s="146" t="s">
        <v>112</v>
      </c>
      <c r="AJ23" s="146" t="s">
        <v>266</v>
      </c>
      <c r="AK23" s="146" t="s">
        <v>112</v>
      </c>
    </row>
    <row r="24" spans="1:37" ht="13.5" thickBot="1" x14ac:dyDescent="0.25">
      <c r="A24" s="146" t="str">
        <f>IF('Customer Inputs'!$P15="","",IF('Variable Costs (Back)'!$M24="Zip Code Not Serviced","Zip Code Not Serviced",""))</f>
        <v/>
      </c>
      <c r="B24" s="146" t="str">
        <f>'Customer Inputs'!T15</f>
        <v/>
      </c>
      <c r="C24" s="146" t="str">
        <f>IF(Welcome!$D$6="HOSPITALITY",IFERROR(VLOOKUP(B24,$AJ:$AK,2,FALSE),""),IFERROR(VLOOKUP(B24,$AH:$AI,2,FALSE),""))</f>
        <v/>
      </c>
      <c r="D24" s="622">
        <f>ROUND('Multi-Customer'!$DX$49,0)</f>
        <v>0</v>
      </c>
      <c r="E24" s="622">
        <f>ROUND('Multi-Customer'!$DX$50,0)</f>
        <v>0</v>
      </c>
      <c r="F24" s="622">
        <f>ROUND('Multi-Customer'!$DY$33,0)</f>
        <v>0</v>
      </c>
      <c r="G24" s="622" t="str">
        <f t="shared" si="3"/>
        <v/>
      </c>
      <c r="H24" s="622" t="str">
        <f t="shared" si="4"/>
        <v/>
      </c>
      <c r="I24" s="622" t="str">
        <f>IF('Customer Inputs'!U15="","",'Customer Inputs'!U15)</f>
        <v/>
      </c>
      <c r="J24" s="640" t="str">
        <f>IF('Customer Inputs'!$F15="","",'Customer Inputs'!$M15)</f>
        <v/>
      </c>
      <c r="K24" s="146" t="str">
        <f>'Customer Inputs'!S15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5"/>
        <v>0</v>
      </c>
      <c r="O24" s="625">
        <f>IFERROR((VLOOKUP($J$4&amp;$C24&amp;$J$6&amp;$J$7,'Variable Selling'!$B:$O,11,FALSE))*F24,0)</f>
        <v>0</v>
      </c>
      <c r="P24" s="625">
        <f>IFERROR(VLOOKUP($J$4,'Variable Div Avgs'!$D:$I,6,FALSE)*'Variable Costs (Back)'!$F24,0)</f>
        <v>0</v>
      </c>
      <c r="Q24" s="625">
        <f t="shared" si="0"/>
        <v>0</v>
      </c>
      <c r="R24" s="625">
        <f t="shared" si="1"/>
        <v>0</v>
      </c>
      <c r="S24" s="625">
        <f t="shared" si="6"/>
        <v>0</v>
      </c>
      <c r="T24" s="625">
        <f>IFERROR(VLOOKUP($AC24,'Existing Customer Variable Exp'!$B:$E,2,FALSE),0)</f>
        <v>0</v>
      </c>
      <c r="U24" s="625">
        <f>IFERROR(VLOOKUP($AC24,'Existing Customer Variable Exp'!$B:$E,3,FALSE),0)</f>
        <v>0</v>
      </c>
      <c r="V24" s="625">
        <f>IFERROR(VLOOKUP($AC24,'Existing Customer Variable Exp'!$B:$E,4,FALSE),0)</f>
        <v>0</v>
      </c>
      <c r="W24" s="624">
        <f t="shared" si="7"/>
        <v>0</v>
      </c>
      <c r="X24" s="625">
        <f t="shared" si="8"/>
        <v>0</v>
      </c>
      <c r="Y24" s="625">
        <f t="shared" si="9"/>
        <v>0</v>
      </c>
      <c r="Z24" s="625" t="str">
        <f t="shared" si="2"/>
        <v>BASE</v>
      </c>
      <c r="AA24" s="625" t="str">
        <f>IF(SUMIF('Existing Customers'!$A:$A,'Variable Costs (Back)'!$AC24,'Existing Customers'!$Q:$Q)&gt;0,"Existing","New")</f>
        <v>New</v>
      </c>
      <c r="AB24" s="642" t="s">
        <v>852</v>
      </c>
      <c r="AC24" s="649" t="str">
        <f>IF('Customer Inputs'!$F15="","",'Customer Inputs'!$G15)</f>
        <v/>
      </c>
      <c r="AD24" s="647">
        <f>IF($AA24="Existing",IF($Z24="BASE",$T24,$W24),$N24)</f>
        <v>0</v>
      </c>
      <c r="AE24" s="647">
        <f>IF($AA24="Existing",IF($Z24="BASE",$U24,$X24),$O24)</f>
        <v>0</v>
      </c>
      <c r="AF24" s="647">
        <f t="shared" si="12"/>
        <v>0</v>
      </c>
      <c r="AG24" s="750">
        <f t="shared" si="13"/>
        <v>0</v>
      </c>
      <c r="AH24" s="146" t="s">
        <v>267</v>
      </c>
      <c r="AI24" s="146" t="s">
        <v>113</v>
      </c>
      <c r="AJ24" s="146" t="s">
        <v>267</v>
      </c>
      <c r="AK24" s="146" t="s">
        <v>113</v>
      </c>
    </row>
    <row r="25" spans="1:37" ht="13.5" thickTop="1" x14ac:dyDescent="0.2">
      <c r="K25" s="627">
        <f>SUM(K15:K24)</f>
        <v>0</v>
      </c>
      <c r="W25" s="625"/>
      <c r="Y25" s="625"/>
      <c r="Z25" s="625"/>
      <c r="AA25" s="625"/>
      <c r="AC25" s="648" t="s">
        <v>994</v>
      </c>
      <c r="AD25" s="646">
        <f>SUM(AD15:AD24)</f>
        <v>0</v>
      </c>
      <c r="AE25" s="646">
        <f>SUM(AE15:AE24)</f>
        <v>0</v>
      </c>
      <c r="AF25" s="646">
        <f>SUM(AF15:AF24)</f>
        <v>0</v>
      </c>
      <c r="AG25" s="646">
        <f>SUM(AD25:AF25)</f>
        <v>0</v>
      </c>
      <c r="AH25" s="146" t="s">
        <v>269</v>
      </c>
      <c r="AI25" s="146" t="s">
        <v>111</v>
      </c>
      <c r="AJ25" s="146" t="s">
        <v>269</v>
      </c>
      <c r="AK25" s="146" t="s">
        <v>111</v>
      </c>
    </row>
    <row r="26" spans="1:37" x14ac:dyDescent="0.2">
      <c r="J26" s="628" t="s">
        <v>950</v>
      </c>
      <c r="K26" s="627">
        <f>IFERROR(SUM($K$15:$K$24)/COUNTIF($K$15:$K$24,"&gt;0"),0)</f>
        <v>0</v>
      </c>
      <c r="AB26" s="628"/>
      <c r="AH26" s="146" t="s">
        <v>270</v>
      </c>
      <c r="AI26" s="146" t="s">
        <v>118</v>
      </c>
      <c r="AJ26" s="146" t="s">
        <v>270</v>
      </c>
      <c r="AK26" s="146" t="s">
        <v>118</v>
      </c>
    </row>
    <row r="27" spans="1:37" x14ac:dyDescent="0.2">
      <c r="AB27" s="628"/>
      <c r="AH27" s="146" t="s">
        <v>271</v>
      </c>
      <c r="AI27" s="146" t="s">
        <v>115</v>
      </c>
      <c r="AJ27" s="146" t="s">
        <v>271</v>
      </c>
      <c r="AK27" s="146" t="s">
        <v>115</v>
      </c>
    </row>
    <row r="28" spans="1:37" x14ac:dyDescent="0.2">
      <c r="AH28" s="146" t="s">
        <v>272</v>
      </c>
      <c r="AI28" s="146" t="s">
        <v>117</v>
      </c>
      <c r="AJ28" s="146" t="s">
        <v>272</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169" t="s">
        <v>1067</v>
      </c>
      <c r="F1" s="1170"/>
      <c r="G1" s="1170"/>
      <c r="H1" s="1170"/>
      <c r="I1" s="1170"/>
      <c r="J1" s="1171"/>
      <c r="L1" s="1169" t="s">
        <v>1066</v>
      </c>
      <c r="M1" s="1171"/>
      <c r="Q1" s="1" t="s">
        <v>561</v>
      </c>
      <c r="R1" s="1" t="s">
        <v>560</v>
      </c>
    </row>
    <row r="2" spans="1:18" x14ac:dyDescent="0.25">
      <c r="E2" s="1">
        <v>0.1</v>
      </c>
      <c r="F2" s="54">
        <v>1.0999999999999999E-2</v>
      </c>
      <c r="G2" s="54">
        <v>2.7E-2</v>
      </c>
      <c r="H2" s="54">
        <v>3.2000000000000001E-2</v>
      </c>
      <c r="I2" s="54">
        <v>4.9000000000000002E-2</v>
      </c>
      <c r="J2" s="54">
        <v>6.4000000000000001E-2</v>
      </c>
      <c r="L2" s="865" t="s">
        <v>1195</v>
      </c>
      <c r="M2" s="49">
        <v>5.0000000000000001E-4</v>
      </c>
      <c r="O2" s="1" t="s">
        <v>562</v>
      </c>
      <c r="P2" s="1" t="s">
        <v>218</v>
      </c>
      <c r="Q2" s="1" t="s">
        <v>14</v>
      </c>
      <c r="R2" s="54">
        <v>6.0999999999999999E-2</v>
      </c>
    </row>
    <row r="3" spans="1:18" x14ac:dyDescent="0.25">
      <c r="E3" s="1">
        <v>0.15</v>
      </c>
      <c r="F3" s="54">
        <v>5.0000000000000001E-3</v>
      </c>
      <c r="G3" s="54">
        <v>3.9E-2</v>
      </c>
      <c r="H3" s="54">
        <v>0.05</v>
      </c>
      <c r="I3" s="54">
        <v>6.5000000000000002E-2</v>
      </c>
      <c r="J3" s="54">
        <v>8.5999999999999993E-2</v>
      </c>
      <c r="L3" s="865" t="s">
        <v>1196</v>
      </c>
      <c r="M3" s="49">
        <v>1E-3</v>
      </c>
      <c r="O3" s="1" t="s">
        <v>563</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65" t="s">
        <v>1197</v>
      </c>
      <c r="M4" s="49">
        <v>1.5E-3</v>
      </c>
      <c r="O4" s="1" t="s">
        <v>564</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65" t="s">
        <v>1198</v>
      </c>
      <c r="M5" s="49">
        <v>2E-3</v>
      </c>
      <c r="O5" s="1" t="s">
        <v>565</v>
      </c>
      <c r="P5" s="1" t="s">
        <v>274</v>
      </c>
      <c r="Q5" s="1" t="s">
        <v>14</v>
      </c>
      <c r="R5" s="54">
        <v>0.14499999999999999</v>
      </c>
    </row>
    <row r="6" spans="1:18" x14ac:dyDescent="0.25">
      <c r="A6" s="88" t="s">
        <v>982</v>
      </c>
      <c r="B6" t="str">
        <f>IF(B7&lt;0.25,"Q1",IF(B7&lt;0.5,"Q2",IF(B7&lt;0.75,"Q3","Q4")))</f>
        <v>Q1</v>
      </c>
      <c r="E6" s="1">
        <v>0.3</v>
      </c>
      <c r="F6" s="54">
        <v>3.2000000000000001E-2</v>
      </c>
      <c r="G6" s="54">
        <v>6.5000000000000002E-2</v>
      </c>
      <c r="H6" s="54">
        <v>7.6999999999999999E-2</v>
      </c>
      <c r="I6" s="54">
        <v>9.5000000000000001E-2</v>
      </c>
      <c r="J6" s="54">
        <v>0.12</v>
      </c>
      <c r="L6" s="865" t="s">
        <v>1199</v>
      </c>
      <c r="M6" s="49">
        <v>2.5000000000000001E-3</v>
      </c>
      <c r="O6" s="1" t="s">
        <v>566</v>
      </c>
      <c r="P6" s="1" t="s">
        <v>218</v>
      </c>
      <c r="Q6" s="1" t="s">
        <v>62</v>
      </c>
      <c r="R6" s="54">
        <v>4.5999999999999999E-2</v>
      </c>
    </row>
    <row r="7" spans="1:18" x14ac:dyDescent="0.25">
      <c r="A7" s="88" t="s">
        <v>480</v>
      </c>
      <c r="B7">
        <f>'PIM Ranges'!$AU$3</f>
        <v>0</v>
      </c>
      <c r="E7" s="1">
        <v>0.35</v>
      </c>
      <c r="F7" s="54">
        <v>4.8000000000000001E-2</v>
      </c>
      <c r="G7" s="54">
        <v>7.9000000000000001E-2</v>
      </c>
      <c r="H7" s="54">
        <v>9.4E-2</v>
      </c>
      <c r="I7" s="54">
        <v>0.11</v>
      </c>
      <c r="J7" s="54">
        <v>0.14499999999999999</v>
      </c>
      <c r="L7" s="865" t="s">
        <v>1200</v>
      </c>
      <c r="M7" s="49">
        <v>3.0000000000000001E-3</v>
      </c>
      <c r="O7" s="1" t="s">
        <v>567</v>
      </c>
      <c r="P7" s="1" t="s">
        <v>219</v>
      </c>
      <c r="Q7" s="1" t="s">
        <v>62</v>
      </c>
      <c r="R7" s="54">
        <v>8.5000000000000006E-2</v>
      </c>
    </row>
    <row r="8" spans="1:18" x14ac:dyDescent="0.25">
      <c r="A8" s="88"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65" t="s">
        <v>1201</v>
      </c>
      <c r="M8" s="49">
        <v>3.5000000000000001E-3</v>
      </c>
      <c r="O8" s="1" t="s">
        <v>568</v>
      </c>
      <c r="P8" s="1" t="s">
        <v>220</v>
      </c>
      <c r="Q8" s="1" t="s">
        <v>62</v>
      </c>
      <c r="R8" s="54">
        <v>0.106</v>
      </c>
    </row>
    <row r="9" spans="1:18" x14ac:dyDescent="0.25">
      <c r="A9" s="88" t="s">
        <v>983</v>
      </c>
      <c r="B9" t="str">
        <f>IF($B$4="Multiple Menu Types",B6&amp;B5,B6&amp;B4)</f>
        <v>Q1Enter Customer(s)</v>
      </c>
      <c r="E9" s="1">
        <v>0.45</v>
      </c>
      <c r="F9" s="54">
        <v>5.6000000000000001E-2</v>
      </c>
      <c r="G9" s="54">
        <v>8.6999999999999994E-2</v>
      </c>
      <c r="H9" s="54">
        <v>0.10100000000000001</v>
      </c>
      <c r="I9" s="54">
        <v>0.12</v>
      </c>
      <c r="J9" s="54">
        <v>0.16700000000000001</v>
      </c>
      <c r="L9" s="865" t="s">
        <v>1202</v>
      </c>
      <c r="M9" s="49">
        <v>4.0000000000000001E-3</v>
      </c>
      <c r="O9" s="1" t="s">
        <v>569</v>
      </c>
      <c r="P9" s="1" t="s">
        <v>274</v>
      </c>
      <c r="Q9" s="1" t="s">
        <v>62</v>
      </c>
      <c r="R9" s="54">
        <v>0.106</v>
      </c>
    </row>
    <row r="10" spans="1:18" x14ac:dyDescent="0.25">
      <c r="A10" s="88"/>
      <c r="E10" s="1">
        <v>0.5</v>
      </c>
      <c r="F10" s="54">
        <v>0.05</v>
      </c>
      <c r="G10" s="54">
        <v>9.1999999999999998E-2</v>
      </c>
      <c r="H10" s="54">
        <v>0.108</v>
      </c>
      <c r="I10" s="54">
        <v>0.124</v>
      </c>
      <c r="J10" s="54">
        <v>0.16600000000000001</v>
      </c>
      <c r="L10" s="865" t="s">
        <v>1203</v>
      </c>
      <c r="M10" s="49">
        <v>4.4999999999999997E-3</v>
      </c>
      <c r="O10" s="1" t="s">
        <v>570</v>
      </c>
      <c r="P10" s="1" t="s">
        <v>218</v>
      </c>
      <c r="Q10" s="1" t="s">
        <v>74</v>
      </c>
      <c r="R10" s="54">
        <v>7.1999999999999995E-2</v>
      </c>
    </row>
    <row r="11" spans="1:18" x14ac:dyDescent="0.25">
      <c r="A11" s="88" t="s">
        <v>984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65" t="s">
        <v>1204</v>
      </c>
      <c r="M11" s="49">
        <v>5.0000000000000001E-3</v>
      </c>
      <c r="O11" s="1" t="s">
        <v>571</v>
      </c>
      <c r="P11" s="1" t="s">
        <v>219</v>
      </c>
      <c r="Q11" s="1" t="s">
        <v>74</v>
      </c>
      <c r="R11" s="54">
        <v>0.109</v>
      </c>
    </row>
    <row r="12" spans="1:18" x14ac:dyDescent="0.25">
      <c r="A12" s="88" t="s">
        <v>985</v>
      </c>
      <c r="B12">
        <f>IFERROR(VLOOKUP($B$9,$O:$R,4,FALSE),0)</f>
        <v>0</v>
      </c>
      <c r="E12" s="1">
        <v>0.6</v>
      </c>
      <c r="F12" s="54">
        <v>6.6000000000000003E-2</v>
      </c>
      <c r="G12" s="54">
        <v>0.10299999999999999</v>
      </c>
      <c r="H12" s="54">
        <v>0.11899999999999999</v>
      </c>
      <c r="I12" s="54">
        <v>0.13700000000000001</v>
      </c>
      <c r="J12" s="54">
        <v>0.184</v>
      </c>
      <c r="L12" s="865" t="s">
        <v>1205</v>
      </c>
      <c r="M12" s="49">
        <v>5.4999999999999997E-3</v>
      </c>
      <c r="O12" s="1" t="s">
        <v>572</v>
      </c>
      <c r="P12" s="1" t="s">
        <v>220</v>
      </c>
      <c r="Q12" s="1" t="s">
        <v>74</v>
      </c>
      <c r="R12" s="54">
        <v>0.14299999999999999</v>
      </c>
    </row>
    <row r="13" spans="1:18" x14ac:dyDescent="0.25">
      <c r="A13" s="88"/>
      <c r="E13" s="1">
        <v>0.65</v>
      </c>
      <c r="F13" s="54">
        <v>7.4999999999999997E-2</v>
      </c>
      <c r="G13" s="54">
        <v>0.111</v>
      </c>
      <c r="H13" s="54">
        <v>0.123</v>
      </c>
      <c r="I13" s="54">
        <v>0.13600000000000001</v>
      </c>
      <c r="J13" s="54">
        <v>0.17299999999999999</v>
      </c>
      <c r="L13" s="865" t="s">
        <v>1206</v>
      </c>
      <c r="M13" s="49">
        <v>6.0000000000000001E-3</v>
      </c>
      <c r="O13" s="1" t="s">
        <v>573</v>
      </c>
      <c r="P13" s="1" t="s">
        <v>274</v>
      </c>
      <c r="Q13" s="1" t="s">
        <v>74</v>
      </c>
      <c r="R13" s="54">
        <v>0.14299999999999999</v>
      </c>
    </row>
    <row r="14" spans="1:18" x14ac:dyDescent="0.25">
      <c r="A14" s="88" t="s">
        <v>939</v>
      </c>
      <c r="B14" s="41">
        <f>'PIM Model'!$G$31</f>
        <v>0</v>
      </c>
      <c r="E14" s="1">
        <v>0.7</v>
      </c>
      <c r="F14" s="54">
        <v>0.08</v>
      </c>
      <c r="G14" s="54">
        <v>0.113</v>
      </c>
      <c r="H14" s="54">
        <v>0.126</v>
      </c>
      <c r="I14" s="54">
        <v>0.15</v>
      </c>
      <c r="J14" s="54">
        <v>0.20200000000000001</v>
      </c>
      <c r="L14" s="865" t="s">
        <v>1207</v>
      </c>
      <c r="M14" s="49">
        <v>6.4999999999999997E-3</v>
      </c>
      <c r="O14" s="1" t="s">
        <v>574</v>
      </c>
      <c r="P14" s="1" t="s">
        <v>218</v>
      </c>
      <c r="Q14" s="1" t="s">
        <v>34</v>
      </c>
      <c r="R14" s="54">
        <v>6.2E-2</v>
      </c>
    </row>
    <row r="15" spans="1:18" x14ac:dyDescent="0.25">
      <c r="A15" s="88" t="s">
        <v>986</v>
      </c>
      <c r="B15" s="41">
        <f>B12*B14</f>
        <v>0</v>
      </c>
      <c r="E15" s="1">
        <v>0.75</v>
      </c>
      <c r="F15" s="54">
        <v>7.8E-2</v>
      </c>
      <c r="G15" s="54">
        <v>0.108</v>
      </c>
      <c r="H15" s="54">
        <v>0.128</v>
      </c>
      <c r="I15" s="54">
        <v>0.154</v>
      </c>
      <c r="J15" s="54">
        <v>0.21</v>
      </c>
      <c r="L15" s="865" t="s">
        <v>1208</v>
      </c>
      <c r="M15" s="49">
        <v>7.0000000000000001E-3</v>
      </c>
      <c r="O15" s="1" t="s">
        <v>575</v>
      </c>
      <c r="P15" s="1" t="s">
        <v>219</v>
      </c>
      <c r="Q15" s="1" t="s">
        <v>34</v>
      </c>
      <c r="R15" s="54">
        <v>0.10199999999999999</v>
      </c>
    </row>
    <row r="16" spans="1:18" x14ac:dyDescent="0.25">
      <c r="A16" s="88" t="s">
        <v>984</v>
      </c>
      <c r="B16">
        <f>B14*B11</f>
        <v>0</v>
      </c>
      <c r="E16" s="1">
        <v>0.8</v>
      </c>
      <c r="F16" s="54">
        <v>9.7000000000000003E-2</v>
      </c>
      <c r="G16" s="54">
        <v>0.13200000000000001</v>
      </c>
      <c r="H16" s="54">
        <v>0.129</v>
      </c>
      <c r="I16" s="54">
        <v>0.156</v>
      </c>
      <c r="J16" s="54">
        <v>0.17</v>
      </c>
      <c r="L16" s="865" t="s">
        <v>1209</v>
      </c>
      <c r="M16" s="49">
        <v>7.4999999999999997E-3</v>
      </c>
      <c r="O16" s="1" t="s">
        <v>576</v>
      </c>
      <c r="P16" s="1" t="s">
        <v>220</v>
      </c>
      <c r="Q16" s="1" t="s">
        <v>34</v>
      </c>
      <c r="R16" s="54">
        <v>0.11700000000000001</v>
      </c>
    </row>
    <row r="17" spans="2:18" x14ac:dyDescent="0.25">
      <c r="E17" s="1" t="s">
        <v>481</v>
      </c>
      <c r="F17" s="54">
        <v>9.9000000000000005E-2</v>
      </c>
      <c r="G17" s="54">
        <v>0.10800000000000001</v>
      </c>
      <c r="H17" s="54">
        <v>0.129</v>
      </c>
      <c r="I17" s="54">
        <v>0.151</v>
      </c>
      <c r="J17" s="54">
        <v>0.155</v>
      </c>
      <c r="L17" s="866" t="s">
        <v>1210</v>
      </c>
      <c r="M17" s="49">
        <v>8.0000000000000002E-3</v>
      </c>
      <c r="O17" s="1" t="s">
        <v>577</v>
      </c>
      <c r="P17" s="1" t="s">
        <v>274</v>
      </c>
      <c r="Q17" s="1" t="s">
        <v>34</v>
      </c>
      <c r="R17" s="54">
        <v>0.11700000000000001</v>
      </c>
    </row>
    <row r="18" spans="2:18" x14ac:dyDescent="0.25">
      <c r="L18" s="865" t="s">
        <v>1211</v>
      </c>
      <c r="M18" s="49">
        <v>8.5000000000000006E-3</v>
      </c>
      <c r="O18" s="1" t="s">
        <v>578</v>
      </c>
      <c r="P18" s="1" t="s">
        <v>218</v>
      </c>
      <c r="Q18" s="1" t="s">
        <v>0</v>
      </c>
      <c r="R18" s="54">
        <v>5.3999999999999999E-2</v>
      </c>
    </row>
    <row r="19" spans="2:18" x14ac:dyDescent="0.25">
      <c r="B19" t="s">
        <v>1073</v>
      </c>
      <c r="C19">
        <f>IF(Welcome!$D$14="Select # of Locations",0,Welcome!$D$14)</f>
        <v>0</v>
      </c>
      <c r="L19" s="865" t="s">
        <v>1212</v>
      </c>
      <c r="M19" s="49">
        <v>8.9999999999999993E-3</v>
      </c>
      <c r="O19" s="1" t="s">
        <v>579</v>
      </c>
      <c r="P19" s="1" t="s">
        <v>219</v>
      </c>
      <c r="Q19" s="1" t="s">
        <v>0</v>
      </c>
      <c r="R19" s="54">
        <v>8.7999999999999995E-2</v>
      </c>
    </row>
    <row r="20" spans="2:18" x14ac:dyDescent="0.25">
      <c r="B20">
        <f>'PIM Model'!$E$3</f>
        <v>0</v>
      </c>
      <c r="E20" s="1169" t="s">
        <v>1068</v>
      </c>
      <c r="F20" s="1170"/>
      <c r="G20" s="1171"/>
      <c r="L20" s="1"/>
      <c r="M20" s="49">
        <v>9.4999999999999998E-3</v>
      </c>
      <c r="O20" s="1" t="s">
        <v>580</v>
      </c>
      <c r="P20" s="1" t="s">
        <v>220</v>
      </c>
      <c r="Q20" s="1" t="s">
        <v>0</v>
      </c>
      <c r="R20" s="54">
        <v>0.112</v>
      </c>
    </row>
    <row r="21" spans="2:18" x14ac:dyDescent="0.25">
      <c r="B21" t="s">
        <v>502</v>
      </c>
      <c r="C21" s="41">
        <f>'PIM Model'!$G$31</f>
        <v>0</v>
      </c>
      <c r="E21" s="90" t="s">
        <v>1075</v>
      </c>
      <c r="F21" s="721">
        <v>2600</v>
      </c>
      <c r="G21" s="54">
        <v>5.6000000000000001E-2</v>
      </c>
      <c r="H21" s="24"/>
      <c r="O21" s="1" t="s">
        <v>581</v>
      </c>
      <c r="P21" s="1" t="s">
        <v>274</v>
      </c>
      <c r="Q21" s="1" t="s">
        <v>0</v>
      </c>
      <c r="R21" s="54">
        <v>0.112</v>
      </c>
    </row>
    <row r="22" spans="2:18" x14ac:dyDescent="0.25">
      <c r="B22" t="s">
        <v>503</v>
      </c>
      <c r="C22" s="41">
        <f>$C$21/52</f>
        <v>0</v>
      </c>
      <c r="D22" t="s">
        <v>1092</v>
      </c>
      <c r="E22" s="90" t="s">
        <v>1076</v>
      </c>
      <c r="F22" s="721">
        <v>4600</v>
      </c>
      <c r="G22" s="54">
        <v>6.3E-2</v>
      </c>
      <c r="H22" s="24"/>
      <c r="L22" s="1168" t="s">
        <v>113</v>
      </c>
      <c r="M22" s="1168"/>
      <c r="O22" s="1" t="s">
        <v>582</v>
      </c>
      <c r="P22" s="1" t="s">
        <v>218</v>
      </c>
      <c r="Q22" s="1" t="s">
        <v>69</v>
      </c>
      <c r="R22" s="54">
        <v>7.6999999999999999E-2</v>
      </c>
    </row>
    <row r="23" spans="2:18" x14ac:dyDescent="0.25">
      <c r="B23" t="s">
        <v>1074</v>
      </c>
      <c r="C23" s="41" t="e">
        <f>$C$22/C19</f>
        <v>#DIV/0!</v>
      </c>
      <c r="E23" s="90" t="s">
        <v>1077</v>
      </c>
      <c r="F23" s="721">
        <v>8300</v>
      </c>
      <c r="G23" s="54">
        <v>5.2999999999999999E-2</v>
      </c>
      <c r="H23" s="24"/>
      <c r="L23" s="1169" t="s">
        <v>1066</v>
      </c>
      <c r="M23" s="1171"/>
      <c r="O23" s="1" t="s">
        <v>583</v>
      </c>
      <c r="P23" s="1" t="s">
        <v>219</v>
      </c>
      <c r="Q23" s="1" t="s">
        <v>69</v>
      </c>
      <c r="R23" s="54">
        <v>0.122</v>
      </c>
    </row>
    <row r="24" spans="2:18" x14ac:dyDescent="0.25">
      <c r="B24" t="s">
        <v>1070</v>
      </c>
      <c r="C24" s="24">
        <v>0.08</v>
      </c>
      <c r="D24" s="24" t="e">
        <f>IF($C$23&lt;$F$21,$G$21,IF($C$23&lt;$F$22,$G$22,IF($C$23&lt;$F$23,$G$23,IF($C$23&lt;$F$24,$G$24,$G$25))))</f>
        <v>#DIV/0!</v>
      </c>
      <c r="E24" s="90" t="s">
        <v>1078</v>
      </c>
      <c r="F24" s="721">
        <v>17000</v>
      </c>
      <c r="G24" s="54">
        <v>7.2999999999999995E-2</v>
      </c>
      <c r="H24" s="24"/>
      <c r="L24" s="432" t="s">
        <v>1195</v>
      </c>
      <c r="M24" s="49">
        <f t="shared" ref="M24:M29" si="0">M25-0.0005</f>
        <v>4.9999999999999975E-3</v>
      </c>
      <c r="O24" s="1" t="s">
        <v>584</v>
      </c>
      <c r="P24" s="1" t="s">
        <v>220</v>
      </c>
      <c r="Q24" s="1" t="s">
        <v>69</v>
      </c>
      <c r="R24" s="54">
        <v>0.151</v>
      </c>
    </row>
    <row r="25" spans="2:18" x14ac:dyDescent="0.25">
      <c r="B25" t="s">
        <v>1071</v>
      </c>
      <c r="C25" s="24">
        <v>0.08</v>
      </c>
      <c r="D25" s="24" t="e">
        <f>IF($C$23&lt;$F$29,$G$29,IF($C$23&lt;$F$30,$G$30,IF($C$23&lt;$F$31,$G$31,IF($C$23&lt;$F$32,$G$32,$G$33))))</f>
        <v>#DIV/0!</v>
      </c>
      <c r="E25" s="90" t="s">
        <v>1079</v>
      </c>
      <c r="F25" s="721"/>
      <c r="G25" s="54">
        <v>6.0999999999999999E-2</v>
      </c>
      <c r="H25" s="24"/>
      <c r="K25" s="822"/>
      <c r="L25" s="432" t="s">
        <v>1196</v>
      </c>
      <c r="M25" s="49">
        <f t="shared" si="0"/>
        <v>5.4999999999999979E-3</v>
      </c>
      <c r="O25" s="1" t="s">
        <v>585</v>
      </c>
      <c r="P25" s="1" t="s">
        <v>274</v>
      </c>
      <c r="Q25" s="1" t="s">
        <v>69</v>
      </c>
      <c r="R25" s="54">
        <v>0.151</v>
      </c>
    </row>
    <row r="26" spans="2:18" x14ac:dyDescent="0.25">
      <c r="B26" t="s">
        <v>1072</v>
      </c>
      <c r="C26" s="24">
        <f>IF($B$20="MDA",$C$24,$C$25)</f>
        <v>0.08</v>
      </c>
      <c r="E26" s="88"/>
      <c r="G26" s="24"/>
      <c r="H26" s="24"/>
      <c r="K26" s="822"/>
      <c r="L26" s="432" t="s">
        <v>1197</v>
      </c>
      <c r="M26" s="49">
        <f t="shared" si="0"/>
        <v>5.9999999999999984E-3</v>
      </c>
      <c r="O26" s="1" t="s">
        <v>586</v>
      </c>
      <c r="P26" s="1" t="s">
        <v>218</v>
      </c>
      <c r="Q26" s="1" t="s">
        <v>4</v>
      </c>
      <c r="R26" s="54">
        <v>6.5000000000000002E-2</v>
      </c>
    </row>
    <row r="27" spans="2:18" x14ac:dyDescent="0.25">
      <c r="B27" t="s">
        <v>501</v>
      </c>
      <c r="C27" s="24">
        <f>'Tracking &amp; Profitability'!$I$34</f>
        <v>0</v>
      </c>
      <c r="E27" s="88"/>
      <c r="K27" s="822"/>
      <c r="L27" s="432" t="s">
        <v>1198</v>
      </c>
      <c r="M27" s="49">
        <f t="shared" si="0"/>
        <v>6.4999999999999988E-3</v>
      </c>
      <c r="O27" s="1" t="s">
        <v>587</v>
      </c>
      <c r="P27" s="1" t="s">
        <v>219</v>
      </c>
      <c r="Q27" s="1" t="s">
        <v>4</v>
      </c>
      <c r="R27" s="54">
        <v>9.2999999999999999E-2</v>
      </c>
    </row>
    <row r="28" spans="2:18" x14ac:dyDescent="0.25">
      <c r="C28" s="24">
        <f>IFERROR(IF($C$27&gt;$C$26,"Approved",C26-C27),0)</f>
        <v>0.08</v>
      </c>
      <c r="E28" s="1168" t="s">
        <v>1069</v>
      </c>
      <c r="F28" s="1168"/>
      <c r="G28" s="1168"/>
      <c r="K28" s="822"/>
      <c r="L28" s="432" t="s">
        <v>1199</v>
      </c>
      <c r="M28" s="49">
        <f t="shared" si="0"/>
        <v>6.9999999999999993E-3</v>
      </c>
      <c r="O28" s="1" t="s">
        <v>588</v>
      </c>
      <c r="P28" s="1" t="s">
        <v>220</v>
      </c>
      <c r="Q28" s="1" t="s">
        <v>4</v>
      </c>
      <c r="R28" s="54">
        <v>0.11600000000000001</v>
      </c>
    </row>
    <row r="29" spans="2:18" x14ac:dyDescent="0.25">
      <c r="E29" s="90" t="s">
        <v>1080</v>
      </c>
      <c r="F29" s="721">
        <v>1500</v>
      </c>
      <c r="G29" s="54">
        <v>8.3000000000000004E-2</v>
      </c>
      <c r="H29" s="24"/>
      <c r="K29" s="822"/>
      <c r="L29" s="432" t="s">
        <v>1200</v>
      </c>
      <c r="M29" s="49">
        <f t="shared" si="0"/>
        <v>7.4999999999999997E-3</v>
      </c>
      <c r="O29" s="1" t="s">
        <v>589</v>
      </c>
      <c r="P29" s="1" t="s">
        <v>274</v>
      </c>
      <c r="Q29" s="1" t="s">
        <v>4</v>
      </c>
      <c r="R29" s="54">
        <v>0.11600000000000001</v>
      </c>
    </row>
    <row r="30" spans="2:18" x14ac:dyDescent="0.25">
      <c r="E30" s="90" t="s">
        <v>1081</v>
      </c>
      <c r="F30" s="721">
        <v>2400</v>
      </c>
      <c r="G30" s="54">
        <v>8.3000000000000004E-2</v>
      </c>
      <c r="H30" s="24"/>
      <c r="K30" s="822"/>
      <c r="L30" s="840" t="s">
        <v>1201</v>
      </c>
      <c r="M30" s="841">
        <v>8.0000000000000002E-3</v>
      </c>
      <c r="O30" s="1" t="s">
        <v>590</v>
      </c>
      <c r="P30" s="1" t="s">
        <v>218</v>
      </c>
      <c r="Q30" s="1" t="s">
        <v>35</v>
      </c>
      <c r="R30" s="54">
        <v>8.6999999999999994E-2</v>
      </c>
    </row>
    <row r="31" spans="2:18" x14ac:dyDescent="0.25">
      <c r="E31" s="90" t="s">
        <v>1082</v>
      </c>
      <c r="F31" s="721">
        <v>4100</v>
      </c>
      <c r="G31" s="54">
        <v>8.3000000000000004E-2</v>
      </c>
      <c r="H31" s="24"/>
      <c r="K31" s="822"/>
      <c r="L31" s="432" t="s">
        <v>1202</v>
      </c>
      <c r="M31" s="49">
        <f>M30+0.0005</f>
        <v>8.5000000000000006E-3</v>
      </c>
      <c r="O31" s="1" t="s">
        <v>591</v>
      </c>
      <c r="P31" s="1" t="s">
        <v>219</v>
      </c>
      <c r="Q31" s="1" t="s">
        <v>35</v>
      </c>
      <c r="R31" s="54">
        <v>8.6999999999999994E-2</v>
      </c>
    </row>
    <row r="32" spans="2:18" x14ac:dyDescent="0.25">
      <c r="E32" s="90" t="s">
        <v>1083</v>
      </c>
      <c r="F32" s="721">
        <v>8000</v>
      </c>
      <c r="G32" s="54">
        <v>8.2000000000000003E-2</v>
      </c>
      <c r="H32" s="24"/>
      <c r="K32" s="822"/>
      <c r="L32" s="432" t="s">
        <v>1203</v>
      </c>
      <c r="M32" s="49">
        <f>M31+0.0005</f>
        <v>9.0000000000000011E-3</v>
      </c>
      <c r="O32" s="1" t="s">
        <v>592</v>
      </c>
      <c r="P32" s="1" t="s">
        <v>220</v>
      </c>
      <c r="Q32" s="1" t="s">
        <v>35</v>
      </c>
      <c r="R32" s="54">
        <v>0.11700000000000001</v>
      </c>
    </row>
    <row r="33" spans="1:18" x14ac:dyDescent="0.25">
      <c r="E33" s="90" t="s">
        <v>1084</v>
      </c>
      <c r="F33" s="721"/>
      <c r="G33" s="54">
        <v>7.9000000000000001E-2</v>
      </c>
      <c r="H33" s="24"/>
      <c r="K33" s="822"/>
      <c r="L33" s="432" t="s">
        <v>1204</v>
      </c>
      <c r="M33" s="49">
        <f t="shared" ref="M33:M42" si="1">M32+0.0005</f>
        <v>9.5000000000000015E-3</v>
      </c>
      <c r="O33" s="1" t="s">
        <v>593</v>
      </c>
      <c r="P33" s="1" t="s">
        <v>274</v>
      </c>
      <c r="Q33" s="1" t="s">
        <v>35</v>
      </c>
      <c r="R33" s="54">
        <v>0.11700000000000001</v>
      </c>
    </row>
    <row r="34" spans="1:18" ht="15.75" thickBot="1" x14ac:dyDescent="0.3">
      <c r="G34" s="24"/>
      <c r="H34" s="24"/>
      <c r="K34" s="822"/>
      <c r="L34" s="432" t="s">
        <v>1205</v>
      </c>
      <c r="M34" s="49">
        <f t="shared" si="1"/>
        <v>1.0000000000000002E-2</v>
      </c>
      <c r="O34" s="1" t="s">
        <v>594</v>
      </c>
      <c r="P34" s="1" t="s">
        <v>218</v>
      </c>
      <c r="Q34" s="1" t="s">
        <v>6</v>
      </c>
      <c r="R34" s="54">
        <v>0.06</v>
      </c>
    </row>
    <row r="35" spans="1:18" ht="15.75" thickBot="1" x14ac:dyDescent="0.3">
      <c r="A35" s="462" t="s">
        <v>989</v>
      </c>
      <c r="K35" s="822"/>
      <c r="L35" s="432" t="s">
        <v>1206</v>
      </c>
      <c r="M35" s="49">
        <f t="shared" si="1"/>
        <v>1.0500000000000002E-2</v>
      </c>
      <c r="O35" s="1" t="s">
        <v>595</v>
      </c>
      <c r="P35" s="1" t="s">
        <v>219</v>
      </c>
      <c r="Q35" s="1" t="s">
        <v>6</v>
      </c>
      <c r="R35" s="54">
        <v>0.106</v>
      </c>
    </row>
    <row r="36" spans="1:18" ht="15.75" thickBot="1" x14ac:dyDescent="0.3">
      <c r="A36" s="458" t="s">
        <v>977</v>
      </c>
      <c r="B36" s="455" t="s">
        <v>938</v>
      </c>
      <c r="C36" s="452" t="s">
        <v>473</v>
      </c>
      <c r="D36" s="452" t="s">
        <v>978</v>
      </c>
      <c r="E36" s="452" t="s">
        <v>981</v>
      </c>
      <c r="F36" s="452" t="s">
        <v>251</v>
      </c>
      <c r="G36" s="452" t="s">
        <v>980</v>
      </c>
      <c r="H36" s="453" t="s">
        <v>987</v>
      </c>
      <c r="I36" s="454" t="s">
        <v>979</v>
      </c>
      <c r="J36" s="453" t="s">
        <v>988</v>
      </c>
      <c r="K36" s="822"/>
      <c r="L36" s="432" t="s">
        <v>1207</v>
      </c>
      <c r="M36" s="49">
        <f t="shared" si="1"/>
        <v>1.1000000000000003E-2</v>
      </c>
      <c r="O36" s="1" t="s">
        <v>596</v>
      </c>
      <c r="P36" s="1" t="s">
        <v>220</v>
      </c>
      <c r="Q36" s="1" t="s">
        <v>6</v>
      </c>
      <c r="R36" s="54">
        <v>0.12</v>
      </c>
    </row>
    <row r="37" spans="1:18" x14ac:dyDescent="0.25">
      <c r="A37" s="459">
        <v>1</v>
      </c>
      <c r="B37" s="456" t="str">
        <f>'Customer Inputs'!T6</f>
        <v/>
      </c>
      <c r="C37" s="32">
        <f>'Customer Inputs'!M6</f>
        <v>0</v>
      </c>
      <c r="D37" s="448" t="str">
        <f>'Customer Inputs'!V6</f>
        <v/>
      </c>
      <c r="E37" s="32" t="str">
        <f t="shared" ref="E37:E46" si="2">IF($D37&lt;0.25,"Q1",IF($D37&lt;0.5,"Q2",IF($D37&lt;0.75,"Q3","Q4")))</f>
        <v>Q4</v>
      </c>
      <c r="F37" s="32" t="str">
        <f>E37&amp;B37</f>
        <v>Q4</v>
      </c>
      <c r="G37" s="32">
        <f t="shared" ref="G37:G46" si="3">IFERROR(VLOOKUP($F37,$O:$R,4,FALSE),0)</f>
        <v>0</v>
      </c>
      <c r="H37" s="449">
        <f>IF(Welcome!$D$6="HOSPITALITY",IFERROR(VLOOKUP("" &amp; CEILING(D37,0.05),$L$24:$M$42,2,0),$M$42),IFERROR(VLOOKUP(""&amp;CEILING(D37,0.05),$L$2:$M$20,2,0),$M$20))</f>
        <v>9.4999999999999998E-3</v>
      </c>
      <c r="I37" s="450">
        <f>G37*C37</f>
        <v>0</v>
      </c>
      <c r="J37" s="451">
        <f>H37*C37</f>
        <v>0</v>
      </c>
      <c r="K37" s="822"/>
      <c r="L37" s="432" t="s">
        <v>1208</v>
      </c>
      <c r="M37" s="49">
        <f t="shared" si="1"/>
        <v>1.1500000000000003E-2</v>
      </c>
      <c r="O37" s="1" t="s">
        <v>597</v>
      </c>
      <c r="P37" s="1" t="s">
        <v>274</v>
      </c>
      <c r="Q37" s="1" t="s">
        <v>6</v>
      </c>
      <c r="R37" s="54">
        <v>0.17</v>
      </c>
    </row>
    <row r="38" spans="1:18" x14ac:dyDescent="0.25">
      <c r="A38" s="460">
        <v>2</v>
      </c>
      <c r="B38" s="318" t="str">
        <f>'Customer Inputs'!T7</f>
        <v/>
      </c>
      <c r="C38" s="1">
        <f>'Customer Inputs'!M7</f>
        <v>0</v>
      </c>
      <c r="D38" s="443" t="str">
        <f>'Customer Inputs'!V7</f>
        <v/>
      </c>
      <c r="E38" s="1" t="str">
        <f t="shared" si="2"/>
        <v>Q4</v>
      </c>
      <c r="F38" s="1" t="str">
        <f t="shared" ref="F38:F46" si="4">E38&amp;B38</f>
        <v>Q4</v>
      </c>
      <c r="G38" s="1">
        <f t="shared" si="3"/>
        <v>0</v>
      </c>
      <c r="H38" s="449">
        <f>IF(Welcome!$D$6="HOSPITALITY",IFERROR(VLOOKUP("" &amp; CEILING(D38,0.05),$L$24:$M$42,2,0),$M$42),IFERROR(VLOOKUP(""&amp;CEILING(D38,0.05),$L$2:$M$20,2,0),$M$20))</f>
        <v>9.4999999999999998E-3</v>
      </c>
      <c r="I38" s="444">
        <f t="shared" ref="I38:I46" si="5">G38*C38</f>
        <v>0</v>
      </c>
      <c r="J38" s="445">
        <f t="shared" ref="J38:J46" si="6">H38*C38</f>
        <v>0</v>
      </c>
      <c r="K38" s="822"/>
      <c r="L38" s="432" t="s">
        <v>1209</v>
      </c>
      <c r="M38" s="49">
        <f t="shared" si="1"/>
        <v>1.2000000000000004E-2</v>
      </c>
      <c r="O38" s="1" t="s">
        <v>598</v>
      </c>
      <c r="P38" s="1" t="s">
        <v>218</v>
      </c>
      <c r="Q38" s="1" t="s">
        <v>264</v>
      </c>
      <c r="R38" s="54">
        <v>5.9000000000000004E-2</v>
      </c>
    </row>
    <row r="39" spans="1:18" x14ac:dyDescent="0.25">
      <c r="A39" s="460">
        <v>3</v>
      </c>
      <c r="B39" s="318" t="str">
        <f>'Customer Inputs'!T8</f>
        <v/>
      </c>
      <c r="C39" s="1">
        <f>'Customer Inputs'!M8</f>
        <v>0</v>
      </c>
      <c r="D39" s="443" t="str">
        <f>'Customer Inputs'!V8</f>
        <v/>
      </c>
      <c r="E39" s="1" t="str">
        <f t="shared" si="2"/>
        <v>Q4</v>
      </c>
      <c r="F39" s="1" t="str">
        <f t="shared" si="4"/>
        <v>Q4</v>
      </c>
      <c r="G39" s="1">
        <f t="shared" si="3"/>
        <v>0</v>
      </c>
      <c r="H39" s="449">
        <f>IF(Welcome!$D$6="HOSPITALITY",IFERROR(VLOOKUP("" &amp; CEILING(D39,0.05),$L$24:$M$42,2,0),$M$42),IFERROR(VLOOKUP(""&amp;CEILING(D39,0.05),$L$2:$M$20,2,0),$M$20))</f>
        <v>9.4999999999999998E-3</v>
      </c>
      <c r="I39" s="444">
        <f t="shared" si="5"/>
        <v>0</v>
      </c>
      <c r="J39" s="445">
        <f t="shared" si="6"/>
        <v>0</v>
      </c>
      <c r="K39" s="822"/>
      <c r="L39" s="433" t="s">
        <v>1210</v>
      </c>
      <c r="M39" s="49">
        <f t="shared" si="1"/>
        <v>1.2500000000000004E-2</v>
      </c>
      <c r="O39" s="1" t="s">
        <v>599</v>
      </c>
      <c r="P39" s="1" t="s">
        <v>219</v>
      </c>
      <c r="Q39" s="1" t="s">
        <v>264</v>
      </c>
      <c r="R39" s="54">
        <v>9.9000000000000005E-2</v>
      </c>
    </row>
    <row r="40" spans="1:18" x14ac:dyDescent="0.25">
      <c r="A40" s="460">
        <v>4</v>
      </c>
      <c r="B40" s="318" t="str">
        <f>'Customer Inputs'!T9</f>
        <v/>
      </c>
      <c r="C40" s="1">
        <f>'Customer Inputs'!M9</f>
        <v>0</v>
      </c>
      <c r="D40" s="443" t="str">
        <f>'Customer Inputs'!V9</f>
        <v/>
      </c>
      <c r="E40" s="1" t="str">
        <f t="shared" si="2"/>
        <v>Q4</v>
      </c>
      <c r="F40" s="1" t="str">
        <f t="shared" si="4"/>
        <v>Q4</v>
      </c>
      <c r="G40" s="1">
        <f t="shared" si="3"/>
        <v>0</v>
      </c>
      <c r="H40" s="449">
        <f>IF(Welcome!$D$6="HOSPITALITY",IFERROR(VLOOKUP("" &amp; CEILING(D40,0.05),$L$24:$M$42,2,0),$M$42),IFERROR(VLOOKUP(""&amp;CEILING(D40,0.05),$L$2:$M$20,2,0),$M$20))</f>
        <v>9.4999999999999998E-3</v>
      </c>
      <c r="I40" s="444">
        <f t="shared" si="5"/>
        <v>0</v>
      </c>
      <c r="J40" s="445">
        <f t="shared" si="6"/>
        <v>0</v>
      </c>
      <c r="K40" s="822"/>
      <c r="L40" s="432" t="s">
        <v>1211</v>
      </c>
      <c r="M40" s="49">
        <f t="shared" si="1"/>
        <v>1.3000000000000005E-2</v>
      </c>
      <c r="O40" s="1" t="s">
        <v>600</v>
      </c>
      <c r="P40" s="1" t="s">
        <v>220</v>
      </c>
      <c r="Q40" s="1" t="s">
        <v>264</v>
      </c>
      <c r="R40" s="54">
        <v>0.11900000000000001</v>
      </c>
    </row>
    <row r="41" spans="1:18" x14ac:dyDescent="0.25">
      <c r="A41" s="460">
        <v>5</v>
      </c>
      <c r="B41" s="318" t="str">
        <f>'Customer Inputs'!T10</f>
        <v/>
      </c>
      <c r="C41" s="1">
        <f>'Customer Inputs'!M10</f>
        <v>0</v>
      </c>
      <c r="D41" s="443" t="str">
        <f>'Customer Inputs'!V10</f>
        <v/>
      </c>
      <c r="E41" s="1" t="str">
        <f t="shared" si="2"/>
        <v>Q4</v>
      </c>
      <c r="F41" s="1" t="str">
        <f t="shared" si="4"/>
        <v>Q4</v>
      </c>
      <c r="G41" s="1">
        <f t="shared" si="3"/>
        <v>0</v>
      </c>
      <c r="H41" s="449">
        <f>IF(Welcome!$D$6="HOSPITALITY",IFERROR(VLOOKUP("" &amp; CEILING(D41,0.05),$L$24:$M$42,2,0),$M$42),IFERROR(VLOOKUP(""&amp;CEILING(D41,0.05),$L$2:$M$20,2,0),$M$20))</f>
        <v>9.4999999999999998E-3</v>
      </c>
      <c r="I41" s="444">
        <f t="shared" si="5"/>
        <v>0</v>
      </c>
      <c r="J41" s="445">
        <f t="shared" si="6"/>
        <v>0</v>
      </c>
      <c r="K41" s="822"/>
      <c r="L41" s="432" t="s">
        <v>1212</v>
      </c>
      <c r="M41" s="49">
        <f t="shared" si="1"/>
        <v>1.3500000000000005E-2</v>
      </c>
      <c r="O41" s="1" t="s">
        <v>601</v>
      </c>
      <c r="P41" s="1" t="s">
        <v>274</v>
      </c>
      <c r="Q41" s="1" t="s">
        <v>264</v>
      </c>
      <c r="R41" s="54">
        <v>0.15</v>
      </c>
    </row>
    <row r="42" spans="1:18" x14ac:dyDescent="0.25">
      <c r="A42" s="460">
        <v>6</v>
      </c>
      <c r="B42" s="318" t="str">
        <f>'Customer Inputs'!T11</f>
        <v/>
      </c>
      <c r="C42" s="1">
        <f>'Customer Inputs'!M11</f>
        <v>0</v>
      </c>
      <c r="D42" s="443" t="str">
        <f>'Customer Inputs'!V11</f>
        <v/>
      </c>
      <c r="E42" s="1" t="str">
        <f t="shared" si="2"/>
        <v>Q4</v>
      </c>
      <c r="F42" s="1" t="str">
        <f t="shared" si="4"/>
        <v>Q4</v>
      </c>
      <c r="G42" s="1">
        <f t="shared" si="3"/>
        <v>0</v>
      </c>
      <c r="H42" s="449">
        <f>IF(Welcome!$D$6="HOSPITALITY",IFERROR(VLOOKUP("" &amp; CEILING(D42,0.05),$L$24:$M$42,2,0),$M$42),IFERROR(VLOOKUP(""&amp;CEILING(D42,0.05),$L$2:$M$20,2,0),$M$20))</f>
        <v>9.4999999999999998E-3</v>
      </c>
      <c r="I42" s="444">
        <f t="shared" si="5"/>
        <v>0</v>
      </c>
      <c r="J42" s="445">
        <f t="shared" si="6"/>
        <v>0</v>
      </c>
      <c r="K42" s="822"/>
      <c r="L42" s="823" t="s">
        <v>1213</v>
      </c>
      <c r="M42" s="49">
        <f t="shared" si="1"/>
        <v>1.4000000000000005E-2</v>
      </c>
      <c r="O42" s="1" t="s">
        <v>602</v>
      </c>
      <c r="P42" s="1" t="s">
        <v>218</v>
      </c>
      <c r="Q42" s="1" t="s">
        <v>15</v>
      </c>
      <c r="R42" s="54">
        <v>4.5999999999999999E-2</v>
      </c>
    </row>
    <row r="43" spans="1:18" x14ac:dyDescent="0.25">
      <c r="A43" s="460">
        <v>7</v>
      </c>
      <c r="B43" s="318" t="str">
        <f>'Customer Inputs'!T12</f>
        <v/>
      </c>
      <c r="C43" s="1">
        <f>'Customer Inputs'!M12</f>
        <v>0</v>
      </c>
      <c r="D43" s="443" t="str">
        <f>'Customer Inputs'!V12</f>
        <v/>
      </c>
      <c r="E43" s="1" t="str">
        <f t="shared" si="2"/>
        <v>Q4</v>
      </c>
      <c r="F43" s="1" t="str">
        <f t="shared" si="4"/>
        <v>Q4</v>
      </c>
      <c r="G43" s="1">
        <f t="shared" si="3"/>
        <v>0</v>
      </c>
      <c r="H43" s="449">
        <f>IF(Welcome!$D$6="HOSPITALITY",IFERROR(VLOOKUP("" &amp; CEILING(D43,0.05),$L$24:$M$42,2,0),$M$42),IFERROR(VLOOKUP(""&amp;CEILING(D43,0.05),$L$2:$M$20,2,0),$M$20))</f>
        <v>9.4999999999999998E-3</v>
      </c>
      <c r="I43" s="444">
        <f t="shared" si="5"/>
        <v>0</v>
      </c>
      <c r="J43" s="445">
        <f t="shared" si="6"/>
        <v>0</v>
      </c>
      <c r="O43" s="1" t="s">
        <v>603</v>
      </c>
      <c r="P43" s="1" t="s">
        <v>219</v>
      </c>
      <c r="Q43" s="1" t="s">
        <v>15</v>
      </c>
      <c r="R43" s="54">
        <v>0.109</v>
      </c>
    </row>
    <row r="44" spans="1:18" x14ac:dyDescent="0.25">
      <c r="A44" s="460">
        <v>8</v>
      </c>
      <c r="B44" s="318" t="str">
        <f>'Customer Inputs'!T13</f>
        <v/>
      </c>
      <c r="C44" s="1">
        <f>'Customer Inputs'!M13</f>
        <v>0</v>
      </c>
      <c r="D44" s="443" t="str">
        <f>'Customer Inputs'!V13</f>
        <v/>
      </c>
      <c r="E44" s="1" t="str">
        <f t="shared" si="2"/>
        <v>Q4</v>
      </c>
      <c r="F44" s="1" t="str">
        <f t="shared" si="4"/>
        <v>Q4</v>
      </c>
      <c r="G44" s="1">
        <f t="shared" si="3"/>
        <v>0</v>
      </c>
      <c r="H44" s="449">
        <f>IF(Welcome!$D$6="HOSPITALITY",IFERROR(VLOOKUP("" &amp; CEILING(D44,0.05),$L$24:$M$42,2,0),$M$42),IFERROR(VLOOKUP(""&amp;CEILING(D44,0.05),$L$2:$M$20,2,0),$M$20))</f>
        <v>9.4999999999999998E-3</v>
      </c>
      <c r="I44" s="444">
        <f t="shared" si="5"/>
        <v>0</v>
      </c>
      <c r="J44" s="445">
        <f t="shared" si="6"/>
        <v>0</v>
      </c>
      <c r="O44" s="1" t="s">
        <v>604</v>
      </c>
      <c r="P44" s="1" t="s">
        <v>220</v>
      </c>
      <c r="Q44" s="1" t="s">
        <v>15</v>
      </c>
      <c r="R44" s="54">
        <v>0.11600000000000001</v>
      </c>
    </row>
    <row r="45" spans="1:18" x14ac:dyDescent="0.25">
      <c r="A45" s="460">
        <v>9</v>
      </c>
      <c r="B45" s="318" t="str">
        <f>'Customer Inputs'!T14</f>
        <v/>
      </c>
      <c r="C45" s="1">
        <f>'Customer Inputs'!M14</f>
        <v>0</v>
      </c>
      <c r="D45" s="443" t="str">
        <f>'Customer Inputs'!V14</f>
        <v/>
      </c>
      <c r="E45" s="1" t="str">
        <f t="shared" si="2"/>
        <v>Q4</v>
      </c>
      <c r="F45" s="1" t="str">
        <f t="shared" si="4"/>
        <v>Q4</v>
      </c>
      <c r="G45" s="1">
        <f t="shared" si="3"/>
        <v>0</v>
      </c>
      <c r="H45" s="449">
        <f>IF(Welcome!$D$6="HOSPITALITY",IFERROR(VLOOKUP("" &amp; CEILING(D45,0.05),$L$24:$M$42,2,0),$M$42),IFERROR(VLOOKUP(""&amp;CEILING(D45,0.05),$L$2:$M$20,2,0),$M$20))</f>
        <v>9.4999999999999998E-3</v>
      </c>
      <c r="I45" s="444">
        <f t="shared" si="5"/>
        <v>0</v>
      </c>
      <c r="J45" s="445">
        <f t="shared" si="6"/>
        <v>0</v>
      </c>
      <c r="O45" s="1" t="s">
        <v>605</v>
      </c>
      <c r="P45" s="1" t="s">
        <v>274</v>
      </c>
      <c r="Q45" s="1" t="s">
        <v>15</v>
      </c>
      <c r="R45" s="54">
        <v>0.11600000000000001</v>
      </c>
    </row>
    <row r="46" spans="1:18" ht="15.75" thickBot="1" x14ac:dyDescent="0.3">
      <c r="A46" s="461">
        <v>10</v>
      </c>
      <c r="B46" s="457" t="str">
        <f>'Customer Inputs'!T15</f>
        <v/>
      </c>
      <c r="C46" s="36">
        <f>'Customer Inputs'!M15</f>
        <v>0</v>
      </c>
      <c r="D46" s="356" t="str">
        <f>'Customer Inputs'!V15</f>
        <v/>
      </c>
      <c r="E46" s="36" t="str">
        <f t="shared" si="2"/>
        <v>Q4</v>
      </c>
      <c r="F46" s="36" t="str">
        <f t="shared" si="4"/>
        <v>Q4</v>
      </c>
      <c r="G46" s="36">
        <f t="shared" si="3"/>
        <v>0</v>
      </c>
      <c r="H46" s="449">
        <f>IF(Welcome!$D$6="HOSPITALITY",IFERROR(VLOOKUP("" &amp; CEILING(D46,0.05),$L$24:$M$42,2,0),$M$42),IFERROR(VLOOKUP(""&amp;CEILING(D46,0.05),$L$2:$M$20,2,0),$M$20))</f>
        <v>9.4999999999999998E-3</v>
      </c>
      <c r="I46" s="446">
        <f t="shared" si="5"/>
        <v>0</v>
      </c>
      <c r="J46" s="447">
        <f t="shared" si="6"/>
        <v>0</v>
      </c>
      <c r="O46" s="1" t="s">
        <v>606</v>
      </c>
      <c r="P46" s="1" t="s">
        <v>218</v>
      </c>
      <c r="Q46" s="1" t="s">
        <v>45</v>
      </c>
      <c r="R46" s="54">
        <v>5.1999999999999998E-2</v>
      </c>
    </row>
    <row r="47" spans="1:18" ht="15.75" thickBot="1" x14ac:dyDescent="0.3">
      <c r="I47" s="463">
        <f>SUM(I37:I46)</f>
        <v>0</v>
      </c>
      <c r="J47" s="464">
        <f>SUM(J37:J46)</f>
        <v>0</v>
      </c>
      <c r="O47" s="1" t="s">
        <v>607</v>
      </c>
      <c r="P47" s="1" t="s">
        <v>219</v>
      </c>
      <c r="Q47" s="1" t="s">
        <v>45</v>
      </c>
      <c r="R47" s="54">
        <v>6.3E-2</v>
      </c>
    </row>
    <row r="48" spans="1:18" x14ac:dyDescent="0.25">
      <c r="O48" s="1" t="s">
        <v>608</v>
      </c>
      <c r="P48" s="1" t="s">
        <v>220</v>
      </c>
      <c r="Q48" s="1" t="s">
        <v>45</v>
      </c>
      <c r="R48" s="54">
        <v>0.115</v>
      </c>
    </row>
    <row r="49" spans="4:18" x14ac:dyDescent="0.25">
      <c r="O49" s="1" t="s">
        <v>609</v>
      </c>
      <c r="P49" s="1" t="s">
        <v>274</v>
      </c>
      <c r="Q49" s="1" t="s">
        <v>45</v>
      </c>
      <c r="R49" s="54">
        <v>0.115</v>
      </c>
    </row>
    <row r="50" spans="4:18" x14ac:dyDescent="0.25">
      <c r="O50" s="1" t="s">
        <v>610</v>
      </c>
      <c r="P50" s="1" t="s">
        <v>218</v>
      </c>
      <c r="Q50" s="1" t="s">
        <v>265</v>
      </c>
      <c r="R50" s="54">
        <v>5.9000000000000004E-2</v>
      </c>
    </row>
    <row r="51" spans="4:18" x14ac:dyDescent="0.25">
      <c r="O51" s="1" t="s">
        <v>611</v>
      </c>
      <c r="P51" s="1" t="s">
        <v>219</v>
      </c>
      <c r="Q51" s="1" t="s">
        <v>265</v>
      </c>
      <c r="R51" s="54">
        <v>9.9000000000000005E-2</v>
      </c>
    </row>
    <row r="52" spans="4:18" x14ac:dyDescent="0.25">
      <c r="O52" s="1" t="s">
        <v>612</v>
      </c>
      <c r="P52" s="1" t="s">
        <v>220</v>
      </c>
      <c r="Q52" s="1" t="s">
        <v>265</v>
      </c>
      <c r="R52" s="54">
        <v>0.11900000000000001</v>
      </c>
    </row>
    <row r="53" spans="4:18" x14ac:dyDescent="0.25">
      <c r="O53" s="1" t="s">
        <v>613</v>
      </c>
      <c r="P53" s="1" t="s">
        <v>274</v>
      </c>
      <c r="Q53" s="1" t="s">
        <v>265</v>
      </c>
      <c r="R53" s="54">
        <v>0.15</v>
      </c>
    </row>
    <row r="54" spans="4:18" x14ac:dyDescent="0.25">
      <c r="D54" s="62"/>
      <c r="H54" s="839"/>
      <c r="O54" s="1" t="s">
        <v>614</v>
      </c>
      <c r="P54" s="1" t="s">
        <v>218</v>
      </c>
      <c r="Q54" s="1" t="s">
        <v>48</v>
      </c>
      <c r="R54" s="54">
        <v>5.8999999999999997E-2</v>
      </c>
    </row>
    <row r="55" spans="4:18" x14ac:dyDescent="0.25">
      <c r="E55" s="42"/>
      <c r="G55" s="62"/>
      <c r="O55" s="1" t="s">
        <v>615</v>
      </c>
      <c r="P55" s="1" t="s">
        <v>219</v>
      </c>
      <c r="Q55" s="1" t="s">
        <v>48</v>
      </c>
      <c r="R55" s="54">
        <v>9.9000000000000005E-2</v>
      </c>
    </row>
    <row r="56" spans="4:18" x14ac:dyDescent="0.25">
      <c r="D56" s="42"/>
      <c r="O56" s="1" t="s">
        <v>616</v>
      </c>
      <c r="P56" s="1" t="s">
        <v>220</v>
      </c>
      <c r="Q56" s="1" t="s">
        <v>48</v>
      </c>
      <c r="R56" s="54">
        <v>0.13900000000000001</v>
      </c>
    </row>
    <row r="57" spans="4:18" x14ac:dyDescent="0.25">
      <c r="O57" s="1" t="s">
        <v>617</v>
      </c>
      <c r="P57" s="1" t="s">
        <v>274</v>
      </c>
      <c r="Q57" s="1" t="s">
        <v>48</v>
      </c>
      <c r="R57" s="54">
        <v>0.13900000000000001</v>
      </c>
    </row>
    <row r="58" spans="4:18" x14ac:dyDescent="0.25">
      <c r="O58" s="1" t="s">
        <v>618</v>
      </c>
      <c r="P58" s="1" t="s">
        <v>218</v>
      </c>
      <c r="Q58" s="1" t="s">
        <v>266</v>
      </c>
      <c r="R58" s="54">
        <v>5.9000000000000004E-2</v>
      </c>
    </row>
    <row r="59" spans="4:18" x14ac:dyDescent="0.25">
      <c r="O59" s="1" t="s">
        <v>619</v>
      </c>
      <c r="P59" s="1" t="s">
        <v>219</v>
      </c>
      <c r="Q59" s="1" t="s">
        <v>266</v>
      </c>
      <c r="R59" s="54">
        <v>9.9000000000000005E-2</v>
      </c>
    </row>
    <row r="60" spans="4:18" x14ac:dyDescent="0.25">
      <c r="O60" s="1" t="s">
        <v>620</v>
      </c>
      <c r="P60" s="1" t="s">
        <v>220</v>
      </c>
      <c r="Q60" s="1" t="s">
        <v>266</v>
      </c>
      <c r="R60" s="54">
        <v>0.11900000000000001</v>
      </c>
    </row>
    <row r="61" spans="4:18" x14ac:dyDescent="0.25">
      <c r="O61" s="1" t="s">
        <v>621</v>
      </c>
      <c r="P61" s="1" t="s">
        <v>274</v>
      </c>
      <c r="Q61" s="1" t="s">
        <v>266</v>
      </c>
      <c r="R61" s="54">
        <v>0.15</v>
      </c>
    </row>
    <row r="62" spans="4:18" x14ac:dyDescent="0.25">
      <c r="O62" s="1" t="s">
        <v>622</v>
      </c>
      <c r="P62" s="1" t="s">
        <v>218</v>
      </c>
      <c r="Q62" s="1" t="s">
        <v>267</v>
      </c>
      <c r="R62" s="54">
        <v>5.9000000000000004E-2</v>
      </c>
    </row>
    <row r="63" spans="4:18" x14ac:dyDescent="0.25">
      <c r="O63" s="1" t="s">
        <v>623</v>
      </c>
      <c r="P63" s="1" t="s">
        <v>219</v>
      </c>
      <c r="Q63" s="1" t="s">
        <v>267</v>
      </c>
      <c r="R63" s="54">
        <v>9.9000000000000005E-2</v>
      </c>
    </row>
    <row r="64" spans="4:18" x14ac:dyDescent="0.25">
      <c r="O64" s="1" t="s">
        <v>624</v>
      </c>
      <c r="P64" s="1" t="s">
        <v>220</v>
      </c>
      <c r="Q64" s="1" t="s">
        <v>267</v>
      </c>
      <c r="R64" s="54">
        <v>0.11900000000000001</v>
      </c>
    </row>
    <row r="65" spans="15:18" x14ac:dyDescent="0.25">
      <c r="O65" s="1" t="s">
        <v>625</v>
      </c>
      <c r="P65" s="1" t="s">
        <v>274</v>
      </c>
      <c r="Q65" s="1" t="s">
        <v>267</v>
      </c>
      <c r="R65" s="54">
        <v>0.15</v>
      </c>
    </row>
    <row r="66" spans="15:18" x14ac:dyDescent="0.25">
      <c r="O66" s="1" t="s">
        <v>626</v>
      </c>
      <c r="P66" s="1" t="s">
        <v>218</v>
      </c>
      <c r="Q66" s="1" t="s">
        <v>268</v>
      </c>
      <c r="R66" s="54">
        <v>5.0999999999999997E-2</v>
      </c>
    </row>
    <row r="67" spans="15:18" x14ac:dyDescent="0.25">
      <c r="O67" s="1" t="s">
        <v>627</v>
      </c>
      <c r="P67" s="1" t="s">
        <v>219</v>
      </c>
      <c r="Q67" s="1" t="s">
        <v>268</v>
      </c>
      <c r="R67" s="54">
        <v>0.108</v>
      </c>
    </row>
    <row r="68" spans="15:18" x14ac:dyDescent="0.25">
      <c r="O68" s="1" t="s">
        <v>628</v>
      </c>
      <c r="P68" s="1" t="s">
        <v>220</v>
      </c>
      <c r="Q68" s="1" t="s">
        <v>268</v>
      </c>
      <c r="R68" s="54">
        <v>0.121</v>
      </c>
    </row>
    <row r="69" spans="15:18" x14ac:dyDescent="0.25">
      <c r="O69" s="1" t="s">
        <v>629</v>
      </c>
      <c r="P69" s="1" t="s">
        <v>274</v>
      </c>
      <c r="Q69" s="1" t="s">
        <v>268</v>
      </c>
      <c r="R69" s="54">
        <v>0.155</v>
      </c>
    </row>
    <row r="70" spans="15:18" x14ac:dyDescent="0.25">
      <c r="O70" s="1" t="s">
        <v>630</v>
      </c>
      <c r="P70" s="1" t="s">
        <v>218</v>
      </c>
      <c r="Q70" s="1" t="s">
        <v>60</v>
      </c>
      <c r="R70" s="54">
        <v>5.0999999999999997E-2</v>
      </c>
    </row>
    <row r="71" spans="15:18" x14ac:dyDescent="0.25">
      <c r="O71" s="1" t="s">
        <v>631</v>
      </c>
      <c r="P71" s="1" t="s">
        <v>219</v>
      </c>
      <c r="Q71" s="1" t="s">
        <v>60</v>
      </c>
      <c r="R71" s="54">
        <v>0.108</v>
      </c>
    </row>
    <row r="72" spans="15:18" x14ac:dyDescent="0.25">
      <c r="O72" s="1" t="s">
        <v>632</v>
      </c>
      <c r="P72" s="1" t="s">
        <v>220</v>
      </c>
      <c r="Q72" s="1" t="s">
        <v>60</v>
      </c>
      <c r="R72" s="54">
        <v>0.121</v>
      </c>
    </row>
    <row r="73" spans="15:18" x14ac:dyDescent="0.25">
      <c r="O73" s="1" t="s">
        <v>633</v>
      </c>
      <c r="P73" s="1" t="s">
        <v>274</v>
      </c>
      <c r="Q73" s="1" t="s">
        <v>60</v>
      </c>
      <c r="R73" s="54">
        <v>0.155</v>
      </c>
    </row>
    <row r="74" spans="15:18" x14ac:dyDescent="0.25">
      <c r="O74" s="1" t="s">
        <v>634</v>
      </c>
      <c r="P74" s="1" t="s">
        <v>218</v>
      </c>
      <c r="Q74" s="1" t="s">
        <v>20</v>
      </c>
      <c r="R74" s="54">
        <v>7.0999999999999994E-2</v>
      </c>
    </row>
    <row r="75" spans="15:18" x14ac:dyDescent="0.25">
      <c r="O75" s="1" t="s">
        <v>635</v>
      </c>
      <c r="P75" s="1" t="s">
        <v>219</v>
      </c>
      <c r="Q75" s="1" t="s">
        <v>20</v>
      </c>
      <c r="R75" s="54">
        <v>8.7999999999999995E-2</v>
      </c>
    </row>
    <row r="76" spans="15:18" x14ac:dyDescent="0.25">
      <c r="O76" s="1" t="s">
        <v>636</v>
      </c>
      <c r="P76" s="1" t="s">
        <v>220</v>
      </c>
      <c r="Q76" s="1" t="s">
        <v>20</v>
      </c>
      <c r="R76" s="54">
        <v>0.107</v>
      </c>
    </row>
    <row r="77" spans="15:18" x14ac:dyDescent="0.25">
      <c r="O77" s="1" t="s">
        <v>637</v>
      </c>
      <c r="P77" s="1" t="s">
        <v>274</v>
      </c>
      <c r="Q77" s="1" t="s">
        <v>20</v>
      </c>
      <c r="R77" s="54">
        <v>0.107</v>
      </c>
    </row>
    <row r="78" spans="15:18" x14ac:dyDescent="0.25">
      <c r="O78" s="1" t="s">
        <v>638</v>
      </c>
      <c r="P78" s="1" t="s">
        <v>218</v>
      </c>
      <c r="Q78" s="1" t="s">
        <v>269</v>
      </c>
      <c r="R78" s="54">
        <v>5.9000000000000004E-2</v>
      </c>
    </row>
    <row r="79" spans="15:18" x14ac:dyDescent="0.25">
      <c r="O79" s="1" t="s">
        <v>639</v>
      </c>
      <c r="P79" s="1" t="s">
        <v>219</v>
      </c>
      <c r="Q79" s="1" t="s">
        <v>269</v>
      </c>
      <c r="R79" s="54">
        <v>9.9000000000000005E-2</v>
      </c>
    </row>
    <row r="80" spans="15:18" x14ac:dyDescent="0.25">
      <c r="O80" s="1" t="s">
        <v>640</v>
      </c>
      <c r="P80" s="1" t="s">
        <v>220</v>
      </c>
      <c r="Q80" s="1" t="s">
        <v>269</v>
      </c>
      <c r="R80" s="54">
        <v>0.11900000000000001</v>
      </c>
    </row>
    <row r="81" spans="15:18" x14ac:dyDescent="0.25">
      <c r="O81" s="1" t="s">
        <v>641</v>
      </c>
      <c r="P81" s="1" t="s">
        <v>274</v>
      </c>
      <c r="Q81" s="1" t="s">
        <v>269</v>
      </c>
      <c r="R81" s="54">
        <v>0.15</v>
      </c>
    </row>
    <row r="82" spans="15:18" x14ac:dyDescent="0.25">
      <c r="O82" s="1" t="s">
        <v>642</v>
      </c>
      <c r="P82" s="1" t="s">
        <v>218</v>
      </c>
      <c r="Q82" s="1" t="s">
        <v>270</v>
      </c>
      <c r="R82" s="54">
        <v>5.9000000000000004E-2</v>
      </c>
    </row>
    <row r="83" spans="15:18" x14ac:dyDescent="0.25">
      <c r="O83" s="1" t="s">
        <v>643</v>
      </c>
      <c r="P83" s="1" t="s">
        <v>219</v>
      </c>
      <c r="Q83" s="1" t="s">
        <v>270</v>
      </c>
      <c r="R83" s="54">
        <v>9.9000000000000005E-2</v>
      </c>
    </row>
    <row r="84" spans="15:18" x14ac:dyDescent="0.25">
      <c r="O84" s="1" t="s">
        <v>644</v>
      </c>
      <c r="P84" s="1" t="s">
        <v>220</v>
      </c>
      <c r="Q84" s="1" t="s">
        <v>270</v>
      </c>
      <c r="R84" s="54">
        <v>0.11900000000000001</v>
      </c>
    </row>
    <row r="85" spans="15:18" x14ac:dyDescent="0.25">
      <c r="O85" s="1" t="s">
        <v>645</v>
      </c>
      <c r="P85" s="1" t="s">
        <v>274</v>
      </c>
      <c r="Q85" s="1" t="s">
        <v>270</v>
      </c>
      <c r="R85" s="54">
        <v>0.15</v>
      </c>
    </row>
    <row r="86" spans="15:18" x14ac:dyDescent="0.25">
      <c r="O86" s="1" t="s">
        <v>646</v>
      </c>
      <c r="P86" s="1" t="s">
        <v>218</v>
      </c>
      <c r="Q86" s="1" t="s">
        <v>36</v>
      </c>
      <c r="R86" s="54">
        <v>4.3999999999999997E-2</v>
      </c>
    </row>
    <row r="87" spans="15:18" x14ac:dyDescent="0.25">
      <c r="O87" s="1" t="s">
        <v>647</v>
      </c>
      <c r="P87" s="1" t="s">
        <v>219</v>
      </c>
      <c r="Q87" s="1" t="s">
        <v>36</v>
      </c>
      <c r="R87" s="54">
        <v>8.6999999999999994E-2</v>
      </c>
    </row>
    <row r="88" spans="15:18" x14ac:dyDescent="0.25">
      <c r="O88" s="1" t="s">
        <v>648</v>
      </c>
      <c r="P88" s="1" t="s">
        <v>220</v>
      </c>
      <c r="Q88" s="1" t="s">
        <v>36</v>
      </c>
      <c r="R88" s="54">
        <v>9.2999999999999999E-2</v>
      </c>
    </row>
    <row r="89" spans="15:18" x14ac:dyDescent="0.25">
      <c r="O89" s="1" t="s">
        <v>649</v>
      </c>
      <c r="P89" s="1" t="s">
        <v>274</v>
      </c>
      <c r="Q89" s="1" t="s">
        <v>36</v>
      </c>
      <c r="R89" s="54">
        <v>0.14899999999999999</v>
      </c>
    </row>
    <row r="90" spans="15:18" x14ac:dyDescent="0.25">
      <c r="O90" s="1" t="s">
        <v>650</v>
      </c>
      <c r="P90" s="1" t="s">
        <v>218</v>
      </c>
      <c r="Q90" s="1" t="s">
        <v>71</v>
      </c>
      <c r="R90" s="54">
        <v>5.9000000000000004E-2</v>
      </c>
    </row>
    <row r="91" spans="15:18" x14ac:dyDescent="0.25">
      <c r="O91" s="1" t="s">
        <v>651</v>
      </c>
      <c r="P91" s="1" t="s">
        <v>219</v>
      </c>
      <c r="Q91" s="1" t="s">
        <v>71</v>
      </c>
      <c r="R91" s="54">
        <v>9.9000000000000005E-2</v>
      </c>
    </row>
    <row r="92" spans="15:18" x14ac:dyDescent="0.25">
      <c r="O92" s="1" t="s">
        <v>652</v>
      </c>
      <c r="P92" s="1" t="s">
        <v>220</v>
      </c>
      <c r="Q92" s="1" t="s">
        <v>71</v>
      </c>
      <c r="R92" s="54">
        <v>0.11900000000000001</v>
      </c>
    </row>
    <row r="93" spans="15:18" x14ac:dyDescent="0.25">
      <c r="O93" s="1" t="s">
        <v>653</v>
      </c>
      <c r="P93" s="1" t="s">
        <v>274</v>
      </c>
      <c r="Q93" s="1" t="s">
        <v>71</v>
      </c>
      <c r="R93" s="54">
        <v>0.15</v>
      </c>
    </row>
    <row r="94" spans="15:18" x14ac:dyDescent="0.25">
      <c r="O94" s="1" t="s">
        <v>654</v>
      </c>
      <c r="P94" s="1" t="s">
        <v>218</v>
      </c>
      <c r="Q94" s="1" t="s">
        <v>11</v>
      </c>
      <c r="R94" s="54">
        <v>6.2E-2</v>
      </c>
    </row>
    <row r="95" spans="15:18" x14ac:dyDescent="0.25">
      <c r="O95" s="1" t="s">
        <v>655</v>
      </c>
      <c r="P95" s="1" t="s">
        <v>219</v>
      </c>
      <c r="Q95" s="1" t="s">
        <v>11</v>
      </c>
      <c r="R95" s="54">
        <v>9.4E-2</v>
      </c>
    </row>
    <row r="96" spans="15:18" x14ac:dyDescent="0.25">
      <c r="O96" s="1" t="s">
        <v>656</v>
      </c>
      <c r="P96" s="1" t="s">
        <v>220</v>
      </c>
      <c r="Q96" s="1" t="s">
        <v>11</v>
      </c>
      <c r="R96" s="54">
        <v>0.112</v>
      </c>
    </row>
    <row r="97" spans="15:18" x14ac:dyDescent="0.25">
      <c r="O97" s="1" t="s">
        <v>657</v>
      </c>
      <c r="P97" s="1" t="s">
        <v>274</v>
      </c>
      <c r="Q97" s="1" t="s">
        <v>11</v>
      </c>
      <c r="R97" s="54">
        <v>0.112</v>
      </c>
    </row>
    <row r="98" spans="15:18" x14ac:dyDescent="0.25">
      <c r="O98" s="1" t="s">
        <v>658</v>
      </c>
      <c r="P98" s="1" t="s">
        <v>218</v>
      </c>
      <c r="Q98" s="1" t="s">
        <v>271</v>
      </c>
      <c r="R98" s="54">
        <v>5.9000000000000004E-2</v>
      </c>
    </row>
    <row r="99" spans="15:18" x14ac:dyDescent="0.25">
      <c r="O99" s="1" t="s">
        <v>659</v>
      </c>
      <c r="P99" s="1" t="s">
        <v>219</v>
      </c>
      <c r="Q99" s="1" t="s">
        <v>271</v>
      </c>
      <c r="R99" s="54">
        <v>9.9000000000000005E-2</v>
      </c>
    </row>
    <row r="100" spans="15:18" x14ac:dyDescent="0.25">
      <c r="O100" s="1" t="s">
        <v>660</v>
      </c>
      <c r="P100" s="1" t="s">
        <v>220</v>
      </c>
      <c r="Q100" s="1" t="s">
        <v>271</v>
      </c>
      <c r="R100" s="54">
        <v>0.11900000000000001</v>
      </c>
    </row>
    <row r="101" spans="15:18" x14ac:dyDescent="0.25">
      <c r="O101" s="1" t="s">
        <v>661</v>
      </c>
      <c r="P101" s="1" t="s">
        <v>274</v>
      </c>
      <c r="Q101" s="1" t="s">
        <v>271</v>
      </c>
      <c r="R101" s="54">
        <v>0.15</v>
      </c>
    </row>
    <row r="102" spans="15:18" x14ac:dyDescent="0.25">
      <c r="O102" s="1" t="s">
        <v>662</v>
      </c>
      <c r="P102" s="1" t="s">
        <v>218</v>
      </c>
      <c r="Q102" s="1" t="s">
        <v>272</v>
      </c>
      <c r="R102" s="54">
        <v>5.9000000000000004E-2</v>
      </c>
    </row>
    <row r="103" spans="15:18" x14ac:dyDescent="0.25">
      <c r="O103" s="1" t="s">
        <v>663</v>
      </c>
      <c r="P103" s="1" t="s">
        <v>219</v>
      </c>
      <c r="Q103" s="1" t="s">
        <v>272</v>
      </c>
      <c r="R103" s="54">
        <v>9.9000000000000005E-2</v>
      </c>
    </row>
    <row r="104" spans="15:18" x14ac:dyDescent="0.25">
      <c r="O104" s="1" t="s">
        <v>664</v>
      </c>
      <c r="P104" s="1" t="s">
        <v>220</v>
      </c>
      <c r="Q104" s="1" t="s">
        <v>272</v>
      </c>
      <c r="R104" s="54">
        <v>0.11900000000000001</v>
      </c>
    </row>
    <row r="105" spans="15:18" x14ac:dyDescent="0.25">
      <c r="O105" s="1" t="s">
        <v>665</v>
      </c>
      <c r="P105" s="1" t="s">
        <v>274</v>
      </c>
      <c r="Q105" s="1" t="s">
        <v>272</v>
      </c>
      <c r="R105" s="54">
        <v>0.15</v>
      </c>
    </row>
    <row r="106" spans="15:18" x14ac:dyDescent="0.25">
      <c r="O106" s="1" t="s">
        <v>666</v>
      </c>
      <c r="P106" s="1" t="s">
        <v>218</v>
      </c>
      <c r="Q106" s="1" t="s">
        <v>9</v>
      </c>
      <c r="R106" s="54">
        <v>5.0999999999999997E-2</v>
      </c>
    </row>
    <row r="107" spans="15:18" x14ac:dyDescent="0.25">
      <c r="O107" s="1" t="s">
        <v>667</v>
      </c>
      <c r="P107" s="1" t="s">
        <v>219</v>
      </c>
      <c r="Q107" s="1" t="s">
        <v>9</v>
      </c>
      <c r="R107" s="54">
        <v>0.10100000000000001</v>
      </c>
    </row>
    <row r="108" spans="15:18" x14ac:dyDescent="0.25">
      <c r="O108" s="1" t="s">
        <v>668</v>
      </c>
      <c r="P108" s="1" t="s">
        <v>220</v>
      </c>
      <c r="Q108" s="1" t="s">
        <v>9</v>
      </c>
      <c r="R108" s="54">
        <v>0.14199999999999999</v>
      </c>
    </row>
    <row r="109" spans="15:18" x14ac:dyDescent="0.25">
      <c r="O109" s="1" t="s">
        <v>669</v>
      </c>
      <c r="P109" s="1" t="s">
        <v>274</v>
      </c>
      <c r="Q109" s="1" t="s">
        <v>9</v>
      </c>
      <c r="R109" s="54">
        <v>0.14199999999999999</v>
      </c>
    </row>
    <row r="110" spans="15:18" x14ac:dyDescent="0.25">
      <c r="O110" s="1" t="s">
        <v>670</v>
      </c>
      <c r="P110" s="1" t="s">
        <v>218</v>
      </c>
      <c r="Q110" s="1" t="s">
        <v>38</v>
      </c>
      <c r="R110" s="54">
        <v>6.5000000000000002E-2</v>
      </c>
    </row>
    <row r="111" spans="15:18" x14ac:dyDescent="0.25">
      <c r="O111" s="1" t="s">
        <v>671</v>
      </c>
      <c r="P111" s="1" t="s">
        <v>219</v>
      </c>
      <c r="Q111" s="1" t="s">
        <v>38</v>
      </c>
      <c r="R111" s="54">
        <v>0.09</v>
      </c>
    </row>
    <row r="112" spans="15:18" x14ac:dyDescent="0.25">
      <c r="O112" s="1" t="s">
        <v>672</v>
      </c>
      <c r="P112" s="1" t="s">
        <v>220</v>
      </c>
      <c r="Q112" s="1" t="s">
        <v>38</v>
      </c>
      <c r="R112" s="54">
        <v>0.09</v>
      </c>
    </row>
    <row r="113" spans="15:18" x14ac:dyDescent="0.25">
      <c r="O113" s="1" t="s">
        <v>673</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25" workbookViewId="0">
      <selection activeCell="N37" sqref="N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172" t="s">
        <v>870</v>
      </c>
      <c r="O1" s="1172"/>
      <c r="P1">
        <f>COUNTIF($AT$1:$DX$1,"New Location")</f>
        <v>0</v>
      </c>
      <c r="AT1" s="90" t="s">
        <v>833</v>
      </c>
      <c r="AU1" s="91">
        <f>'Customer Inputs'!$G$6</f>
        <v>0</v>
      </c>
      <c r="BC1" s="90" t="s">
        <v>834</v>
      </c>
      <c r="BD1" s="91">
        <f>'Customer Inputs'!$G$7</f>
        <v>0</v>
      </c>
      <c r="BL1" s="90" t="s">
        <v>835</v>
      </c>
      <c r="BM1" s="91">
        <f>'Customer Inputs'!$G$8</f>
        <v>0</v>
      </c>
      <c r="BU1" s="90" t="s">
        <v>836</v>
      </c>
      <c r="BV1" s="396">
        <f>'Customer Inputs'!$G$9</f>
        <v>0</v>
      </c>
      <c r="CD1" s="90" t="s">
        <v>837</v>
      </c>
      <c r="CE1" s="91">
        <f>'Customer Inputs'!$G$10</f>
        <v>0</v>
      </c>
      <c r="CM1" s="90" t="s">
        <v>838</v>
      </c>
      <c r="CN1" s="91">
        <f>'Customer Inputs'!$G$11</f>
        <v>0</v>
      </c>
      <c r="CV1" s="90" t="s">
        <v>839</v>
      </c>
      <c r="CW1" s="91">
        <f>'Customer Inputs'!$G$12</f>
        <v>0</v>
      </c>
      <c r="DE1" s="90" t="s">
        <v>840</v>
      </c>
      <c r="DF1" s="91">
        <f>'Customer Inputs'!$G$13</f>
        <v>0</v>
      </c>
      <c r="DN1" s="90" t="s">
        <v>841</v>
      </c>
      <c r="DO1" s="91">
        <f>'Customer Inputs'!$G$14</f>
        <v>0</v>
      </c>
      <c r="DW1" s="90" t="s">
        <v>842</v>
      </c>
      <c r="DX1" s="91">
        <f>'Customer Inputs'!$G$15</f>
        <v>0</v>
      </c>
    </row>
    <row r="2" spans="2:150" x14ac:dyDescent="0.25">
      <c r="N2" s="88"/>
      <c r="O2" s="88"/>
      <c r="AT2" s="88" t="s">
        <v>940</v>
      </c>
      <c r="AU2" s="91" t="str">
        <f>'Customer Inputs'!$H$6</f>
        <v/>
      </c>
      <c r="BC2" s="88" t="s">
        <v>940</v>
      </c>
      <c r="BD2" s="91" t="str">
        <f>'Customer Inputs'!$H$7</f>
        <v/>
      </c>
      <c r="BL2" s="88" t="s">
        <v>940</v>
      </c>
      <c r="BM2" s="91" t="str">
        <f>'Customer Inputs'!$H$8</f>
        <v/>
      </c>
      <c r="BU2" s="88" t="s">
        <v>940</v>
      </c>
      <c r="BV2" s="91" t="str">
        <f>'Customer Inputs'!$H$9</f>
        <v/>
      </c>
      <c r="CD2" s="88" t="s">
        <v>940</v>
      </c>
      <c r="CE2" s="91" t="str">
        <f>'Customer Inputs'!$H$10</f>
        <v/>
      </c>
      <c r="CM2" s="88" t="s">
        <v>940</v>
      </c>
      <c r="CN2" s="91" t="str">
        <f>'Customer Inputs'!$H$11</f>
        <v/>
      </c>
      <c r="CV2" s="88" t="s">
        <v>940</v>
      </c>
      <c r="CW2" s="91" t="str">
        <f>'Customer Inputs'!$H$12</f>
        <v/>
      </c>
      <c r="DE2" s="88" t="s">
        <v>940</v>
      </c>
      <c r="DF2" s="91" t="str">
        <f>'Customer Inputs'!$H$13</f>
        <v/>
      </c>
      <c r="DN2" s="88" t="s">
        <v>940</v>
      </c>
      <c r="DO2" s="91" t="str">
        <f>'Customer Inputs'!$H$14</f>
        <v/>
      </c>
      <c r="DW2" s="88" t="s">
        <v>940</v>
      </c>
      <c r="DX2" s="91" t="str">
        <f>'Customer Inputs'!$H$15</f>
        <v/>
      </c>
    </row>
    <row r="3" spans="2:150" x14ac:dyDescent="0.25">
      <c r="N3" s="88"/>
      <c r="O3" s="88"/>
      <c r="AT3" s="88" t="s">
        <v>941</v>
      </c>
      <c r="AU3" s="91">
        <f>'Customer Inputs'!$M$6</f>
        <v>0</v>
      </c>
      <c r="BC3" s="88" t="s">
        <v>941</v>
      </c>
      <c r="BD3" s="91">
        <f>'Customer Inputs'!$M$7</f>
        <v>0</v>
      </c>
      <c r="BL3" s="88" t="s">
        <v>941</v>
      </c>
      <c r="BM3" s="91">
        <f>'Customer Inputs'!$M$8</f>
        <v>0</v>
      </c>
      <c r="BU3" s="88" t="s">
        <v>941</v>
      </c>
      <c r="BV3" s="91">
        <f>'Customer Inputs'!$M$9</f>
        <v>0</v>
      </c>
      <c r="CD3" s="88" t="s">
        <v>941</v>
      </c>
      <c r="CE3" s="91">
        <f>'Customer Inputs'!$M$10</f>
        <v>0</v>
      </c>
      <c r="CM3" s="88" t="s">
        <v>941</v>
      </c>
      <c r="CN3" s="91">
        <f>'Customer Inputs'!$M$11</f>
        <v>0</v>
      </c>
      <c r="CV3" s="88" t="s">
        <v>941</v>
      </c>
      <c r="CW3" s="91">
        <f>'Customer Inputs'!$M$12</f>
        <v>0</v>
      </c>
      <c r="DE3" s="88" t="s">
        <v>941</v>
      </c>
      <c r="DF3" s="91">
        <f>'Customer Inputs'!$M$13</f>
        <v>0</v>
      </c>
      <c r="DN3" s="88" t="s">
        <v>941</v>
      </c>
      <c r="DO3" s="91">
        <f>'Customer Inputs'!$M$14</f>
        <v>0</v>
      </c>
      <c r="DW3" s="88" t="s">
        <v>941</v>
      </c>
      <c r="DX3" s="91">
        <f>'Customer Inputs'!$M$15</f>
        <v>0</v>
      </c>
    </row>
    <row r="4" spans="2:150" x14ac:dyDescent="0.25">
      <c r="N4" s="88"/>
      <c r="O4" s="88"/>
      <c r="AT4" s="88" t="s">
        <v>944</v>
      </c>
      <c r="AU4" s="397" t="e">
        <f>AU3/AU2</f>
        <v>#VALUE!</v>
      </c>
      <c r="BC4" s="88" t="s">
        <v>944</v>
      </c>
      <c r="BD4" s="397" t="e">
        <f>BD3/BD2</f>
        <v>#VALUE!</v>
      </c>
      <c r="BL4" s="88" t="s">
        <v>944</v>
      </c>
      <c r="BM4" s="397" t="e">
        <f>BM3/BM2</f>
        <v>#VALUE!</v>
      </c>
      <c r="BU4" s="88" t="s">
        <v>944</v>
      </c>
      <c r="BV4" s="397" t="e">
        <f>BV3/BV2</f>
        <v>#VALUE!</v>
      </c>
      <c r="CD4" s="88" t="s">
        <v>944</v>
      </c>
      <c r="CE4" s="397" t="e">
        <f>CE3/CE2</f>
        <v>#VALUE!</v>
      </c>
      <c r="CM4" s="88" t="s">
        <v>944</v>
      </c>
      <c r="CN4" s="397" t="e">
        <f>CN3/CN2</f>
        <v>#VALUE!</v>
      </c>
      <c r="CV4" s="88" t="s">
        <v>944</v>
      </c>
      <c r="CW4" s="397" t="e">
        <f>CW3/CW2</f>
        <v>#VALUE!</v>
      </c>
      <c r="DE4" s="88" t="s">
        <v>944</v>
      </c>
      <c r="DF4" s="397" t="e">
        <f>DF3/DF2</f>
        <v>#VALUE!</v>
      </c>
      <c r="DN4" s="88" t="s">
        <v>944</v>
      </c>
      <c r="DO4" s="397" t="e">
        <f>DO3/DO2</f>
        <v>#VALUE!</v>
      </c>
      <c r="DW4" s="88" t="s">
        <v>944</v>
      </c>
      <c r="DX4" s="397" t="e">
        <f>DX3/DX2</f>
        <v>#VALUE!</v>
      </c>
    </row>
    <row r="5" spans="2:150" x14ac:dyDescent="0.25">
      <c r="N5" s="1172" t="s">
        <v>871</v>
      </c>
      <c r="O5" s="1172"/>
      <c r="P5">
        <f>COUNT(AU1,BD1,BM1,BV1,CE1,CN1,CW1,DF1,DO1,DX1)</f>
        <v>10</v>
      </c>
      <c r="AT5" s="88" t="s">
        <v>976</v>
      </c>
      <c r="AU5">
        <f>IFERROR(VLOOKUP(AU$1,'Existing Customers'!$A:$F,6,FALSE),AU6)</f>
        <v>0</v>
      </c>
      <c r="BC5" s="88" t="s">
        <v>976</v>
      </c>
      <c r="BD5">
        <f>IFERROR(VLOOKUP(BD$1,'Existing Customers'!$A:$F,6,FALSE),BD6)</f>
        <v>0</v>
      </c>
      <c r="BL5" s="88" t="s">
        <v>976</v>
      </c>
      <c r="BM5">
        <f>IFERROR(VLOOKUP(BM$1,'Existing Customers'!$A:$F,6,FALSE),BM6)</f>
        <v>0</v>
      </c>
      <c r="BU5" s="88" t="s">
        <v>976</v>
      </c>
      <c r="BV5">
        <f>IFERROR(VLOOKUP(BV$1,'Existing Customers'!$A:$F,6,FALSE),BV6)</f>
        <v>0</v>
      </c>
      <c r="CD5" s="88" t="s">
        <v>976</v>
      </c>
      <c r="CE5">
        <f>IFERROR(VLOOKUP(CE$1,'Existing Customers'!$A:$F,6,FALSE),CE6)</f>
        <v>0</v>
      </c>
      <c r="CM5" s="88" t="s">
        <v>976</v>
      </c>
      <c r="CN5">
        <f>IFERROR(VLOOKUP(CN$1,'Existing Customers'!$A:$F,6,FALSE),CN6)</f>
        <v>0</v>
      </c>
      <c r="CV5" s="88" t="s">
        <v>976</v>
      </c>
      <c r="CW5">
        <f>IFERROR(VLOOKUP(CW$1,'Existing Customers'!$A:$F,6,FALSE),CW6)</f>
        <v>0</v>
      </c>
      <c r="DE5" s="88" t="s">
        <v>976</v>
      </c>
      <c r="DF5">
        <f>IFERROR(VLOOKUP(DF$1,'Existing Customers'!$A:$F,6,FALSE),DF6)</f>
        <v>0</v>
      </c>
      <c r="DN5" s="88" t="s">
        <v>976</v>
      </c>
      <c r="DO5">
        <f>IFERROR(VLOOKUP(DO$1,'Existing Customers'!$A:$F,6,FALSE),DO6)</f>
        <v>0</v>
      </c>
      <c r="DW5" s="88" t="s">
        <v>976</v>
      </c>
      <c r="DX5">
        <f>IFERROR(VLOOKUP(DX$1,'Existing Customers'!$A:$F,6,FALSE),DX6)</f>
        <v>0</v>
      </c>
    </row>
    <row r="6" spans="2:150" x14ac:dyDescent="0.25">
      <c r="N6" s="1172"/>
      <c r="O6" s="1172"/>
      <c r="AT6" s="88" t="s">
        <v>942</v>
      </c>
      <c r="AU6" s="442">
        <f>'Customer Inputs'!$O$6</f>
        <v>0</v>
      </c>
      <c r="BC6" s="88" t="s">
        <v>942</v>
      </c>
      <c r="BD6" s="91">
        <f>'Customer Inputs'!$O$7</f>
        <v>0</v>
      </c>
      <c r="BL6" s="88" t="s">
        <v>942</v>
      </c>
      <c r="BM6" s="91">
        <f>'Customer Inputs'!$O$8</f>
        <v>0</v>
      </c>
      <c r="BU6" s="88" t="s">
        <v>942</v>
      </c>
      <c r="BV6" s="91">
        <f>'Customer Inputs'!$O$9</f>
        <v>0</v>
      </c>
      <c r="CD6" s="88" t="s">
        <v>942</v>
      </c>
      <c r="CE6" s="91">
        <f>'Customer Inputs'!$O$10</f>
        <v>0</v>
      </c>
      <c r="CM6" s="88" t="s">
        <v>942</v>
      </c>
      <c r="CN6" s="91">
        <f>'Customer Inputs'!$O$11</f>
        <v>0</v>
      </c>
      <c r="CV6" s="88" t="s">
        <v>942</v>
      </c>
      <c r="CW6" s="91">
        <f>'Customer Inputs'!$O$12</f>
        <v>0</v>
      </c>
      <c r="DE6" s="88" t="s">
        <v>942</v>
      </c>
      <c r="DF6" s="91">
        <f>'Customer Inputs'!$O$13</f>
        <v>0</v>
      </c>
      <c r="DN6" s="88" t="s">
        <v>942</v>
      </c>
      <c r="DO6" s="91">
        <f>'Customer Inputs'!$O$14</f>
        <v>0</v>
      </c>
      <c r="DW6" s="88" t="s">
        <v>942</v>
      </c>
      <c r="DX6" s="91">
        <f>'Customer Inputs'!$O$15</f>
        <v>0</v>
      </c>
    </row>
    <row r="7" spans="2:150" x14ac:dyDescent="0.25">
      <c r="N7" s="88"/>
      <c r="O7" s="88"/>
      <c r="AT7" s="88" t="s">
        <v>953</v>
      </c>
      <c r="AU7" s="420">
        <f>IFERROR(SUMIFS('Existing Customers'!$O:$O,'Existing Customers'!$A:$A,'Multi-Customer'!AU$1)/SUMIFS('Existing Customers'!$N:$N,'Existing Customers'!$A:$A,'Multi-Customer'!AU$1),0)</f>
        <v>0</v>
      </c>
      <c r="BC7" s="88" t="s">
        <v>953</v>
      </c>
      <c r="BD7" s="420">
        <f>IFERROR(SUMIFS('Existing Customers'!$O:$O,'Existing Customers'!$A:$A,'Multi-Customer'!BD$1)/SUMIFS('Existing Customers'!$N:$N,'Existing Customers'!$A:$A,'Multi-Customer'!BD$1),0)</f>
        <v>0</v>
      </c>
      <c r="BL7" s="88" t="s">
        <v>953</v>
      </c>
      <c r="BM7" s="420">
        <f>IFERROR(SUMIFS('Existing Customers'!$O:$O,'Existing Customers'!$A:$A,'Multi-Customer'!BM$1)/SUMIFS('Existing Customers'!$N:$N,'Existing Customers'!$A:$A,'Multi-Customer'!BM$1),0)</f>
        <v>0</v>
      </c>
      <c r="BU7" s="88" t="s">
        <v>953</v>
      </c>
      <c r="BV7" s="420">
        <f>IFERROR(SUMIFS('Existing Customers'!$O:$O,'Existing Customers'!$A:$A,'Multi-Customer'!BV$1)/SUMIFS('Existing Customers'!$N:$N,'Existing Customers'!$A:$A,'Multi-Customer'!BV$1),0)</f>
        <v>0</v>
      </c>
      <c r="CD7" s="88" t="s">
        <v>953</v>
      </c>
      <c r="CE7" s="420">
        <f>IFERROR(SUMIFS('Existing Customers'!$O:$O,'Existing Customers'!$A:$A,'Multi-Customer'!CE$1)/SUMIFS('Existing Customers'!$N:$N,'Existing Customers'!$A:$A,'Multi-Customer'!CE$1),0)</f>
        <v>0</v>
      </c>
      <c r="CM7" s="88" t="s">
        <v>953</v>
      </c>
      <c r="CN7" s="420">
        <f>IFERROR(SUMIFS('Existing Customers'!$O:$O,'Existing Customers'!$A:$A,'Multi-Customer'!CN$1)/SUMIFS('Existing Customers'!$N:$N,'Existing Customers'!$A:$A,'Multi-Customer'!CN$1),0)</f>
        <v>0</v>
      </c>
      <c r="CV7" s="88" t="s">
        <v>953</v>
      </c>
      <c r="CW7" s="420">
        <f>IFERROR(SUMIFS('Existing Customers'!$O:$O,'Existing Customers'!$A:$A,'Multi-Customer'!CW$1)/SUMIFS('Existing Customers'!$N:$N,'Existing Customers'!$A:$A,'Multi-Customer'!CW$1),0)</f>
        <v>0</v>
      </c>
      <c r="DE7" s="88" t="s">
        <v>953</v>
      </c>
      <c r="DF7" s="420">
        <f>IFERROR(SUMIFS('Existing Customers'!$O:$O,'Existing Customers'!$A:$A,'Multi-Customer'!DF$1)/SUMIFS('Existing Customers'!$N:$N,'Existing Customers'!$A:$A,'Multi-Customer'!DF$1),0)</f>
        <v>0</v>
      </c>
      <c r="DN7" s="88" t="s">
        <v>953</v>
      </c>
      <c r="DO7" s="420">
        <f>IFERROR(SUMIFS('Existing Customers'!$O:$O,'Existing Customers'!$A:$A,'Multi-Customer'!DO$1)/SUMIFS('Existing Customers'!$N:$N,'Existing Customers'!$A:$A,'Multi-Customer'!DO$1),0)</f>
        <v>0</v>
      </c>
      <c r="DW7" s="88" t="s">
        <v>953</v>
      </c>
      <c r="DX7" s="420">
        <f>IFERROR(SUMIFS('Existing Customers'!$O:$O,'Existing Customers'!$A:$A,'Multi-Customer'!DX$1)/SUMIFS('Existing Customers'!$N:$N,'Existing Customers'!$A:$A,'Multi-Customer'!DX$1),0)</f>
        <v>0</v>
      </c>
    </row>
    <row r="8" spans="2:150" x14ac:dyDescent="0.25">
      <c r="AT8" s="88" t="s">
        <v>945</v>
      </c>
      <c r="AU8" s="399">
        <f>'Customer Inputs'!$Q$6</f>
        <v>0</v>
      </c>
      <c r="BC8" s="88" t="s">
        <v>945</v>
      </c>
      <c r="BD8" s="399">
        <f>'Customer Inputs'!$Q$7</f>
        <v>0</v>
      </c>
      <c r="BL8" s="88" t="s">
        <v>945</v>
      </c>
      <c r="BM8" s="399">
        <f>'Customer Inputs'!$Q$8</f>
        <v>0</v>
      </c>
      <c r="BU8" s="88" t="s">
        <v>945</v>
      </c>
      <c r="BV8" s="399">
        <f>'Customer Inputs'!$Q$9</f>
        <v>0</v>
      </c>
      <c r="CD8" s="88" t="s">
        <v>945</v>
      </c>
      <c r="CE8" s="399">
        <f>'Customer Inputs'!$Q$10</f>
        <v>0</v>
      </c>
      <c r="CM8" s="88" t="s">
        <v>945</v>
      </c>
      <c r="CN8" s="399">
        <f>'Customer Inputs'!$Q$11</f>
        <v>0</v>
      </c>
      <c r="CV8" s="88" t="s">
        <v>945</v>
      </c>
      <c r="CW8" s="399">
        <f>'Customer Inputs'!$Q$12</f>
        <v>0</v>
      </c>
      <c r="DE8" s="88" t="s">
        <v>945</v>
      </c>
      <c r="DF8" s="399">
        <f>'Customer Inputs'!$Q$13</f>
        <v>0</v>
      </c>
      <c r="DN8" s="88" t="s">
        <v>945</v>
      </c>
      <c r="DO8" s="399">
        <f>'Customer Inputs'!$Q$14</f>
        <v>0</v>
      </c>
      <c r="DW8" s="88" t="s">
        <v>945</v>
      </c>
      <c r="DX8" s="399">
        <f>'Customer Inputs'!$Q$15</f>
        <v>0</v>
      </c>
    </row>
    <row r="9" spans="2:150" ht="15.75" thickBot="1" x14ac:dyDescent="0.3">
      <c r="M9" s="88" t="s">
        <v>853</v>
      </c>
      <c r="O9" t="s">
        <v>992</v>
      </c>
      <c r="P9" s="24">
        <f>IFERROR(P33/O33,0)</f>
        <v>0</v>
      </c>
      <c r="W9" t="s">
        <v>995</v>
      </c>
      <c r="AB9" t="s">
        <v>1050</v>
      </c>
      <c r="AO9" s="1173" t="s">
        <v>1051</v>
      </c>
      <c r="EE9" t="s">
        <v>1047</v>
      </c>
      <c r="EN9" t="s">
        <v>1048</v>
      </c>
    </row>
    <row r="10" spans="2:150" ht="13.9" customHeight="1" thickBot="1" x14ac:dyDescent="0.3">
      <c r="C10" t="s">
        <v>996</v>
      </c>
      <c r="M10" s="88"/>
      <c r="V10" s="480" t="s">
        <v>947</v>
      </c>
      <c r="W10" s="481" t="s">
        <v>948</v>
      </c>
      <c r="X10" s="482" t="s">
        <v>949</v>
      </c>
      <c r="Y10" s="483"/>
      <c r="Z10" s="483"/>
      <c r="AC10" s="480" t="s">
        <v>1049</v>
      </c>
      <c r="AD10" s="483"/>
      <c r="AE10" s="483"/>
      <c r="AO10" s="1173"/>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75" thickBot="1" x14ac:dyDescent="0.3">
      <c r="B11" s="93" t="s">
        <v>108</v>
      </c>
      <c r="C11" s="484" t="s">
        <v>82</v>
      </c>
      <c r="D11" s="485" t="s">
        <v>83</v>
      </c>
      <c r="E11" s="485" t="s">
        <v>411</v>
      </c>
      <c r="F11" s="485" t="s">
        <v>518</v>
      </c>
      <c r="G11" s="486" t="s">
        <v>412</v>
      </c>
      <c r="H11" s="503" t="s">
        <v>545</v>
      </c>
      <c r="M11" s="93" t="s">
        <v>108</v>
      </c>
      <c r="N11" s="115" t="s">
        <v>82</v>
      </c>
      <c r="O11" s="95" t="s">
        <v>83</v>
      </c>
      <c r="P11" s="95" t="s">
        <v>411</v>
      </c>
      <c r="Q11" s="95" t="s">
        <v>518</v>
      </c>
      <c r="R11" s="96" t="s">
        <v>412</v>
      </c>
      <c r="S11" s="112" t="s">
        <v>545</v>
      </c>
      <c r="T11" s="398"/>
      <c r="U11" s="398"/>
      <c r="V11" s="484" t="s">
        <v>408</v>
      </c>
      <c r="W11" s="485" t="s">
        <v>412</v>
      </c>
      <c r="X11" s="485" t="s">
        <v>201</v>
      </c>
      <c r="Y11" s="485" t="s">
        <v>545</v>
      </c>
      <c r="Z11" s="486" t="s">
        <v>946</v>
      </c>
      <c r="AA11" s="398"/>
      <c r="AB11" s="398"/>
      <c r="AC11" s="484" t="s">
        <v>408</v>
      </c>
      <c r="AD11" s="485" t="s">
        <v>412</v>
      </c>
      <c r="AE11" s="486" t="s">
        <v>946</v>
      </c>
      <c r="AF11" s="398"/>
      <c r="AG11" s="398"/>
      <c r="AH11" s="398"/>
      <c r="AI11" s="398"/>
      <c r="AJ11" s="522" t="s">
        <v>1038</v>
      </c>
      <c r="AK11" s="522"/>
      <c r="AL11" s="522" t="s">
        <v>1091</v>
      </c>
      <c r="AM11" s="398"/>
      <c r="AN11" s="398"/>
      <c r="AO11" s="1173"/>
      <c r="AP11" s="398"/>
      <c r="AQ11" s="398"/>
      <c r="AR11" s="398"/>
      <c r="AS11" s="67" t="s">
        <v>943</v>
      </c>
      <c r="AT11" s="93" t="s">
        <v>108</v>
      </c>
      <c r="AU11" s="94" t="s">
        <v>82</v>
      </c>
      <c r="AV11" s="95" t="s">
        <v>83</v>
      </c>
      <c r="AW11" s="95" t="s">
        <v>411</v>
      </c>
      <c r="AX11" s="95" t="s">
        <v>518</v>
      </c>
      <c r="AY11" s="405" t="s">
        <v>412</v>
      </c>
      <c r="AZ11" s="96" t="s">
        <v>201</v>
      </c>
      <c r="BA11" s="398"/>
      <c r="BB11" s="67" t="s">
        <v>943</v>
      </c>
      <c r="BC11" s="93" t="s">
        <v>108</v>
      </c>
      <c r="BD11" s="94" t="s">
        <v>82</v>
      </c>
      <c r="BE11" s="95" t="s">
        <v>83</v>
      </c>
      <c r="BF11" s="95" t="s">
        <v>411</v>
      </c>
      <c r="BG11" s="95" t="s">
        <v>518</v>
      </c>
      <c r="BH11" s="96" t="s">
        <v>412</v>
      </c>
      <c r="BI11" s="96" t="s">
        <v>201</v>
      </c>
      <c r="BJ11" s="398"/>
      <c r="BK11" s="67" t="s">
        <v>943</v>
      </c>
      <c r="BL11" s="93" t="s">
        <v>108</v>
      </c>
      <c r="BM11" s="94" t="s">
        <v>82</v>
      </c>
      <c r="BN11" s="95" t="s">
        <v>83</v>
      </c>
      <c r="BO11" s="95" t="s">
        <v>411</v>
      </c>
      <c r="BP11" s="95" t="s">
        <v>518</v>
      </c>
      <c r="BQ11" s="96" t="s">
        <v>412</v>
      </c>
      <c r="BR11" s="96" t="s">
        <v>201</v>
      </c>
      <c r="BS11" s="398"/>
      <c r="BT11" s="67" t="s">
        <v>943</v>
      </c>
      <c r="BU11" s="93" t="s">
        <v>108</v>
      </c>
      <c r="BV11" s="94" t="s">
        <v>82</v>
      </c>
      <c r="BW11" s="95" t="s">
        <v>83</v>
      </c>
      <c r="BX11" s="95" t="s">
        <v>411</v>
      </c>
      <c r="BY11" s="95" t="s">
        <v>518</v>
      </c>
      <c r="BZ11" s="96" t="s">
        <v>412</v>
      </c>
      <c r="CA11" s="96" t="s">
        <v>201</v>
      </c>
      <c r="CB11" s="398"/>
      <c r="CC11" s="67" t="s">
        <v>943</v>
      </c>
      <c r="CD11" s="93" t="s">
        <v>108</v>
      </c>
      <c r="CE11" s="94" t="s">
        <v>82</v>
      </c>
      <c r="CF11" s="95" t="s">
        <v>83</v>
      </c>
      <c r="CG11" s="95" t="s">
        <v>411</v>
      </c>
      <c r="CH11" s="95" t="s">
        <v>518</v>
      </c>
      <c r="CI11" s="96" t="s">
        <v>412</v>
      </c>
      <c r="CJ11" s="96" t="s">
        <v>201</v>
      </c>
      <c r="CK11" s="398"/>
      <c r="CL11" s="67" t="s">
        <v>943</v>
      </c>
      <c r="CM11" s="93" t="s">
        <v>108</v>
      </c>
      <c r="CN11" s="94" t="s">
        <v>82</v>
      </c>
      <c r="CO11" s="95" t="s">
        <v>83</v>
      </c>
      <c r="CP11" s="95" t="s">
        <v>411</v>
      </c>
      <c r="CQ11" s="95" t="s">
        <v>518</v>
      </c>
      <c r="CR11" s="96" t="s">
        <v>412</v>
      </c>
      <c r="CS11" s="96" t="s">
        <v>201</v>
      </c>
      <c r="CT11" s="398"/>
      <c r="CU11" s="67" t="s">
        <v>943</v>
      </c>
      <c r="CV11" s="93" t="s">
        <v>108</v>
      </c>
      <c r="CW11" s="94" t="s">
        <v>82</v>
      </c>
      <c r="CX11" s="95" t="s">
        <v>83</v>
      </c>
      <c r="CY11" s="95" t="s">
        <v>411</v>
      </c>
      <c r="CZ11" s="95" t="s">
        <v>518</v>
      </c>
      <c r="DA11" s="96" t="s">
        <v>412</v>
      </c>
      <c r="DB11" s="96" t="s">
        <v>201</v>
      </c>
      <c r="DC11" s="398"/>
      <c r="DD11" s="67" t="s">
        <v>943</v>
      </c>
      <c r="DE11" s="93" t="s">
        <v>108</v>
      </c>
      <c r="DF11" s="94" t="s">
        <v>82</v>
      </c>
      <c r="DG11" s="95" t="s">
        <v>83</v>
      </c>
      <c r="DH11" s="95" t="s">
        <v>411</v>
      </c>
      <c r="DI11" s="95" t="s">
        <v>518</v>
      </c>
      <c r="DJ11" s="96" t="s">
        <v>412</v>
      </c>
      <c r="DK11" s="96" t="s">
        <v>201</v>
      </c>
      <c r="DL11" s="398"/>
      <c r="DM11" s="67" t="s">
        <v>943</v>
      </c>
      <c r="DN11" s="93" t="s">
        <v>108</v>
      </c>
      <c r="DO11" s="94" t="s">
        <v>82</v>
      </c>
      <c r="DP11" s="95" t="s">
        <v>83</v>
      </c>
      <c r="DQ11" s="95" t="s">
        <v>411</v>
      </c>
      <c r="DR11" s="95" t="s">
        <v>518</v>
      </c>
      <c r="DS11" s="405" t="s">
        <v>412</v>
      </c>
      <c r="DT11" s="96" t="s">
        <v>201</v>
      </c>
      <c r="DU11" s="398"/>
      <c r="DV11" s="67" t="s">
        <v>943</v>
      </c>
      <c r="DW11" s="93" t="s">
        <v>108</v>
      </c>
      <c r="DX11" s="409" t="s">
        <v>82</v>
      </c>
      <c r="DY11" s="410" t="s">
        <v>83</v>
      </c>
      <c r="DZ11" s="410" t="s">
        <v>411</v>
      </c>
      <c r="EA11" s="410" t="s">
        <v>518</v>
      </c>
      <c r="EB11" s="411" t="s">
        <v>412</v>
      </c>
      <c r="EC11" s="412" t="s">
        <v>201</v>
      </c>
      <c r="EE11" s="93" t="s">
        <v>108</v>
      </c>
      <c r="EF11" s="94" t="s">
        <v>82</v>
      </c>
      <c r="EG11" s="95" t="s">
        <v>83</v>
      </c>
      <c r="EH11" s="95" t="s">
        <v>411</v>
      </c>
      <c r="EI11" s="95" t="s">
        <v>518</v>
      </c>
      <c r="EJ11" s="405" t="s">
        <v>412</v>
      </c>
      <c r="EK11" s="96" t="s">
        <v>201</v>
      </c>
      <c r="EL11" s="398"/>
      <c r="EM11" s="67" t="s">
        <v>943</v>
      </c>
      <c r="EN11" s="93" t="s">
        <v>108</v>
      </c>
      <c r="EO11" s="409" t="s">
        <v>82</v>
      </c>
      <c r="EP11" s="410" t="s">
        <v>83</v>
      </c>
      <c r="EQ11" s="410" t="s">
        <v>411</v>
      </c>
      <c r="ER11" s="410" t="s">
        <v>518</v>
      </c>
      <c r="ES11" s="411" t="s">
        <v>412</v>
      </c>
      <c r="ET11" s="412" t="s">
        <v>201</v>
      </c>
    </row>
    <row r="12" spans="2:150" x14ac:dyDescent="0.2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25">
      <c r="B13" s="105" t="s">
        <v>529</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529</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529</v>
      </c>
      <c r="V13" s="491">
        <f t="shared" si="4"/>
        <v>0</v>
      </c>
      <c r="W13" s="492">
        <f t="shared" si="4"/>
        <v>0</v>
      </c>
      <c r="X13" s="492">
        <f t="shared" si="4"/>
        <v>0</v>
      </c>
      <c r="Y13" s="493">
        <f t="shared" ref="Y13:Y32" si="16">IFERROR(W13/V13,0)</f>
        <v>0</v>
      </c>
      <c r="Z13" s="494">
        <f t="shared" ref="Z13:Z32" si="17">IFERROR(X13/V13,0)</f>
        <v>0</v>
      </c>
      <c r="AA13" s="404"/>
      <c r="AB13" s="105" t="s">
        <v>529</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529</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529</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529</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529</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529</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529</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529</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529</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529</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529</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529</v>
      </c>
      <c r="EF13" s="100"/>
      <c r="EG13" s="92"/>
      <c r="EH13" s="92"/>
      <c r="EI13" s="92"/>
      <c r="EJ13" s="117"/>
      <c r="EK13" s="101"/>
      <c r="EL13" s="132"/>
      <c r="EN13" s="105" t="s">
        <v>529</v>
      </c>
      <c r="EO13" s="100"/>
      <c r="EP13" s="92"/>
      <c r="EQ13" s="92"/>
      <c r="ER13" s="92"/>
      <c r="ES13" s="117"/>
      <c r="ET13" s="101"/>
    </row>
    <row r="14" spans="2:150" x14ac:dyDescent="0.25">
      <c r="B14" s="105" t="s">
        <v>530</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530</v>
      </c>
      <c r="N14" s="100">
        <f t="shared" si="14"/>
        <v>0</v>
      </c>
      <c r="O14" s="92">
        <f t="shared" si="0"/>
        <v>0</v>
      </c>
      <c r="P14" s="92">
        <f t="shared" si="1"/>
        <v>0</v>
      </c>
      <c r="Q14" s="92">
        <f t="shared" si="2"/>
        <v>0</v>
      </c>
      <c r="R14" s="117">
        <f t="shared" si="3"/>
        <v>0</v>
      </c>
      <c r="S14" s="120">
        <f t="shared" si="15"/>
        <v>0</v>
      </c>
      <c r="T14" s="404"/>
      <c r="U14" s="105" t="s">
        <v>530</v>
      </c>
      <c r="V14" s="491">
        <f t="shared" si="4"/>
        <v>0</v>
      </c>
      <c r="W14" s="492">
        <f t="shared" si="4"/>
        <v>0</v>
      </c>
      <c r="X14" s="492">
        <f t="shared" si="4"/>
        <v>0</v>
      </c>
      <c r="Y14" s="493">
        <f t="shared" si="16"/>
        <v>0</v>
      </c>
      <c r="Z14" s="494">
        <f t="shared" si="17"/>
        <v>0</v>
      </c>
      <c r="AA14" s="404"/>
      <c r="AB14" s="105" t="s">
        <v>530</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530</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530</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530</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530</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530</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530</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530</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530</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530</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530</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530</v>
      </c>
      <c r="EF14" s="100"/>
      <c r="EG14" s="92"/>
      <c r="EH14" s="92"/>
      <c r="EI14" s="92"/>
      <c r="EJ14" s="117"/>
      <c r="EK14" s="101"/>
      <c r="EL14" s="132"/>
      <c r="EN14" s="105" t="s">
        <v>530</v>
      </c>
      <c r="EO14" s="100"/>
      <c r="EP14" s="92"/>
      <c r="EQ14" s="92"/>
      <c r="ER14" s="92"/>
      <c r="ES14" s="117"/>
      <c r="ET14" s="101"/>
    </row>
    <row r="15" spans="2:150" x14ac:dyDescent="0.2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2">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75" thickBot="1" x14ac:dyDescent="0.3">
      <c r="C34" s="23"/>
      <c r="E34" s="465" t="e">
        <f>E33/D33</f>
        <v>#DIV/0!</v>
      </c>
      <c r="AV34" s="510"/>
    </row>
    <row r="35" spans="3:150" x14ac:dyDescent="0.25">
      <c r="L35" s="362"/>
      <c r="M35" s="467" t="s">
        <v>868</v>
      </c>
      <c r="N35" s="365"/>
    </row>
    <row r="36" spans="3:150" x14ac:dyDescent="0.25">
      <c r="L36" s="468">
        <f>RANK(N36,$N$37:$N$41)</f>
        <v>1</v>
      </c>
      <c r="M36" s="466" t="s">
        <v>969</v>
      </c>
      <c r="N36" s="469">
        <f t="shared" ref="N36" si="32">COUNTIF($AU$45:$DX$45,M36)</f>
        <v>0</v>
      </c>
      <c r="AT36" s="107" t="s">
        <v>854</v>
      </c>
      <c r="AU36" s="89">
        <f>AU1</f>
        <v>0</v>
      </c>
      <c r="BC36" s="107" t="s">
        <v>854</v>
      </c>
      <c r="BD36" s="89">
        <f>BD1</f>
        <v>0</v>
      </c>
      <c r="BL36" s="107" t="s">
        <v>854</v>
      </c>
      <c r="BM36" s="89">
        <f>BM1</f>
        <v>0</v>
      </c>
      <c r="BU36" s="107" t="s">
        <v>854</v>
      </c>
      <c r="BV36" s="89">
        <f>BV1</f>
        <v>0</v>
      </c>
      <c r="CD36" s="107" t="s">
        <v>854</v>
      </c>
      <c r="CE36" s="89">
        <f>CE1</f>
        <v>0</v>
      </c>
      <c r="CM36" s="107" t="s">
        <v>854</v>
      </c>
      <c r="CN36" s="89">
        <f>CN1</f>
        <v>0</v>
      </c>
      <c r="CV36" s="107" t="s">
        <v>854</v>
      </c>
      <c r="CW36" s="89">
        <f>CW1</f>
        <v>0</v>
      </c>
      <c r="DE36" s="107" t="s">
        <v>854</v>
      </c>
      <c r="DF36" s="89">
        <f>DF1</f>
        <v>0</v>
      </c>
      <c r="DN36" s="107" t="s">
        <v>854</v>
      </c>
      <c r="DO36" s="89">
        <f>DO1</f>
        <v>0</v>
      </c>
      <c r="DW36" s="107" t="s">
        <v>854</v>
      </c>
      <c r="DX36" s="89">
        <f>DX1</f>
        <v>0</v>
      </c>
    </row>
    <row r="37" spans="3:150" x14ac:dyDescent="0.25">
      <c r="L37" s="468">
        <f t="shared" ref="L37:L45" si="33">RANK(N37,$N$37:$N$45)</f>
        <v>1</v>
      </c>
      <c r="M37" s="466" t="s">
        <v>1</v>
      </c>
      <c r="N37" s="469">
        <f>COUNTIF('Variable Costs (Back)'!$C$15:$C$24,M37)</f>
        <v>0</v>
      </c>
      <c r="AT37" s="107" t="s">
        <v>855</v>
      </c>
      <c r="AU37" s="89" t="e">
        <f>VLOOKUP(AU$1,'Existing Customers'!$A:$AA,2,FALSE)</f>
        <v>#N/A</v>
      </c>
      <c r="BC37" s="107" t="s">
        <v>855</v>
      </c>
      <c r="BD37" s="89" t="e">
        <f>VLOOKUP(BD$1,'Existing Customers'!$A:$AA,2,FALSE)</f>
        <v>#N/A</v>
      </c>
      <c r="BL37" s="107" t="s">
        <v>855</v>
      </c>
      <c r="BM37" s="89" t="e">
        <f>VLOOKUP(BM$1,'Existing Customers'!$A:$AA,2,FALSE)</f>
        <v>#N/A</v>
      </c>
      <c r="BU37" s="107" t="s">
        <v>855</v>
      </c>
      <c r="BV37" s="89" t="e">
        <f>VLOOKUP(BV$1,'Existing Customers'!$A:$AA,2,FALSE)</f>
        <v>#N/A</v>
      </c>
      <c r="CD37" s="107" t="s">
        <v>855</v>
      </c>
      <c r="CE37" s="89" t="e">
        <f>VLOOKUP(CE$1,'Existing Customers'!$A:$AA,2,FALSE)</f>
        <v>#N/A</v>
      </c>
      <c r="CM37" s="107" t="s">
        <v>855</v>
      </c>
      <c r="CN37" s="89" t="e">
        <f>VLOOKUP(CN$1,'Existing Customers'!$A:$AA,2,FALSE)</f>
        <v>#N/A</v>
      </c>
      <c r="CV37" s="107" t="s">
        <v>855</v>
      </c>
      <c r="CW37" s="89" t="e">
        <f>VLOOKUP(CW$1,'Existing Customers'!$A:$AA,2,FALSE)</f>
        <v>#N/A</v>
      </c>
      <c r="DE37" s="107" t="s">
        <v>855</v>
      </c>
      <c r="DF37" s="89" t="e">
        <f>VLOOKUP(DF$1,'Existing Customers'!$A:$AA,2,FALSE)</f>
        <v>#N/A</v>
      </c>
      <c r="DN37" s="107" t="s">
        <v>855</v>
      </c>
      <c r="DO37" s="89" t="e">
        <f>VLOOKUP(DO$1,'Existing Customers'!$A:$AA,2,FALSE)</f>
        <v>#N/A</v>
      </c>
      <c r="DW37" s="107" t="s">
        <v>855</v>
      </c>
      <c r="DX37" s="89" t="e">
        <f>VLOOKUP(DX$1,'Existing Customers'!$A:$AA,2,FALSE)</f>
        <v>#N/A</v>
      </c>
    </row>
    <row r="38" spans="3:150" x14ac:dyDescent="0.2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8">
        <f t="shared" si="33"/>
        <v>1</v>
      </c>
      <c r="M39" s="466" t="s">
        <v>116</v>
      </c>
      <c r="N39" s="469">
        <f>COUNTIF('Variable Costs (Back)'!$C$15:$C$24,M39)</f>
        <v>0</v>
      </c>
      <c r="AT39" s="107" t="s">
        <v>856</v>
      </c>
      <c r="AU39" s="89" t="e">
        <f>VLOOKUP(AU$1,'Existing Customers'!$A:$AA,25,FALSE)</f>
        <v>#N/A</v>
      </c>
      <c r="BC39" s="107" t="s">
        <v>856</v>
      </c>
      <c r="BD39" s="89" t="e">
        <f>VLOOKUP(BD$1,'Existing Customers'!$A:$AA,25,FALSE)</f>
        <v>#N/A</v>
      </c>
      <c r="BL39" s="107" t="s">
        <v>856</v>
      </c>
      <c r="BM39" s="89" t="e">
        <f>VLOOKUP(BM$1,'Existing Customers'!$A:$AA,25,FALSE)</f>
        <v>#N/A</v>
      </c>
      <c r="BU39" s="107" t="s">
        <v>856</v>
      </c>
      <c r="BV39" s="89" t="e">
        <f>VLOOKUP(BV$1,'Existing Customers'!$A:$AA,25,FALSE)</f>
        <v>#N/A</v>
      </c>
      <c r="CD39" s="107" t="s">
        <v>856</v>
      </c>
      <c r="CE39" s="89" t="e">
        <f>VLOOKUP(CE$1,'Existing Customers'!$A:$AA,25,FALSE)</f>
        <v>#N/A</v>
      </c>
      <c r="CM39" s="107" t="s">
        <v>856</v>
      </c>
      <c r="CN39" s="89" t="e">
        <f>VLOOKUP(CN$1,'Existing Customers'!$A:$AA,25,FALSE)</f>
        <v>#N/A</v>
      </c>
      <c r="CV39" s="107" t="s">
        <v>856</v>
      </c>
      <c r="CW39" s="89" t="e">
        <f>VLOOKUP(CW$1,'Existing Customers'!$A:$AA,25,FALSE)</f>
        <v>#N/A</v>
      </c>
      <c r="DE39" s="107" t="s">
        <v>856</v>
      </c>
      <c r="DF39" s="89" t="e">
        <f>VLOOKUP(DF$1,'Existing Customers'!$A:$AA,25,FALSE)</f>
        <v>#N/A</v>
      </c>
      <c r="DN39" s="107" t="s">
        <v>856</v>
      </c>
      <c r="DO39" s="89" t="e">
        <f>VLOOKUP(DO$1,'Existing Customers'!$A:$AA,25,FALSE)</f>
        <v>#N/A</v>
      </c>
      <c r="DW39" s="107" t="s">
        <v>856</v>
      </c>
      <c r="DX39" s="89" t="e">
        <f>VLOOKUP(DX$1,'Existing Customers'!$A:$AA,25,FALSE)</f>
        <v>#N/A</v>
      </c>
    </row>
    <row r="40" spans="3:150" x14ac:dyDescent="0.25">
      <c r="L40" s="468">
        <f t="shared" si="33"/>
        <v>1</v>
      </c>
      <c r="M40" s="466" t="s">
        <v>112</v>
      </c>
      <c r="N40" s="469">
        <f>COUNTIF('Variable Costs (Back)'!$C$15:$C$24,M40)</f>
        <v>0</v>
      </c>
      <c r="AT40" s="107" t="s">
        <v>857</v>
      </c>
      <c r="AU40" s="89" t="e">
        <f>VLOOKUP(AU$1,'Existing Customers'!$A:$AA,26,FALSE)</f>
        <v>#N/A</v>
      </c>
      <c r="BC40" s="107" t="s">
        <v>857</v>
      </c>
      <c r="BD40" s="89" t="e">
        <f>VLOOKUP(BD$1,'Existing Customers'!$A:$AA,26,FALSE)</f>
        <v>#N/A</v>
      </c>
      <c r="BL40" s="107" t="s">
        <v>857</v>
      </c>
      <c r="BM40" s="89" t="e">
        <f>VLOOKUP(BM$1,'Existing Customers'!$A:$AA,26,FALSE)</f>
        <v>#N/A</v>
      </c>
      <c r="BU40" s="107" t="s">
        <v>857</v>
      </c>
      <c r="BV40" s="89" t="e">
        <f>VLOOKUP(BV$1,'Existing Customers'!$A:$AA,26,FALSE)</f>
        <v>#N/A</v>
      </c>
      <c r="CD40" s="107" t="s">
        <v>857</v>
      </c>
      <c r="CE40" s="89" t="e">
        <f>VLOOKUP(CE$1,'Existing Customers'!$A:$AA,26,FALSE)</f>
        <v>#N/A</v>
      </c>
      <c r="CM40" s="107" t="s">
        <v>857</v>
      </c>
      <c r="CN40" s="89" t="e">
        <f>VLOOKUP(CN$1,'Existing Customers'!$A:$AA,26,FALSE)</f>
        <v>#N/A</v>
      </c>
      <c r="CV40" s="107" t="s">
        <v>857</v>
      </c>
      <c r="CW40" s="89" t="e">
        <f>VLOOKUP(CW$1,'Existing Customers'!$A:$AA,26,FALSE)</f>
        <v>#N/A</v>
      </c>
      <c r="DE40" s="107" t="s">
        <v>857</v>
      </c>
      <c r="DF40" s="89" t="e">
        <f>VLOOKUP(DF$1,'Existing Customers'!$A:$AA,26,FALSE)</f>
        <v>#N/A</v>
      </c>
      <c r="DN40" s="107" t="s">
        <v>857</v>
      </c>
      <c r="DO40" s="89" t="e">
        <f>VLOOKUP(DO$1,'Existing Customers'!$A:$AA,26,FALSE)</f>
        <v>#N/A</v>
      </c>
      <c r="DW40" s="107" t="s">
        <v>857</v>
      </c>
      <c r="DX40" s="89" t="e">
        <f>VLOOKUP(DX$1,'Existing Customers'!$A:$AA,26,FALSE)</f>
        <v>#N/A</v>
      </c>
    </row>
    <row r="41" spans="3:150" x14ac:dyDescent="0.25">
      <c r="L41" s="468">
        <f t="shared" si="33"/>
        <v>1</v>
      </c>
      <c r="M41" s="466" t="s">
        <v>113</v>
      </c>
      <c r="N41" s="469">
        <f>COUNTIF('Variable Costs (Back)'!$C$15:$C$24,M41)</f>
        <v>0</v>
      </c>
      <c r="AT41" s="107" t="s">
        <v>858</v>
      </c>
      <c r="AU41" s="89" t="e">
        <f>VLOOKUP(AU$1,'Existing Customers'!$A:$AA,23,FALSE)</f>
        <v>#N/A</v>
      </c>
      <c r="BC41" s="107" t="s">
        <v>858</v>
      </c>
      <c r="BD41" s="89" t="e">
        <f>VLOOKUP(BD$1,'Existing Customers'!$A:$AA,23,FALSE)</f>
        <v>#N/A</v>
      </c>
      <c r="BL41" s="107" t="s">
        <v>858</v>
      </c>
      <c r="BM41" s="89" t="e">
        <f>VLOOKUP(BM$1,'Existing Customers'!$A:$AA,23,FALSE)</f>
        <v>#N/A</v>
      </c>
      <c r="BU41" s="107" t="s">
        <v>858</v>
      </c>
      <c r="BV41" s="89" t="e">
        <f>VLOOKUP(BV$1,'Existing Customers'!$A:$AA,23,FALSE)</f>
        <v>#N/A</v>
      </c>
      <c r="CD41" s="107" t="s">
        <v>858</v>
      </c>
      <c r="CE41" s="89" t="e">
        <f>VLOOKUP(CE$1,'Existing Customers'!$A:$AA,23,FALSE)</f>
        <v>#N/A</v>
      </c>
      <c r="CM41" s="107" t="s">
        <v>858</v>
      </c>
      <c r="CN41" s="89" t="e">
        <f>VLOOKUP(CN$1,'Existing Customers'!$A:$AA,23,FALSE)</f>
        <v>#N/A</v>
      </c>
      <c r="CV41" s="107" t="s">
        <v>858</v>
      </c>
      <c r="CW41" s="89" t="e">
        <f>VLOOKUP(CW$1,'Existing Customers'!$A:$AA,23,FALSE)</f>
        <v>#N/A</v>
      </c>
      <c r="DE41" s="107" t="s">
        <v>858</v>
      </c>
      <c r="DF41" s="89" t="e">
        <f>VLOOKUP(DF$1,'Existing Customers'!$A:$AA,23,FALSE)</f>
        <v>#N/A</v>
      </c>
      <c r="DN41" s="107" t="s">
        <v>858</v>
      </c>
      <c r="DO41" s="89" t="e">
        <f>VLOOKUP(DO$1,'Existing Customers'!$A:$AA,23,FALSE)</f>
        <v>#N/A</v>
      </c>
      <c r="DW41" s="107" t="s">
        <v>858</v>
      </c>
      <c r="DX41" s="89" t="e">
        <f>VLOOKUP(DX$1,'Existing Customers'!$A:$AA,23,FALSE)</f>
        <v>#N/A</v>
      </c>
    </row>
    <row r="42" spans="3:150" x14ac:dyDescent="0.25">
      <c r="L42" s="468">
        <f t="shared" si="33"/>
        <v>1</v>
      </c>
      <c r="M42" s="466" t="s">
        <v>111</v>
      </c>
      <c r="N42" s="469">
        <f>COUNTIF('Variable Costs (Back)'!$C$15:$C$24,M42)</f>
        <v>0</v>
      </c>
      <c r="AT42" s="107" t="s">
        <v>859</v>
      </c>
      <c r="AU42" s="89" t="e">
        <f>VLOOKUP(AU$1,'Existing Customers'!$A:$AA,24,FALSE)</f>
        <v>#N/A</v>
      </c>
      <c r="BC42" s="107" t="s">
        <v>859</v>
      </c>
      <c r="BD42" s="89" t="e">
        <f>VLOOKUP(BD$1,'Existing Customers'!$A:$AA,24,FALSE)</f>
        <v>#N/A</v>
      </c>
      <c r="BL42" s="107" t="s">
        <v>859</v>
      </c>
      <c r="BM42" s="89" t="e">
        <f>VLOOKUP(BM$1,'Existing Customers'!$A:$AA,24,FALSE)</f>
        <v>#N/A</v>
      </c>
      <c r="BU42" s="107" t="s">
        <v>859</v>
      </c>
      <c r="BV42" s="89" t="e">
        <f>VLOOKUP(BV$1,'Existing Customers'!$A:$AA,24,FALSE)</f>
        <v>#N/A</v>
      </c>
      <c r="CD42" s="107" t="s">
        <v>859</v>
      </c>
      <c r="CE42" s="89" t="e">
        <f>VLOOKUP(CE$1,'Existing Customers'!$A:$AA,24,FALSE)</f>
        <v>#N/A</v>
      </c>
      <c r="CM42" s="107" t="s">
        <v>859</v>
      </c>
      <c r="CN42" s="89" t="e">
        <f>VLOOKUP(CN$1,'Existing Customers'!$A:$AA,24,FALSE)</f>
        <v>#N/A</v>
      </c>
      <c r="CV42" s="107" t="s">
        <v>859</v>
      </c>
      <c r="CW42" s="89" t="e">
        <f>VLOOKUP(CW$1,'Existing Customers'!$A:$AA,24,FALSE)</f>
        <v>#N/A</v>
      </c>
      <c r="DE42" s="107" t="s">
        <v>859</v>
      </c>
      <c r="DF42" s="89" t="e">
        <f>VLOOKUP(DF$1,'Existing Customers'!$A:$AA,24,FALSE)</f>
        <v>#N/A</v>
      </c>
      <c r="DN42" s="107" t="s">
        <v>859</v>
      </c>
      <c r="DO42" s="89" t="e">
        <f>VLOOKUP(DO$1,'Existing Customers'!$A:$AA,24,FALSE)</f>
        <v>#N/A</v>
      </c>
      <c r="DW42" s="107" t="s">
        <v>859</v>
      </c>
      <c r="DX42" s="89" t="e">
        <f>VLOOKUP(DX$1,'Existing Customers'!$A:$AA,24,FALSE)</f>
        <v>#N/A</v>
      </c>
    </row>
    <row r="43" spans="3:150" x14ac:dyDescent="0.25">
      <c r="L43" s="468">
        <f t="shared" si="33"/>
        <v>1</v>
      </c>
      <c r="M43" s="466" t="s">
        <v>118</v>
      </c>
      <c r="N43" s="469">
        <f>COUNTIF('Variable Costs (Back)'!$C$15:$C$24,M43)</f>
        <v>0</v>
      </c>
      <c r="AT43" s="107" t="s">
        <v>860</v>
      </c>
      <c r="AU43" s="89" t="e">
        <f>VLOOKUP(AU$1,'Existing Customers'!$A:$AA,9,FALSE)</f>
        <v>#N/A</v>
      </c>
      <c r="BC43" s="107" t="s">
        <v>860</v>
      </c>
      <c r="BD43" s="89" t="e">
        <f>VLOOKUP(BD$1,'Existing Customers'!$A:$AA,9,FALSE)</f>
        <v>#N/A</v>
      </c>
      <c r="BL43" s="107" t="s">
        <v>860</v>
      </c>
      <c r="BM43" s="89" t="e">
        <f>VLOOKUP(BM$1,'Existing Customers'!$A:$AA,9,FALSE)</f>
        <v>#N/A</v>
      </c>
      <c r="BU43" s="107" t="s">
        <v>860</v>
      </c>
      <c r="BV43" s="89" t="e">
        <f>VLOOKUP(BV$1,'Existing Customers'!$A:$AA,9,FALSE)</f>
        <v>#N/A</v>
      </c>
      <c r="CD43" s="107" t="s">
        <v>860</v>
      </c>
      <c r="CE43" s="89" t="e">
        <f>VLOOKUP(CE$1,'Existing Customers'!$A:$AA,9,FALSE)</f>
        <v>#N/A</v>
      </c>
      <c r="CM43" s="107" t="s">
        <v>860</v>
      </c>
      <c r="CN43" s="89" t="e">
        <f>VLOOKUP(CN$1,'Existing Customers'!$A:$AA,9,FALSE)</f>
        <v>#N/A</v>
      </c>
      <c r="CV43" s="107" t="s">
        <v>860</v>
      </c>
      <c r="CW43" s="89" t="e">
        <f>VLOOKUP(CW$1,'Existing Customers'!$A:$AA,9,FALSE)</f>
        <v>#N/A</v>
      </c>
      <c r="DE43" s="107" t="s">
        <v>860</v>
      </c>
      <c r="DF43" s="89" t="e">
        <f>VLOOKUP(DF$1,'Existing Customers'!$A:$AA,9,FALSE)</f>
        <v>#N/A</v>
      </c>
      <c r="DN43" s="107" t="s">
        <v>860</v>
      </c>
      <c r="DO43" s="89" t="e">
        <f>VLOOKUP(DO$1,'Existing Customers'!$A:$AA,9,FALSE)</f>
        <v>#N/A</v>
      </c>
      <c r="DW43" s="107" t="s">
        <v>860</v>
      </c>
      <c r="DX43" s="89" t="e">
        <f>VLOOKUP(DX$1,'Existing Customers'!$A:$AA,9,FALSE)</f>
        <v>#N/A</v>
      </c>
    </row>
    <row r="44" spans="3:150" x14ac:dyDescent="0.25">
      <c r="L44" s="468">
        <f t="shared" si="33"/>
        <v>1</v>
      </c>
      <c r="M44" s="466" t="s">
        <v>115</v>
      </c>
      <c r="N44" s="469">
        <f>COUNTIF('Variable Costs (Back)'!$C$15:$C$24,M44)</f>
        <v>0</v>
      </c>
      <c r="AT44" s="107" t="s">
        <v>861</v>
      </c>
      <c r="AU44" s="89" t="e">
        <f>VLOOKUP(AU$1,'Existing Customers'!$A:$AA,27,FALSE)</f>
        <v>#N/A</v>
      </c>
      <c r="BC44" s="107" t="s">
        <v>861</v>
      </c>
      <c r="BD44" s="89" t="e">
        <f>VLOOKUP(BD$1,'Existing Customers'!$A:$AA,27,FALSE)</f>
        <v>#N/A</v>
      </c>
      <c r="BL44" s="107" t="s">
        <v>861</v>
      </c>
      <c r="BM44" s="89" t="e">
        <f>VLOOKUP(BM$1,'Existing Customers'!$A:$AA,27,FALSE)</f>
        <v>#N/A</v>
      </c>
      <c r="BU44" s="107" t="s">
        <v>861</v>
      </c>
      <c r="BV44" s="89" t="e">
        <f>VLOOKUP(BV$1,'Existing Customers'!$A:$AA,27,FALSE)</f>
        <v>#N/A</v>
      </c>
      <c r="CD44" s="107" t="s">
        <v>861</v>
      </c>
      <c r="CE44" s="89" t="e">
        <f>VLOOKUP(CE$1,'Existing Customers'!$A:$AA,27,FALSE)</f>
        <v>#N/A</v>
      </c>
      <c r="CM44" s="107" t="s">
        <v>861</v>
      </c>
      <c r="CN44" s="89" t="e">
        <f>VLOOKUP(CN$1,'Existing Customers'!$A:$AA,27,FALSE)</f>
        <v>#N/A</v>
      </c>
      <c r="CV44" s="107" t="s">
        <v>861</v>
      </c>
      <c r="CW44" s="89" t="e">
        <f>VLOOKUP(CW$1,'Existing Customers'!$A:$AA,27,FALSE)</f>
        <v>#N/A</v>
      </c>
      <c r="DE44" s="107" t="s">
        <v>861</v>
      </c>
      <c r="DF44" s="89" t="e">
        <f>VLOOKUP(DF$1,'Existing Customers'!$A:$AA,27,FALSE)</f>
        <v>#N/A</v>
      </c>
      <c r="DN44" s="107" t="s">
        <v>861</v>
      </c>
      <c r="DO44" s="89" t="e">
        <f>VLOOKUP(DO$1,'Existing Customers'!$A:$AA,27,FALSE)</f>
        <v>#N/A</v>
      </c>
      <c r="DW44" s="107" t="s">
        <v>861</v>
      </c>
      <c r="DX44" s="89" t="e">
        <f>VLOOKUP(DX$1,'Existing Customers'!$A:$AA,27,FALSE)</f>
        <v>#N/A</v>
      </c>
    </row>
    <row r="45" spans="3:150" x14ac:dyDescent="0.25">
      <c r="L45" s="468">
        <f t="shared" si="33"/>
        <v>1</v>
      </c>
      <c r="M45" s="466" t="s">
        <v>117</v>
      </c>
      <c r="N45" s="469">
        <f>COUNTIF('Variable Costs (Back)'!$C$15:$C$24,M45)</f>
        <v>0</v>
      </c>
      <c r="AT45" s="107" t="s">
        <v>1020</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867</v>
      </c>
      <c r="AU46" s="89">
        <f>IFERROR(VLOOKUP(AU$1,'Existing Customers'!$A:$AA,6,FALSE),AU6)</f>
        <v>0</v>
      </c>
      <c r="BC46" s="107" t="s">
        <v>867</v>
      </c>
      <c r="BD46" s="89">
        <f>IFERROR(VLOOKUP(BD$1,'Existing Customers'!$A:$AA,6,FALSE),BD5)</f>
        <v>0</v>
      </c>
      <c r="BL46" s="107" t="s">
        <v>867</v>
      </c>
      <c r="BM46" s="89">
        <f>IFERROR(VLOOKUP(BM$1,'Existing Customers'!$A:$AA,6,FALSE),BM6)</f>
        <v>0</v>
      </c>
      <c r="BU46" s="107" t="s">
        <v>867</v>
      </c>
      <c r="BV46" s="89">
        <f>IFERROR(VLOOKUP(BV$1,'Existing Customers'!$A:$AA,6,FALSE),BV6)</f>
        <v>0</v>
      </c>
      <c r="CD46" s="107" t="s">
        <v>867</v>
      </c>
      <c r="CE46" s="89">
        <f>IFERROR(VLOOKUP(CE$1,'Existing Customers'!$A:$AA,6,FALSE),CE6)</f>
        <v>0</v>
      </c>
      <c r="CM46" s="107" t="s">
        <v>867</v>
      </c>
      <c r="CN46" s="89">
        <f>IFERROR(VLOOKUP(CN$1,'Existing Customers'!$A:$AA,6,FALSE),CN6)</f>
        <v>0</v>
      </c>
      <c r="CV46" s="107" t="s">
        <v>867</v>
      </c>
      <c r="CW46" s="89">
        <f>IFERROR(VLOOKUP(CW$1,'Existing Customers'!$A:$AA,6,FALSE),CW6)</f>
        <v>0</v>
      </c>
      <c r="DE46" s="107" t="s">
        <v>867</v>
      </c>
      <c r="DF46" s="89">
        <f>IFERROR(VLOOKUP(DF$1,'Existing Customers'!$A:$AA,6,FALSE),DF6)</f>
        <v>0</v>
      </c>
      <c r="DN46" s="107" t="s">
        <v>867</v>
      </c>
      <c r="DO46" s="89">
        <f>IFERROR(VLOOKUP(DO$1,'Existing Customers'!$A:$AA,6,FALSE),DO6)</f>
        <v>0</v>
      </c>
      <c r="DW46" s="107" t="s">
        <v>867</v>
      </c>
      <c r="DX46" s="89">
        <f>IFERROR(VLOOKUP(DX$1,'Existing Customers'!$A:$AA,6,FALSE),DX6)</f>
        <v>0</v>
      </c>
    </row>
    <row r="47" spans="3:150" ht="15.75" thickBot="1" x14ac:dyDescent="0.3">
      <c r="L47" s="470">
        <v>1</v>
      </c>
      <c r="M47" s="471" t="str">
        <f>IF(COUNTIF($N$36:$N$45,"&gt;0")&gt;1,"MULTIPLE PYRAMID SEGMENTS",VLOOKUP(L47,$L$36:$M$45,2,FALSE))</f>
        <v>Enter Customer(s)</v>
      </c>
      <c r="N47" s="472"/>
      <c r="AT47" s="107" t="s">
        <v>1019</v>
      </c>
      <c r="AU47" s="89" t="str">
        <f>IFERROR(ROUND(VLOOKUP(AU36,'Existing Customer Variable Exp'!$B:$F,5,FALSE)/52,1),"Enter Drops &gt;")</f>
        <v>Enter Drops &gt;</v>
      </c>
      <c r="BC47" s="107" t="s">
        <v>872</v>
      </c>
      <c r="BD47" s="89" t="str">
        <f>IFERROR(ROUND(VLOOKUP(BD36,'Existing Customer Variable Exp'!$B:$F,5,FALSE)/52,1),"Enter Drops &gt;")</f>
        <v>Enter Drops &gt;</v>
      </c>
      <c r="BL47" s="107" t="s">
        <v>872</v>
      </c>
      <c r="BM47" s="89" t="str">
        <f>IFERROR(ROUND(VLOOKUP(BM36,'Existing Customer Variable Exp'!$B:$F,5,FALSE)/52,1),"Enter Drops &gt;")</f>
        <v>Enter Drops &gt;</v>
      </c>
      <c r="BU47" s="107" t="s">
        <v>872</v>
      </c>
      <c r="BV47" s="89" t="str">
        <f>IFERROR(ROUND(VLOOKUP(BV36,'Existing Customer Variable Exp'!$B:$F,5,FALSE)/52,1),"Enter Drops &gt;")</f>
        <v>Enter Drops &gt;</v>
      </c>
      <c r="CD47" s="107" t="s">
        <v>872</v>
      </c>
      <c r="CE47" s="89" t="str">
        <f>IFERROR(ROUND(VLOOKUP(CE36,'Existing Customer Variable Exp'!$B:$F,5,FALSE)/52,1),"Enter Drops &gt;")</f>
        <v>Enter Drops &gt;</v>
      </c>
      <c r="CM47" s="107" t="s">
        <v>872</v>
      </c>
      <c r="CN47" s="89" t="str">
        <f>IFERROR(ROUND(VLOOKUP(CN36,'Existing Customer Variable Exp'!$B:$F,5,FALSE)/52,1),"Enter Drops &gt;")</f>
        <v>Enter Drops &gt;</v>
      </c>
      <c r="CV47" s="107" t="s">
        <v>872</v>
      </c>
      <c r="CW47" s="89" t="str">
        <f>IFERROR(ROUND(VLOOKUP(CW36,'Existing Customer Variable Exp'!$B:$F,5,FALSE)/52,1),"Enter Drops &gt;")</f>
        <v>Enter Drops &gt;</v>
      </c>
      <c r="DE47" s="107" t="s">
        <v>872</v>
      </c>
      <c r="DF47" s="89" t="str">
        <f>IFERROR(ROUND(VLOOKUP(DF36,'Existing Customer Variable Exp'!$B:$F,5,FALSE)/52,1),"Enter Drops &gt;")</f>
        <v>Enter Drops &gt;</v>
      </c>
      <c r="DN47" s="107" t="s">
        <v>872</v>
      </c>
      <c r="DO47" s="89" t="str">
        <f>IFERROR(ROUND(VLOOKUP(DO36,'Existing Customer Variable Exp'!$B:$F,5,FALSE)/52,1),"Enter Drops &gt;")</f>
        <v>Enter Drops &gt;</v>
      </c>
      <c r="DW47" s="107" t="s">
        <v>872</v>
      </c>
      <c r="DX47" s="89" t="str">
        <f>IFERROR(ROUND(VLOOKUP(DX36,'Existing Customer Variable Exp'!$B:$F,5,FALSE)/52,1),"Enter Drops &gt;")</f>
        <v>Enter Drops &gt;</v>
      </c>
    </row>
    <row r="48" spans="3:150" ht="15.75" thickBot="1" x14ac:dyDescent="0.3">
      <c r="Q48" s="107"/>
      <c r="R48" s="132"/>
      <c r="AT48" s="107" t="s">
        <v>477</v>
      </c>
      <c r="AU48" s="133">
        <f>IF(AU2="Enter Spend&gt;&gt;&gt;","Enter EB % &gt;",AU$7)</f>
        <v>0</v>
      </c>
      <c r="BC48" s="107" t="s">
        <v>477</v>
      </c>
      <c r="BD48" s="133">
        <f>IF(BD2="Enter Spend&gt;&gt;&gt;","Enter EB % &gt;",BD$7)</f>
        <v>0</v>
      </c>
      <c r="BL48" s="107" t="s">
        <v>477</v>
      </c>
      <c r="BM48" s="133">
        <f>IF(BM2="Enter Spend&gt;&gt;&gt;","Enter EB % &gt;",BM$7)</f>
        <v>0</v>
      </c>
      <c r="BU48" s="107" t="s">
        <v>477</v>
      </c>
      <c r="BV48" s="133">
        <f>IF(BV2="Enter Spend&gt;&gt;&gt;","Enter EB % &gt;",BV$7)</f>
        <v>0</v>
      </c>
      <c r="CD48" s="107" t="s">
        <v>477</v>
      </c>
      <c r="CE48" s="133">
        <f>IF(CE2="Enter Spend&gt;&gt;&gt;","Enter EB % &gt;",CE$7)</f>
        <v>0</v>
      </c>
      <c r="CM48" s="107" t="s">
        <v>477</v>
      </c>
      <c r="CN48" s="133">
        <f>IF(CN2="Enter Spend&gt;&gt;&gt;","Enter EB % &gt;",CN$7)</f>
        <v>0</v>
      </c>
      <c r="CV48" s="107" t="s">
        <v>477</v>
      </c>
      <c r="CW48" s="133">
        <f>IF(CW2="Enter Spend&gt;&gt;&gt;","Enter EB % &gt;",CW$7)</f>
        <v>0</v>
      </c>
      <c r="DE48" s="107" t="s">
        <v>477</v>
      </c>
      <c r="DF48" s="133">
        <f>IF(DF2="Enter Spend&gt;&gt;&gt;","Enter EB % &gt;",DF$7)</f>
        <v>0</v>
      </c>
      <c r="DN48" s="107" t="s">
        <v>477</v>
      </c>
      <c r="DO48" s="133">
        <f>IF(DO2="Enter Spend&gt;&gt;&gt;","Enter EB % &gt;",DO$7)</f>
        <v>0</v>
      </c>
      <c r="DW48" s="107" t="s">
        <v>477</v>
      </c>
      <c r="DX48" s="133">
        <f>IF(DX2="Enter Spend&gt;&gt;&gt;","Enter EB % &gt;",DX$7)</f>
        <v>0</v>
      </c>
    </row>
    <row r="49" spans="12:128" x14ac:dyDescent="0.25">
      <c r="L49" s="473"/>
      <c r="M49" s="467" t="s">
        <v>869</v>
      </c>
      <c r="N49" s="474"/>
      <c r="Q49" s="107"/>
      <c r="R49" s="132"/>
      <c r="AT49" s="107" t="s">
        <v>1018</v>
      </c>
      <c r="AU49" s="111">
        <f>SUMIFS('Existing Customers'!$N:$N,'Existing Customers'!$A:$A,'Multi-Customer'!AU$36)</f>
        <v>0</v>
      </c>
      <c r="BC49" s="107" t="s">
        <v>1012</v>
      </c>
      <c r="BD49" s="111">
        <f>SUMIFS('Existing Customers'!$N:$N,'Existing Customers'!$A:$A,'Multi-Customer'!BD$36)</f>
        <v>0</v>
      </c>
      <c r="BL49" s="107" t="s">
        <v>1012</v>
      </c>
      <c r="BM49" s="111">
        <f>SUMIFS('Existing Customers'!$N:$N,'Existing Customers'!$A:$A,'Multi-Customer'!BM$36)</f>
        <v>0</v>
      </c>
      <c r="BU49" s="107" t="s">
        <v>1012</v>
      </c>
      <c r="BV49" s="111">
        <f>SUMIFS('Existing Customers'!$N:$N,'Existing Customers'!$A:$A,'Multi-Customer'!BV$36)</f>
        <v>0</v>
      </c>
      <c r="CD49" s="107" t="s">
        <v>1012</v>
      </c>
      <c r="CE49" s="111">
        <f>SUMIFS('Existing Customers'!$N:$N,'Existing Customers'!$A:$A,'Multi-Customer'!CE$36)</f>
        <v>0</v>
      </c>
      <c r="CM49" s="107" t="s">
        <v>1012</v>
      </c>
      <c r="CN49" s="111">
        <f>SUMIFS('Existing Customers'!$N:$N,'Existing Customers'!$A:$A,'Multi-Customer'!CN$36)</f>
        <v>0</v>
      </c>
      <c r="CV49" s="107" t="s">
        <v>1012</v>
      </c>
      <c r="CW49" s="111">
        <f>SUMIFS('Existing Customers'!$N:$N,'Existing Customers'!$A:$A,'Multi-Customer'!CW$36)</f>
        <v>0</v>
      </c>
      <c r="DE49" s="107" t="s">
        <v>1012</v>
      </c>
      <c r="DF49" s="111">
        <f>SUMIFS('Existing Customers'!$N:$N,'Existing Customers'!$A:$A,'Multi-Customer'!DF$36)</f>
        <v>0</v>
      </c>
      <c r="DN49" s="107" t="s">
        <v>1012</v>
      </c>
      <c r="DO49" s="111">
        <f>SUMIFS('Existing Customers'!$N:$N,'Existing Customers'!$A:$A,'Multi-Customer'!DO$36)</f>
        <v>0</v>
      </c>
      <c r="DW49" s="107" t="s">
        <v>1012</v>
      </c>
      <c r="DX49" s="111">
        <f>SUMIFS('Existing Customers'!$N:$N,'Existing Customers'!$A:$A,'Multi-Customer'!DX$36)</f>
        <v>0</v>
      </c>
    </row>
    <row r="50" spans="12:128" x14ac:dyDescent="0.25">
      <c r="L50" s="468">
        <f t="shared" ref="L50:L78" si="34">RANK(N50,$N$50:$N$78)</f>
        <v>1</v>
      </c>
      <c r="M50" s="466" t="s">
        <v>969</v>
      </c>
      <c r="N50" s="469">
        <f t="shared" ref="N50:N78" si="35">COUNTIF($AT$46:$DX$46,M50)</f>
        <v>0</v>
      </c>
      <c r="Q50" s="107"/>
      <c r="R50" s="133"/>
      <c r="AT50" s="107" t="s">
        <v>1017</v>
      </c>
      <c r="AU50" s="111">
        <f>IFERROR(VLOOKUP(AU$36,'Existing Customer Variable Exp'!$B:$F,5,FALSE),0)</f>
        <v>0</v>
      </c>
      <c r="BC50" s="107" t="s">
        <v>1017</v>
      </c>
      <c r="BD50" s="111">
        <f>IFERROR(VLOOKUP(BD$36,'Existing Customer Variable Exp'!$B:$F,5,FALSE),0)</f>
        <v>0</v>
      </c>
      <c r="BL50" s="107" t="s">
        <v>1017</v>
      </c>
      <c r="BM50" s="111">
        <f>IFERROR(VLOOKUP(BM$36,'Existing Customer Variable Exp'!$B:$F,5,FALSE),0)</f>
        <v>0</v>
      </c>
      <c r="BU50" s="107" t="s">
        <v>1017</v>
      </c>
      <c r="BV50" s="111">
        <f>IFERROR(VLOOKUP(BV$36,'Existing Customer Variable Exp'!$B:$F,5,FALSE),0)</f>
        <v>0</v>
      </c>
      <c r="CD50" s="107" t="s">
        <v>1017</v>
      </c>
      <c r="CE50" s="111">
        <f>IFERROR(VLOOKUP(CE$36,'Existing Customer Variable Exp'!$B:$F,5,FALSE),0)</f>
        <v>0</v>
      </c>
      <c r="CM50" s="107" t="s">
        <v>1017</v>
      </c>
      <c r="CN50" s="111">
        <f>IFERROR(VLOOKUP(CN$36,'Existing Customer Variable Exp'!$B:$F,5,FALSE),0)</f>
        <v>0</v>
      </c>
      <c r="CV50" s="107" t="s">
        <v>1017</v>
      </c>
      <c r="CW50" s="111">
        <f>IFERROR(VLOOKUP(CW$36,'Existing Customer Variable Exp'!$B:$F,5,FALSE),0)</f>
        <v>0</v>
      </c>
      <c r="DE50" s="107" t="s">
        <v>1017</v>
      </c>
      <c r="DF50" s="111">
        <f>IFERROR(VLOOKUP(DF$36,'Existing Customer Variable Exp'!$B:$F,5,FALSE),0)</f>
        <v>0</v>
      </c>
      <c r="DN50" s="107" t="s">
        <v>1017</v>
      </c>
      <c r="DO50" s="111">
        <f>IFERROR(VLOOKUP(DO$36,'Existing Customer Variable Exp'!$B:$F,5,FALSE),0)</f>
        <v>0</v>
      </c>
      <c r="DW50" s="107" t="s">
        <v>1017</v>
      </c>
      <c r="DX50" s="111">
        <f>IFERROR(VLOOKUP(DX$36,'Existing Customer Variable Exp'!$B:$F,5,FALSE),0)</f>
        <v>0</v>
      </c>
    </row>
    <row r="51" spans="12:128" x14ac:dyDescent="0.25">
      <c r="L51" s="468">
        <f t="shared" si="34"/>
        <v>1</v>
      </c>
      <c r="M51" s="466" t="s">
        <v>14</v>
      </c>
      <c r="N51" s="469">
        <f t="shared" si="35"/>
        <v>0</v>
      </c>
    </row>
    <row r="52" spans="12:128" x14ac:dyDescent="0.25">
      <c r="L52" s="468">
        <f t="shared" si="34"/>
        <v>1</v>
      </c>
      <c r="M52" s="466" t="s">
        <v>62</v>
      </c>
      <c r="N52" s="469">
        <f t="shared" si="35"/>
        <v>0</v>
      </c>
    </row>
    <row r="53" spans="12:128" x14ac:dyDescent="0.25">
      <c r="L53" s="468">
        <f t="shared" si="34"/>
        <v>1</v>
      </c>
      <c r="M53" s="466" t="s">
        <v>74</v>
      </c>
      <c r="N53" s="469">
        <f t="shared" si="35"/>
        <v>0</v>
      </c>
    </row>
    <row r="54" spans="12:128" x14ac:dyDescent="0.25">
      <c r="L54" s="468">
        <f t="shared" si="34"/>
        <v>1</v>
      </c>
      <c r="M54" s="466" t="s">
        <v>34</v>
      </c>
      <c r="N54" s="469">
        <f t="shared" si="35"/>
        <v>0</v>
      </c>
    </row>
    <row r="55" spans="12:128" x14ac:dyDescent="0.25">
      <c r="L55" s="468">
        <f t="shared" si="34"/>
        <v>1</v>
      </c>
      <c r="M55" s="466" t="s">
        <v>0</v>
      </c>
      <c r="N55" s="469">
        <f t="shared" si="35"/>
        <v>0</v>
      </c>
    </row>
    <row r="56" spans="12:128" x14ac:dyDescent="0.25">
      <c r="L56" s="468">
        <f t="shared" si="34"/>
        <v>1</v>
      </c>
      <c r="M56" s="466" t="s">
        <v>69</v>
      </c>
      <c r="N56" s="469">
        <f t="shared" si="35"/>
        <v>0</v>
      </c>
    </row>
    <row r="57" spans="12:128" x14ac:dyDescent="0.25">
      <c r="L57" s="468">
        <f t="shared" si="34"/>
        <v>1</v>
      </c>
      <c r="M57" s="466" t="s">
        <v>4</v>
      </c>
      <c r="N57" s="469">
        <f t="shared" si="35"/>
        <v>0</v>
      </c>
    </row>
    <row r="58" spans="12:128" x14ac:dyDescent="0.25">
      <c r="L58" s="468">
        <f t="shared" si="34"/>
        <v>1</v>
      </c>
      <c r="M58" s="466" t="s">
        <v>35</v>
      </c>
      <c r="N58" s="469">
        <f t="shared" si="35"/>
        <v>0</v>
      </c>
    </row>
    <row r="59" spans="12:128" x14ac:dyDescent="0.25">
      <c r="L59" s="468">
        <f t="shared" si="34"/>
        <v>1</v>
      </c>
      <c r="M59" s="466" t="s">
        <v>6</v>
      </c>
      <c r="N59" s="469">
        <f t="shared" si="35"/>
        <v>0</v>
      </c>
    </row>
    <row r="60" spans="12:128" x14ac:dyDescent="0.25">
      <c r="L60" s="468">
        <f t="shared" si="34"/>
        <v>1</v>
      </c>
      <c r="M60" s="466" t="s">
        <v>264</v>
      </c>
      <c r="N60" s="469">
        <f t="shared" si="35"/>
        <v>0</v>
      </c>
    </row>
    <row r="61" spans="12:128" x14ac:dyDescent="0.25">
      <c r="L61" s="468">
        <f t="shared" si="34"/>
        <v>1</v>
      </c>
      <c r="M61" s="466" t="s">
        <v>15</v>
      </c>
      <c r="N61" s="469">
        <f t="shared" si="35"/>
        <v>0</v>
      </c>
    </row>
    <row r="62" spans="12:128" x14ac:dyDescent="0.25">
      <c r="L62" s="468">
        <f t="shared" si="34"/>
        <v>1</v>
      </c>
      <c r="M62" s="466" t="s">
        <v>45</v>
      </c>
      <c r="N62" s="469">
        <f t="shared" si="35"/>
        <v>0</v>
      </c>
    </row>
    <row r="63" spans="12:128" x14ac:dyDescent="0.25">
      <c r="L63" s="468">
        <f t="shared" si="34"/>
        <v>1</v>
      </c>
      <c r="M63" s="466" t="s">
        <v>265</v>
      </c>
      <c r="N63" s="469">
        <f t="shared" si="35"/>
        <v>0</v>
      </c>
    </row>
    <row r="64" spans="12:128" x14ac:dyDescent="0.25">
      <c r="L64" s="468">
        <f t="shared" si="34"/>
        <v>1</v>
      </c>
      <c r="M64" s="466" t="s">
        <v>48</v>
      </c>
      <c r="N64" s="469">
        <f t="shared" si="35"/>
        <v>0</v>
      </c>
    </row>
    <row r="65" spans="12:14" x14ac:dyDescent="0.25">
      <c r="L65" s="468">
        <f t="shared" si="34"/>
        <v>1</v>
      </c>
      <c r="M65" s="466" t="s">
        <v>266</v>
      </c>
      <c r="N65" s="469">
        <f t="shared" si="35"/>
        <v>0</v>
      </c>
    </row>
    <row r="66" spans="12:14" x14ac:dyDescent="0.25">
      <c r="L66" s="468">
        <f t="shared" si="34"/>
        <v>1</v>
      </c>
      <c r="M66" s="466" t="s">
        <v>267</v>
      </c>
      <c r="N66" s="469">
        <f t="shared" si="35"/>
        <v>0</v>
      </c>
    </row>
    <row r="67" spans="12:14" x14ac:dyDescent="0.25">
      <c r="L67" s="468">
        <f t="shared" si="34"/>
        <v>1</v>
      </c>
      <c r="M67" s="466" t="s">
        <v>268</v>
      </c>
      <c r="N67" s="469">
        <f t="shared" si="35"/>
        <v>0</v>
      </c>
    </row>
    <row r="68" spans="12:14" x14ac:dyDescent="0.25">
      <c r="L68" s="468">
        <f t="shared" si="34"/>
        <v>1</v>
      </c>
      <c r="M68" s="466" t="s">
        <v>60</v>
      </c>
      <c r="N68" s="469">
        <f t="shared" si="35"/>
        <v>0</v>
      </c>
    </row>
    <row r="69" spans="12:14" x14ac:dyDescent="0.25">
      <c r="L69" s="468">
        <f t="shared" si="34"/>
        <v>1</v>
      </c>
      <c r="M69" s="466" t="s">
        <v>20</v>
      </c>
      <c r="N69" s="469">
        <f t="shared" si="35"/>
        <v>0</v>
      </c>
    </row>
    <row r="70" spans="12:14" x14ac:dyDescent="0.25">
      <c r="L70" s="468">
        <f t="shared" si="34"/>
        <v>1</v>
      </c>
      <c r="M70" s="466" t="s">
        <v>269</v>
      </c>
      <c r="N70" s="469">
        <f t="shared" si="35"/>
        <v>0</v>
      </c>
    </row>
    <row r="71" spans="12:14" x14ac:dyDescent="0.25">
      <c r="L71" s="468">
        <f t="shared" si="34"/>
        <v>1</v>
      </c>
      <c r="M71" s="466" t="s">
        <v>270</v>
      </c>
      <c r="N71" s="469">
        <f t="shared" si="35"/>
        <v>0</v>
      </c>
    </row>
    <row r="72" spans="12:14" x14ac:dyDescent="0.25">
      <c r="L72" s="468">
        <f t="shared" si="34"/>
        <v>1</v>
      </c>
      <c r="M72" s="466" t="s">
        <v>36</v>
      </c>
      <c r="N72" s="469">
        <f t="shared" si="35"/>
        <v>0</v>
      </c>
    </row>
    <row r="73" spans="12:14" x14ac:dyDescent="0.25">
      <c r="L73" s="468">
        <f t="shared" si="34"/>
        <v>1</v>
      </c>
      <c r="M73" s="466" t="s">
        <v>71</v>
      </c>
      <c r="N73" s="469">
        <f t="shared" si="35"/>
        <v>0</v>
      </c>
    </row>
    <row r="74" spans="12:14" x14ac:dyDescent="0.25">
      <c r="L74" s="468">
        <f t="shared" si="34"/>
        <v>1</v>
      </c>
      <c r="M74" s="466" t="s">
        <v>11</v>
      </c>
      <c r="N74" s="469">
        <f t="shared" si="35"/>
        <v>0</v>
      </c>
    </row>
    <row r="75" spans="12:14" x14ac:dyDescent="0.25">
      <c r="L75" s="468">
        <f t="shared" si="34"/>
        <v>1</v>
      </c>
      <c r="M75" s="466" t="s">
        <v>271</v>
      </c>
      <c r="N75" s="469">
        <f t="shared" si="35"/>
        <v>0</v>
      </c>
    </row>
    <row r="76" spans="12:14" x14ac:dyDescent="0.25">
      <c r="L76" s="468">
        <f t="shared" si="34"/>
        <v>1</v>
      </c>
      <c r="M76" s="466" t="s">
        <v>272</v>
      </c>
      <c r="N76" s="469">
        <f t="shared" si="35"/>
        <v>0</v>
      </c>
    </row>
    <row r="77" spans="12:14" x14ac:dyDescent="0.25">
      <c r="L77" s="468">
        <f t="shared" si="34"/>
        <v>1</v>
      </c>
      <c r="M77" s="466" t="s">
        <v>9</v>
      </c>
      <c r="N77" s="469">
        <f t="shared" si="35"/>
        <v>0</v>
      </c>
    </row>
    <row r="78" spans="12:14" x14ac:dyDescent="0.25">
      <c r="L78" s="468">
        <f t="shared" si="34"/>
        <v>1</v>
      </c>
      <c r="M78" s="466" t="s">
        <v>38</v>
      </c>
      <c r="N78" s="469">
        <f t="shared" si="35"/>
        <v>0</v>
      </c>
    </row>
    <row r="79" spans="12:14" x14ac:dyDescent="0.25">
      <c r="L79" s="143"/>
      <c r="N79" s="144"/>
    </row>
    <row r="80" spans="12:14" x14ac:dyDescent="0.25">
      <c r="L80" s="143">
        <v>1</v>
      </c>
      <c r="M80" s="475" t="str">
        <f>IF($M$81&gt;1,"MULTIPLE MENU TYPES",VLOOKUP(L80,$L$50:$M$78,2,FALSE))</f>
        <v>MULTIPLE MENU TYPES</v>
      </c>
      <c r="N80" s="144"/>
    </row>
    <row r="81" spans="12:14" x14ac:dyDescent="0.25">
      <c r="L81" s="476" t="s">
        <v>874</v>
      </c>
      <c r="M81" s="477">
        <f>COUNTIF($L$50:$L$78,1)</f>
        <v>29</v>
      </c>
      <c r="N81" s="144"/>
    </row>
    <row r="82" spans="12:14" x14ac:dyDescent="0.25">
      <c r="L82" s="476" t="s">
        <v>873</v>
      </c>
      <c r="M82" s="477" t="str">
        <f>VLOOKUP(L80,$L$50:$M$78,2,FALSE)</f>
        <v>Enter Customer(s)</v>
      </c>
      <c r="N82" s="144"/>
    </row>
    <row r="83" spans="12:14" ht="15.75" thickBot="1" x14ac:dyDescent="0.3">
      <c r="L83" s="478" t="s">
        <v>991</v>
      </c>
      <c r="M83" s="479" t="str">
        <f>IF(COUNTIF($N$51:$N$78,"&gt;0")&gt;1,"MULTIPLE MENU TYPES",$M$80)</f>
        <v>MULTIPLE MENU TYPES</v>
      </c>
      <c r="N83" s="293"/>
    </row>
    <row r="85" spans="12:14" x14ac:dyDescent="0.25">
      <c r="M85" s="107"/>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970</v>
      </c>
      <c r="AU2" s="41" t="e">
        <f>$AL$33</f>
        <v>#DIV/0!</v>
      </c>
      <c r="AY2" s="537" t="s">
        <v>1009</v>
      </c>
      <c r="AZ2" s="292"/>
      <c r="BA2" s="292"/>
      <c r="BB2" s="292"/>
      <c r="BC2" s="292"/>
      <c r="BD2" s="292"/>
      <c r="BE2" s="292"/>
      <c r="BF2" s="292"/>
      <c r="BK2" s="537" t="s">
        <v>1009</v>
      </c>
    </row>
    <row r="3" spans="1:70" x14ac:dyDescent="0.25">
      <c r="AT3" s="88" t="s">
        <v>477</v>
      </c>
      <c r="AU3" s="24">
        <f>'Customer Inputs'!$W$16</f>
        <v>0</v>
      </c>
      <c r="AY3" s="539">
        <v>334319</v>
      </c>
      <c r="AZ3" s="538" t="s">
        <v>218</v>
      </c>
      <c r="BA3" s="55" t="s">
        <v>218</v>
      </c>
      <c r="BB3" s="531">
        <v>0.04</v>
      </c>
      <c r="BC3" s="531">
        <v>0.08</v>
      </c>
      <c r="BD3" s="531">
        <v>9.2999999999999999E-2</v>
      </c>
      <c r="BE3" s="531">
        <v>0.11</v>
      </c>
      <c r="BF3" s="532">
        <v>0.153</v>
      </c>
      <c r="BK3" s="539">
        <v>301441</v>
      </c>
      <c r="BL3" s="538" t="s">
        <v>218</v>
      </c>
      <c r="BM3" s="55" t="s">
        <v>218</v>
      </c>
      <c r="BN3" s="531">
        <v>4.5999999999999999E-2</v>
      </c>
      <c r="BO3" s="531">
        <v>8.8999999999999996E-2</v>
      </c>
      <c r="BP3" s="531">
        <v>0.107</v>
      </c>
      <c r="BQ3" s="531">
        <v>0.127</v>
      </c>
      <c r="BR3" s="531">
        <v>0.17100000000000001</v>
      </c>
    </row>
    <row r="4" spans="1:70" ht="15.75" thickBot="1" x14ac:dyDescent="0.3">
      <c r="AY4" s="540">
        <v>723899</v>
      </c>
      <c r="AZ4" s="318" t="s">
        <v>219</v>
      </c>
      <c r="BA4" s="1" t="s">
        <v>219</v>
      </c>
      <c r="BB4" s="533">
        <v>4.2000000000000003E-2</v>
      </c>
      <c r="BC4" s="533">
        <v>7.4999999999999997E-2</v>
      </c>
      <c r="BD4" s="533">
        <v>8.6999999999999994E-2</v>
      </c>
      <c r="BE4" s="533">
        <v>0.1</v>
      </c>
      <c r="BF4" s="534">
        <v>0.13600000000000001</v>
      </c>
      <c r="BK4" s="540">
        <v>684993</v>
      </c>
      <c r="BL4" s="318" t="s">
        <v>219</v>
      </c>
      <c r="BM4" s="1" t="s">
        <v>219</v>
      </c>
      <c r="BN4" s="533">
        <v>4.8000000000000001E-2</v>
      </c>
      <c r="BO4" s="533">
        <v>8.3000000000000004E-2</v>
      </c>
      <c r="BP4" s="533">
        <v>0.1</v>
      </c>
      <c r="BQ4" s="533">
        <v>0.115</v>
      </c>
      <c r="BR4" s="533">
        <v>0.152</v>
      </c>
    </row>
    <row r="5" spans="1:70" ht="15.75" thickBot="1" x14ac:dyDescent="0.3">
      <c r="AW5" s="1174" t="s">
        <v>1007</v>
      </c>
      <c r="AX5" s="1175"/>
      <c r="AY5" s="540">
        <v>1757315</v>
      </c>
      <c r="AZ5" s="318" t="s">
        <v>220</v>
      </c>
      <c r="BA5" s="1" t="s">
        <v>220</v>
      </c>
      <c r="BB5" s="533">
        <v>3.2000000000000001E-2</v>
      </c>
      <c r="BC5" s="533">
        <v>6.9000000000000006E-2</v>
      </c>
      <c r="BD5" s="533">
        <v>8.2000000000000003E-2</v>
      </c>
      <c r="BE5" s="533">
        <v>9.6000000000000002E-2</v>
      </c>
      <c r="BF5" s="534">
        <v>0.13300000000000001</v>
      </c>
      <c r="BI5" s="1174" t="s">
        <v>1008</v>
      </c>
      <c r="BJ5" s="1175"/>
      <c r="BK5" s="540">
        <v>1554219</v>
      </c>
      <c r="BL5" s="318" t="s">
        <v>220</v>
      </c>
      <c r="BM5" s="1" t="s">
        <v>220</v>
      </c>
      <c r="BN5" s="533">
        <v>3.6999999999999998E-2</v>
      </c>
      <c r="BO5" s="533">
        <v>7.8E-2</v>
      </c>
      <c r="BP5" s="533">
        <v>9.4E-2</v>
      </c>
      <c r="BQ5" s="533">
        <v>0.11</v>
      </c>
      <c r="BR5" s="533">
        <v>0.151</v>
      </c>
    </row>
    <row r="6" spans="1:70" ht="15.75" thickBot="1" x14ac:dyDescent="0.3">
      <c r="AW6" s="51" t="s">
        <v>510</v>
      </c>
      <c r="AX6" s="52" t="e">
        <f>IF($AU$2&lt;$AY$3,$AZ$3,IF($AU$2&lt;$AY$4,$AZ$4,IF($AU$2&lt;$AY$5,$AZ$5,IF($AU$2&lt;$AY$6,$AZ$6,$AZ$7))))</f>
        <v>#DIV/0!</v>
      </c>
      <c r="AY6" s="540">
        <v>3873056</v>
      </c>
      <c r="AZ6" s="318" t="s">
        <v>274</v>
      </c>
      <c r="BA6" s="1" t="s">
        <v>274</v>
      </c>
      <c r="BB6" s="533">
        <v>2.5000000000000001E-2</v>
      </c>
      <c r="BC6" s="533">
        <v>6.3E-2</v>
      </c>
      <c r="BD6" s="533">
        <v>7.5999999999999998E-2</v>
      </c>
      <c r="BE6" s="533">
        <v>0.09</v>
      </c>
      <c r="BF6" s="534">
        <v>0.13</v>
      </c>
      <c r="BI6" s="51" t="s">
        <v>510</v>
      </c>
      <c r="BJ6" s="52" t="e">
        <f>IF($AU$2&lt;$AY$3,$AZ$3,IF($AU$2&lt;$AY$4,$AZ$4,IF($AU$2&lt;$AY$5,$AZ$5,IF($AU$2&lt;$AY$6,$AZ$6,$AZ$7))))</f>
        <v>#DIV/0!</v>
      </c>
      <c r="BK6" s="540">
        <v>3316405</v>
      </c>
      <c r="BL6" s="318" t="s">
        <v>274</v>
      </c>
      <c r="BM6" s="1" t="s">
        <v>274</v>
      </c>
      <c r="BN6" s="533">
        <v>3.1E-2</v>
      </c>
      <c r="BO6" s="533">
        <v>7.0000000000000007E-2</v>
      </c>
      <c r="BP6" s="533">
        <v>8.6999999999999994E-2</v>
      </c>
      <c r="BQ6" s="533">
        <v>0.104</v>
      </c>
      <c r="BR6" s="533">
        <v>0.14899999999999999</v>
      </c>
    </row>
    <row r="7" spans="1:70" ht="15.75" thickBot="1" x14ac:dyDescent="0.3">
      <c r="AW7" s="51" t="s">
        <v>511</v>
      </c>
      <c r="AX7" s="53" t="e">
        <f>VLOOKUP($AX$6,$BA$3:$BF$7,3,FALSE)</f>
        <v>#DIV/0!</v>
      </c>
      <c r="AY7" s="541"/>
      <c r="AZ7" s="457" t="s">
        <v>275</v>
      </c>
      <c r="BA7" s="36" t="s">
        <v>275</v>
      </c>
      <c r="BB7" s="535">
        <v>2.5999999999999999E-2</v>
      </c>
      <c r="BC7" s="535">
        <v>5.6000000000000001E-2</v>
      </c>
      <c r="BD7" s="535">
        <v>6.8000000000000005E-2</v>
      </c>
      <c r="BE7" s="535">
        <v>8.3000000000000004E-2</v>
      </c>
      <c r="BF7" s="536">
        <v>0.114</v>
      </c>
      <c r="BI7" s="51" t="s">
        <v>511</v>
      </c>
      <c r="BJ7" s="53" t="e">
        <f>VLOOKUP($BJ$6,$BM$3:$BO$7,3,FALSE)</f>
        <v>#DIV/0!</v>
      </c>
      <c r="BK7" s="542"/>
      <c r="BL7" s="457" t="s">
        <v>275</v>
      </c>
      <c r="BM7" s="36" t="s">
        <v>275</v>
      </c>
      <c r="BN7" s="535">
        <v>0.03</v>
      </c>
      <c r="BO7" s="535">
        <v>6.4000000000000001E-2</v>
      </c>
      <c r="BP7" s="535">
        <v>7.8E-2</v>
      </c>
      <c r="BQ7" s="535">
        <v>9.5000000000000001E-2</v>
      </c>
      <c r="BR7" s="535">
        <v>0.13100000000000001</v>
      </c>
    </row>
    <row r="8" spans="1:70" x14ac:dyDescent="0.25">
      <c r="AU8" s="42"/>
    </row>
    <row r="10" spans="1:70" ht="15.75" x14ac:dyDescent="0.25">
      <c r="C10" s="509" t="s">
        <v>997</v>
      </c>
      <c r="D10" s="2" t="s">
        <v>476</v>
      </c>
      <c r="E10" s="2" t="s">
        <v>476</v>
      </c>
      <c r="F10" s="2" t="s">
        <v>476</v>
      </c>
      <c r="G10" s="2" t="s">
        <v>476</v>
      </c>
      <c r="H10" s="2" t="s">
        <v>476</v>
      </c>
      <c r="I10" s="2" t="s">
        <v>476</v>
      </c>
      <c r="J10" s="2"/>
      <c r="K10" s="2"/>
      <c r="L10" s="2"/>
      <c r="N10" s="509" t="s">
        <v>998</v>
      </c>
      <c r="O10" s="2" t="s">
        <v>476</v>
      </c>
      <c r="P10" s="2" t="s">
        <v>476</v>
      </c>
      <c r="Q10" s="2" t="s">
        <v>476</v>
      </c>
      <c r="R10" s="2" t="s">
        <v>476</v>
      </c>
      <c r="S10" s="2" t="s">
        <v>476</v>
      </c>
      <c r="T10" s="2" t="s">
        <v>476</v>
      </c>
      <c r="U10" s="2"/>
      <c r="V10" s="2"/>
      <c r="W10" s="408" t="str">
        <f>IF('Multi-Customer'!$M$80="MULTIPLE MENU TYPES","INDEPENDENT RESTAURATEURS (PYR)",'Multi-Customer'!$M$80)</f>
        <v>INDEPENDENT RESTAURATEURS (PYR)</v>
      </c>
      <c r="X10" s="2"/>
      <c r="Y10" s="2"/>
      <c r="Z10" s="2"/>
      <c r="AA10" s="2"/>
      <c r="AB10" s="2"/>
      <c r="AC10" s="2"/>
      <c r="AD10" s="2" t="s">
        <v>1045</v>
      </c>
      <c r="AE10" s="2"/>
      <c r="AF10" s="2"/>
      <c r="AG10" s="2"/>
      <c r="AH10" s="2"/>
      <c r="AI10" s="2"/>
      <c r="AJ10" s="2"/>
      <c r="AK10" s="509" t="s">
        <v>1000</v>
      </c>
      <c r="AL10" s="43" t="s">
        <v>476</v>
      </c>
      <c r="AM10" s="43" t="s">
        <v>476</v>
      </c>
      <c r="AN10" s="43" t="s">
        <v>476</v>
      </c>
      <c r="AO10" s="43" t="s">
        <v>476</v>
      </c>
      <c r="AP10" s="43" t="s">
        <v>476</v>
      </c>
      <c r="AQ10" s="1177" t="s">
        <v>1005</v>
      </c>
      <c r="AR10" s="1177"/>
      <c r="AW10" s="1176" t="s">
        <v>1003</v>
      </c>
      <c r="AX10" s="1176"/>
      <c r="AY10" s="1176"/>
      <c r="AZ10" s="1176"/>
      <c r="BA10" s="1176"/>
      <c r="BD10" s="1176" t="s">
        <v>1004</v>
      </c>
      <c r="BE10" s="1176"/>
      <c r="BF10" s="1176"/>
      <c r="BG10" s="1176"/>
      <c r="BH10" s="1176"/>
    </row>
    <row r="11" spans="1:70" x14ac:dyDescent="0.25">
      <c r="A11" s="2" t="s">
        <v>943</v>
      </c>
      <c r="C11" t="s">
        <v>261</v>
      </c>
      <c r="D11" s="2" t="s">
        <v>408</v>
      </c>
      <c r="E11" s="2" t="s">
        <v>83</v>
      </c>
      <c r="F11" s="2" t="s">
        <v>411</v>
      </c>
      <c r="G11" s="2" t="s">
        <v>518</v>
      </c>
      <c r="H11" s="2" t="s">
        <v>521</v>
      </c>
      <c r="I11" s="2" t="s">
        <v>519</v>
      </c>
      <c r="J11" s="2"/>
      <c r="K11" s="2"/>
      <c r="L11" s="2" t="s">
        <v>943</v>
      </c>
      <c r="N11" s="2" t="s">
        <v>261</v>
      </c>
      <c r="O11" s="2" t="s">
        <v>408</v>
      </c>
      <c r="P11" s="2" t="s">
        <v>83</v>
      </c>
      <c r="Q11" s="2" t="s">
        <v>411</v>
      </c>
      <c r="R11" s="2" t="s">
        <v>518</v>
      </c>
      <c r="S11" s="2" t="s">
        <v>521</v>
      </c>
      <c r="T11" s="2" t="s">
        <v>519</v>
      </c>
      <c r="U11" s="2"/>
      <c r="V11" s="2" t="s">
        <v>1039</v>
      </c>
      <c r="W11" s="2" t="s">
        <v>1040</v>
      </c>
      <c r="X11" s="2" t="s">
        <v>1041</v>
      </c>
      <c r="Y11" s="2"/>
      <c r="Z11" s="2"/>
      <c r="AA11" s="2" t="s">
        <v>999</v>
      </c>
      <c r="AB11" s="2" t="s">
        <v>1044</v>
      </c>
      <c r="AC11" s="2" t="s">
        <v>1042</v>
      </c>
      <c r="AD11" s="2" t="s">
        <v>1043</v>
      </c>
      <c r="AE11" s="2"/>
      <c r="AF11" s="2" t="s">
        <v>999</v>
      </c>
      <c r="AG11" s="2"/>
      <c r="AH11" s="2"/>
      <c r="AI11" s="2"/>
      <c r="AJ11" s="2"/>
      <c r="AK11" s="43" t="s">
        <v>261</v>
      </c>
      <c r="AL11" s="43" t="s">
        <v>408</v>
      </c>
      <c r="AM11" s="43" t="s">
        <v>83</v>
      </c>
      <c r="AN11" s="43" t="s">
        <v>518</v>
      </c>
      <c r="AO11" s="43" t="s">
        <v>521</v>
      </c>
      <c r="AP11" s="43" t="s">
        <v>519</v>
      </c>
      <c r="AQ11" s="522" t="s">
        <v>382</v>
      </c>
      <c r="AR11" s="522" t="s">
        <v>1038</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f>IFERROR($O12/P12,VLOOKUP($W$10,'Basket Composition'!$A$34:$W$62,'PIM Ranges'!$M12,FALSE))</f>
        <v>29.444267788744497</v>
      </c>
      <c r="T12" s="19">
        <f>IFERROR(O12/R12,VLOOKUP($W$10,'Basket Composition'!$A$65:$W$92,'PIM Ranges'!$M12,FALSE))</f>
        <v>1.2233220733848114</v>
      </c>
      <c r="U12" s="19"/>
      <c r="V12" s="2">
        <f>'PIM Model'!$C$10</f>
        <v>0</v>
      </c>
      <c r="W12" s="659">
        <f>VLOOKUP($W$10,'Basket Composition'!$A$3:$W$30,'PIM Ranges'!$AJ12)</f>
        <v>7.8799999999999995E-2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f t="shared" ref="AO12:AO32" si="10">S12</f>
        <v>29.444267788744497</v>
      </c>
      <c r="AP12" s="512">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25">
      <c r="A13" t="e">
        <f t="shared" ref="A13:A32" si="13">D13/$D$33</f>
        <v>#DIV/0!</v>
      </c>
      <c r="B13">
        <v>4</v>
      </c>
      <c r="C13" t="s">
        <v>529</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529</v>
      </c>
      <c r="O13" s="355" t="e">
        <f t="shared" si="1"/>
        <v>#DIV/0!</v>
      </c>
      <c r="P13" s="355" t="e">
        <f t="shared" si="2"/>
        <v>#DIV/0!</v>
      </c>
      <c r="Q13" s="355" t="e">
        <f t="shared" si="3"/>
        <v>#DIV/0!</v>
      </c>
      <c r="R13" s="355" t="e">
        <f t="shared" si="4"/>
        <v>#DIV/0!</v>
      </c>
      <c r="S13" s="355">
        <f>IFERROR($O13/P13,VLOOKUP($W$10,'Basket Composition'!$A$34:$W$62,'PIM Ranges'!$M13,FALSE))</f>
        <v>146.33698845030094</v>
      </c>
      <c r="T13" s="19">
        <f>IFERROR(O13/R13,VLOOKUP($W$10,'Basket Composition'!$A$65:$W$92,'PIM Ranges'!$M13,FALSE))</f>
        <v>5.7994021851904813</v>
      </c>
      <c r="U13" s="19"/>
      <c r="V13" s="2">
        <f>'PIM Model'!$C$11</f>
        <v>0</v>
      </c>
      <c r="W13" s="659">
        <f>VLOOKUP($W$10,'Basket Composition'!$A$3:$W$30,'PIM Ranges'!$AJ13)</f>
        <v>3.6499999999999998E-2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529</v>
      </c>
      <c r="AL13" s="511" t="e">
        <f t="shared" si="7"/>
        <v>#DIV/0!</v>
      </c>
      <c r="AM13" s="511">
        <f t="shared" si="8"/>
        <v>0</v>
      </c>
      <c r="AN13" s="511">
        <f t="shared" si="9"/>
        <v>0</v>
      </c>
      <c r="AO13" s="512">
        <f>S13</f>
        <v>146.33698845030094</v>
      </c>
      <c r="AP13" s="512">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529</v>
      </c>
      <c r="AX13" s="544">
        <v>9726</v>
      </c>
      <c r="AY13" s="544">
        <v>36145</v>
      </c>
      <c r="AZ13" s="544">
        <v>112255</v>
      </c>
      <c r="BA13" s="544">
        <v>235495</v>
      </c>
      <c r="BD13" s="60" t="s">
        <v>529</v>
      </c>
      <c r="BE13" s="544">
        <v>10238</v>
      </c>
      <c r="BF13" s="544">
        <v>41074</v>
      </c>
      <c r="BG13" s="544">
        <v>127563</v>
      </c>
      <c r="BH13" s="544">
        <v>301917</v>
      </c>
    </row>
    <row r="14" spans="1:70" x14ac:dyDescent="0.25">
      <c r="A14" t="e">
        <f t="shared" si="13"/>
        <v>#DIV/0!</v>
      </c>
      <c r="B14">
        <v>5</v>
      </c>
      <c r="C14" t="s">
        <v>530</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530</v>
      </c>
      <c r="O14" s="355" t="e">
        <f t="shared" si="1"/>
        <v>#DIV/0!</v>
      </c>
      <c r="P14" s="355" t="e">
        <f t="shared" si="2"/>
        <v>#DIV/0!</v>
      </c>
      <c r="Q14" s="355" t="e">
        <f t="shared" si="3"/>
        <v>#DIV/0!</v>
      </c>
      <c r="R14" s="355" t="e">
        <f t="shared" si="4"/>
        <v>#DIV/0!</v>
      </c>
      <c r="S14" s="355">
        <f>IFERROR($O14/P14,VLOOKUP($W$10,'Basket Composition'!$A$34:$W$62,'PIM Ranges'!$M14,FALSE))</f>
        <v>58.168459152386369</v>
      </c>
      <c r="T14" s="19">
        <f>IFERROR(O14/R14,VLOOKUP($W$10,'Basket Composition'!$A$65:$W$92,'PIM Ranges'!$M14,FALSE))</f>
        <v>2.963710449233258</v>
      </c>
      <c r="U14" s="19"/>
      <c r="V14" s="2">
        <f>'PIM Model'!$C$12</f>
        <v>0</v>
      </c>
      <c r="W14" s="659">
        <f>VLOOKUP($W$10,'Basket Composition'!$A$3:$W$30,'PIM Ranges'!$AJ14)</f>
        <v>0.08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530</v>
      </c>
      <c r="AL14" s="511" t="e">
        <f t="shared" si="7"/>
        <v>#DIV/0!</v>
      </c>
      <c r="AM14" s="511">
        <f t="shared" si="8"/>
        <v>0</v>
      </c>
      <c r="AN14" s="511">
        <f t="shared" si="9"/>
        <v>0</v>
      </c>
      <c r="AO14" s="512">
        <f t="shared" si="10"/>
        <v>58.168459152386369</v>
      </c>
      <c r="AP14" s="512">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530</v>
      </c>
      <c r="AX14" s="544">
        <v>7627</v>
      </c>
      <c r="AY14" s="544">
        <v>25048</v>
      </c>
      <c r="AZ14" s="544">
        <v>65918</v>
      </c>
      <c r="BA14" s="544">
        <v>149490</v>
      </c>
      <c r="BD14" s="60" t="s">
        <v>530</v>
      </c>
      <c r="BE14" s="544">
        <v>8381</v>
      </c>
      <c r="BF14" s="544">
        <v>27692</v>
      </c>
      <c r="BG14" s="544">
        <v>73242</v>
      </c>
      <c r="BH14" s="544">
        <v>169875</v>
      </c>
    </row>
    <row r="15" spans="1:70" x14ac:dyDescent="0.2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f>IFERROR($O15/P15,VLOOKUP($W$10,'Basket Composition'!$A$34:$W$62,'PIM Ranges'!$M15,FALSE))</f>
        <v>27.482278379307612</v>
      </c>
      <c r="T15" s="19">
        <f>IFERROR(O15/R15,VLOOKUP($W$10,'Basket Composition'!$A$65:$W$92,'PIM Ranges'!$M15,FALSE))</f>
        <v>0.9944838741260712</v>
      </c>
      <c r="U15" s="19"/>
      <c r="V15" s="2">
        <f>'PIM Model'!$C$13</f>
        <v>0</v>
      </c>
      <c r="W15" s="659">
        <f>VLOOKUP($W$10,'Basket Composition'!$A$3:$W$30,'PIM Ranges'!$AJ15)</f>
        <v>3.1600000000000003E-2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f t="shared" si="10"/>
        <v>27.482278379307612</v>
      </c>
      <c r="AP15" s="512">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2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f>IFERROR($O16/P16,VLOOKUP($W$10,'Basket Composition'!$A$34:$W$62,'PIM Ranges'!$M16,FALSE))</f>
        <v>48.296778113414874</v>
      </c>
      <c r="T16" s="19">
        <f>IFERROR(O16/R16,VLOOKUP($W$10,'Basket Composition'!$A$65:$W$92,'PIM Ranges'!$M16,FALSE))</f>
        <v>2.8964940253859632</v>
      </c>
      <c r="U16" s="19"/>
      <c r="V16" s="2">
        <f>'PIM Model'!$C$14</f>
        <v>0</v>
      </c>
      <c r="W16" s="659">
        <f>VLOOKUP($W$10,'Basket Composition'!$A$3:$W$30,'PIM Ranges'!$AJ16)</f>
        <v>6.1499999999999999E-2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f t="shared" si="10"/>
        <v>48.296778113414874</v>
      </c>
      <c r="AP16" s="512">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2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f>IFERROR($O17/P17,VLOOKUP($W$10,'Basket Composition'!$A$34:$W$62,'PIM Ranges'!$M17,FALSE))</f>
        <v>52.756914724105769</v>
      </c>
      <c r="T17" s="19">
        <f>IFERROR(O17/R17,VLOOKUP($W$10,'Basket Composition'!$A$65:$W$92,'PIM Ranges'!$M17,FALSE))</f>
        <v>2.0540328215042263</v>
      </c>
      <c r="U17" s="19"/>
      <c r="V17" s="2">
        <f>'PIM Model'!$C$15</f>
        <v>0</v>
      </c>
      <c r="W17" s="659">
        <f>VLOOKUP($W$10,'Basket Composition'!$A$3:$W$30,'PIM Ranges'!$AJ17)</f>
        <v>2.1399999999999999E-2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f t="shared" si="10"/>
        <v>52.756914724105769</v>
      </c>
      <c r="AP17" s="512">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2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f>IFERROR($O18/P18,VLOOKUP($W$10,'Basket Composition'!$A$34:$W$62,'PIM Ranges'!$M18,FALSE))</f>
        <v>31.155029763574035</v>
      </c>
      <c r="T18" s="19">
        <f>IFERROR(O18/R18,VLOOKUP($W$10,'Basket Composition'!$A$65:$W$92,'PIM Ranges'!$M18,FALSE))</f>
        <v>1.2404461672684504</v>
      </c>
      <c r="U18" s="19"/>
      <c r="V18" s="2">
        <f>'PIM Model'!$C$16</f>
        <v>0</v>
      </c>
      <c r="W18" s="659">
        <f>VLOOKUP($W$10,'Basket Composition'!$A$3:$W$30,'PIM Ranges'!$AJ18)</f>
        <v>3.8899999999999997E-2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f t="shared" si="10"/>
        <v>31.155029763574035</v>
      </c>
      <c r="AP18" s="512">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2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f>IFERROR($O19/P19,VLOOKUP($W$10,'Basket Composition'!$A$34:$W$62,'PIM Ranges'!$M19,FALSE))</f>
        <v>35.422053469258316</v>
      </c>
      <c r="T19" s="19">
        <f>IFERROR(O19/R19,VLOOKUP($W$10,'Basket Composition'!$A$65:$W$92,'PIM Ranges'!$M19,FALSE))</f>
        <v>2.725036798587368</v>
      </c>
      <c r="U19" s="19"/>
      <c r="V19" s="2">
        <f>'PIM Model'!$C$17</f>
        <v>0</v>
      </c>
      <c r="W19" s="659">
        <f>VLOOKUP($W$10,'Basket Composition'!$A$3:$W$30,'PIM Ranges'!$AJ19)</f>
        <v>5.74E-2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f t="shared" si="10"/>
        <v>35.422053469258316</v>
      </c>
      <c r="AP19" s="512">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2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f>IFERROR($O20/P20,VLOOKUP($W$10,'Basket Composition'!$A$34:$W$62,'PIM Ranges'!$M20,FALSE))</f>
        <v>36.021242068094658</v>
      </c>
      <c r="T20" s="19">
        <f>IFERROR(O20/R20,VLOOKUP($W$10,'Basket Composition'!$A$65:$W$92,'PIM Ranges'!$M20,FALSE))</f>
        <v>6.3330094511885084</v>
      </c>
      <c r="U20" s="19"/>
      <c r="V20" s="2">
        <f>'PIM Model'!$C$18</f>
        <v>0</v>
      </c>
      <c r="W20" s="659">
        <f>VLOOKUP($W$10,'Basket Composition'!$A$3:$W$30,'PIM Ranges'!$AJ20)</f>
        <v>2.1499999999999998E-2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f t="shared" si="10"/>
        <v>36.021242068094658</v>
      </c>
      <c r="AP20" s="512">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2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f>IFERROR($O21/P21,VLOOKUP($W$10,'Basket Composition'!$A$34:$W$62,'PIM Ranges'!$M21,FALSE))</f>
        <v>29.637424115670608</v>
      </c>
      <c r="T21" s="19">
        <f>IFERROR(O21/R21,VLOOKUP($W$10,'Basket Composition'!$A$65:$W$92,'PIM Ranges'!$M21,FALSE))</f>
        <v>0.89090153310810105</v>
      </c>
      <c r="U21" s="19"/>
      <c r="V21" s="2">
        <f>'PIM Model'!$C$19</f>
        <v>0</v>
      </c>
      <c r="W21" s="659">
        <f>VLOOKUP($W$10,'Basket Composition'!$A$3:$W$30,'PIM Ranges'!$AJ21)</f>
        <v>1.2200000000000001E-2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f t="shared" si="10"/>
        <v>29.637424115670608</v>
      </c>
      <c r="AP21" s="512">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2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f>IFERROR($O22/P22,VLOOKUP($W$10,'Basket Composition'!$A$34:$W$62,'PIM Ranges'!$M22,FALSE))</f>
        <v>29.61257625386931</v>
      </c>
      <c r="T22" s="19">
        <f>IFERROR(O22/R22,VLOOKUP($W$10,'Basket Composition'!$A$65:$W$92,'PIM Ranges'!$M22,FALSE))</f>
        <v>1.3102443941917017</v>
      </c>
      <c r="U22" s="19"/>
      <c r="V22" s="2">
        <f>'PIM Model'!$C$20</f>
        <v>0</v>
      </c>
      <c r="W22" s="659">
        <f>VLOOKUP($W$10,'Basket Composition'!$A$3:$W$30,'PIM Ranges'!$AJ22)</f>
        <v>0.10654999999999992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f t="shared" si="10"/>
        <v>29.61257625386931</v>
      </c>
      <c r="AP22" s="512">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2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f>IFERROR($O23/P23,VLOOKUP($W$10,'Basket Composition'!$A$34:$W$62,'PIM Ranges'!$M23,FALSE))</f>
        <v>31.237457327451125</v>
      </c>
      <c r="T23" s="19">
        <f>IFERROR(O23/R23,VLOOKUP($W$10,'Basket Composition'!$A$65:$W$92,'PIM Ranges'!$M23,FALSE))</f>
        <v>1.8734967774112981</v>
      </c>
      <c r="U23" s="19"/>
      <c r="V23" s="2">
        <f>'PIM Model'!$C$21</f>
        <v>0</v>
      </c>
      <c r="W23" s="659">
        <f>VLOOKUP($W$10,'Basket Composition'!$A$3:$W$30,'PIM Ranges'!$AJ23)</f>
        <v>7.3700000000000002E-2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f t="shared" si="10"/>
        <v>31.237457327451125</v>
      </c>
      <c r="AP23" s="512">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2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f>IFERROR($O24/P24,VLOOKUP($W$10,'Basket Composition'!$A$34:$W$62,'PIM Ranges'!$M24,FALSE))</f>
        <v>49.136316232127818</v>
      </c>
      <c r="T24" s="19">
        <f>IFERROR(O24/R24,VLOOKUP($W$10,'Basket Composition'!$A$65:$W$92,'PIM Ranges'!$M24,FALSE))</f>
        <v>4.6773675222707647</v>
      </c>
      <c r="U24" s="19"/>
      <c r="V24" s="2">
        <f>'PIM Model'!$C$22</f>
        <v>0</v>
      </c>
      <c r="W24" s="659">
        <f>VLOOKUP($W$10,'Basket Composition'!$A$3:$W$30,'PIM Ranges'!$AJ24)</f>
        <v>3.0000000000000001E-3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f t="shared" si="10"/>
        <v>49.136316232127818</v>
      </c>
      <c r="AP24" s="512">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2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f>IFERROR($O25/P25,VLOOKUP($W$10,'Basket Composition'!$A$34:$W$62,'PIM Ranges'!$M25,FALSE))</f>
        <v>28.048706517032524</v>
      </c>
      <c r="T25" s="19">
        <f>IFERROR(O25/R25,VLOOKUP($W$10,'Basket Composition'!$A$65:$W$92,'PIM Ranges'!$M25,FALSE))</f>
        <v>0.85361497628588379</v>
      </c>
      <c r="U25" s="19"/>
      <c r="V25" s="2">
        <f>'PIM Model'!$C$23</f>
        <v>0</v>
      </c>
      <c r="W25" s="659">
        <f>VLOOKUP($W$10,'Basket Composition'!$A$3:$W$30,'PIM Ranges'!$AJ25)</f>
        <v>3.1699999999999999E-2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f t="shared" si="10"/>
        <v>28.048706517032524</v>
      </c>
      <c r="AP25" s="512">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2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f>IFERROR($O26/P26,VLOOKUP($W$10,'Basket Composition'!$A$34:$W$62,'PIM Ranges'!$M26,FALSE))</f>
        <v>58.888145085624338</v>
      </c>
      <c r="T26" s="19">
        <f>IFERROR(O26/R26,VLOOKUP($W$10,'Basket Composition'!$A$65:$W$92,'PIM Ranges'!$M26,FALSE))</f>
        <v>3.0802914229741019</v>
      </c>
      <c r="U26" s="19"/>
      <c r="V26" s="2">
        <f>'PIM Model'!$C$24</f>
        <v>0</v>
      </c>
      <c r="W26" s="659">
        <f>VLOOKUP($W$10,'Basket Composition'!$A$3:$W$30,'PIM Ranges'!$AJ26)</f>
        <v>5.21E-2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f t="shared" si="10"/>
        <v>58.888145085624338</v>
      </c>
      <c r="AP26" s="512">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2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f>IFERROR($O27/P27,VLOOKUP($W$10,'Basket Composition'!$A$34:$W$62,'PIM Ranges'!$M27,FALSE))</f>
        <v>59.971758416975703</v>
      </c>
      <c r="T27" s="19">
        <f>IFERROR(O27/R27,VLOOKUP($W$10,'Basket Composition'!$A$65:$W$92,'PIM Ranges'!$M27,FALSE))</f>
        <v>2.2174786981467705</v>
      </c>
      <c r="U27" s="19"/>
      <c r="V27" s="2">
        <f>'PIM Model'!$C$25</f>
        <v>0</v>
      </c>
      <c r="W27" s="659">
        <f>VLOOKUP($W$10,'Basket Composition'!$A$3:$W$30,'PIM Ranges'!$AJ27)</f>
        <v>0.1333</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f t="shared" si="10"/>
        <v>59.971758416975703</v>
      </c>
      <c r="AP27" s="512">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2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f>IFERROR($O28/P28,VLOOKUP($W$10,'Basket Composition'!$A$34:$W$62,'PIM Ranges'!$M28,FALSE))</f>
        <v>33.134513765170311</v>
      </c>
      <c r="T28" s="19">
        <f>IFERROR(O28/R28,VLOOKUP($W$10,'Basket Composition'!$A$65:$W$92,'PIM Ranges'!$M28,FALSE))</f>
        <v>2.9108915488241602</v>
      </c>
      <c r="U28" s="19"/>
      <c r="V28" s="2">
        <f>'PIM Model'!$C$26</f>
        <v>0</v>
      </c>
      <c r="W28" s="659">
        <f>VLOOKUP($W$10,'Basket Composition'!$A$3:$W$30,'PIM Ranges'!$AJ28)</f>
        <v>8.8000000000000005E-3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f t="shared" si="10"/>
        <v>33.134513765170311</v>
      </c>
      <c r="AP28" s="512">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2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f>IFERROR($O29/P29,VLOOKUP($W$10,'Basket Composition'!$A$34:$W$62,'PIM Ranges'!$M29,FALSE))</f>
        <v>20.785127262184727</v>
      </c>
      <c r="T29" s="19">
        <f>IFERROR(O29/R29,VLOOKUP($W$10,'Basket Composition'!$A$65:$W$92,'PIM Ranges'!$M29,FALSE))</f>
        <v>1.0168718711926215</v>
      </c>
      <c r="U29" s="19"/>
      <c r="V29" s="2">
        <f>'PIM Model'!$C$27</f>
        <v>0</v>
      </c>
      <c r="W29" s="659">
        <f>VLOOKUP($W$10,'Basket Composition'!$A$3:$W$30,'PIM Ranges'!$AJ29)</f>
        <v>7.5300000000000006E-2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f t="shared" si="10"/>
        <v>20.785127262184727</v>
      </c>
      <c r="AP29" s="512">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2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f>IFERROR($O30/P30,VLOOKUP($W$10,'Basket Composition'!$A$34:$W$62,'PIM Ranges'!$M30,FALSE))</f>
        <v>27.809452383144958</v>
      </c>
      <c r="T30" s="19">
        <f>IFERROR(O30/R30,VLOOKUP($W$10,'Basket Composition'!$A$65:$W$92,'PIM Ranges'!$M30,FALSE))</f>
        <v>2.0278426047912248</v>
      </c>
      <c r="U30" s="19"/>
      <c r="V30" s="2">
        <f>'PIM Model'!$C$28</f>
        <v>0</v>
      </c>
      <c r="W30" s="659">
        <f>VLOOKUP($W$10,'Basket Composition'!$A$3:$W$30,'PIM Ranges'!$AJ30)</f>
        <v>7.5000000000000002E-4</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f t="shared" si="10"/>
        <v>27.809452383144958</v>
      </c>
      <c r="AP30" s="512">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2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f>IFERROR($O31/P31,VLOOKUP($W$10,'Basket Composition'!$A$34:$W$62,'PIM Ranges'!$M31,FALSE))</f>
        <v>75.081846414901534</v>
      </c>
      <c r="T31" s="19">
        <f>IFERROR(O31/R31,VLOOKUP($W$10,'Basket Composition'!$A$65:$W$92,'PIM Ranges'!$M31,FALSE))</f>
        <v>5.7776900855121935</v>
      </c>
      <c r="U31" s="19"/>
      <c r="V31" s="2">
        <f>'PIM Model'!$C$29</f>
        <v>0</v>
      </c>
      <c r="W31" s="659">
        <f>VLOOKUP($W$10,'Basket Composition'!$A$3:$W$30,'PIM Ranges'!$AJ31)</f>
        <v>6.7100000000000007E-2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f t="shared" si="10"/>
        <v>75.081846414901534</v>
      </c>
      <c r="AP31" s="512">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2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f>IFERROR($O32/P32,VLOOKUP($W$10,'Basket Composition'!$A$34:$W$62,'PIM Ranges'!$M32,FALSE))</f>
        <v>94.577997866657739</v>
      </c>
      <c r="T32" s="19">
        <f>IFERROR(O32/R32,VLOOKUP($W$10,'Basket Composition'!$A$65:$W$92,'PIM Ranges'!$M32,FALSE))</f>
        <v>5.3941529955175316</v>
      </c>
      <c r="U32" s="19"/>
      <c r="V32" s="2">
        <f>'PIM Model'!$C$30</f>
        <v>0</v>
      </c>
      <c r="W32" s="659">
        <f>VLOOKUP($W$10,'Basket Composition'!$A$3:$W$30,'PIM Ranges'!$AJ32)</f>
        <v>7.9000000000000008E-3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f t="shared" si="10"/>
        <v>94.577997866657739</v>
      </c>
      <c r="AP32" s="512">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2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262</v>
      </c>
      <c r="AX33" s="544">
        <v>3824</v>
      </c>
      <c r="AY33" s="544">
        <v>15819</v>
      </c>
      <c r="AZ33" s="544">
        <v>31421</v>
      </c>
      <c r="BA33" s="544">
        <v>38852</v>
      </c>
      <c r="BD33" s="56" t="s">
        <v>262</v>
      </c>
      <c r="BE33" s="544">
        <v>3824</v>
      </c>
      <c r="BF33" s="544">
        <v>15819</v>
      </c>
      <c r="BG33" s="544">
        <v>31421</v>
      </c>
      <c r="BH33" s="54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1" customWidth="1"/>
    <col min="6" max="6" width="14.140625" customWidth="1"/>
    <col min="7" max="7" width="11.5703125" bestFit="1" customWidth="1"/>
    <col min="8" max="8" width="1.7109375" style="312" customWidth="1"/>
    <col min="9" max="9" width="8.140625" customWidth="1"/>
    <col min="10" max="10" width="20.28515625" bestFit="1" customWidth="1"/>
    <col min="11" max="11" width="20.7109375" bestFit="1" customWidth="1"/>
    <col min="12" max="12" width="12.5703125" customWidth="1"/>
    <col min="13" max="13" width="1.7109375" style="312" customWidth="1"/>
    <col min="14" max="14" width="9.5703125" customWidth="1"/>
    <col min="15" max="15" width="13.7109375" customWidth="1"/>
    <col min="16" max="17" width="14.7109375" customWidth="1"/>
    <col min="18" max="18" width="1.7109375" style="312" customWidth="1"/>
    <col min="19" max="19" width="8.140625" customWidth="1"/>
    <col min="20" max="20" width="15.85546875" customWidth="1"/>
    <col min="21" max="21" width="12.140625" bestFit="1" customWidth="1"/>
    <col min="22" max="22" width="14.7109375" customWidth="1"/>
    <col min="23" max="23" width="1.7109375" style="312" customWidth="1"/>
  </cols>
  <sheetData>
    <row r="1" spans="1:23" ht="29.25" thickBot="1" x14ac:dyDescent="0.5">
      <c r="A1" s="1182" t="s">
        <v>830</v>
      </c>
      <c r="B1" s="1182"/>
      <c r="C1" s="1182"/>
      <c r="D1" s="1182"/>
      <c r="F1" s="1183" t="s">
        <v>759</v>
      </c>
      <c r="G1" s="1183"/>
      <c r="I1" s="1184" t="s">
        <v>829</v>
      </c>
      <c r="J1" s="1185"/>
      <c r="K1" s="1185"/>
      <c r="L1" s="1185"/>
      <c r="M1" s="1185"/>
      <c r="N1" s="1185"/>
      <c r="O1" s="1185"/>
      <c r="P1" s="1185"/>
      <c r="Q1" s="1185"/>
      <c r="R1" s="1185"/>
      <c r="S1" s="1185"/>
      <c r="T1" s="1185"/>
      <c r="U1" s="1185"/>
      <c r="V1" s="1186"/>
    </row>
    <row r="2" spans="1:23" x14ac:dyDescent="0.25">
      <c r="I2" s="362"/>
      <c r="J2" s="141"/>
      <c r="K2" s="141"/>
      <c r="L2" s="141"/>
      <c r="M2" s="141"/>
      <c r="N2" s="141"/>
      <c r="O2" s="141"/>
      <c r="P2" s="141"/>
      <c r="Q2" s="141"/>
      <c r="R2" s="141"/>
      <c r="S2" s="141"/>
      <c r="T2" s="141"/>
      <c r="U2" s="141"/>
      <c r="V2" s="365"/>
    </row>
    <row r="3" spans="1:23" x14ac:dyDescent="0.25">
      <c r="A3" t="s">
        <v>252</v>
      </c>
      <c r="B3" s="1187" t="str">
        <f>Welcome!$D$4</f>
        <v>SALEM</v>
      </c>
      <c r="C3" s="1187"/>
      <c r="I3" s="357">
        <v>1</v>
      </c>
      <c r="J3" t="s">
        <v>785</v>
      </c>
      <c r="L3" s="1187" t="str">
        <f>"ALC "&amp;'Required Info to Submit'!$F$6</f>
        <v xml:space="preserve">ALC </v>
      </c>
      <c r="M3" s="1187"/>
      <c r="N3" s="1187"/>
      <c r="O3" s="1187"/>
      <c r="P3" s="1187"/>
      <c r="R3"/>
      <c r="V3" s="144"/>
    </row>
    <row r="4" spans="1:23" ht="45" x14ac:dyDescent="0.25">
      <c r="A4" t="s">
        <v>766</v>
      </c>
      <c r="B4" s="1188">
        <f>'Required Info to Submit'!$F$6</f>
        <v>0</v>
      </c>
      <c r="C4" s="1188"/>
      <c r="D4" s="2" t="s">
        <v>922</v>
      </c>
      <c r="F4" s="272" t="s">
        <v>760</v>
      </c>
      <c r="G4" s="694">
        <f>Incentives!$H$9</f>
        <v>0</v>
      </c>
      <c r="H4" s="314"/>
      <c r="I4" s="357">
        <v>2</v>
      </c>
      <c r="J4" t="s">
        <v>761</v>
      </c>
      <c r="L4" s="366">
        <f>'Required Info to Submit'!$F$14</f>
        <v>44332</v>
      </c>
      <c r="M4" s="366"/>
      <c r="N4" s="366"/>
      <c r="O4" s="367">
        <v>3</v>
      </c>
      <c r="P4" s="1187" t="s">
        <v>763</v>
      </c>
      <c r="Q4" s="1187"/>
      <c r="R4" s="1187"/>
      <c r="S4" s="1190">
        <f>$L$4+(364*$G$5)+6</f>
        <v>44338</v>
      </c>
      <c r="T4" s="1190"/>
      <c r="U4" s="366"/>
      <c r="V4" s="144"/>
    </row>
    <row r="5" spans="1:23" x14ac:dyDescent="0.25">
      <c r="A5" t="s">
        <v>1064</v>
      </c>
      <c r="B5" s="1192">
        <f>'Required Info to Submit'!$F$8</f>
        <v>0</v>
      </c>
      <c r="C5" s="1192"/>
      <c r="D5">
        <f>G5*12</f>
        <v>0</v>
      </c>
      <c r="F5" s="272" t="s">
        <v>762</v>
      </c>
      <c r="G5" s="313">
        <f>Welcome!$D$12</f>
        <v>0</v>
      </c>
      <c r="H5" s="314"/>
      <c r="I5" s="358"/>
      <c r="M5"/>
      <c r="O5" s="2"/>
      <c r="P5" s="304"/>
      <c r="Q5" s="304"/>
      <c r="R5" s="304"/>
      <c r="S5" s="304"/>
      <c r="T5" s="304"/>
      <c r="V5" s="144"/>
    </row>
    <row r="6" spans="1:23" x14ac:dyDescent="0.25">
      <c r="A6" t="s">
        <v>824</v>
      </c>
      <c r="B6" s="1189">
        <f>'Required Info to Submit'!$F$14</f>
        <v>44332</v>
      </c>
      <c r="C6" s="1189"/>
      <c r="F6" t="s">
        <v>764</v>
      </c>
      <c r="G6" s="793">
        <f>IF(L4&lt;43827,43827-L4+1,IF(L4&lt;43918,43918-L4+1,IF(L4&lt;44009,44009-L4+1,IF(L4&lt;44198,44198-L4+1,IF(L4&lt;44289,44289-L4+1,IF(L4&lt;44380,44380-L4+1,IF(L4&lt;44471,44471-L4+1,44562-L4+1)))))))/7</f>
        <v>7</v>
      </c>
      <c r="H6" s="315"/>
      <c r="I6" s="357">
        <v>5</v>
      </c>
      <c r="J6" t="s">
        <v>765</v>
      </c>
      <c r="L6" s="304">
        <f>'MDA Worksheet'!$D$95</f>
        <v>0</v>
      </c>
      <c r="M6"/>
      <c r="O6" s="367">
        <v>7</v>
      </c>
      <c r="P6" s="1187" t="s">
        <v>786</v>
      </c>
      <c r="Q6" s="1187"/>
      <c r="R6" s="1187"/>
      <c r="S6" s="1191">
        <f>-('Tracking &amp; Profitability'!$E$22)</f>
        <v>0</v>
      </c>
      <c r="T6" s="1191"/>
      <c r="U6" s="20"/>
      <c r="V6" s="144"/>
    </row>
    <row r="7" spans="1:23" x14ac:dyDescent="0.25">
      <c r="A7" t="s">
        <v>825</v>
      </c>
      <c r="B7" s="1187">
        <f>'Required Info to Submit'!$F$10</f>
        <v>0</v>
      </c>
      <c r="C7" s="1187"/>
      <c r="F7" s="901" t="str">
        <f>IF(Incentives!E15="Yes","VB","")</f>
        <v/>
      </c>
      <c r="G7" s="901" t="str">
        <f>IF(Incentives!E26="YES","DS","")</f>
        <v/>
      </c>
      <c r="I7" s="357">
        <v>6</v>
      </c>
      <c r="J7" t="s">
        <v>787</v>
      </c>
      <c r="L7" s="1187" t="str">
        <f>'MDA Worksheet'!$K$95</f>
        <v/>
      </c>
      <c r="M7" s="1187"/>
      <c r="N7" s="1187"/>
      <c r="O7" s="367">
        <v>8</v>
      </c>
      <c r="P7" s="1187" t="s">
        <v>902</v>
      </c>
      <c r="Q7" s="1187"/>
      <c r="R7" s="1187"/>
      <c r="S7" s="1187">
        <f>'Required Info to Submit'!$F$10</f>
        <v>0</v>
      </c>
      <c r="T7" s="1187"/>
      <c r="V7" s="144"/>
    </row>
    <row r="8" spans="1:23" x14ac:dyDescent="0.25">
      <c r="A8" t="s">
        <v>826</v>
      </c>
      <c r="B8" s="1187">
        <f>'Required Info to Submit'!$F$9</f>
        <v>0</v>
      </c>
      <c r="C8" s="1187"/>
      <c r="F8" s="901" t="str">
        <f>IF(Incentives!E37="Yes","EB","")</f>
        <v/>
      </c>
      <c r="G8" s="901" t="str">
        <f>IF(Incentives!E48="Yes","SG","")</f>
        <v/>
      </c>
      <c r="I8" s="143"/>
      <c r="M8"/>
      <c r="R8"/>
      <c r="V8" s="144"/>
    </row>
    <row r="9" spans="1:23" x14ac:dyDescent="0.25">
      <c r="A9" t="s">
        <v>682</v>
      </c>
      <c r="B9" s="1187">
        <f>'Required Info to Submit'!$F$12</f>
        <v>0</v>
      </c>
      <c r="C9" s="1187"/>
      <c r="F9" s="901" t="str">
        <f>IF(Incentives!E56="Yes","EC","")</f>
        <v/>
      </c>
      <c r="G9" s="901" t="str">
        <f>IF(Incentives!E89="Yes","CC","")</f>
        <v/>
      </c>
      <c r="I9" s="368" t="s">
        <v>904</v>
      </c>
      <c r="J9" s="317" t="s">
        <v>968</v>
      </c>
      <c r="K9" s="316" t="s">
        <v>893</v>
      </c>
      <c r="L9" s="317" t="s">
        <v>905</v>
      </c>
      <c r="M9" s="317"/>
      <c r="N9" s="317"/>
      <c r="O9" s="316" t="s">
        <v>906</v>
      </c>
      <c r="P9" s="317"/>
      <c r="Q9" s="318"/>
      <c r="R9"/>
      <c r="V9" s="144"/>
    </row>
    <row r="10" spans="1:23" ht="15.75" thickBot="1" x14ac:dyDescent="0.3">
      <c r="A10" t="s">
        <v>827</v>
      </c>
      <c r="B10" s="1187">
        <f>'Required Info to Submit'!$F$11</f>
        <v>0</v>
      </c>
      <c r="C10" s="1187"/>
      <c r="F10" s="901" t="str">
        <f>IF(Incentives!E64="Yes","PP","")</f>
        <v/>
      </c>
      <c r="G10" s="901" t="str">
        <f>IF(Incentives!E81="Yes","CBT","")</f>
        <v/>
      </c>
      <c r="I10" s="291"/>
      <c r="J10" s="292"/>
      <c r="K10" s="292"/>
      <c r="L10" s="292"/>
      <c r="M10" s="292"/>
      <c r="N10" s="292"/>
      <c r="O10" s="292"/>
      <c r="P10" s="292"/>
      <c r="Q10" s="292"/>
      <c r="R10" s="292"/>
      <c r="S10" s="292"/>
      <c r="T10" s="292"/>
      <c r="U10" s="292"/>
      <c r="V10" s="293"/>
    </row>
    <row r="11" spans="1:23" ht="16.5" thickBot="1" x14ac:dyDescent="0.3">
      <c r="B11" s="1178"/>
      <c r="C11" s="1178"/>
      <c r="F11" s="975" t="str">
        <f>IF(Incentives!E72="Yes","Roll","")</f>
        <v/>
      </c>
      <c r="I11" s="1179" t="s">
        <v>767</v>
      </c>
      <c r="J11" s="1180"/>
      <c r="K11" s="1180"/>
      <c r="L11" s="1181"/>
      <c r="M11" s="320"/>
      <c r="N11" s="1179" t="s">
        <v>491</v>
      </c>
      <c r="O11" s="1180"/>
      <c r="P11" s="1180"/>
      <c r="Q11" s="1181"/>
      <c r="R11" s="320"/>
      <c r="S11" s="1179" t="s">
        <v>555</v>
      </c>
      <c r="T11" s="1180"/>
      <c r="U11" s="1180"/>
      <c r="V11" s="1181"/>
    </row>
    <row r="12" spans="1:23" ht="15.75" thickBot="1" x14ac:dyDescent="0.3">
      <c r="A12" s="1214" t="s">
        <v>767</v>
      </c>
      <c r="B12" s="1215"/>
      <c r="C12" s="1215"/>
      <c r="D12" s="1216"/>
      <c r="E12" s="941"/>
      <c r="F12" s="141"/>
      <c r="G12" s="141"/>
      <c r="H12" s="862"/>
      <c r="I12" s="1205" t="s">
        <v>768</v>
      </c>
      <c r="J12" s="1206"/>
      <c r="K12" s="1206"/>
      <c r="L12" s="1207"/>
      <c r="M12" s="320"/>
      <c r="N12" s="1205" t="s">
        <v>769</v>
      </c>
      <c r="O12" s="1206"/>
      <c r="P12" s="1206"/>
      <c r="Q12" s="1207"/>
      <c r="R12" s="320"/>
      <c r="S12" s="1205" t="s">
        <v>770</v>
      </c>
      <c r="T12" s="1206"/>
      <c r="U12" s="1206"/>
      <c r="V12" s="1207"/>
    </row>
    <row r="13" spans="1:23" x14ac:dyDescent="0.25">
      <c r="A13" s="321" t="s">
        <v>771</v>
      </c>
      <c r="B13" s="322">
        <f>$L$4</f>
        <v>44332</v>
      </c>
      <c r="C13" s="323" t="s">
        <v>772</v>
      </c>
      <c r="D13" s="327">
        <f>$S$4</f>
        <v>44338</v>
      </c>
      <c r="E13" s="324"/>
      <c r="F13" s="323"/>
      <c r="G13" s="323"/>
      <c r="H13" s="325"/>
      <c r="I13" s="359" t="s">
        <v>773</v>
      </c>
      <c r="J13" s="322">
        <f>L4</f>
        <v>44332</v>
      </c>
      <c r="K13" s="326" t="s">
        <v>774</v>
      </c>
      <c r="L13" s="327">
        <f>D13</f>
        <v>44338</v>
      </c>
      <c r="M13" s="325"/>
      <c r="N13" s="351" t="s">
        <v>773</v>
      </c>
      <c r="O13" s="329">
        <f>$L$4</f>
        <v>44332</v>
      </c>
      <c r="P13" s="88" t="s">
        <v>774</v>
      </c>
      <c r="Q13" s="352">
        <f>$S$4</f>
        <v>44338</v>
      </c>
      <c r="R13" s="325"/>
      <c r="S13" s="143" t="s">
        <v>773</v>
      </c>
      <c r="T13" s="329">
        <f>$L$4</f>
        <v>44332</v>
      </c>
      <c r="U13" s="88" t="s">
        <v>774</v>
      </c>
      <c r="V13" s="352">
        <f>$S$4</f>
        <v>44338</v>
      </c>
      <c r="W13" s="314"/>
    </row>
    <row r="14" spans="1:23" ht="45" x14ac:dyDescent="0.25">
      <c r="A14" s="328" t="s">
        <v>906</v>
      </c>
      <c r="B14" s="842" t="str">
        <f>Incentives!$I$14</f>
        <v>Select Payment Method</v>
      </c>
      <c r="C14" s="902"/>
      <c r="D14" s="333"/>
      <c r="E14" s="330"/>
      <c r="F14" s="272"/>
      <c r="G14" s="272"/>
      <c r="H14" s="314"/>
      <c r="I14" s="360" t="s">
        <v>924</v>
      </c>
      <c r="J14" s="329" t="str">
        <f>Incentives!$I$14</f>
        <v>Select Payment Method</v>
      </c>
      <c r="K14" s="332" t="str">
        <f>IF(J14="Check","Check","Credit Memo")</f>
        <v>Credit Memo</v>
      </c>
      <c r="L14" s="695">
        <f>Incentives!$K$14</f>
        <v>0</v>
      </c>
      <c r="M14" s="314"/>
      <c r="N14" s="360" t="s">
        <v>925</v>
      </c>
      <c r="O14" s="329" t="str">
        <f>Incentives!$I$25</f>
        <v>Select Payment Method</v>
      </c>
      <c r="P14" s="332" t="str">
        <f>IF(O14="Check","Check","Credit Memo")</f>
        <v>Credit Memo</v>
      </c>
      <c r="Q14" s="695">
        <f>Incentives!$K$25</f>
        <v>0</v>
      </c>
      <c r="R14" s="314"/>
      <c r="S14" s="328" t="s">
        <v>925</v>
      </c>
      <c r="T14" s="329" t="str">
        <f>Incentives!$I$36</f>
        <v>Select Payment Method</v>
      </c>
      <c r="U14" s="332" t="str">
        <f>IF(T14="Check","Check","Credit Memo")</f>
        <v>Credit Memo</v>
      </c>
      <c r="V14" s="695">
        <f>Incentives!$K$36</f>
        <v>0</v>
      </c>
      <c r="W14" s="314"/>
    </row>
    <row r="15" spans="1:23" x14ac:dyDescent="0.25">
      <c r="A15" s="328" t="s">
        <v>1249</v>
      </c>
      <c r="B15" s="842" t="str">
        <f>Incentives!$G$14</f>
        <v>Quarterly</v>
      </c>
      <c r="C15" s="902"/>
      <c r="D15" s="333"/>
      <c r="E15" s="330"/>
      <c r="F15" s="272"/>
      <c r="G15" s="272"/>
      <c r="H15" s="314"/>
      <c r="I15" s="784" t="s">
        <v>1249</v>
      </c>
      <c r="J15" s="329" t="str">
        <f>B15</f>
        <v>Quarterly</v>
      </c>
      <c r="K15" s="332"/>
      <c r="L15" s="333"/>
      <c r="M15" s="314"/>
      <c r="N15" s="143"/>
      <c r="O15" s="88" t="s">
        <v>918</v>
      </c>
      <c r="P15" t="s">
        <v>919</v>
      </c>
      <c r="Q15" s="144"/>
      <c r="R15" s="314"/>
      <c r="S15" s="143"/>
      <c r="T15" s="88" t="s">
        <v>918</v>
      </c>
      <c r="U15" t="s">
        <v>919</v>
      </c>
      <c r="V15" s="144"/>
      <c r="W15" s="314"/>
    </row>
    <row r="16" spans="1:23" x14ac:dyDescent="0.25">
      <c r="A16" s="328"/>
      <c r="B16" s="842"/>
      <c r="C16" s="902"/>
      <c r="D16" s="333"/>
      <c r="E16" s="330"/>
      <c r="F16" s="272"/>
      <c r="G16" s="272"/>
      <c r="H16" s="314"/>
      <c r="I16" s="360"/>
      <c r="J16" s="88" t="s">
        <v>917</v>
      </c>
      <c r="K16" s="331">
        <f>Incentives!$I$18</f>
        <v>0.01</v>
      </c>
      <c r="L16" s="333"/>
      <c r="M16" s="314"/>
      <c r="N16" s="784" t="s">
        <v>1249</v>
      </c>
      <c r="O16" s="919" t="str">
        <f>B27</f>
        <v>Quarterly</v>
      </c>
      <c r="P16" s="332"/>
      <c r="Q16" s="333"/>
      <c r="R16" s="314"/>
      <c r="S16" s="784" t="s">
        <v>1249</v>
      </c>
      <c r="T16" s="919" t="str">
        <f>B37</f>
        <v>Quarterly</v>
      </c>
      <c r="U16" s="332"/>
      <c r="V16" s="333"/>
      <c r="W16" s="314"/>
    </row>
    <row r="17" spans="1:23" x14ac:dyDescent="0.25">
      <c r="A17" s="143"/>
      <c r="B17" s="817"/>
      <c r="C17" s="817"/>
      <c r="D17" s="144"/>
      <c r="I17" s="143"/>
      <c r="J17" s="88" t="s">
        <v>918</v>
      </c>
      <c r="K17" t="s">
        <v>919</v>
      </c>
      <c r="L17" s="144"/>
      <c r="M17" s="334"/>
      <c r="N17" s="143"/>
      <c r="Q17" s="361"/>
      <c r="S17" s="143"/>
      <c r="V17" s="144"/>
    </row>
    <row r="18" spans="1:23" ht="30" x14ac:dyDescent="0.25">
      <c r="A18" s="335"/>
      <c r="B18" s="336" t="s">
        <v>775</v>
      </c>
      <c r="C18" s="336" t="s">
        <v>776</v>
      </c>
      <c r="D18" s="769" t="s">
        <v>777</v>
      </c>
      <c r="E18" s="337"/>
      <c r="F18" s="338"/>
      <c r="G18" s="338" t="s">
        <v>778</v>
      </c>
      <c r="H18" s="339"/>
      <c r="I18" s="784">
        <v>3</v>
      </c>
      <c r="J18" s="338"/>
      <c r="K18" s="785" t="s">
        <v>1101</v>
      </c>
      <c r="L18" s="786" t="s">
        <v>1102</v>
      </c>
      <c r="M18" s="339"/>
      <c r="N18" s="784">
        <v>3</v>
      </c>
      <c r="P18" s="785" t="s">
        <v>1101</v>
      </c>
      <c r="Q18" s="786" t="s">
        <v>1102</v>
      </c>
      <c r="R18" s="339"/>
      <c r="S18" s="784">
        <v>2</v>
      </c>
      <c r="U18" s="785" t="s">
        <v>1103</v>
      </c>
      <c r="V18" s="786" t="s">
        <v>1104</v>
      </c>
      <c r="W18" s="339"/>
    </row>
    <row r="19" spans="1:23" x14ac:dyDescent="0.25">
      <c r="A19" s="143"/>
      <c r="B19" s="928">
        <v>0</v>
      </c>
      <c r="C19" s="377">
        <f>IF(ISERROR(B20-0.01),"",B20-0.01)</f>
        <v>-0.01</v>
      </c>
      <c r="D19" s="942">
        <f>Incentives!$I$17</f>
        <v>0</v>
      </c>
      <c r="E19" s="341"/>
      <c r="I19" s="358" t="s">
        <v>1097</v>
      </c>
      <c r="K19">
        <v>0</v>
      </c>
      <c r="L19" s="773">
        <f>D19</f>
        <v>0</v>
      </c>
      <c r="N19" s="358" t="s">
        <v>1097</v>
      </c>
      <c r="P19" s="374">
        <f>B29</f>
        <v>0</v>
      </c>
      <c r="Q19" s="774">
        <f>D29</f>
        <v>0</v>
      </c>
      <c r="S19" s="358" t="s">
        <v>1097</v>
      </c>
      <c r="U19" s="24">
        <f>B39</f>
        <v>0</v>
      </c>
      <c r="V19" s="774">
        <f>D39</f>
        <v>0</v>
      </c>
    </row>
    <row r="20" spans="1:23" x14ac:dyDescent="0.25">
      <c r="A20" s="143"/>
      <c r="B20" s="371">
        <f>ROUND(Incentives!$G$18,0)</f>
        <v>0</v>
      </c>
      <c r="C20" s="377">
        <f>IF(ISERROR(B21-0.01),"",B21-0.01)</f>
        <v>-0.01</v>
      </c>
      <c r="D20" s="942">
        <f>Incentives!$I$18</f>
        <v>0.01</v>
      </c>
      <c r="E20" s="341"/>
      <c r="F20">
        <v>1</v>
      </c>
      <c r="G20" s="342">
        <f>Incentives!$E$18</f>
        <v>0</v>
      </c>
      <c r="H20" s="343"/>
      <c r="I20" s="358" t="s">
        <v>1098</v>
      </c>
      <c r="J20" t="str">
        <f>IF(AND($B$20=0, B21=0),"Flat Rate",0)</f>
        <v>Flat Rate</v>
      </c>
      <c r="K20" t="str">
        <f>IF($B$20=0,"",ROUND($B$20,0))</f>
        <v/>
      </c>
      <c r="L20" s="774">
        <f t="shared" ref="L20:L22" si="0">D20</f>
        <v>0.01</v>
      </c>
      <c r="N20" s="358" t="s">
        <v>1098</v>
      </c>
      <c r="P20" s="375">
        <f>B30</f>
        <v>0</v>
      </c>
      <c r="Q20" s="774">
        <f>D30</f>
        <v>0.01</v>
      </c>
      <c r="S20" s="358" t="s">
        <v>1098</v>
      </c>
      <c r="U20" s="24">
        <f>B40</f>
        <v>0</v>
      </c>
      <c r="V20" s="774">
        <f>D40</f>
        <v>0.01</v>
      </c>
    </row>
    <row r="21" spans="1:23" x14ac:dyDescent="0.25">
      <c r="A21" s="143"/>
      <c r="B21" s="371">
        <f>IF(D21=0,"",ROUND(Incentives!$G$19,0))</f>
        <v>0</v>
      </c>
      <c r="C21" s="377" t="str">
        <f>IF(OR(ISERROR(B22-0.01),B22=0),"",B22-0.01)</f>
        <v/>
      </c>
      <c r="D21" s="942">
        <f>Incentives!$I$19</f>
        <v>1.4999999999999999E-2</v>
      </c>
      <c r="E21" s="341"/>
      <c r="F21">
        <v>2</v>
      </c>
      <c r="G21" s="342">
        <f>Incentives!$E$19</f>
        <v>0</v>
      </c>
      <c r="H21" s="343"/>
      <c r="I21" s="358" t="s">
        <v>1099</v>
      </c>
      <c r="K21">
        <f>IF($B$21="","",ROUND($B$21,0))</f>
        <v>0</v>
      </c>
      <c r="L21" s="774">
        <f t="shared" si="0"/>
        <v>1.4999999999999999E-2</v>
      </c>
      <c r="N21" s="358" t="s">
        <v>1099</v>
      </c>
      <c r="P21" s="375">
        <f>B31</f>
        <v>0</v>
      </c>
      <c r="Q21" s="774">
        <f>D31</f>
        <v>1.4999999999999999E-2</v>
      </c>
      <c r="S21" s="358" t="s">
        <v>1099</v>
      </c>
      <c r="U21" s="59">
        <f>B41</f>
        <v>0</v>
      </c>
      <c r="V21" s="773">
        <f>D41</f>
        <v>1.4999999999999999E-2</v>
      </c>
    </row>
    <row r="22" spans="1:23" ht="15.75" thickBot="1" x14ac:dyDescent="0.3">
      <c r="A22" s="291"/>
      <c r="B22" s="372">
        <f>IF(D22=0,"",Incentives!$G$20)</f>
        <v>0</v>
      </c>
      <c r="C22" s="345">
        <v>999999.99</v>
      </c>
      <c r="D22" s="943">
        <f>Incentives!$I$20</f>
        <v>0.02</v>
      </c>
      <c r="E22" s="347"/>
      <c r="F22" s="292">
        <v>3</v>
      </c>
      <c r="G22" s="348">
        <f>Incentives!$E$20</f>
        <v>0</v>
      </c>
      <c r="H22" s="349"/>
      <c r="I22" s="358" t="s">
        <v>1100</v>
      </c>
      <c r="J22" s="292"/>
      <c r="K22" s="292">
        <f>IF($B$22="","",ROUND($B$22,0))</f>
        <v>0</v>
      </c>
      <c r="L22" s="871">
        <f t="shared" si="0"/>
        <v>0.02</v>
      </c>
      <c r="M22" s="350"/>
      <c r="N22" s="358" t="s">
        <v>1100</v>
      </c>
      <c r="O22" s="292"/>
      <c r="P22" s="376">
        <f>B32</f>
        <v>0</v>
      </c>
      <c r="Q22" s="871">
        <f>D32</f>
        <v>0.02</v>
      </c>
      <c r="R22" s="350"/>
      <c r="S22" s="358" t="s">
        <v>1100</v>
      </c>
      <c r="U22" s="59">
        <f>B42</f>
        <v>0</v>
      </c>
      <c r="V22" s="773">
        <f>D42</f>
        <v>0.02</v>
      </c>
    </row>
    <row r="23" spans="1:23" ht="16.5" thickBot="1" x14ac:dyDescent="0.3">
      <c r="E23" s="936"/>
      <c r="H23" s="862"/>
      <c r="I23" s="1179" t="s">
        <v>1236</v>
      </c>
      <c r="J23" s="1180"/>
      <c r="K23" s="1180"/>
      <c r="L23" s="1181"/>
      <c r="M23" s="861"/>
      <c r="N23" s="1202" t="s">
        <v>1237</v>
      </c>
      <c r="O23" s="1203"/>
      <c r="P23" s="1203"/>
      <c r="Q23" s="1204"/>
      <c r="R23" s="861"/>
      <c r="S23" s="1179" t="s">
        <v>1223</v>
      </c>
      <c r="T23" s="1180"/>
      <c r="U23" s="1180"/>
      <c r="V23" s="1181"/>
    </row>
    <row r="24" spans="1:23" ht="15.75" thickBot="1" x14ac:dyDescent="0.3">
      <c r="A24" s="1214" t="s">
        <v>491</v>
      </c>
      <c r="B24" s="1215"/>
      <c r="C24" s="1215"/>
      <c r="D24" s="1216"/>
      <c r="E24" s="319"/>
      <c r="F24" s="141"/>
      <c r="G24" s="141"/>
      <c r="H24" s="320"/>
      <c r="I24" s="1205" t="s">
        <v>779</v>
      </c>
      <c r="J24" s="1206"/>
      <c r="K24" s="1206"/>
      <c r="L24" s="1207"/>
      <c r="M24" s="861"/>
      <c r="N24" s="1211" t="s">
        <v>779</v>
      </c>
      <c r="O24" s="1212"/>
      <c r="P24" s="1212"/>
      <c r="Q24" s="1213"/>
      <c r="R24" s="861"/>
      <c r="S24" s="1205" t="s">
        <v>780</v>
      </c>
      <c r="T24" s="1206"/>
      <c r="U24" s="1206"/>
      <c r="V24" s="1207"/>
    </row>
    <row r="25" spans="1:23" x14ac:dyDescent="0.25">
      <c r="A25" s="328" t="s">
        <v>761</v>
      </c>
      <c r="B25" s="842">
        <f>$L$4</f>
        <v>44332</v>
      </c>
      <c r="C25" s="902" t="s">
        <v>772</v>
      </c>
      <c r="D25" s="333">
        <f>$S$4</f>
        <v>44338</v>
      </c>
      <c r="I25" s="962" t="s">
        <v>773</v>
      </c>
      <c r="J25" s="322">
        <f>$L$4</f>
        <v>44332</v>
      </c>
      <c r="K25" s="363" t="s">
        <v>774</v>
      </c>
      <c r="L25" s="364">
        <f>$S$4</f>
        <v>44338</v>
      </c>
      <c r="N25" s="143"/>
      <c r="O25" s="817"/>
      <c r="P25" s="817"/>
      <c r="Q25" s="144"/>
      <c r="S25" s="143" t="s">
        <v>773</v>
      </c>
      <c r="T25" s="842">
        <f>$L$4</f>
        <v>44332</v>
      </c>
      <c r="U25" s="844" t="s">
        <v>774</v>
      </c>
      <c r="V25" s="352">
        <f>$S$4</f>
        <v>44338</v>
      </c>
    </row>
    <row r="26" spans="1:23" ht="30" x14ac:dyDescent="0.25">
      <c r="A26" s="328" t="s">
        <v>906</v>
      </c>
      <c r="B26" s="842" t="str">
        <f>Incentives!$I$25</f>
        <v>Select Payment Method</v>
      </c>
      <c r="C26" s="902"/>
      <c r="D26" s="333"/>
      <c r="I26" s="956"/>
      <c r="J26" s="844" t="str">
        <f>IF(Incentives!$I$63="Check","Check","Credit Memo")</f>
        <v>Credit Memo</v>
      </c>
      <c r="K26" s="817">
        <f>Incentives!$K$63</f>
        <v>0</v>
      </c>
      <c r="L26" s="352"/>
      <c r="N26" s="143"/>
      <c r="O26" s="848" t="s">
        <v>1215</v>
      </c>
      <c r="P26" s="848"/>
      <c r="Q26" s="849">
        <f>D62</f>
        <v>0</v>
      </c>
      <c r="S26" s="328" t="s">
        <v>925</v>
      </c>
      <c r="T26" s="842" t="str">
        <f>Incentives!$I$80</f>
        <v>Select Payment Method</v>
      </c>
      <c r="U26" s="843" t="str">
        <f>IF($T$26="Check","Check","Credit Memo")</f>
        <v>Credit Memo</v>
      </c>
      <c r="V26" s="695">
        <f>Incentives!$K$80</f>
        <v>0</v>
      </c>
    </row>
    <row r="27" spans="1:23" x14ac:dyDescent="0.25">
      <c r="A27" s="143" t="s">
        <v>1249</v>
      </c>
      <c r="B27" s="817" t="str">
        <f>Incentives!$G$25</f>
        <v>Quarterly</v>
      </c>
      <c r="C27" s="817"/>
      <c r="D27" s="144"/>
      <c r="I27" s="143"/>
      <c r="J27" s="817"/>
      <c r="K27" s="817"/>
      <c r="L27" s="144"/>
      <c r="N27" s="850" t="s">
        <v>1214</v>
      </c>
      <c r="O27" s="848" t="s">
        <v>773</v>
      </c>
      <c r="P27" s="848" t="s">
        <v>774</v>
      </c>
      <c r="Q27" s="851"/>
      <c r="S27" s="143"/>
      <c r="T27" s="817" t="s">
        <v>903</v>
      </c>
      <c r="U27" s="817"/>
      <c r="V27" s="144"/>
    </row>
    <row r="28" spans="1:23" ht="30" x14ac:dyDescent="0.25">
      <c r="A28" s="143"/>
      <c r="B28" s="336" t="s">
        <v>127</v>
      </c>
      <c r="C28" s="336" t="s">
        <v>129</v>
      </c>
      <c r="D28" s="769" t="s">
        <v>777</v>
      </c>
      <c r="E28" s="353"/>
      <c r="I28" s="143"/>
      <c r="J28" s="817"/>
      <c r="K28" s="817"/>
      <c r="L28" s="144"/>
      <c r="N28" s="852" t="s">
        <v>1218</v>
      </c>
      <c r="O28" s="853">
        <f>L4</f>
        <v>44332</v>
      </c>
      <c r="P28" s="853">
        <f>O28+363</f>
        <v>44695</v>
      </c>
      <c r="Q28" s="854" t="e">
        <f>$C$62/$B$62</f>
        <v>#VALUE!</v>
      </c>
      <c r="S28" s="143"/>
      <c r="T28" s="817"/>
      <c r="U28" s="817"/>
      <c r="V28" s="144"/>
    </row>
    <row r="29" spans="1:23" ht="30" x14ac:dyDescent="0.25">
      <c r="A29" s="143"/>
      <c r="B29" s="373">
        <v>0</v>
      </c>
      <c r="C29" s="377">
        <f>ROUND(IF(ISERROR(B30-0.01),"",B30-0.01),2)</f>
        <v>-0.01</v>
      </c>
      <c r="D29" s="772">
        <f>Incentives!$I$28</f>
        <v>0</v>
      </c>
      <c r="I29" s="357">
        <v>1</v>
      </c>
      <c r="J29" s="845" t="s">
        <v>782</v>
      </c>
      <c r="K29" s="846">
        <f>IF(B60="YES - Purchase Commitment",Incentives!$M$66,Incentives!$K$66)</f>
        <v>0</v>
      </c>
      <c r="L29" s="144"/>
      <c r="N29" s="852" t="s">
        <v>1219</v>
      </c>
      <c r="O29" s="853">
        <f>P28+1</f>
        <v>44696</v>
      </c>
      <c r="P29" s="853">
        <f>O29+370</f>
        <v>45066</v>
      </c>
      <c r="Q29" s="854" t="e">
        <f>$C$62/$B$62</f>
        <v>#VALUE!</v>
      </c>
      <c r="S29" s="357">
        <v>2</v>
      </c>
      <c r="T29" s="845" t="s">
        <v>782</v>
      </c>
      <c r="U29" s="846">
        <f>Incentives!$K$83</f>
        <v>3</v>
      </c>
      <c r="V29" s="144"/>
    </row>
    <row r="30" spans="1:23" x14ac:dyDescent="0.25">
      <c r="A30" s="143"/>
      <c r="B30" s="371">
        <f>ROUND(Incentives!$G$29,0)</f>
        <v>0</v>
      </c>
      <c r="C30" s="377">
        <f t="shared" ref="C30:C31" si="1">ROUND(IF(ISERROR(B31-0.01),"",B31-0.01),2)</f>
        <v>-0.01</v>
      </c>
      <c r="D30" s="772">
        <f>Incentives!$I$29</f>
        <v>0.01</v>
      </c>
      <c r="I30" s="963" t="str">
        <f>IF($B$60="YES - Purchase Commitment",3,"")</f>
        <v/>
      </c>
      <c r="J30" s="845" t="str">
        <f>IF($B$60="YES - Purchase Commitment","Min Sales Required","")</f>
        <v/>
      </c>
      <c r="K30" s="847">
        <f>$G$4</f>
        <v>0</v>
      </c>
      <c r="L30" s="144" t="s">
        <v>907</v>
      </c>
      <c r="N30" s="852" t="s">
        <v>1220</v>
      </c>
      <c r="O30" s="853">
        <f>P29+1</f>
        <v>45067</v>
      </c>
      <c r="P30" s="853">
        <f>O30+363</f>
        <v>45430</v>
      </c>
      <c r="Q30" s="854" t="e">
        <f>$C$62/$B$62</f>
        <v>#VALUE!</v>
      </c>
      <c r="S30" s="143"/>
      <c r="T30" s="817"/>
      <c r="U30" s="817"/>
      <c r="V30" s="144"/>
    </row>
    <row r="31" spans="1:23" x14ac:dyDescent="0.25">
      <c r="A31" s="143"/>
      <c r="B31" s="371">
        <f>ROUND(Incentives!$G$30,0)</f>
        <v>0</v>
      </c>
      <c r="C31" s="377">
        <f t="shared" si="1"/>
        <v>-0.01</v>
      </c>
      <c r="D31" s="772">
        <f>Incentives!$I$30</f>
        <v>1.4999999999999999E-2</v>
      </c>
      <c r="I31" s="963">
        <f>IF($B$60="YES - Purchase Commitment"," ",3)</f>
        <v>3</v>
      </c>
      <c r="J31" s="845" t="str">
        <f>IF($B$60="YES - Purchase Commitment"," ","Min Sales Required")</f>
        <v>Min Sales Required</v>
      </c>
      <c r="K31" s="847">
        <f>IF($B$60="YES - Purchase Commitment","",$G$4*$G$5)</f>
        <v>0</v>
      </c>
      <c r="L31" s="695" t="s">
        <v>788</v>
      </c>
      <c r="N31" s="852" t="s">
        <v>1221</v>
      </c>
      <c r="O31" s="853">
        <f>P30+1</f>
        <v>45431</v>
      </c>
      <c r="P31" s="853">
        <f>O31+363</f>
        <v>45794</v>
      </c>
      <c r="Q31" s="854" t="e">
        <f>$C$62/$B$62</f>
        <v>#VALUE!</v>
      </c>
      <c r="S31" s="143"/>
      <c r="T31" s="817"/>
      <c r="U31" s="817"/>
      <c r="V31" s="144"/>
    </row>
    <row r="32" spans="1:23" ht="15.75" thickBot="1" x14ac:dyDescent="0.3">
      <c r="A32" s="291"/>
      <c r="B32" s="372">
        <f>ROUND(Incentives!$G$31,0)</f>
        <v>0</v>
      </c>
      <c r="C32" s="345">
        <v>999999.99</v>
      </c>
      <c r="D32" s="771">
        <f>Incentives!$I$31</f>
        <v>0.02</v>
      </c>
      <c r="E32" s="354"/>
      <c r="F32" s="292"/>
      <c r="G32" s="292"/>
      <c r="H32" s="350"/>
      <c r="I32" s="291"/>
      <c r="J32" s="292"/>
      <c r="K32" s="292"/>
      <c r="L32" s="293"/>
      <c r="N32" s="855" t="s">
        <v>1222</v>
      </c>
      <c r="O32" s="856">
        <f>P31+1</f>
        <v>45795</v>
      </c>
      <c r="P32" s="856">
        <f>O32+363</f>
        <v>46158</v>
      </c>
      <c r="Q32" s="857" t="e">
        <f>$C$62/$B$62</f>
        <v>#VALUE!</v>
      </c>
      <c r="S32" s="291"/>
      <c r="T32" s="292"/>
      <c r="U32" s="292"/>
      <c r="V32" s="293"/>
    </row>
    <row r="33" spans="1:22" ht="16.5" thickBot="1" x14ac:dyDescent="0.3">
      <c r="E33" s="936"/>
      <c r="H33" s="862"/>
      <c r="I33" s="1208" t="s">
        <v>781</v>
      </c>
      <c r="J33" s="1209"/>
      <c r="K33" s="1209"/>
      <c r="L33" s="1210"/>
      <c r="M33" s="862"/>
      <c r="N33" s="1196" t="s">
        <v>1109</v>
      </c>
      <c r="O33" s="1197"/>
      <c r="P33" s="1197"/>
      <c r="Q33" s="1198"/>
      <c r="R33" s="862"/>
      <c r="S33" s="1196" t="s">
        <v>1250</v>
      </c>
      <c r="T33" s="1197"/>
      <c r="U33" s="1197"/>
      <c r="V33" s="1198"/>
    </row>
    <row r="34" spans="1:22" ht="15.75" thickBot="1" x14ac:dyDescent="0.3">
      <c r="A34" s="1214" t="s">
        <v>555</v>
      </c>
      <c r="B34" s="1215"/>
      <c r="C34" s="1215"/>
      <c r="D34" s="1216"/>
      <c r="E34" s="319"/>
      <c r="F34" s="141"/>
      <c r="G34" s="141"/>
      <c r="H34" s="320"/>
      <c r="I34" s="1193" t="s">
        <v>784</v>
      </c>
      <c r="J34" s="1194"/>
      <c r="K34" s="1194"/>
      <c r="L34" s="1195"/>
      <c r="M34" s="862"/>
      <c r="N34" s="1199" t="s">
        <v>783</v>
      </c>
      <c r="O34" s="1200"/>
      <c r="P34" s="1200"/>
      <c r="Q34" s="1201"/>
      <c r="R34" s="862"/>
      <c r="S34" s="1205" t="s">
        <v>1258</v>
      </c>
      <c r="T34" s="1206"/>
      <c r="U34" s="1206"/>
      <c r="V34" s="1207"/>
    </row>
    <row r="35" spans="1:22" x14ac:dyDescent="0.25">
      <c r="A35" s="328" t="s">
        <v>761</v>
      </c>
      <c r="B35" s="329">
        <f>$L$4</f>
        <v>44332</v>
      </c>
      <c r="C35" s="272" t="s">
        <v>772</v>
      </c>
      <c r="D35" s="333">
        <f>$S$4</f>
        <v>44338</v>
      </c>
      <c r="I35" s="362" t="s">
        <v>773</v>
      </c>
      <c r="J35" s="322">
        <f>$L$4</f>
        <v>44332</v>
      </c>
      <c r="K35" s="363" t="s">
        <v>774</v>
      </c>
      <c r="L35" s="364">
        <f>$S$4</f>
        <v>44338</v>
      </c>
      <c r="N35" s="143" t="s">
        <v>1110</v>
      </c>
      <c r="O35" s="366">
        <f>$L$4</f>
        <v>44332</v>
      </c>
      <c r="P35" t="s">
        <v>774</v>
      </c>
      <c r="Q35" s="352">
        <f>$S$4</f>
        <v>44338</v>
      </c>
      <c r="S35" s="882" t="s">
        <v>832</v>
      </c>
      <c r="T35" s="888">
        <f>$L$4</f>
        <v>44332</v>
      </c>
      <c r="U35" s="890" t="s">
        <v>774</v>
      </c>
      <c r="V35" s="889">
        <f>$S$4</f>
        <v>44338</v>
      </c>
    </row>
    <row r="36" spans="1:22" ht="45" x14ac:dyDescent="0.25">
      <c r="A36" s="328" t="s">
        <v>926</v>
      </c>
      <c r="B36" s="329" t="str">
        <f>Incentives!$I$36</f>
        <v>Select Payment Method</v>
      </c>
      <c r="C36" s="272"/>
      <c r="D36" s="333"/>
      <c r="I36" s="328" t="s">
        <v>925</v>
      </c>
      <c r="J36" s="842" t="str">
        <f>Incentives!$I$55</f>
        <v>Select Payment Method</v>
      </c>
      <c r="K36" s="843" t="str">
        <f>IF(J36="Check","Check","Credit Memo")</f>
        <v>Credit Memo</v>
      </c>
      <c r="L36" s="695">
        <f>Incentives!$K$55</f>
        <v>0</v>
      </c>
      <c r="N36" s="328" t="s">
        <v>925</v>
      </c>
      <c r="O36" s="272" t="str">
        <f>$B$82</f>
        <v>Select Payment Method</v>
      </c>
      <c r="Q36" s="144"/>
      <c r="S36" s="891" t="s">
        <v>1252</v>
      </c>
      <c r="T36" s="892" t="str">
        <f>$B$46</f>
        <v>Select Payment Method</v>
      </c>
      <c r="U36" s="883"/>
      <c r="V36" s="884"/>
    </row>
    <row r="37" spans="1:22" x14ac:dyDescent="0.25">
      <c r="A37" s="882" t="s">
        <v>1249</v>
      </c>
      <c r="B37" s="931" t="str">
        <f>Incentives!$G$36</f>
        <v>Quarterly</v>
      </c>
      <c r="D37" s="144"/>
      <c r="I37" s="784" t="s">
        <v>1249</v>
      </c>
      <c r="J37" s="919" t="str">
        <f>B54</f>
        <v>Quarterly</v>
      </c>
      <c r="K37" s="817"/>
      <c r="L37" s="144"/>
      <c r="N37" s="143"/>
      <c r="Q37" s="144"/>
      <c r="S37" s="882" t="s">
        <v>1253</v>
      </c>
      <c r="T37" s="883" t="str">
        <f>$B$47</f>
        <v>Quarterly</v>
      </c>
      <c r="U37" s="883"/>
      <c r="V37" s="884"/>
    </row>
    <row r="38" spans="1:22" ht="30" x14ac:dyDescent="0.25">
      <c r="A38" s="143"/>
      <c r="B38" s="336" t="s">
        <v>127</v>
      </c>
      <c r="C38" s="336" t="s">
        <v>129</v>
      </c>
      <c r="D38" s="769" t="s">
        <v>543</v>
      </c>
      <c r="I38" s="784">
        <v>3</v>
      </c>
      <c r="J38" s="845" t="s">
        <v>1257</v>
      </c>
      <c r="K38" s="873">
        <f>D55</f>
        <v>0</v>
      </c>
      <c r="L38" s="144"/>
      <c r="N38" s="143"/>
      <c r="O38" t="s">
        <v>782</v>
      </c>
      <c r="P38" s="22">
        <f>D84</f>
        <v>0</v>
      </c>
      <c r="Q38" s="144"/>
      <c r="S38" s="882"/>
      <c r="T38" s="883"/>
      <c r="U38" s="883" t="s">
        <v>1246</v>
      </c>
      <c r="V38" s="894">
        <f>$C$48</f>
        <v>0</v>
      </c>
    </row>
    <row r="39" spans="1:22" x14ac:dyDescent="0.25">
      <c r="A39" s="143"/>
      <c r="B39" s="767">
        <v>0</v>
      </c>
      <c r="C39" s="768">
        <f>IF(ISERROR(B40-0.01),"",(B40-0.0001))</f>
        <v>-1E-4</v>
      </c>
      <c r="D39" s="770">
        <v>0</v>
      </c>
      <c r="I39" s="784">
        <v>4</v>
      </c>
      <c r="J39" s="845" t="s">
        <v>1256</v>
      </c>
      <c r="K39" s="873">
        <f>$C$55</f>
        <v>0</v>
      </c>
      <c r="L39" s="144"/>
      <c r="N39" s="143"/>
      <c r="Q39" s="144"/>
      <c r="S39" s="882"/>
      <c r="T39" s="883"/>
      <c r="U39" s="883" t="s">
        <v>1248</v>
      </c>
      <c r="V39" s="893">
        <f>D48</f>
        <v>0</v>
      </c>
    </row>
    <row r="40" spans="1:22" ht="15.75" thickBot="1" x14ac:dyDescent="0.3">
      <c r="A40" s="143"/>
      <c r="B40" s="340">
        <f>Incentives!$G$40</f>
        <v>0</v>
      </c>
      <c r="C40" s="768" t="str">
        <f>IF(OR(ISERROR(B41-0.01),B41=0),"",(B41-0.0001))</f>
        <v/>
      </c>
      <c r="D40" s="772">
        <f>Incentives!$I$40</f>
        <v>0.01</v>
      </c>
      <c r="F40" s="927"/>
      <c r="G40" s="927"/>
      <c r="I40" s="291"/>
      <c r="J40" s="292"/>
      <c r="K40" s="292"/>
      <c r="L40" s="293"/>
      <c r="N40" s="291"/>
      <c r="O40" s="292"/>
      <c r="P40" s="292"/>
      <c r="Q40" s="293"/>
      <c r="S40" s="885"/>
      <c r="T40" s="886"/>
      <c r="U40" s="886"/>
      <c r="V40" s="887"/>
    </row>
    <row r="41" spans="1:22" ht="16.5" thickBot="1" x14ac:dyDescent="0.3">
      <c r="A41" s="143"/>
      <c r="B41" s="340">
        <f>Incentives!$G$41</f>
        <v>0</v>
      </c>
      <c r="C41" s="768" t="str">
        <f>IF(OR(ISERROR(B42-0.01),B42=0),"",(B42-0.0001))</f>
        <v/>
      </c>
      <c r="D41" s="772">
        <f>Incentives!$I$41</f>
        <v>1.4999999999999999E-2</v>
      </c>
      <c r="F41" s="927"/>
      <c r="G41" s="927"/>
      <c r="H41" s="932"/>
      <c r="I41" s="817"/>
      <c r="N41" s="1179" t="s">
        <v>1300</v>
      </c>
      <c r="O41" s="1180"/>
      <c r="P41" s="1180"/>
      <c r="Q41" s="1181"/>
      <c r="S41" s="1179" t="s">
        <v>1301</v>
      </c>
      <c r="T41" s="1180"/>
      <c r="U41" s="1180"/>
      <c r="V41" s="1181"/>
    </row>
    <row r="42" spans="1:22" ht="15.75" thickBot="1" x14ac:dyDescent="0.3">
      <c r="A42" s="291"/>
      <c r="B42" s="346">
        <f>Incentives!$G$42</f>
        <v>0</v>
      </c>
      <c r="C42" s="356">
        <v>1</v>
      </c>
      <c r="D42" s="771">
        <f>Incentives!$I$42</f>
        <v>0.02</v>
      </c>
      <c r="E42" s="354"/>
      <c r="F42" s="817"/>
      <c r="G42" s="817"/>
      <c r="H42" s="933"/>
      <c r="I42" s="817"/>
      <c r="N42" s="1205" t="s">
        <v>1302</v>
      </c>
      <c r="O42" s="1206"/>
      <c r="P42" s="1206"/>
      <c r="Q42" s="1207"/>
      <c r="R42" s="984"/>
      <c r="S42" s="1205" t="s">
        <v>1302</v>
      </c>
      <c r="T42" s="1206"/>
      <c r="U42" s="1206"/>
      <c r="V42" s="1207"/>
    </row>
    <row r="43" spans="1:22" ht="15.75" thickBot="1" x14ac:dyDescent="0.3">
      <c r="E43" s="936"/>
      <c r="F43" s="937"/>
      <c r="G43" s="939"/>
      <c r="H43" s="862"/>
      <c r="I43" s="858"/>
      <c r="J43" s="370" t="s">
        <v>765</v>
      </c>
      <c r="K43" s="859" t="s">
        <v>766</v>
      </c>
      <c r="L43" s="860"/>
      <c r="N43" s="962" t="s">
        <v>773</v>
      </c>
      <c r="O43" s="322">
        <f>$L$4</f>
        <v>44332</v>
      </c>
      <c r="P43" s="363" t="s">
        <v>774</v>
      </c>
      <c r="Q43" s="364">
        <f>$S$4</f>
        <v>44338</v>
      </c>
      <c r="S43" s="962" t="s">
        <v>773</v>
      </c>
      <c r="T43" s="322">
        <f>$L$4</f>
        <v>44332</v>
      </c>
      <c r="U43" s="363" t="s">
        <v>774</v>
      </c>
      <c r="V43" s="364">
        <f>$S$4</f>
        <v>44338</v>
      </c>
    </row>
    <row r="44" spans="1:22" x14ac:dyDescent="0.25">
      <c r="A44" s="1214" t="s">
        <v>1250</v>
      </c>
      <c r="B44" s="1215"/>
      <c r="C44" s="1215"/>
      <c r="D44" s="1216"/>
      <c r="E44" s="319"/>
      <c r="F44" s="817"/>
      <c r="G44" s="817"/>
      <c r="I44" s="934">
        <v>1</v>
      </c>
      <c r="J44" s="297">
        <f>IFERROR('MDA Worksheet'!D95,"")</f>
        <v>0</v>
      </c>
      <c r="K44" s="757" t="str">
        <f>IFERROR('MDA Worksheet'!$K$95,"")</f>
        <v/>
      </c>
      <c r="N44" s="143"/>
      <c r="O44" s="817"/>
      <c r="P44" s="817"/>
      <c r="Q44" s="144"/>
      <c r="S44" s="143"/>
      <c r="T44" s="817"/>
      <c r="U44" s="817"/>
      <c r="V44" s="144"/>
    </row>
    <row r="45" spans="1:22" x14ac:dyDescent="0.25">
      <c r="A45" s="143" t="s">
        <v>771</v>
      </c>
      <c r="B45" s="842">
        <f>$L$4</f>
        <v>44332</v>
      </c>
      <c r="C45" s="817"/>
      <c r="D45" s="333">
        <f>$S$4</f>
        <v>44338</v>
      </c>
      <c r="I45" s="935">
        <v>2</v>
      </c>
      <c r="J45" s="298">
        <f>IFERROR('MDA Worksheet'!D96,"")</f>
        <v>0</v>
      </c>
      <c r="K45" s="1" t="str">
        <f>IFERROR('MDA Worksheet'!K96,"")</f>
        <v/>
      </c>
      <c r="N45" s="143"/>
      <c r="O45" s="817" t="str">
        <f>B68</f>
        <v>Select Payment Method</v>
      </c>
      <c r="P45" s="817"/>
      <c r="Q45" s="144"/>
      <c r="S45" s="143"/>
      <c r="T45" s="817"/>
      <c r="U45" s="817"/>
      <c r="V45" s="144"/>
    </row>
    <row r="46" spans="1:22" x14ac:dyDescent="0.25">
      <c r="A46" s="905" t="s">
        <v>906</v>
      </c>
      <c r="B46" s="817" t="str">
        <f>Incentives!$I$47</f>
        <v>Select Payment Method</v>
      </c>
      <c r="C46" s="817"/>
      <c r="D46" s="144"/>
      <c r="I46" s="935">
        <v>3</v>
      </c>
      <c r="J46" s="298">
        <f>IFERROR('MDA Worksheet'!D97,"")</f>
        <v>0</v>
      </c>
      <c r="K46" s="1" t="str">
        <f>IFERROR('MDA Worksheet'!K97,"")</f>
        <v/>
      </c>
      <c r="N46" s="143"/>
      <c r="O46" s="817"/>
      <c r="P46" s="817"/>
      <c r="Q46" s="144"/>
      <c r="S46" s="143"/>
      <c r="T46" s="817"/>
      <c r="U46" s="817"/>
      <c r="V46" s="144"/>
    </row>
    <row r="47" spans="1:22" ht="30" x14ac:dyDescent="0.25">
      <c r="A47" s="905" t="s">
        <v>1249</v>
      </c>
      <c r="B47" s="817" t="str">
        <f>Incentives!$G$47</f>
        <v>Quarterly</v>
      </c>
      <c r="C47" s="906" t="s">
        <v>1246</v>
      </c>
      <c r="D47" s="907" t="s">
        <v>1248</v>
      </c>
      <c r="F47" s="927"/>
      <c r="G47" s="927"/>
      <c r="H47" s="933"/>
      <c r="I47" s="935">
        <v>4</v>
      </c>
      <c r="J47" s="298">
        <f>IFERROR('MDA Worksheet'!D98,"")</f>
        <v>0</v>
      </c>
      <c r="K47" s="1" t="str">
        <f>IFERROR('MDA Worksheet'!K98,"")</f>
        <v/>
      </c>
      <c r="N47" s="357">
        <v>1</v>
      </c>
      <c r="O47" s="845" t="s">
        <v>782</v>
      </c>
      <c r="P47" s="986">
        <f>B69</f>
        <v>0</v>
      </c>
      <c r="Q47" s="144"/>
      <c r="S47" s="357">
        <v>1</v>
      </c>
      <c r="T47" s="845" t="s">
        <v>782</v>
      </c>
      <c r="U47" s="987">
        <f>-D71</f>
        <v>0</v>
      </c>
      <c r="V47" s="144"/>
    </row>
    <row r="48" spans="1:22" x14ac:dyDescent="0.25">
      <c r="A48" s="143"/>
      <c r="B48" s="817"/>
      <c r="C48" s="847">
        <f>Incentives!$G$50</f>
        <v>0</v>
      </c>
      <c r="D48" s="774">
        <f>Incentives!$I$50</f>
        <v>0</v>
      </c>
      <c r="H48" s="933"/>
      <c r="I48" s="935">
        <v>5</v>
      </c>
      <c r="J48" s="298">
        <f>IFERROR('MDA Worksheet'!D99,"")</f>
        <v>0</v>
      </c>
      <c r="K48" s="1" t="str">
        <f>IFERROR('MDA Worksheet'!K99,"")</f>
        <v/>
      </c>
      <c r="N48" s="963" t="str">
        <f>IF($B$60="YES - Purchase Commitment",3,"")</f>
        <v/>
      </c>
      <c r="O48" s="845" t="str">
        <f>IF($B$60="YES - Purchase Commitment","Min Sales Required","")</f>
        <v/>
      </c>
      <c r="P48" s="847">
        <f>$G$4</f>
        <v>0</v>
      </c>
      <c r="Q48" s="144" t="s">
        <v>907</v>
      </c>
      <c r="S48" s="963" t="str">
        <f>IF($B$60="YES - Purchase Commitment",3,"")</f>
        <v/>
      </c>
      <c r="T48" s="845" t="str">
        <f>IF($B$60="YES - Purchase Commitment","Min Sales Required","")</f>
        <v/>
      </c>
      <c r="U48" s="847">
        <f>$G$4</f>
        <v>0</v>
      </c>
      <c r="V48" s="144" t="s">
        <v>907</v>
      </c>
    </row>
    <row r="49" spans="1:23" ht="30.75" thickBot="1" x14ac:dyDescent="0.3">
      <c r="A49" s="291"/>
      <c r="B49" s="292"/>
      <c r="C49" s="292"/>
      <c r="D49" s="293"/>
      <c r="E49" s="354"/>
      <c r="F49" s="817"/>
      <c r="G49" s="817"/>
      <c r="H49" s="933"/>
      <c r="I49" s="935">
        <v>6</v>
      </c>
      <c r="J49" s="298">
        <f>IFERROR('MDA Worksheet'!D100,"")</f>
        <v>0</v>
      </c>
      <c r="K49" s="1" t="str">
        <f>IFERROR('MDA Worksheet'!K100,"")</f>
        <v/>
      </c>
      <c r="N49" s="985">
        <f>IF($B$60="YES - Purchase Commitment"," ",3)</f>
        <v>3</v>
      </c>
      <c r="O49" s="845" t="str">
        <f>IF($B$60="YES - Purchase Commitment"," ","Min Sales Required")</f>
        <v>Min Sales Required</v>
      </c>
      <c r="P49" s="847">
        <f>$D$72</f>
        <v>0</v>
      </c>
      <c r="Q49" s="695" t="s">
        <v>788</v>
      </c>
      <c r="S49" s="985">
        <f>IF($B$60="YES - Purchase Commitment"," ",3)</f>
        <v>3</v>
      </c>
      <c r="T49" s="845" t="str">
        <f>IF($B$60="YES - Purchase Commitment"," ","Min Sales Required")</f>
        <v>Min Sales Required</v>
      </c>
      <c r="U49" s="847">
        <f>$D$72</f>
        <v>0</v>
      </c>
      <c r="V49" s="695" t="s">
        <v>788</v>
      </c>
    </row>
    <row r="50" spans="1:23" ht="15.75" thickBot="1" x14ac:dyDescent="0.3">
      <c r="A50" s="900"/>
      <c r="B50" s="900"/>
      <c r="C50" s="900"/>
      <c r="D50" s="900"/>
      <c r="E50" s="936"/>
      <c r="F50" s="937"/>
      <c r="G50" s="939"/>
      <c r="H50" s="862"/>
      <c r="I50" s="935">
        <v>7</v>
      </c>
      <c r="J50" s="298">
        <f>IFERROR('MDA Worksheet'!D101,"")</f>
        <v>0</v>
      </c>
      <c r="K50" s="1" t="str">
        <f>IFERROR('MDA Worksheet'!K101,"")</f>
        <v/>
      </c>
      <c r="N50" s="143"/>
      <c r="O50" s="817"/>
      <c r="P50" s="817"/>
      <c r="Q50" s="144"/>
      <c r="S50" s="143"/>
      <c r="T50" s="817"/>
      <c r="U50" s="817"/>
      <c r="V50" s="144"/>
    </row>
    <row r="51" spans="1:23" x14ac:dyDescent="0.25">
      <c r="A51" s="1214" t="s">
        <v>781</v>
      </c>
      <c r="B51" s="1215"/>
      <c r="C51" s="1215"/>
      <c r="D51" s="1216"/>
      <c r="E51" s="319"/>
      <c r="F51" s="817"/>
      <c r="G51" s="817"/>
      <c r="I51" s="935">
        <v>8</v>
      </c>
      <c r="J51" s="298">
        <f>IFERROR('MDA Worksheet'!D102,"")</f>
        <v>0</v>
      </c>
      <c r="K51" s="1" t="str">
        <f>IFERROR('MDA Worksheet'!K102,"")</f>
        <v/>
      </c>
      <c r="N51" s="143" t="s">
        <v>1304</v>
      </c>
      <c r="O51" s="1221" t="str">
        <f>"Amount to be paid to the customer $ "&amp;TEXT(D69,"#,###,###.00")</f>
        <v>Amount to be paid to the customer $ .00</v>
      </c>
      <c r="P51" s="1221"/>
      <c r="Q51" s="1222"/>
      <c r="S51" s="143" t="s">
        <v>1304</v>
      </c>
      <c r="T51" s="1217" t="s">
        <v>1324</v>
      </c>
      <c r="U51" s="1217"/>
      <c r="V51" s="1218"/>
    </row>
    <row r="52" spans="1:23" x14ac:dyDescent="0.25">
      <c r="A52" s="328" t="s">
        <v>761</v>
      </c>
      <c r="B52" s="842">
        <f>$L$4</f>
        <v>44332</v>
      </c>
      <c r="C52" s="902" t="s">
        <v>772</v>
      </c>
      <c r="D52" s="333">
        <f>$S$4</f>
        <v>44338</v>
      </c>
      <c r="E52" s="904"/>
      <c r="I52" s="935">
        <v>9</v>
      </c>
      <c r="J52" s="298">
        <f>IFERROR('MDA Worksheet'!D103,"")</f>
        <v>0</v>
      </c>
      <c r="K52" s="1" t="str">
        <f>IFERROR('MDA Worksheet'!K103,"")</f>
        <v/>
      </c>
      <c r="N52" s="143"/>
      <c r="O52" s="1221" t="str">
        <f>"Claw Back Amount $ "&amp;TEXT(D71,"#,###,###.00")</f>
        <v>Claw Back Amount $ .00</v>
      </c>
      <c r="P52" s="1221"/>
      <c r="Q52" s="1222"/>
      <c r="S52" s="143"/>
      <c r="T52" s="1217"/>
      <c r="U52" s="1217"/>
      <c r="V52" s="1218"/>
    </row>
    <row r="53" spans="1:23" ht="15.75" thickBot="1" x14ac:dyDescent="0.3">
      <c r="A53" s="143" t="s">
        <v>906</v>
      </c>
      <c r="B53" s="817" t="str">
        <f>Incentives!$I$55</f>
        <v>Select Payment Method</v>
      </c>
      <c r="C53" s="817"/>
      <c r="D53" s="144"/>
      <c r="H53" s="933"/>
      <c r="I53" s="541">
        <v>10</v>
      </c>
      <c r="J53" s="300">
        <f>IFERROR('MDA Worksheet'!D104,"")</f>
        <v>0</v>
      </c>
      <c r="K53" s="36" t="str">
        <f>IFERROR('MDA Worksheet'!K104,"")</f>
        <v/>
      </c>
      <c r="L53" s="292"/>
      <c r="M53" s="350"/>
      <c r="N53" s="291"/>
      <c r="O53" s="988"/>
      <c r="P53" s="988"/>
      <c r="Q53" s="989"/>
      <c r="R53" s="350"/>
      <c r="S53" s="291"/>
      <c r="T53" s="1219"/>
      <c r="U53" s="1219"/>
      <c r="V53" s="1220"/>
    </row>
    <row r="54" spans="1:23" x14ac:dyDescent="0.25">
      <c r="A54" s="143" t="s">
        <v>1249</v>
      </c>
      <c r="B54" s="919" t="str">
        <f>Incentives!$G$55</f>
        <v>Quarterly</v>
      </c>
      <c r="C54" s="336" t="s">
        <v>543</v>
      </c>
      <c r="D54" s="903" t="s">
        <v>236</v>
      </c>
      <c r="H54" s="933"/>
    </row>
    <row r="55" spans="1:23" ht="15.75" thickBot="1" x14ac:dyDescent="0.3">
      <c r="A55" s="291"/>
      <c r="B55" s="292"/>
      <c r="C55" s="875">
        <f>Incentives!$K$58</f>
        <v>0</v>
      </c>
      <c r="D55" s="771">
        <f>Incentives!$G$58</f>
        <v>0</v>
      </c>
      <c r="F55" s="817"/>
      <c r="G55" s="817"/>
      <c r="H55" s="933"/>
    </row>
    <row r="56" spans="1:23" ht="15.75" thickBot="1" x14ac:dyDescent="0.3">
      <c r="E56" s="936"/>
      <c r="F56" s="937"/>
      <c r="G56" s="939"/>
      <c r="H56" s="862"/>
    </row>
    <row r="57" spans="1:23" x14ac:dyDescent="0.25">
      <c r="A57" s="1214" t="s">
        <v>1236</v>
      </c>
      <c r="B57" s="1215"/>
      <c r="C57" s="1215"/>
      <c r="D57" s="1216"/>
      <c r="F57" s="817"/>
      <c r="G57" s="817"/>
    </row>
    <row r="58" spans="1:23" x14ac:dyDescent="0.25">
      <c r="A58" s="328" t="s">
        <v>761</v>
      </c>
      <c r="B58" s="842">
        <f>$L$4</f>
        <v>44332</v>
      </c>
      <c r="C58" s="902" t="s">
        <v>772</v>
      </c>
      <c r="D58" s="333">
        <f>$S$4</f>
        <v>44338</v>
      </c>
      <c r="E58" s="904"/>
    </row>
    <row r="59" spans="1:23" x14ac:dyDescent="0.25">
      <c r="A59" s="143" t="s">
        <v>906</v>
      </c>
      <c r="B59" s="817" t="str">
        <f>Incentives!$I$63</f>
        <v>Select Payment Method</v>
      </c>
      <c r="C59" s="817"/>
      <c r="D59" s="144"/>
      <c r="H59" s="933"/>
    </row>
    <row r="60" spans="1:23" x14ac:dyDescent="0.25">
      <c r="A60" s="143" t="s">
        <v>1194</v>
      </c>
      <c r="B60" s="817" t="str">
        <f>Incentives!G63</f>
        <v>NO</v>
      </c>
      <c r="C60" s="817"/>
      <c r="D60" s="144"/>
    </row>
    <row r="61" spans="1:23" x14ac:dyDescent="0.25">
      <c r="A61" s="143"/>
      <c r="B61" s="976" t="s">
        <v>1298</v>
      </c>
      <c r="C61" s="976" t="s">
        <v>782</v>
      </c>
      <c r="D61" s="903" t="s">
        <v>828</v>
      </c>
      <c r="F61" s="817"/>
      <c r="G61" s="817"/>
    </row>
    <row r="62" spans="1:23" s="953" customFormat="1" x14ac:dyDescent="0.25">
      <c r="A62" s="882"/>
      <c r="B62" s="974" t="str">
        <f>IF(B60="No","",Welcome!D12)</f>
        <v/>
      </c>
      <c r="C62" s="981">
        <f>IF($B$60="YES - Purchase Commitment",Incentives!$K$66/$G$5,Incentives!$K$66)</f>
        <v>0</v>
      </c>
      <c r="D62" s="982">
        <f>$G$4</f>
        <v>0</v>
      </c>
      <c r="E62" s="311"/>
      <c r="F62" s="817"/>
      <c r="G62" s="817"/>
      <c r="H62" s="312"/>
      <c r="M62" s="312"/>
      <c r="R62" s="312"/>
      <c r="W62" s="312"/>
    </row>
    <row r="63" spans="1:23" s="953" customFormat="1" x14ac:dyDescent="0.25">
      <c r="A63" s="882"/>
      <c r="B63" s="883"/>
      <c r="C63" s="966"/>
      <c r="D63" s="983" t="s">
        <v>1299</v>
      </c>
      <c r="E63" s="311"/>
      <c r="F63" s="817"/>
      <c r="G63" s="817"/>
      <c r="H63" s="312"/>
      <c r="M63" s="312"/>
      <c r="R63" s="312"/>
      <c r="W63" s="312"/>
    </row>
    <row r="64" spans="1:23" s="953" customFormat="1" x14ac:dyDescent="0.25">
      <c r="A64" s="882"/>
      <c r="B64" s="883"/>
      <c r="C64" s="966"/>
      <c r="D64" s="772" t="e">
        <f>Incentives!$K$66/(Incentives!$G$5*Incentives!$G$4)</f>
        <v>#DIV/0!</v>
      </c>
      <c r="E64" s="311"/>
      <c r="F64" s="817"/>
      <c r="G64" s="817"/>
      <c r="H64" s="312"/>
      <c r="M64" s="312"/>
      <c r="R64" s="312"/>
      <c r="W64" s="312"/>
    </row>
    <row r="65" spans="1:23" ht="15.75" thickBot="1" x14ac:dyDescent="0.3">
      <c r="A65" s="291"/>
      <c r="B65" s="292"/>
      <c r="C65" s="292"/>
      <c r="D65" s="293"/>
      <c r="F65" s="817"/>
      <c r="G65" s="817"/>
      <c r="I65" s="953"/>
    </row>
    <row r="66" spans="1:23" s="947" customFormat="1" ht="15.75" thickBot="1" x14ac:dyDescent="0.3">
      <c r="A66" s="1214" t="s">
        <v>1285</v>
      </c>
      <c r="B66" s="1215"/>
      <c r="C66" s="1215"/>
      <c r="D66" s="1216"/>
      <c r="E66" s="936"/>
      <c r="F66" s="937"/>
      <c r="G66" s="939"/>
      <c r="H66" s="862"/>
      <c r="I66"/>
      <c r="M66" s="312"/>
      <c r="R66" s="312"/>
      <c r="W66" s="312"/>
    </row>
    <row r="67" spans="1:23" s="947" customFormat="1" x14ac:dyDescent="0.25">
      <c r="A67" s="321" t="s">
        <v>761</v>
      </c>
      <c r="B67" s="322">
        <f>$L$4</f>
        <v>44332</v>
      </c>
      <c r="C67" s="323" t="s">
        <v>772</v>
      </c>
      <c r="D67" s="327">
        <f>$S$4</f>
        <v>44338</v>
      </c>
      <c r="E67" s="904"/>
      <c r="F67" s="817"/>
      <c r="G67" s="817"/>
      <c r="H67" s="933"/>
      <c r="M67" s="312"/>
      <c r="R67" s="312"/>
      <c r="W67" s="312"/>
    </row>
    <row r="68" spans="1:23" s="947" customFormat="1" x14ac:dyDescent="0.25">
      <c r="A68" s="143" t="s">
        <v>906</v>
      </c>
      <c r="B68" s="955" t="str">
        <f>Incentives!$I$71</f>
        <v>Select Payment Method</v>
      </c>
      <c r="C68" s="817"/>
      <c r="D68" s="144"/>
      <c r="E68" s="904"/>
      <c r="F68" s="817"/>
      <c r="G68" s="817"/>
      <c r="H68" s="933"/>
      <c r="M68" s="312"/>
      <c r="R68" s="312"/>
      <c r="W68" s="312"/>
    </row>
    <row r="69" spans="1:23" s="947" customFormat="1" x14ac:dyDescent="0.25">
      <c r="A69" s="977" t="s">
        <v>1296</v>
      </c>
      <c r="B69" s="968">
        <f>Incentives!$M$71</f>
        <v>0</v>
      </c>
      <c r="C69" s="978" t="s">
        <v>1292</v>
      </c>
      <c r="D69" s="971">
        <f>Incentives!$G$71</f>
        <v>0</v>
      </c>
      <c r="E69" s="904"/>
      <c r="F69" s="817"/>
      <c r="G69" s="817"/>
      <c r="H69" s="933"/>
      <c r="M69" s="312"/>
      <c r="R69" s="312"/>
      <c r="W69" s="312"/>
    </row>
    <row r="70" spans="1:23" s="947" customFormat="1" x14ac:dyDescent="0.25">
      <c r="A70" s="977" t="s">
        <v>1293</v>
      </c>
      <c r="B70" s="969">
        <f>Incentives!$G$75</f>
        <v>0</v>
      </c>
      <c r="C70" s="979" t="s">
        <v>824</v>
      </c>
      <c r="D70" s="972">
        <f>Incentives!$I$75</f>
        <v>0</v>
      </c>
      <c r="E70" s="904"/>
      <c r="F70" s="817"/>
      <c r="G70" s="817"/>
      <c r="H70" s="933"/>
      <c r="M70" s="312"/>
      <c r="R70" s="312"/>
      <c r="W70" s="312"/>
    </row>
    <row r="71" spans="1:23" s="953" customFormat="1" x14ac:dyDescent="0.25">
      <c r="A71" s="977" t="s">
        <v>1294</v>
      </c>
      <c r="B71" s="970">
        <f>Incentives!$K$75</f>
        <v>0</v>
      </c>
      <c r="C71" s="979" t="s">
        <v>1295</v>
      </c>
      <c r="D71" s="971">
        <f>Incentives!$K$71</f>
        <v>0</v>
      </c>
      <c r="E71" s="904"/>
      <c r="F71" s="817"/>
      <c r="G71" s="817"/>
      <c r="H71" s="933"/>
      <c r="M71" s="312"/>
      <c r="R71" s="312"/>
      <c r="W71" s="312"/>
    </row>
    <row r="72" spans="1:23" s="947" customFormat="1" ht="15.75" thickBot="1" x14ac:dyDescent="0.3">
      <c r="A72" s="291"/>
      <c r="B72" s="292"/>
      <c r="C72" s="980" t="s">
        <v>1297</v>
      </c>
      <c r="D72" s="973">
        <f>Incentives!$G$5*Incentives!$G$4</f>
        <v>0</v>
      </c>
      <c r="E72" s="904"/>
      <c r="F72" s="817"/>
      <c r="G72" s="817"/>
      <c r="H72" s="933"/>
      <c r="M72" s="312"/>
      <c r="R72" s="312"/>
      <c r="W72" s="312"/>
    </row>
    <row r="73" spans="1:23" ht="15.75" thickBot="1" x14ac:dyDescent="0.3">
      <c r="A73" s="947"/>
      <c r="B73" s="947"/>
      <c r="C73" s="947"/>
      <c r="D73" s="947"/>
      <c r="E73" s="904"/>
      <c r="F73" s="817"/>
      <c r="G73" s="817"/>
      <c r="H73" s="933"/>
      <c r="I73" s="947"/>
    </row>
    <row r="74" spans="1:23" x14ac:dyDescent="0.25">
      <c r="A74" s="1214" t="str">
        <f>Incentives!G80</f>
        <v>CHECK Business Tools (General)</v>
      </c>
      <c r="B74" s="1215"/>
      <c r="C74" s="1215"/>
      <c r="D74" s="1215"/>
      <c r="E74" s="904"/>
      <c r="F74" s="817"/>
      <c r="G74" s="817"/>
      <c r="H74" s="933"/>
    </row>
    <row r="75" spans="1:23" x14ac:dyDescent="0.25">
      <c r="A75" s="328" t="s">
        <v>761</v>
      </c>
      <c r="B75" s="329">
        <f>$L$4</f>
        <v>44332</v>
      </c>
      <c r="C75" s="272" t="s">
        <v>772</v>
      </c>
      <c r="D75" s="329">
        <f>$S$4</f>
        <v>44338</v>
      </c>
    </row>
    <row r="76" spans="1:23" x14ac:dyDescent="0.25">
      <c r="A76" s="143" t="s">
        <v>906</v>
      </c>
      <c r="B76" t="str">
        <f>Incentives!$I$80</f>
        <v>Select Payment Method</v>
      </c>
    </row>
    <row r="77" spans="1:23" x14ac:dyDescent="0.25">
      <c r="A77" s="143"/>
      <c r="C77" s="1" t="s">
        <v>828</v>
      </c>
      <c r="D77" s="1" t="s">
        <v>782</v>
      </c>
    </row>
    <row r="78" spans="1:23" ht="15.75" thickBot="1" x14ac:dyDescent="0.3">
      <c r="A78" s="291"/>
      <c r="B78" s="292"/>
      <c r="C78" s="369">
        <f>Incentives!$H$9</f>
        <v>0</v>
      </c>
      <c r="D78" s="344">
        <f>Incentives!$K$83</f>
        <v>3</v>
      </c>
    </row>
    <row r="79" spans="1:23" ht="15.75" thickBot="1" x14ac:dyDescent="0.3"/>
    <row r="80" spans="1:23" ht="15.75" thickBot="1" x14ac:dyDescent="0.3">
      <c r="A80" s="1214" t="s">
        <v>1106</v>
      </c>
      <c r="B80" s="1215"/>
      <c r="C80" s="1215"/>
      <c r="D80" s="1216"/>
      <c r="E80" s="936"/>
      <c r="F80" s="937"/>
      <c r="G80" s="938"/>
      <c r="H80" s="940"/>
    </row>
    <row r="81" spans="1:4" x14ac:dyDescent="0.25">
      <c r="A81" s="143" t="s">
        <v>761</v>
      </c>
      <c r="B81" s="817"/>
      <c r="C81" s="817" t="s">
        <v>763</v>
      </c>
      <c r="D81" s="144"/>
    </row>
    <row r="82" spans="1:4" x14ac:dyDescent="0.25">
      <c r="A82" s="143" t="s">
        <v>926</v>
      </c>
      <c r="B82" s="817" t="str">
        <f>Incentives!$I$88</f>
        <v>Select Payment Method</v>
      </c>
      <c r="C82" s="817"/>
      <c r="D82" s="144"/>
    </row>
    <row r="83" spans="1:4" x14ac:dyDescent="0.25">
      <c r="A83" s="143"/>
      <c r="B83" s="817"/>
      <c r="C83" s="928"/>
      <c r="D83" s="930" t="s">
        <v>782</v>
      </c>
    </row>
    <row r="84" spans="1:4" ht="15.75" thickBot="1" x14ac:dyDescent="0.3">
      <c r="A84" s="291"/>
      <c r="B84" s="292"/>
      <c r="C84" s="929"/>
      <c r="D84" s="944">
        <f>Incentives!$G$91</f>
        <v>0</v>
      </c>
    </row>
  </sheetData>
  <sheetProtection algorithmName="SHA-512" hashValue="G22nv6keIQ2vFjoJ4wHrnAikbOrM4tuvpsHxNUd/jX4pA3hzAPlt9nK/s0z709eTiIMZm/6EnV68UdtFiLbPqA==" saltValue="5LDMLZfnlmipOUp2ljFvEg==" spinCount="100000" sheet="1" objects="1" scenarios="1"/>
  <mergeCells count="54">
    <mergeCell ref="T51:V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55000000000000004">
      <c r="B2" s="1309" t="s">
        <v>750</v>
      </c>
      <c r="C2" s="1310"/>
      <c r="D2" s="1310"/>
      <c r="E2" s="1310"/>
      <c r="F2" s="1310"/>
      <c r="G2" s="1310"/>
      <c r="H2" s="1310"/>
      <c r="I2" s="1310"/>
      <c r="J2" s="1310"/>
      <c r="K2" s="1310"/>
      <c r="L2" s="1310"/>
      <c r="M2" s="1310"/>
      <c r="N2" s="1310"/>
      <c r="O2" s="1310"/>
      <c r="P2" s="1310"/>
      <c r="Q2" s="1310"/>
      <c r="R2" s="1310"/>
      <c r="S2" s="1310"/>
      <c r="T2" s="1310"/>
      <c r="U2" s="1310"/>
      <c r="V2" s="1310"/>
      <c r="W2" s="1310"/>
      <c r="X2" s="1310"/>
      <c r="Y2" s="1310"/>
      <c r="Z2" s="1310"/>
      <c r="AA2" s="1310"/>
      <c r="AB2" s="1310"/>
      <c r="AC2" s="1310"/>
      <c r="AD2" s="1310"/>
      <c r="AE2" s="1310"/>
      <c r="AF2" s="1310"/>
      <c r="AG2" s="1310"/>
      <c r="AH2" s="1310"/>
      <c r="AI2" s="1310"/>
      <c r="AJ2" s="1310"/>
      <c r="AK2" s="1310"/>
      <c r="AL2" s="1310"/>
      <c r="AM2" s="1310"/>
      <c r="AN2" s="1310"/>
      <c r="AO2" s="1310"/>
      <c r="AP2" s="1310"/>
      <c r="AQ2" s="1310"/>
      <c r="AR2" s="1310"/>
      <c r="AS2" s="1310"/>
      <c r="AT2" s="1310"/>
      <c r="AU2" s="1310"/>
      <c r="AV2" s="1310"/>
      <c r="AW2" s="1310"/>
      <c r="AX2" s="1310"/>
      <c r="AY2" s="1310"/>
      <c r="AZ2" s="1310"/>
      <c r="BA2" s="1310"/>
      <c r="BB2" s="1310"/>
      <c r="BC2" s="1310"/>
      <c r="BD2" s="1310"/>
      <c r="BE2" s="1310"/>
      <c r="BF2" s="1311"/>
    </row>
    <row r="3" spans="2:68" x14ac:dyDescent="0.25">
      <c r="B3" s="1312"/>
      <c r="C3" s="1277"/>
      <c r="D3" s="1277"/>
      <c r="E3" s="1277"/>
      <c r="F3" s="1277"/>
      <c r="G3" s="1277"/>
      <c r="H3" s="1277"/>
      <c r="I3" s="1277"/>
      <c r="J3" s="1277"/>
      <c r="K3" s="1277"/>
      <c r="L3" s="1277"/>
      <c r="M3" s="1277"/>
      <c r="N3" s="1277"/>
      <c r="O3" s="1277"/>
      <c r="P3" s="1277"/>
      <c r="Q3" s="1277"/>
      <c r="R3" s="1277"/>
      <c r="S3" s="1277"/>
      <c r="T3" s="1277"/>
      <c r="U3" s="1277"/>
      <c r="V3" s="1277"/>
      <c r="W3" s="1277"/>
      <c r="X3" s="1277"/>
      <c r="Y3" s="1277"/>
      <c r="Z3" s="1277"/>
      <c r="AA3" s="1277"/>
      <c r="AB3" s="1277"/>
      <c r="AC3" s="1277"/>
      <c r="AD3" s="1277"/>
      <c r="AE3" s="1277"/>
      <c r="AF3" s="1277"/>
      <c r="AG3" s="1277"/>
      <c r="AH3" s="1277"/>
      <c r="AI3" s="1277"/>
      <c r="AJ3" s="1277"/>
      <c r="AK3" s="1277"/>
      <c r="AL3" s="1277"/>
      <c r="AM3" s="1277"/>
      <c r="AN3" s="1277"/>
      <c r="AO3" s="1277"/>
      <c r="AP3" s="1277"/>
      <c r="AQ3" s="1277"/>
      <c r="AR3" s="1277"/>
      <c r="AS3" s="1277"/>
      <c r="AT3" s="1277"/>
      <c r="AU3" s="1277"/>
      <c r="AV3" s="1277"/>
      <c r="AW3" s="1277"/>
      <c r="AX3" s="1277"/>
      <c r="AY3" s="1277"/>
      <c r="AZ3" s="1277"/>
      <c r="BA3" s="1277"/>
      <c r="BB3" s="1277"/>
      <c r="BC3" s="1277"/>
      <c r="BD3" s="1277"/>
      <c r="BE3" s="1277"/>
      <c r="BF3" s="1313"/>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293" t="s">
        <v>677</v>
      </c>
      <c r="C8" s="1294"/>
      <c r="D8" s="1294"/>
      <c r="E8" s="1294"/>
      <c r="F8" s="1294"/>
      <c r="G8" s="1294"/>
      <c r="H8" s="1294"/>
      <c r="I8" s="1294"/>
      <c r="J8" s="1294"/>
      <c r="K8" s="1294"/>
      <c r="L8" s="1294"/>
      <c r="M8" s="1294"/>
      <c r="N8" s="1294"/>
      <c r="O8" s="1294"/>
      <c r="P8" s="1294"/>
      <c r="Q8" s="1294"/>
      <c r="R8" s="1294"/>
      <c r="S8" s="1294"/>
      <c r="T8" s="1294"/>
      <c r="U8" s="1294"/>
      <c r="V8" s="1294"/>
      <c r="W8" s="1294"/>
      <c r="X8" s="1294"/>
      <c r="Y8" s="1294"/>
      <c r="Z8" s="1294"/>
      <c r="AA8" s="1294"/>
      <c r="AB8" s="1294"/>
      <c r="AC8" s="1294"/>
      <c r="AD8" s="1294"/>
      <c r="AE8" s="1294"/>
      <c r="AF8" s="1294"/>
      <c r="AG8" s="1294"/>
      <c r="AH8" s="1294"/>
      <c r="AI8" s="1294"/>
      <c r="AJ8" s="1294"/>
      <c r="AK8" s="1294"/>
      <c r="AL8" s="1294"/>
      <c r="AM8" s="1294"/>
      <c r="AN8" s="1294"/>
      <c r="AO8" s="1294"/>
      <c r="AP8" s="1294"/>
      <c r="AQ8" s="1294"/>
      <c r="AR8" s="1294"/>
      <c r="AS8" s="1294"/>
      <c r="AT8" s="1294"/>
      <c r="AU8" s="1294"/>
      <c r="AV8" s="1294"/>
      <c r="AW8" s="1294"/>
      <c r="AX8" s="1294"/>
      <c r="AY8" s="1294"/>
      <c r="AZ8" s="1294"/>
      <c r="BA8" s="1294"/>
      <c r="BB8" s="1294"/>
      <c r="BC8" s="1294"/>
      <c r="BD8" s="1294"/>
      <c r="BE8" s="1294"/>
      <c r="BF8" s="1295"/>
    </row>
    <row r="9" spans="2:68" x14ac:dyDescent="0.25">
      <c r="B9" s="736"/>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7"/>
    </row>
    <row r="10" spans="2:68" x14ac:dyDescent="0.25">
      <c r="B10" s="1289" t="s">
        <v>914</v>
      </c>
      <c r="C10" s="1172"/>
      <c r="D10" s="1172"/>
      <c r="E10" s="1172"/>
      <c r="F10" s="1172"/>
      <c r="G10" s="1172"/>
      <c r="H10" s="1172"/>
      <c r="I10" s="1172"/>
      <c r="J10" s="1172"/>
      <c r="K10" s="1285" t="str">
        <f>'Tracking &amp; Profitability'!$H$5</f>
        <v>SALEM</v>
      </c>
      <c r="L10" s="1285"/>
      <c r="M10" s="1285"/>
      <c r="N10" s="1285"/>
      <c r="O10" s="1285"/>
      <c r="P10" s="1285"/>
      <c r="Q10" s="1285"/>
      <c r="R10" s="1285"/>
      <c r="S10" s="1285"/>
      <c r="T10" s="1285"/>
      <c r="U10" s="1285"/>
      <c r="V10" s="1285"/>
      <c r="W10" s="1285"/>
      <c r="X10" s="1285"/>
      <c r="Y10" s="1285"/>
      <c r="Z10" s="1285"/>
      <c r="AA10" s="1285"/>
      <c r="AB10" s="1285"/>
      <c r="AC10" s="1285"/>
      <c r="AD10" s="1285"/>
      <c r="AE10" s="1285"/>
      <c r="AI10" s="1172" t="s">
        <v>749</v>
      </c>
      <c r="AJ10" s="1172"/>
      <c r="AK10" s="1172"/>
      <c r="AL10" s="1172"/>
      <c r="AM10" s="1172"/>
      <c r="AN10" s="1172"/>
      <c r="AO10" s="1172"/>
      <c r="AP10" s="1172"/>
      <c r="AQ10" s="1172"/>
      <c r="AR10" s="1172"/>
      <c r="AT10" s="1304"/>
      <c r="AU10" s="1304"/>
      <c r="AV10" s="1304"/>
      <c r="AW10" s="1304"/>
      <c r="AX10" s="1304"/>
      <c r="AY10" s="1304"/>
      <c r="AZ10" s="1304"/>
      <c r="BA10" s="1304"/>
      <c r="BB10" s="1304"/>
      <c r="BC10" s="1304"/>
      <c r="BD10" s="1304"/>
      <c r="BF10" s="144"/>
    </row>
    <row r="11" spans="2:68" x14ac:dyDescent="0.25">
      <c r="B11" s="143"/>
      <c r="AL11" s="2"/>
      <c r="AM11" s="2"/>
      <c r="AN11" s="2"/>
      <c r="AO11" s="2"/>
      <c r="AP11" s="2"/>
      <c r="AQ11" s="2"/>
      <c r="AR11" s="2"/>
      <c r="AS11" s="2"/>
      <c r="AT11" s="2"/>
      <c r="AU11" s="2"/>
      <c r="AV11" s="2"/>
      <c r="BF11" s="144"/>
    </row>
    <row r="12" spans="2:68" x14ac:dyDescent="0.25">
      <c r="B12" s="1288" t="s">
        <v>915</v>
      </c>
      <c r="C12" s="1281"/>
      <c r="D12" s="1281"/>
      <c r="E12" s="1281"/>
      <c r="F12" s="1281"/>
      <c r="G12" s="1281"/>
      <c r="H12" s="1281"/>
      <c r="I12" s="1281"/>
      <c r="J12" s="1281"/>
      <c r="K12" s="1260">
        <f>'Required Info to Submit'!$F$4</f>
        <v>0</v>
      </c>
      <c r="L12" s="1260"/>
      <c r="M12" s="1260"/>
      <c r="N12" s="1260"/>
      <c r="O12" s="1260"/>
      <c r="P12" s="1260"/>
      <c r="Q12" s="1260"/>
      <c r="R12" s="1260"/>
      <c r="S12" s="1260"/>
      <c r="T12" s="1260"/>
      <c r="U12" s="1260"/>
      <c r="V12" s="1260"/>
      <c r="W12" s="1260"/>
      <c r="X12" s="1260"/>
      <c r="Y12" s="1260"/>
      <c r="Z12" s="1260"/>
      <c r="AA12" s="1260"/>
      <c r="AB12" s="1260"/>
      <c r="AC12" s="1260"/>
      <c r="AD12" s="1260"/>
      <c r="AE12" s="1260"/>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288" t="s">
        <v>937</v>
      </c>
      <c r="C14" s="1281"/>
      <c r="D14" s="1281"/>
      <c r="E14" s="1281"/>
      <c r="F14" s="1281"/>
      <c r="G14" s="1281"/>
      <c r="H14" s="1281"/>
      <c r="I14" s="1281"/>
      <c r="J14" s="1281"/>
      <c r="K14" s="1281"/>
      <c r="L14" s="1281"/>
      <c r="M14" s="1281"/>
      <c r="N14" s="1281"/>
      <c r="O14" s="1281"/>
      <c r="P14" s="1281"/>
      <c r="Q14" s="1281"/>
      <c r="R14" s="1299">
        <f>'Required Info to Submit'!$F$6</f>
        <v>0</v>
      </c>
      <c r="S14" s="1299"/>
      <c r="T14" s="1299"/>
      <c r="U14" s="1299"/>
      <c r="V14" s="1299"/>
      <c r="W14" s="1299"/>
      <c r="X14" s="1299"/>
      <c r="Y14" s="1299"/>
      <c r="Z14" s="1299"/>
      <c r="AA14" s="1299"/>
      <c r="AB14" s="1299"/>
      <c r="AC14" s="1299"/>
      <c r="AD14" s="1299"/>
      <c r="AE14" s="1299"/>
      <c r="AF14" s="1299"/>
      <c r="AG14" s="1299"/>
      <c r="AH14" s="1299"/>
      <c r="AI14" s="1299"/>
      <c r="AJ14" s="1299"/>
      <c r="AK14" s="1299"/>
      <c r="AL14" s="1299"/>
      <c r="AM14" s="1299"/>
      <c r="AN14" s="1299"/>
      <c r="AO14" s="1299"/>
      <c r="AP14" s="1299"/>
      <c r="AQ14" s="1299"/>
      <c r="AR14" s="1299"/>
      <c r="AS14" s="1299"/>
      <c r="AT14" s="1299"/>
      <c r="AU14" s="1299"/>
      <c r="AV14" s="1299"/>
      <c r="AW14" s="1299"/>
      <c r="AX14" s="1299"/>
      <c r="AY14" s="1299"/>
      <c r="AZ14" s="1299"/>
      <c r="BA14" s="1299"/>
      <c r="BB14" s="1299"/>
      <c r="BC14" s="1299"/>
      <c r="BD14" s="1299"/>
      <c r="BF14" s="144"/>
    </row>
    <row r="15" spans="2:68" x14ac:dyDescent="0.25">
      <c r="B15" s="680"/>
      <c r="C15" s="140"/>
      <c r="D15" s="140"/>
      <c r="E15" s="140"/>
      <c r="F15" s="140"/>
      <c r="G15" s="140"/>
      <c r="H15" s="140"/>
      <c r="I15" s="140"/>
      <c r="J15" s="140"/>
      <c r="K15" s="140"/>
      <c r="L15" s="140"/>
      <c r="M15" s="140"/>
      <c r="N15" s="140"/>
      <c r="O15" s="140"/>
      <c r="P15" s="140"/>
      <c r="Q15" s="140"/>
      <c r="BF15" s="144"/>
    </row>
    <row r="16" spans="2:68" x14ac:dyDescent="0.25">
      <c r="B16" s="1288" t="s">
        <v>748</v>
      </c>
      <c r="C16" s="1281"/>
      <c r="D16" s="1281"/>
      <c r="E16" s="1281"/>
      <c r="F16" s="1281"/>
      <c r="G16" s="1281"/>
      <c r="H16" s="1281"/>
      <c r="I16" s="1281"/>
      <c r="J16" s="1281"/>
      <c r="K16" s="1281"/>
      <c r="L16" s="1281"/>
      <c r="M16" s="1281"/>
      <c r="N16" s="1281"/>
      <c r="O16" s="1281"/>
      <c r="P16" s="1281"/>
      <c r="Q16" s="1281"/>
      <c r="R16" s="1260" t="s">
        <v>248</v>
      </c>
      <c r="S16" s="1260"/>
      <c r="T16" s="1277" t="s">
        <v>678</v>
      </c>
      <c r="U16" s="1277"/>
      <c r="V16" s="1277"/>
      <c r="W16" s="1277"/>
      <c r="X16" s="1277"/>
      <c r="Y16" s="1277"/>
      <c r="Z16" s="1277"/>
      <c r="AA16" s="1277"/>
      <c r="AB16" s="1277"/>
      <c r="AC16" s="1277"/>
      <c r="AD16" s="1277"/>
      <c r="AE16" s="1277"/>
      <c r="AF16" s="1277"/>
      <c r="AG16" s="1277"/>
      <c r="AH16" s="1277"/>
      <c r="AI16" s="1277"/>
      <c r="AJ16" s="1277"/>
      <c r="AK16" s="1277"/>
      <c r="AL16" s="1277"/>
      <c r="AO16" s="1277"/>
      <c r="AP16" s="1277"/>
      <c r="BF16" s="144"/>
      <c r="BP16" s="301"/>
    </row>
    <row r="17" spans="2:68" x14ac:dyDescent="0.25">
      <c r="B17" s="680"/>
      <c r="C17" s="140"/>
      <c r="D17" s="140"/>
      <c r="E17" s="140"/>
      <c r="F17" s="140"/>
      <c r="G17" s="140"/>
      <c r="H17" s="140"/>
      <c r="I17" s="140"/>
      <c r="J17" s="140"/>
      <c r="K17" s="140"/>
      <c r="L17" s="140"/>
      <c r="M17" s="140"/>
      <c r="N17" s="140"/>
      <c r="O17" s="140"/>
      <c r="P17" s="140"/>
      <c r="Q17" s="140"/>
      <c r="BF17" s="144"/>
    </row>
    <row r="18" spans="2:68" x14ac:dyDescent="0.25">
      <c r="B18" s="1300" t="s">
        <v>908</v>
      </c>
      <c r="C18" s="1301"/>
      <c r="D18" s="1301"/>
      <c r="E18" s="1301"/>
      <c r="F18" s="1301"/>
      <c r="G18" s="1301"/>
      <c r="H18" s="1301"/>
      <c r="I18" s="1301"/>
      <c r="J18" s="1301"/>
      <c r="K18" s="1301"/>
      <c r="L18" s="1301"/>
      <c r="M18" s="1301"/>
      <c r="N18" s="1301"/>
      <c r="O18" s="1301"/>
      <c r="P18" s="1301"/>
      <c r="Q18" s="1301"/>
      <c r="R18" s="1285">
        <f>'Required Info to Submit'!$F$8</f>
        <v>0</v>
      </c>
      <c r="S18" s="1285"/>
      <c r="T18" s="1285"/>
      <c r="U18" s="1285"/>
      <c r="V18" s="1285"/>
      <c r="W18" s="1285"/>
      <c r="X18" s="1285"/>
      <c r="Y18" s="1285"/>
      <c r="Z18" s="1285"/>
      <c r="AA18" s="1285"/>
      <c r="AB18" s="1285"/>
      <c r="AC18" s="1285"/>
      <c r="AD18" s="1285"/>
      <c r="AE18" s="1285"/>
      <c r="AF18" s="1285"/>
      <c r="AG18" s="1285"/>
      <c r="AH18" s="1285"/>
      <c r="AI18" s="1285"/>
      <c r="AJ18" s="1285"/>
      <c r="AK18" s="1285"/>
      <c r="AL18" s="1285"/>
      <c r="AN18" s="1281" t="s">
        <v>910</v>
      </c>
      <c r="AO18" s="1281"/>
      <c r="AP18" s="1281"/>
      <c r="AQ18" s="1281"/>
      <c r="AR18" s="1281"/>
      <c r="AS18" s="1281"/>
      <c r="AT18" s="1281"/>
      <c r="AU18" s="1281"/>
      <c r="AV18" s="1285">
        <f>'Required Info to Submit'!F10</f>
        <v>0</v>
      </c>
      <c r="AW18" s="1285"/>
      <c r="AX18" s="1285"/>
      <c r="AY18" s="1285"/>
      <c r="AZ18" s="1285"/>
      <c r="BA18" s="1285"/>
      <c r="BB18" s="1285"/>
      <c r="BC18" s="1285"/>
      <c r="BD18" s="1285"/>
      <c r="BF18" s="144"/>
      <c r="BP18" s="301"/>
    </row>
    <row r="19" spans="2:68" x14ac:dyDescent="0.25">
      <c r="B19" s="680"/>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288" t="s">
        <v>909</v>
      </c>
      <c r="C20" s="1281"/>
      <c r="D20" s="1281"/>
      <c r="E20" s="1281"/>
      <c r="F20" s="1281"/>
      <c r="G20" s="1281"/>
      <c r="H20" s="1281"/>
      <c r="I20" s="1281"/>
      <c r="J20" s="1281"/>
      <c r="K20" s="1281"/>
      <c r="L20" s="1281"/>
      <c r="M20" s="1281"/>
      <c r="N20" s="1281"/>
      <c r="O20" s="1281"/>
      <c r="P20" s="1281"/>
      <c r="Q20" s="1281"/>
      <c r="R20" s="1285">
        <f>'Required Info to Submit'!F9</f>
        <v>0</v>
      </c>
      <c r="S20" s="1285"/>
      <c r="T20" s="1285"/>
      <c r="U20" s="1285"/>
      <c r="V20" s="1285"/>
      <c r="W20" s="1285"/>
      <c r="X20" s="1285"/>
      <c r="Y20" s="1285"/>
      <c r="Z20" s="1285"/>
      <c r="AA20" s="1285"/>
      <c r="AB20" s="1285"/>
      <c r="AC20" s="1285"/>
      <c r="AD20" s="1285"/>
      <c r="AE20" s="1285"/>
      <c r="AF20" s="1285"/>
      <c r="AG20" s="1285"/>
      <c r="AH20" s="1285"/>
      <c r="AI20" s="1285"/>
      <c r="AJ20" s="1285"/>
      <c r="AK20" s="1285"/>
      <c r="AL20" s="1285"/>
      <c r="AN20" s="1281" t="s">
        <v>861</v>
      </c>
      <c r="AO20" s="1281"/>
      <c r="AP20" s="1281"/>
      <c r="AQ20" s="1281"/>
      <c r="AR20" s="1281"/>
      <c r="AS20" s="1281"/>
      <c r="AT20" s="1281"/>
      <c r="AU20" s="1281"/>
      <c r="AV20" s="1285">
        <f>'Required Info to Submit'!F11</f>
        <v>0</v>
      </c>
      <c r="AW20" s="1285"/>
      <c r="AX20" s="1285"/>
      <c r="AY20" s="1285"/>
      <c r="AZ20" s="1285"/>
      <c r="BA20" s="1285"/>
      <c r="BB20" s="1285"/>
      <c r="BC20" s="1285"/>
      <c r="BD20" s="1285"/>
      <c r="BF20" s="144"/>
      <c r="BP20" s="301"/>
    </row>
    <row r="21" spans="2:68" x14ac:dyDescent="0.25">
      <c r="B21" s="680"/>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288" t="s">
        <v>911</v>
      </c>
      <c r="C22" s="1281"/>
      <c r="D22" s="1281"/>
      <c r="E22" s="1281"/>
      <c r="F22" s="1281"/>
      <c r="G22" s="1281"/>
      <c r="H22" s="1281"/>
      <c r="I22" s="1281"/>
      <c r="J22" s="1281"/>
      <c r="K22" s="1281"/>
      <c r="L22" s="1281"/>
      <c r="M22" s="1281"/>
      <c r="N22" s="1281"/>
      <c r="O22" s="1281"/>
      <c r="P22" s="1281"/>
      <c r="Q22" s="1281"/>
      <c r="R22" s="1285">
        <f>'Required Info to Submit'!F12</f>
        <v>0</v>
      </c>
      <c r="S22" s="1285"/>
      <c r="T22" s="1285"/>
      <c r="U22" s="1285"/>
      <c r="V22" s="1285"/>
      <c r="W22" s="1285"/>
      <c r="X22" s="1285"/>
      <c r="Y22" s="1285"/>
      <c r="Z22" s="1285"/>
      <c r="AA22" s="1285"/>
      <c r="AB22" s="1285"/>
      <c r="AC22" s="1285"/>
      <c r="AD22" s="1285"/>
      <c r="AE22" s="1285"/>
      <c r="AF22" s="1285"/>
      <c r="AG22" s="1285"/>
      <c r="AH22" s="1285"/>
      <c r="AI22" s="1285"/>
      <c r="AJ22" s="1285"/>
      <c r="AK22" s="1285"/>
      <c r="AL22" s="1285"/>
      <c r="AN22" s="1281"/>
      <c r="AO22" s="1281"/>
      <c r="AP22" s="1281"/>
      <c r="AQ22" s="1281"/>
      <c r="AR22" s="1281"/>
      <c r="AS22" s="1281"/>
      <c r="AT22" s="1281"/>
      <c r="AU22" s="1281"/>
      <c r="AV22" s="1302"/>
      <c r="AW22" s="1302"/>
      <c r="AX22" s="1302"/>
      <c r="AY22" s="1302"/>
      <c r="AZ22" s="1302"/>
      <c r="BA22" s="1302"/>
      <c r="BB22" s="1302"/>
      <c r="BC22" s="1302"/>
      <c r="BD22" s="1302"/>
      <c r="BF22" s="144"/>
      <c r="BP22" s="301"/>
    </row>
    <row r="23" spans="2:68" x14ac:dyDescent="0.25">
      <c r="B23" s="680"/>
      <c r="C23" s="140"/>
      <c r="D23" s="140"/>
      <c r="E23" s="140"/>
      <c r="F23" s="140"/>
      <c r="G23" s="140"/>
      <c r="H23" s="140"/>
      <c r="I23" s="140"/>
      <c r="J23" s="140"/>
      <c r="K23" s="140"/>
      <c r="L23" s="140"/>
      <c r="M23" s="140"/>
      <c r="N23" s="140"/>
      <c r="O23" s="140"/>
      <c r="P23" s="140"/>
      <c r="Q23" s="140"/>
      <c r="BF23" s="144"/>
    </row>
    <row r="24" spans="2:68" x14ac:dyDescent="0.25">
      <c r="B24" s="1288" t="s">
        <v>912</v>
      </c>
      <c r="C24" s="1281"/>
      <c r="D24" s="1281"/>
      <c r="E24" s="1281"/>
      <c r="F24" s="1281"/>
      <c r="G24" s="1281"/>
      <c r="H24" s="1281"/>
      <c r="I24" s="1281"/>
      <c r="J24" s="1281"/>
      <c r="K24" s="1281"/>
      <c r="L24" s="1281"/>
      <c r="M24" s="1281"/>
      <c r="N24" s="1281"/>
      <c r="O24" s="1281"/>
      <c r="P24" s="1281"/>
      <c r="Q24" s="1281"/>
      <c r="R24" s="1297">
        <f>'Required Info to Submit'!$F$14</f>
        <v>44332</v>
      </c>
      <c r="S24" s="1297"/>
      <c r="T24" s="1297"/>
      <c r="U24" s="1297"/>
      <c r="V24" s="1297"/>
      <c r="W24" s="1297"/>
      <c r="X24" s="1297"/>
      <c r="Y24" s="1297"/>
      <c r="Z24" s="1297"/>
      <c r="AA24" s="1297"/>
      <c r="AB24" s="1297"/>
      <c r="AC24" s="1297"/>
      <c r="AN24" s="1172" t="s">
        <v>916</v>
      </c>
      <c r="AO24" s="1172"/>
      <c r="AP24" s="1172"/>
      <c r="AQ24" s="1172"/>
      <c r="AR24" s="1172"/>
      <c r="AS24" s="1172"/>
      <c r="AT24" s="1172"/>
      <c r="AU24" s="1172"/>
      <c r="AV24" s="1303">
        <f>'Incentive Setup'!$S$4</f>
        <v>44338</v>
      </c>
      <c r="AW24" s="1303"/>
      <c r="AX24" s="1303"/>
      <c r="AY24" s="1303"/>
      <c r="AZ24" s="1303"/>
      <c r="BA24" s="1303"/>
      <c r="BB24" s="1303"/>
      <c r="BC24" s="1303"/>
      <c r="BD24" s="1303"/>
      <c r="BF24" s="144"/>
    </row>
    <row r="25" spans="2:68" ht="17.25" x14ac:dyDescent="0.25">
      <c r="B25" s="143"/>
      <c r="C25" s="302"/>
      <c r="D25" s="302"/>
      <c r="E25" s="302"/>
      <c r="F25" s="302"/>
      <c r="G25" s="302"/>
      <c r="H25" s="1296" t="s">
        <v>747</v>
      </c>
      <c r="I25" s="1296"/>
      <c r="J25" s="1296"/>
      <c r="K25" s="1296"/>
      <c r="L25" s="1296"/>
      <c r="M25" s="1296"/>
      <c r="N25" s="1296"/>
      <c r="O25" s="1296"/>
      <c r="P25" s="1296"/>
      <c r="Q25" s="302"/>
      <c r="AN25" s="1296" t="s">
        <v>746</v>
      </c>
      <c r="AO25" s="1296"/>
      <c r="AP25" s="1296"/>
      <c r="AQ25" s="1296"/>
      <c r="AR25" s="1296"/>
      <c r="AS25" s="1296"/>
      <c r="AT25" s="1296"/>
      <c r="BF25" s="144"/>
    </row>
    <row r="26" spans="2:68" ht="18.75" x14ac:dyDescent="0.3">
      <c r="B26" s="1293" t="s">
        <v>683</v>
      </c>
      <c r="C26" s="1294"/>
      <c r="D26" s="1294"/>
      <c r="E26" s="1294"/>
      <c r="F26" s="1294"/>
      <c r="G26" s="1294"/>
      <c r="H26" s="1294"/>
      <c r="I26" s="1294"/>
      <c r="J26" s="1294"/>
      <c r="K26" s="1294"/>
      <c r="L26" s="1294"/>
      <c r="M26" s="1294"/>
      <c r="N26" s="1294"/>
      <c r="O26" s="1294"/>
      <c r="P26" s="1294"/>
      <c r="Q26" s="1294"/>
      <c r="R26" s="1294"/>
      <c r="S26" s="1294"/>
      <c r="T26" s="1294"/>
      <c r="U26" s="1294"/>
      <c r="V26" s="1294"/>
      <c r="W26" s="1294"/>
      <c r="X26" s="1294"/>
      <c r="Y26" s="1294"/>
      <c r="Z26" s="1294"/>
      <c r="AA26" s="1294"/>
      <c r="AB26" s="1294"/>
      <c r="AC26" s="1294"/>
      <c r="AD26" s="1294"/>
      <c r="AE26" s="1294"/>
      <c r="AF26" s="1294"/>
      <c r="AG26" s="1294"/>
      <c r="AH26" s="1294"/>
      <c r="AI26" s="1294"/>
      <c r="AJ26" s="1294"/>
      <c r="AK26" s="1294"/>
      <c r="AL26" s="1294"/>
      <c r="AM26" s="1294"/>
      <c r="AN26" s="1294"/>
      <c r="AO26" s="1294"/>
      <c r="AP26" s="1294"/>
      <c r="AQ26" s="1294"/>
      <c r="AR26" s="1294"/>
      <c r="AS26" s="1294"/>
      <c r="AT26" s="1294"/>
      <c r="AU26" s="1294"/>
      <c r="AV26" s="1294"/>
      <c r="AW26" s="1294"/>
      <c r="AX26" s="1294"/>
      <c r="AY26" s="1294"/>
      <c r="AZ26" s="1294"/>
      <c r="BA26" s="1294"/>
      <c r="BB26" s="1294"/>
      <c r="BC26" s="1294"/>
      <c r="BD26" s="1294"/>
      <c r="BE26" s="1294"/>
      <c r="BF26" s="1295"/>
      <c r="BP26" s="301"/>
    </row>
    <row r="27" spans="2:68" x14ac:dyDescent="0.25">
      <c r="B27" s="673"/>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4"/>
    </row>
    <row r="28" spans="2:68" x14ac:dyDescent="0.25">
      <c r="B28" s="1286" t="s">
        <v>684</v>
      </c>
      <c r="C28" s="1287"/>
      <c r="D28" s="1287"/>
      <c r="E28" s="1287"/>
      <c r="F28" s="1287"/>
      <c r="G28" s="1287"/>
      <c r="H28" s="1287"/>
      <c r="I28" s="1287"/>
      <c r="J28" s="1287"/>
      <c r="K28" s="1287"/>
      <c r="L28" s="1287"/>
      <c r="M28" s="1287"/>
      <c r="N28" s="1287"/>
      <c r="O28" s="1287"/>
      <c r="P28" s="1287"/>
      <c r="Q28" s="1287"/>
      <c r="T28" s="1290">
        <f>'Tracking &amp; Profitability'!$E$6</f>
        <v>0</v>
      </c>
      <c r="U28" s="1290"/>
      <c r="V28" s="1290"/>
      <c r="W28" s="1290"/>
      <c r="X28" s="1290"/>
      <c r="Y28" s="1290"/>
      <c r="Z28" s="1290"/>
      <c r="AA28" s="1290"/>
      <c r="AB28" s="1290"/>
      <c r="AF28" t="s">
        <v>745</v>
      </c>
      <c r="AO28" s="1260">
        <v>5</v>
      </c>
      <c r="AP28" s="1260"/>
      <c r="AQ28" s="1260"/>
      <c r="AR28" s="1277" t="s">
        <v>685</v>
      </c>
      <c r="AS28" s="1277"/>
      <c r="AU28" s="1260">
        <v>5</v>
      </c>
      <c r="AV28" s="1260"/>
      <c r="AW28" s="1260"/>
      <c r="AX28" s="1277" t="s">
        <v>744</v>
      </c>
      <c r="AY28" s="1277"/>
      <c r="BA28" s="1260">
        <v>5</v>
      </c>
      <c r="BB28" s="1260"/>
      <c r="BC28" s="1260"/>
      <c r="BD28" s="1277" t="s">
        <v>686</v>
      </c>
      <c r="BE28" s="1277"/>
      <c r="BF28" s="144"/>
    </row>
    <row r="29" spans="2:68" ht="17.25" x14ac:dyDescent="0.25">
      <c r="B29" s="143"/>
      <c r="T29" s="140"/>
      <c r="U29" s="140"/>
      <c r="V29" s="140"/>
      <c r="W29" s="140"/>
      <c r="X29" s="140"/>
      <c r="Y29" s="140"/>
      <c r="Z29" s="140"/>
      <c r="AA29" s="140"/>
      <c r="AB29" s="140"/>
      <c r="AF29" s="1296" t="s">
        <v>743</v>
      </c>
      <c r="AG29" s="1296"/>
      <c r="AH29" s="1296"/>
      <c r="AI29" s="1296"/>
      <c r="AJ29" s="1296"/>
      <c r="AK29" s="1296"/>
      <c r="AL29" s="1296"/>
      <c r="AM29" s="1296"/>
      <c r="AN29" s="1296"/>
      <c r="AO29" s="1296"/>
      <c r="AP29" s="1296"/>
      <c r="AQ29" s="1296"/>
      <c r="AR29" s="1296"/>
      <c r="AS29" s="1296"/>
      <c r="AT29" s="1296"/>
      <c r="AU29" s="1296"/>
      <c r="AV29" s="1296"/>
      <c r="AW29" s="1296"/>
      <c r="AX29" s="1296"/>
      <c r="AY29" s="1296"/>
      <c r="AZ29" s="1296"/>
      <c r="BA29" s="1296"/>
      <c r="BB29" s="1296"/>
      <c r="BC29" s="1296"/>
      <c r="BD29" s="1296"/>
      <c r="BE29" s="1296"/>
      <c r="BF29" s="144"/>
    </row>
    <row r="30" spans="2:68" x14ac:dyDescent="0.25">
      <c r="B30" s="1289" t="s">
        <v>740</v>
      </c>
      <c r="C30" s="1172"/>
      <c r="D30" s="1172"/>
      <c r="E30" s="1172"/>
      <c r="F30" s="1172"/>
      <c r="G30" s="1172"/>
      <c r="H30" s="1172"/>
      <c r="I30" s="1172"/>
      <c r="J30" s="1172"/>
      <c r="K30" s="1172"/>
      <c r="L30" s="1172"/>
      <c r="M30" s="1172"/>
      <c r="N30" s="1172"/>
      <c r="O30" s="1172"/>
      <c r="P30" s="1172"/>
      <c r="Q30" s="1172"/>
      <c r="T30" s="1292">
        <v>1</v>
      </c>
      <c r="U30" s="1292"/>
      <c r="V30" s="1292"/>
      <c r="W30" s="1292"/>
      <c r="AF30" s="1187" t="s">
        <v>742</v>
      </c>
      <c r="AG30" s="1187"/>
      <c r="AH30" s="1187"/>
      <c r="AI30" s="1187"/>
      <c r="AJ30" s="1187"/>
      <c r="AK30" s="1187"/>
      <c r="AL30" s="1187"/>
      <c r="AM30" s="1187"/>
      <c r="AN30" s="1187"/>
      <c r="AO30" s="1187"/>
      <c r="AP30" s="1260" t="s">
        <v>1093</v>
      </c>
      <c r="AQ30" s="1260"/>
      <c r="AR30" s="1260"/>
      <c r="AT30" s="1187" t="s">
        <v>741</v>
      </c>
      <c r="AU30" s="1187"/>
      <c r="AV30" s="1187"/>
      <c r="AW30" s="1187"/>
      <c r="AX30" s="1187"/>
      <c r="AY30" s="1187"/>
      <c r="AZ30" s="1187"/>
      <c r="BA30" s="1187"/>
      <c r="BB30" s="1187"/>
      <c r="BC30" s="1187"/>
      <c r="BF30" s="144"/>
    </row>
    <row r="31" spans="2:68" x14ac:dyDescent="0.25">
      <c r="B31" s="143"/>
      <c r="BF31" s="144"/>
      <c r="BP31" s="301"/>
    </row>
    <row r="32" spans="2:68" x14ac:dyDescent="0.25">
      <c r="B32" s="1289" t="s">
        <v>737</v>
      </c>
      <c r="C32" s="1172"/>
      <c r="D32" s="1172"/>
      <c r="E32" s="1172"/>
      <c r="F32" s="1172"/>
      <c r="G32" s="1172"/>
      <c r="H32" s="1172"/>
      <c r="I32" s="1172"/>
      <c r="J32" s="1172"/>
      <c r="K32" s="1172"/>
      <c r="L32" s="1172"/>
      <c r="M32" s="1172"/>
      <c r="N32" s="1172"/>
      <c r="O32" s="1172"/>
      <c r="P32" s="1172"/>
      <c r="Q32" s="1172"/>
      <c r="T32" s="1298" t="s">
        <v>1065</v>
      </c>
      <c r="U32" s="1298"/>
      <c r="V32" s="1298"/>
      <c r="W32" s="1298"/>
      <c r="X32" s="1298"/>
      <c r="Y32" s="1298"/>
      <c r="Z32" s="1298"/>
      <c r="AA32" s="1298"/>
      <c r="AB32" s="1298"/>
      <c r="AC32" s="1298"/>
      <c r="AD32" s="1298"/>
      <c r="AE32" s="1298"/>
      <c r="AF32" s="1298"/>
      <c r="AG32" s="1298"/>
      <c r="AH32" s="1298"/>
      <c r="AI32" s="1298"/>
      <c r="AJ32" s="1298"/>
      <c r="AK32" s="1298"/>
      <c r="AL32" s="1298"/>
      <c r="AM32" s="1298"/>
      <c r="AN32" s="1298"/>
      <c r="AO32" s="1298"/>
      <c r="BF32" s="144"/>
    </row>
    <row r="33" spans="2:92" x14ac:dyDescent="0.25">
      <c r="B33" s="143"/>
      <c r="BF33" s="144"/>
    </row>
    <row r="34" spans="2:92" x14ac:dyDescent="0.25">
      <c r="B34" s="143"/>
      <c r="C34" s="88"/>
      <c r="D34" s="88"/>
      <c r="E34" s="88"/>
      <c r="F34" s="88"/>
      <c r="G34" s="88"/>
      <c r="H34" s="88"/>
      <c r="I34" s="1260"/>
      <c r="J34" s="1260"/>
      <c r="K34" s="1277" t="s">
        <v>499</v>
      </c>
      <c r="L34" s="1277"/>
      <c r="M34" s="1277"/>
      <c r="N34" s="1277"/>
      <c r="O34" s="1277"/>
      <c r="P34" s="1277"/>
      <c r="Q34" s="1277"/>
      <c r="R34" s="1260" t="s">
        <v>248</v>
      </c>
      <c r="S34" s="1260"/>
      <c r="T34" s="1277" t="s">
        <v>498</v>
      </c>
      <c r="U34" s="1277"/>
      <c r="V34" s="1277"/>
      <c r="W34" s="1277"/>
      <c r="X34" s="1260"/>
      <c r="Y34" s="1260"/>
      <c r="Z34" s="1277" t="s">
        <v>497</v>
      </c>
      <c r="AA34" s="1277"/>
      <c r="AB34" s="1277"/>
      <c r="AF34" t="s">
        <v>739</v>
      </c>
      <c r="AL34" s="1260">
        <v>5</v>
      </c>
      <c r="AM34" s="1260"/>
      <c r="AN34" s="1260"/>
      <c r="AO34" t="s">
        <v>738</v>
      </c>
      <c r="BF34" s="144"/>
    </row>
    <row r="35" spans="2:92" x14ac:dyDescent="0.25">
      <c r="B35" s="143"/>
      <c r="BF35" s="144"/>
      <c r="BP35" s="303"/>
      <c r="CN35" s="301"/>
    </row>
    <row r="36" spans="2:92" x14ac:dyDescent="0.25">
      <c r="B36" s="1286" t="s">
        <v>736</v>
      </c>
      <c r="C36" s="1287"/>
      <c r="D36" s="1287"/>
      <c r="E36" s="1287"/>
      <c r="F36" s="1287"/>
      <c r="G36" s="1287"/>
      <c r="H36" s="1287"/>
      <c r="I36" s="1287"/>
      <c r="J36" s="1287"/>
      <c r="K36" s="1287"/>
      <c r="L36" s="1287"/>
      <c r="M36" s="1287"/>
      <c r="N36" s="1287"/>
      <c r="O36" s="1287"/>
      <c r="P36" s="1287"/>
      <c r="Q36" s="1287"/>
      <c r="R36" s="1287"/>
      <c r="T36" s="1268" t="str">
        <f>IFERROR($T$28/('Tracking &amp; Profitability'!$E$7*52*Welcome!$D$14),"Error on A La Carte")</f>
        <v>Error on A La Carte</v>
      </c>
      <c r="U36" s="1268"/>
      <c r="V36" s="1268"/>
      <c r="W36" s="1268"/>
      <c r="X36" s="1268"/>
      <c r="Y36" s="1268"/>
      <c r="Z36" s="1268"/>
      <c r="AA36" s="1268"/>
      <c r="AB36" s="1268"/>
      <c r="AF36" s="1287" t="s">
        <v>494</v>
      </c>
      <c r="AG36" s="1287"/>
      <c r="AH36" s="1287"/>
      <c r="AI36" s="1287"/>
      <c r="AJ36" s="1287"/>
      <c r="AK36" s="1287"/>
      <c r="AL36" s="1287"/>
      <c r="AM36" s="1287"/>
      <c r="AN36" s="1287"/>
      <c r="AO36" s="1287"/>
      <c r="AP36" s="1287"/>
      <c r="AQ36" s="1287"/>
      <c r="AR36" s="1287"/>
      <c r="AS36" s="1287"/>
      <c r="AU36" s="1260" t="e">
        <f>ROUND(((1-(('PIM Model'!$G$15+'PIM Model'!$G$17+'PIM Model'!$G$18)/'PIM Model'!$G$31))*100),0)&amp;"%/"&amp;ROUND((('PIM Model'!$G$15+'PIM Model'!$G$17+'PIM Model'!$G$18)/'PIM Model'!$G$31*100),0)&amp;"%"</f>
        <v>#DIV/0!</v>
      </c>
      <c r="AV36" s="1260"/>
      <c r="AW36" s="1260"/>
      <c r="AX36" s="1260"/>
      <c r="AY36" s="1260"/>
      <c r="AZ36" s="1260"/>
      <c r="BF36" s="144"/>
    </row>
    <row r="37" spans="2:92" x14ac:dyDescent="0.2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25">
      <c r="B38" s="1286" t="s">
        <v>734</v>
      </c>
      <c r="C38" s="1287"/>
      <c r="D38" s="1287"/>
      <c r="E38" s="1287"/>
      <c r="F38" s="1287"/>
      <c r="G38" s="1287"/>
      <c r="H38" s="1287"/>
      <c r="I38" s="1287"/>
      <c r="J38" s="1287"/>
      <c r="K38" s="1287"/>
      <c r="L38" s="1287"/>
      <c r="M38" s="1287"/>
      <c r="N38" s="1287"/>
      <c r="O38" s="1287"/>
      <c r="P38" s="1287"/>
      <c r="Q38" s="1287"/>
      <c r="R38" s="1287"/>
      <c r="T38" s="1269" t="str">
        <f>IFERROR('PIM Model'!$H$31/('PIM Model'!$E$6*52*Welcome!$D$14),"Error on A La Carte")</f>
        <v>Error on A La Carte</v>
      </c>
      <c r="U38" s="1269"/>
      <c r="V38" s="1269"/>
      <c r="W38" s="1269"/>
      <c r="X38" s="1269"/>
      <c r="Y38" s="1269"/>
      <c r="Z38" s="1269"/>
      <c r="AA38" s="1269"/>
      <c r="AB38" s="1269"/>
      <c r="AC38" s="304"/>
      <c r="AD38" s="304"/>
      <c r="AF38" s="1172" t="s">
        <v>687</v>
      </c>
      <c r="AG38" s="1172"/>
      <c r="AH38" s="1172"/>
      <c r="AI38" s="1172"/>
      <c r="AJ38" s="1172"/>
      <c r="AK38" s="1172"/>
      <c r="AL38" s="1172"/>
      <c r="AM38" s="1172"/>
      <c r="AN38" s="1172"/>
      <c r="AO38" s="1172"/>
      <c r="AP38" s="1172"/>
      <c r="AQ38" s="1172"/>
      <c r="AR38" s="1172"/>
      <c r="AS38" s="1172"/>
      <c r="AU38" s="1260">
        <f>COUNTIF('PIM Model'!$E$10:$E$30,"Include")</f>
        <v>21</v>
      </c>
      <c r="AV38" s="1260"/>
      <c r="AW38" s="1260"/>
      <c r="AX38" s="1260"/>
      <c r="AY38" s="1260"/>
      <c r="AZ38" s="1260"/>
      <c r="BF38" s="144"/>
    </row>
    <row r="39" spans="2:92" x14ac:dyDescent="0.25">
      <c r="B39" s="143"/>
      <c r="BF39" s="144"/>
    </row>
    <row r="40" spans="2:92" x14ac:dyDescent="0.25">
      <c r="B40" s="1286" t="s">
        <v>732</v>
      </c>
      <c r="C40" s="1287"/>
      <c r="D40" s="1287"/>
      <c r="E40" s="1287"/>
      <c r="F40" s="1287"/>
      <c r="G40" s="1287"/>
      <c r="H40" s="1287"/>
      <c r="I40" s="1287"/>
      <c r="J40" s="1287"/>
      <c r="K40" s="1287"/>
      <c r="L40" s="1287"/>
      <c r="M40" s="1287"/>
      <c r="N40" s="1287"/>
      <c r="O40" s="1287"/>
      <c r="P40" s="1287"/>
      <c r="Q40" s="1287"/>
      <c r="R40" s="1287"/>
      <c r="T40" s="1290">
        <f>IFERROR('PIM Model'!$G$31/'PIM Model'!$H$31,0)</f>
        <v>0</v>
      </c>
      <c r="U40" s="1290"/>
      <c r="V40" s="1290"/>
      <c r="W40" s="1290"/>
      <c r="X40" s="1290"/>
      <c r="Y40" s="1290"/>
      <c r="Z40" s="1290"/>
      <c r="AA40" s="1290"/>
      <c r="AB40" s="1290"/>
      <c r="AF40" s="1172" t="s">
        <v>735</v>
      </c>
      <c r="AG40" s="1172"/>
      <c r="AH40" s="1172"/>
      <c r="AI40" s="1172"/>
      <c r="AJ40" s="1172"/>
      <c r="AK40" s="1172"/>
      <c r="AL40" s="1172"/>
      <c r="AM40" s="1172"/>
      <c r="AN40" s="1172"/>
      <c r="AO40" s="1172"/>
      <c r="AP40" s="1172"/>
      <c r="AQ40" s="1172"/>
      <c r="AR40" s="1172"/>
      <c r="AS40" s="1172"/>
      <c r="AU40" s="1260">
        <f>$AO$28+$AU$28+$BA$28</f>
        <v>15</v>
      </c>
      <c r="AV40" s="1260"/>
      <c r="AW40" s="1260"/>
      <c r="BC40" s="1277"/>
      <c r="BD40" s="1277"/>
      <c r="BE40" s="1277"/>
      <c r="BF40" s="144"/>
    </row>
    <row r="41" spans="2:92" x14ac:dyDescent="0.25">
      <c r="B41" s="143"/>
      <c r="BF41" s="144"/>
      <c r="BP41" s="301"/>
      <c r="CN41" s="303"/>
    </row>
    <row r="42" spans="2:92" x14ac:dyDescent="0.25">
      <c r="B42" s="1289" t="s">
        <v>730</v>
      </c>
      <c r="C42" s="1172"/>
      <c r="D42" s="1172"/>
      <c r="E42" s="1172"/>
      <c r="F42" s="1172"/>
      <c r="G42" s="1172"/>
      <c r="H42" s="1172"/>
      <c r="I42" s="1172"/>
      <c r="J42" s="1172"/>
      <c r="K42" s="1172"/>
      <c r="L42" s="1172"/>
      <c r="M42" s="1172"/>
      <c r="N42" s="1172"/>
      <c r="O42" s="1172"/>
      <c r="P42" s="1172"/>
      <c r="Q42" s="1172"/>
      <c r="R42" s="1172"/>
      <c r="T42" s="1290" t="s">
        <v>789</v>
      </c>
      <c r="U42" s="1290"/>
      <c r="V42" s="1290"/>
      <c r="W42" s="1290"/>
      <c r="X42" s="1290"/>
      <c r="Y42" s="1290"/>
      <c r="Z42" s="1290"/>
      <c r="AA42" s="1290"/>
      <c r="AB42" s="1290"/>
      <c r="AF42" s="1172" t="s">
        <v>733</v>
      </c>
      <c r="AG42" s="1172"/>
      <c r="AH42" s="1172"/>
      <c r="AI42" s="1172"/>
      <c r="AJ42" s="1172"/>
      <c r="AK42" s="1172"/>
      <c r="AL42" s="1172"/>
      <c r="AM42" s="1172"/>
      <c r="AN42" s="1172"/>
      <c r="AO42" s="1172"/>
      <c r="AP42" s="1172"/>
      <c r="AQ42" s="1172"/>
      <c r="AR42" s="1172"/>
      <c r="AS42" s="1172"/>
      <c r="AU42" s="1260" t="s">
        <v>679</v>
      </c>
      <c r="AV42" s="1260"/>
      <c r="AW42" s="1260"/>
      <c r="BC42" s="1277"/>
      <c r="BD42" s="1277"/>
      <c r="BE42" s="1277"/>
      <c r="BF42" s="144"/>
    </row>
    <row r="43" spans="2:92" x14ac:dyDescent="0.25">
      <c r="B43" s="143"/>
      <c r="BF43" s="144"/>
      <c r="BP43" s="301"/>
      <c r="CN43" s="303"/>
    </row>
    <row r="44" spans="2:92" x14ac:dyDescent="0.25">
      <c r="B44" s="1286" t="s">
        <v>728</v>
      </c>
      <c r="C44" s="1287"/>
      <c r="D44" s="1287"/>
      <c r="E44" s="1287"/>
      <c r="F44" s="1287"/>
      <c r="G44" s="1287"/>
      <c r="H44" s="1287"/>
      <c r="I44" s="1287"/>
      <c r="J44" s="1287"/>
      <c r="K44" s="1287"/>
      <c r="L44" s="1287"/>
      <c r="M44" s="1287"/>
      <c r="N44" s="1287"/>
      <c r="O44" s="1287"/>
      <c r="P44" s="1287"/>
      <c r="Q44" s="1287"/>
      <c r="R44" s="1287"/>
      <c r="T44" s="1291">
        <f>'Tracking &amp; Profitability'!$E$7</f>
        <v>0</v>
      </c>
      <c r="U44" s="1291"/>
      <c r="V44" s="1291"/>
      <c r="W44" s="1291"/>
      <c r="X44" s="1291"/>
      <c r="Y44" s="1291"/>
      <c r="Z44" s="1291"/>
      <c r="AA44" s="1291"/>
      <c r="AB44" s="1291"/>
      <c r="AF44" s="1172" t="s">
        <v>731</v>
      </c>
      <c r="AG44" s="1172"/>
      <c r="AH44" s="1172"/>
      <c r="AI44" s="1172"/>
      <c r="AJ44" s="1172"/>
      <c r="AK44" s="1172"/>
      <c r="AL44" s="1172"/>
      <c r="AM44" s="1172"/>
      <c r="AN44" s="1172"/>
      <c r="AO44" s="1172"/>
      <c r="AP44" s="1172"/>
      <c r="AQ44" s="1172"/>
      <c r="AR44" s="1172"/>
      <c r="AS44" s="1172"/>
      <c r="AU44" s="1260" t="s">
        <v>679</v>
      </c>
      <c r="AV44" s="1260"/>
      <c r="AW44" s="1260"/>
      <c r="BC44" s="1277"/>
      <c r="BD44" s="1277"/>
      <c r="BE44" s="1277"/>
      <c r="BF44" s="144"/>
    </row>
    <row r="45" spans="2:92" x14ac:dyDescent="0.25">
      <c r="B45" s="143"/>
      <c r="BF45" s="144"/>
      <c r="CN45" s="303"/>
    </row>
    <row r="46" spans="2:92" x14ac:dyDescent="0.25">
      <c r="B46" s="1283" t="s">
        <v>688</v>
      </c>
      <c r="C46" s="1284"/>
      <c r="D46" s="1284"/>
      <c r="E46" s="1284"/>
      <c r="F46" s="1284"/>
      <c r="G46" s="1284"/>
      <c r="H46" s="1284"/>
      <c r="I46" s="1284"/>
      <c r="J46" s="1284"/>
      <c r="K46" s="1284"/>
      <c r="L46" s="1284"/>
      <c r="M46" s="1284"/>
      <c r="N46" s="1284"/>
      <c r="O46" s="1284"/>
      <c r="P46" s="1284"/>
      <c r="Q46" s="1284"/>
      <c r="R46" s="1284"/>
      <c r="T46" s="1285">
        <v>150</v>
      </c>
      <c r="U46" s="1285"/>
      <c r="V46" s="1285"/>
      <c r="W46" s="1285"/>
      <c r="X46" s="1285"/>
      <c r="Y46" s="1285"/>
      <c r="Z46" s="1285"/>
      <c r="AA46" s="1285"/>
      <c r="AB46" s="1285"/>
      <c r="AF46" s="1266" t="s">
        <v>729</v>
      </c>
      <c r="AG46" s="1266"/>
      <c r="AH46" s="1266"/>
      <c r="AI46" s="1266"/>
      <c r="AJ46" s="1266"/>
      <c r="AK46" s="1266"/>
      <c r="AL46" s="1266"/>
      <c r="AM46" s="1266"/>
      <c r="AN46" s="1266"/>
      <c r="AO46" s="1266"/>
      <c r="AP46" s="1266"/>
      <c r="AQ46" s="1266"/>
      <c r="AR46" s="1266"/>
      <c r="AS46" s="1266"/>
      <c r="AU46" s="1273">
        <v>0.25</v>
      </c>
      <c r="AV46" s="1273"/>
      <c r="AW46" s="1273"/>
      <c r="AX46" s="1273"/>
      <c r="AY46" s="1273"/>
      <c r="AZ46" s="1273"/>
      <c r="BF46" s="144"/>
    </row>
    <row r="47" spans="2:92" x14ac:dyDescent="0.25">
      <c r="B47" s="143"/>
      <c r="BF47" s="144"/>
      <c r="CN47" s="303"/>
    </row>
    <row r="48" spans="2:92" x14ac:dyDescent="0.25">
      <c r="B48" s="1286" t="s">
        <v>495</v>
      </c>
      <c r="C48" s="1287"/>
      <c r="D48" s="1287"/>
      <c r="E48" s="1287"/>
      <c r="F48" s="1287"/>
      <c r="G48" s="1287"/>
      <c r="H48" s="1287"/>
      <c r="I48" s="1287"/>
      <c r="J48" s="1287"/>
      <c r="K48" s="1287"/>
      <c r="L48" s="1287"/>
      <c r="M48" s="1287"/>
      <c r="N48" s="1287"/>
      <c r="O48" s="1287"/>
      <c r="P48" s="1287"/>
      <c r="Q48" s="1287"/>
      <c r="R48" s="1287"/>
      <c r="T48" s="1285" t="str">
        <f>$K$10</f>
        <v>SALEM</v>
      </c>
      <c r="U48" s="1285"/>
      <c r="V48" s="1285"/>
      <c r="W48" s="1285"/>
      <c r="X48" s="1285"/>
      <c r="Y48" s="1285"/>
      <c r="Z48" s="1285"/>
      <c r="AA48" s="1285"/>
      <c r="AB48" s="1285"/>
      <c r="AF48" s="1266" t="s">
        <v>727</v>
      </c>
      <c r="AG48" s="1266"/>
      <c r="AH48" s="1266"/>
      <c r="AI48" s="1266"/>
      <c r="AJ48" s="1266"/>
      <c r="AK48" s="1266"/>
      <c r="AL48" s="1266"/>
      <c r="AM48" s="1266"/>
      <c r="AN48" s="1266"/>
      <c r="AO48" s="1266"/>
      <c r="AP48" s="1266"/>
      <c r="AQ48" s="1266"/>
      <c r="AR48" s="1266"/>
      <c r="AS48" s="1266"/>
      <c r="AU48" s="1258">
        <v>1.75</v>
      </c>
      <c r="AV48" s="1259"/>
      <c r="AW48" s="1259"/>
      <c r="AX48" s="1259"/>
      <c r="AY48" s="1259"/>
      <c r="AZ48" s="1259"/>
      <c r="BF48" s="144"/>
    </row>
    <row r="49" spans="2:92" x14ac:dyDescent="0.25">
      <c r="B49" s="143"/>
      <c r="BF49" s="144"/>
      <c r="CN49" s="303"/>
    </row>
    <row r="50" spans="2:92" x14ac:dyDescent="0.25">
      <c r="B50" s="1265" t="s">
        <v>726</v>
      </c>
      <c r="C50" s="1266"/>
      <c r="D50" s="1266"/>
      <c r="E50" s="1266"/>
      <c r="F50" s="1266"/>
      <c r="G50" s="1266"/>
      <c r="H50" s="1266"/>
      <c r="I50" s="1266"/>
      <c r="J50" s="1266"/>
      <c r="K50" s="1266"/>
      <c r="L50" s="1266"/>
      <c r="M50" s="1266"/>
      <c r="N50" s="1266"/>
      <c r="O50" s="1266"/>
      <c r="P50" s="1266"/>
      <c r="Q50" s="1266"/>
      <c r="R50" s="1266"/>
      <c r="T50" s="1267">
        <v>500</v>
      </c>
      <c r="U50" s="1267"/>
      <c r="V50" s="1267"/>
      <c r="W50" s="1267"/>
      <c r="X50" s="1267"/>
      <c r="Y50" s="1267"/>
      <c r="Z50" s="1172" t="s">
        <v>725</v>
      </c>
      <c r="AA50" s="1172"/>
      <c r="AB50" s="1172"/>
      <c r="AC50" s="1267">
        <v>25</v>
      </c>
      <c r="AD50" s="1267"/>
      <c r="AE50" s="1267"/>
      <c r="AF50" s="1267"/>
      <c r="AG50" s="1267"/>
      <c r="BF50" s="144"/>
    </row>
    <row r="51" spans="2:92" x14ac:dyDescent="0.25">
      <c r="B51" s="143"/>
      <c r="BF51" s="144"/>
      <c r="BP51" s="301"/>
      <c r="CN51" s="303"/>
    </row>
    <row r="52" spans="2:92" ht="15.75" thickBot="1" x14ac:dyDescent="0.3">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75" x14ac:dyDescent="0.3">
      <c r="B53" s="1270" t="s">
        <v>709</v>
      </c>
      <c r="C53" s="1271"/>
      <c r="D53" s="1271"/>
      <c r="E53" s="1271"/>
      <c r="F53" s="1271"/>
      <c r="G53" s="1271"/>
      <c r="H53" s="1271"/>
      <c r="I53" s="1271"/>
      <c r="J53" s="1271"/>
      <c r="K53" s="1271"/>
      <c r="L53" s="1271"/>
      <c r="M53" s="1271"/>
      <c r="N53" s="1271"/>
      <c r="O53" s="1271"/>
      <c r="P53" s="1271"/>
      <c r="Q53" s="1271"/>
      <c r="R53" s="1271"/>
      <c r="S53" s="1271"/>
      <c r="T53" s="1271"/>
      <c r="U53" s="1271"/>
      <c r="V53" s="1271"/>
      <c r="W53" s="1271"/>
      <c r="X53" s="1271"/>
      <c r="Y53" s="1271"/>
      <c r="Z53" s="1271"/>
      <c r="AA53" s="1271"/>
      <c r="AB53" s="1271"/>
      <c r="AC53" s="1271"/>
      <c r="AD53" s="1271"/>
      <c r="AE53" s="1271"/>
      <c r="AF53" s="1271"/>
      <c r="AG53" s="1271"/>
      <c r="AH53" s="1271"/>
      <c r="AI53" s="1271"/>
      <c r="AJ53" s="1271"/>
      <c r="AK53" s="1271"/>
      <c r="AL53" s="1271"/>
      <c r="AM53" s="1271"/>
      <c r="AN53" s="1271"/>
      <c r="AO53" s="1271"/>
      <c r="AP53" s="1271"/>
      <c r="AQ53" s="1271"/>
      <c r="AR53" s="1271"/>
      <c r="AS53" s="1271"/>
      <c r="AT53" s="1271"/>
      <c r="AU53" s="1271"/>
      <c r="AV53" s="1271"/>
      <c r="AW53" s="1271"/>
      <c r="AX53" s="1271"/>
      <c r="AY53" s="1271"/>
      <c r="AZ53" s="1271"/>
      <c r="BA53" s="1271"/>
      <c r="BB53" s="1271"/>
      <c r="BC53" s="1271"/>
      <c r="BD53" s="1271"/>
      <c r="BE53" s="1271"/>
      <c r="BF53" s="1272"/>
    </row>
    <row r="54" spans="2:92" x14ac:dyDescent="0.25">
      <c r="B54" s="1274" t="s">
        <v>724</v>
      </c>
      <c r="C54" s="1275"/>
      <c r="D54" s="1275"/>
      <c r="E54" s="1275"/>
      <c r="F54" s="1275"/>
      <c r="G54" s="1275"/>
      <c r="H54" s="1275"/>
      <c r="I54" s="1275"/>
      <c r="J54" s="1275"/>
      <c r="K54" s="1275"/>
      <c r="L54" s="1275"/>
      <c r="M54" s="1275"/>
      <c r="N54" s="1275"/>
      <c r="O54" s="1275"/>
      <c r="P54" s="1275"/>
      <c r="Q54" s="1275"/>
      <c r="R54" s="1275"/>
      <c r="S54" s="1275"/>
      <c r="T54" s="1275"/>
      <c r="U54" s="1275"/>
      <c r="V54" s="1275"/>
      <c r="W54" s="1275"/>
      <c r="X54" s="1275"/>
      <c r="Y54" s="1275"/>
      <c r="Z54" s="1275"/>
      <c r="AA54" s="1275"/>
      <c r="AB54" s="1275"/>
      <c r="AC54" s="1275"/>
      <c r="AD54" s="1275"/>
      <c r="AE54" s="1275"/>
      <c r="AF54" s="1275"/>
      <c r="AG54" s="1275"/>
      <c r="AH54" s="1275"/>
      <c r="AI54" s="1275"/>
      <c r="AJ54" s="1275"/>
      <c r="AK54" s="1275"/>
      <c r="AL54" s="1275"/>
      <c r="AM54" s="1275"/>
      <c r="AN54" s="1275"/>
      <c r="AO54" s="1275"/>
      <c r="AP54" s="1275"/>
      <c r="AQ54" s="1275"/>
      <c r="AR54" s="1275"/>
      <c r="AS54" s="1275"/>
      <c r="AT54" s="1275"/>
      <c r="AU54" s="1275"/>
      <c r="AV54" s="1275"/>
      <c r="AW54" s="1275"/>
      <c r="AX54" s="1275"/>
      <c r="AY54" s="1275"/>
      <c r="AZ54" s="1275"/>
      <c r="BA54" s="1275"/>
      <c r="BB54" s="1275"/>
      <c r="BC54" s="1275"/>
      <c r="BD54" s="1275"/>
      <c r="BE54" s="1275"/>
      <c r="BF54" s="1276"/>
      <c r="BP54" s="301"/>
    </row>
    <row r="55" spans="2:92" x14ac:dyDescent="0.25">
      <c r="B55" s="143"/>
      <c r="AC55" s="306"/>
      <c r="AD55" s="306"/>
      <c r="AE55" s="306"/>
      <c r="AF55" s="306"/>
      <c r="AG55" s="306"/>
      <c r="AH55" s="306"/>
      <c r="AK55" s="1281"/>
      <c r="AL55" s="1281"/>
      <c r="AM55" s="1281"/>
      <c r="AN55" s="1281"/>
      <c r="AO55" s="1162"/>
      <c r="AP55" s="1162"/>
      <c r="AQ55" s="1162"/>
      <c r="AR55" s="140"/>
      <c r="AS55" s="140"/>
      <c r="AT55" s="1162"/>
      <c r="AU55" s="1162"/>
      <c r="AV55" s="1162"/>
      <c r="AW55" s="140"/>
      <c r="AX55" s="140"/>
      <c r="AY55" s="1162"/>
      <c r="AZ55" s="1162"/>
      <c r="BA55" s="1162"/>
      <c r="BB55" s="140"/>
      <c r="BC55" s="140"/>
      <c r="BD55" s="1162"/>
      <c r="BE55" s="1162"/>
      <c r="BF55" s="1257"/>
      <c r="BP55" s="307"/>
    </row>
    <row r="56" spans="2:92" x14ac:dyDescent="0.25">
      <c r="B56" s="143"/>
      <c r="C56" s="1187" t="s">
        <v>103</v>
      </c>
      <c r="D56" s="1187"/>
      <c r="E56" s="1187"/>
      <c r="F56" s="1187"/>
      <c r="G56" s="1187"/>
      <c r="H56" s="1187"/>
      <c r="I56" s="1187"/>
      <c r="J56" s="1187"/>
      <c r="K56" s="1187"/>
      <c r="L56" s="1187"/>
      <c r="M56" s="1187"/>
      <c r="N56" s="1187"/>
      <c r="O56" s="1187"/>
      <c r="P56" s="1187"/>
      <c r="Q56" s="1187"/>
      <c r="R56" s="1187"/>
      <c r="S56" s="1187"/>
      <c r="T56" s="1187"/>
      <c r="U56" s="1187"/>
      <c r="V56" s="1187"/>
      <c r="W56" s="1187"/>
      <c r="X56" s="1187"/>
      <c r="Y56" s="1187"/>
      <c r="Z56" s="1187"/>
      <c r="AC56" s="1260" t="str">
        <f>'PIM Model'!$AD$11</f>
        <v/>
      </c>
      <c r="AD56" s="1260"/>
      <c r="AE56" s="1260" t="str">
        <f>'PIM Model'!$D$11</f>
        <v>%</v>
      </c>
      <c r="AF56" s="1260"/>
      <c r="AG56" s="1260" t="str">
        <f>'PIM Model'!$D$11</f>
        <v>%</v>
      </c>
      <c r="AH56" s="1260"/>
      <c r="AI56" s="1277" t="str">
        <f>'PIM Model'!$D$11</f>
        <v>%</v>
      </c>
      <c r="AJ56" s="1277"/>
      <c r="AK56" s="140"/>
      <c r="AL56" s="140"/>
      <c r="AM56" s="140"/>
      <c r="AN56" s="140"/>
      <c r="AO56" s="1162"/>
      <c r="AP56" s="1162"/>
      <c r="AQ56" s="1162"/>
      <c r="AR56" s="140"/>
      <c r="AS56" s="140"/>
      <c r="AT56" s="1162"/>
      <c r="AU56" s="1162"/>
      <c r="AV56" s="1162"/>
      <c r="AW56" s="140"/>
      <c r="AX56" s="140"/>
      <c r="AY56" s="1162"/>
      <c r="AZ56" s="1162"/>
      <c r="BA56" s="1162"/>
      <c r="BB56" s="140"/>
      <c r="BC56" s="140"/>
      <c r="BD56" s="1162"/>
      <c r="BE56" s="1162"/>
      <c r="BF56" s="1257"/>
      <c r="BP56" s="301"/>
    </row>
    <row r="57" spans="2:92" x14ac:dyDescent="0.25">
      <c r="B57" s="143"/>
      <c r="C57" s="1187" t="s">
        <v>102</v>
      </c>
      <c r="D57" s="1187"/>
      <c r="E57" s="1187"/>
      <c r="F57" s="1187"/>
      <c r="G57" s="1187"/>
      <c r="H57" s="1187"/>
      <c r="I57" s="1187"/>
      <c r="J57" s="1187"/>
      <c r="K57" s="1187"/>
      <c r="L57" s="1187"/>
      <c r="M57" s="1187"/>
      <c r="N57" s="1187"/>
      <c r="O57" s="1187"/>
      <c r="P57" s="1187"/>
      <c r="Q57" s="1187"/>
      <c r="R57" s="1187"/>
      <c r="S57" s="1187"/>
      <c r="T57" s="1187"/>
      <c r="U57" s="1187"/>
      <c r="V57" s="1187"/>
      <c r="W57" s="1187"/>
      <c r="X57" s="1187"/>
      <c r="Y57" s="1187"/>
      <c r="Z57" s="1187"/>
      <c r="AC57" s="1280" t="str">
        <f>'PIM Model'!$AD$13</f>
        <v/>
      </c>
      <c r="AD57" s="1280"/>
      <c r="AE57" s="1280" t="str">
        <f>'PIM Model'!$D$13</f>
        <v>%</v>
      </c>
      <c r="AF57" s="1280"/>
      <c r="AG57" s="1280" t="str">
        <f>'PIM Model'!$D$13</f>
        <v>%</v>
      </c>
      <c r="AH57" s="1280"/>
      <c r="AI57" s="1277" t="str">
        <f>'PIM Model'!$D$13</f>
        <v>%</v>
      </c>
      <c r="AJ57" s="1277"/>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81"/>
    </row>
    <row r="58" spans="2:92" x14ac:dyDescent="0.25">
      <c r="B58" s="143"/>
      <c r="C58" s="1187" t="s">
        <v>101</v>
      </c>
      <c r="D58" s="1187"/>
      <c r="E58" s="1187"/>
      <c r="F58" s="1187"/>
      <c r="G58" s="1187"/>
      <c r="H58" s="1187"/>
      <c r="I58" s="1187"/>
      <c r="J58" s="1187"/>
      <c r="K58" s="1187"/>
      <c r="L58" s="1187"/>
      <c r="M58" s="1187"/>
      <c r="N58" s="1187"/>
      <c r="O58" s="1187"/>
      <c r="P58" s="1187"/>
      <c r="Q58" s="1187"/>
      <c r="R58" s="1187"/>
      <c r="S58" s="1187"/>
      <c r="T58" s="1187"/>
      <c r="U58" s="1187"/>
      <c r="V58" s="1187"/>
      <c r="W58" s="1187"/>
      <c r="X58" s="1187"/>
      <c r="Y58" s="1187"/>
      <c r="Z58" s="1187"/>
      <c r="AC58" s="1280" t="str">
        <f>'PIM Model'!$AD$19</f>
        <v/>
      </c>
      <c r="AD58" s="1280"/>
      <c r="AE58" s="1280" t="str">
        <f>'PIM Model'!$D$19</f>
        <v>%</v>
      </c>
      <c r="AF58" s="1280"/>
      <c r="AG58" s="1280" t="str">
        <f>'PIM Model'!$D$19</f>
        <v>%</v>
      </c>
      <c r="AH58" s="1280"/>
      <c r="AI58" s="1277" t="str">
        <f>'PIM Model'!$D$19</f>
        <v>%</v>
      </c>
      <c r="AJ58" s="1277"/>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81"/>
      <c r="BP58" s="301"/>
    </row>
    <row r="59" spans="2:92" x14ac:dyDescent="0.25">
      <c r="B59" s="143"/>
      <c r="C59" s="1187" t="s">
        <v>100</v>
      </c>
      <c r="D59" s="1187"/>
      <c r="E59" s="1187"/>
      <c r="F59" s="1187"/>
      <c r="G59" s="1187"/>
      <c r="H59" s="1187"/>
      <c r="I59" s="1187"/>
      <c r="J59" s="1187"/>
      <c r="K59" s="1187"/>
      <c r="L59" s="1187"/>
      <c r="M59" s="1187"/>
      <c r="N59" s="1187"/>
      <c r="O59" s="1187"/>
      <c r="P59" s="1187"/>
      <c r="Q59" s="1187"/>
      <c r="R59" s="1187"/>
      <c r="S59" s="1187"/>
      <c r="T59" s="1187"/>
      <c r="U59" s="1187"/>
      <c r="V59" s="1187"/>
      <c r="W59" s="1187"/>
      <c r="X59" s="1187"/>
      <c r="Y59" s="1187"/>
      <c r="Z59" s="1187"/>
      <c r="AC59" s="1280" t="str">
        <f>'PIM Model'!$AD$14</f>
        <v/>
      </c>
      <c r="AD59" s="1280"/>
      <c r="AE59" s="1280" t="str">
        <f>'PIM Model'!$D$14</f>
        <v>%</v>
      </c>
      <c r="AF59" s="1280"/>
      <c r="AG59" s="1280" t="str">
        <f>'PIM Model'!$D$14</f>
        <v>%</v>
      </c>
      <c r="AH59" s="1280"/>
      <c r="AI59" s="1277" t="str">
        <f>'PIM Model'!$D$14</f>
        <v>%</v>
      </c>
      <c r="AJ59" s="1277"/>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81"/>
    </row>
    <row r="60" spans="2:92" x14ac:dyDescent="0.25">
      <c r="B60" s="143"/>
      <c r="C60" s="1187" t="s">
        <v>104</v>
      </c>
      <c r="D60" s="1187"/>
      <c r="E60" s="1187"/>
      <c r="F60" s="1187"/>
      <c r="G60" s="1187"/>
      <c r="H60" s="1187"/>
      <c r="I60" s="1187"/>
      <c r="J60" s="1187"/>
      <c r="K60" s="1187"/>
      <c r="L60" s="1187"/>
      <c r="M60" s="1187"/>
      <c r="N60" s="1187"/>
      <c r="O60" s="1187"/>
      <c r="P60" s="1187"/>
      <c r="Q60" s="1187"/>
      <c r="R60" s="1187"/>
      <c r="S60" s="1187"/>
      <c r="T60" s="1187"/>
      <c r="U60" s="1187"/>
      <c r="V60" s="1187"/>
      <c r="W60" s="1187"/>
      <c r="X60" s="1187"/>
      <c r="Y60" s="1187"/>
      <c r="Z60" s="1187"/>
      <c r="AC60" s="1280" t="str">
        <f>'PIM Model'!$AD$15</f>
        <v/>
      </c>
      <c r="AD60" s="1280"/>
      <c r="AE60" s="1280" t="str">
        <f>'PIM Model'!$D$15</f>
        <v>%</v>
      </c>
      <c r="AF60" s="1280"/>
      <c r="AG60" s="1280" t="str">
        <f>'PIM Model'!$D$15</f>
        <v>%</v>
      </c>
      <c r="AH60" s="1280"/>
      <c r="AI60" s="1277" t="str">
        <f>'PIM Model'!$D$15</f>
        <v>%</v>
      </c>
      <c r="AJ60" s="1277"/>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81"/>
    </row>
    <row r="61" spans="2:92" x14ac:dyDescent="0.25">
      <c r="B61" s="143"/>
      <c r="C61" s="1187" t="s">
        <v>99</v>
      </c>
      <c r="D61" s="1187"/>
      <c r="E61" s="1187"/>
      <c r="F61" s="1187"/>
      <c r="G61" s="1187"/>
      <c r="H61" s="1187"/>
      <c r="I61" s="1187"/>
      <c r="J61" s="1187"/>
      <c r="K61" s="1187"/>
      <c r="L61" s="1187"/>
      <c r="M61" s="1187"/>
      <c r="N61" s="1187"/>
      <c r="O61" s="1187"/>
      <c r="P61" s="1187"/>
      <c r="Q61" s="1187"/>
      <c r="R61" s="1187"/>
      <c r="S61" s="1187"/>
      <c r="T61" s="1187"/>
      <c r="U61" s="1187"/>
      <c r="V61" s="1187"/>
      <c r="W61" s="1187"/>
      <c r="X61" s="1187"/>
      <c r="Y61" s="1187"/>
      <c r="Z61" s="1187"/>
      <c r="AC61" s="1280" t="str">
        <f>'PIM Model'!$AD$10</f>
        <v/>
      </c>
      <c r="AD61" s="1280"/>
      <c r="AE61" s="1280" t="str">
        <f>'PIM Model'!$D$10</f>
        <v>%</v>
      </c>
      <c r="AF61" s="1280"/>
      <c r="AG61" s="1280" t="str">
        <f>'PIM Model'!$D$10</f>
        <v>%</v>
      </c>
      <c r="AH61" s="1280"/>
      <c r="AI61" s="1277" t="str">
        <f>'PIM Model'!$D$10</f>
        <v>%</v>
      </c>
      <c r="AJ61" s="1277"/>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81"/>
    </row>
    <row r="62" spans="2:92" x14ac:dyDescent="0.25">
      <c r="B62" s="143"/>
      <c r="C62" s="1102" t="s">
        <v>98</v>
      </c>
      <c r="D62" s="1102"/>
      <c r="E62" s="1102"/>
      <c r="F62" s="1102"/>
      <c r="G62" s="1102"/>
      <c r="H62" s="1102"/>
      <c r="I62" s="1102"/>
      <c r="J62" s="1102"/>
      <c r="K62" s="1102"/>
      <c r="L62" s="1102"/>
      <c r="M62" s="1102"/>
      <c r="N62" s="1102"/>
      <c r="O62" s="1102"/>
      <c r="P62" s="1102"/>
      <c r="Q62" s="1102"/>
      <c r="R62" s="1102"/>
      <c r="S62" s="1102"/>
      <c r="T62" s="1102"/>
      <c r="U62" s="1102"/>
      <c r="V62" s="1102"/>
      <c r="W62" s="1102"/>
      <c r="X62" s="1102"/>
      <c r="Y62" s="1102"/>
      <c r="Z62" s="1102"/>
      <c r="AC62" s="1280" t="str">
        <f>'PIM Model'!$AD$16</f>
        <v/>
      </c>
      <c r="AD62" s="1280"/>
      <c r="AE62" s="1280" t="str">
        <f>'PIM Model'!$D$16</f>
        <v>%</v>
      </c>
      <c r="AF62" s="1280"/>
      <c r="AG62" s="1280" t="str">
        <f>'PIM Model'!$D$16</f>
        <v>%</v>
      </c>
      <c r="AH62" s="1280"/>
      <c r="AI62" s="1277" t="str">
        <f>'PIM Model'!$D$16</f>
        <v>%</v>
      </c>
      <c r="AJ62" s="1277"/>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81"/>
    </row>
    <row r="63" spans="2:92" x14ac:dyDescent="0.25">
      <c r="B63" s="143"/>
      <c r="C63" s="1102" t="s">
        <v>97</v>
      </c>
      <c r="D63" s="1102"/>
      <c r="E63" s="1102"/>
      <c r="F63" s="1102"/>
      <c r="G63" s="1102"/>
      <c r="H63" s="1102"/>
      <c r="I63" s="1102"/>
      <c r="J63" s="1102"/>
      <c r="K63" s="1102"/>
      <c r="L63" s="1102"/>
      <c r="M63" s="1102"/>
      <c r="N63" s="1102"/>
      <c r="O63" s="1102"/>
      <c r="P63" s="1102"/>
      <c r="Q63" s="1102"/>
      <c r="R63" s="1102"/>
      <c r="S63" s="1102"/>
      <c r="T63" s="1102"/>
      <c r="U63" s="1102"/>
      <c r="V63" s="1102"/>
      <c r="W63" s="1102"/>
      <c r="X63" s="1102"/>
      <c r="Y63" s="1102"/>
      <c r="Z63" s="1102"/>
      <c r="AC63" s="1280" t="str">
        <f>'PIM Model'!$AD$20</f>
        <v/>
      </c>
      <c r="AD63" s="1280"/>
      <c r="AE63" s="1280" t="str">
        <f>'PIM Model'!$D$20</f>
        <v>%</v>
      </c>
      <c r="AF63" s="1280"/>
      <c r="AG63" s="1280" t="str">
        <f>'PIM Model'!$D$20</f>
        <v>%</v>
      </c>
      <c r="AH63" s="1280"/>
      <c r="AI63" s="1277" t="str">
        <f>'PIM Model'!$D$20</f>
        <v>%</v>
      </c>
      <c r="AJ63" s="1277"/>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81"/>
    </row>
    <row r="64" spans="2:92" x14ac:dyDescent="0.25">
      <c r="B64" s="143"/>
      <c r="C64" s="1102" t="s">
        <v>96</v>
      </c>
      <c r="D64" s="1102"/>
      <c r="E64" s="1102"/>
      <c r="F64" s="1102"/>
      <c r="G64" s="1102"/>
      <c r="H64" s="1102"/>
      <c r="I64" s="1102"/>
      <c r="J64" s="1102"/>
      <c r="K64" s="1102"/>
      <c r="L64" s="1102"/>
      <c r="M64" s="1102"/>
      <c r="N64" s="1102"/>
      <c r="O64" s="1102"/>
      <c r="P64" s="1102"/>
      <c r="Q64" s="1102"/>
      <c r="R64" s="1102"/>
      <c r="S64" s="1102"/>
      <c r="T64" s="1102"/>
      <c r="U64" s="1102"/>
      <c r="V64" s="1102"/>
      <c r="W64" s="1102"/>
      <c r="X64" s="1102"/>
      <c r="Y64" s="1102"/>
      <c r="Z64" s="1102"/>
      <c r="AC64" s="1280" t="str">
        <f>'PIM Model'!$AD$18</f>
        <v/>
      </c>
      <c r="AD64" s="1280"/>
      <c r="AE64" s="1280" t="str">
        <f>'PIM Model'!$D$18</f>
        <v>%</v>
      </c>
      <c r="AF64" s="1280"/>
      <c r="AG64" s="1280" t="str">
        <f>'PIM Model'!$D$18</f>
        <v>%</v>
      </c>
      <c r="AH64" s="1280"/>
      <c r="AI64" s="1277" t="str">
        <f>'PIM Model'!$D$18</f>
        <v>%</v>
      </c>
      <c r="AJ64" s="1277"/>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81"/>
    </row>
    <row r="65" spans="2:70" x14ac:dyDescent="0.25">
      <c r="B65" s="143"/>
      <c r="C65" s="1102" t="s">
        <v>95</v>
      </c>
      <c r="D65" s="1102"/>
      <c r="E65" s="1102"/>
      <c r="F65" s="1102"/>
      <c r="G65" s="1102"/>
      <c r="H65" s="1102"/>
      <c r="I65" s="1102"/>
      <c r="J65" s="1102"/>
      <c r="K65" s="1102"/>
      <c r="L65" s="1102"/>
      <c r="M65" s="1102"/>
      <c r="N65" s="1102"/>
      <c r="O65" s="1102"/>
      <c r="P65" s="1102"/>
      <c r="Q65" s="1102"/>
      <c r="R65" s="1102"/>
      <c r="S65" s="1102"/>
      <c r="T65" s="1102"/>
      <c r="U65" s="1102"/>
      <c r="V65" s="1102"/>
      <c r="W65" s="1102"/>
      <c r="X65" s="1102"/>
      <c r="Y65" s="1102"/>
      <c r="Z65" s="1102"/>
      <c r="AC65" s="1280" t="str">
        <f>'PIM Model'!$AD$17</f>
        <v/>
      </c>
      <c r="AD65" s="1280"/>
      <c r="AE65" s="1280" t="str">
        <f>'PIM Model'!$D$17</f>
        <v>%</v>
      </c>
      <c r="AF65" s="1280"/>
      <c r="AG65" s="1280" t="str">
        <f>'PIM Model'!$D$17</f>
        <v>%</v>
      </c>
      <c r="AH65" s="1280"/>
      <c r="AI65" s="1277" t="str">
        <f>'PIM Model'!$D$17</f>
        <v>%</v>
      </c>
      <c r="AJ65" s="1277"/>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81"/>
    </row>
    <row r="66" spans="2:70" x14ac:dyDescent="0.25">
      <c r="B66" s="143"/>
      <c r="C66" s="1102" t="s">
        <v>94</v>
      </c>
      <c r="D66" s="1102"/>
      <c r="E66" s="1102"/>
      <c r="F66" s="1102"/>
      <c r="G66" s="1102"/>
      <c r="H66" s="1102"/>
      <c r="I66" s="1102"/>
      <c r="J66" s="1102"/>
      <c r="K66" s="1102"/>
      <c r="L66" s="1102"/>
      <c r="M66" s="1102"/>
      <c r="N66" s="1102"/>
      <c r="O66" s="1102"/>
      <c r="P66" s="1102"/>
      <c r="Q66" s="1102"/>
      <c r="R66" s="1102"/>
      <c r="S66" s="1102"/>
      <c r="T66" s="1102"/>
      <c r="U66" s="1102"/>
      <c r="V66" s="1102"/>
      <c r="W66" s="1102"/>
      <c r="X66" s="1102"/>
      <c r="Y66" s="1102"/>
      <c r="Z66" s="1102"/>
      <c r="AC66" s="1280" t="str">
        <f>'PIM Model'!$AD$27</f>
        <v/>
      </c>
      <c r="AD66" s="1280"/>
      <c r="AE66" s="1280" t="str">
        <f>'PIM Model'!$D$27</f>
        <v>%</v>
      </c>
      <c r="AF66" s="1280"/>
      <c r="AG66" s="1280" t="str">
        <f>'PIM Model'!$D$27</f>
        <v>%</v>
      </c>
      <c r="AH66" s="1280"/>
      <c r="AI66" s="1277" t="str">
        <f>'PIM Model'!$D$27</f>
        <v>%</v>
      </c>
      <c r="AJ66" s="1277"/>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81"/>
    </row>
    <row r="67" spans="2:70" x14ac:dyDescent="0.25">
      <c r="B67" s="143"/>
      <c r="E67" s="1277" t="s">
        <v>723</v>
      </c>
      <c r="F67" s="1277"/>
      <c r="G67" s="1277"/>
      <c r="H67" s="1277"/>
      <c r="I67" s="1277"/>
      <c r="J67" s="1277"/>
      <c r="K67" s="1277"/>
      <c r="M67" s="1278" t="s">
        <v>248</v>
      </c>
      <c r="N67" s="1278"/>
      <c r="O67" s="1278"/>
      <c r="P67" t="s">
        <v>679</v>
      </c>
      <c r="S67" s="1279"/>
      <c r="T67" s="1279"/>
      <c r="U67" s="1279"/>
      <c r="V67" s="1277" t="s">
        <v>681</v>
      </c>
      <c r="W67" s="1277"/>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81"/>
    </row>
    <row r="68" spans="2:70" x14ac:dyDescent="0.25">
      <c r="B68" s="143"/>
      <c r="C68" s="1102" t="s">
        <v>93</v>
      </c>
      <c r="D68" s="1102"/>
      <c r="E68" s="1102"/>
      <c r="F68" s="1102"/>
      <c r="G68" s="1102"/>
      <c r="H68" s="1102"/>
      <c r="I68" s="1102"/>
      <c r="J68" s="1102"/>
      <c r="K68" s="1102"/>
      <c r="L68" s="1102"/>
      <c r="M68" s="1102"/>
      <c r="N68" s="1102"/>
      <c r="O68" s="1102"/>
      <c r="P68" s="1102"/>
      <c r="Q68" s="1102"/>
      <c r="R68" s="1102"/>
      <c r="S68" s="1102"/>
      <c r="T68" s="1102"/>
      <c r="U68" s="1102"/>
      <c r="V68" s="1102"/>
      <c r="W68" s="1102"/>
      <c r="X68" s="1102"/>
      <c r="Y68" s="1102"/>
      <c r="Z68" s="1102"/>
      <c r="AC68" s="1280" t="str">
        <f>'PIM Model'!$AD$21</f>
        <v/>
      </c>
      <c r="AD68" s="1280"/>
      <c r="AE68" s="1280" t="str">
        <f>'PIM Model'!$D$21</f>
        <v>%</v>
      </c>
      <c r="AF68" s="1280"/>
      <c r="AG68" s="1280" t="str">
        <f>'PIM Model'!$D$21</f>
        <v>%</v>
      </c>
      <c r="AH68" s="1280"/>
      <c r="AI68" s="1277" t="str">
        <f>'PIM Model'!$D$21</f>
        <v>%</v>
      </c>
      <c r="AJ68" s="1277"/>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81"/>
    </row>
    <row r="69" spans="2:70" x14ac:dyDescent="0.25">
      <c r="B69" s="143"/>
      <c r="C69" s="1102" t="s">
        <v>92</v>
      </c>
      <c r="D69" s="1102"/>
      <c r="E69" s="1102"/>
      <c r="F69" s="1102"/>
      <c r="G69" s="1102"/>
      <c r="H69" s="1102"/>
      <c r="I69" s="1102"/>
      <c r="J69" s="1102"/>
      <c r="K69" s="1102"/>
      <c r="L69" s="1102"/>
      <c r="M69" s="1102"/>
      <c r="N69" s="1102"/>
      <c r="O69" s="1102"/>
      <c r="P69" s="1102"/>
      <c r="Q69" s="1102"/>
      <c r="R69" s="1102"/>
      <c r="S69" s="1102"/>
      <c r="T69" s="1102"/>
      <c r="U69" s="1102"/>
      <c r="V69" s="1102"/>
      <c r="W69" s="1102"/>
      <c r="X69" s="1102"/>
      <c r="Y69" s="1102"/>
      <c r="Z69" s="1102"/>
      <c r="AC69" s="1280" t="str">
        <f>'PIM Model'!$AD$23</f>
        <v/>
      </c>
      <c r="AD69" s="1280"/>
      <c r="AE69" s="1280" t="str">
        <f>'PIM Model'!$D$23</f>
        <v>%</v>
      </c>
      <c r="AF69" s="1280"/>
      <c r="AG69" s="1280" t="str">
        <f>'PIM Model'!$D$23</f>
        <v>%</v>
      </c>
      <c r="AH69" s="1280"/>
      <c r="AI69" s="1277" t="str">
        <f>'PIM Model'!$D$23</f>
        <v>%</v>
      </c>
      <c r="AJ69" s="1277"/>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81"/>
    </row>
    <row r="70" spans="2:70" x14ac:dyDescent="0.25">
      <c r="B70" s="143"/>
      <c r="C70" s="1102" t="s">
        <v>91</v>
      </c>
      <c r="D70" s="1102"/>
      <c r="E70" s="1102"/>
      <c r="F70" s="1102"/>
      <c r="G70" s="1102"/>
      <c r="H70" s="1102"/>
      <c r="I70" s="1102"/>
      <c r="J70" s="1102"/>
      <c r="K70" s="1102"/>
      <c r="L70" s="1102"/>
      <c r="M70" s="1102"/>
      <c r="N70" s="1102"/>
      <c r="O70" s="1102"/>
      <c r="P70" s="1102"/>
      <c r="Q70" s="1102"/>
      <c r="R70" s="1102"/>
      <c r="S70" s="1102"/>
      <c r="T70" s="1102"/>
      <c r="U70" s="1102"/>
      <c r="V70" s="1102"/>
      <c r="W70" s="1102"/>
      <c r="X70" s="1102"/>
      <c r="Y70" s="1102"/>
      <c r="Z70" s="1102"/>
      <c r="AC70" s="1280" t="str">
        <f>'PIM Model'!$AD$24</f>
        <v/>
      </c>
      <c r="AD70" s="1280"/>
      <c r="AE70" s="1280" t="str">
        <f>'PIM Model'!$D$24</f>
        <v>%</v>
      </c>
      <c r="AF70" s="1280"/>
      <c r="AG70" s="1280" t="str">
        <f>'PIM Model'!$D$24</f>
        <v>%</v>
      </c>
      <c r="AH70" s="1280"/>
      <c r="AI70" s="1277" t="str">
        <f>'PIM Model'!$D$24</f>
        <v>%</v>
      </c>
      <c r="AJ70" s="1277"/>
      <c r="AK70" s="140"/>
      <c r="AL70" s="140"/>
      <c r="AM70" s="140"/>
      <c r="AN70" s="140"/>
      <c r="AO70" s="1162"/>
      <c r="AP70" s="1162"/>
      <c r="AQ70" s="1162"/>
      <c r="AR70" s="140"/>
      <c r="AS70" s="140"/>
      <c r="AT70" s="1162"/>
      <c r="AU70" s="1162"/>
      <c r="AV70" s="1162"/>
      <c r="AW70" s="140"/>
      <c r="AX70" s="140"/>
      <c r="AY70" s="1162"/>
      <c r="AZ70" s="1162"/>
      <c r="BA70" s="1162"/>
      <c r="BB70" s="140"/>
      <c r="BC70" s="140"/>
      <c r="BD70" s="1162"/>
      <c r="BE70" s="1162"/>
      <c r="BF70" s="1257"/>
    </row>
    <row r="71" spans="2:70" x14ac:dyDescent="0.25">
      <c r="B71" s="143"/>
      <c r="C71" s="1102" t="s">
        <v>90</v>
      </c>
      <c r="D71" s="1102"/>
      <c r="E71" s="1102"/>
      <c r="F71" s="1102"/>
      <c r="G71" s="1102"/>
      <c r="H71" s="1102"/>
      <c r="I71" s="1102"/>
      <c r="J71" s="1102"/>
      <c r="K71" s="1102"/>
      <c r="L71" s="1102"/>
      <c r="M71" s="1102"/>
      <c r="N71" s="1102"/>
      <c r="O71" s="1102"/>
      <c r="P71" s="1102"/>
      <c r="Q71" s="1102"/>
      <c r="R71" s="1102"/>
      <c r="S71" s="1102"/>
      <c r="T71" s="1102"/>
      <c r="U71" s="1102"/>
      <c r="V71" s="1102"/>
      <c r="W71" s="1102"/>
      <c r="X71" s="1102"/>
      <c r="Y71" s="1102"/>
      <c r="Z71" s="1102"/>
      <c r="AC71" s="1280" t="str">
        <f>'PIM Model'!$AD$25</f>
        <v/>
      </c>
      <c r="AD71" s="1280"/>
      <c r="AE71" s="1280" t="str">
        <f>'PIM Model'!$D$25</f>
        <v>%</v>
      </c>
      <c r="AF71" s="1280"/>
      <c r="AG71" s="1280" t="str">
        <f>'PIM Model'!$D$25</f>
        <v>%</v>
      </c>
      <c r="AH71" s="1280"/>
      <c r="AI71" s="1277" t="str">
        <f>'PIM Model'!$D$25</f>
        <v>%</v>
      </c>
      <c r="AJ71" s="1277"/>
      <c r="AK71" s="140"/>
      <c r="AL71" s="140"/>
      <c r="AM71" s="140"/>
      <c r="AN71" s="140"/>
      <c r="AO71" s="1162"/>
      <c r="AP71" s="1162"/>
      <c r="AQ71" s="1162"/>
      <c r="AR71" s="140"/>
      <c r="AS71" s="140"/>
      <c r="AT71" s="1162"/>
      <c r="AU71" s="1162"/>
      <c r="AV71" s="1162"/>
      <c r="AW71" s="140"/>
      <c r="AX71" s="140"/>
      <c r="AY71" s="1162"/>
      <c r="AZ71" s="1162"/>
      <c r="BA71" s="1162"/>
      <c r="BB71" s="140"/>
      <c r="BC71" s="140"/>
      <c r="BD71" s="1162"/>
      <c r="BE71" s="1162"/>
      <c r="BF71" s="1257"/>
    </row>
    <row r="72" spans="2:70" x14ac:dyDescent="0.25">
      <c r="B72" s="143"/>
      <c r="C72" s="1102" t="s">
        <v>89</v>
      </c>
      <c r="D72" s="1102"/>
      <c r="E72" s="1102"/>
      <c r="F72" s="1102"/>
      <c r="G72" s="1102"/>
      <c r="H72" s="1102"/>
      <c r="I72" s="1102"/>
      <c r="J72" s="1102"/>
      <c r="K72" s="1102"/>
      <c r="L72" s="1102"/>
      <c r="M72" s="1102"/>
      <c r="N72" s="1102"/>
      <c r="O72" s="1102"/>
      <c r="P72" s="1102"/>
      <c r="Q72" s="1102"/>
      <c r="R72" s="1102"/>
      <c r="S72" s="1102"/>
      <c r="T72" s="1102"/>
      <c r="U72" s="1102"/>
      <c r="V72" s="1102"/>
      <c r="W72" s="1102"/>
      <c r="X72" s="1102"/>
      <c r="Y72" s="1102"/>
      <c r="Z72" s="1102"/>
      <c r="AC72" s="1280" t="str">
        <f>'PIM Model'!$AD$26</f>
        <v/>
      </c>
      <c r="AD72" s="1280"/>
      <c r="AE72" s="1280" t="str">
        <f>'PIM Model'!$D$26</f>
        <v>%</v>
      </c>
      <c r="AF72" s="1280"/>
      <c r="AG72" s="1280" t="str">
        <f>'PIM Model'!$D$26</f>
        <v>%</v>
      </c>
      <c r="AH72" s="1280"/>
      <c r="AI72" s="1277" t="str">
        <f>'PIM Model'!$D$26</f>
        <v>%</v>
      </c>
      <c r="AJ72" s="1277"/>
      <c r="AK72" s="140"/>
      <c r="AL72" s="140"/>
      <c r="AM72" s="140"/>
      <c r="AN72" s="140"/>
      <c r="AO72" s="1162"/>
      <c r="AP72" s="1162"/>
      <c r="AQ72" s="1162"/>
      <c r="AR72" s="140"/>
      <c r="AS72" s="140"/>
      <c r="AT72" s="1162"/>
      <c r="AU72" s="1162"/>
      <c r="AV72" s="1162"/>
      <c r="AW72" s="140"/>
      <c r="AX72" s="140"/>
      <c r="AY72" s="1162"/>
      <c r="AZ72" s="1162"/>
      <c r="BA72" s="1162"/>
      <c r="BB72" s="140"/>
      <c r="BC72" s="140"/>
      <c r="BD72" s="1162"/>
      <c r="BE72" s="1162"/>
      <c r="BF72" s="1257"/>
    </row>
    <row r="73" spans="2:70" x14ac:dyDescent="0.25">
      <c r="B73" s="143"/>
      <c r="C73" s="1102" t="s">
        <v>88</v>
      </c>
      <c r="D73" s="1102"/>
      <c r="E73" s="1102"/>
      <c r="F73" s="1102"/>
      <c r="G73" s="1102"/>
      <c r="H73" s="1102"/>
      <c r="I73" s="1102"/>
      <c r="J73" s="1102"/>
      <c r="K73" s="1102"/>
      <c r="L73" s="1102"/>
      <c r="M73" s="1102"/>
      <c r="N73" s="1102"/>
      <c r="O73" s="1102"/>
      <c r="P73" s="1102"/>
      <c r="Q73" s="1102"/>
      <c r="R73" s="1102"/>
      <c r="S73" s="1102"/>
      <c r="T73" s="1102"/>
      <c r="U73" s="1102"/>
      <c r="V73" s="1102"/>
      <c r="W73" s="1102"/>
      <c r="X73" s="1102"/>
      <c r="Y73" s="1102"/>
      <c r="Z73" s="1102"/>
      <c r="AC73" s="1280" t="str">
        <f>'PIM Model'!$AD$29</f>
        <v/>
      </c>
      <c r="AD73" s="1280"/>
      <c r="AE73" s="1280" t="str">
        <f>'PIM Model'!$D$29</f>
        <v>%</v>
      </c>
      <c r="AF73" s="1280"/>
      <c r="AG73" s="1280" t="str">
        <f>'PIM Model'!$D$29</f>
        <v>%</v>
      </c>
      <c r="AH73" s="1280"/>
      <c r="AI73" s="1277" t="str">
        <f>'PIM Model'!$D$29</f>
        <v>%</v>
      </c>
      <c r="AJ73" s="1277"/>
      <c r="AK73" s="140"/>
      <c r="AL73" s="140"/>
      <c r="AM73" s="140"/>
      <c r="AN73" s="140"/>
      <c r="AO73" s="1162"/>
      <c r="AP73" s="1162"/>
      <c r="AQ73" s="1162"/>
      <c r="AR73" s="140"/>
      <c r="AS73" s="140"/>
      <c r="AT73" s="1162"/>
      <c r="AU73" s="1162"/>
      <c r="AV73" s="1162"/>
      <c r="AW73" s="140"/>
      <c r="AX73" s="140"/>
      <c r="AY73" s="1162"/>
      <c r="AZ73" s="1162"/>
      <c r="BA73" s="1162"/>
      <c r="BB73" s="140"/>
      <c r="BC73" s="140"/>
      <c r="BD73" s="1162"/>
      <c r="BE73" s="1162"/>
      <c r="BF73" s="1257"/>
    </row>
    <row r="74" spans="2:70" x14ac:dyDescent="0.25">
      <c r="B74" s="143"/>
      <c r="C74" s="1102" t="s">
        <v>87</v>
      </c>
      <c r="D74" s="1102"/>
      <c r="E74" s="1102"/>
      <c r="F74" s="1102"/>
      <c r="G74" s="1102"/>
      <c r="H74" s="1102"/>
      <c r="I74" s="1102"/>
      <c r="J74" s="1102"/>
      <c r="K74" s="1102"/>
      <c r="L74" s="1102"/>
      <c r="M74" s="1102"/>
      <c r="N74" s="1102"/>
      <c r="O74" s="1102"/>
      <c r="P74" s="1102"/>
      <c r="Q74" s="1102"/>
      <c r="R74" s="1102"/>
      <c r="S74" s="1102"/>
      <c r="T74" s="1102"/>
      <c r="U74" s="1102"/>
      <c r="V74" s="1102"/>
      <c r="W74" s="1102"/>
      <c r="X74" s="1102"/>
      <c r="Y74" s="1102"/>
      <c r="Z74" s="1102"/>
      <c r="AC74" s="1280" t="str">
        <f>'PIM Model'!$AD$30</f>
        <v/>
      </c>
      <c r="AD74" s="1280"/>
      <c r="AE74" s="1280" t="str">
        <f>'PIM Model'!$D$30</f>
        <v>%</v>
      </c>
      <c r="AF74" s="1280"/>
      <c r="AG74" s="1280" t="str">
        <f>'PIM Model'!$D$30</f>
        <v>%</v>
      </c>
      <c r="AH74" s="1280"/>
      <c r="AI74" s="1277" t="str">
        <f>'PIM Model'!$D$30</f>
        <v>%</v>
      </c>
      <c r="AJ74" s="1277"/>
      <c r="AK74" s="140"/>
      <c r="AL74" s="140"/>
      <c r="AM74" s="140"/>
      <c r="AN74" s="140"/>
      <c r="AO74" s="1162"/>
      <c r="AP74" s="1162"/>
      <c r="AQ74" s="1162"/>
      <c r="AR74" s="140"/>
      <c r="AS74" s="140"/>
      <c r="AT74" s="1162"/>
      <c r="AU74" s="1162"/>
      <c r="AV74" s="1162"/>
      <c r="AW74" s="140"/>
      <c r="AX74" s="140"/>
      <c r="AY74" s="1162"/>
      <c r="AZ74" s="1162"/>
      <c r="BA74" s="1162"/>
      <c r="BB74" s="140"/>
      <c r="BC74" s="140"/>
      <c r="BD74" s="1162"/>
      <c r="BE74" s="1162"/>
      <c r="BF74" s="1257"/>
    </row>
    <row r="75" spans="2:70" x14ac:dyDescent="0.25">
      <c r="B75" s="143"/>
      <c r="C75" s="1102" t="s">
        <v>86</v>
      </c>
      <c r="D75" s="1102"/>
      <c r="E75" s="1102"/>
      <c r="F75" s="1102"/>
      <c r="G75" s="1102"/>
      <c r="H75" s="1102"/>
      <c r="I75" s="1102"/>
      <c r="J75" s="1102"/>
      <c r="K75" s="1102"/>
      <c r="L75" s="1102"/>
      <c r="M75" s="1102"/>
      <c r="N75" s="1102"/>
      <c r="O75" s="1102"/>
      <c r="P75" s="1102"/>
      <c r="Q75" s="1102"/>
      <c r="R75" s="1102"/>
      <c r="S75" s="1102"/>
      <c r="T75" s="1102"/>
      <c r="U75" s="1102"/>
      <c r="V75" s="1102"/>
      <c r="W75" s="1102"/>
      <c r="X75" s="1102"/>
      <c r="Y75" s="1102"/>
      <c r="Z75" s="1102"/>
      <c r="AC75" s="1280" t="str">
        <f>'PIM Model'!$AD$28</f>
        <v/>
      </c>
      <c r="AD75" s="1280"/>
      <c r="AE75" s="1280" t="str">
        <f>'PIM Model'!$D$28</f>
        <v>%</v>
      </c>
      <c r="AF75" s="1280"/>
      <c r="AG75" s="1280" t="str">
        <f>'PIM Model'!$D$28</f>
        <v>%</v>
      </c>
      <c r="AH75" s="1280"/>
      <c r="AI75" s="1277" t="str">
        <f>'PIM Model'!$D$28</f>
        <v>%</v>
      </c>
      <c r="AJ75" s="1277"/>
      <c r="BF75" s="144"/>
    </row>
    <row r="76" spans="2:70" x14ac:dyDescent="0.25">
      <c r="B76" s="143"/>
      <c r="C76" s="1102" t="s">
        <v>105</v>
      </c>
      <c r="D76" s="1102"/>
      <c r="E76" s="1102"/>
      <c r="F76" s="1102"/>
      <c r="G76" s="1102"/>
      <c r="H76" s="1102"/>
      <c r="I76" s="1102"/>
      <c r="J76" s="1102"/>
      <c r="K76" s="1102"/>
      <c r="L76" s="1102"/>
      <c r="M76" s="1102"/>
      <c r="N76" s="1102"/>
      <c r="O76" s="1102"/>
      <c r="P76" s="1102"/>
      <c r="Q76" s="1102"/>
      <c r="R76" s="1102"/>
      <c r="S76" s="1102"/>
      <c r="T76" s="1102"/>
      <c r="U76" s="1102"/>
      <c r="V76" s="1102"/>
      <c r="W76" s="1102"/>
      <c r="X76" s="1102"/>
      <c r="Y76" s="1102"/>
      <c r="Z76" s="1102"/>
      <c r="AC76" s="1280" t="str">
        <f>'PIM Model'!$AD$22</f>
        <v/>
      </c>
      <c r="AD76" s="1280"/>
      <c r="AE76" s="1280" t="str">
        <f>'PIM Model'!$D$22</f>
        <v>%</v>
      </c>
      <c r="AF76" s="1280"/>
      <c r="AG76" s="1280" t="str">
        <f>'PIM Model'!$D$22</f>
        <v>%</v>
      </c>
      <c r="AH76" s="1280"/>
      <c r="AI76" s="1277" t="str">
        <f>'PIM Model'!$D$22</f>
        <v>%</v>
      </c>
      <c r="AJ76" s="1277"/>
      <c r="BF76" s="144"/>
    </row>
    <row r="77" spans="2:70" x14ac:dyDescent="0.25">
      <c r="B77" s="738"/>
      <c r="C77" s="1282" t="s">
        <v>757</v>
      </c>
      <c r="D77" s="1282"/>
      <c r="E77" s="1282"/>
      <c r="F77" s="1282"/>
      <c r="G77" s="1282"/>
      <c r="H77" s="1282"/>
      <c r="I77" s="1282"/>
      <c r="J77" s="1282"/>
      <c r="K77" s="1282"/>
      <c r="L77" s="1282"/>
      <c r="M77" s="1282"/>
      <c r="N77" s="1282"/>
      <c r="O77" s="1282"/>
      <c r="P77" s="1282"/>
      <c r="Q77" s="1282"/>
      <c r="R77" s="1282"/>
      <c r="S77" s="1282"/>
      <c r="T77" s="1282"/>
      <c r="U77" s="1282"/>
      <c r="V77" s="1282"/>
      <c r="W77" s="1282"/>
      <c r="X77" s="1282"/>
      <c r="Y77" s="1282"/>
      <c r="Z77" s="1282"/>
      <c r="AC77" s="1280" t="str">
        <f>'PIM Model'!$AD$12</f>
        <v/>
      </c>
      <c r="AD77" s="1280"/>
      <c r="AE77" s="1280" t="str">
        <f>'PIM Model'!$D$12</f>
        <v>%</v>
      </c>
      <c r="AF77" s="1280"/>
      <c r="AG77" s="1280" t="str">
        <f>'PIM Model'!$D$12</f>
        <v>%</v>
      </c>
      <c r="AH77" s="1280"/>
      <c r="AI77" s="1277" t="str">
        <f>'PIM Model'!$D$12</f>
        <v>%</v>
      </c>
      <c r="AJ77" s="1277"/>
      <c r="BF77" s="144"/>
    </row>
    <row r="78" spans="2:70" x14ac:dyDescent="0.25">
      <c r="B78" s="143"/>
      <c r="C78" s="1282" t="s">
        <v>758</v>
      </c>
      <c r="D78" s="1282"/>
      <c r="E78" s="1282"/>
      <c r="F78" s="1282"/>
      <c r="G78" s="1282"/>
      <c r="H78" s="1282"/>
      <c r="I78" s="1282"/>
      <c r="J78" s="1282"/>
      <c r="K78" s="1282"/>
      <c r="L78" s="1282"/>
      <c r="M78" s="1282"/>
      <c r="N78" s="1282"/>
      <c r="O78" s="1282"/>
      <c r="P78" s="1282"/>
      <c r="Q78" s="1282"/>
      <c r="R78" s="1282"/>
      <c r="S78" s="1282"/>
      <c r="T78" s="1282"/>
      <c r="U78" s="1282"/>
      <c r="V78" s="1282"/>
      <c r="W78" s="1282"/>
      <c r="X78" s="1282"/>
      <c r="Y78" s="1282"/>
      <c r="Z78" s="1282"/>
      <c r="AC78" s="720"/>
      <c r="AD78" s="720"/>
      <c r="AE78" s="720"/>
      <c r="AF78" s="720"/>
      <c r="AG78" s="720"/>
      <c r="AH78" s="720"/>
      <c r="BF78" s="144"/>
      <c r="BR78" s="301"/>
    </row>
    <row r="79" spans="2:70" x14ac:dyDescent="0.25">
      <c r="B79" s="143"/>
      <c r="BF79" s="144"/>
    </row>
    <row r="80" spans="2:70" x14ac:dyDescent="0.25">
      <c r="B80" s="143"/>
      <c r="BF80" s="144"/>
    </row>
    <row r="81" spans="1:70" x14ac:dyDescent="0.25">
      <c r="B81" s="143"/>
      <c r="D81" s="1277" t="s">
        <v>722</v>
      </c>
      <c r="E81" s="1277"/>
      <c r="F81" s="1277"/>
      <c r="G81" s="1277"/>
      <c r="H81" s="1277"/>
      <c r="I81" s="1277"/>
      <c r="J81" s="1277"/>
      <c r="K81" s="1277"/>
      <c r="L81" s="1277"/>
      <c r="M81" s="1277"/>
      <c r="N81" s="1277"/>
      <c r="O81" s="1277"/>
      <c r="P81" s="1277"/>
      <c r="Q81" s="1277"/>
      <c r="R81" s="1277"/>
      <c r="S81" s="1277"/>
      <c r="T81" s="1277"/>
      <c r="U81" s="1277"/>
      <c r="V81" s="1277"/>
      <c r="W81" s="1277"/>
      <c r="X81" s="1277"/>
      <c r="Y81" s="1277"/>
      <c r="Z81" s="1277"/>
      <c r="AA81" s="1277"/>
      <c r="AB81" s="1277"/>
      <c r="AC81" s="1277"/>
      <c r="AD81" s="1277"/>
      <c r="AE81" s="1277"/>
      <c r="AF81" s="1277"/>
      <c r="AG81" s="1277"/>
      <c r="AH81" s="1277"/>
      <c r="AI81" s="1277"/>
      <c r="AJ81" s="1277"/>
      <c r="AK81" s="1277"/>
      <c r="AL81" s="1277"/>
      <c r="AM81" s="1277"/>
      <c r="AN81" s="1277"/>
      <c r="AO81" s="1277"/>
      <c r="AP81" s="1277"/>
      <c r="AQ81" s="1277"/>
      <c r="AR81" s="1277"/>
      <c r="AS81" s="1277"/>
      <c r="AT81" s="1277"/>
      <c r="AU81" s="1277"/>
      <c r="AV81" s="1277"/>
      <c r="AW81" s="1277"/>
      <c r="AX81" s="1277"/>
      <c r="AY81" s="1277"/>
      <c r="AZ81" s="1277"/>
      <c r="BA81" s="1277"/>
      <c r="BB81" s="1277"/>
      <c r="BC81" s="1277"/>
      <c r="BD81" s="1277"/>
      <c r="BF81" s="144"/>
    </row>
    <row r="82" spans="1:70" x14ac:dyDescent="0.25">
      <c r="B82" s="143"/>
      <c r="D82" s="1278" t="s">
        <v>248</v>
      </c>
      <c r="E82" s="1278"/>
      <c r="F82" s="1277" t="s">
        <v>721</v>
      </c>
      <c r="G82" s="1277"/>
      <c r="H82" s="1277"/>
      <c r="I82" s="1277"/>
      <c r="J82" s="1277"/>
      <c r="K82" s="1277"/>
      <c r="L82" s="1277"/>
      <c r="M82" s="1277"/>
      <c r="N82" s="1277"/>
      <c r="O82" s="1277"/>
      <c r="P82" s="1277"/>
      <c r="Q82" s="1277"/>
      <c r="R82" s="1277"/>
      <c r="S82" s="1277"/>
      <c r="T82" s="1277"/>
      <c r="U82" s="1277"/>
      <c r="V82" s="1277"/>
      <c r="W82" s="1277"/>
      <c r="X82" s="1277"/>
      <c r="Y82" s="1277"/>
      <c r="Z82" s="1277"/>
      <c r="AA82" s="1277"/>
      <c r="AB82" s="1277"/>
      <c r="AC82" s="1277"/>
      <c r="AD82" s="1277"/>
      <c r="AE82" s="1277"/>
      <c r="AF82" s="1277"/>
      <c r="AG82" s="1277"/>
      <c r="AH82" s="1277"/>
      <c r="AI82" s="1277"/>
      <c r="AJ82" s="1277"/>
      <c r="AK82" s="1277"/>
      <c r="AL82" s="1277"/>
      <c r="AM82" s="1277"/>
      <c r="AN82" s="1277"/>
      <c r="AO82" s="1277"/>
      <c r="AP82" s="1277"/>
      <c r="AQ82" s="1277"/>
      <c r="AR82" s="1277"/>
      <c r="AS82" s="1277"/>
      <c r="AT82" s="1277"/>
      <c r="AU82" s="1277"/>
      <c r="AV82" s="1277"/>
      <c r="AW82" s="1277"/>
      <c r="AX82" s="1277"/>
      <c r="AY82" s="1277"/>
      <c r="AZ82" s="1277"/>
      <c r="BA82" s="1277"/>
      <c r="BB82" s="1277"/>
      <c r="BC82" s="1277"/>
      <c r="BD82" s="1277"/>
      <c r="BF82" s="144"/>
    </row>
    <row r="83" spans="1:70" x14ac:dyDescent="0.25">
      <c r="B83" s="143"/>
      <c r="D83" s="1279"/>
      <c r="E83" s="1279"/>
      <c r="F83" s="1277" t="s">
        <v>720</v>
      </c>
      <c r="G83" s="1277"/>
      <c r="H83" s="1277"/>
      <c r="I83" s="1277"/>
      <c r="J83" s="1277"/>
      <c r="K83" s="1277"/>
      <c r="L83" s="1277"/>
      <c r="M83" s="1277"/>
      <c r="N83" s="1277"/>
      <c r="O83" s="1277"/>
      <c r="P83" s="1277"/>
      <c r="Q83" s="1277"/>
      <c r="R83" s="1277"/>
      <c r="S83" s="1277"/>
      <c r="T83" s="1277"/>
      <c r="U83" s="1277"/>
      <c r="V83" s="1277"/>
      <c r="W83" s="1277"/>
      <c r="X83" s="1277"/>
      <c r="Y83" s="1277"/>
      <c r="Z83" s="1277"/>
      <c r="AA83" s="1277"/>
      <c r="AB83" s="1277"/>
      <c r="AC83" s="1277"/>
      <c r="AD83" s="1277"/>
      <c r="AE83" s="1277"/>
      <c r="AF83" s="1277"/>
      <c r="AG83" s="1277"/>
      <c r="AH83" s="1277"/>
      <c r="AI83" s="1277"/>
      <c r="AJ83" s="1277"/>
      <c r="AK83" s="1277"/>
      <c r="AL83" s="1277"/>
      <c r="AM83" s="1277"/>
      <c r="AN83" s="1277"/>
      <c r="AO83" s="1277"/>
      <c r="AP83" s="1277"/>
      <c r="AQ83" s="1277"/>
      <c r="AR83" s="1277"/>
      <c r="AS83" s="1277"/>
      <c r="AT83" s="1277"/>
      <c r="AU83" s="1277"/>
      <c r="AV83" s="1277"/>
      <c r="AW83" s="1277"/>
      <c r="AX83" s="1277"/>
      <c r="AY83" s="1277"/>
      <c r="AZ83" s="1277"/>
      <c r="BA83" s="1277"/>
      <c r="BB83" s="1277"/>
      <c r="BC83" s="1277"/>
      <c r="BD83" s="1277"/>
      <c r="BF83" s="144"/>
    </row>
    <row r="84" spans="1:70" x14ac:dyDescent="0.25">
      <c r="A84" s="308"/>
      <c r="B84" s="143"/>
      <c r="D84" s="1279"/>
      <c r="E84" s="1279"/>
      <c r="F84" s="1277" t="s">
        <v>719</v>
      </c>
      <c r="G84" s="1277"/>
      <c r="H84" s="1277"/>
      <c r="I84" s="1277"/>
      <c r="J84" s="1277"/>
      <c r="K84" s="1277"/>
      <c r="L84" s="1277"/>
      <c r="M84" s="1277"/>
      <c r="N84" s="1277"/>
      <c r="O84" s="1277"/>
      <c r="P84" s="1277"/>
      <c r="Q84" s="1277"/>
      <c r="R84" s="1277"/>
      <c r="S84" s="1277"/>
      <c r="T84" s="1277"/>
      <c r="U84" s="1277"/>
      <c r="V84" s="1277"/>
      <c r="W84" s="1277"/>
      <c r="X84" s="1277"/>
      <c r="Y84" s="1277"/>
      <c r="Z84" s="1277"/>
      <c r="AA84" s="1277"/>
      <c r="AB84" s="1277"/>
      <c r="AC84" s="1277"/>
      <c r="AD84" s="1277"/>
      <c r="AE84" s="1277"/>
      <c r="AF84" s="1277"/>
      <c r="AG84" s="1277"/>
      <c r="AH84" s="1277"/>
      <c r="AI84" s="1277"/>
      <c r="AJ84" s="1277"/>
      <c r="AK84" s="1277"/>
      <c r="AL84" s="1277"/>
      <c r="AM84" s="1277"/>
      <c r="AN84" s="1277"/>
      <c r="AO84" s="1277"/>
      <c r="AP84" s="1277"/>
      <c r="AQ84" s="1277"/>
      <c r="AR84" s="1277"/>
      <c r="AS84" s="1277"/>
      <c r="AT84" s="1277"/>
      <c r="AU84" s="1277"/>
      <c r="AV84" s="1277"/>
      <c r="AW84" s="1277"/>
      <c r="AX84" s="1277"/>
      <c r="AY84" s="1277"/>
      <c r="AZ84" s="1277"/>
      <c r="BA84" s="1277"/>
      <c r="BB84" s="1277"/>
      <c r="BC84" s="1277"/>
      <c r="BD84" s="1277"/>
      <c r="BF84" s="144"/>
    </row>
    <row r="85" spans="1:70" x14ac:dyDescent="0.25">
      <c r="B85" s="143"/>
      <c r="BF85" s="144"/>
    </row>
    <row r="86" spans="1:70" x14ac:dyDescent="0.25">
      <c r="B86" s="143"/>
      <c r="D86" s="1277" t="s">
        <v>718</v>
      </c>
      <c r="E86" s="1277"/>
      <c r="F86" s="1277"/>
      <c r="G86" s="1277"/>
      <c r="H86" s="1277"/>
      <c r="I86" s="1277"/>
      <c r="J86" s="1277"/>
      <c r="K86" s="1277"/>
      <c r="L86" s="1277"/>
      <c r="M86" s="1277"/>
      <c r="N86" s="1277"/>
      <c r="O86" s="1277"/>
      <c r="P86" s="1277"/>
      <c r="Q86" s="1277"/>
      <c r="R86" s="1277"/>
      <c r="S86" s="1277"/>
      <c r="T86" s="1277"/>
      <c r="U86" s="1277"/>
      <c r="V86" s="1277"/>
      <c r="W86" s="1277"/>
      <c r="X86" s="1277"/>
      <c r="Y86" s="1277"/>
      <c r="Z86" s="1277"/>
      <c r="AA86" s="1277"/>
      <c r="AB86" s="1277"/>
      <c r="AC86" s="1277"/>
      <c r="AD86" s="1277"/>
      <c r="AE86" s="1277"/>
      <c r="AF86" s="1277"/>
      <c r="AG86" s="1277"/>
      <c r="AH86" s="1277"/>
      <c r="AI86" s="1277"/>
      <c r="AJ86" s="1277"/>
      <c r="AK86" s="1277"/>
      <c r="AL86" s="1277"/>
      <c r="AM86" s="1277"/>
      <c r="AN86" s="1277"/>
      <c r="AO86" s="1277"/>
      <c r="AP86" s="1277"/>
      <c r="AQ86" s="1277"/>
      <c r="AR86" s="1277"/>
      <c r="AS86" s="1277"/>
      <c r="AT86" s="1277"/>
      <c r="AU86" s="1277"/>
      <c r="AV86" s="1277"/>
      <c r="AW86" s="1277"/>
      <c r="AX86" s="1277"/>
      <c r="AY86" s="1277"/>
      <c r="AZ86" s="1277"/>
      <c r="BA86" s="1277"/>
      <c r="BB86" s="1277"/>
      <c r="BC86" s="1277"/>
      <c r="BD86" s="1277"/>
      <c r="BF86" s="144"/>
    </row>
    <row r="87" spans="1:70" x14ac:dyDescent="0.25">
      <c r="B87" s="143"/>
      <c r="D87" s="1278" t="s">
        <v>248</v>
      </c>
      <c r="E87" s="1278"/>
      <c r="F87" s="1277" t="s">
        <v>717</v>
      </c>
      <c r="G87" s="1277"/>
      <c r="H87" s="1277"/>
      <c r="I87" s="1277"/>
      <c r="J87" s="1277"/>
      <c r="K87" s="1277"/>
      <c r="L87" s="1277"/>
      <c r="M87" s="1277"/>
      <c r="N87" s="1277"/>
      <c r="O87" s="1277"/>
      <c r="P87" s="1277"/>
      <c r="Q87" s="1277"/>
      <c r="R87" s="1277"/>
      <c r="S87" s="1277"/>
      <c r="T87" s="1277"/>
      <c r="U87" s="1277"/>
      <c r="V87" s="1277"/>
      <c r="W87" s="1277"/>
      <c r="X87" s="1277"/>
      <c r="Y87" s="1277"/>
      <c r="Z87" s="1277"/>
      <c r="AA87" s="1277"/>
      <c r="AB87" s="1277"/>
      <c r="AC87" s="1277"/>
      <c r="AD87" s="1277"/>
      <c r="AE87" s="1277"/>
      <c r="AF87" s="1277"/>
      <c r="AG87" s="1277"/>
      <c r="AH87" s="1277"/>
      <c r="AI87" s="1277"/>
      <c r="AJ87" s="1277"/>
      <c r="AK87" s="1277"/>
      <c r="AL87" s="1277"/>
      <c r="AM87" s="1277"/>
      <c r="AN87" s="1277"/>
      <c r="AO87" s="1277"/>
      <c r="AP87" s="1277"/>
      <c r="AQ87" s="1277"/>
      <c r="AR87" s="1277"/>
      <c r="AS87" s="1277"/>
      <c r="AT87" s="1277"/>
      <c r="AU87" s="1277"/>
      <c r="AV87" s="1277"/>
      <c r="AW87" s="1277"/>
      <c r="AX87" s="1277"/>
      <c r="AY87" s="1277"/>
      <c r="AZ87" s="1277"/>
      <c r="BA87" s="1277"/>
      <c r="BB87" s="1277"/>
      <c r="BC87" s="1277"/>
      <c r="BD87" s="1277"/>
      <c r="BF87" s="144"/>
    </row>
    <row r="88" spans="1:70" x14ac:dyDescent="0.25">
      <c r="B88" s="143"/>
      <c r="D88" s="1279"/>
      <c r="E88" s="1279"/>
      <c r="F88" s="1277" t="s">
        <v>716</v>
      </c>
      <c r="G88" s="1277"/>
      <c r="H88" s="1277"/>
      <c r="I88" s="1277"/>
      <c r="J88" s="1277"/>
      <c r="K88" s="1277"/>
      <c r="L88" s="1277"/>
      <c r="M88" s="1277"/>
      <c r="N88" s="1277"/>
      <c r="O88" s="1277"/>
      <c r="P88" s="1277"/>
      <c r="Q88" s="1277"/>
      <c r="R88" s="1277"/>
      <c r="S88" s="1277"/>
      <c r="T88" s="1277"/>
      <c r="U88" s="1277"/>
      <c r="V88" s="1277"/>
      <c r="W88" s="1277"/>
      <c r="X88" s="1277"/>
      <c r="Y88" s="1277"/>
      <c r="Z88" s="1277"/>
      <c r="AA88" s="1277"/>
      <c r="AB88" s="1277"/>
      <c r="AC88" s="1277"/>
      <c r="AD88" s="1277"/>
      <c r="AE88" s="1277"/>
      <c r="AF88" s="1277"/>
      <c r="AG88" s="1277"/>
      <c r="AH88" s="1277"/>
      <c r="AI88" s="1277"/>
      <c r="AJ88" s="1277"/>
      <c r="AK88" s="1277"/>
      <c r="AL88" s="1277"/>
      <c r="AM88" s="1277"/>
      <c r="AN88" s="1277"/>
      <c r="AO88" s="1277"/>
      <c r="AP88" s="1277"/>
      <c r="AQ88" s="1277"/>
      <c r="AR88" s="1277"/>
      <c r="AS88" s="1277"/>
      <c r="AT88" s="1277"/>
      <c r="AU88" s="1277"/>
      <c r="AV88" s="1277"/>
      <c r="AW88" s="1277"/>
      <c r="AX88" s="1277"/>
      <c r="AY88" s="1277"/>
      <c r="AZ88" s="1277"/>
      <c r="BA88" s="1277"/>
      <c r="BB88" s="1277"/>
      <c r="BC88" s="1277"/>
      <c r="BD88" s="1277"/>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9"/>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9"/>
    </row>
    <row r="91" spans="1:70" x14ac:dyDescent="0.25">
      <c r="B91" s="143"/>
      <c r="BF91" s="144"/>
    </row>
    <row r="92" spans="1:70" ht="18.75" x14ac:dyDescent="0.3">
      <c r="B92" s="1293" t="s">
        <v>1054</v>
      </c>
      <c r="C92" s="1294"/>
      <c r="D92" s="1294"/>
      <c r="E92" s="1294"/>
      <c r="F92" s="1294"/>
      <c r="G92" s="1294"/>
      <c r="H92" s="1294"/>
      <c r="I92" s="1294"/>
      <c r="J92" s="1294"/>
      <c r="K92" s="1294"/>
      <c r="L92" s="1294"/>
      <c r="M92" s="1294"/>
      <c r="N92" s="1294"/>
      <c r="O92" s="1294"/>
      <c r="P92" s="1294"/>
      <c r="Q92" s="1294"/>
      <c r="R92" s="1294"/>
      <c r="S92" s="1294"/>
      <c r="T92" s="1294"/>
      <c r="U92" s="1294"/>
      <c r="V92" s="1294"/>
      <c r="W92" s="1294"/>
      <c r="X92" s="1294"/>
      <c r="Y92" s="1294"/>
      <c r="Z92" s="1294"/>
      <c r="AA92" s="1294"/>
      <c r="AB92" s="1294"/>
      <c r="AC92" s="1294"/>
      <c r="AD92" s="1294"/>
      <c r="AE92" s="1294"/>
      <c r="AF92" s="1294"/>
      <c r="AG92" s="1294"/>
      <c r="AH92" s="1294"/>
      <c r="AI92" s="1294"/>
      <c r="AJ92" s="1294"/>
      <c r="AK92" s="1294"/>
      <c r="AL92" s="1294"/>
      <c r="AM92" s="1294"/>
      <c r="AN92" s="1294"/>
      <c r="AO92" s="1294"/>
      <c r="AP92" s="1294"/>
      <c r="AQ92" s="1294"/>
      <c r="AR92" s="1294"/>
      <c r="AS92" s="1294"/>
      <c r="AT92" s="1294"/>
      <c r="AU92" s="1294"/>
      <c r="AV92" s="1294"/>
      <c r="AW92" s="1294"/>
      <c r="AX92" s="1294"/>
      <c r="AY92" s="1294"/>
      <c r="AZ92" s="1294"/>
      <c r="BA92" s="1294"/>
      <c r="BB92" s="1294"/>
      <c r="BC92" s="1294"/>
      <c r="BD92" s="1294"/>
      <c r="BE92" s="1294"/>
      <c r="BF92" s="1295"/>
    </row>
    <row r="93" spans="1:70" ht="15.75" thickBot="1" x14ac:dyDescent="0.3">
      <c r="B93" s="143"/>
      <c r="BF93" s="144"/>
      <c r="BR93" s="301"/>
    </row>
    <row r="94" spans="1:70" ht="15.75" thickBot="1" x14ac:dyDescent="0.3">
      <c r="B94" s="143"/>
      <c r="D94" s="1307" t="s">
        <v>765</v>
      </c>
      <c r="E94" s="1308"/>
      <c r="F94" s="1308"/>
      <c r="G94" s="1308"/>
      <c r="H94" s="1308"/>
      <c r="I94" s="1308"/>
      <c r="J94" s="1308"/>
      <c r="K94" s="1314" t="s">
        <v>766</v>
      </c>
      <c r="L94" s="1308"/>
      <c r="M94" s="1308"/>
      <c r="N94" s="1308"/>
      <c r="O94" s="1308"/>
      <c r="P94" s="1308"/>
      <c r="Q94" s="1308"/>
      <c r="R94" s="1308"/>
      <c r="S94" s="1308"/>
      <c r="T94" s="1308"/>
      <c r="U94" s="1314" t="s">
        <v>826</v>
      </c>
      <c r="V94" s="1308"/>
      <c r="W94" s="1308"/>
      <c r="X94" s="1308"/>
      <c r="Y94" s="1308"/>
      <c r="Z94" s="1308"/>
      <c r="AA94" s="1308"/>
      <c r="AB94" s="1308"/>
      <c r="AC94" s="1308"/>
      <c r="AD94" s="1308"/>
      <c r="AE94" s="1308"/>
      <c r="AF94" s="1308"/>
      <c r="AG94" s="1308"/>
      <c r="AH94" s="1308"/>
      <c r="AI94" s="1308"/>
      <c r="AJ94" s="1314" t="s">
        <v>831</v>
      </c>
      <c r="AK94" s="1308"/>
      <c r="AL94" s="1308"/>
      <c r="AM94" s="1308"/>
      <c r="AN94" s="1308"/>
      <c r="AO94" s="1308"/>
      <c r="AP94" s="1308"/>
      <c r="AQ94" s="1308"/>
      <c r="AR94" s="1308"/>
      <c r="AS94" s="1308"/>
      <c r="AT94" s="1326"/>
      <c r="AU94" s="1314" t="s">
        <v>832</v>
      </c>
      <c r="AV94" s="1308"/>
      <c r="AW94" s="1308"/>
      <c r="AX94" s="1326"/>
      <c r="AY94" s="1314" t="s">
        <v>878</v>
      </c>
      <c r="AZ94" s="1308"/>
      <c r="BA94" s="1308"/>
      <c r="BB94" s="1308"/>
      <c r="BC94" s="1336"/>
      <c r="BF94" s="144"/>
    </row>
    <row r="95" spans="1:70" x14ac:dyDescent="0.25">
      <c r="B95" s="143"/>
      <c r="C95" s="689">
        <v>1</v>
      </c>
      <c r="D95" s="1306">
        <f>'Customer Inputs'!$B$6</f>
        <v>0</v>
      </c>
      <c r="E95" s="1306"/>
      <c r="F95" s="1306"/>
      <c r="G95" s="1306"/>
      <c r="H95" s="1306"/>
      <c r="I95" s="1306"/>
      <c r="J95" s="1306"/>
      <c r="K95" s="1262" t="str">
        <f>IFERROR(IFERROR('Multi-Customer'!$AU$37,VLOOKUP($D95,'Required Info to Submit'!$E$20:$J$29,2,FALSE)),"")</f>
        <v/>
      </c>
      <c r="L95" s="1262"/>
      <c r="M95" s="1262"/>
      <c r="N95" s="1262"/>
      <c r="O95" s="1262"/>
      <c r="P95" s="1262"/>
      <c r="Q95" s="1262"/>
      <c r="R95" s="1262"/>
      <c r="S95" s="1262"/>
      <c r="T95" s="1262"/>
      <c r="U95" s="1262" t="str">
        <f>IFERROR(IFERROR('Multi-Customer'!$AU$39&amp;" "&amp;'Multi-Customer'!$AU$40,VLOOKUP($D95,'Required Info to Submit'!$E$20:$J$29,3,FALSE)),"")</f>
        <v/>
      </c>
      <c r="V95" s="1262"/>
      <c r="W95" s="1262"/>
      <c r="X95" s="1262"/>
      <c r="Y95" s="1262"/>
      <c r="Z95" s="1262"/>
      <c r="AA95" s="1262"/>
      <c r="AB95" s="1262"/>
      <c r="AC95" s="1262"/>
      <c r="AD95" s="1262"/>
      <c r="AE95" s="1262"/>
      <c r="AF95" s="1262"/>
      <c r="AG95" s="1262"/>
      <c r="AH95" s="1262"/>
      <c r="AI95" s="1262"/>
      <c r="AJ95" s="1323" t="str">
        <f>IFERROR(IFERROR('Multi-Customer'!$AU$41,VLOOKUP($D95,'Required Info to Submit'!$E$20:$J$29,4,FALSE)),"")</f>
        <v/>
      </c>
      <c r="AK95" s="1324"/>
      <c r="AL95" s="1324"/>
      <c r="AM95" s="1324"/>
      <c r="AN95" s="1324"/>
      <c r="AO95" s="1324"/>
      <c r="AP95" s="1324"/>
      <c r="AQ95" s="1324"/>
      <c r="AR95" s="1324"/>
      <c r="AS95" s="1324"/>
      <c r="AT95" s="1325"/>
      <c r="AU95" s="1327" t="str">
        <f>IFERROR(IFERROR('Multi-Customer'!$AU$42,VLOOKUP($D95,'Required Info to Submit'!$E$20:$J$29,5,FALSE)),"")</f>
        <v/>
      </c>
      <c r="AV95" s="1328"/>
      <c r="AW95" s="1328"/>
      <c r="AX95" s="1329"/>
      <c r="AY95" s="1333" t="str">
        <f>IFERROR(IFERROR('Multi-Customer'!$AU$43,VLOOKUP($D95,'Required Info to Submit'!$E$20:$J$29,6,FALSE)),"")</f>
        <v/>
      </c>
      <c r="AZ95" s="1334"/>
      <c r="BA95" s="1334"/>
      <c r="BB95" s="1334"/>
      <c r="BC95" s="1335"/>
      <c r="BF95" s="144"/>
    </row>
    <row r="96" spans="1:70" x14ac:dyDescent="0.25">
      <c r="B96" s="143"/>
      <c r="C96" s="690">
        <v>2</v>
      </c>
      <c r="D96" s="1305">
        <f>'Customer Inputs'!$B$7</f>
        <v>0</v>
      </c>
      <c r="E96" s="1305"/>
      <c r="F96" s="1305"/>
      <c r="G96" s="1305"/>
      <c r="H96" s="1305"/>
      <c r="I96" s="1305"/>
      <c r="J96" s="1305"/>
      <c r="K96" s="1249" t="str">
        <f>IFERROR(IFERROR('Multi-Customer'!$BD$37,VLOOKUP($D96,'Required Info to Submit'!$E$20:$J$29,2,FALSE)),"")</f>
        <v/>
      </c>
      <c r="L96" s="1249"/>
      <c r="M96" s="1249"/>
      <c r="N96" s="1249"/>
      <c r="O96" s="1249"/>
      <c r="P96" s="1249"/>
      <c r="Q96" s="1249"/>
      <c r="R96" s="1249"/>
      <c r="S96" s="1249"/>
      <c r="T96" s="1249"/>
      <c r="U96" s="1249" t="str">
        <f>IFERROR(IFERROR('Multi-Customer'!$BD$39&amp;" "&amp;'Multi-Customer'!$BD$40,VLOOKUP($D96,'Required Info to Submit'!$E$20:$J$29,3,FALSE)),"")</f>
        <v/>
      </c>
      <c r="V96" s="1249"/>
      <c r="W96" s="1249"/>
      <c r="X96" s="1249"/>
      <c r="Y96" s="1249"/>
      <c r="Z96" s="1249"/>
      <c r="AA96" s="1249"/>
      <c r="AB96" s="1249"/>
      <c r="AC96" s="1249"/>
      <c r="AD96" s="1249"/>
      <c r="AE96" s="1249"/>
      <c r="AF96" s="1249"/>
      <c r="AG96" s="1249"/>
      <c r="AH96" s="1249"/>
      <c r="AI96" s="1249"/>
      <c r="AJ96" s="1320" t="str">
        <f>IFERROR(IFERROR('Multi-Customer'!$BD$41,VLOOKUP($D96,'Required Info to Submit'!$E$20:$J$29,4,FALSE)),"")</f>
        <v/>
      </c>
      <c r="AK96" s="1321"/>
      <c r="AL96" s="1321"/>
      <c r="AM96" s="1321"/>
      <c r="AN96" s="1321"/>
      <c r="AO96" s="1321"/>
      <c r="AP96" s="1321"/>
      <c r="AQ96" s="1321"/>
      <c r="AR96" s="1321"/>
      <c r="AS96" s="1321"/>
      <c r="AT96" s="1322"/>
      <c r="AU96" s="1169" t="str">
        <f>IFERROR(IFERROR('Multi-Customer'!$BD$42,VLOOKUP($D96,'Required Info to Submit'!$E$20:$J$29,5,FALSE)),"")</f>
        <v/>
      </c>
      <c r="AV96" s="1170"/>
      <c r="AW96" s="1170"/>
      <c r="AX96" s="1171"/>
      <c r="AY96" s="1240" t="str">
        <f>IFERROR(IFERROR('Multi-Customer'!$BD$43,VLOOKUP($D96,'Required Info to Submit'!$E$20:$J$29,6,FALSE)),"")</f>
        <v/>
      </c>
      <c r="AZ96" s="1241"/>
      <c r="BA96" s="1241"/>
      <c r="BB96" s="1241"/>
      <c r="BC96" s="1242"/>
      <c r="BF96" s="144"/>
    </row>
    <row r="97" spans="2:58" x14ac:dyDescent="0.25">
      <c r="B97" s="143"/>
      <c r="C97" s="690">
        <v>3</v>
      </c>
      <c r="D97" s="1305">
        <f>'Customer Inputs'!$B$8</f>
        <v>0</v>
      </c>
      <c r="E97" s="1305"/>
      <c r="F97" s="1305"/>
      <c r="G97" s="1305"/>
      <c r="H97" s="1305"/>
      <c r="I97" s="1305"/>
      <c r="J97" s="1305"/>
      <c r="K97" s="1249" t="str">
        <f>IFERROR(IFERROR('Multi-Customer'!$BM$37,VLOOKUP($D97,'Required Info to Submit'!$E$20:$J$29,2,FALSE)),"")</f>
        <v/>
      </c>
      <c r="L97" s="1249"/>
      <c r="M97" s="1249"/>
      <c r="N97" s="1249"/>
      <c r="O97" s="1249"/>
      <c r="P97" s="1249"/>
      <c r="Q97" s="1249"/>
      <c r="R97" s="1249"/>
      <c r="S97" s="1249"/>
      <c r="T97" s="1249"/>
      <c r="U97" s="1249" t="str">
        <f>IFERROR(IFERROR('Multi-Customer'!$BM$39&amp;" "&amp;'Multi-Customer'!$BM$40,VLOOKUP($D97,'Required Info to Submit'!$E$20:$J$29,3,FALSE)),"")</f>
        <v/>
      </c>
      <c r="V97" s="1249"/>
      <c r="W97" s="1249"/>
      <c r="X97" s="1249"/>
      <c r="Y97" s="1249"/>
      <c r="Z97" s="1249"/>
      <c r="AA97" s="1249"/>
      <c r="AB97" s="1249"/>
      <c r="AC97" s="1249"/>
      <c r="AD97" s="1249"/>
      <c r="AE97" s="1249"/>
      <c r="AF97" s="1249"/>
      <c r="AG97" s="1249"/>
      <c r="AH97" s="1249"/>
      <c r="AI97" s="1249"/>
      <c r="AJ97" s="1320" t="str">
        <f>IFERROR(IFERROR('Multi-Customer'!$BM$41,VLOOKUP($D97,'Required Info to Submit'!$E$20:$J$29,4,FALSE)),"")</f>
        <v/>
      </c>
      <c r="AK97" s="1321"/>
      <c r="AL97" s="1321"/>
      <c r="AM97" s="1321"/>
      <c r="AN97" s="1321"/>
      <c r="AO97" s="1321"/>
      <c r="AP97" s="1321"/>
      <c r="AQ97" s="1321"/>
      <c r="AR97" s="1321"/>
      <c r="AS97" s="1321"/>
      <c r="AT97" s="1322"/>
      <c r="AU97" s="1169" t="str">
        <f>IFERROR(IFERROR('Multi-Customer'!$BM$42,VLOOKUP($D97,'Required Info to Submit'!$E$20:$J$29,5,FALSE)),"")</f>
        <v/>
      </c>
      <c r="AV97" s="1170"/>
      <c r="AW97" s="1170"/>
      <c r="AX97" s="1171"/>
      <c r="AY97" s="1240" t="str">
        <f>IFERROR(IFERROR('Multi-Customer'!$BM$43,VLOOKUP($D97,'Required Info to Submit'!$E$20:$J$29,6,FALSE)),"")</f>
        <v/>
      </c>
      <c r="AZ97" s="1241"/>
      <c r="BA97" s="1241"/>
      <c r="BB97" s="1241"/>
      <c r="BC97" s="1242"/>
      <c r="BF97" s="144"/>
    </row>
    <row r="98" spans="2:58" x14ac:dyDescent="0.25">
      <c r="B98" s="143"/>
      <c r="C98" s="690">
        <v>4</v>
      </c>
      <c r="D98" s="1305">
        <f>'Customer Inputs'!$B$9</f>
        <v>0</v>
      </c>
      <c r="E98" s="1305"/>
      <c r="F98" s="1305"/>
      <c r="G98" s="1305"/>
      <c r="H98" s="1305"/>
      <c r="I98" s="1305"/>
      <c r="J98" s="1305"/>
      <c r="K98" s="1249" t="str">
        <f>IFERROR(IFERROR('Multi-Customer'!$BV$37,VLOOKUP($D98,'Required Info to Submit'!$E$20:$J$29,2,FALSE)),"")</f>
        <v/>
      </c>
      <c r="L98" s="1249"/>
      <c r="M98" s="1249"/>
      <c r="N98" s="1249"/>
      <c r="O98" s="1249"/>
      <c r="P98" s="1249"/>
      <c r="Q98" s="1249"/>
      <c r="R98" s="1249"/>
      <c r="S98" s="1249"/>
      <c r="T98" s="1249"/>
      <c r="U98" s="1249" t="str">
        <f>IFERROR(IFERROR('Multi-Customer'!$BV$39&amp;" "&amp;'Multi-Customer'!$BV$40,VLOOKUP($D98,'Required Info to Submit'!$E$20:$J$29,3,FALSE)),"")</f>
        <v/>
      </c>
      <c r="V98" s="1249"/>
      <c r="W98" s="1249"/>
      <c r="X98" s="1249"/>
      <c r="Y98" s="1249"/>
      <c r="Z98" s="1249"/>
      <c r="AA98" s="1249"/>
      <c r="AB98" s="1249"/>
      <c r="AC98" s="1249"/>
      <c r="AD98" s="1249"/>
      <c r="AE98" s="1249"/>
      <c r="AF98" s="1249"/>
      <c r="AG98" s="1249"/>
      <c r="AH98" s="1249"/>
      <c r="AI98" s="1249"/>
      <c r="AJ98" s="1320" t="str">
        <f>IFERROR(IFERROR('Multi-Customer'!$BV$41,VLOOKUP($D98,'Required Info to Submit'!$E$20:$J$29,4,FALSE)),"")</f>
        <v/>
      </c>
      <c r="AK98" s="1321"/>
      <c r="AL98" s="1321"/>
      <c r="AM98" s="1321"/>
      <c r="AN98" s="1321"/>
      <c r="AO98" s="1321"/>
      <c r="AP98" s="1321"/>
      <c r="AQ98" s="1321"/>
      <c r="AR98" s="1321"/>
      <c r="AS98" s="1321"/>
      <c r="AT98" s="1322"/>
      <c r="AU98" s="1169" t="str">
        <f>IFERROR(IFERROR('Multi-Customer'!$BV$42,VLOOKUP($D98,'Required Info to Submit'!$E$20:$J$29,5,FALSE)),"")</f>
        <v/>
      </c>
      <c r="AV98" s="1170"/>
      <c r="AW98" s="1170"/>
      <c r="AX98" s="1171"/>
      <c r="AY98" s="1240" t="str">
        <f>IFERROR(IFERROR('Multi-Customer'!$BV$43,VLOOKUP($D98,'Required Info to Submit'!$E$20:$J$29,6,FALSE)),"")</f>
        <v/>
      </c>
      <c r="AZ98" s="1241"/>
      <c r="BA98" s="1241"/>
      <c r="BB98" s="1241"/>
      <c r="BC98" s="1242"/>
      <c r="BF98" s="144"/>
    </row>
    <row r="99" spans="2:58" x14ac:dyDescent="0.25">
      <c r="B99" s="143"/>
      <c r="C99" s="690">
        <v>5</v>
      </c>
      <c r="D99" s="1305">
        <f>'Customer Inputs'!$B$10</f>
        <v>0</v>
      </c>
      <c r="E99" s="1305"/>
      <c r="F99" s="1305"/>
      <c r="G99" s="1305"/>
      <c r="H99" s="1305"/>
      <c r="I99" s="1305"/>
      <c r="J99" s="1305"/>
      <c r="K99" s="1249" t="str">
        <f>IFERROR(IFERROR('Multi-Customer'!$CE$37,VLOOKUP($D99,'Required Info to Submit'!$E$20:$J$29,2,FALSE)),"")</f>
        <v/>
      </c>
      <c r="L99" s="1249"/>
      <c r="M99" s="1249"/>
      <c r="N99" s="1249"/>
      <c r="O99" s="1249"/>
      <c r="P99" s="1249"/>
      <c r="Q99" s="1249"/>
      <c r="R99" s="1249"/>
      <c r="S99" s="1249"/>
      <c r="T99" s="1249"/>
      <c r="U99" s="1249" t="str">
        <f>IFERROR(IFERROR('Multi-Customer'!$CE$39&amp;" "&amp;'Multi-Customer'!$CE$40,VLOOKUP($D99,'Required Info to Submit'!$E$20:$J$29,3,FALSE)),"")</f>
        <v/>
      </c>
      <c r="V99" s="1249"/>
      <c r="W99" s="1249"/>
      <c r="X99" s="1249"/>
      <c r="Y99" s="1249"/>
      <c r="Z99" s="1249"/>
      <c r="AA99" s="1249"/>
      <c r="AB99" s="1249"/>
      <c r="AC99" s="1249"/>
      <c r="AD99" s="1249"/>
      <c r="AE99" s="1249"/>
      <c r="AF99" s="1249"/>
      <c r="AG99" s="1249"/>
      <c r="AH99" s="1249"/>
      <c r="AI99" s="1249"/>
      <c r="AJ99" s="1320" t="str">
        <f>IFERROR(IFERROR('Multi-Customer'!$CE$41,VLOOKUP($D99,'Required Info to Submit'!$E$20:$J$29,4,FALSE)),"")</f>
        <v/>
      </c>
      <c r="AK99" s="1321"/>
      <c r="AL99" s="1321"/>
      <c r="AM99" s="1321"/>
      <c r="AN99" s="1321"/>
      <c r="AO99" s="1321"/>
      <c r="AP99" s="1321"/>
      <c r="AQ99" s="1321"/>
      <c r="AR99" s="1321"/>
      <c r="AS99" s="1321"/>
      <c r="AT99" s="1322"/>
      <c r="AU99" s="1169" t="str">
        <f>IFERROR(IFERROR('Multi-Customer'!$CE$42,VLOOKUP($D99,'Required Info to Submit'!$E$20:$J$29,5,FALSE)),"")</f>
        <v/>
      </c>
      <c r="AV99" s="1170"/>
      <c r="AW99" s="1170"/>
      <c r="AX99" s="1171"/>
      <c r="AY99" s="1240" t="str">
        <f>IFERROR(IFERROR('Multi-Customer'!$CE$43,VLOOKUP($D99,'Required Info to Submit'!$E$20:$J$29,6,FALSE)),"")</f>
        <v/>
      </c>
      <c r="AZ99" s="1241"/>
      <c r="BA99" s="1241"/>
      <c r="BB99" s="1241"/>
      <c r="BC99" s="1242"/>
      <c r="BF99" s="144"/>
    </row>
    <row r="100" spans="2:58" x14ac:dyDescent="0.25">
      <c r="B100" s="143"/>
      <c r="C100" s="690">
        <v>6</v>
      </c>
      <c r="D100" s="1305">
        <f>'Customer Inputs'!$B$11</f>
        <v>0</v>
      </c>
      <c r="E100" s="1305"/>
      <c r="F100" s="1305"/>
      <c r="G100" s="1305"/>
      <c r="H100" s="1305"/>
      <c r="I100" s="1305"/>
      <c r="J100" s="1305"/>
      <c r="K100" s="1249" t="str">
        <f>IFERROR(IFERROR('Multi-Customer'!$CN$37,VLOOKUP($D100,'Required Info to Submit'!$E$20:$J$29,2,FALSE)),"")</f>
        <v/>
      </c>
      <c r="L100" s="1249"/>
      <c r="M100" s="1249"/>
      <c r="N100" s="1249"/>
      <c r="O100" s="1249"/>
      <c r="P100" s="1249"/>
      <c r="Q100" s="1249"/>
      <c r="R100" s="1249"/>
      <c r="S100" s="1249"/>
      <c r="T100" s="1249"/>
      <c r="U100" s="1249" t="str">
        <f>IFERROR(IFERROR('Multi-Customer'!$CN$39&amp;" "&amp;'Multi-Customer'!$CN$40,VLOOKUP($D100,'Required Info to Submit'!$E$20:$J$29,3,FALSE)),"")</f>
        <v/>
      </c>
      <c r="V100" s="1249"/>
      <c r="W100" s="1249"/>
      <c r="X100" s="1249"/>
      <c r="Y100" s="1249"/>
      <c r="Z100" s="1249"/>
      <c r="AA100" s="1249"/>
      <c r="AB100" s="1249"/>
      <c r="AC100" s="1249"/>
      <c r="AD100" s="1249"/>
      <c r="AE100" s="1249"/>
      <c r="AF100" s="1249"/>
      <c r="AG100" s="1249"/>
      <c r="AH100" s="1249"/>
      <c r="AI100" s="1249"/>
      <c r="AJ100" s="1320" t="str">
        <f>IFERROR(IFERROR('Multi-Customer'!$CN$41,VLOOKUP($D100,'Required Info to Submit'!$E$20:$J$29,4,FALSE)),"")</f>
        <v/>
      </c>
      <c r="AK100" s="1321"/>
      <c r="AL100" s="1321"/>
      <c r="AM100" s="1321"/>
      <c r="AN100" s="1321"/>
      <c r="AO100" s="1321"/>
      <c r="AP100" s="1321"/>
      <c r="AQ100" s="1321"/>
      <c r="AR100" s="1321"/>
      <c r="AS100" s="1321"/>
      <c r="AT100" s="1322"/>
      <c r="AU100" s="1169" t="str">
        <f>IFERROR(IFERROR('Multi-Customer'!$CN$42,VLOOKUP($D100,'Required Info to Submit'!$E$20:$J$29,5,FALSE)),"")</f>
        <v/>
      </c>
      <c r="AV100" s="1170"/>
      <c r="AW100" s="1170"/>
      <c r="AX100" s="1171"/>
      <c r="AY100" s="1240" t="str">
        <f>IFERROR(IFERROR('Multi-Customer'!$CN$43,VLOOKUP($D100,'Required Info to Submit'!$E$20:$J$29,6,FALSE)),"")</f>
        <v/>
      </c>
      <c r="AZ100" s="1241"/>
      <c r="BA100" s="1241"/>
      <c r="BB100" s="1241"/>
      <c r="BC100" s="1242"/>
      <c r="BF100" s="144"/>
    </row>
    <row r="101" spans="2:58" x14ac:dyDescent="0.25">
      <c r="B101" s="143"/>
      <c r="C101" s="690">
        <v>7</v>
      </c>
      <c r="D101" s="1305">
        <f>'Customer Inputs'!$B$12</f>
        <v>0</v>
      </c>
      <c r="E101" s="1305"/>
      <c r="F101" s="1305"/>
      <c r="G101" s="1305"/>
      <c r="H101" s="1305"/>
      <c r="I101" s="1305"/>
      <c r="J101" s="1305"/>
      <c r="K101" s="1249" t="str">
        <f>IFERROR(IFERROR('Multi-Customer'!$CW$37,VLOOKUP($D101,'Required Info to Submit'!$E$20:$J$29,2,FALSE)),"")</f>
        <v/>
      </c>
      <c r="L101" s="1249"/>
      <c r="M101" s="1249"/>
      <c r="N101" s="1249"/>
      <c r="O101" s="1249"/>
      <c r="P101" s="1249"/>
      <c r="Q101" s="1249"/>
      <c r="R101" s="1249"/>
      <c r="S101" s="1249"/>
      <c r="T101" s="1249"/>
      <c r="U101" s="1249" t="str">
        <f>IFERROR(IFERROR('Multi-Customer'!$CW$39&amp;" "&amp;'Multi-Customer'!$CW$40,VLOOKUP($D101,'Required Info to Submit'!$E$20:$J$29,3,FALSE)),"")</f>
        <v/>
      </c>
      <c r="V101" s="1249"/>
      <c r="W101" s="1249"/>
      <c r="X101" s="1249"/>
      <c r="Y101" s="1249"/>
      <c r="Z101" s="1249"/>
      <c r="AA101" s="1249"/>
      <c r="AB101" s="1249"/>
      <c r="AC101" s="1249"/>
      <c r="AD101" s="1249"/>
      <c r="AE101" s="1249"/>
      <c r="AF101" s="1249"/>
      <c r="AG101" s="1249"/>
      <c r="AH101" s="1249"/>
      <c r="AI101" s="1249"/>
      <c r="AJ101" s="1320" t="str">
        <f>IFERROR(IFERROR('Multi-Customer'!$CW$41,VLOOKUP($D101,'Required Info to Submit'!$E$20:$J$29,4,FALSE)),"")</f>
        <v/>
      </c>
      <c r="AK101" s="1321"/>
      <c r="AL101" s="1321"/>
      <c r="AM101" s="1321"/>
      <c r="AN101" s="1321"/>
      <c r="AO101" s="1321"/>
      <c r="AP101" s="1321"/>
      <c r="AQ101" s="1321"/>
      <c r="AR101" s="1321"/>
      <c r="AS101" s="1321"/>
      <c r="AT101" s="1322"/>
      <c r="AU101" s="1169" t="str">
        <f>IFERROR(IFERROR('Multi-Customer'!$CW$42,VLOOKUP($D101,'Required Info to Submit'!$E$20:$J$29,5,FALSE)),"")</f>
        <v/>
      </c>
      <c r="AV101" s="1170"/>
      <c r="AW101" s="1170"/>
      <c r="AX101" s="1171"/>
      <c r="AY101" s="1240" t="str">
        <f>IFERROR(IFERROR('Multi-Customer'!$CW$43,VLOOKUP($D101,'Required Info to Submit'!$E$20:$J$29,6,FALSE)),"")</f>
        <v/>
      </c>
      <c r="AZ101" s="1241"/>
      <c r="BA101" s="1241"/>
      <c r="BB101" s="1241"/>
      <c r="BC101" s="1242"/>
      <c r="BF101" s="144"/>
    </row>
    <row r="102" spans="2:58" x14ac:dyDescent="0.25">
      <c r="B102" s="143"/>
      <c r="C102" s="690">
        <v>8</v>
      </c>
      <c r="D102" s="1305">
        <f>'Customer Inputs'!$B$13</f>
        <v>0</v>
      </c>
      <c r="E102" s="1305"/>
      <c r="F102" s="1305"/>
      <c r="G102" s="1305"/>
      <c r="H102" s="1305"/>
      <c r="I102" s="1305"/>
      <c r="J102" s="1305"/>
      <c r="K102" s="1249" t="str">
        <f>IFERROR(IFERROR('Multi-Customer'!$DF$37,VLOOKUP($D102,'Required Info to Submit'!$E$20:$J$29,2,FALSE)),"")</f>
        <v/>
      </c>
      <c r="L102" s="1249"/>
      <c r="M102" s="1249"/>
      <c r="N102" s="1249"/>
      <c r="O102" s="1249"/>
      <c r="P102" s="1249"/>
      <c r="Q102" s="1249"/>
      <c r="R102" s="1249"/>
      <c r="S102" s="1249"/>
      <c r="T102" s="1249"/>
      <c r="U102" s="1249" t="str">
        <f>IFERROR(IFERROR('Multi-Customer'!$DF$39&amp;" "&amp;'Multi-Customer'!$DF$40,VLOOKUP($D102,'Required Info to Submit'!$E$20:$J$29,3,FALSE)),"")</f>
        <v/>
      </c>
      <c r="V102" s="1249"/>
      <c r="W102" s="1249"/>
      <c r="X102" s="1249"/>
      <c r="Y102" s="1249"/>
      <c r="Z102" s="1249"/>
      <c r="AA102" s="1249"/>
      <c r="AB102" s="1249"/>
      <c r="AC102" s="1249"/>
      <c r="AD102" s="1249"/>
      <c r="AE102" s="1249"/>
      <c r="AF102" s="1249"/>
      <c r="AG102" s="1249"/>
      <c r="AH102" s="1249"/>
      <c r="AI102" s="1249"/>
      <c r="AJ102" s="1320" t="str">
        <f>IFERROR(IFERROR('Multi-Customer'!$DF$41,VLOOKUP($D102,'Required Info to Submit'!$E$20:$J$29,4,FALSE)),"")</f>
        <v/>
      </c>
      <c r="AK102" s="1321"/>
      <c r="AL102" s="1321"/>
      <c r="AM102" s="1321"/>
      <c r="AN102" s="1321"/>
      <c r="AO102" s="1321"/>
      <c r="AP102" s="1321"/>
      <c r="AQ102" s="1321"/>
      <c r="AR102" s="1321"/>
      <c r="AS102" s="1321"/>
      <c r="AT102" s="1322"/>
      <c r="AU102" s="1169" t="str">
        <f>IFERROR(IFERROR('Multi-Customer'!$DF$42,VLOOKUP($D102,'Required Info to Submit'!$E$20:$J$29,5,FALSE)),"")</f>
        <v/>
      </c>
      <c r="AV102" s="1170"/>
      <c r="AW102" s="1170"/>
      <c r="AX102" s="1171"/>
      <c r="AY102" s="1240" t="str">
        <f>IFERROR(IFERROR('Multi-Customer'!$DF$43,VLOOKUP($D102,'Required Info to Submit'!$E$20:$J$29,6,FALSE)),"")</f>
        <v/>
      </c>
      <c r="AZ102" s="1241"/>
      <c r="BA102" s="1241"/>
      <c r="BB102" s="1241"/>
      <c r="BC102" s="1242"/>
      <c r="BF102" s="144"/>
    </row>
    <row r="103" spans="2:58" x14ac:dyDescent="0.25">
      <c r="B103" s="143"/>
      <c r="C103" s="690">
        <v>9</v>
      </c>
      <c r="D103" s="1305">
        <f>'Customer Inputs'!$B$14</f>
        <v>0</v>
      </c>
      <c r="E103" s="1305"/>
      <c r="F103" s="1305"/>
      <c r="G103" s="1305"/>
      <c r="H103" s="1305"/>
      <c r="I103" s="1305"/>
      <c r="J103" s="1305"/>
      <c r="K103" s="1249" t="str">
        <f>IFERROR(IFERROR('Multi-Customer'!$DO$37,VLOOKUP($D103,'Required Info to Submit'!$E$20:$J$29,2,FALSE)),"")</f>
        <v/>
      </c>
      <c r="L103" s="1249"/>
      <c r="M103" s="1249"/>
      <c r="N103" s="1249"/>
      <c r="O103" s="1249"/>
      <c r="P103" s="1249"/>
      <c r="Q103" s="1249"/>
      <c r="R103" s="1249"/>
      <c r="S103" s="1249"/>
      <c r="T103" s="1249"/>
      <c r="U103" s="1249" t="str">
        <f>IFERROR(IFERROR('Multi-Customer'!$DO$39&amp;" "&amp;'Multi-Customer'!$DO$40,VLOOKUP($D103,'Required Info to Submit'!$E$20:$J$29,3,FALSE)),"")</f>
        <v/>
      </c>
      <c r="V103" s="1249"/>
      <c r="W103" s="1249"/>
      <c r="X103" s="1249"/>
      <c r="Y103" s="1249"/>
      <c r="Z103" s="1249"/>
      <c r="AA103" s="1249"/>
      <c r="AB103" s="1249"/>
      <c r="AC103" s="1249"/>
      <c r="AD103" s="1249"/>
      <c r="AE103" s="1249"/>
      <c r="AF103" s="1249"/>
      <c r="AG103" s="1249"/>
      <c r="AH103" s="1249"/>
      <c r="AI103" s="1249"/>
      <c r="AJ103" s="1320" t="str">
        <f>IFERROR(IFERROR('Multi-Customer'!$DO$41,VLOOKUP($D103,'Required Info to Submit'!$E$20:$J$29,4,FALSE)),"")</f>
        <v/>
      </c>
      <c r="AK103" s="1321"/>
      <c r="AL103" s="1321"/>
      <c r="AM103" s="1321"/>
      <c r="AN103" s="1321"/>
      <c r="AO103" s="1321"/>
      <c r="AP103" s="1321"/>
      <c r="AQ103" s="1321"/>
      <c r="AR103" s="1321"/>
      <c r="AS103" s="1321"/>
      <c r="AT103" s="1322"/>
      <c r="AU103" s="1169" t="str">
        <f>IFERROR(IFERROR('Multi-Customer'!$DO$42,VLOOKUP($D103,'Required Info to Submit'!$E$20:$J$29,5,FALSE)),"")</f>
        <v/>
      </c>
      <c r="AV103" s="1170"/>
      <c r="AW103" s="1170"/>
      <c r="AX103" s="1171"/>
      <c r="AY103" s="1240" t="str">
        <f>IFERROR(IFERROR('Multi-Customer'!$DO$43,VLOOKUP($D103,'Required Info to Submit'!$E$20:$J$29,6,FALSE)),"")</f>
        <v/>
      </c>
      <c r="AZ103" s="1241"/>
      <c r="BA103" s="1241"/>
      <c r="BB103" s="1241"/>
      <c r="BC103" s="1242"/>
      <c r="BF103" s="144"/>
    </row>
    <row r="104" spans="2:58" ht="15.75" thickBot="1" x14ac:dyDescent="0.3">
      <c r="B104" s="143"/>
      <c r="C104" s="691">
        <v>10</v>
      </c>
      <c r="D104" s="1316">
        <f>'Customer Inputs'!$B$15</f>
        <v>0</v>
      </c>
      <c r="E104" s="1316"/>
      <c r="F104" s="1316"/>
      <c r="G104" s="1316"/>
      <c r="H104" s="1316"/>
      <c r="I104" s="1316"/>
      <c r="J104" s="1316"/>
      <c r="K104" s="1315" t="str">
        <f>IFERROR(IFERROR('Multi-Customer'!$DX$37,VLOOKUP($D104,'Required Info to Submit'!$E$20:$J$29,2,FALSE)),"")</f>
        <v/>
      </c>
      <c r="L104" s="1315"/>
      <c r="M104" s="1315"/>
      <c r="N104" s="1315"/>
      <c r="O104" s="1315"/>
      <c r="P104" s="1315"/>
      <c r="Q104" s="1315"/>
      <c r="R104" s="1315"/>
      <c r="S104" s="1315"/>
      <c r="T104" s="1315"/>
      <c r="U104" s="1315" t="str">
        <f>IFERROR(IFERROR('Multi-Customer'!$DX$39&amp;" "&amp;'Multi-Customer'!$DX$40,VLOOKUP($D104,'Required Info to Submit'!$E$20:$J$29,3,FALSE)),"")</f>
        <v/>
      </c>
      <c r="V104" s="1315"/>
      <c r="W104" s="1315"/>
      <c r="X104" s="1315"/>
      <c r="Y104" s="1315"/>
      <c r="Z104" s="1315"/>
      <c r="AA104" s="1315"/>
      <c r="AB104" s="1315"/>
      <c r="AC104" s="1315"/>
      <c r="AD104" s="1315"/>
      <c r="AE104" s="1315"/>
      <c r="AF104" s="1315"/>
      <c r="AG104" s="1315"/>
      <c r="AH104" s="1315"/>
      <c r="AI104" s="1315"/>
      <c r="AJ104" s="1317" t="str">
        <f>IFERROR(IFERROR('Multi-Customer'!$DX$41,VLOOKUP($D104,'Required Info to Submit'!$E$20:$J$29,4,FALSE)),"")</f>
        <v/>
      </c>
      <c r="AK104" s="1318"/>
      <c r="AL104" s="1318"/>
      <c r="AM104" s="1318"/>
      <c r="AN104" s="1318"/>
      <c r="AO104" s="1318"/>
      <c r="AP104" s="1318"/>
      <c r="AQ104" s="1318"/>
      <c r="AR104" s="1318"/>
      <c r="AS104" s="1318"/>
      <c r="AT104" s="1319"/>
      <c r="AU104" s="1337" t="str">
        <f>IFERROR(IFERROR('Multi-Customer'!$DX$42,VLOOKUP($D104,'Required Info to Submit'!$E$20:$J$29,5,FALSE)),"")</f>
        <v/>
      </c>
      <c r="AV104" s="1338"/>
      <c r="AW104" s="1338"/>
      <c r="AX104" s="1339"/>
      <c r="AY104" s="1330" t="str">
        <f>IFERROR(IFERROR('Multi-Customer'!$DX$43,VLOOKUP($D104,'Required Info to Submit'!$E$20:$J$29,6,FALSE)),"")</f>
        <v/>
      </c>
      <c r="AZ104" s="1331"/>
      <c r="BA104" s="1331"/>
      <c r="BB104" s="1331"/>
      <c r="BC104" s="1332"/>
      <c r="BF104" s="144"/>
    </row>
    <row r="105" spans="2:58" x14ac:dyDescent="0.25">
      <c r="B105" s="143"/>
      <c r="BF105" s="144"/>
    </row>
    <row r="106" spans="2:58" x14ac:dyDescent="0.25">
      <c r="B106" s="143"/>
      <c r="BF106" s="144"/>
    </row>
    <row r="107" spans="2:58" ht="18.75" x14ac:dyDescent="0.3">
      <c r="B107" s="1293" t="s">
        <v>1062</v>
      </c>
      <c r="C107" s="1294"/>
      <c r="D107" s="1294"/>
      <c r="E107" s="1294"/>
      <c r="F107" s="1294"/>
      <c r="G107" s="1294"/>
      <c r="H107" s="1294"/>
      <c r="I107" s="1294"/>
      <c r="J107" s="1294"/>
      <c r="K107" s="1294"/>
      <c r="L107" s="1294"/>
      <c r="M107" s="1294"/>
      <c r="N107" s="1294"/>
      <c r="O107" s="1294"/>
      <c r="P107" s="1294"/>
      <c r="Q107" s="1294"/>
      <c r="R107" s="1294"/>
      <c r="S107" s="1294"/>
      <c r="T107" s="1294"/>
      <c r="U107" s="1294"/>
      <c r="V107" s="1294"/>
      <c r="W107" s="1294"/>
      <c r="X107" s="1294"/>
      <c r="Y107" s="1294"/>
      <c r="Z107" s="1294"/>
      <c r="AA107" s="1294"/>
      <c r="AB107" s="1294"/>
      <c r="AC107" s="1294"/>
      <c r="AD107" s="1294"/>
      <c r="AE107" s="1294"/>
      <c r="AF107" s="1294"/>
      <c r="AG107" s="1294"/>
      <c r="AH107" s="1294"/>
      <c r="AI107" s="1294"/>
      <c r="AJ107" s="1294"/>
      <c r="AK107" s="1294"/>
      <c r="AL107" s="1294"/>
      <c r="AM107" s="1294"/>
      <c r="AN107" s="1294"/>
      <c r="AO107" s="1294"/>
      <c r="AP107" s="1294"/>
      <c r="AQ107" s="1294"/>
      <c r="AR107" s="1294"/>
      <c r="AS107" s="1294"/>
      <c r="AT107" s="1294"/>
      <c r="AU107" s="1294"/>
      <c r="AV107" s="1294"/>
      <c r="AW107" s="1294"/>
      <c r="AX107" s="1294"/>
      <c r="AY107" s="1294"/>
      <c r="AZ107" s="1294"/>
      <c r="BA107" s="1294"/>
      <c r="BB107" s="1294"/>
      <c r="BC107" s="1294"/>
      <c r="BD107" s="1294"/>
      <c r="BE107" s="1294"/>
      <c r="BF107" s="1295"/>
    </row>
    <row r="108" spans="2:58" ht="15.75" thickBot="1" x14ac:dyDescent="0.3">
      <c r="B108" s="143"/>
      <c r="BF108" s="144"/>
    </row>
    <row r="109" spans="2:58" ht="29.45" customHeight="1" thickBot="1" x14ac:dyDescent="0.3">
      <c r="B109" s="740" t="s">
        <v>1055</v>
      </c>
      <c r="D109" s="272"/>
      <c r="E109" s="272"/>
      <c r="F109" s="272"/>
      <c r="G109" s="272"/>
      <c r="H109" s="272"/>
      <c r="I109" s="272"/>
      <c r="J109" s="272"/>
      <c r="K109" s="272"/>
      <c r="L109" s="272"/>
      <c r="M109" s="272"/>
      <c r="N109" s="272"/>
      <c r="O109" s="272"/>
      <c r="P109" s="272"/>
      <c r="Q109" s="272"/>
      <c r="R109" s="272"/>
      <c r="S109" s="272"/>
      <c r="T109" s="272"/>
      <c r="U109" s="1264" t="s">
        <v>1063</v>
      </c>
      <c r="V109" s="1235"/>
      <c r="W109" s="1235"/>
      <c r="X109" s="1235"/>
      <c r="Y109" s="1235"/>
      <c r="Z109" s="1235" t="s">
        <v>1056</v>
      </c>
      <c r="AA109" s="1235"/>
      <c r="AB109" s="1235"/>
      <c r="AC109" s="1235"/>
      <c r="AD109" s="1235"/>
      <c r="AE109" s="1235"/>
      <c r="AF109" s="1235" t="s">
        <v>1057</v>
      </c>
      <c r="AG109" s="1235"/>
      <c r="AH109" s="1235"/>
      <c r="AI109" s="1235"/>
      <c r="AJ109" s="1235"/>
      <c r="AK109" s="1235"/>
      <c r="AL109" s="1235"/>
      <c r="AM109" s="1235" t="s">
        <v>1060</v>
      </c>
      <c r="AN109" s="1235"/>
      <c r="AO109" s="1235"/>
      <c r="AP109" s="1235"/>
      <c r="AQ109" s="1235"/>
      <c r="AR109" s="1235"/>
      <c r="AS109" s="1236"/>
      <c r="AT109" s="272"/>
      <c r="AU109" s="272"/>
      <c r="AV109" s="272"/>
      <c r="AW109" s="272"/>
      <c r="AX109" s="272"/>
      <c r="AY109" s="272"/>
      <c r="AZ109" s="272"/>
      <c r="BA109" s="272"/>
      <c r="BB109" s="272"/>
      <c r="BC109" s="272"/>
      <c r="BD109" s="272"/>
      <c r="BE109" s="272"/>
      <c r="BF109" s="695"/>
    </row>
    <row r="110" spans="2:58" x14ac:dyDescent="0.25">
      <c r="B110" s="143"/>
      <c r="D110" s="1261" t="s">
        <v>99</v>
      </c>
      <c r="E110" s="1262"/>
      <c r="F110" s="1262"/>
      <c r="G110" s="1262"/>
      <c r="H110" s="1262"/>
      <c r="I110" s="1262"/>
      <c r="J110" s="1262"/>
      <c r="K110" s="1262"/>
      <c r="L110" s="1262"/>
      <c r="M110" s="1262"/>
      <c r="N110" s="1262"/>
      <c r="O110" s="1262"/>
      <c r="P110" s="1262"/>
      <c r="Q110" s="1262"/>
      <c r="R110" s="1262"/>
      <c r="S110" s="1262"/>
      <c r="T110" s="1263"/>
      <c r="U110" s="1252" t="str">
        <f>IF('PIM Model'!$B$10=0,"",'PIM Model'!$B$10)</f>
        <v/>
      </c>
      <c r="V110" s="1253"/>
      <c r="W110" s="1253"/>
      <c r="X110" s="1253"/>
      <c r="Y110" s="1253"/>
      <c r="Z110" s="1253" t="str">
        <f>'PIM Model'!$AF$10</f>
        <v/>
      </c>
      <c r="AA110" s="1253"/>
      <c r="AB110" s="1253"/>
      <c r="AC110" s="1253"/>
      <c r="AD110" s="1253"/>
      <c r="AE110" s="1253"/>
      <c r="AF110" s="1237" t="str">
        <f>'PIM Model'!$AG$10</f>
        <v/>
      </c>
      <c r="AG110" s="1238"/>
      <c r="AH110" s="1238"/>
      <c r="AI110" s="1238"/>
      <c r="AJ110" s="1238"/>
      <c r="AK110" s="1238"/>
      <c r="AL110" s="1245"/>
      <c r="AM110" s="1237" t="str">
        <f>'PIM Model'!$AH$10</f>
        <v/>
      </c>
      <c r="AN110" s="1238"/>
      <c r="AO110" s="1238"/>
      <c r="AP110" s="1238"/>
      <c r="AQ110" s="1238"/>
      <c r="AR110" s="1238"/>
      <c r="AS110" s="1239"/>
      <c r="BF110" s="144"/>
    </row>
    <row r="111" spans="2:58" x14ac:dyDescent="0.25">
      <c r="B111" s="143"/>
      <c r="D111" s="1248" t="s">
        <v>529</v>
      </c>
      <c r="E111" s="1249"/>
      <c r="F111" s="1249"/>
      <c r="G111" s="1249"/>
      <c r="H111" s="1249"/>
      <c r="I111" s="1249"/>
      <c r="J111" s="1249"/>
      <c r="K111" s="1249"/>
      <c r="L111" s="1249"/>
      <c r="M111" s="1249"/>
      <c r="N111" s="1249"/>
      <c r="O111" s="1249"/>
      <c r="P111" s="1249"/>
      <c r="Q111" s="1249"/>
      <c r="R111" s="1249"/>
      <c r="S111" s="1249"/>
      <c r="T111" s="1250"/>
      <c r="U111" s="1247" t="str">
        <f>IF('PIM Model'!$B$11=0,"",'PIM Model'!$B$11)</f>
        <v/>
      </c>
      <c r="V111" s="1168"/>
      <c r="W111" s="1168"/>
      <c r="X111" s="1168"/>
      <c r="Y111" s="1168"/>
      <c r="Z111" s="1168" t="str">
        <f>'PIM Model'!$AF$11</f>
        <v/>
      </c>
      <c r="AA111" s="1168"/>
      <c r="AB111" s="1168"/>
      <c r="AC111" s="1168"/>
      <c r="AD111" s="1168"/>
      <c r="AE111" s="1168"/>
      <c r="AF111" s="1240" t="str">
        <f>'PIM Model'!$AG$11</f>
        <v/>
      </c>
      <c r="AG111" s="1241"/>
      <c r="AH111" s="1241"/>
      <c r="AI111" s="1241"/>
      <c r="AJ111" s="1241"/>
      <c r="AK111" s="1241"/>
      <c r="AL111" s="1246"/>
      <c r="AM111" s="1240" t="str">
        <f>'PIM Model'!$AH$11</f>
        <v/>
      </c>
      <c r="AN111" s="1241"/>
      <c r="AO111" s="1241"/>
      <c r="AP111" s="1241"/>
      <c r="AQ111" s="1241"/>
      <c r="AR111" s="1241"/>
      <c r="AS111" s="1242"/>
      <c r="BF111" s="144"/>
    </row>
    <row r="112" spans="2:58" x14ac:dyDescent="0.25">
      <c r="B112" s="143"/>
      <c r="D112" s="1248" t="s">
        <v>530</v>
      </c>
      <c r="E112" s="1249"/>
      <c r="F112" s="1249"/>
      <c r="G112" s="1249"/>
      <c r="H112" s="1249"/>
      <c r="I112" s="1249"/>
      <c r="J112" s="1249"/>
      <c r="K112" s="1249"/>
      <c r="L112" s="1249"/>
      <c r="M112" s="1249"/>
      <c r="N112" s="1249"/>
      <c r="O112" s="1249"/>
      <c r="P112" s="1249"/>
      <c r="Q112" s="1249"/>
      <c r="R112" s="1249"/>
      <c r="S112" s="1249"/>
      <c r="T112" s="1250"/>
      <c r="U112" s="1247" t="str">
        <f>IF('PIM Model'!$B$12=0,"",'PIM Model'!$B$12)</f>
        <v/>
      </c>
      <c r="V112" s="1168"/>
      <c r="W112" s="1168"/>
      <c r="X112" s="1168"/>
      <c r="Y112" s="1168"/>
      <c r="Z112" s="1168" t="str">
        <f>'PIM Model'!$AF$12</f>
        <v/>
      </c>
      <c r="AA112" s="1168"/>
      <c r="AB112" s="1168"/>
      <c r="AC112" s="1168"/>
      <c r="AD112" s="1168"/>
      <c r="AE112" s="1168"/>
      <c r="AF112" s="1240" t="str">
        <f>'PIM Model'!$AG$12</f>
        <v/>
      </c>
      <c r="AG112" s="1241"/>
      <c r="AH112" s="1241"/>
      <c r="AI112" s="1241"/>
      <c r="AJ112" s="1241"/>
      <c r="AK112" s="1241"/>
      <c r="AL112" s="1246"/>
      <c r="AM112" s="1240" t="str">
        <f>'PIM Model'!$AH$12</f>
        <v/>
      </c>
      <c r="AN112" s="1241"/>
      <c r="AO112" s="1241"/>
      <c r="AP112" s="1241"/>
      <c r="AQ112" s="1241"/>
      <c r="AR112" s="1241"/>
      <c r="AS112" s="1242"/>
      <c r="BF112" s="144"/>
    </row>
    <row r="113" spans="2:58" x14ac:dyDescent="0.25">
      <c r="B113" s="143"/>
      <c r="D113" s="1248" t="s">
        <v>102</v>
      </c>
      <c r="E113" s="1249"/>
      <c r="F113" s="1249"/>
      <c r="G113" s="1249"/>
      <c r="H113" s="1249"/>
      <c r="I113" s="1249"/>
      <c r="J113" s="1249"/>
      <c r="K113" s="1249"/>
      <c r="L113" s="1249"/>
      <c r="M113" s="1249"/>
      <c r="N113" s="1249"/>
      <c r="O113" s="1249"/>
      <c r="P113" s="1249"/>
      <c r="Q113" s="1249"/>
      <c r="R113" s="1249"/>
      <c r="S113" s="1249"/>
      <c r="T113" s="1250"/>
      <c r="U113" s="1247" t="str">
        <f>IF('PIM Model'!$B$13=0,"",'PIM Model'!$B$13)</f>
        <v/>
      </c>
      <c r="V113" s="1168"/>
      <c r="W113" s="1168"/>
      <c r="X113" s="1168"/>
      <c r="Y113" s="1168"/>
      <c r="Z113" s="1168" t="str">
        <f>'PIM Model'!$AF$13</f>
        <v/>
      </c>
      <c r="AA113" s="1168"/>
      <c r="AB113" s="1168"/>
      <c r="AC113" s="1168"/>
      <c r="AD113" s="1168"/>
      <c r="AE113" s="1168"/>
      <c r="AF113" s="1240" t="str">
        <f>'PIM Model'!$AG$13</f>
        <v/>
      </c>
      <c r="AG113" s="1241"/>
      <c r="AH113" s="1241"/>
      <c r="AI113" s="1241"/>
      <c r="AJ113" s="1241"/>
      <c r="AK113" s="1241"/>
      <c r="AL113" s="1246"/>
      <c r="AM113" s="1240" t="str">
        <f>'PIM Model'!$AH$13</f>
        <v/>
      </c>
      <c r="AN113" s="1241"/>
      <c r="AO113" s="1241"/>
      <c r="AP113" s="1241"/>
      <c r="AQ113" s="1241"/>
      <c r="AR113" s="1241"/>
      <c r="AS113" s="1242"/>
      <c r="BF113" s="144"/>
    </row>
    <row r="114" spans="2:58" x14ac:dyDescent="0.25">
      <c r="B114" s="143"/>
      <c r="D114" s="1248" t="s">
        <v>100</v>
      </c>
      <c r="E114" s="1249"/>
      <c r="F114" s="1249"/>
      <c r="G114" s="1249"/>
      <c r="H114" s="1249"/>
      <c r="I114" s="1249"/>
      <c r="J114" s="1249"/>
      <c r="K114" s="1249"/>
      <c r="L114" s="1249"/>
      <c r="M114" s="1249"/>
      <c r="N114" s="1249"/>
      <c r="O114" s="1249"/>
      <c r="P114" s="1249"/>
      <c r="Q114" s="1249"/>
      <c r="R114" s="1249"/>
      <c r="S114" s="1249"/>
      <c r="T114" s="1250"/>
      <c r="U114" s="1247" t="str">
        <f>IF('PIM Model'!$B$14=0,"",'PIM Model'!$B$14)</f>
        <v/>
      </c>
      <c r="V114" s="1168"/>
      <c r="W114" s="1168"/>
      <c r="X114" s="1168"/>
      <c r="Y114" s="1168"/>
      <c r="Z114" s="1168" t="str">
        <f>'PIM Model'!$AF$14</f>
        <v/>
      </c>
      <c r="AA114" s="1168"/>
      <c r="AB114" s="1168"/>
      <c r="AC114" s="1168"/>
      <c r="AD114" s="1168"/>
      <c r="AE114" s="1168"/>
      <c r="AF114" s="1240" t="str">
        <f>'PIM Model'!$AG$14</f>
        <v/>
      </c>
      <c r="AG114" s="1241"/>
      <c r="AH114" s="1241"/>
      <c r="AI114" s="1241"/>
      <c r="AJ114" s="1241"/>
      <c r="AK114" s="1241"/>
      <c r="AL114" s="1246"/>
      <c r="AM114" s="1240" t="str">
        <f>'PIM Model'!$AH$14</f>
        <v/>
      </c>
      <c r="AN114" s="1241"/>
      <c r="AO114" s="1241"/>
      <c r="AP114" s="1241"/>
      <c r="AQ114" s="1241"/>
      <c r="AR114" s="1241"/>
      <c r="AS114" s="1242"/>
      <c r="BF114" s="144"/>
    </row>
    <row r="115" spans="2:58" x14ac:dyDescent="0.25">
      <c r="B115" s="143"/>
      <c r="D115" s="1248" t="s">
        <v>104</v>
      </c>
      <c r="E115" s="1249"/>
      <c r="F115" s="1249"/>
      <c r="G115" s="1249"/>
      <c r="H115" s="1249"/>
      <c r="I115" s="1249"/>
      <c r="J115" s="1249"/>
      <c r="K115" s="1249"/>
      <c r="L115" s="1249"/>
      <c r="M115" s="1249"/>
      <c r="N115" s="1249"/>
      <c r="O115" s="1249"/>
      <c r="P115" s="1249"/>
      <c r="Q115" s="1249"/>
      <c r="R115" s="1249"/>
      <c r="S115" s="1249"/>
      <c r="T115" s="1250"/>
      <c r="U115" s="1247" t="str">
        <f>IF('PIM Model'!$B$15=0,"",'PIM Model'!$B$15)</f>
        <v/>
      </c>
      <c r="V115" s="1168"/>
      <c r="W115" s="1168"/>
      <c r="X115" s="1168"/>
      <c r="Y115" s="1168"/>
      <c r="Z115" s="1168" t="str">
        <f>'PIM Model'!$AF$15</f>
        <v/>
      </c>
      <c r="AA115" s="1168"/>
      <c r="AB115" s="1168"/>
      <c r="AC115" s="1168"/>
      <c r="AD115" s="1168"/>
      <c r="AE115" s="1168"/>
      <c r="AF115" s="1240" t="str">
        <f>'PIM Model'!$AG$15</f>
        <v/>
      </c>
      <c r="AG115" s="1241"/>
      <c r="AH115" s="1241"/>
      <c r="AI115" s="1241"/>
      <c r="AJ115" s="1241"/>
      <c r="AK115" s="1241"/>
      <c r="AL115" s="1246"/>
      <c r="AM115" s="1240" t="str">
        <f>'PIM Model'!$AH$15</f>
        <v/>
      </c>
      <c r="AN115" s="1241"/>
      <c r="AO115" s="1241"/>
      <c r="AP115" s="1241"/>
      <c r="AQ115" s="1241"/>
      <c r="AR115" s="1241"/>
      <c r="AS115" s="1242"/>
      <c r="BF115" s="144"/>
    </row>
    <row r="116" spans="2:58" x14ac:dyDescent="0.25">
      <c r="B116" s="143"/>
      <c r="D116" s="1248" t="s">
        <v>98</v>
      </c>
      <c r="E116" s="1249"/>
      <c r="F116" s="1249"/>
      <c r="G116" s="1249"/>
      <c r="H116" s="1249"/>
      <c r="I116" s="1249"/>
      <c r="J116" s="1249"/>
      <c r="K116" s="1249"/>
      <c r="L116" s="1249"/>
      <c r="M116" s="1249"/>
      <c r="N116" s="1249"/>
      <c r="O116" s="1249"/>
      <c r="P116" s="1249"/>
      <c r="Q116" s="1249"/>
      <c r="R116" s="1249"/>
      <c r="S116" s="1249"/>
      <c r="T116" s="1250"/>
      <c r="U116" s="1247" t="str">
        <f>IF('PIM Model'!$B$16=0,"",'PIM Model'!$B$16)</f>
        <v/>
      </c>
      <c r="V116" s="1168"/>
      <c r="W116" s="1168"/>
      <c r="X116" s="1168"/>
      <c r="Y116" s="1168"/>
      <c r="Z116" s="1168" t="str">
        <f>'PIM Model'!$AF$16</f>
        <v/>
      </c>
      <c r="AA116" s="1168"/>
      <c r="AB116" s="1168"/>
      <c r="AC116" s="1168"/>
      <c r="AD116" s="1168"/>
      <c r="AE116" s="1168"/>
      <c r="AF116" s="1240" t="str">
        <f>'PIM Model'!$AG$16</f>
        <v/>
      </c>
      <c r="AG116" s="1241"/>
      <c r="AH116" s="1241"/>
      <c r="AI116" s="1241"/>
      <c r="AJ116" s="1241"/>
      <c r="AK116" s="1241"/>
      <c r="AL116" s="1246"/>
      <c r="AM116" s="1240" t="str">
        <f>'PIM Model'!$AH$16</f>
        <v/>
      </c>
      <c r="AN116" s="1241"/>
      <c r="AO116" s="1241"/>
      <c r="AP116" s="1241"/>
      <c r="AQ116" s="1241"/>
      <c r="AR116" s="1241"/>
      <c r="AS116" s="1242"/>
      <c r="BF116" s="144"/>
    </row>
    <row r="117" spans="2:58" x14ac:dyDescent="0.25">
      <c r="B117" s="143"/>
      <c r="D117" s="1248" t="s">
        <v>95</v>
      </c>
      <c r="E117" s="1249"/>
      <c r="F117" s="1249"/>
      <c r="G117" s="1249"/>
      <c r="H117" s="1249"/>
      <c r="I117" s="1249"/>
      <c r="J117" s="1249"/>
      <c r="K117" s="1249"/>
      <c r="L117" s="1249"/>
      <c r="M117" s="1249"/>
      <c r="N117" s="1249"/>
      <c r="O117" s="1249"/>
      <c r="P117" s="1249"/>
      <c r="Q117" s="1249"/>
      <c r="R117" s="1249"/>
      <c r="S117" s="1249"/>
      <c r="T117" s="1250"/>
      <c r="U117" s="1247" t="str">
        <f>IF('PIM Model'!$B$17=0,"",'PIM Model'!$B$17)</f>
        <v/>
      </c>
      <c r="V117" s="1168"/>
      <c r="W117" s="1168"/>
      <c r="X117" s="1168"/>
      <c r="Y117" s="1168"/>
      <c r="Z117" s="1168" t="str">
        <f>'PIM Model'!$AF$17</f>
        <v/>
      </c>
      <c r="AA117" s="1168"/>
      <c r="AB117" s="1168"/>
      <c r="AC117" s="1168"/>
      <c r="AD117" s="1168"/>
      <c r="AE117" s="1168"/>
      <c r="AF117" s="1240" t="str">
        <f>'PIM Model'!$AG$17</f>
        <v/>
      </c>
      <c r="AG117" s="1241"/>
      <c r="AH117" s="1241"/>
      <c r="AI117" s="1241"/>
      <c r="AJ117" s="1241"/>
      <c r="AK117" s="1241"/>
      <c r="AL117" s="1246"/>
      <c r="AM117" s="1240" t="str">
        <f>'PIM Model'!$AH$17</f>
        <v/>
      </c>
      <c r="AN117" s="1241"/>
      <c r="AO117" s="1241"/>
      <c r="AP117" s="1241"/>
      <c r="AQ117" s="1241"/>
      <c r="AR117" s="1241"/>
      <c r="AS117" s="1242"/>
      <c r="BF117" s="144"/>
    </row>
    <row r="118" spans="2:58" x14ac:dyDescent="0.25">
      <c r="B118" s="143"/>
      <c r="D118" s="1248" t="s">
        <v>96</v>
      </c>
      <c r="E118" s="1249"/>
      <c r="F118" s="1249"/>
      <c r="G118" s="1249"/>
      <c r="H118" s="1249"/>
      <c r="I118" s="1249"/>
      <c r="J118" s="1249"/>
      <c r="K118" s="1249"/>
      <c r="L118" s="1249"/>
      <c r="M118" s="1249"/>
      <c r="N118" s="1249"/>
      <c r="O118" s="1249"/>
      <c r="P118" s="1249"/>
      <c r="Q118" s="1249"/>
      <c r="R118" s="1249"/>
      <c r="S118" s="1249"/>
      <c r="T118" s="1250"/>
      <c r="U118" s="1247" t="str">
        <f>IF('PIM Model'!$B$18=0,"",'PIM Model'!$B$18)</f>
        <v/>
      </c>
      <c r="V118" s="1168"/>
      <c r="W118" s="1168"/>
      <c r="X118" s="1168"/>
      <c r="Y118" s="1168"/>
      <c r="Z118" s="1168" t="str">
        <f>'PIM Model'!$AF$18</f>
        <v/>
      </c>
      <c r="AA118" s="1168"/>
      <c r="AB118" s="1168"/>
      <c r="AC118" s="1168"/>
      <c r="AD118" s="1168"/>
      <c r="AE118" s="1168"/>
      <c r="AF118" s="1240" t="str">
        <f>'PIM Model'!$AG$18</f>
        <v/>
      </c>
      <c r="AG118" s="1241"/>
      <c r="AH118" s="1241"/>
      <c r="AI118" s="1241"/>
      <c r="AJ118" s="1241"/>
      <c r="AK118" s="1241"/>
      <c r="AL118" s="1246"/>
      <c r="AM118" s="1240" t="str">
        <f>'PIM Model'!$AH$18</f>
        <v/>
      </c>
      <c r="AN118" s="1241"/>
      <c r="AO118" s="1241"/>
      <c r="AP118" s="1241"/>
      <c r="AQ118" s="1241"/>
      <c r="AR118" s="1241"/>
      <c r="AS118" s="1242"/>
      <c r="BF118" s="144"/>
    </row>
    <row r="119" spans="2:58" x14ac:dyDescent="0.25">
      <c r="B119" s="143"/>
      <c r="D119" s="1248" t="s">
        <v>101</v>
      </c>
      <c r="E119" s="1249"/>
      <c r="F119" s="1249"/>
      <c r="G119" s="1249"/>
      <c r="H119" s="1249"/>
      <c r="I119" s="1249"/>
      <c r="J119" s="1249"/>
      <c r="K119" s="1249"/>
      <c r="L119" s="1249"/>
      <c r="M119" s="1249"/>
      <c r="N119" s="1249"/>
      <c r="O119" s="1249"/>
      <c r="P119" s="1249"/>
      <c r="Q119" s="1249"/>
      <c r="R119" s="1249"/>
      <c r="S119" s="1249"/>
      <c r="T119" s="1250"/>
      <c r="U119" s="1247" t="str">
        <f>IF('PIM Model'!$B$19=0,"",'PIM Model'!$B$19)</f>
        <v/>
      </c>
      <c r="V119" s="1168"/>
      <c r="W119" s="1168"/>
      <c r="X119" s="1168"/>
      <c r="Y119" s="1168"/>
      <c r="Z119" s="1168" t="str">
        <f>'PIM Model'!$AF$19</f>
        <v/>
      </c>
      <c r="AA119" s="1168"/>
      <c r="AB119" s="1168"/>
      <c r="AC119" s="1168"/>
      <c r="AD119" s="1168"/>
      <c r="AE119" s="1168"/>
      <c r="AF119" s="1240" t="str">
        <f>'PIM Model'!$AG$19</f>
        <v/>
      </c>
      <c r="AG119" s="1241"/>
      <c r="AH119" s="1241"/>
      <c r="AI119" s="1241"/>
      <c r="AJ119" s="1241"/>
      <c r="AK119" s="1241"/>
      <c r="AL119" s="1246"/>
      <c r="AM119" s="1240" t="str">
        <f>'PIM Model'!$AH$19</f>
        <v/>
      </c>
      <c r="AN119" s="1241"/>
      <c r="AO119" s="1241"/>
      <c r="AP119" s="1241"/>
      <c r="AQ119" s="1241"/>
      <c r="AR119" s="1241"/>
      <c r="AS119" s="1242"/>
      <c r="BF119" s="144"/>
    </row>
    <row r="120" spans="2:58" x14ac:dyDescent="0.25">
      <c r="B120" s="143"/>
      <c r="D120" s="1248" t="s">
        <v>97</v>
      </c>
      <c r="E120" s="1249"/>
      <c r="F120" s="1249"/>
      <c r="G120" s="1249"/>
      <c r="H120" s="1249"/>
      <c r="I120" s="1249"/>
      <c r="J120" s="1249"/>
      <c r="K120" s="1249"/>
      <c r="L120" s="1249"/>
      <c r="M120" s="1249"/>
      <c r="N120" s="1249"/>
      <c r="O120" s="1249"/>
      <c r="P120" s="1249"/>
      <c r="Q120" s="1249"/>
      <c r="R120" s="1249"/>
      <c r="S120" s="1249"/>
      <c r="T120" s="1250"/>
      <c r="U120" s="1247" t="str">
        <f>IF('PIM Model'!$B$20=0,"",'PIM Model'!$B$20)</f>
        <v/>
      </c>
      <c r="V120" s="1168"/>
      <c r="W120" s="1168"/>
      <c r="X120" s="1168"/>
      <c r="Y120" s="1168"/>
      <c r="Z120" s="1168" t="str">
        <f>'PIM Model'!$AF$20</f>
        <v/>
      </c>
      <c r="AA120" s="1168"/>
      <c r="AB120" s="1168"/>
      <c r="AC120" s="1168"/>
      <c r="AD120" s="1168"/>
      <c r="AE120" s="1168"/>
      <c r="AF120" s="1240" t="str">
        <f>'PIM Model'!$AG$20</f>
        <v/>
      </c>
      <c r="AG120" s="1241"/>
      <c r="AH120" s="1241"/>
      <c r="AI120" s="1241"/>
      <c r="AJ120" s="1241"/>
      <c r="AK120" s="1241"/>
      <c r="AL120" s="1246"/>
      <c r="AM120" s="1240" t="str">
        <f>'PIM Model'!$AH$20</f>
        <v/>
      </c>
      <c r="AN120" s="1241"/>
      <c r="AO120" s="1241"/>
      <c r="AP120" s="1241"/>
      <c r="AQ120" s="1241"/>
      <c r="AR120" s="1241"/>
      <c r="AS120" s="1242"/>
      <c r="BF120" s="144"/>
    </row>
    <row r="121" spans="2:58" x14ac:dyDescent="0.25">
      <c r="B121" s="143"/>
      <c r="D121" s="1248" t="s">
        <v>93</v>
      </c>
      <c r="E121" s="1249"/>
      <c r="F121" s="1249"/>
      <c r="G121" s="1249"/>
      <c r="H121" s="1249"/>
      <c r="I121" s="1249"/>
      <c r="J121" s="1249"/>
      <c r="K121" s="1249"/>
      <c r="L121" s="1249"/>
      <c r="M121" s="1249"/>
      <c r="N121" s="1249"/>
      <c r="O121" s="1249"/>
      <c r="P121" s="1249"/>
      <c r="Q121" s="1249"/>
      <c r="R121" s="1249"/>
      <c r="S121" s="1249"/>
      <c r="T121" s="1250"/>
      <c r="U121" s="1247" t="str">
        <f>IF('PIM Model'!$B$21=0,"",'PIM Model'!$B$21)</f>
        <v/>
      </c>
      <c r="V121" s="1168"/>
      <c r="W121" s="1168"/>
      <c r="X121" s="1168"/>
      <c r="Y121" s="1168"/>
      <c r="Z121" s="1168" t="str">
        <f>'PIM Model'!$AF$21</f>
        <v/>
      </c>
      <c r="AA121" s="1168"/>
      <c r="AB121" s="1168"/>
      <c r="AC121" s="1168"/>
      <c r="AD121" s="1168"/>
      <c r="AE121" s="1168"/>
      <c r="AF121" s="1240" t="str">
        <f>'PIM Model'!$AG$21</f>
        <v/>
      </c>
      <c r="AG121" s="1241"/>
      <c r="AH121" s="1241"/>
      <c r="AI121" s="1241"/>
      <c r="AJ121" s="1241"/>
      <c r="AK121" s="1241"/>
      <c r="AL121" s="1246"/>
      <c r="AM121" s="1240" t="str">
        <f>'PIM Model'!$AH$21</f>
        <v/>
      </c>
      <c r="AN121" s="1241"/>
      <c r="AO121" s="1241"/>
      <c r="AP121" s="1241"/>
      <c r="AQ121" s="1241"/>
      <c r="AR121" s="1241"/>
      <c r="AS121" s="1242"/>
      <c r="BF121" s="144"/>
    </row>
    <row r="122" spans="2:58" x14ac:dyDescent="0.25">
      <c r="B122" s="143"/>
      <c r="D122" s="1248" t="s">
        <v>105</v>
      </c>
      <c r="E122" s="1249"/>
      <c r="F122" s="1249"/>
      <c r="G122" s="1249"/>
      <c r="H122" s="1249"/>
      <c r="I122" s="1249"/>
      <c r="J122" s="1249"/>
      <c r="K122" s="1249"/>
      <c r="L122" s="1249"/>
      <c r="M122" s="1249"/>
      <c r="N122" s="1249"/>
      <c r="O122" s="1249"/>
      <c r="P122" s="1249"/>
      <c r="Q122" s="1249"/>
      <c r="R122" s="1249"/>
      <c r="S122" s="1249"/>
      <c r="T122" s="1250"/>
      <c r="U122" s="1247" t="str">
        <f>IF('PIM Model'!$B$22=0,"",'PIM Model'!$B$22)</f>
        <v/>
      </c>
      <c r="V122" s="1168"/>
      <c r="W122" s="1168"/>
      <c r="X122" s="1168"/>
      <c r="Y122" s="1168"/>
      <c r="Z122" s="1168" t="str">
        <f>'PIM Model'!$AF$22</f>
        <v/>
      </c>
      <c r="AA122" s="1168"/>
      <c r="AB122" s="1168"/>
      <c r="AC122" s="1168"/>
      <c r="AD122" s="1168"/>
      <c r="AE122" s="1168"/>
      <c r="AF122" s="1240" t="str">
        <f>'PIM Model'!$AG$22</f>
        <v/>
      </c>
      <c r="AG122" s="1241"/>
      <c r="AH122" s="1241"/>
      <c r="AI122" s="1241"/>
      <c r="AJ122" s="1241"/>
      <c r="AK122" s="1241"/>
      <c r="AL122" s="1246"/>
      <c r="AM122" s="1240" t="str">
        <f>'PIM Model'!$AH$22</f>
        <v/>
      </c>
      <c r="AN122" s="1241"/>
      <c r="AO122" s="1241"/>
      <c r="AP122" s="1241"/>
      <c r="AQ122" s="1241"/>
      <c r="AR122" s="1241"/>
      <c r="AS122" s="1242"/>
      <c r="BF122" s="144"/>
    </row>
    <row r="123" spans="2:58" x14ac:dyDescent="0.25">
      <c r="B123" s="143"/>
      <c r="D123" s="1248" t="s">
        <v>92</v>
      </c>
      <c r="E123" s="1249"/>
      <c r="F123" s="1249"/>
      <c r="G123" s="1249"/>
      <c r="H123" s="1249"/>
      <c r="I123" s="1249"/>
      <c r="J123" s="1249"/>
      <c r="K123" s="1249"/>
      <c r="L123" s="1249"/>
      <c r="M123" s="1249"/>
      <c r="N123" s="1249"/>
      <c r="O123" s="1249"/>
      <c r="P123" s="1249"/>
      <c r="Q123" s="1249"/>
      <c r="R123" s="1249"/>
      <c r="S123" s="1249"/>
      <c r="T123" s="1250"/>
      <c r="U123" s="1247" t="str">
        <f>IF('PIM Model'!$B$23=0,"",'PIM Model'!$B$23)</f>
        <v/>
      </c>
      <c r="V123" s="1168"/>
      <c r="W123" s="1168"/>
      <c r="X123" s="1168"/>
      <c r="Y123" s="1168"/>
      <c r="Z123" s="1168" t="str">
        <f>'PIM Model'!$AF$23</f>
        <v/>
      </c>
      <c r="AA123" s="1168"/>
      <c r="AB123" s="1168"/>
      <c r="AC123" s="1168"/>
      <c r="AD123" s="1168"/>
      <c r="AE123" s="1168"/>
      <c r="AF123" s="1240" t="str">
        <f>'PIM Model'!$AG$23</f>
        <v/>
      </c>
      <c r="AG123" s="1241"/>
      <c r="AH123" s="1241"/>
      <c r="AI123" s="1241"/>
      <c r="AJ123" s="1241"/>
      <c r="AK123" s="1241"/>
      <c r="AL123" s="1246"/>
      <c r="AM123" s="1240" t="str">
        <f>'PIM Model'!$AH$23</f>
        <v/>
      </c>
      <c r="AN123" s="1241"/>
      <c r="AO123" s="1241"/>
      <c r="AP123" s="1241"/>
      <c r="AQ123" s="1241"/>
      <c r="AR123" s="1241"/>
      <c r="AS123" s="1242"/>
      <c r="BF123" s="144"/>
    </row>
    <row r="124" spans="2:58" x14ac:dyDescent="0.25">
      <c r="B124" s="143"/>
      <c r="D124" s="1248" t="s">
        <v>91</v>
      </c>
      <c r="E124" s="1249"/>
      <c r="F124" s="1249"/>
      <c r="G124" s="1249"/>
      <c r="H124" s="1249"/>
      <c r="I124" s="1249"/>
      <c r="J124" s="1249"/>
      <c r="K124" s="1249"/>
      <c r="L124" s="1249"/>
      <c r="M124" s="1249"/>
      <c r="N124" s="1249"/>
      <c r="O124" s="1249"/>
      <c r="P124" s="1249"/>
      <c r="Q124" s="1249"/>
      <c r="R124" s="1249"/>
      <c r="S124" s="1249"/>
      <c r="T124" s="1250"/>
      <c r="U124" s="1247" t="str">
        <f>IF('PIM Model'!$B$24=0,"",'PIM Model'!$B$24)</f>
        <v/>
      </c>
      <c r="V124" s="1168"/>
      <c r="W124" s="1168"/>
      <c r="X124" s="1168"/>
      <c r="Y124" s="1168"/>
      <c r="Z124" s="1168" t="str">
        <f>'PIM Model'!$AF$24</f>
        <v/>
      </c>
      <c r="AA124" s="1168"/>
      <c r="AB124" s="1168"/>
      <c r="AC124" s="1168"/>
      <c r="AD124" s="1168"/>
      <c r="AE124" s="1168"/>
      <c r="AF124" s="1240" t="str">
        <f>'PIM Model'!$AG$24</f>
        <v/>
      </c>
      <c r="AG124" s="1241"/>
      <c r="AH124" s="1241"/>
      <c r="AI124" s="1241"/>
      <c r="AJ124" s="1241"/>
      <c r="AK124" s="1241"/>
      <c r="AL124" s="1246"/>
      <c r="AM124" s="1240" t="str">
        <f>'PIM Model'!$AH$24</f>
        <v/>
      </c>
      <c r="AN124" s="1241"/>
      <c r="AO124" s="1241"/>
      <c r="AP124" s="1241"/>
      <c r="AQ124" s="1241"/>
      <c r="AR124" s="1241"/>
      <c r="AS124" s="1242"/>
      <c r="BF124" s="144"/>
    </row>
    <row r="125" spans="2:58" x14ac:dyDescent="0.25">
      <c r="B125" s="143"/>
      <c r="D125" s="1248" t="s">
        <v>90</v>
      </c>
      <c r="E125" s="1249"/>
      <c r="F125" s="1249"/>
      <c r="G125" s="1249"/>
      <c r="H125" s="1249"/>
      <c r="I125" s="1249"/>
      <c r="J125" s="1249"/>
      <c r="K125" s="1249"/>
      <c r="L125" s="1249"/>
      <c r="M125" s="1249"/>
      <c r="N125" s="1249"/>
      <c r="O125" s="1249"/>
      <c r="P125" s="1249"/>
      <c r="Q125" s="1249"/>
      <c r="R125" s="1249"/>
      <c r="S125" s="1249"/>
      <c r="T125" s="1250"/>
      <c r="U125" s="1247" t="str">
        <f>IF('PIM Model'!$B$25=0,"",'PIM Model'!$B$25)</f>
        <v/>
      </c>
      <c r="V125" s="1168"/>
      <c r="W125" s="1168"/>
      <c r="X125" s="1168"/>
      <c r="Y125" s="1168"/>
      <c r="Z125" s="1168" t="str">
        <f>'PIM Model'!$AF$25</f>
        <v/>
      </c>
      <c r="AA125" s="1168"/>
      <c r="AB125" s="1168"/>
      <c r="AC125" s="1168"/>
      <c r="AD125" s="1168"/>
      <c r="AE125" s="1168"/>
      <c r="AF125" s="1240" t="str">
        <f>'PIM Model'!$AG$25</f>
        <v/>
      </c>
      <c r="AG125" s="1241"/>
      <c r="AH125" s="1241"/>
      <c r="AI125" s="1241"/>
      <c r="AJ125" s="1241"/>
      <c r="AK125" s="1241"/>
      <c r="AL125" s="1246"/>
      <c r="AM125" s="1240" t="str">
        <f>'PIM Model'!$AH$25</f>
        <v/>
      </c>
      <c r="AN125" s="1241"/>
      <c r="AO125" s="1241"/>
      <c r="AP125" s="1241"/>
      <c r="AQ125" s="1241"/>
      <c r="AR125" s="1241"/>
      <c r="AS125" s="1242"/>
      <c r="BF125" s="144"/>
    </row>
    <row r="126" spans="2:58" x14ac:dyDescent="0.25">
      <c r="B126" s="143"/>
      <c r="D126" s="1248" t="s">
        <v>89</v>
      </c>
      <c r="E126" s="1249"/>
      <c r="F126" s="1249"/>
      <c r="G126" s="1249"/>
      <c r="H126" s="1249"/>
      <c r="I126" s="1249"/>
      <c r="J126" s="1249"/>
      <c r="K126" s="1249"/>
      <c r="L126" s="1249"/>
      <c r="M126" s="1249"/>
      <c r="N126" s="1249"/>
      <c r="O126" s="1249"/>
      <c r="P126" s="1249"/>
      <c r="Q126" s="1249"/>
      <c r="R126" s="1249"/>
      <c r="S126" s="1249"/>
      <c r="T126" s="1250"/>
      <c r="U126" s="1247" t="str">
        <f>IF('PIM Model'!$B$26=0,"",'PIM Model'!$B$26)</f>
        <v/>
      </c>
      <c r="V126" s="1168"/>
      <c r="W126" s="1168"/>
      <c r="X126" s="1168"/>
      <c r="Y126" s="1168"/>
      <c r="Z126" s="1168" t="str">
        <f>'PIM Model'!$AF$26</f>
        <v/>
      </c>
      <c r="AA126" s="1168"/>
      <c r="AB126" s="1168"/>
      <c r="AC126" s="1168"/>
      <c r="AD126" s="1168"/>
      <c r="AE126" s="1168"/>
      <c r="AF126" s="1240" t="str">
        <f>'PIM Model'!$AG$26</f>
        <v/>
      </c>
      <c r="AG126" s="1241"/>
      <c r="AH126" s="1241"/>
      <c r="AI126" s="1241"/>
      <c r="AJ126" s="1241"/>
      <c r="AK126" s="1241"/>
      <c r="AL126" s="1246"/>
      <c r="AM126" s="1240" t="str">
        <f>'PIM Model'!$AH$26</f>
        <v/>
      </c>
      <c r="AN126" s="1241"/>
      <c r="AO126" s="1241"/>
      <c r="AP126" s="1241"/>
      <c r="AQ126" s="1241"/>
      <c r="AR126" s="1241"/>
      <c r="AS126" s="1242"/>
      <c r="BF126" s="144"/>
    </row>
    <row r="127" spans="2:58" x14ac:dyDescent="0.25">
      <c r="B127" s="143"/>
      <c r="D127" s="1248" t="s">
        <v>94</v>
      </c>
      <c r="E127" s="1249"/>
      <c r="F127" s="1249"/>
      <c r="G127" s="1249"/>
      <c r="H127" s="1249"/>
      <c r="I127" s="1249"/>
      <c r="J127" s="1249"/>
      <c r="K127" s="1249"/>
      <c r="L127" s="1249"/>
      <c r="M127" s="1249"/>
      <c r="N127" s="1249"/>
      <c r="O127" s="1249"/>
      <c r="P127" s="1249"/>
      <c r="Q127" s="1249"/>
      <c r="R127" s="1249"/>
      <c r="S127" s="1249"/>
      <c r="T127" s="1250"/>
      <c r="U127" s="1247" t="str">
        <f>IF('PIM Model'!$B$27=0,"",'PIM Model'!$B$27)</f>
        <v/>
      </c>
      <c r="V127" s="1168"/>
      <c r="W127" s="1168"/>
      <c r="X127" s="1168"/>
      <c r="Y127" s="1168"/>
      <c r="Z127" s="1168" t="str">
        <f>'PIM Model'!$AF$27</f>
        <v/>
      </c>
      <c r="AA127" s="1168"/>
      <c r="AB127" s="1168"/>
      <c r="AC127" s="1168"/>
      <c r="AD127" s="1168"/>
      <c r="AE127" s="1168"/>
      <c r="AF127" s="1240" t="str">
        <f>'PIM Model'!$AG$27</f>
        <v/>
      </c>
      <c r="AG127" s="1241"/>
      <c r="AH127" s="1241"/>
      <c r="AI127" s="1241"/>
      <c r="AJ127" s="1241"/>
      <c r="AK127" s="1241"/>
      <c r="AL127" s="1246"/>
      <c r="AM127" s="1240" t="str">
        <f>'PIM Model'!$AH$27</f>
        <v/>
      </c>
      <c r="AN127" s="1241"/>
      <c r="AO127" s="1241"/>
      <c r="AP127" s="1241"/>
      <c r="AQ127" s="1241"/>
      <c r="AR127" s="1241"/>
      <c r="AS127" s="1242"/>
      <c r="BF127" s="144"/>
    </row>
    <row r="128" spans="2:58" x14ac:dyDescent="0.25">
      <c r="B128" s="143"/>
      <c r="D128" s="1248" t="s">
        <v>86</v>
      </c>
      <c r="E128" s="1249"/>
      <c r="F128" s="1249"/>
      <c r="G128" s="1249"/>
      <c r="H128" s="1249"/>
      <c r="I128" s="1249"/>
      <c r="J128" s="1249"/>
      <c r="K128" s="1249"/>
      <c r="L128" s="1249"/>
      <c r="M128" s="1249"/>
      <c r="N128" s="1249"/>
      <c r="O128" s="1249"/>
      <c r="P128" s="1249"/>
      <c r="Q128" s="1249"/>
      <c r="R128" s="1249"/>
      <c r="S128" s="1249"/>
      <c r="T128" s="1250"/>
      <c r="U128" s="1247" t="str">
        <f>IF('PIM Model'!$B$28=0,"",'PIM Model'!$B$28)</f>
        <v/>
      </c>
      <c r="V128" s="1168"/>
      <c r="W128" s="1168"/>
      <c r="X128" s="1168"/>
      <c r="Y128" s="1168"/>
      <c r="Z128" s="1168" t="str">
        <f>'PIM Model'!$AF$28</f>
        <v/>
      </c>
      <c r="AA128" s="1168"/>
      <c r="AB128" s="1168"/>
      <c r="AC128" s="1168"/>
      <c r="AD128" s="1168"/>
      <c r="AE128" s="1168"/>
      <c r="AF128" s="1240" t="str">
        <f>'PIM Model'!$AG$28</f>
        <v/>
      </c>
      <c r="AG128" s="1241"/>
      <c r="AH128" s="1241"/>
      <c r="AI128" s="1241"/>
      <c r="AJ128" s="1241"/>
      <c r="AK128" s="1241"/>
      <c r="AL128" s="1246"/>
      <c r="AM128" s="1240" t="str">
        <f>'PIM Model'!$AH$28</f>
        <v/>
      </c>
      <c r="AN128" s="1241"/>
      <c r="AO128" s="1241"/>
      <c r="AP128" s="1241"/>
      <c r="AQ128" s="1241"/>
      <c r="AR128" s="1241"/>
      <c r="AS128" s="1242"/>
      <c r="BF128" s="144"/>
    </row>
    <row r="129" spans="2:58" x14ac:dyDescent="0.25">
      <c r="B129" s="143"/>
      <c r="D129" s="1248" t="s">
        <v>88</v>
      </c>
      <c r="E129" s="1249"/>
      <c r="F129" s="1249"/>
      <c r="G129" s="1249"/>
      <c r="H129" s="1249"/>
      <c r="I129" s="1249"/>
      <c r="J129" s="1249"/>
      <c r="K129" s="1249"/>
      <c r="L129" s="1249"/>
      <c r="M129" s="1249"/>
      <c r="N129" s="1249"/>
      <c r="O129" s="1249"/>
      <c r="P129" s="1249"/>
      <c r="Q129" s="1249"/>
      <c r="R129" s="1249"/>
      <c r="S129" s="1249"/>
      <c r="T129" s="1250"/>
      <c r="U129" s="1247" t="str">
        <f>IF('PIM Model'!$B$29=0,"",'PIM Model'!$B$29)</f>
        <v/>
      </c>
      <c r="V129" s="1168"/>
      <c r="W129" s="1168"/>
      <c r="X129" s="1168"/>
      <c r="Y129" s="1168"/>
      <c r="Z129" s="1168" t="str">
        <f>'PIM Model'!$AF$29</f>
        <v/>
      </c>
      <c r="AA129" s="1168"/>
      <c r="AB129" s="1168"/>
      <c r="AC129" s="1168"/>
      <c r="AD129" s="1168"/>
      <c r="AE129" s="1168"/>
      <c r="AF129" s="1240" t="str">
        <f>'PIM Model'!$AG$29</f>
        <v/>
      </c>
      <c r="AG129" s="1241"/>
      <c r="AH129" s="1241"/>
      <c r="AI129" s="1241"/>
      <c r="AJ129" s="1241"/>
      <c r="AK129" s="1241"/>
      <c r="AL129" s="1246"/>
      <c r="AM129" s="1240" t="str">
        <f>'PIM Model'!$AH$29</f>
        <v/>
      </c>
      <c r="AN129" s="1241"/>
      <c r="AO129" s="1241"/>
      <c r="AP129" s="1241"/>
      <c r="AQ129" s="1241"/>
      <c r="AR129" s="1241"/>
      <c r="AS129" s="1242"/>
      <c r="BF129" s="144"/>
    </row>
    <row r="130" spans="2:58" ht="15.75" thickBot="1" x14ac:dyDescent="0.3">
      <c r="B130" s="143"/>
      <c r="D130" s="1254" t="s">
        <v>87</v>
      </c>
      <c r="E130" s="1255"/>
      <c r="F130" s="1255"/>
      <c r="G130" s="1255"/>
      <c r="H130" s="1255"/>
      <c r="I130" s="1255"/>
      <c r="J130" s="1255"/>
      <c r="K130" s="1255"/>
      <c r="L130" s="1255"/>
      <c r="M130" s="1255"/>
      <c r="N130" s="1255"/>
      <c r="O130" s="1255"/>
      <c r="P130" s="1255"/>
      <c r="Q130" s="1255"/>
      <c r="R130" s="1255"/>
      <c r="S130" s="1255"/>
      <c r="T130" s="1256"/>
      <c r="U130" s="1251" t="str">
        <f>IF('PIM Model'!$B$30=0,"",'PIM Model'!$B$30)</f>
        <v/>
      </c>
      <c r="V130" s="1244"/>
      <c r="W130" s="1244"/>
      <c r="X130" s="1244"/>
      <c r="Y130" s="1244"/>
      <c r="Z130" s="1244" t="str">
        <f>'PIM Model'!$AF$30</f>
        <v/>
      </c>
      <c r="AA130" s="1244"/>
      <c r="AB130" s="1244"/>
      <c r="AC130" s="1244"/>
      <c r="AD130" s="1244"/>
      <c r="AE130" s="1244"/>
      <c r="AF130" s="1232" t="str">
        <f>'PIM Model'!$AG$30</f>
        <v/>
      </c>
      <c r="AG130" s="1233"/>
      <c r="AH130" s="1233"/>
      <c r="AI130" s="1233"/>
      <c r="AJ130" s="1233"/>
      <c r="AK130" s="1233"/>
      <c r="AL130" s="1234"/>
      <c r="AM130" s="1232" t="str">
        <f>'PIM Model'!$AH$30</f>
        <v/>
      </c>
      <c r="AN130" s="1233"/>
      <c r="AO130" s="1233"/>
      <c r="AP130" s="1233"/>
      <c r="AQ130" s="1233"/>
      <c r="AR130" s="1233"/>
      <c r="AS130" s="1243"/>
      <c r="BF130" s="144"/>
    </row>
    <row r="131" spans="2:58" ht="16.5" thickTop="1" thickBot="1" x14ac:dyDescent="0.3">
      <c r="B131" s="143"/>
      <c r="D131" s="1223" t="s">
        <v>1061</v>
      </c>
      <c r="E131" s="1224"/>
      <c r="F131" s="1224"/>
      <c r="G131" s="1224"/>
      <c r="H131" s="1224"/>
      <c r="I131" s="1224"/>
      <c r="J131" s="1224"/>
      <c r="K131" s="1224"/>
      <c r="L131" s="1224"/>
      <c r="M131" s="1224"/>
      <c r="N131" s="1224"/>
      <c r="O131" s="1224"/>
      <c r="P131" s="1224"/>
      <c r="Q131" s="1224"/>
      <c r="R131" s="1224"/>
      <c r="S131" s="1224"/>
      <c r="T131" s="1225"/>
      <c r="U131" s="1226">
        <f>COUNT($U$110:$Y$130)</f>
        <v>0</v>
      </c>
      <c r="V131" s="1227"/>
      <c r="W131" s="1227"/>
      <c r="X131" s="1227"/>
      <c r="Y131" s="1227"/>
      <c r="Z131" s="1224">
        <f>COUNTIF($Z$110:$AE$130,"ABOVE")+COUNTIF($Z$110:$AE$130,"BELOW")</f>
        <v>0</v>
      </c>
      <c r="AA131" s="1224"/>
      <c r="AB131" s="1224"/>
      <c r="AC131" s="1224"/>
      <c r="AD131" s="1224"/>
      <c r="AE131" s="1224"/>
      <c r="AF131" s="1228"/>
      <c r="AG131" s="1229"/>
      <c r="AH131" s="1229"/>
      <c r="AI131" s="1229"/>
      <c r="AJ131" s="1229"/>
      <c r="AK131" s="1229"/>
      <c r="AL131" s="1230"/>
      <c r="AM131" s="1228"/>
      <c r="AN131" s="1229"/>
      <c r="AO131" s="1229"/>
      <c r="AP131" s="1229"/>
      <c r="AQ131" s="1229"/>
      <c r="AR131" s="1229"/>
      <c r="AS131" s="1231"/>
      <c r="BF131" s="144"/>
    </row>
    <row r="132" spans="2:58" ht="15.75" thickBot="1" x14ac:dyDescent="0.3">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z3tE+WtMORmbvvHFCPeEFdPvXav+R2ezgFK9vaycRHjZcLxGAzRMVeQRQBioyePF721lp5GZQVEsspL+rez8jw==" saltValue="O4OPTIoKlDncKxlwIxHhFQ=="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710</v>
      </c>
      <c r="B1" s="64" t="s">
        <v>709</v>
      </c>
      <c r="C1" s="64" t="s">
        <v>756</v>
      </c>
      <c r="D1" s="64" t="s">
        <v>708</v>
      </c>
      <c r="E1" s="64" t="s">
        <v>707</v>
      </c>
      <c r="F1" s="66" t="s">
        <v>706</v>
      </c>
      <c r="G1" s="66" t="s">
        <v>705</v>
      </c>
      <c r="H1" s="64" t="s">
        <v>704</v>
      </c>
      <c r="I1" s="64" t="s">
        <v>703</v>
      </c>
      <c r="J1" s="64" t="s">
        <v>702</v>
      </c>
      <c r="K1" s="65" t="s">
        <v>701</v>
      </c>
      <c r="L1" s="64" t="s">
        <v>700</v>
      </c>
      <c r="M1" s="64" t="s">
        <v>699</v>
      </c>
      <c r="N1" s="64" t="s">
        <v>698</v>
      </c>
      <c r="O1" s="64" t="s">
        <v>697</v>
      </c>
      <c r="P1" s="64" t="s">
        <v>696</v>
      </c>
    </row>
    <row r="2" spans="1:16" x14ac:dyDescent="0.25">
      <c r="A2" s="63">
        <v>15</v>
      </c>
      <c r="B2" s="63">
        <v>0</v>
      </c>
      <c r="C2" s="63">
        <v>0</v>
      </c>
      <c r="D2" s="63" t="s">
        <v>693</v>
      </c>
      <c r="E2" s="63" t="s">
        <v>692</v>
      </c>
      <c r="F2" s="76" t="str">
        <f>'PIM Model'!$AD$11</f>
        <v/>
      </c>
      <c r="G2" s="69" t="str">
        <f>F2</f>
        <v/>
      </c>
      <c r="H2" s="76" t="str">
        <f>IF('PIM Model'!$D$11="$/LB","#","%")</f>
        <v>%</v>
      </c>
      <c r="I2" s="72" t="s">
        <v>695</v>
      </c>
      <c r="J2">
        <v>1.75</v>
      </c>
      <c r="K2" s="71">
        <v>25</v>
      </c>
      <c r="L2" s="63" t="s">
        <v>496</v>
      </c>
    </row>
    <row r="3" spans="1:16" x14ac:dyDescent="0.25">
      <c r="A3" s="63">
        <v>15</v>
      </c>
      <c r="B3" s="63">
        <v>131</v>
      </c>
      <c r="C3" s="63">
        <v>0</v>
      </c>
      <c r="D3" s="63" t="s">
        <v>693</v>
      </c>
      <c r="E3" s="63" t="s">
        <v>692</v>
      </c>
      <c r="F3" s="76" t="str">
        <f>'PIM Model'!$AD$12</f>
        <v/>
      </c>
      <c r="G3" s="69" t="str">
        <f t="shared" ref="G3:G68" si="0">F3</f>
        <v/>
      </c>
      <c r="H3" s="76" t="str">
        <f>IF('PIM Model'!$D$12="$/LB","#","%")</f>
        <v>%</v>
      </c>
      <c r="I3" s="72" t="s">
        <v>695</v>
      </c>
      <c r="J3">
        <v>1.75</v>
      </c>
      <c r="K3" s="71">
        <v>25</v>
      </c>
      <c r="L3" s="63" t="s">
        <v>496</v>
      </c>
    </row>
    <row r="4" spans="1:16" x14ac:dyDescent="0.25">
      <c r="A4" s="63">
        <v>15</v>
      </c>
      <c r="B4" s="63">
        <v>254</v>
      </c>
      <c r="C4" s="63">
        <v>0</v>
      </c>
      <c r="D4" s="63" t="s">
        <v>693</v>
      </c>
      <c r="E4" s="63" t="s">
        <v>692</v>
      </c>
      <c r="F4" s="76" t="str">
        <f>'PIM Model'!$AD$12</f>
        <v/>
      </c>
      <c r="G4" s="69" t="str">
        <f t="shared" si="0"/>
        <v/>
      </c>
      <c r="H4" s="76" t="str">
        <f>IF('PIM Model'!$D$12="$/LB","#","%")</f>
        <v>%</v>
      </c>
      <c r="I4" s="72" t="s">
        <v>695</v>
      </c>
      <c r="J4">
        <v>1.75</v>
      </c>
      <c r="K4" s="71">
        <v>25</v>
      </c>
      <c r="L4" s="63" t="s">
        <v>496</v>
      </c>
    </row>
    <row r="5" spans="1:16" x14ac:dyDescent="0.25">
      <c r="A5" s="63">
        <v>15</v>
      </c>
      <c r="B5" s="63">
        <v>373</v>
      </c>
      <c r="C5" s="63">
        <v>0</v>
      </c>
      <c r="D5" s="63" t="s">
        <v>693</v>
      </c>
      <c r="E5" s="63" t="s">
        <v>692</v>
      </c>
      <c r="F5" s="76" t="str">
        <f>'PIM Model'!$AD$12</f>
        <v/>
      </c>
      <c r="G5" s="69" t="str">
        <f t="shared" si="0"/>
        <v/>
      </c>
      <c r="H5" s="76" t="str">
        <f>IF('PIM Model'!$D$12="$/LB","#","%")</f>
        <v>%</v>
      </c>
      <c r="I5" s="72" t="s">
        <v>695</v>
      </c>
      <c r="J5">
        <v>1.75</v>
      </c>
      <c r="K5" s="71">
        <v>25</v>
      </c>
      <c r="L5" s="63" t="s">
        <v>496</v>
      </c>
    </row>
    <row r="6" spans="1:16" x14ac:dyDescent="0.25">
      <c r="A6" s="63">
        <v>15</v>
      </c>
      <c r="B6" s="63">
        <v>132</v>
      </c>
      <c r="C6" s="63">
        <v>0</v>
      </c>
      <c r="D6" s="63" t="s">
        <v>693</v>
      </c>
      <c r="E6" s="63" t="s">
        <v>692</v>
      </c>
      <c r="F6" s="76" t="str">
        <f>'PIM Model'!$AD$12</f>
        <v/>
      </c>
      <c r="G6" s="69" t="str">
        <f t="shared" si="0"/>
        <v/>
      </c>
      <c r="H6" s="76" t="str">
        <f>IF('PIM Model'!$D$12="$/LB","#","%")</f>
        <v>%</v>
      </c>
      <c r="I6" s="72" t="s">
        <v>695</v>
      </c>
      <c r="J6">
        <v>1.75</v>
      </c>
      <c r="K6" s="71">
        <v>25</v>
      </c>
      <c r="L6" s="63" t="s">
        <v>496</v>
      </c>
    </row>
    <row r="7" spans="1:16" x14ac:dyDescent="0.25">
      <c r="A7" s="63">
        <v>15</v>
      </c>
      <c r="B7" s="63">
        <v>368</v>
      </c>
      <c r="C7" s="63">
        <v>0</v>
      </c>
      <c r="D7" s="63" t="s">
        <v>693</v>
      </c>
      <c r="E7" s="63" t="s">
        <v>692</v>
      </c>
      <c r="F7" s="76" t="str">
        <f>'PIM Model'!$AD$12</f>
        <v/>
      </c>
      <c r="G7" s="69" t="str">
        <f t="shared" si="0"/>
        <v/>
      </c>
      <c r="H7" s="76" t="str">
        <f>IF('PIM Model'!$D$12="$/LB","#","%")</f>
        <v>%</v>
      </c>
      <c r="I7" s="72" t="s">
        <v>695</v>
      </c>
      <c r="J7">
        <v>1.75</v>
      </c>
      <c r="K7" s="71">
        <v>25</v>
      </c>
      <c r="L7" s="63" t="s">
        <v>496</v>
      </c>
    </row>
    <row r="8" spans="1:16" x14ac:dyDescent="0.25">
      <c r="A8" s="63">
        <v>15</v>
      </c>
      <c r="B8" s="63">
        <v>369</v>
      </c>
      <c r="C8" s="63">
        <v>0</v>
      </c>
      <c r="D8" s="63" t="s">
        <v>693</v>
      </c>
      <c r="E8" s="63" t="s">
        <v>692</v>
      </c>
      <c r="F8" s="76" t="str">
        <f>'PIM Model'!$AD$12</f>
        <v/>
      </c>
      <c r="G8" s="69" t="str">
        <f t="shared" si="0"/>
        <v/>
      </c>
      <c r="H8" s="76" t="str">
        <f>IF('PIM Model'!$D$12="$/LB","#","%")</f>
        <v>%</v>
      </c>
      <c r="I8" s="72" t="s">
        <v>695</v>
      </c>
      <c r="J8">
        <v>1.75</v>
      </c>
      <c r="K8" s="71">
        <v>25</v>
      </c>
      <c r="L8" s="63" t="s">
        <v>496</v>
      </c>
    </row>
    <row r="9" spans="1:16" x14ac:dyDescent="0.25">
      <c r="A9" s="63">
        <v>15</v>
      </c>
      <c r="B9" s="63">
        <v>384</v>
      </c>
      <c r="C9" s="63">
        <v>0</v>
      </c>
      <c r="D9" s="63" t="s">
        <v>693</v>
      </c>
      <c r="E9" s="63" t="s">
        <v>692</v>
      </c>
      <c r="F9" s="76" t="str">
        <f>'PIM Model'!$AD$12</f>
        <v/>
      </c>
      <c r="G9" s="69" t="str">
        <f t="shared" si="0"/>
        <v/>
      </c>
      <c r="H9" s="76" t="str">
        <f>IF('PIM Model'!$D$12="$/LB","#","%")</f>
        <v>%</v>
      </c>
      <c r="I9" s="72" t="s">
        <v>695</v>
      </c>
      <c r="J9">
        <v>1.75</v>
      </c>
      <c r="K9" s="71">
        <v>25</v>
      </c>
      <c r="L9" s="63" t="s">
        <v>496</v>
      </c>
    </row>
    <row r="10" spans="1:16" x14ac:dyDescent="0.25">
      <c r="A10" s="63">
        <v>15</v>
      </c>
      <c r="B10" s="63">
        <v>381</v>
      </c>
      <c r="C10" s="63">
        <v>0</v>
      </c>
      <c r="D10" s="63" t="s">
        <v>693</v>
      </c>
      <c r="E10" s="63" t="s">
        <v>692</v>
      </c>
      <c r="F10" s="76" t="str">
        <f>'PIM Model'!$AD$12</f>
        <v/>
      </c>
      <c r="G10" s="69" t="str">
        <f t="shared" si="0"/>
        <v/>
      </c>
      <c r="H10" s="76" t="str">
        <f>IF('PIM Model'!$D$12="$/LB","#","%")</f>
        <v>%</v>
      </c>
      <c r="I10" s="72" t="s">
        <v>695</v>
      </c>
      <c r="J10">
        <v>1.75</v>
      </c>
      <c r="K10" s="71">
        <v>25</v>
      </c>
      <c r="L10" s="63" t="s">
        <v>496</v>
      </c>
    </row>
    <row r="11" spans="1:16" x14ac:dyDescent="0.25">
      <c r="A11" s="63">
        <v>15</v>
      </c>
      <c r="B11" s="63">
        <v>377</v>
      </c>
      <c r="C11" s="63">
        <v>0</v>
      </c>
      <c r="D11" s="63" t="s">
        <v>693</v>
      </c>
      <c r="E11" s="63" t="s">
        <v>692</v>
      </c>
      <c r="F11" s="76" t="str">
        <f>'PIM Model'!$AD$12</f>
        <v/>
      </c>
      <c r="G11" s="69" t="str">
        <f t="shared" si="0"/>
        <v/>
      </c>
      <c r="H11" s="76" t="str">
        <f>IF('PIM Model'!$D$12="$/LB","#","%")</f>
        <v>%</v>
      </c>
      <c r="I11" s="72" t="s">
        <v>695</v>
      </c>
      <c r="J11">
        <v>1.75</v>
      </c>
      <c r="K11" s="71">
        <v>25</v>
      </c>
      <c r="L11" s="63" t="s">
        <v>496</v>
      </c>
    </row>
    <row r="12" spans="1:16" x14ac:dyDescent="0.25">
      <c r="A12" s="63">
        <v>15</v>
      </c>
      <c r="B12" s="63">
        <v>388</v>
      </c>
      <c r="C12" s="63">
        <v>0</v>
      </c>
      <c r="D12" s="63" t="s">
        <v>693</v>
      </c>
      <c r="E12" s="63" t="s">
        <v>692</v>
      </c>
      <c r="F12" s="76" t="str">
        <f>'PIM Model'!$AD$12</f>
        <v/>
      </c>
      <c r="G12" s="69" t="str">
        <f t="shared" si="0"/>
        <v/>
      </c>
      <c r="H12" s="76" t="str">
        <f>IF('PIM Model'!$D$12="$/LB","#","%")</f>
        <v>%</v>
      </c>
      <c r="I12" s="72" t="s">
        <v>695</v>
      </c>
      <c r="J12">
        <v>1.75</v>
      </c>
      <c r="K12" s="71">
        <v>25</v>
      </c>
      <c r="L12" s="63" t="s">
        <v>496</v>
      </c>
    </row>
    <row r="13" spans="1:16" x14ac:dyDescent="0.25">
      <c r="A13" s="63">
        <v>16</v>
      </c>
      <c r="B13" s="63">
        <v>0</v>
      </c>
      <c r="C13" s="63">
        <v>0</v>
      </c>
      <c r="D13" s="63" t="s">
        <v>691</v>
      </c>
      <c r="E13" s="63" t="str">
        <f>IF('PRIME Headers'!$C$20="No","PWW","P07")</f>
        <v>P07</v>
      </c>
      <c r="F13" s="70" t="str">
        <f>'PIM Model'!$AD$13</f>
        <v/>
      </c>
      <c r="G13" s="69" t="str">
        <f t="shared" si="0"/>
        <v/>
      </c>
      <c r="H13" s="76" t="str">
        <f>'PIM Model'!$D$13</f>
        <v>%</v>
      </c>
      <c r="I13" s="72" t="s">
        <v>695</v>
      </c>
      <c r="J13">
        <v>1.75</v>
      </c>
      <c r="K13" s="71">
        <v>25</v>
      </c>
      <c r="L13" s="63" t="s">
        <v>496</v>
      </c>
    </row>
    <row r="14" spans="1:16" x14ac:dyDescent="0.25">
      <c r="A14" s="63">
        <v>16</v>
      </c>
      <c r="B14" s="63">
        <v>135</v>
      </c>
      <c r="C14" s="63">
        <v>0</v>
      </c>
      <c r="D14" s="63" t="s">
        <v>693</v>
      </c>
      <c r="E14" s="63" t="s">
        <v>692</v>
      </c>
      <c r="F14" s="70" t="str">
        <f>'PIM Model'!$AD$13</f>
        <v/>
      </c>
      <c r="G14" s="69" t="str">
        <f t="shared" si="0"/>
        <v/>
      </c>
      <c r="H14" s="76" t="str">
        <f>'PIM Model'!$D$13</f>
        <v>%</v>
      </c>
      <c r="I14" s="72" t="s">
        <v>695</v>
      </c>
      <c r="J14">
        <v>1.75</v>
      </c>
      <c r="K14" s="71">
        <v>25</v>
      </c>
      <c r="L14" s="63" t="s">
        <v>496</v>
      </c>
    </row>
    <row r="15" spans="1:16" x14ac:dyDescent="0.25">
      <c r="A15" s="63">
        <v>16</v>
      </c>
      <c r="B15" s="63">
        <v>136</v>
      </c>
      <c r="C15" s="63">
        <v>7626</v>
      </c>
      <c r="D15" s="63" t="s">
        <v>693</v>
      </c>
      <c r="E15" s="63" t="s">
        <v>692</v>
      </c>
      <c r="F15" s="70" t="str">
        <f>'PIM Model'!$AD$13</f>
        <v/>
      </c>
      <c r="G15" s="69" t="str">
        <f t="shared" si="0"/>
        <v/>
      </c>
      <c r="H15" s="76" t="str">
        <f>'PIM Model'!$D$13</f>
        <v>%</v>
      </c>
      <c r="I15" s="72" t="s">
        <v>695</v>
      </c>
      <c r="J15">
        <v>1.75</v>
      </c>
      <c r="K15" s="71">
        <v>25</v>
      </c>
      <c r="L15" s="63" t="s">
        <v>496</v>
      </c>
    </row>
    <row r="16" spans="1:16" x14ac:dyDescent="0.25">
      <c r="A16" s="63">
        <v>16</v>
      </c>
      <c r="B16" s="63">
        <v>136</v>
      </c>
      <c r="C16" s="63">
        <v>7627</v>
      </c>
      <c r="D16" s="63" t="s">
        <v>693</v>
      </c>
      <c r="E16" s="63" t="s">
        <v>692</v>
      </c>
      <c r="F16" s="70" t="str">
        <f>'PIM Model'!$AD$13</f>
        <v/>
      </c>
      <c r="G16" s="69" t="str">
        <f t="shared" si="0"/>
        <v/>
      </c>
      <c r="H16" s="76" t="str">
        <f>'PIM Model'!$D$13</f>
        <v>%</v>
      </c>
      <c r="I16" s="72" t="s">
        <v>695</v>
      </c>
      <c r="J16">
        <v>1.75</v>
      </c>
      <c r="K16" s="71">
        <v>25</v>
      </c>
      <c r="L16" s="63" t="s">
        <v>496</v>
      </c>
    </row>
    <row r="17" spans="1:12" x14ac:dyDescent="0.25">
      <c r="A17" s="63">
        <v>16</v>
      </c>
      <c r="B17" s="63">
        <v>136</v>
      </c>
      <c r="C17" s="63">
        <v>7628</v>
      </c>
      <c r="D17" s="63" t="s">
        <v>693</v>
      </c>
      <c r="E17" s="63" t="s">
        <v>692</v>
      </c>
      <c r="F17" s="70" t="str">
        <f>'PIM Model'!$AD$13</f>
        <v/>
      </c>
      <c r="G17" s="69" t="str">
        <f t="shared" si="0"/>
        <v/>
      </c>
      <c r="H17" s="76" t="str">
        <f>'PIM Model'!$D$13</f>
        <v>%</v>
      </c>
      <c r="I17" s="72" t="s">
        <v>695</v>
      </c>
      <c r="J17">
        <v>1.75</v>
      </c>
      <c r="K17" s="71">
        <v>25</v>
      </c>
      <c r="L17" s="63" t="s">
        <v>496</v>
      </c>
    </row>
    <row r="18" spans="1:12" x14ac:dyDescent="0.25">
      <c r="A18" s="63">
        <v>16</v>
      </c>
      <c r="B18" s="63">
        <v>136</v>
      </c>
      <c r="C18" s="63">
        <v>7629</v>
      </c>
      <c r="D18" s="63" t="s">
        <v>693</v>
      </c>
      <c r="E18" s="63" t="s">
        <v>692</v>
      </c>
      <c r="F18" s="70" t="str">
        <f>'PIM Model'!$AD$13</f>
        <v/>
      </c>
      <c r="G18" s="69" t="str">
        <f t="shared" si="0"/>
        <v/>
      </c>
      <c r="H18" s="76" t="str">
        <f>'PIM Model'!$D$13</f>
        <v>%</v>
      </c>
      <c r="I18" s="72" t="s">
        <v>695</v>
      </c>
      <c r="J18">
        <v>1.75</v>
      </c>
      <c r="K18" s="71">
        <v>25</v>
      </c>
      <c r="L18" s="63" t="s">
        <v>496</v>
      </c>
    </row>
    <row r="19" spans="1:12" x14ac:dyDescent="0.25">
      <c r="A19" s="63">
        <v>16</v>
      </c>
      <c r="B19" s="63">
        <v>136</v>
      </c>
      <c r="C19" s="63">
        <v>7643</v>
      </c>
      <c r="D19" s="63" t="s">
        <v>693</v>
      </c>
      <c r="E19" s="63" t="s">
        <v>692</v>
      </c>
      <c r="F19" s="70" t="str">
        <f>'PIM Model'!$AD$13</f>
        <v/>
      </c>
      <c r="G19" s="69" t="str">
        <f t="shared" si="0"/>
        <v/>
      </c>
      <c r="H19" s="76" t="str">
        <f>'PIM Model'!$D$13</f>
        <v>%</v>
      </c>
      <c r="I19" s="72" t="s">
        <v>695</v>
      </c>
      <c r="J19">
        <v>1.75</v>
      </c>
      <c r="K19" s="71">
        <v>25</v>
      </c>
      <c r="L19" s="63" t="s">
        <v>496</v>
      </c>
    </row>
    <row r="20" spans="1:12" x14ac:dyDescent="0.25">
      <c r="A20" s="63">
        <v>16</v>
      </c>
      <c r="B20" s="63">
        <v>136</v>
      </c>
      <c r="C20" s="63">
        <v>7644</v>
      </c>
      <c r="D20" s="63" t="s">
        <v>693</v>
      </c>
      <c r="E20" s="63" t="s">
        <v>692</v>
      </c>
      <c r="F20" s="70" t="str">
        <f>'PIM Model'!$AD$13</f>
        <v/>
      </c>
      <c r="G20" s="69" t="str">
        <f t="shared" si="0"/>
        <v/>
      </c>
      <c r="H20" s="76" t="str">
        <f>'PIM Model'!$D$13</f>
        <v>%</v>
      </c>
      <c r="I20" s="72" t="s">
        <v>695</v>
      </c>
      <c r="J20">
        <v>1.75</v>
      </c>
      <c r="K20" s="71">
        <v>25</v>
      </c>
      <c r="L20" s="63" t="s">
        <v>496</v>
      </c>
    </row>
    <row r="21" spans="1:12" x14ac:dyDescent="0.25">
      <c r="A21" s="63">
        <v>16</v>
      </c>
      <c r="B21" s="63">
        <v>136</v>
      </c>
      <c r="C21" s="63">
        <v>7645</v>
      </c>
      <c r="D21" s="63" t="s">
        <v>693</v>
      </c>
      <c r="E21" s="63" t="s">
        <v>692</v>
      </c>
      <c r="F21" s="70" t="str">
        <f>'PIM Model'!$AD$13</f>
        <v/>
      </c>
      <c r="G21" s="69" t="str">
        <f t="shared" si="0"/>
        <v/>
      </c>
      <c r="H21" s="76" t="str">
        <f>'PIM Model'!$D$13</f>
        <v>%</v>
      </c>
      <c r="I21" s="72" t="s">
        <v>695</v>
      </c>
      <c r="J21">
        <v>1.75</v>
      </c>
      <c r="K21" s="71">
        <v>25</v>
      </c>
      <c r="L21" s="63" t="s">
        <v>496</v>
      </c>
    </row>
    <row r="22" spans="1:12" x14ac:dyDescent="0.25">
      <c r="A22" s="63">
        <v>16</v>
      </c>
      <c r="B22" s="63">
        <v>136</v>
      </c>
      <c r="C22" s="63">
        <v>7646</v>
      </c>
      <c r="D22" s="63" t="s">
        <v>693</v>
      </c>
      <c r="E22" s="63" t="s">
        <v>692</v>
      </c>
      <c r="F22" s="70" t="str">
        <f>'PIM Model'!$AD$13</f>
        <v/>
      </c>
      <c r="G22" s="69" t="str">
        <f t="shared" si="0"/>
        <v/>
      </c>
      <c r="H22" s="76" t="str">
        <f>'PIM Model'!$D$13</f>
        <v>%</v>
      </c>
      <c r="I22" s="72" t="s">
        <v>695</v>
      </c>
      <c r="J22">
        <v>1.75</v>
      </c>
      <c r="K22" s="71">
        <v>25</v>
      </c>
      <c r="L22" s="63" t="s">
        <v>496</v>
      </c>
    </row>
    <row r="23" spans="1:12" x14ac:dyDescent="0.25">
      <c r="A23" s="63">
        <v>16</v>
      </c>
      <c r="B23" s="63">
        <v>136</v>
      </c>
      <c r="C23" s="63">
        <v>7647</v>
      </c>
      <c r="D23" s="63" t="s">
        <v>693</v>
      </c>
      <c r="E23" s="63" t="s">
        <v>692</v>
      </c>
      <c r="F23" s="70" t="str">
        <f>'PIM Model'!$AD$13</f>
        <v/>
      </c>
      <c r="G23" s="69" t="str">
        <f t="shared" si="0"/>
        <v/>
      </c>
      <c r="H23" s="76" t="str">
        <f>'PIM Model'!$D$13</f>
        <v>%</v>
      </c>
      <c r="I23" s="72" t="s">
        <v>695</v>
      </c>
      <c r="J23">
        <v>1.75</v>
      </c>
      <c r="K23" s="71">
        <v>25</v>
      </c>
      <c r="L23" s="63" t="s">
        <v>496</v>
      </c>
    </row>
    <row r="24" spans="1:12" x14ac:dyDescent="0.25">
      <c r="A24" s="63">
        <v>16</v>
      </c>
      <c r="B24" s="63">
        <v>136</v>
      </c>
      <c r="C24" s="63">
        <v>7648</v>
      </c>
      <c r="D24" s="63" t="s">
        <v>693</v>
      </c>
      <c r="E24" s="63" t="s">
        <v>692</v>
      </c>
      <c r="F24" s="70" t="str">
        <f>'PIM Model'!$AD$13</f>
        <v/>
      </c>
      <c r="G24" s="69" t="str">
        <f t="shared" si="0"/>
        <v/>
      </c>
      <c r="H24" s="76" t="str">
        <f>'PIM Model'!$D$13</f>
        <v>%</v>
      </c>
      <c r="I24" s="72" t="s">
        <v>695</v>
      </c>
      <c r="J24">
        <v>1.75</v>
      </c>
      <c r="K24" s="71">
        <v>25</v>
      </c>
      <c r="L24" s="63" t="s">
        <v>496</v>
      </c>
    </row>
    <row r="25" spans="1:12" x14ac:dyDescent="0.25">
      <c r="A25" s="63">
        <v>16</v>
      </c>
      <c r="B25" s="63">
        <v>136</v>
      </c>
      <c r="C25" s="63">
        <v>7649</v>
      </c>
      <c r="D25" s="63" t="s">
        <v>693</v>
      </c>
      <c r="E25" s="63" t="s">
        <v>692</v>
      </c>
      <c r="F25" s="70" t="str">
        <f>'PIM Model'!$AD$13</f>
        <v/>
      </c>
      <c r="G25" s="69" t="str">
        <f t="shared" si="0"/>
        <v/>
      </c>
      <c r="H25" s="76" t="str">
        <f>'PIM Model'!$D$13</f>
        <v>%</v>
      </c>
      <c r="I25" s="72" t="s">
        <v>695</v>
      </c>
      <c r="J25">
        <v>1.75</v>
      </c>
      <c r="K25" s="71">
        <v>25</v>
      </c>
      <c r="L25" s="63" t="s">
        <v>496</v>
      </c>
    </row>
    <row r="26" spans="1:12" x14ac:dyDescent="0.25">
      <c r="A26" s="63">
        <v>16</v>
      </c>
      <c r="B26" s="63">
        <v>136</v>
      </c>
      <c r="C26" s="63">
        <v>7738</v>
      </c>
      <c r="D26" s="63" t="s">
        <v>693</v>
      </c>
      <c r="E26" s="63" t="s">
        <v>692</v>
      </c>
      <c r="F26" s="70" t="str">
        <f>'PIM Model'!$AD$13</f>
        <v/>
      </c>
      <c r="G26" s="69" t="str">
        <f t="shared" si="0"/>
        <v/>
      </c>
      <c r="H26" s="76" t="str">
        <f>'PIM Model'!$D$13</f>
        <v>%</v>
      </c>
      <c r="I26" s="72" t="s">
        <v>695</v>
      </c>
      <c r="J26">
        <v>1.75</v>
      </c>
      <c r="K26" s="71">
        <v>25</v>
      </c>
      <c r="L26" s="63" t="s">
        <v>496</v>
      </c>
    </row>
    <row r="27" spans="1:12" x14ac:dyDescent="0.25">
      <c r="A27" s="63">
        <v>16</v>
      </c>
      <c r="B27" s="63">
        <v>136</v>
      </c>
      <c r="C27" s="63">
        <v>7739</v>
      </c>
      <c r="D27" s="63" t="s">
        <v>693</v>
      </c>
      <c r="E27" s="63" t="s">
        <v>692</v>
      </c>
      <c r="F27" s="70" t="str">
        <f>'PIM Model'!$AD$13</f>
        <v/>
      </c>
      <c r="G27" s="69" t="str">
        <f t="shared" si="0"/>
        <v/>
      </c>
      <c r="H27" s="76" t="str">
        <f>'PIM Model'!$D$13</f>
        <v>%</v>
      </c>
      <c r="I27" s="72" t="s">
        <v>695</v>
      </c>
      <c r="J27">
        <v>1.75</v>
      </c>
      <c r="K27" s="71">
        <v>25</v>
      </c>
      <c r="L27" s="63" t="s">
        <v>496</v>
      </c>
    </row>
    <row r="28" spans="1:12" x14ac:dyDescent="0.25">
      <c r="A28" s="63">
        <v>16</v>
      </c>
      <c r="B28" s="63">
        <v>136</v>
      </c>
      <c r="C28" s="63">
        <v>7744</v>
      </c>
      <c r="D28" s="63" t="s">
        <v>693</v>
      </c>
      <c r="E28" s="63" t="s">
        <v>692</v>
      </c>
      <c r="F28" s="70" t="str">
        <f>'PIM Model'!$AD$13</f>
        <v/>
      </c>
      <c r="G28" s="69" t="str">
        <f t="shared" si="0"/>
        <v/>
      </c>
      <c r="H28" s="76" t="str">
        <f>'PIM Model'!$D$13</f>
        <v>%</v>
      </c>
      <c r="I28" s="72" t="s">
        <v>695</v>
      </c>
      <c r="J28">
        <v>1.75</v>
      </c>
      <c r="K28" s="71">
        <v>25</v>
      </c>
      <c r="L28" s="63" t="s">
        <v>496</v>
      </c>
    </row>
    <row r="29" spans="1:12" x14ac:dyDescent="0.25">
      <c r="A29" s="63">
        <v>16</v>
      </c>
      <c r="B29" s="63">
        <v>136</v>
      </c>
      <c r="C29" s="63">
        <v>7745</v>
      </c>
      <c r="D29" s="63" t="s">
        <v>693</v>
      </c>
      <c r="E29" s="63" t="s">
        <v>692</v>
      </c>
      <c r="F29" s="70" t="str">
        <f>'PIM Model'!$AD$13</f>
        <v/>
      </c>
      <c r="G29" s="69" t="str">
        <f t="shared" si="0"/>
        <v/>
      </c>
      <c r="H29" s="76" t="str">
        <f>'PIM Model'!$D$13</f>
        <v>%</v>
      </c>
      <c r="I29" s="72" t="s">
        <v>695</v>
      </c>
      <c r="J29">
        <v>1.75</v>
      </c>
      <c r="K29" s="71">
        <v>25</v>
      </c>
      <c r="L29" s="63" t="s">
        <v>496</v>
      </c>
    </row>
    <row r="30" spans="1:12" x14ac:dyDescent="0.25">
      <c r="A30" s="63">
        <v>16</v>
      </c>
      <c r="B30" s="63">
        <v>136</v>
      </c>
      <c r="C30" s="63">
        <v>7746</v>
      </c>
      <c r="D30" s="63" t="s">
        <v>693</v>
      </c>
      <c r="E30" s="63" t="s">
        <v>692</v>
      </c>
      <c r="F30" s="70" t="str">
        <f>'PIM Model'!$AD$13</f>
        <v/>
      </c>
      <c r="G30" s="69" t="str">
        <f t="shared" si="0"/>
        <v/>
      </c>
      <c r="H30" s="76" t="str">
        <f>'PIM Model'!$D$13</f>
        <v>%</v>
      </c>
      <c r="I30" s="72" t="s">
        <v>695</v>
      </c>
      <c r="J30">
        <v>1.75</v>
      </c>
      <c r="K30" s="71">
        <v>25</v>
      </c>
      <c r="L30" s="63" t="s">
        <v>496</v>
      </c>
    </row>
    <row r="31" spans="1:12" x14ac:dyDescent="0.25">
      <c r="A31" s="63">
        <v>16</v>
      </c>
      <c r="B31" s="63">
        <v>136</v>
      </c>
      <c r="C31" s="63">
        <v>8216</v>
      </c>
      <c r="D31" s="63" t="s">
        <v>693</v>
      </c>
      <c r="E31" s="63" t="s">
        <v>692</v>
      </c>
      <c r="F31" s="70" t="str">
        <f>'PIM Model'!$AD$13</f>
        <v/>
      </c>
      <c r="G31" s="69" t="str">
        <f t="shared" ref="G31:G32" si="1">F31</f>
        <v/>
      </c>
      <c r="H31" s="76" t="str">
        <f>'PIM Model'!$D$13</f>
        <v>%</v>
      </c>
      <c r="I31" s="72" t="s">
        <v>695</v>
      </c>
      <c r="J31">
        <v>1.75</v>
      </c>
      <c r="K31" s="71">
        <v>25</v>
      </c>
      <c r="L31" s="63" t="s">
        <v>496</v>
      </c>
    </row>
    <row r="32" spans="1:12" x14ac:dyDescent="0.25">
      <c r="A32" s="63">
        <v>16</v>
      </c>
      <c r="B32" s="63">
        <v>136</v>
      </c>
      <c r="C32" s="63">
        <v>8219</v>
      </c>
      <c r="D32" s="63" t="s">
        <v>693</v>
      </c>
      <c r="E32" s="63" t="s">
        <v>692</v>
      </c>
      <c r="F32" s="70" t="str">
        <f>'PIM Model'!$AD$13</f>
        <v/>
      </c>
      <c r="G32" s="69" t="str">
        <f t="shared" si="1"/>
        <v/>
      </c>
      <c r="H32" s="76" t="str">
        <f>'PIM Model'!$D$13</f>
        <v>%</v>
      </c>
      <c r="I32" s="72" t="s">
        <v>695</v>
      </c>
      <c r="J32">
        <v>1.75</v>
      </c>
      <c r="K32" s="71">
        <v>25</v>
      </c>
      <c r="L32" s="63" t="s">
        <v>496</v>
      </c>
    </row>
    <row r="33" spans="1:12" x14ac:dyDescent="0.25">
      <c r="A33" s="63">
        <v>17</v>
      </c>
      <c r="B33" s="63">
        <v>0</v>
      </c>
      <c r="C33" s="63">
        <v>0</v>
      </c>
      <c r="D33" s="63" t="s">
        <v>691</v>
      </c>
      <c r="E33" s="63" t="str">
        <f>IF('PRIME Headers'!$C$20="No","PWW","P07")</f>
        <v>P07</v>
      </c>
      <c r="F33" s="70" t="str">
        <f>'PIM Model'!$AD$19</f>
        <v/>
      </c>
      <c r="G33" s="69" t="str">
        <f t="shared" si="0"/>
        <v/>
      </c>
      <c r="H33" s="76" t="str">
        <f>'PIM Model'!$D$19</f>
        <v>%</v>
      </c>
      <c r="I33" s="72" t="s">
        <v>695</v>
      </c>
      <c r="J33">
        <v>1.75</v>
      </c>
      <c r="K33" s="71">
        <v>25</v>
      </c>
      <c r="L33" s="63" t="s">
        <v>496</v>
      </c>
    </row>
    <row r="34" spans="1:12" x14ac:dyDescent="0.25">
      <c r="A34" s="63">
        <v>18</v>
      </c>
      <c r="B34" s="63">
        <v>0</v>
      </c>
      <c r="C34" s="63">
        <v>0</v>
      </c>
      <c r="D34" s="63" t="s">
        <v>693</v>
      </c>
      <c r="E34" s="63" t="s">
        <v>692</v>
      </c>
      <c r="F34" s="70" t="str">
        <f>'PIM Model'!$AD$14</f>
        <v/>
      </c>
      <c r="G34" s="69" t="str">
        <f t="shared" si="0"/>
        <v/>
      </c>
      <c r="H34" s="76" t="str">
        <f>'PIM Model'!$D$14</f>
        <v>%</v>
      </c>
      <c r="I34" s="72" t="s">
        <v>695</v>
      </c>
      <c r="J34">
        <v>1.75</v>
      </c>
      <c r="K34" s="71">
        <v>25</v>
      </c>
      <c r="L34" s="63" t="s">
        <v>496</v>
      </c>
    </row>
    <row r="35" spans="1:12" x14ac:dyDescent="0.25">
      <c r="A35" s="63">
        <v>19</v>
      </c>
      <c r="B35" s="63">
        <v>0</v>
      </c>
      <c r="C35" s="63">
        <v>0</v>
      </c>
      <c r="D35" s="63" t="s">
        <v>691</v>
      </c>
      <c r="E35" s="63" t="str">
        <f>IF('PRIME Headers'!$C$20="No","PWW","P07")</f>
        <v>P07</v>
      </c>
      <c r="F35" s="70" t="str">
        <f>'PIM Model'!$AD$15</f>
        <v/>
      </c>
      <c r="G35" s="69" t="str">
        <f t="shared" si="0"/>
        <v/>
      </c>
      <c r="H35" s="76" t="str">
        <f>'PIM Model'!$D$15</f>
        <v>%</v>
      </c>
      <c r="I35" s="72" t="s">
        <v>695</v>
      </c>
      <c r="J35">
        <v>1.75</v>
      </c>
      <c r="K35" s="71">
        <v>25</v>
      </c>
      <c r="L35" s="63" t="s">
        <v>496</v>
      </c>
    </row>
    <row r="36" spans="1:12" x14ac:dyDescent="0.25">
      <c r="A36" s="63">
        <v>20</v>
      </c>
      <c r="B36" s="63">
        <v>0</v>
      </c>
      <c r="C36" s="63">
        <v>0</v>
      </c>
      <c r="D36" s="63" t="s">
        <v>691</v>
      </c>
      <c r="E36" s="63" t="str">
        <f>IF('PRIME Headers'!$C$20="No","PWW","P07")</f>
        <v>P07</v>
      </c>
      <c r="F36" s="69" t="str">
        <f>'PIM Model'!$AD$10</f>
        <v/>
      </c>
      <c r="G36" s="69" t="str">
        <f t="shared" si="0"/>
        <v/>
      </c>
      <c r="H36" s="76" t="str">
        <f>'PIM Model'!$D$10</f>
        <v>%</v>
      </c>
      <c r="I36" s="72" t="s">
        <v>695</v>
      </c>
      <c r="J36">
        <v>1.75</v>
      </c>
      <c r="K36" s="71">
        <v>25</v>
      </c>
      <c r="L36" s="63" t="s">
        <v>496</v>
      </c>
    </row>
    <row r="37" spans="1:12" x14ac:dyDescent="0.25">
      <c r="A37" s="63">
        <v>21</v>
      </c>
      <c r="B37" s="63">
        <v>0</v>
      </c>
      <c r="C37" s="63">
        <v>0</v>
      </c>
      <c r="D37" s="63" t="s">
        <v>693</v>
      </c>
      <c r="E37" s="63" t="s">
        <v>692</v>
      </c>
      <c r="F37" s="70" t="str">
        <f>'PIM Model'!$AD$16</f>
        <v/>
      </c>
      <c r="G37" s="69" t="str">
        <f>F37</f>
        <v/>
      </c>
      <c r="H37" s="76" t="str">
        <f>'PIM Model'!$D$16</f>
        <v>%</v>
      </c>
      <c r="I37" s="72" t="s">
        <v>695</v>
      </c>
      <c r="J37">
        <v>1.75</v>
      </c>
      <c r="K37" s="71">
        <v>25</v>
      </c>
      <c r="L37" s="63" t="s">
        <v>496</v>
      </c>
    </row>
    <row r="38" spans="1:12" x14ac:dyDescent="0.25">
      <c r="A38" s="63">
        <v>21</v>
      </c>
      <c r="B38" s="63">
        <v>158</v>
      </c>
      <c r="C38" s="63">
        <v>1957</v>
      </c>
      <c r="D38" s="63" t="s">
        <v>691</v>
      </c>
      <c r="E38" s="63" t="str">
        <f>IF('PRIME Headers'!$C$20="No","PWW","P07")</f>
        <v>P07</v>
      </c>
      <c r="F38" s="70" t="str">
        <f>'PIM Model'!$AD$16</f>
        <v/>
      </c>
      <c r="G38" s="69" t="str">
        <f t="shared" si="0"/>
        <v/>
      </c>
      <c r="H38" s="76" t="str">
        <f>'PIM Model'!$D$16</f>
        <v>%</v>
      </c>
      <c r="I38" s="72" t="s">
        <v>695</v>
      </c>
      <c r="J38">
        <v>1.75</v>
      </c>
      <c r="K38" s="71">
        <v>25</v>
      </c>
      <c r="L38" s="63" t="s">
        <v>496</v>
      </c>
    </row>
    <row r="39" spans="1:12" x14ac:dyDescent="0.25">
      <c r="A39" s="63">
        <v>21</v>
      </c>
      <c r="B39" s="63">
        <v>158</v>
      </c>
      <c r="C39" s="63">
        <v>5800</v>
      </c>
      <c r="D39" s="63" t="s">
        <v>691</v>
      </c>
      <c r="E39" s="63" t="str">
        <f>IF('PRIME Headers'!$C$20="No","PWW","P07")</f>
        <v>P07</v>
      </c>
      <c r="F39" s="70" t="str">
        <f>'PIM Model'!$AD$16</f>
        <v/>
      </c>
      <c r="G39" s="69" t="str">
        <f t="shared" si="0"/>
        <v/>
      </c>
      <c r="H39" s="76" t="str">
        <f>'PIM Model'!$D$16</f>
        <v>%</v>
      </c>
      <c r="I39" s="72" t="s">
        <v>695</v>
      </c>
      <c r="J39">
        <v>1.75</v>
      </c>
      <c r="K39" s="71">
        <v>25</v>
      </c>
      <c r="L39" s="63" t="s">
        <v>496</v>
      </c>
    </row>
    <row r="40" spans="1:12" x14ac:dyDescent="0.25">
      <c r="A40" s="63">
        <v>21</v>
      </c>
      <c r="B40" s="63">
        <v>161</v>
      </c>
      <c r="C40" s="63">
        <v>0</v>
      </c>
      <c r="D40" s="63" t="s">
        <v>691</v>
      </c>
      <c r="E40" s="63" t="str">
        <f>IF('PRIME Headers'!$C$20="No","PWW","P07")</f>
        <v>P07</v>
      </c>
      <c r="F40" s="70" t="str">
        <f>'PIM Model'!$AD$16</f>
        <v/>
      </c>
      <c r="G40" s="69" t="str">
        <f t="shared" si="0"/>
        <v/>
      </c>
      <c r="H40" s="76" t="str">
        <f>'PIM Model'!$D$16</f>
        <v>%</v>
      </c>
      <c r="I40" s="72" t="s">
        <v>695</v>
      </c>
      <c r="J40">
        <v>1.75</v>
      </c>
      <c r="K40" s="71">
        <v>25</v>
      </c>
      <c r="L40" s="63" t="s">
        <v>496</v>
      </c>
    </row>
    <row r="41" spans="1:12" x14ac:dyDescent="0.25">
      <c r="A41" s="63">
        <v>21</v>
      </c>
      <c r="B41" s="63">
        <v>162</v>
      </c>
      <c r="C41" s="63">
        <v>1622</v>
      </c>
      <c r="D41" s="63" t="s">
        <v>691</v>
      </c>
      <c r="E41" s="63" t="str">
        <f>IF('PRIME Headers'!$C$20="No","PWW","P07")</f>
        <v>P07</v>
      </c>
      <c r="F41" s="70" t="str">
        <f>'PIM Model'!$AD$16</f>
        <v/>
      </c>
      <c r="G41" s="69" t="str">
        <f t="shared" si="0"/>
        <v/>
      </c>
      <c r="H41" s="76" t="str">
        <f>'PIM Model'!$D$16</f>
        <v>%</v>
      </c>
      <c r="I41" s="72" t="s">
        <v>695</v>
      </c>
      <c r="J41">
        <v>1.75</v>
      </c>
      <c r="K41" s="71">
        <v>25</v>
      </c>
      <c r="L41" s="63" t="s">
        <v>496</v>
      </c>
    </row>
    <row r="42" spans="1:12" x14ac:dyDescent="0.25">
      <c r="A42" s="63">
        <v>21</v>
      </c>
      <c r="B42" s="63">
        <v>162</v>
      </c>
      <c r="C42" s="63">
        <v>1623</v>
      </c>
      <c r="D42" s="63" t="s">
        <v>691</v>
      </c>
      <c r="E42" s="63" t="str">
        <f>IF('PRIME Headers'!$C$20="No","PWW","P07")</f>
        <v>P07</v>
      </c>
      <c r="F42" s="70" t="str">
        <f>'PIM Model'!$AD$16</f>
        <v/>
      </c>
      <c r="G42" s="69" t="str">
        <f t="shared" si="0"/>
        <v/>
      </c>
      <c r="H42" s="76" t="str">
        <f>'PIM Model'!$D$16</f>
        <v>%</v>
      </c>
      <c r="I42" s="72" t="s">
        <v>695</v>
      </c>
      <c r="J42">
        <v>1.75</v>
      </c>
      <c r="K42" s="71">
        <v>25</v>
      </c>
      <c r="L42" s="63" t="s">
        <v>496</v>
      </c>
    </row>
    <row r="43" spans="1:12" x14ac:dyDescent="0.25">
      <c r="A43" s="63">
        <v>21</v>
      </c>
      <c r="B43" s="63">
        <v>162</v>
      </c>
      <c r="C43" s="63">
        <v>3490</v>
      </c>
      <c r="D43" s="63" t="s">
        <v>691</v>
      </c>
      <c r="E43" s="63" t="str">
        <f>IF('PRIME Headers'!$C$20="No","PWW","P07")</f>
        <v>P07</v>
      </c>
      <c r="F43" s="70" t="str">
        <f>'PIM Model'!$AD$16</f>
        <v/>
      </c>
      <c r="G43" s="69" t="str">
        <f t="shared" si="0"/>
        <v/>
      </c>
      <c r="H43" s="76" t="str">
        <f>'PIM Model'!$D$16</f>
        <v>%</v>
      </c>
      <c r="I43" s="72" t="s">
        <v>695</v>
      </c>
      <c r="J43">
        <v>1.75</v>
      </c>
      <c r="K43" s="71">
        <v>25</v>
      </c>
      <c r="L43" s="63" t="s">
        <v>496</v>
      </c>
    </row>
    <row r="44" spans="1:12" x14ac:dyDescent="0.25">
      <c r="A44" s="63">
        <v>21</v>
      </c>
      <c r="B44" s="63">
        <v>162</v>
      </c>
      <c r="C44" s="63">
        <v>3500</v>
      </c>
      <c r="D44" s="63" t="s">
        <v>691</v>
      </c>
      <c r="E44" s="63" t="str">
        <f>IF('PRIME Headers'!$C$20="No","PWW","P07")</f>
        <v>P07</v>
      </c>
      <c r="F44" s="70" t="str">
        <f>'PIM Model'!$AD$16</f>
        <v/>
      </c>
      <c r="G44" s="69" t="str">
        <f t="shared" si="0"/>
        <v/>
      </c>
      <c r="H44" s="76" t="str">
        <f>'PIM Model'!$D$16</f>
        <v>%</v>
      </c>
      <c r="I44" s="72" t="s">
        <v>695</v>
      </c>
      <c r="J44">
        <v>1.75</v>
      </c>
      <c r="K44" s="71">
        <v>25</v>
      </c>
      <c r="L44" s="63" t="s">
        <v>496</v>
      </c>
    </row>
    <row r="45" spans="1:12" x14ac:dyDescent="0.25">
      <c r="A45" s="63">
        <v>21</v>
      </c>
      <c r="B45" s="63">
        <v>162</v>
      </c>
      <c r="C45" s="63">
        <v>7625</v>
      </c>
      <c r="D45" s="63" t="s">
        <v>691</v>
      </c>
      <c r="E45" s="63" t="str">
        <f>IF('PRIME Headers'!$C$20="No","PWW","P07")</f>
        <v>P07</v>
      </c>
      <c r="F45" s="70" t="str">
        <f>'PIM Model'!$AD$16</f>
        <v/>
      </c>
      <c r="G45" s="69" t="str">
        <f t="shared" si="0"/>
        <v/>
      </c>
      <c r="H45" s="76" t="str">
        <f>'PIM Model'!$D$16</f>
        <v>%</v>
      </c>
      <c r="I45" s="72" t="s">
        <v>695</v>
      </c>
      <c r="J45">
        <v>1.75</v>
      </c>
      <c r="K45" s="71">
        <v>25</v>
      </c>
      <c r="L45" s="63" t="s">
        <v>496</v>
      </c>
    </row>
    <row r="46" spans="1:12" x14ac:dyDescent="0.25">
      <c r="A46" s="63">
        <v>21</v>
      </c>
      <c r="B46" s="63">
        <v>162</v>
      </c>
      <c r="C46" s="63">
        <v>7636</v>
      </c>
      <c r="D46" s="63" t="s">
        <v>691</v>
      </c>
      <c r="E46" s="63" t="str">
        <f>IF('PRIME Headers'!$C$20="No","PWW","P07")</f>
        <v>P07</v>
      </c>
      <c r="F46" s="70" t="str">
        <f>'PIM Model'!$AD$16</f>
        <v/>
      </c>
      <c r="G46" s="69" t="str">
        <f t="shared" si="0"/>
        <v/>
      </c>
      <c r="H46" s="76" t="str">
        <f>'PIM Model'!$D$16</f>
        <v>%</v>
      </c>
      <c r="I46" s="72" t="s">
        <v>695</v>
      </c>
      <c r="J46">
        <v>1.75</v>
      </c>
      <c r="K46" s="71">
        <v>25</v>
      </c>
      <c r="L46" s="63" t="s">
        <v>496</v>
      </c>
    </row>
    <row r="47" spans="1:12" x14ac:dyDescent="0.25">
      <c r="A47" s="63">
        <v>22</v>
      </c>
      <c r="B47" s="63">
        <v>0</v>
      </c>
      <c r="C47" s="63">
        <v>0</v>
      </c>
      <c r="D47" s="63" t="s">
        <v>691</v>
      </c>
      <c r="E47" s="63" t="str">
        <f>IF('PRIME Headers'!$C$20="No","PWW","P07")</f>
        <v>P07</v>
      </c>
      <c r="F47" s="70" t="str">
        <f>'PIM Model'!$AD$20</f>
        <v/>
      </c>
      <c r="G47" s="69" t="str">
        <f t="shared" si="0"/>
        <v/>
      </c>
      <c r="H47" s="76" t="str">
        <f>'PIM Model'!$D$20</f>
        <v>%</v>
      </c>
      <c r="I47" s="72" t="s">
        <v>695</v>
      </c>
      <c r="J47">
        <v>1.75</v>
      </c>
      <c r="K47" s="71">
        <v>25</v>
      </c>
      <c r="L47" s="63" t="s">
        <v>496</v>
      </c>
    </row>
    <row r="48" spans="1:12" x14ac:dyDescent="0.25">
      <c r="A48" s="63">
        <v>22</v>
      </c>
      <c r="B48" s="63">
        <v>171</v>
      </c>
      <c r="C48" s="63">
        <v>1400</v>
      </c>
      <c r="D48" s="63" t="s">
        <v>693</v>
      </c>
      <c r="E48" s="63" t="s">
        <v>692</v>
      </c>
      <c r="F48" s="70" t="str">
        <f>'PIM Model'!$AD$20</f>
        <v/>
      </c>
      <c r="G48" s="69" t="str">
        <f t="shared" si="0"/>
        <v/>
      </c>
      <c r="H48" s="76" t="str">
        <f>'PIM Model'!$D$20</f>
        <v>%</v>
      </c>
      <c r="I48" s="72" t="s">
        <v>695</v>
      </c>
      <c r="J48">
        <v>1.75</v>
      </c>
      <c r="K48" s="71">
        <v>25</v>
      </c>
      <c r="L48" s="63" t="s">
        <v>496</v>
      </c>
    </row>
    <row r="49" spans="1:12" x14ac:dyDescent="0.25">
      <c r="A49" s="63">
        <v>22</v>
      </c>
      <c r="B49" s="63">
        <v>174</v>
      </c>
      <c r="C49" s="63">
        <v>1414</v>
      </c>
      <c r="D49" s="63" t="s">
        <v>693</v>
      </c>
      <c r="E49" s="63" t="s">
        <v>692</v>
      </c>
      <c r="F49" s="70" t="str">
        <f>'PIM Model'!$AD$20</f>
        <v/>
      </c>
      <c r="G49" s="69" t="str">
        <f t="shared" si="0"/>
        <v/>
      </c>
      <c r="H49" s="76" t="str">
        <f>'PIM Model'!$D$20</f>
        <v>%</v>
      </c>
      <c r="I49" s="72" t="s">
        <v>695</v>
      </c>
      <c r="J49">
        <v>1.75</v>
      </c>
      <c r="K49" s="71">
        <v>25</v>
      </c>
      <c r="L49" s="63" t="s">
        <v>496</v>
      </c>
    </row>
    <row r="50" spans="1:12" x14ac:dyDescent="0.25">
      <c r="A50" s="63">
        <v>22</v>
      </c>
      <c r="B50" s="63">
        <v>176</v>
      </c>
      <c r="C50" s="63">
        <v>0</v>
      </c>
      <c r="D50" s="63" t="s">
        <v>693</v>
      </c>
      <c r="E50" s="63" t="s">
        <v>692</v>
      </c>
      <c r="F50" s="70" t="str">
        <f>'PIM Model'!$AD$20</f>
        <v/>
      </c>
      <c r="G50" s="69" t="str">
        <f t="shared" si="0"/>
        <v/>
      </c>
      <c r="H50" s="76" t="str">
        <f>'PIM Model'!$D$20</f>
        <v>%</v>
      </c>
      <c r="I50" s="72" t="s">
        <v>695</v>
      </c>
      <c r="J50">
        <v>1.75</v>
      </c>
      <c r="K50" s="71">
        <v>25</v>
      </c>
      <c r="L50" s="63" t="s">
        <v>496</v>
      </c>
    </row>
    <row r="51" spans="1:12" x14ac:dyDescent="0.25">
      <c r="A51" s="63">
        <v>22</v>
      </c>
      <c r="B51" s="63">
        <v>177</v>
      </c>
      <c r="C51" s="63">
        <v>1886</v>
      </c>
      <c r="D51" s="63" t="s">
        <v>691</v>
      </c>
      <c r="E51" s="63" t="str">
        <f>IF('PRIME Headers'!$C$20="No","PWW","P07")</f>
        <v>P07</v>
      </c>
      <c r="F51" s="70" t="str">
        <f>'PIM Model'!$AD$20</f>
        <v/>
      </c>
      <c r="G51" s="69" t="str">
        <f t="shared" si="0"/>
        <v/>
      </c>
      <c r="H51" s="76" t="str">
        <f>'PIM Model'!$D$20</f>
        <v>%</v>
      </c>
      <c r="I51" s="72" t="s">
        <v>695</v>
      </c>
      <c r="J51">
        <v>1.75</v>
      </c>
      <c r="K51" s="75">
        <v>0</v>
      </c>
      <c r="L51" s="75" t="s">
        <v>249</v>
      </c>
    </row>
    <row r="52" spans="1:12" x14ac:dyDescent="0.25">
      <c r="A52" s="63">
        <v>22</v>
      </c>
      <c r="B52" s="63">
        <v>177</v>
      </c>
      <c r="C52" s="63">
        <v>1908</v>
      </c>
      <c r="D52" s="63" t="s">
        <v>691</v>
      </c>
      <c r="E52" s="63" t="str">
        <f>IF('PRIME Headers'!$C$20="No","PWW","P07")</f>
        <v>P07</v>
      </c>
      <c r="F52" s="70" t="str">
        <f>'PIM Model'!$AD$20</f>
        <v/>
      </c>
      <c r="G52" s="69" t="str">
        <f t="shared" si="0"/>
        <v/>
      </c>
      <c r="H52" s="76" t="str">
        <f>'PIM Model'!$D$20</f>
        <v>%</v>
      </c>
      <c r="I52" s="72" t="s">
        <v>695</v>
      </c>
      <c r="J52">
        <v>1.75</v>
      </c>
      <c r="K52" s="75">
        <v>0</v>
      </c>
      <c r="L52" s="75" t="s">
        <v>249</v>
      </c>
    </row>
    <row r="53" spans="1:12" x14ac:dyDescent="0.25">
      <c r="A53" s="63">
        <v>22</v>
      </c>
      <c r="B53" s="63">
        <v>177</v>
      </c>
      <c r="C53" s="63">
        <v>3340</v>
      </c>
      <c r="D53" s="63" t="s">
        <v>691</v>
      </c>
      <c r="E53" s="63" t="str">
        <f>IF('PRIME Headers'!$C$20="No","PWW","P07")</f>
        <v>P07</v>
      </c>
      <c r="F53" s="70" t="str">
        <f>'PIM Model'!$AD$20</f>
        <v/>
      </c>
      <c r="G53" s="69" t="str">
        <f t="shared" si="0"/>
        <v/>
      </c>
      <c r="H53" s="76" t="str">
        <f>'PIM Model'!$D$20</f>
        <v>%</v>
      </c>
      <c r="I53" s="72" t="s">
        <v>695</v>
      </c>
      <c r="J53">
        <v>1.75</v>
      </c>
      <c r="K53" s="75">
        <v>0</v>
      </c>
      <c r="L53" s="75" t="s">
        <v>249</v>
      </c>
    </row>
    <row r="54" spans="1:12" x14ac:dyDescent="0.25">
      <c r="A54" s="63">
        <v>22</v>
      </c>
      <c r="B54" s="63">
        <v>177</v>
      </c>
      <c r="C54" s="63">
        <v>3820</v>
      </c>
      <c r="D54" s="63" t="s">
        <v>691</v>
      </c>
      <c r="E54" s="63" t="str">
        <f>IF('PRIME Headers'!$C$20="No","PWW","P07")</f>
        <v>P07</v>
      </c>
      <c r="F54" s="70" t="str">
        <f>'PIM Model'!$AD$20</f>
        <v/>
      </c>
      <c r="G54" s="69" t="str">
        <f t="shared" si="0"/>
        <v/>
      </c>
      <c r="H54" s="76" t="str">
        <f>'PIM Model'!$D$20</f>
        <v>%</v>
      </c>
      <c r="I54" s="72" t="s">
        <v>695</v>
      </c>
      <c r="J54">
        <v>1.75</v>
      </c>
      <c r="K54" s="75">
        <v>0</v>
      </c>
      <c r="L54" s="75" t="s">
        <v>249</v>
      </c>
    </row>
    <row r="55" spans="1:12" x14ac:dyDescent="0.25">
      <c r="A55" s="63">
        <v>22</v>
      </c>
      <c r="B55" s="63">
        <v>177</v>
      </c>
      <c r="C55" s="63">
        <v>7733</v>
      </c>
      <c r="D55" s="63" t="s">
        <v>691</v>
      </c>
      <c r="E55" s="63" t="str">
        <f>IF('PRIME Headers'!$C$20="No","PWW","P07")</f>
        <v>P07</v>
      </c>
      <c r="F55" s="70" t="str">
        <f>'PIM Model'!$AD$20</f>
        <v/>
      </c>
      <c r="G55" s="69" t="str">
        <f t="shared" si="0"/>
        <v/>
      </c>
      <c r="H55" s="76" t="str">
        <f>'PIM Model'!$D$20</f>
        <v>%</v>
      </c>
      <c r="I55" s="72" t="s">
        <v>695</v>
      </c>
      <c r="J55">
        <v>1.75</v>
      </c>
      <c r="K55" s="75">
        <v>0</v>
      </c>
      <c r="L55" s="75" t="s">
        <v>249</v>
      </c>
    </row>
    <row r="56" spans="1:12" x14ac:dyDescent="0.25">
      <c r="A56" s="63">
        <v>22</v>
      </c>
      <c r="B56" s="63">
        <v>180</v>
      </c>
      <c r="C56" s="63">
        <v>0</v>
      </c>
      <c r="D56" s="63" t="s">
        <v>693</v>
      </c>
      <c r="E56" s="63" t="s">
        <v>692</v>
      </c>
      <c r="F56" s="70" t="str">
        <f>'PIM Model'!$AD$20</f>
        <v/>
      </c>
      <c r="G56" s="69" t="str">
        <f t="shared" si="0"/>
        <v/>
      </c>
      <c r="H56" s="76" t="str">
        <f>'PIM Model'!$D$20</f>
        <v>%</v>
      </c>
      <c r="I56" s="72" t="s">
        <v>695</v>
      </c>
      <c r="J56">
        <v>1.75</v>
      </c>
      <c r="K56" s="71">
        <v>25</v>
      </c>
      <c r="L56" s="63" t="s">
        <v>496</v>
      </c>
    </row>
    <row r="57" spans="1:12" x14ac:dyDescent="0.25">
      <c r="A57" s="63">
        <v>22</v>
      </c>
      <c r="B57" s="63">
        <v>232</v>
      </c>
      <c r="C57" s="63">
        <v>1727</v>
      </c>
      <c r="D57" s="63" t="s">
        <v>693</v>
      </c>
      <c r="E57" s="63" t="s">
        <v>692</v>
      </c>
      <c r="F57" s="70" t="str">
        <f>'PIM Model'!$AD$20</f>
        <v/>
      </c>
      <c r="G57" s="69" t="str">
        <f t="shared" si="0"/>
        <v/>
      </c>
      <c r="H57" s="76" t="str">
        <f>'PIM Model'!$D$20</f>
        <v>%</v>
      </c>
      <c r="I57" s="72" t="s">
        <v>695</v>
      </c>
      <c r="J57">
        <v>1.75</v>
      </c>
      <c r="K57" s="71">
        <v>25</v>
      </c>
      <c r="L57" s="63" t="s">
        <v>496</v>
      </c>
    </row>
    <row r="58" spans="1:12" x14ac:dyDescent="0.25">
      <c r="A58" s="63">
        <v>22</v>
      </c>
      <c r="B58" s="63">
        <v>235</v>
      </c>
      <c r="C58" s="63">
        <v>1728</v>
      </c>
      <c r="D58" s="63" t="s">
        <v>693</v>
      </c>
      <c r="E58" s="63" t="s">
        <v>692</v>
      </c>
      <c r="F58" s="70" t="str">
        <f>'PIM Model'!$AD$20</f>
        <v/>
      </c>
      <c r="G58" s="69" t="str">
        <f t="shared" si="0"/>
        <v/>
      </c>
      <c r="H58" s="76" t="str">
        <f>'PIM Model'!$D$20</f>
        <v>%</v>
      </c>
      <c r="I58" s="72" t="s">
        <v>695</v>
      </c>
      <c r="J58">
        <v>1.75</v>
      </c>
      <c r="K58" s="71">
        <v>25</v>
      </c>
      <c r="L58" s="63" t="s">
        <v>496</v>
      </c>
    </row>
    <row r="59" spans="1:12" x14ac:dyDescent="0.25">
      <c r="A59" s="63">
        <v>23</v>
      </c>
      <c r="B59" s="63">
        <v>0</v>
      </c>
      <c r="C59" s="63">
        <v>0</v>
      </c>
      <c r="D59" s="63" t="s">
        <v>691</v>
      </c>
      <c r="E59" s="63" t="str">
        <f>IF('PRIME Headers'!$C$20="No","PWW","P07")</f>
        <v>P07</v>
      </c>
      <c r="F59" s="70" t="str">
        <f>'PIM Model'!$AD$18</f>
        <v/>
      </c>
      <c r="G59" s="69" t="str">
        <f>F59</f>
        <v/>
      </c>
      <c r="H59" s="76" t="str">
        <f>'PIM Model'!$D$18</f>
        <v>%</v>
      </c>
      <c r="I59" s="72" t="s">
        <v>695</v>
      </c>
      <c r="J59">
        <v>1.75</v>
      </c>
      <c r="K59" s="71">
        <v>25</v>
      </c>
      <c r="L59" s="63" t="s">
        <v>496</v>
      </c>
    </row>
    <row r="60" spans="1:12" x14ac:dyDescent="0.25">
      <c r="A60" s="63">
        <v>24</v>
      </c>
      <c r="B60" s="63">
        <v>0</v>
      </c>
      <c r="C60" s="63">
        <v>0</v>
      </c>
      <c r="D60" s="63" t="s">
        <v>691</v>
      </c>
      <c r="E60" s="63" t="str">
        <f>IF('PRIME Headers'!$C$20="No","PWW","P07")</f>
        <v>P07</v>
      </c>
      <c r="F60" s="70" t="str">
        <f>'PIM Model'!$AD$17</f>
        <v/>
      </c>
      <c r="G60" s="69" t="str">
        <f t="shared" si="0"/>
        <v/>
      </c>
      <c r="H60" s="76" t="str">
        <f>'PIM Model'!$D$17</f>
        <v>%</v>
      </c>
      <c r="I60" s="72" t="s">
        <v>695</v>
      </c>
      <c r="J60">
        <v>1.75</v>
      </c>
      <c r="K60" s="71">
        <v>25</v>
      </c>
      <c r="L60" s="63" t="s">
        <v>496</v>
      </c>
    </row>
    <row r="61" spans="1:12" x14ac:dyDescent="0.25">
      <c r="A61" s="63">
        <v>25</v>
      </c>
      <c r="B61" s="63">
        <v>0</v>
      </c>
      <c r="C61" s="63">
        <v>0</v>
      </c>
      <c r="D61" s="63" t="s">
        <v>693</v>
      </c>
      <c r="E61" s="63" t="s">
        <v>694</v>
      </c>
      <c r="F61" s="70" t="str">
        <f>'PIM Model'!$AD$27</f>
        <v/>
      </c>
      <c r="G61" s="69" t="str">
        <f t="shared" si="0"/>
        <v/>
      </c>
      <c r="H61" s="76" t="str">
        <f>IF('PIM Model'!$D$27="$/CS","$","%")</f>
        <v>%</v>
      </c>
      <c r="I61" s="72" t="s">
        <v>695</v>
      </c>
      <c r="J61">
        <v>1.75</v>
      </c>
      <c r="K61" s="71">
        <v>25</v>
      </c>
      <c r="L61" s="63" t="s">
        <v>496</v>
      </c>
    </row>
    <row r="62" spans="1:12" x14ac:dyDescent="0.25">
      <c r="A62" s="63">
        <v>26</v>
      </c>
      <c r="B62" s="63">
        <v>0</v>
      </c>
      <c r="C62" s="63">
        <v>0</v>
      </c>
      <c r="D62" s="63" t="s">
        <v>691</v>
      </c>
      <c r="E62" s="63" t="str">
        <f>IF('PRIME Headers'!$C$20="No","PWW","P07")</f>
        <v>P07</v>
      </c>
      <c r="F62" s="70" t="str">
        <f>'PIM Model'!$AD$21</f>
        <v/>
      </c>
      <c r="G62" s="69" t="str">
        <f t="shared" si="0"/>
        <v/>
      </c>
      <c r="H62" s="76" t="str">
        <f>'PIM Model'!$D$21</f>
        <v>%</v>
      </c>
      <c r="I62" s="72" t="s">
        <v>695</v>
      </c>
      <c r="J62">
        <v>1.75</v>
      </c>
      <c r="K62" s="71">
        <v>25</v>
      </c>
      <c r="L62" s="63" t="s">
        <v>496</v>
      </c>
    </row>
    <row r="63" spans="1:12" x14ac:dyDescent="0.25">
      <c r="A63" s="63">
        <v>26</v>
      </c>
      <c r="B63" s="63">
        <v>310</v>
      </c>
      <c r="C63" s="63">
        <v>5390</v>
      </c>
      <c r="D63" s="63" t="s">
        <v>693</v>
      </c>
      <c r="E63" s="63" t="s">
        <v>692</v>
      </c>
      <c r="F63" s="70" t="str">
        <f>'PIM Model'!$AD$21</f>
        <v/>
      </c>
      <c r="G63" s="69" t="str">
        <f t="shared" si="0"/>
        <v/>
      </c>
      <c r="H63" s="76" t="str">
        <f>'PIM Model'!$D$22</f>
        <v>%</v>
      </c>
      <c r="I63" s="72" t="s">
        <v>695</v>
      </c>
      <c r="J63">
        <v>1.75</v>
      </c>
      <c r="K63" s="71">
        <v>25</v>
      </c>
      <c r="L63" s="63" t="s">
        <v>496</v>
      </c>
    </row>
    <row r="64" spans="1:12" x14ac:dyDescent="0.25">
      <c r="A64" s="63">
        <v>29</v>
      </c>
      <c r="B64" s="63">
        <v>0</v>
      </c>
      <c r="C64" s="63">
        <v>0</v>
      </c>
      <c r="D64" s="63" t="s">
        <v>693</v>
      </c>
      <c r="E64" s="63" t="s">
        <v>692</v>
      </c>
      <c r="F64" s="70" t="str">
        <f>'PIM Model'!$AD$23</f>
        <v/>
      </c>
      <c r="G64" s="69" t="str">
        <f t="shared" si="0"/>
        <v/>
      </c>
      <c r="H64" s="76" t="str">
        <f>'PIM Model'!$D$23</f>
        <v>%</v>
      </c>
      <c r="I64" s="72" t="s">
        <v>695</v>
      </c>
      <c r="J64">
        <v>1.75</v>
      </c>
      <c r="K64" s="71">
        <v>25</v>
      </c>
      <c r="L64" s="63" t="s">
        <v>496</v>
      </c>
    </row>
    <row r="65" spans="1:12" x14ac:dyDescent="0.25">
      <c r="A65" s="63">
        <v>30</v>
      </c>
      <c r="B65" s="63">
        <v>0</v>
      </c>
      <c r="C65" s="63">
        <v>0</v>
      </c>
      <c r="D65" s="63" t="s">
        <v>693</v>
      </c>
      <c r="E65" s="63" t="s">
        <v>692</v>
      </c>
      <c r="F65" s="70" t="str">
        <f>'PIM Model'!$AD$24</f>
        <v/>
      </c>
      <c r="G65" s="69" t="str">
        <f t="shared" si="0"/>
        <v/>
      </c>
      <c r="H65" s="76" t="str">
        <f>IF('PIM Model'!$D$24="$/LB","#","%")</f>
        <v>%</v>
      </c>
      <c r="I65" s="72" t="s">
        <v>695</v>
      </c>
      <c r="J65">
        <v>1.75</v>
      </c>
      <c r="K65" s="71">
        <v>25</v>
      </c>
      <c r="L65" s="63" t="s">
        <v>496</v>
      </c>
    </row>
    <row r="66" spans="1:12" x14ac:dyDescent="0.25">
      <c r="A66" s="63">
        <v>31</v>
      </c>
      <c r="B66" s="63">
        <v>0</v>
      </c>
      <c r="C66" s="63">
        <v>0</v>
      </c>
      <c r="D66" s="63" t="s">
        <v>693</v>
      </c>
      <c r="E66" s="63" t="s">
        <v>692</v>
      </c>
      <c r="F66" s="70" t="str">
        <f>'PIM Model'!$AD$25</f>
        <v/>
      </c>
      <c r="G66" s="69" t="str">
        <f t="shared" si="0"/>
        <v/>
      </c>
      <c r="H66" s="76" t="str">
        <f>IF('PIM Model'!$D$25="$/LB","#","%")</f>
        <v>%</v>
      </c>
      <c r="I66" s="72" t="s">
        <v>695</v>
      </c>
      <c r="J66">
        <v>1.75</v>
      </c>
      <c r="K66" s="71">
        <v>25</v>
      </c>
      <c r="L66" s="63" t="s">
        <v>496</v>
      </c>
    </row>
    <row r="67" spans="1:12" x14ac:dyDescent="0.25">
      <c r="A67" s="63">
        <v>32</v>
      </c>
      <c r="B67" s="63">
        <v>0</v>
      </c>
      <c r="C67" s="63">
        <v>0</v>
      </c>
      <c r="D67" s="63" t="s">
        <v>693</v>
      </c>
      <c r="E67" s="63" t="s">
        <v>692</v>
      </c>
      <c r="F67" s="70" t="str">
        <f>'PIM Model'!$AD$26</f>
        <v/>
      </c>
      <c r="G67" s="69" t="str">
        <f t="shared" si="0"/>
        <v/>
      </c>
      <c r="H67" s="76" t="str">
        <f>IF('PIM Model'!$D$26="$/LB","#","%")</f>
        <v>%</v>
      </c>
      <c r="I67" s="72" t="s">
        <v>695</v>
      </c>
      <c r="J67">
        <v>1.75</v>
      </c>
      <c r="K67" s="71">
        <v>25</v>
      </c>
      <c r="L67" s="63" t="s">
        <v>496</v>
      </c>
    </row>
    <row r="68" spans="1:12" x14ac:dyDescent="0.25">
      <c r="A68" s="63">
        <v>33</v>
      </c>
      <c r="B68" s="63">
        <v>0</v>
      </c>
      <c r="C68" s="63">
        <v>0</v>
      </c>
      <c r="D68" s="63" t="s">
        <v>693</v>
      </c>
      <c r="E68" s="63" t="s">
        <v>692</v>
      </c>
      <c r="F68" s="70" t="str">
        <f>'PIM Model'!$AD$29</f>
        <v/>
      </c>
      <c r="G68" s="69" t="str">
        <f t="shared" si="0"/>
        <v/>
      </c>
      <c r="H68" s="76" t="str">
        <f>IF('PIM Model'!$D$29="$/LB","#","%")</f>
        <v>%</v>
      </c>
      <c r="I68" s="72" t="s">
        <v>695</v>
      </c>
      <c r="J68">
        <v>1.75</v>
      </c>
      <c r="K68" s="71">
        <v>25</v>
      </c>
      <c r="L68" s="63" t="s">
        <v>496</v>
      </c>
    </row>
    <row r="69" spans="1:12" x14ac:dyDescent="0.25">
      <c r="A69" s="63">
        <v>34</v>
      </c>
      <c r="B69" s="63">
        <v>0</v>
      </c>
      <c r="C69" s="63">
        <v>0</v>
      </c>
      <c r="D69" s="63" t="s">
        <v>693</v>
      </c>
      <c r="E69" s="63" t="s">
        <v>692</v>
      </c>
      <c r="F69" s="70" t="str">
        <f>'PIM Model'!$AD$30</f>
        <v/>
      </c>
      <c r="G69" s="69" t="str">
        <f t="shared" ref="G69:G72" si="2">F69</f>
        <v/>
      </c>
      <c r="H69" s="76" t="str">
        <f>IF('PIM Model'!$D$30="$/LB","#","%")</f>
        <v>%</v>
      </c>
      <c r="I69" s="72" t="s">
        <v>695</v>
      </c>
      <c r="J69">
        <v>1.75</v>
      </c>
      <c r="K69" s="71">
        <v>25</v>
      </c>
      <c r="L69" s="63" t="s">
        <v>496</v>
      </c>
    </row>
    <row r="70" spans="1:12" x14ac:dyDescent="0.25">
      <c r="A70" s="63">
        <v>35</v>
      </c>
      <c r="B70" s="63">
        <v>0</v>
      </c>
      <c r="C70" s="63">
        <v>0</v>
      </c>
      <c r="D70" s="63" t="s">
        <v>693</v>
      </c>
      <c r="E70" s="63" t="s">
        <v>692</v>
      </c>
      <c r="F70" s="70" t="str">
        <f>'PIM Model'!$AD$28</f>
        <v/>
      </c>
      <c r="G70" s="69" t="str">
        <f t="shared" si="2"/>
        <v/>
      </c>
      <c r="H70" s="76" t="str">
        <f>'PIM Model'!$D$28</f>
        <v>%</v>
      </c>
      <c r="I70" s="72" t="s">
        <v>695</v>
      </c>
      <c r="J70">
        <v>1.75</v>
      </c>
      <c r="K70" s="71">
        <v>25</v>
      </c>
      <c r="L70" s="63" t="s">
        <v>496</v>
      </c>
    </row>
    <row r="71" spans="1:12" x14ac:dyDescent="0.25">
      <c r="A71" s="63">
        <v>35</v>
      </c>
      <c r="B71" s="63">
        <v>272</v>
      </c>
      <c r="C71" s="63">
        <v>3470</v>
      </c>
      <c r="D71" s="63" t="s">
        <v>691</v>
      </c>
      <c r="E71" s="63" t="str">
        <f>IF('PRIME Headers'!$C$20="No","PWW","P07")</f>
        <v>P07</v>
      </c>
      <c r="F71" s="70" t="str">
        <f>'PIM Model'!$AD$28</f>
        <v/>
      </c>
      <c r="G71" s="69" t="str">
        <f t="shared" ref="G71" si="3">F71</f>
        <v/>
      </c>
      <c r="H71" s="76" t="str">
        <f>'PIM Model'!$D$28</f>
        <v>%</v>
      </c>
      <c r="I71" s="72" t="s">
        <v>695</v>
      </c>
      <c r="J71">
        <v>1.75</v>
      </c>
      <c r="K71" s="71">
        <v>25</v>
      </c>
      <c r="L71" s="63" t="s">
        <v>496</v>
      </c>
    </row>
    <row r="72" spans="1:12" x14ac:dyDescent="0.25">
      <c r="A72" s="63">
        <v>37</v>
      </c>
      <c r="B72" s="63">
        <v>0</v>
      </c>
      <c r="C72" s="63">
        <v>0</v>
      </c>
      <c r="D72" s="63" t="s">
        <v>691</v>
      </c>
      <c r="E72" s="63" t="str">
        <f>IF('PRIME Headers'!$C$20="No","PWW","P07")</f>
        <v>P07</v>
      </c>
      <c r="F72" s="70" t="str">
        <f>'PIM Model'!$AD$22</f>
        <v/>
      </c>
      <c r="G72" s="69" t="str">
        <f t="shared" si="2"/>
        <v/>
      </c>
      <c r="H72" s="76" t="str">
        <f>IF('PIM Model'!$D$22="$/LB","#","%")</f>
        <v>%</v>
      </c>
      <c r="I72" s="72" t="s">
        <v>695</v>
      </c>
      <c r="J72">
        <v>1.75</v>
      </c>
      <c r="K72" s="71">
        <v>25</v>
      </c>
      <c r="L72" s="63" t="s">
        <v>496</v>
      </c>
    </row>
    <row r="73" spans="1:12" x14ac:dyDescent="0.25">
      <c r="A73" s="63">
        <v>996</v>
      </c>
      <c r="B73" s="63">
        <v>0</v>
      </c>
      <c r="C73" s="63">
        <v>0</v>
      </c>
      <c r="D73" s="63" t="s">
        <v>691</v>
      </c>
      <c r="E73" s="63" t="str">
        <f>IF('PRIME Headers'!$C$20="No","PWW","P07")</f>
        <v>P07</v>
      </c>
      <c r="F73" s="70" t="str">
        <f>IF(COUNTIF('PIM Model'!$E$10:$E$30,"Exclude"),"",'PIM Model'!$AD$20)</f>
        <v/>
      </c>
      <c r="G73" s="69" t="str">
        <f>F73</f>
        <v/>
      </c>
      <c r="H73" s="76" t="str">
        <f>'PIM Model'!$D$20</f>
        <v>%</v>
      </c>
      <c r="I73" s="72" t="s">
        <v>695</v>
      </c>
      <c r="J73">
        <v>1.75</v>
      </c>
      <c r="K73" s="71">
        <v>25</v>
      </c>
      <c r="L73" s="63" t="s">
        <v>496</v>
      </c>
    </row>
    <row r="74" spans="1:12" x14ac:dyDescent="0.25">
      <c r="A74" s="63">
        <v>997</v>
      </c>
      <c r="B74" s="63">
        <v>0</v>
      </c>
      <c r="C74" s="63">
        <v>0</v>
      </c>
      <c r="D74" s="63" t="s">
        <v>691</v>
      </c>
      <c r="E74" s="63" t="str">
        <f>IF('PRIME Headers'!$C$20="No","PWW","P07")</f>
        <v>P07</v>
      </c>
      <c r="F74" s="70" t="str">
        <f>IF(COUNTIF('PIM Model'!$E$10:$E$30,"Exclude"),"",'PIM Model'!$AD$21)</f>
        <v/>
      </c>
      <c r="G74" s="69" t="str">
        <f t="shared" ref="G74:G76" si="4">F74</f>
        <v/>
      </c>
      <c r="H74" s="76" t="str">
        <f>'PIM Model'!$D$21</f>
        <v>%</v>
      </c>
      <c r="I74" s="72" t="s">
        <v>695</v>
      </c>
      <c r="J74">
        <v>1.75</v>
      </c>
      <c r="K74" s="71">
        <v>25</v>
      </c>
      <c r="L74" s="63" t="s">
        <v>496</v>
      </c>
    </row>
    <row r="75" spans="1:12" x14ac:dyDescent="0.25">
      <c r="A75" s="63">
        <v>998</v>
      </c>
      <c r="B75" s="63">
        <v>0</v>
      </c>
      <c r="C75" s="63">
        <v>0</v>
      </c>
      <c r="D75" s="63" t="s">
        <v>691</v>
      </c>
      <c r="E75" s="63" t="str">
        <f>IF('PRIME Headers'!$C$20="No","PWW","P07")</f>
        <v>P07</v>
      </c>
      <c r="F75" s="70" t="str">
        <f>IF(COUNTIF('PIM Model'!$E$10:$E$30,"Exclude"),"",'PIM Model'!$AD$21)</f>
        <v/>
      </c>
      <c r="G75" s="69" t="str">
        <f t="shared" si="4"/>
        <v/>
      </c>
      <c r="H75" s="76" t="str">
        <f>'PIM Model'!$D$21</f>
        <v>%</v>
      </c>
      <c r="I75" s="72" t="s">
        <v>695</v>
      </c>
      <c r="J75">
        <v>1.75</v>
      </c>
      <c r="K75" s="71">
        <v>25</v>
      </c>
      <c r="L75" s="63" t="s">
        <v>496</v>
      </c>
    </row>
    <row r="76" spans="1:12" x14ac:dyDescent="0.25">
      <c r="A76" s="63">
        <v>999</v>
      </c>
      <c r="B76" s="63">
        <v>0</v>
      </c>
      <c r="C76" s="63">
        <v>0</v>
      </c>
      <c r="D76" s="63" t="s">
        <v>690</v>
      </c>
      <c r="E76" s="63" t="s">
        <v>689</v>
      </c>
      <c r="F76" s="70" t="str">
        <f>IF(COUNTIF('PIM Model'!$E$10:$E$30,"Exclude"),"",'PIM Model'!$AD$20)</f>
        <v/>
      </c>
      <c r="G76" s="69" t="str">
        <f t="shared" si="4"/>
        <v/>
      </c>
      <c r="H76" s="76" t="str">
        <f>'PIM Model'!$D$20</f>
        <v>%</v>
      </c>
      <c r="I76" s="72" t="s">
        <v>695</v>
      </c>
      <c r="J76">
        <v>1.75</v>
      </c>
      <c r="K76" s="71">
        <v>25</v>
      </c>
      <c r="L76" s="63" t="s">
        <v>496</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382" t="s">
        <v>99</v>
      </c>
      <c r="D2" s="382" t="s">
        <v>529</v>
      </c>
      <c r="E2" s="382" t="s">
        <v>530</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520</v>
      </c>
    </row>
    <row r="33" spans="1:23" ht="45" x14ac:dyDescent="0.2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519</v>
      </c>
    </row>
    <row r="64" spans="1:23" ht="60" x14ac:dyDescent="0.2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zoomScaleNormal="100" workbookViewId="0">
      <selection activeCell="B1" sqref="B1"/>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41"/>
      <c r="D1" s="140"/>
      <c r="E1" s="140"/>
      <c r="F1" s="140"/>
    </row>
    <row r="2" spans="1:6" ht="15.75" x14ac:dyDescent="0.25">
      <c r="A2" s="140"/>
      <c r="B2" s="1342" t="s">
        <v>1085</v>
      </c>
      <c r="C2" s="1343"/>
      <c r="D2" s="140"/>
      <c r="E2" s="140"/>
      <c r="F2" s="140"/>
    </row>
    <row r="3" spans="1:6" x14ac:dyDescent="0.25">
      <c r="A3" s="140"/>
      <c r="B3" s="680" t="s">
        <v>879</v>
      </c>
      <c r="C3" s="742" t="str">
        <f>IF(OR(Welcome!$D$8="PON Only",Welcome!$D$8="PON w/ Incentive"),"ALC PON "&amp;'MDA Worksheet'!$R$14,"ALCM "&amp;'MDA Worksheet'!$R$14)</f>
        <v>ALCM 0</v>
      </c>
      <c r="D3" s="140"/>
      <c r="E3" s="742"/>
      <c r="F3" s="140"/>
    </row>
    <row r="4" spans="1:6" x14ac:dyDescent="0.25">
      <c r="A4" s="140"/>
      <c r="B4" s="680" t="s">
        <v>882</v>
      </c>
      <c r="C4" s="743">
        <f>'Required Info to Submit'!$F$14</f>
        <v>44332</v>
      </c>
      <c r="D4" s="140"/>
      <c r="E4" s="140"/>
      <c r="F4" s="140"/>
    </row>
    <row r="5" spans="1:6" x14ac:dyDescent="0.25">
      <c r="A5" s="140"/>
      <c r="B5" s="680" t="s">
        <v>883</v>
      </c>
      <c r="C5" s="742" t="s">
        <v>884</v>
      </c>
      <c r="D5" s="140"/>
      <c r="E5" s="140"/>
      <c r="F5" s="140"/>
    </row>
    <row r="6" spans="1:6" x14ac:dyDescent="0.25">
      <c r="A6" s="140"/>
      <c r="B6" s="1340" t="s">
        <v>887</v>
      </c>
      <c r="C6" s="1341"/>
      <c r="D6" s="140"/>
      <c r="E6" s="140"/>
      <c r="F6" s="140"/>
    </row>
    <row r="7" spans="1:6" x14ac:dyDescent="0.25">
      <c r="A7" s="140"/>
      <c r="B7" s="680" t="s">
        <v>880</v>
      </c>
      <c r="C7" s="742" t="s">
        <v>1251</v>
      </c>
      <c r="D7" s="140"/>
      <c r="E7" s="140"/>
      <c r="F7" s="140"/>
    </row>
    <row r="8" spans="1:6" x14ac:dyDescent="0.25">
      <c r="A8" s="140"/>
      <c r="B8" s="680" t="s">
        <v>881</v>
      </c>
      <c r="C8" s="742" t="s">
        <v>681</v>
      </c>
      <c r="D8" s="140"/>
      <c r="E8" s="140"/>
      <c r="F8" s="140"/>
    </row>
    <row r="9" spans="1:6" x14ac:dyDescent="0.25">
      <c r="A9" s="140"/>
      <c r="B9" s="680" t="s">
        <v>885</v>
      </c>
      <c r="C9" s="742" t="str">
        <f>'MDA Worksheet'!$K$10</f>
        <v>SALEM</v>
      </c>
      <c r="D9" s="140"/>
      <c r="E9" s="140"/>
      <c r="F9" s="140"/>
    </row>
    <row r="10" spans="1:6" x14ac:dyDescent="0.25">
      <c r="A10" s="140"/>
      <c r="B10" s="680" t="s">
        <v>801</v>
      </c>
      <c r="C10" s="743">
        <f>'Required Info to Submit'!$F$14</f>
        <v>44332</v>
      </c>
      <c r="D10" s="140"/>
      <c r="E10" s="140"/>
      <c r="F10" s="140"/>
    </row>
    <row r="11" spans="1:6" x14ac:dyDescent="0.25">
      <c r="A11" s="140"/>
      <c r="B11" s="680" t="s">
        <v>802</v>
      </c>
      <c r="C11" s="743">
        <f>IF(C20="NO",C10+370,'MDA Worksheet'!$AV$24)</f>
        <v>44338</v>
      </c>
      <c r="D11" s="140"/>
      <c r="E11" s="140"/>
      <c r="F11" s="140"/>
    </row>
    <row r="12" spans="1:6" x14ac:dyDescent="0.25">
      <c r="A12" s="140"/>
      <c r="B12" s="680" t="s">
        <v>886</v>
      </c>
      <c r="C12" s="742" t="s">
        <v>707</v>
      </c>
      <c r="D12" s="140"/>
      <c r="E12" s="140"/>
      <c r="F12" s="140"/>
    </row>
    <row r="13" spans="1:6" x14ac:dyDescent="0.25">
      <c r="A13" s="140"/>
      <c r="B13" s="1340" t="s">
        <v>888</v>
      </c>
      <c r="C13" s="1341"/>
      <c r="D13" s="140"/>
      <c r="E13" s="140"/>
      <c r="F13" s="140"/>
    </row>
    <row r="14" spans="1:6" x14ac:dyDescent="0.25">
      <c r="A14" s="140"/>
      <c r="B14" s="744" t="s">
        <v>889</v>
      </c>
      <c r="C14" s="742">
        <v>1.75</v>
      </c>
      <c r="D14" s="140"/>
      <c r="E14" s="140"/>
      <c r="F14" s="140"/>
    </row>
    <row r="15" spans="1:6" x14ac:dyDescent="0.25">
      <c r="A15" s="140"/>
      <c r="B15" s="744" t="s">
        <v>890</v>
      </c>
      <c r="C15" s="742" t="s">
        <v>891</v>
      </c>
      <c r="D15" s="140"/>
      <c r="E15" s="140"/>
      <c r="F15" s="140"/>
    </row>
    <row r="16" spans="1:6" x14ac:dyDescent="0.25">
      <c r="A16" s="140"/>
      <c r="B16" s="744" t="s">
        <v>892</v>
      </c>
      <c r="C16" s="742" t="s">
        <v>692</v>
      </c>
      <c r="D16" s="140"/>
      <c r="E16" s="140"/>
      <c r="F16" s="140"/>
    </row>
    <row r="17" spans="1:6" x14ac:dyDescent="0.25">
      <c r="A17" s="140"/>
      <c r="B17" s="744" t="s">
        <v>893</v>
      </c>
      <c r="C17" s="742" t="s">
        <v>894</v>
      </c>
      <c r="D17" s="140"/>
      <c r="E17" s="140"/>
      <c r="F17" s="140"/>
    </row>
    <row r="18" spans="1:6" x14ac:dyDescent="0.25">
      <c r="A18" s="140"/>
      <c r="B18" s="744" t="s">
        <v>895</v>
      </c>
      <c r="C18" s="742">
        <v>25</v>
      </c>
      <c r="D18" s="140"/>
      <c r="E18" s="140"/>
      <c r="F18" s="140"/>
    </row>
    <row r="19" spans="1:6" x14ac:dyDescent="0.25">
      <c r="A19" s="140"/>
      <c r="B19" s="744" t="s">
        <v>896</v>
      </c>
      <c r="C19" s="742" t="s">
        <v>496</v>
      </c>
      <c r="D19" s="140"/>
      <c r="E19" s="140"/>
      <c r="F19" s="140"/>
    </row>
    <row r="20" spans="1:6" x14ac:dyDescent="0.25">
      <c r="A20" s="140"/>
      <c r="B20" s="744" t="s">
        <v>897</v>
      </c>
      <c r="C20" s="742" t="str">
        <f>IF(OR(Welcome!$D$8="PON Only",Welcome!$D$8="PON w/ Incentive"),"NO","YES")</f>
        <v>YES</v>
      </c>
      <c r="D20" s="140"/>
      <c r="E20" s="140"/>
      <c r="F20" s="140"/>
    </row>
    <row r="21" spans="1:6" x14ac:dyDescent="0.25">
      <c r="A21" s="140"/>
      <c r="B21" s="744" t="s">
        <v>898</v>
      </c>
      <c r="C21" s="742" t="str">
        <f>IF($C$20="No","","Semi-Annually")</f>
        <v>Semi-Annually</v>
      </c>
      <c r="D21" s="140"/>
      <c r="E21" s="140"/>
      <c r="F21" s="140"/>
    </row>
    <row r="22" spans="1:6" x14ac:dyDescent="0.25">
      <c r="A22" s="140"/>
      <c r="B22" s="744" t="s">
        <v>899</v>
      </c>
      <c r="C22" s="745" t="str">
        <f>'MDA Worksheet'!$T$38</f>
        <v>Error on A La Carte</v>
      </c>
      <c r="D22" s="140"/>
      <c r="E22" s="140"/>
      <c r="F22" s="140"/>
    </row>
    <row r="23" spans="1:6" x14ac:dyDescent="0.25">
      <c r="A23" s="140"/>
      <c r="B23" s="744" t="s">
        <v>900</v>
      </c>
      <c r="C23" s="746" t="str">
        <f>'MDA Worksheet'!$T$36</f>
        <v>Error on A La Carte</v>
      </c>
      <c r="D23" s="140"/>
      <c r="E23" s="140"/>
      <c r="F23" s="140"/>
    </row>
    <row r="24" spans="1:6" ht="15.75" thickBot="1" x14ac:dyDescent="0.3">
      <c r="A24" s="140"/>
      <c r="B24" s="747" t="s">
        <v>901</v>
      </c>
      <c r="C24" s="748">
        <v>2</v>
      </c>
      <c r="D24" s="140"/>
      <c r="E24" s="140"/>
      <c r="F24" s="140"/>
    </row>
    <row r="25" spans="1:6" x14ac:dyDescent="0.25">
      <c r="A25" s="140"/>
      <c r="B25" s="140"/>
      <c r="C25" s="741"/>
      <c r="D25" s="140"/>
      <c r="E25" s="140"/>
      <c r="F25" s="140"/>
    </row>
    <row r="26" spans="1:6" x14ac:dyDescent="0.25">
      <c r="A26" s="140"/>
      <c r="B26" s="140"/>
      <c r="C26" s="741"/>
      <c r="D26" s="140"/>
      <c r="E26" s="140"/>
      <c r="F26" s="140"/>
    </row>
    <row r="27" spans="1:6" x14ac:dyDescent="0.25">
      <c r="A27" s="140"/>
      <c r="B27" s="140"/>
      <c r="C27" s="741"/>
      <c r="D27" s="140"/>
      <c r="E27" s="140"/>
      <c r="F27" s="140"/>
    </row>
  </sheetData>
  <sheetProtection algorithmName="SHA-512" hashValue="+Kvkem5Xkuhx6tMixyvJWAc4K4WbvrLqL/1bLT4A7wA1k7YRv+LD8G/Nfrq73Bdd8tyQstfN78FtpyeW+xl/Fg==" saltValue="EGpqOt/PQUrVU/9Whjjwj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topLeftCell="A21" workbookViewId="0">
      <selection activeCell="D28" sqref="D28"/>
    </sheetView>
  </sheetViews>
  <sheetFormatPr defaultRowHeight="15" x14ac:dyDescent="0.25"/>
  <cols>
    <col min="1" max="1" width="4.7109375" bestFit="1" customWidth="1"/>
    <col min="2" max="2" width="16.5703125" style="864" bestFit="1" customWidth="1"/>
    <col min="3" max="3" width="28" style="864" bestFit="1" customWidth="1"/>
    <col min="4" max="4" width="10.85546875" bestFit="1" customWidth="1"/>
    <col min="5" max="5" width="15.85546875" bestFit="1" customWidth="1"/>
  </cols>
  <sheetData>
    <row r="1" spans="1:5" x14ac:dyDescent="0.25">
      <c r="A1" s="864" t="s">
        <v>1230</v>
      </c>
      <c r="B1" s="864" t="s">
        <v>1233</v>
      </c>
      <c r="C1" s="864" t="s">
        <v>1234</v>
      </c>
      <c r="D1" s="22" t="s">
        <v>1231</v>
      </c>
      <c r="E1" s="22" t="s">
        <v>1232</v>
      </c>
    </row>
    <row r="2" spans="1:5" x14ac:dyDescent="0.25">
      <c r="A2" s="864" t="s">
        <v>193</v>
      </c>
      <c r="B2" s="864">
        <v>2020</v>
      </c>
      <c r="C2" s="864" t="s">
        <v>927</v>
      </c>
      <c r="D2" s="22">
        <v>2.7739631938930701E-2</v>
      </c>
      <c r="E2" s="22">
        <v>2.7125016276518699E-2</v>
      </c>
    </row>
    <row r="3" spans="1:5" x14ac:dyDescent="0.25">
      <c r="A3" s="864" t="s">
        <v>192</v>
      </c>
      <c r="B3" s="864">
        <v>2180</v>
      </c>
      <c r="C3" s="864" t="s">
        <v>79</v>
      </c>
      <c r="D3" s="22">
        <v>2.8536064274713099E-2</v>
      </c>
      <c r="E3" s="22">
        <v>2.7125016276518699E-2</v>
      </c>
    </row>
    <row r="4" spans="1:5" x14ac:dyDescent="0.25">
      <c r="A4" s="864" t="s">
        <v>191</v>
      </c>
      <c r="B4" s="864">
        <v>2160</v>
      </c>
      <c r="C4" s="864" t="s">
        <v>28</v>
      </c>
      <c r="D4" s="22">
        <v>3.1885529773458002E-2</v>
      </c>
      <c r="E4" s="22">
        <v>2.7125016276518699E-2</v>
      </c>
    </row>
    <row r="5" spans="1:5" x14ac:dyDescent="0.25">
      <c r="A5" s="864" t="s">
        <v>190</v>
      </c>
      <c r="B5" s="864">
        <v>2110</v>
      </c>
      <c r="C5" s="864" t="s">
        <v>33</v>
      </c>
      <c r="D5" s="22">
        <v>2.82674148233787E-2</v>
      </c>
      <c r="E5" s="22">
        <v>2.7125016276518699E-2</v>
      </c>
    </row>
    <row r="6" spans="1:5" x14ac:dyDescent="0.25">
      <c r="A6" s="864" t="s">
        <v>189</v>
      </c>
      <c r="B6" s="864">
        <v>2165</v>
      </c>
      <c r="C6" s="864" t="s">
        <v>81</v>
      </c>
      <c r="D6" s="22">
        <v>2.7125016276518699E-2</v>
      </c>
      <c r="E6" s="22">
        <v>2.7125016276518699E-2</v>
      </c>
    </row>
    <row r="7" spans="1:5" x14ac:dyDescent="0.25">
      <c r="A7" s="864" t="s">
        <v>188</v>
      </c>
      <c r="B7" s="864">
        <v>2170</v>
      </c>
      <c r="C7" s="864" t="s">
        <v>122</v>
      </c>
      <c r="D7" s="22">
        <v>2.59925926894349E-2</v>
      </c>
      <c r="E7" s="22">
        <v>2.7125016276518699E-2</v>
      </c>
    </row>
    <row r="8" spans="1:5" x14ac:dyDescent="0.25">
      <c r="A8" s="864" t="s">
        <v>187</v>
      </c>
      <c r="B8" s="864">
        <v>2148</v>
      </c>
      <c r="C8" s="864" t="s">
        <v>64</v>
      </c>
      <c r="D8" s="22">
        <v>2.6095112304206601E-2</v>
      </c>
      <c r="E8" s="22">
        <v>2.7125016276518699E-2</v>
      </c>
    </row>
    <row r="9" spans="1:5" x14ac:dyDescent="0.25">
      <c r="A9" s="864" t="s">
        <v>186</v>
      </c>
      <c r="B9" s="864">
        <v>2190</v>
      </c>
      <c r="C9" s="864" t="s">
        <v>19</v>
      </c>
      <c r="D9" s="22">
        <v>2.81140048372523E-2</v>
      </c>
      <c r="E9" s="22">
        <v>2.7125016276518699E-2</v>
      </c>
    </row>
    <row r="10" spans="1:5" x14ac:dyDescent="0.25">
      <c r="A10" s="864" t="s">
        <v>185</v>
      </c>
      <c r="B10" s="864">
        <v>2116</v>
      </c>
      <c r="C10" s="864" t="s">
        <v>59</v>
      </c>
      <c r="D10" s="22">
        <v>2.9944763320575302E-2</v>
      </c>
      <c r="E10" s="22">
        <v>2.7125016276518699E-2</v>
      </c>
    </row>
    <row r="11" spans="1:5" x14ac:dyDescent="0.25">
      <c r="A11" s="864" t="s">
        <v>184</v>
      </c>
      <c r="B11" s="864">
        <v>248</v>
      </c>
      <c r="C11" s="864" t="s">
        <v>1111</v>
      </c>
      <c r="D11" s="22">
        <v>2.6464657930859201E-2</v>
      </c>
      <c r="E11" s="22">
        <v>2.7125016276518699E-2</v>
      </c>
    </row>
    <row r="12" spans="1:5" x14ac:dyDescent="0.25">
      <c r="A12" s="864" t="s">
        <v>182</v>
      </c>
      <c r="B12" s="864">
        <v>2350</v>
      </c>
      <c r="C12" s="864" t="s">
        <v>39</v>
      </c>
      <c r="D12" s="22">
        <v>2.9415639585766401E-2</v>
      </c>
      <c r="E12" s="22">
        <v>2.7125016276518699E-2</v>
      </c>
    </row>
    <row r="13" spans="1:5" x14ac:dyDescent="0.25">
      <c r="A13" s="864" t="s">
        <v>181</v>
      </c>
      <c r="B13" s="864">
        <v>2345</v>
      </c>
      <c r="C13" s="864" t="s">
        <v>928</v>
      </c>
      <c r="D13" s="22">
        <v>2.6962706679612598E-2</v>
      </c>
      <c r="E13" s="22">
        <v>2.7125016276518699E-2</v>
      </c>
    </row>
    <row r="14" spans="1:5" x14ac:dyDescent="0.25">
      <c r="A14" s="864" t="s">
        <v>180</v>
      </c>
      <c r="B14" s="864">
        <v>2330</v>
      </c>
      <c r="C14" s="864" t="s">
        <v>31</v>
      </c>
      <c r="D14" s="22">
        <v>2.6792509343913602E-2</v>
      </c>
      <c r="E14" s="22">
        <v>2.7125016276518699E-2</v>
      </c>
    </row>
    <row r="15" spans="1:5" x14ac:dyDescent="0.25">
      <c r="A15" s="864" t="s">
        <v>179</v>
      </c>
      <c r="B15" s="864">
        <v>2340</v>
      </c>
      <c r="C15" s="864" t="s">
        <v>929</v>
      </c>
      <c r="D15" s="22">
        <v>2.53908115053765E-2</v>
      </c>
      <c r="E15" s="22">
        <v>2.7125016276518699E-2</v>
      </c>
    </row>
    <row r="16" spans="1:5" x14ac:dyDescent="0.25">
      <c r="A16" s="864" t="s">
        <v>178</v>
      </c>
      <c r="B16" s="864">
        <v>4100</v>
      </c>
      <c r="C16" s="864" t="s">
        <v>52</v>
      </c>
      <c r="D16" s="22">
        <v>2.9901342297929501E-2</v>
      </c>
      <c r="E16" s="22">
        <v>2.7125016276518699E-2</v>
      </c>
    </row>
    <row r="17" spans="1:5" x14ac:dyDescent="0.25">
      <c r="A17" s="864" t="s">
        <v>1126</v>
      </c>
      <c r="B17" s="864">
        <v>2355</v>
      </c>
      <c r="C17" s="864" t="s">
        <v>1127</v>
      </c>
      <c r="D17" s="22">
        <v>3.4605844000615303E-2</v>
      </c>
      <c r="E17" s="22">
        <v>2.7125016276518699E-2</v>
      </c>
    </row>
    <row r="18" spans="1:5" x14ac:dyDescent="0.25">
      <c r="A18" s="864" t="s">
        <v>177</v>
      </c>
      <c r="B18" s="864">
        <v>1054</v>
      </c>
      <c r="C18" s="864" t="s">
        <v>46</v>
      </c>
      <c r="D18" s="22">
        <v>2.8511953382644999E-2</v>
      </c>
      <c r="E18" s="22">
        <v>2.7125016276518699E-2</v>
      </c>
    </row>
    <row r="19" spans="1:5" x14ac:dyDescent="0.25">
      <c r="A19" s="864" t="s">
        <v>176</v>
      </c>
      <c r="B19" s="864">
        <v>1103</v>
      </c>
      <c r="C19" s="864" t="s">
        <v>22</v>
      </c>
      <c r="D19" s="22">
        <v>3.0860519002866901E-2</v>
      </c>
      <c r="E19" s="22">
        <v>2.7125016276518699E-2</v>
      </c>
    </row>
    <row r="20" spans="1:5" x14ac:dyDescent="0.25">
      <c r="A20" s="864" t="s">
        <v>175</v>
      </c>
      <c r="B20" s="864">
        <v>2099</v>
      </c>
      <c r="C20" s="864" t="s">
        <v>58</v>
      </c>
      <c r="D20" s="22">
        <v>2.5143112075853E-2</v>
      </c>
      <c r="E20" s="22">
        <v>2.7125016276518699E-2</v>
      </c>
    </row>
    <row r="21" spans="1:5" x14ac:dyDescent="0.25">
      <c r="A21" s="864" t="s">
        <v>174</v>
      </c>
      <c r="B21" s="864">
        <v>1104</v>
      </c>
      <c r="C21" s="864" t="s">
        <v>43</v>
      </c>
      <c r="D21" s="22">
        <v>2.9510551954597099E-2</v>
      </c>
      <c r="E21" s="22">
        <v>2.7125016276518699E-2</v>
      </c>
    </row>
    <row r="22" spans="1:5" x14ac:dyDescent="0.25">
      <c r="A22" s="864" t="s">
        <v>173</v>
      </c>
      <c r="B22" s="864">
        <v>4120</v>
      </c>
      <c r="C22" s="864" t="s">
        <v>63</v>
      </c>
      <c r="D22" s="22">
        <v>2.78821251138664E-2</v>
      </c>
      <c r="E22" s="22">
        <v>2.7125016276518699E-2</v>
      </c>
    </row>
    <row r="23" spans="1:5" x14ac:dyDescent="0.25">
      <c r="A23" s="864" t="s">
        <v>172</v>
      </c>
      <c r="B23" s="864">
        <v>4118</v>
      </c>
      <c r="C23" s="864" t="s">
        <v>30</v>
      </c>
      <c r="D23" s="22">
        <v>2.7490429003036599E-2</v>
      </c>
      <c r="E23" s="22">
        <v>2.7125016276518699E-2</v>
      </c>
    </row>
    <row r="24" spans="1:5" x14ac:dyDescent="0.25">
      <c r="A24" s="864" t="s">
        <v>171</v>
      </c>
      <c r="B24" s="864">
        <v>4146</v>
      </c>
      <c r="C24" s="864" t="s">
        <v>54</v>
      </c>
      <c r="D24" s="22">
        <v>2.6943630265373199E-2</v>
      </c>
      <c r="E24" s="22">
        <v>2.7125016276518699E-2</v>
      </c>
    </row>
    <row r="25" spans="1:5" x14ac:dyDescent="0.25">
      <c r="A25" s="864" t="s">
        <v>170</v>
      </c>
      <c r="B25" s="864">
        <v>4140</v>
      </c>
      <c r="C25" s="864" t="s">
        <v>40</v>
      </c>
      <c r="D25" s="22">
        <v>2.67651154233217E-2</v>
      </c>
      <c r="E25" s="22">
        <v>2.7125016276518699E-2</v>
      </c>
    </row>
    <row r="26" spans="1:5" x14ac:dyDescent="0.25">
      <c r="A26" s="864" t="s">
        <v>169</v>
      </c>
      <c r="B26" s="864">
        <v>4117</v>
      </c>
      <c r="C26" s="864" t="s">
        <v>17</v>
      </c>
      <c r="D26" s="22">
        <v>2.6616857866198201E-2</v>
      </c>
      <c r="E26" s="22">
        <v>2.7125016276518699E-2</v>
      </c>
    </row>
    <row r="27" spans="1:5" x14ac:dyDescent="0.25">
      <c r="A27" s="864" t="s">
        <v>168</v>
      </c>
      <c r="B27" s="864">
        <v>4147</v>
      </c>
      <c r="C27" s="864" t="s">
        <v>1272</v>
      </c>
      <c r="D27" s="22">
        <v>2.9100000000000001E-2</v>
      </c>
      <c r="E27" s="22">
        <v>2.7125016276518699E-2</v>
      </c>
    </row>
    <row r="28" spans="1:5" x14ac:dyDescent="0.25">
      <c r="A28" s="864" t="s">
        <v>167</v>
      </c>
      <c r="B28" s="864">
        <v>4110</v>
      </c>
      <c r="C28" s="864" t="s">
        <v>73</v>
      </c>
      <c r="D28" s="22">
        <v>2.65128206477999E-2</v>
      </c>
      <c r="E28" s="22">
        <v>2.7125016276518699E-2</v>
      </c>
    </row>
    <row r="29" spans="1:5" x14ac:dyDescent="0.25">
      <c r="A29" s="864" t="s">
        <v>166</v>
      </c>
      <c r="B29" s="864">
        <v>4150</v>
      </c>
      <c r="C29" s="864" t="s">
        <v>55</v>
      </c>
      <c r="D29" s="22">
        <v>2.3355361617324301E-2</v>
      </c>
      <c r="E29" s="22">
        <v>2.7125016276518699E-2</v>
      </c>
    </row>
    <row r="30" spans="1:5" x14ac:dyDescent="0.25">
      <c r="A30" s="864" t="s">
        <v>165</v>
      </c>
      <c r="B30" s="864">
        <v>3190</v>
      </c>
      <c r="C30" s="864" t="s">
        <v>27</v>
      </c>
      <c r="D30" s="22">
        <v>2.8324561503501499E-2</v>
      </c>
      <c r="E30" s="22">
        <v>2.7125016276518699E-2</v>
      </c>
    </row>
    <row r="31" spans="1:5" x14ac:dyDescent="0.25">
      <c r="A31" s="864" t="s">
        <v>164</v>
      </c>
      <c r="B31" s="864">
        <v>2260</v>
      </c>
      <c r="C31" s="864" t="s">
        <v>10</v>
      </c>
      <c r="D31" s="22">
        <v>2.59598075038967E-2</v>
      </c>
      <c r="E31" s="22">
        <v>2.7125016276518699E-2</v>
      </c>
    </row>
    <row r="32" spans="1:5" x14ac:dyDescent="0.25">
      <c r="A32" s="864" t="s">
        <v>163</v>
      </c>
      <c r="B32" s="864">
        <v>2210</v>
      </c>
      <c r="C32" s="864" t="s">
        <v>121</v>
      </c>
      <c r="D32" s="22">
        <v>2.3893251208070801E-2</v>
      </c>
      <c r="E32" s="22">
        <v>2.7125016276518699E-2</v>
      </c>
    </row>
    <row r="33" spans="1:5" x14ac:dyDescent="0.25">
      <c r="A33" s="864" t="s">
        <v>162</v>
      </c>
      <c r="B33" s="864">
        <v>2240</v>
      </c>
      <c r="C33" s="864" t="s">
        <v>16</v>
      </c>
      <c r="D33" s="22">
        <v>2.74803575467139E-2</v>
      </c>
      <c r="E33" s="22">
        <v>2.7125016276518699E-2</v>
      </c>
    </row>
    <row r="34" spans="1:5" x14ac:dyDescent="0.25">
      <c r="A34" s="864" t="s">
        <v>161</v>
      </c>
      <c r="B34" s="864">
        <v>2220</v>
      </c>
      <c r="C34" s="864" t="s">
        <v>5</v>
      </c>
      <c r="D34" s="22">
        <v>2.5343147655549899E-2</v>
      </c>
      <c r="E34" s="22">
        <v>2.7125016276518699E-2</v>
      </c>
    </row>
    <row r="35" spans="1:5" x14ac:dyDescent="0.25">
      <c r="A35" s="864" t="s">
        <v>160</v>
      </c>
      <c r="B35" s="864">
        <v>2125</v>
      </c>
      <c r="C35" s="864" t="s">
        <v>21</v>
      </c>
      <c r="D35" s="22">
        <v>2.6682633749483799E-2</v>
      </c>
      <c r="E35" s="22">
        <v>2.7125016276518699E-2</v>
      </c>
    </row>
    <row r="36" spans="1:5" x14ac:dyDescent="0.25">
      <c r="A36" s="864" t="s">
        <v>159</v>
      </c>
      <c r="B36" s="864">
        <v>2230</v>
      </c>
      <c r="C36" s="864" t="s">
        <v>49</v>
      </c>
      <c r="D36" s="22">
        <v>2.67508594907159E-2</v>
      </c>
      <c r="E36" s="22">
        <v>2.7125016276518699E-2</v>
      </c>
    </row>
    <row r="37" spans="1:5" x14ac:dyDescent="0.25">
      <c r="A37" s="864" t="s">
        <v>158</v>
      </c>
      <c r="B37" s="864">
        <v>3055</v>
      </c>
      <c r="C37" s="864" t="s">
        <v>7</v>
      </c>
      <c r="D37" s="22">
        <v>2.2915815988E-2</v>
      </c>
      <c r="E37" s="22">
        <v>2.7125016276518699E-2</v>
      </c>
    </row>
    <row r="38" spans="1:5" x14ac:dyDescent="0.25">
      <c r="A38" s="864" t="s">
        <v>1128</v>
      </c>
      <c r="B38" s="864">
        <v>2365</v>
      </c>
      <c r="C38" s="864" t="s">
        <v>1129</v>
      </c>
      <c r="D38" s="22">
        <v>2.87892046246566E-2</v>
      </c>
      <c r="E38" s="22">
        <v>2.7125016276518699E-2</v>
      </c>
    </row>
    <row r="39" spans="1:5" x14ac:dyDescent="0.25">
      <c r="A39" s="864" t="s">
        <v>157</v>
      </c>
      <c r="B39" s="864">
        <v>2250</v>
      </c>
      <c r="C39" s="864" t="s">
        <v>32</v>
      </c>
      <c r="D39" s="22">
        <v>2.5661957357599401E-2</v>
      </c>
      <c r="E39" s="22">
        <v>2.7125016276518699E-2</v>
      </c>
    </row>
    <row r="40" spans="1:5" x14ac:dyDescent="0.25">
      <c r="A40" s="864" t="s">
        <v>156</v>
      </c>
      <c r="B40" s="864">
        <v>3051</v>
      </c>
      <c r="C40" s="864" t="s">
        <v>76</v>
      </c>
      <c r="D40" s="22">
        <v>2.9814972600597098E-2</v>
      </c>
      <c r="E40" s="22">
        <v>2.7125016276518699E-2</v>
      </c>
    </row>
    <row r="41" spans="1:5" x14ac:dyDescent="0.25">
      <c r="A41" s="864" t="s">
        <v>155</v>
      </c>
      <c r="B41" s="864">
        <v>2370</v>
      </c>
      <c r="C41" s="864" t="s">
        <v>77</v>
      </c>
      <c r="D41" s="22">
        <v>2.35030648067363E-2</v>
      </c>
      <c r="E41" s="22">
        <v>2.7125016276518699E-2</v>
      </c>
    </row>
    <row r="42" spans="1:5" x14ac:dyDescent="0.25">
      <c r="A42" s="864" t="s">
        <v>154</v>
      </c>
      <c r="B42" s="864">
        <v>2135</v>
      </c>
      <c r="C42" s="864" t="s">
        <v>25</v>
      </c>
      <c r="D42" s="22">
        <v>2.6421829910205499E-2</v>
      </c>
      <c r="E42" s="22">
        <v>2.7125016276518699E-2</v>
      </c>
    </row>
    <row r="43" spans="1:5" x14ac:dyDescent="0.25">
      <c r="A43" s="864" t="s">
        <v>153</v>
      </c>
      <c r="B43" s="864">
        <v>2270</v>
      </c>
      <c r="C43" s="864" t="s">
        <v>2</v>
      </c>
      <c r="D43" s="22">
        <v>2.3666354884089899E-2</v>
      </c>
      <c r="E43" s="22">
        <v>2.7125016276518699E-2</v>
      </c>
    </row>
    <row r="44" spans="1:5" x14ac:dyDescent="0.25">
      <c r="A44" s="864" t="s">
        <v>152</v>
      </c>
      <c r="B44" s="864">
        <v>3230</v>
      </c>
      <c r="C44" s="864" t="s">
        <v>37</v>
      </c>
      <c r="D44" s="22">
        <v>2.6730080332460899E-2</v>
      </c>
      <c r="E44" s="22">
        <v>2.7125016276518699E-2</v>
      </c>
    </row>
    <row r="45" spans="1:5" x14ac:dyDescent="0.25">
      <c r="A45" s="864" t="s">
        <v>151</v>
      </c>
      <c r="B45" s="864">
        <v>3170</v>
      </c>
      <c r="C45" s="864" t="s">
        <v>24</v>
      </c>
      <c r="D45" s="22">
        <v>2.7054357310372E-2</v>
      </c>
      <c r="E45" s="22">
        <v>2.7125016276518699E-2</v>
      </c>
    </row>
    <row r="46" spans="1:5" x14ac:dyDescent="0.25">
      <c r="A46" s="864" t="s">
        <v>150</v>
      </c>
      <c r="B46" s="864">
        <v>3120</v>
      </c>
      <c r="C46" s="864" t="s">
        <v>68</v>
      </c>
      <c r="D46" s="22">
        <v>2.6123399008142499E-2</v>
      </c>
      <c r="E46" s="22">
        <v>2.7125016276518699E-2</v>
      </c>
    </row>
    <row r="47" spans="1:5" x14ac:dyDescent="0.25">
      <c r="A47" s="864" t="s">
        <v>149</v>
      </c>
      <c r="B47" s="864">
        <v>3186</v>
      </c>
      <c r="C47" s="864" t="s">
        <v>65</v>
      </c>
      <c r="D47" s="22">
        <v>2.8135776475119102E-2</v>
      </c>
      <c r="E47" s="22">
        <v>2.7125016276518699E-2</v>
      </c>
    </row>
    <row r="48" spans="1:5" x14ac:dyDescent="0.25">
      <c r="A48" s="864" t="s">
        <v>148</v>
      </c>
      <c r="B48" s="864">
        <v>3160</v>
      </c>
      <c r="C48" s="864" t="s">
        <v>50</v>
      </c>
      <c r="D48" s="22">
        <v>2.8067018330258899E-2</v>
      </c>
      <c r="E48" s="22">
        <v>2.7125016276518699E-2</v>
      </c>
    </row>
    <row r="49" spans="1:5" x14ac:dyDescent="0.25">
      <c r="A49" s="864" t="s">
        <v>147</v>
      </c>
      <c r="B49" s="864">
        <v>3150</v>
      </c>
      <c r="C49" s="864" t="s">
        <v>26</v>
      </c>
      <c r="D49" s="22">
        <v>2.6046662387047999E-2</v>
      </c>
      <c r="E49" s="22">
        <v>2.7125016276518699E-2</v>
      </c>
    </row>
    <row r="50" spans="1:5" x14ac:dyDescent="0.25">
      <c r="A50" s="864" t="s">
        <v>146</v>
      </c>
      <c r="B50" s="864">
        <v>3126</v>
      </c>
      <c r="C50" s="864" t="s">
        <v>80</v>
      </c>
      <c r="D50" s="22">
        <v>2.4500408399063801E-2</v>
      </c>
      <c r="E50" s="22">
        <v>2.7125016276518699E-2</v>
      </c>
    </row>
    <row r="51" spans="1:5" x14ac:dyDescent="0.25">
      <c r="A51" s="864" t="s">
        <v>145</v>
      </c>
      <c r="B51" s="864">
        <v>3023</v>
      </c>
      <c r="C51" s="864" t="s">
        <v>42</v>
      </c>
      <c r="D51" s="22">
        <v>2.72264414110285E-2</v>
      </c>
      <c r="E51" s="22">
        <v>2.7125016276518699E-2</v>
      </c>
    </row>
    <row r="52" spans="1:5" x14ac:dyDescent="0.25">
      <c r="A52" s="864" t="s">
        <v>144</v>
      </c>
      <c r="B52" s="864">
        <v>2185</v>
      </c>
      <c r="C52" s="864" t="s">
        <v>53</v>
      </c>
      <c r="D52" s="22">
        <v>2.59344882196802E-2</v>
      </c>
      <c r="E52" s="22">
        <v>2.7125016276518699E-2</v>
      </c>
    </row>
    <row r="53" spans="1:5" x14ac:dyDescent="0.25">
      <c r="A53" s="864" t="s">
        <v>143</v>
      </c>
      <c r="B53" s="864">
        <v>1106</v>
      </c>
      <c r="C53" s="864" t="s">
        <v>67</v>
      </c>
      <c r="D53" s="22">
        <v>2.8050323067163201E-2</v>
      </c>
      <c r="E53" s="22">
        <v>2.7125016276518699E-2</v>
      </c>
    </row>
    <row r="54" spans="1:5" x14ac:dyDescent="0.25">
      <c r="A54" s="864" t="s">
        <v>142</v>
      </c>
      <c r="B54" s="864">
        <v>3135</v>
      </c>
      <c r="C54" s="864" t="s">
        <v>29</v>
      </c>
      <c r="D54" s="22">
        <v>2.16945751008298E-2</v>
      </c>
      <c r="E54" s="22">
        <v>2.7125016276518699E-2</v>
      </c>
    </row>
    <row r="55" spans="1:5" x14ac:dyDescent="0.25">
      <c r="A55" s="864" t="s">
        <v>385</v>
      </c>
      <c r="B55" s="864">
        <v>3139</v>
      </c>
      <c r="C55" s="864" t="s">
        <v>250</v>
      </c>
      <c r="D55" s="22">
        <v>2.8207940601015499E-2</v>
      </c>
      <c r="E55" s="22">
        <v>2.7125016276518699E-2</v>
      </c>
    </row>
    <row r="56" spans="1:5" x14ac:dyDescent="0.25">
      <c r="A56" s="864" t="s">
        <v>141</v>
      </c>
      <c r="B56" s="864">
        <v>3147</v>
      </c>
      <c r="C56" s="864" t="s">
        <v>51</v>
      </c>
      <c r="D56" s="22">
        <v>2.5867145176892099E-2</v>
      </c>
      <c r="E56" s="22">
        <v>2.7125016276518699E-2</v>
      </c>
    </row>
    <row r="57" spans="1:5" x14ac:dyDescent="0.25">
      <c r="A57" s="864" t="s">
        <v>140</v>
      </c>
      <c r="B57" s="864">
        <v>3210</v>
      </c>
      <c r="C57" s="864" t="s">
        <v>47</v>
      </c>
      <c r="D57" s="22">
        <v>2.74445239361195E-2</v>
      </c>
      <c r="E57" s="22">
        <v>2.7125016276518699E-2</v>
      </c>
    </row>
    <row r="58" spans="1:5" x14ac:dyDescent="0.25">
      <c r="A58" s="864" t="s">
        <v>139</v>
      </c>
      <c r="B58" s="864">
        <v>1933</v>
      </c>
      <c r="C58" s="864" t="s">
        <v>56</v>
      </c>
      <c r="D58" s="22">
        <v>2.4213377365114599E-2</v>
      </c>
      <c r="E58" s="22">
        <v>2.7125016276518699E-2</v>
      </c>
    </row>
    <row r="59" spans="1:5" x14ac:dyDescent="0.25">
      <c r="A59" s="864" t="s">
        <v>138</v>
      </c>
      <c r="B59" s="864">
        <v>2140</v>
      </c>
      <c r="C59" s="864" t="s">
        <v>12</v>
      </c>
      <c r="D59" s="22">
        <v>2.7858540698883199E-2</v>
      </c>
      <c r="E59" s="22">
        <v>2.7125016276518699E-2</v>
      </c>
    </row>
    <row r="60" spans="1:5" x14ac:dyDescent="0.25">
      <c r="A60" s="864" t="s">
        <v>137</v>
      </c>
      <c r="B60" s="864">
        <v>3103</v>
      </c>
      <c r="C60" s="864" t="s">
        <v>57</v>
      </c>
      <c r="D60" s="22">
        <v>2.4165289961531701E-2</v>
      </c>
      <c r="E60" s="22">
        <v>2.7125016276518699E-2</v>
      </c>
    </row>
    <row r="61" spans="1:5" x14ac:dyDescent="0.25">
      <c r="A61" s="864" t="s">
        <v>136</v>
      </c>
      <c r="B61" s="864">
        <v>2360</v>
      </c>
      <c r="C61" s="864" t="s">
        <v>72</v>
      </c>
      <c r="D61" s="22">
        <v>2.4943884894722299E-2</v>
      </c>
      <c r="E61" s="22">
        <v>2.7125016276518699E-2</v>
      </c>
    </row>
    <row r="62" spans="1:5" s="945" customFormat="1" x14ac:dyDescent="0.25">
      <c r="A62" s="945" t="s">
        <v>1270</v>
      </c>
      <c r="B62" s="945">
        <v>4170</v>
      </c>
      <c r="C62" s="945" t="s">
        <v>1271</v>
      </c>
      <c r="D62" s="22">
        <v>2.8799999999999999E-2</v>
      </c>
      <c r="E62" s="22">
        <v>2.7125016276518699E-2</v>
      </c>
    </row>
    <row r="63" spans="1:5" x14ac:dyDescent="0.25">
      <c r="A63" s="864" t="s">
        <v>134</v>
      </c>
      <c r="B63" s="864">
        <v>3220</v>
      </c>
      <c r="C63" s="864" t="s">
        <v>44</v>
      </c>
      <c r="D63" s="22">
        <v>2.5893581162679601E-2</v>
      </c>
      <c r="E63" s="22">
        <v>2.7125016276518699E-2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275"/>
  <sheetViews>
    <sheetView workbookViewId="0"/>
  </sheetViews>
  <sheetFormatPr defaultRowHeight="15" x14ac:dyDescent="0.25"/>
  <cols>
    <col min="1" max="1" width="10.28515625" style="1011" bestFit="1" customWidth="1"/>
    <col min="2" max="2" width="29.42578125" style="1011" bestFit="1" customWidth="1"/>
    <col min="3" max="16384" width="9.140625" style="1011"/>
  </cols>
  <sheetData>
    <row r="1" spans="1:2" x14ac:dyDescent="0.25">
      <c r="A1" s="801" t="s">
        <v>1118</v>
      </c>
      <c r="B1" s="801" t="s">
        <v>1117</v>
      </c>
    </row>
    <row r="2" spans="1:2" x14ac:dyDescent="0.25">
      <c r="A2" s="1011" t="s">
        <v>8866</v>
      </c>
      <c r="B2" s="1011" t="s">
        <v>1473</v>
      </c>
    </row>
    <row r="3" spans="1:2" x14ac:dyDescent="0.25">
      <c r="A3" s="1011" t="s">
        <v>8867</v>
      </c>
      <c r="B3" s="1011" t="s">
        <v>2565</v>
      </c>
    </row>
    <row r="4" spans="1:2" x14ac:dyDescent="0.25">
      <c r="A4" s="1011" t="s">
        <v>8868</v>
      </c>
      <c r="B4" s="1011" t="s">
        <v>2538</v>
      </c>
    </row>
    <row r="5" spans="1:2" x14ac:dyDescent="0.25">
      <c r="A5" s="1011" t="s">
        <v>8869</v>
      </c>
      <c r="B5" s="1011" t="s">
        <v>1683</v>
      </c>
    </row>
    <row r="6" spans="1:2" x14ac:dyDescent="0.25">
      <c r="A6" s="1011" t="s">
        <v>8870</v>
      </c>
      <c r="B6" s="1011" t="s">
        <v>2237</v>
      </c>
    </row>
    <row r="7" spans="1:2" x14ac:dyDescent="0.25">
      <c r="A7" s="1011" t="s">
        <v>8871</v>
      </c>
      <c r="B7" s="1011" t="s">
        <v>2411</v>
      </c>
    </row>
    <row r="8" spans="1:2" x14ac:dyDescent="0.25">
      <c r="A8" s="1011" t="s">
        <v>8872</v>
      </c>
      <c r="B8" s="1011" t="s">
        <v>1969</v>
      </c>
    </row>
    <row r="9" spans="1:2" x14ac:dyDescent="0.25">
      <c r="A9" s="1011" t="s">
        <v>8873</v>
      </c>
      <c r="B9" s="1011" t="s">
        <v>2030</v>
      </c>
    </row>
    <row r="10" spans="1:2" x14ac:dyDescent="0.25">
      <c r="A10" s="1011" t="s">
        <v>8874</v>
      </c>
      <c r="B10" s="1011" t="s">
        <v>2059</v>
      </c>
    </row>
    <row r="11" spans="1:2" x14ac:dyDescent="0.25">
      <c r="A11" s="1011" t="s">
        <v>8875</v>
      </c>
      <c r="B11" s="1011" t="s">
        <v>2547</v>
      </c>
    </row>
    <row r="12" spans="1:2" x14ac:dyDescent="0.25">
      <c r="A12" s="1011" t="s">
        <v>8876</v>
      </c>
      <c r="B12" s="1011" t="s">
        <v>2233</v>
      </c>
    </row>
    <row r="13" spans="1:2" x14ac:dyDescent="0.25">
      <c r="A13" s="1011" t="s">
        <v>8877</v>
      </c>
      <c r="B13" s="1011" t="s">
        <v>2559</v>
      </c>
    </row>
    <row r="14" spans="1:2" x14ac:dyDescent="0.25">
      <c r="A14" s="1011" t="s">
        <v>8878</v>
      </c>
      <c r="B14" s="1011" t="s">
        <v>2125</v>
      </c>
    </row>
    <row r="15" spans="1:2" x14ac:dyDescent="0.25">
      <c r="A15" s="1011" t="s">
        <v>8879</v>
      </c>
      <c r="B15" s="1011" t="s">
        <v>2056</v>
      </c>
    </row>
    <row r="16" spans="1:2" x14ac:dyDescent="0.25">
      <c r="A16" s="1011" t="s">
        <v>8880</v>
      </c>
      <c r="B16" s="1011" t="s">
        <v>2488</v>
      </c>
    </row>
    <row r="17" spans="1:2" x14ac:dyDescent="0.25">
      <c r="A17" s="1011" t="s">
        <v>8881</v>
      </c>
      <c r="B17" s="1011" t="s">
        <v>1625</v>
      </c>
    </row>
    <row r="18" spans="1:2" x14ac:dyDescent="0.25">
      <c r="A18" s="1011" t="s">
        <v>8882</v>
      </c>
      <c r="B18" s="1011" t="s">
        <v>1801</v>
      </c>
    </row>
    <row r="19" spans="1:2" x14ac:dyDescent="0.25">
      <c r="A19" s="1011" t="s">
        <v>8883</v>
      </c>
      <c r="B19" s="1011" t="s">
        <v>1691</v>
      </c>
    </row>
    <row r="20" spans="1:2" x14ac:dyDescent="0.25">
      <c r="A20" s="1011" t="s">
        <v>8884</v>
      </c>
      <c r="B20" s="1011" t="s">
        <v>1809</v>
      </c>
    </row>
    <row r="21" spans="1:2" x14ac:dyDescent="0.25">
      <c r="A21" s="1011" t="s">
        <v>8885</v>
      </c>
      <c r="B21" s="1011" t="s">
        <v>2038</v>
      </c>
    </row>
    <row r="22" spans="1:2" x14ac:dyDescent="0.25">
      <c r="A22" s="1011" t="s">
        <v>8886</v>
      </c>
      <c r="B22" s="1011" t="s">
        <v>2273</v>
      </c>
    </row>
    <row r="23" spans="1:2" x14ac:dyDescent="0.25">
      <c r="A23" s="1011" t="s">
        <v>8887</v>
      </c>
      <c r="B23" s="1011" t="s">
        <v>2007</v>
      </c>
    </row>
    <row r="24" spans="1:2" x14ac:dyDescent="0.25">
      <c r="A24" s="1011" t="s">
        <v>8888</v>
      </c>
      <c r="B24" s="1011" t="s">
        <v>2332</v>
      </c>
    </row>
    <row r="25" spans="1:2" x14ac:dyDescent="0.25">
      <c r="A25" s="1011" t="s">
        <v>8889</v>
      </c>
      <c r="B25" s="1011" t="s">
        <v>2339</v>
      </c>
    </row>
    <row r="26" spans="1:2" x14ac:dyDescent="0.25">
      <c r="A26" s="1011" t="s">
        <v>8890</v>
      </c>
      <c r="B26" s="1011" t="s">
        <v>2052</v>
      </c>
    </row>
    <row r="27" spans="1:2" x14ac:dyDescent="0.25">
      <c r="A27" s="1011" t="s">
        <v>8891</v>
      </c>
      <c r="B27" s="1011" t="s">
        <v>1853</v>
      </c>
    </row>
    <row r="28" spans="1:2" x14ac:dyDescent="0.25">
      <c r="A28" s="1011" t="s">
        <v>8892</v>
      </c>
      <c r="B28" s="1011" t="s">
        <v>2373</v>
      </c>
    </row>
    <row r="29" spans="1:2" x14ac:dyDescent="0.25">
      <c r="A29" s="1011" t="s">
        <v>8893</v>
      </c>
      <c r="B29" s="1011" t="s">
        <v>2154</v>
      </c>
    </row>
    <row r="30" spans="1:2" x14ac:dyDescent="0.25">
      <c r="A30" s="1011" t="s">
        <v>8894</v>
      </c>
      <c r="B30" s="1011" t="s">
        <v>1841</v>
      </c>
    </row>
    <row r="31" spans="1:2" x14ac:dyDescent="0.25">
      <c r="A31" s="1011" t="s">
        <v>8895</v>
      </c>
      <c r="B31" s="1011" t="s">
        <v>2381</v>
      </c>
    </row>
    <row r="32" spans="1:2" x14ac:dyDescent="0.25">
      <c r="A32" s="1011" t="s">
        <v>8896</v>
      </c>
      <c r="B32" s="1011" t="s">
        <v>1652</v>
      </c>
    </row>
    <row r="33" spans="1:2" x14ac:dyDescent="0.25">
      <c r="A33" s="1011" t="s">
        <v>8897</v>
      </c>
      <c r="B33" s="1011" t="s">
        <v>2440</v>
      </c>
    </row>
    <row r="34" spans="1:2" x14ac:dyDescent="0.25">
      <c r="A34" s="1011" t="s">
        <v>8898</v>
      </c>
      <c r="B34" s="1011" t="s">
        <v>1414</v>
      </c>
    </row>
    <row r="35" spans="1:2" x14ac:dyDescent="0.25">
      <c r="A35" s="1011" t="s">
        <v>8899</v>
      </c>
      <c r="B35" s="1011" t="s">
        <v>2171</v>
      </c>
    </row>
    <row r="36" spans="1:2" x14ac:dyDescent="0.25">
      <c r="A36" s="1011" t="s">
        <v>8900</v>
      </c>
      <c r="B36" s="1011" t="s">
        <v>1753</v>
      </c>
    </row>
    <row r="37" spans="1:2" x14ac:dyDescent="0.25">
      <c r="A37" s="1011" t="s">
        <v>8901</v>
      </c>
      <c r="B37" s="1011" t="s">
        <v>1827</v>
      </c>
    </row>
    <row r="38" spans="1:2" x14ac:dyDescent="0.25">
      <c r="A38" s="1011" t="s">
        <v>8902</v>
      </c>
      <c r="B38" s="1011" t="s">
        <v>1400</v>
      </c>
    </row>
    <row r="39" spans="1:2" x14ac:dyDescent="0.25">
      <c r="A39" s="1011" t="s">
        <v>8903</v>
      </c>
      <c r="B39" s="1011" t="s">
        <v>1572</v>
      </c>
    </row>
    <row r="40" spans="1:2" x14ac:dyDescent="0.25">
      <c r="A40" s="1011" t="s">
        <v>8904</v>
      </c>
      <c r="B40" s="1011" t="s">
        <v>1954</v>
      </c>
    </row>
    <row r="41" spans="1:2" x14ac:dyDescent="0.25">
      <c r="A41" s="1011" t="s">
        <v>8905</v>
      </c>
      <c r="B41" s="1011" t="s">
        <v>2511</v>
      </c>
    </row>
    <row r="42" spans="1:2" x14ac:dyDescent="0.25">
      <c r="A42" s="1011" t="s">
        <v>8906</v>
      </c>
      <c r="B42" s="1011" t="s">
        <v>2415</v>
      </c>
    </row>
    <row r="43" spans="1:2" x14ac:dyDescent="0.25">
      <c r="A43" s="1011" t="s">
        <v>8907</v>
      </c>
      <c r="B43" s="1011" t="s">
        <v>2530</v>
      </c>
    </row>
    <row r="44" spans="1:2" x14ac:dyDescent="0.25">
      <c r="A44" s="1011" t="s">
        <v>8908</v>
      </c>
      <c r="B44" s="1011" t="s">
        <v>1987</v>
      </c>
    </row>
    <row r="45" spans="1:2" x14ac:dyDescent="0.25">
      <c r="A45" s="1011" t="s">
        <v>8909</v>
      </c>
      <c r="B45" s="1011" t="s">
        <v>2385</v>
      </c>
    </row>
    <row r="46" spans="1:2" x14ac:dyDescent="0.25">
      <c r="A46" s="1011" t="s">
        <v>8910</v>
      </c>
      <c r="B46" s="1011" t="s">
        <v>1884</v>
      </c>
    </row>
    <row r="47" spans="1:2" x14ac:dyDescent="0.25">
      <c r="A47" s="1011" t="s">
        <v>8911</v>
      </c>
      <c r="B47" s="1011" t="s">
        <v>1980</v>
      </c>
    </row>
    <row r="48" spans="1:2" x14ac:dyDescent="0.25">
      <c r="A48" s="1011" t="s">
        <v>8912</v>
      </c>
      <c r="B48" s="1011" t="s">
        <v>2128</v>
      </c>
    </row>
    <row r="49" spans="1:2" x14ac:dyDescent="0.25">
      <c r="A49" s="1011" t="s">
        <v>8913</v>
      </c>
      <c r="B49" s="1011" t="s">
        <v>1514</v>
      </c>
    </row>
    <row r="50" spans="1:2" x14ac:dyDescent="0.25">
      <c r="A50" s="1011" t="s">
        <v>8914</v>
      </c>
      <c r="B50" s="1011" t="s">
        <v>1778</v>
      </c>
    </row>
    <row r="51" spans="1:2" x14ac:dyDescent="0.25">
      <c r="A51" s="1011" t="s">
        <v>8915</v>
      </c>
      <c r="B51" s="1011" t="s">
        <v>1610</v>
      </c>
    </row>
    <row r="52" spans="1:2" x14ac:dyDescent="0.25">
      <c r="A52" s="1011" t="s">
        <v>8916</v>
      </c>
      <c r="B52" s="1011" t="s">
        <v>2226</v>
      </c>
    </row>
    <row r="53" spans="1:2" x14ac:dyDescent="0.25">
      <c r="A53" s="1011" t="s">
        <v>8917</v>
      </c>
      <c r="B53" s="1011" t="s">
        <v>1369</v>
      </c>
    </row>
    <row r="54" spans="1:2" x14ac:dyDescent="0.25">
      <c r="A54" s="1011" t="s">
        <v>8918</v>
      </c>
      <c r="B54" s="1011" t="s">
        <v>2377</v>
      </c>
    </row>
    <row r="55" spans="1:2" x14ac:dyDescent="0.25">
      <c r="A55" s="1011" t="s">
        <v>8919</v>
      </c>
      <c r="B55" s="1011" t="s">
        <v>1526</v>
      </c>
    </row>
    <row r="56" spans="1:2" x14ac:dyDescent="0.25">
      <c r="A56" s="1011" t="s">
        <v>8920</v>
      </c>
      <c r="B56" s="1011" t="s">
        <v>1646</v>
      </c>
    </row>
    <row r="57" spans="1:2" x14ac:dyDescent="0.25">
      <c r="A57" s="1011" t="s">
        <v>8921</v>
      </c>
      <c r="B57" s="1011" t="s">
        <v>2072</v>
      </c>
    </row>
    <row r="58" spans="1:2" x14ac:dyDescent="0.25">
      <c r="A58" s="1011" t="s">
        <v>8922</v>
      </c>
      <c r="B58" s="1011" t="s">
        <v>2211</v>
      </c>
    </row>
    <row r="59" spans="1:2" x14ac:dyDescent="0.25">
      <c r="A59" s="1011" t="s">
        <v>8923</v>
      </c>
      <c r="B59" s="1011" t="s">
        <v>1616</v>
      </c>
    </row>
    <row r="60" spans="1:2" x14ac:dyDescent="0.25">
      <c r="A60" s="1011" t="s">
        <v>8924</v>
      </c>
      <c r="B60" s="1011" t="s">
        <v>1771</v>
      </c>
    </row>
    <row r="61" spans="1:2" x14ac:dyDescent="0.25">
      <c r="A61" s="1011" t="s">
        <v>8925</v>
      </c>
      <c r="B61" s="1011" t="s">
        <v>2458</v>
      </c>
    </row>
    <row r="62" spans="1:2" x14ac:dyDescent="0.25">
      <c r="A62" s="1011" t="s">
        <v>8926</v>
      </c>
      <c r="B62" s="1011" t="s">
        <v>1997</v>
      </c>
    </row>
    <row r="63" spans="1:2" x14ac:dyDescent="0.25">
      <c r="A63" s="1011" t="s">
        <v>8927</v>
      </c>
      <c r="B63" s="1011" t="s">
        <v>1538</v>
      </c>
    </row>
    <row r="64" spans="1:2" x14ac:dyDescent="0.25">
      <c r="A64" s="1011" t="s">
        <v>8928</v>
      </c>
      <c r="B64" s="1011" t="s">
        <v>1932</v>
      </c>
    </row>
    <row r="65" spans="1:2" x14ac:dyDescent="0.25">
      <c r="A65" s="1011" t="s">
        <v>8929</v>
      </c>
      <c r="B65" s="1011" t="s">
        <v>2494</v>
      </c>
    </row>
    <row r="66" spans="1:2" x14ac:dyDescent="0.25">
      <c r="A66" s="1011" t="s">
        <v>8930</v>
      </c>
      <c r="B66" s="1011" t="s">
        <v>1735</v>
      </c>
    </row>
    <row r="67" spans="1:2" x14ac:dyDescent="0.25">
      <c r="A67" s="1011" t="s">
        <v>8931</v>
      </c>
      <c r="B67" s="1011" t="s">
        <v>2399</v>
      </c>
    </row>
    <row r="68" spans="1:2" x14ac:dyDescent="0.25">
      <c r="A68" s="1011" t="s">
        <v>8932</v>
      </c>
      <c r="B68" s="1011" t="s">
        <v>1381</v>
      </c>
    </row>
    <row r="69" spans="1:2" x14ac:dyDescent="0.25">
      <c r="A69" s="1011" t="s">
        <v>8933</v>
      </c>
      <c r="B69" s="1011" t="s">
        <v>1425</v>
      </c>
    </row>
    <row r="70" spans="1:2" x14ac:dyDescent="0.25">
      <c r="A70" s="1011" t="s">
        <v>8934</v>
      </c>
      <c r="B70" s="1011" t="s">
        <v>2348</v>
      </c>
    </row>
    <row r="71" spans="1:2" x14ac:dyDescent="0.25">
      <c r="A71" s="1011" t="s">
        <v>8935</v>
      </c>
      <c r="B71" s="1011" t="s">
        <v>2101</v>
      </c>
    </row>
    <row r="72" spans="1:2" x14ac:dyDescent="0.25">
      <c r="A72" s="1011" t="s">
        <v>8936</v>
      </c>
      <c r="B72" s="1011" t="s">
        <v>1409</v>
      </c>
    </row>
    <row r="73" spans="1:2" x14ac:dyDescent="0.25">
      <c r="A73" s="1011" t="s">
        <v>8937</v>
      </c>
      <c r="B73" s="1011" t="s">
        <v>2021</v>
      </c>
    </row>
    <row r="74" spans="1:2" x14ac:dyDescent="0.25">
      <c r="A74" s="1011" t="s">
        <v>8938</v>
      </c>
      <c r="B74" s="1011" t="s">
        <v>2065</v>
      </c>
    </row>
    <row r="75" spans="1:2" x14ac:dyDescent="0.25">
      <c r="A75" s="1011" t="s">
        <v>8939</v>
      </c>
      <c r="B75" s="1011" t="s">
        <v>2104</v>
      </c>
    </row>
    <row r="76" spans="1:2" x14ac:dyDescent="0.25">
      <c r="A76" s="1011" t="s">
        <v>8940</v>
      </c>
      <c r="B76" s="1011" t="s">
        <v>1532</v>
      </c>
    </row>
    <row r="77" spans="1:2" x14ac:dyDescent="0.25">
      <c r="A77" s="1011" t="s">
        <v>8941</v>
      </c>
      <c r="B77" s="1011" t="s">
        <v>1718</v>
      </c>
    </row>
    <row r="78" spans="1:2" x14ac:dyDescent="0.25">
      <c r="A78" s="1011" t="s">
        <v>8942</v>
      </c>
      <c r="B78" s="1011" t="s">
        <v>2151</v>
      </c>
    </row>
    <row r="79" spans="1:2" x14ac:dyDescent="0.25">
      <c r="A79" s="1011" t="s">
        <v>8943</v>
      </c>
      <c r="B79" s="1011" t="s">
        <v>1563</v>
      </c>
    </row>
    <row r="80" spans="1:2" x14ac:dyDescent="0.25">
      <c r="A80" s="1011" t="s">
        <v>8944</v>
      </c>
      <c r="B80" s="1011" t="s">
        <v>1619</v>
      </c>
    </row>
    <row r="81" spans="1:2" x14ac:dyDescent="0.25">
      <c r="A81" s="1011" t="s">
        <v>8945</v>
      </c>
      <c r="B81" s="1011" t="s">
        <v>1896</v>
      </c>
    </row>
    <row r="82" spans="1:2" x14ac:dyDescent="0.25">
      <c r="A82" s="1011" t="s">
        <v>8946</v>
      </c>
      <c r="B82" s="1011" t="s">
        <v>2396</v>
      </c>
    </row>
    <row r="83" spans="1:2" x14ac:dyDescent="0.25">
      <c r="A83" s="1011" t="s">
        <v>8947</v>
      </c>
      <c r="B83" s="1011" t="s">
        <v>1449</v>
      </c>
    </row>
    <row r="84" spans="1:2" x14ac:dyDescent="0.25">
      <c r="A84" s="1011" t="s">
        <v>8948</v>
      </c>
      <c r="B84" s="1011" t="s">
        <v>2314</v>
      </c>
    </row>
    <row r="85" spans="1:2" x14ac:dyDescent="0.25">
      <c r="A85" s="1011" t="s">
        <v>8949</v>
      </c>
      <c r="B85" s="1011" t="s">
        <v>2218</v>
      </c>
    </row>
    <row r="86" spans="1:2" x14ac:dyDescent="0.25">
      <c r="A86" s="1011" t="s">
        <v>8950</v>
      </c>
      <c r="B86" s="1011" t="s">
        <v>1834</v>
      </c>
    </row>
    <row r="87" spans="1:2" x14ac:dyDescent="0.25">
      <c r="A87" s="1011" t="s">
        <v>8951</v>
      </c>
      <c r="B87" s="1011" t="s">
        <v>2178</v>
      </c>
    </row>
    <row r="88" spans="1:2" x14ac:dyDescent="0.25">
      <c r="A88" s="1011" t="s">
        <v>8952</v>
      </c>
      <c r="B88" s="1011" t="s">
        <v>2098</v>
      </c>
    </row>
    <row r="89" spans="1:2" x14ac:dyDescent="0.25">
      <c r="A89" s="1011" t="s">
        <v>8953</v>
      </c>
      <c r="B89" s="1011" t="s">
        <v>2034</v>
      </c>
    </row>
    <row r="90" spans="1:2" x14ac:dyDescent="0.25">
      <c r="A90" s="1011" t="s">
        <v>8954</v>
      </c>
      <c r="B90" s="1011" t="s">
        <v>1485</v>
      </c>
    </row>
    <row r="91" spans="1:2" x14ac:dyDescent="0.25">
      <c r="A91" s="1011" t="s">
        <v>8955</v>
      </c>
      <c r="B91" s="1011" t="s">
        <v>2144</v>
      </c>
    </row>
    <row r="92" spans="1:2" x14ac:dyDescent="0.25">
      <c r="A92" s="1011" t="s">
        <v>8956</v>
      </c>
      <c r="B92" s="1011" t="s">
        <v>1878</v>
      </c>
    </row>
    <row r="93" spans="1:2" x14ac:dyDescent="0.25">
      <c r="A93" s="1011" t="s">
        <v>8957</v>
      </c>
      <c r="B93" s="1011" t="s">
        <v>2048</v>
      </c>
    </row>
    <row r="94" spans="1:2" x14ac:dyDescent="0.25">
      <c r="A94" s="1011" t="s">
        <v>8958</v>
      </c>
      <c r="B94" s="1011" t="s">
        <v>1741</v>
      </c>
    </row>
    <row r="95" spans="1:2" x14ac:dyDescent="0.25">
      <c r="A95" s="1011" t="s">
        <v>8959</v>
      </c>
      <c r="B95" s="1011" t="s">
        <v>1902</v>
      </c>
    </row>
    <row r="96" spans="1:2" x14ac:dyDescent="0.25">
      <c r="A96" s="1011" t="s">
        <v>8960</v>
      </c>
      <c r="B96" s="1011" t="s">
        <v>1492</v>
      </c>
    </row>
    <row r="97" spans="1:2" x14ac:dyDescent="0.25">
      <c r="A97" s="1011" t="s">
        <v>8961</v>
      </c>
      <c r="B97" s="1011" t="s">
        <v>2203</v>
      </c>
    </row>
    <row r="98" spans="1:2" x14ac:dyDescent="0.25">
      <c r="A98" s="1011" t="s">
        <v>8962</v>
      </c>
      <c r="B98" s="1011" t="s">
        <v>2523</v>
      </c>
    </row>
    <row r="99" spans="1:2" x14ac:dyDescent="0.25">
      <c r="A99" s="1011" t="s">
        <v>8963</v>
      </c>
      <c r="B99" s="1011" t="s">
        <v>1761</v>
      </c>
    </row>
    <row r="100" spans="1:2" x14ac:dyDescent="0.25">
      <c r="A100" s="1011" t="s">
        <v>8964</v>
      </c>
      <c r="B100" s="1011" t="s">
        <v>2583</v>
      </c>
    </row>
    <row r="101" spans="1:2" x14ac:dyDescent="0.25">
      <c r="A101" s="1011" t="s">
        <v>8965</v>
      </c>
      <c r="B101" s="1011" t="s">
        <v>2501</v>
      </c>
    </row>
    <row r="102" spans="1:2" x14ac:dyDescent="0.25">
      <c r="A102" s="1011" t="s">
        <v>8966</v>
      </c>
      <c r="B102" s="1011" t="s">
        <v>1722</v>
      </c>
    </row>
    <row r="103" spans="1:2" x14ac:dyDescent="0.25">
      <c r="A103" s="1011" t="s">
        <v>8967</v>
      </c>
      <c r="B103" s="1011" t="s">
        <v>2369</v>
      </c>
    </row>
    <row r="104" spans="1:2" x14ac:dyDescent="0.25">
      <c r="A104" s="1011" t="s">
        <v>8968</v>
      </c>
      <c r="B104" s="1011" t="s">
        <v>2587</v>
      </c>
    </row>
    <row r="105" spans="1:2" x14ac:dyDescent="0.25">
      <c r="A105" s="1011" t="s">
        <v>8969</v>
      </c>
      <c r="B105" s="1011" t="s">
        <v>2543</v>
      </c>
    </row>
    <row r="106" spans="1:2" x14ac:dyDescent="0.25">
      <c r="A106" s="1011" t="s">
        <v>8970</v>
      </c>
      <c r="B106" s="1011" t="s">
        <v>2270</v>
      </c>
    </row>
    <row r="107" spans="1:2" x14ac:dyDescent="0.25">
      <c r="A107" s="1011" t="s">
        <v>8971</v>
      </c>
      <c r="B107" s="1011" t="s">
        <v>1479</v>
      </c>
    </row>
    <row r="108" spans="1:2" x14ac:dyDescent="0.25">
      <c r="A108" s="1011" t="s">
        <v>8972</v>
      </c>
      <c r="B108" s="1011" t="s">
        <v>2526</v>
      </c>
    </row>
    <row r="109" spans="1:2" x14ac:dyDescent="0.25">
      <c r="A109" s="1011" t="s">
        <v>8973</v>
      </c>
      <c r="B109" s="1011" t="s">
        <v>2323</v>
      </c>
    </row>
    <row r="110" spans="1:2" x14ac:dyDescent="0.25">
      <c r="A110" s="1011" t="s">
        <v>8974</v>
      </c>
      <c r="B110" s="1011" t="s">
        <v>2191</v>
      </c>
    </row>
    <row r="111" spans="1:2" x14ac:dyDescent="0.25">
      <c r="A111" s="1011" t="s">
        <v>8975</v>
      </c>
      <c r="B111" s="1011" t="s">
        <v>2591</v>
      </c>
    </row>
    <row r="112" spans="1:2" x14ac:dyDescent="0.25">
      <c r="A112" s="1011" t="s">
        <v>8976</v>
      </c>
      <c r="B112" s="1011" t="s">
        <v>2010</v>
      </c>
    </row>
    <row r="113" spans="1:2" x14ac:dyDescent="0.25">
      <c r="A113" s="1011" t="s">
        <v>8977</v>
      </c>
      <c r="B113" s="1011" t="s">
        <v>2109</v>
      </c>
    </row>
    <row r="114" spans="1:2" x14ac:dyDescent="0.25">
      <c r="A114" s="1011" t="s">
        <v>8978</v>
      </c>
      <c r="B114" s="1011" t="s">
        <v>2248</v>
      </c>
    </row>
    <row r="115" spans="1:2" x14ac:dyDescent="0.25">
      <c r="A115" s="1011" t="s">
        <v>8979</v>
      </c>
      <c r="B115" s="1011" t="s">
        <v>2168</v>
      </c>
    </row>
    <row r="116" spans="1:2" x14ac:dyDescent="0.25">
      <c r="A116" s="1011" t="s">
        <v>8980</v>
      </c>
      <c r="B116" s="1011" t="s">
        <v>1701</v>
      </c>
    </row>
    <row r="117" spans="1:2" x14ac:dyDescent="0.25">
      <c r="A117" s="1011" t="s">
        <v>8981</v>
      </c>
      <c r="B117" s="1011" t="s">
        <v>1815</v>
      </c>
    </row>
    <row r="118" spans="1:2" x14ac:dyDescent="0.25">
      <c r="A118" s="1011" t="s">
        <v>8982</v>
      </c>
      <c r="B118" s="1011" t="s">
        <v>2208</v>
      </c>
    </row>
    <row r="119" spans="1:2" x14ac:dyDescent="0.25">
      <c r="A119" s="1011" t="s">
        <v>8983</v>
      </c>
      <c r="B119" s="1011" t="s">
        <v>2014</v>
      </c>
    </row>
    <row r="120" spans="1:2" x14ac:dyDescent="0.25">
      <c r="A120" s="1011" t="s">
        <v>8984</v>
      </c>
      <c r="B120" s="1011" t="s">
        <v>1455</v>
      </c>
    </row>
    <row r="121" spans="1:2" x14ac:dyDescent="0.25">
      <c r="A121" s="1011" t="s">
        <v>8985</v>
      </c>
      <c r="B121" s="1011" t="s">
        <v>2132</v>
      </c>
    </row>
    <row r="122" spans="1:2" x14ac:dyDescent="0.25">
      <c r="A122" s="1011" t="s">
        <v>8986</v>
      </c>
      <c r="B122" s="1011" t="s">
        <v>1993</v>
      </c>
    </row>
    <row r="123" spans="1:2" x14ac:dyDescent="0.25">
      <c r="A123" s="1011" t="s">
        <v>8987</v>
      </c>
      <c r="B123" s="1011" t="s">
        <v>2570</v>
      </c>
    </row>
    <row r="124" spans="1:2" x14ac:dyDescent="0.25">
      <c r="A124" s="1011" t="s">
        <v>8988</v>
      </c>
      <c r="B124" s="1011" t="s">
        <v>2184</v>
      </c>
    </row>
    <row r="125" spans="1:2" x14ac:dyDescent="0.25">
      <c r="A125" s="1011" t="s">
        <v>8989</v>
      </c>
      <c r="B125" s="1011" t="s">
        <v>2018</v>
      </c>
    </row>
    <row r="126" spans="1:2" x14ac:dyDescent="0.25">
      <c r="A126" s="1011" t="s">
        <v>8990</v>
      </c>
      <c r="B126" s="1011" t="s">
        <v>2471</v>
      </c>
    </row>
    <row r="127" spans="1:2" x14ac:dyDescent="0.25">
      <c r="A127" s="1011" t="s">
        <v>8991</v>
      </c>
      <c r="B127" s="1011" t="s">
        <v>2317</v>
      </c>
    </row>
    <row r="128" spans="1:2" x14ac:dyDescent="0.25">
      <c r="A128" s="1011" t="s">
        <v>8992</v>
      </c>
      <c r="B128" s="1011" t="s">
        <v>2092</v>
      </c>
    </row>
    <row r="129" spans="1:2" x14ac:dyDescent="0.25">
      <c r="A129" s="1011" t="s">
        <v>8993</v>
      </c>
      <c r="B129" s="1011" t="s">
        <v>1419</v>
      </c>
    </row>
    <row r="130" spans="1:2" x14ac:dyDescent="0.25">
      <c r="A130" s="1011" t="s">
        <v>8994</v>
      </c>
      <c r="B130" s="1011" t="s">
        <v>1640</v>
      </c>
    </row>
    <row r="131" spans="1:2" x14ac:dyDescent="0.25">
      <c r="A131" s="1011" t="s">
        <v>8995</v>
      </c>
      <c r="B131" s="1011" t="s">
        <v>1866</v>
      </c>
    </row>
    <row r="132" spans="1:2" x14ac:dyDescent="0.25">
      <c r="A132" s="1011" t="s">
        <v>8996</v>
      </c>
      <c r="B132" s="1011" t="s">
        <v>1568</v>
      </c>
    </row>
    <row r="133" spans="1:2" x14ac:dyDescent="0.25">
      <c r="A133" s="1011" t="s">
        <v>8997</v>
      </c>
      <c r="B133" s="1011" t="s">
        <v>2136</v>
      </c>
    </row>
    <row r="134" spans="1:2" x14ac:dyDescent="0.25">
      <c r="A134" s="1011" t="s">
        <v>8998</v>
      </c>
      <c r="B134" s="1011" t="s">
        <v>1443</v>
      </c>
    </row>
    <row r="135" spans="1:2" x14ac:dyDescent="0.25">
      <c r="A135" s="1011" t="s">
        <v>8999</v>
      </c>
      <c r="B135" s="1011" t="s">
        <v>2244</v>
      </c>
    </row>
    <row r="136" spans="1:2" x14ac:dyDescent="0.25">
      <c r="A136" s="1011" t="s">
        <v>9000</v>
      </c>
      <c r="B136" s="1011" t="s">
        <v>2580</v>
      </c>
    </row>
    <row r="137" spans="1:2" x14ac:dyDescent="0.25">
      <c r="A137" s="1011" t="s">
        <v>9001</v>
      </c>
      <c r="B137" s="1011" t="s">
        <v>1775</v>
      </c>
    </row>
    <row r="138" spans="1:2" x14ac:dyDescent="0.25">
      <c r="A138" s="1011" t="s">
        <v>9002</v>
      </c>
      <c r="B138" s="1011" t="s">
        <v>2444</v>
      </c>
    </row>
    <row r="139" spans="1:2" x14ac:dyDescent="0.25">
      <c r="A139" s="1011" t="s">
        <v>9003</v>
      </c>
      <c r="B139" s="1011" t="s">
        <v>1542</v>
      </c>
    </row>
    <row r="140" spans="1:2" x14ac:dyDescent="0.25">
      <c r="A140" s="1011" t="s">
        <v>9004</v>
      </c>
      <c r="B140" s="1011" t="s">
        <v>2118</v>
      </c>
    </row>
    <row r="141" spans="1:2" x14ac:dyDescent="0.25">
      <c r="A141" s="1011" t="s">
        <v>9005</v>
      </c>
      <c r="B141" s="1011" t="s">
        <v>1557</v>
      </c>
    </row>
    <row r="142" spans="1:2" x14ac:dyDescent="0.25">
      <c r="A142" s="1011" t="s">
        <v>9006</v>
      </c>
      <c r="B142" s="1011" t="s">
        <v>1872</v>
      </c>
    </row>
    <row r="143" spans="1:2" x14ac:dyDescent="0.25">
      <c r="A143" s="1011" t="s">
        <v>9007</v>
      </c>
      <c r="B143" s="1011" t="s">
        <v>2307</v>
      </c>
    </row>
    <row r="144" spans="1:2" x14ac:dyDescent="0.25">
      <c r="A144" s="1011" t="s">
        <v>9008</v>
      </c>
      <c r="B144" s="1011" t="s">
        <v>1467</v>
      </c>
    </row>
    <row r="145" spans="1:2" x14ac:dyDescent="0.25">
      <c r="A145" s="1011" t="s">
        <v>9009</v>
      </c>
      <c r="B145" s="1011" t="s">
        <v>1467</v>
      </c>
    </row>
    <row r="146" spans="1:2" x14ac:dyDescent="0.25">
      <c r="A146" s="1011" t="s">
        <v>9010</v>
      </c>
      <c r="B146" s="1011" t="s">
        <v>1804</v>
      </c>
    </row>
    <row r="147" spans="1:2" x14ac:dyDescent="0.25">
      <c r="A147" s="1011" t="s">
        <v>9011</v>
      </c>
      <c r="B147" s="1011" t="s">
        <v>2000</v>
      </c>
    </row>
    <row r="148" spans="1:2" x14ac:dyDescent="0.25">
      <c r="A148" s="1011" t="s">
        <v>9012</v>
      </c>
      <c r="B148" s="1011" t="s">
        <v>1461</v>
      </c>
    </row>
    <row r="149" spans="1:2" x14ac:dyDescent="0.25">
      <c r="A149" s="1011" t="s">
        <v>9013</v>
      </c>
      <c r="B149" s="1011" t="s">
        <v>1594</v>
      </c>
    </row>
    <row r="150" spans="1:2" x14ac:dyDescent="0.25">
      <c r="A150" s="1011" t="s">
        <v>9014</v>
      </c>
      <c r="B150" s="1011" t="s">
        <v>2078</v>
      </c>
    </row>
    <row r="151" spans="1:2" x14ac:dyDescent="0.25">
      <c r="A151" s="1011" t="s">
        <v>9015</v>
      </c>
      <c r="B151" s="1011" t="s">
        <v>2424</v>
      </c>
    </row>
    <row r="152" spans="1:2" x14ac:dyDescent="0.25">
      <c r="A152" s="1011" t="s">
        <v>9016</v>
      </c>
      <c r="B152" s="1011" t="s">
        <v>2264</v>
      </c>
    </row>
    <row r="153" spans="1:2" x14ac:dyDescent="0.25">
      <c r="A153" s="1011" t="s">
        <v>9017</v>
      </c>
      <c r="B153" s="1011" t="s">
        <v>1821</v>
      </c>
    </row>
    <row r="154" spans="1:2" x14ac:dyDescent="0.25">
      <c r="A154" s="1011" t="s">
        <v>9018</v>
      </c>
      <c r="B154" s="1011" t="s">
        <v>2351</v>
      </c>
    </row>
    <row r="155" spans="1:2" x14ac:dyDescent="0.25">
      <c r="A155" s="1011" t="s">
        <v>9019</v>
      </c>
      <c r="B155" s="1011" t="s">
        <v>2303</v>
      </c>
    </row>
    <row r="156" spans="1:2" x14ac:dyDescent="0.25">
      <c r="A156" s="1011" t="s">
        <v>9020</v>
      </c>
      <c r="B156" s="1011" t="s">
        <v>2297</v>
      </c>
    </row>
    <row r="157" spans="1:2" x14ac:dyDescent="0.25">
      <c r="A157" s="1011" t="s">
        <v>9021</v>
      </c>
      <c r="B157" s="1011" t="s">
        <v>2408</v>
      </c>
    </row>
    <row r="158" spans="1:2" x14ac:dyDescent="0.25">
      <c r="A158" s="1011" t="s">
        <v>9022</v>
      </c>
      <c r="B158" s="1011" t="s">
        <v>1972</v>
      </c>
    </row>
    <row r="159" spans="1:2" x14ac:dyDescent="0.25">
      <c r="A159" s="1011" t="s">
        <v>9023</v>
      </c>
      <c r="B159" s="1011" t="s">
        <v>1600</v>
      </c>
    </row>
    <row r="160" spans="1:2" x14ac:dyDescent="0.25">
      <c r="A160" s="1011" t="s">
        <v>9024</v>
      </c>
      <c r="B160" s="1011" t="s">
        <v>2345</v>
      </c>
    </row>
    <row r="161" spans="1:2" x14ac:dyDescent="0.25">
      <c r="A161" s="1011" t="s">
        <v>9025</v>
      </c>
      <c r="B161" s="1011" t="s">
        <v>1674</v>
      </c>
    </row>
    <row r="162" spans="1:2" x14ac:dyDescent="0.25">
      <c r="A162" s="1011" t="s">
        <v>9026</v>
      </c>
      <c r="B162" s="1011" t="s">
        <v>1958</v>
      </c>
    </row>
    <row r="163" spans="1:2" x14ac:dyDescent="0.25">
      <c r="A163" s="1011" t="s">
        <v>9027</v>
      </c>
      <c r="B163" s="1011" t="s">
        <v>2567</v>
      </c>
    </row>
    <row r="164" spans="1:2" x14ac:dyDescent="0.25">
      <c r="A164" s="1011" t="s">
        <v>9028</v>
      </c>
      <c r="B164" s="1011" t="s">
        <v>1838</v>
      </c>
    </row>
    <row r="165" spans="1:2" x14ac:dyDescent="0.25">
      <c r="A165" s="1011" t="s">
        <v>9029</v>
      </c>
      <c r="B165" s="1011" t="s">
        <v>1661</v>
      </c>
    </row>
    <row r="166" spans="1:2" x14ac:dyDescent="0.25">
      <c r="A166" s="1011" t="s">
        <v>9030</v>
      </c>
      <c r="B166" s="1011" t="s">
        <v>2122</v>
      </c>
    </row>
    <row r="167" spans="1:2" x14ac:dyDescent="0.25">
      <c r="A167" s="1011" t="s">
        <v>9031</v>
      </c>
      <c r="B167" s="1011" t="s">
        <v>2024</v>
      </c>
    </row>
    <row r="168" spans="1:2" x14ac:dyDescent="0.25">
      <c r="A168" s="1011" t="s">
        <v>9032</v>
      </c>
      <c r="B168" s="1011" t="s">
        <v>2300</v>
      </c>
    </row>
    <row r="169" spans="1:2" x14ac:dyDescent="0.25">
      <c r="A169" s="1011" t="s">
        <v>9033</v>
      </c>
      <c r="B169" s="1011" t="s">
        <v>2534</v>
      </c>
    </row>
    <row r="170" spans="1:2" x14ac:dyDescent="0.25">
      <c r="A170" s="1011" t="s">
        <v>9034</v>
      </c>
      <c r="B170" s="1011" t="s">
        <v>1387</v>
      </c>
    </row>
    <row r="171" spans="1:2" x14ac:dyDescent="0.25">
      <c r="A171" s="1011" t="s">
        <v>9035</v>
      </c>
      <c r="B171" s="1011" t="s">
        <v>1403</v>
      </c>
    </row>
    <row r="172" spans="1:2" x14ac:dyDescent="0.25">
      <c r="A172" s="1011" t="s">
        <v>9036</v>
      </c>
      <c r="B172" s="1011" t="s">
        <v>2464</v>
      </c>
    </row>
    <row r="173" spans="1:2" x14ac:dyDescent="0.25">
      <c r="A173" s="1011" t="s">
        <v>9037</v>
      </c>
      <c r="B173" s="1011" t="s">
        <v>1375</v>
      </c>
    </row>
    <row r="174" spans="1:2" x14ac:dyDescent="0.25">
      <c r="A174" s="1011" t="s">
        <v>9038</v>
      </c>
      <c r="B174" s="1011" t="s">
        <v>1845</v>
      </c>
    </row>
    <row r="175" spans="1:2" x14ac:dyDescent="0.25">
      <c r="A175" s="1011" t="s">
        <v>9039</v>
      </c>
      <c r="B175" s="1011" t="s">
        <v>2553</v>
      </c>
    </row>
    <row r="176" spans="1:2" x14ac:dyDescent="0.25">
      <c r="A176" s="1011" t="s">
        <v>9040</v>
      </c>
      <c r="B176" s="1011" t="s">
        <v>1745</v>
      </c>
    </row>
    <row r="177" spans="1:2" x14ac:dyDescent="0.25">
      <c r="A177" s="1011" t="s">
        <v>9041</v>
      </c>
      <c r="B177" s="1011" t="s">
        <v>2475</v>
      </c>
    </row>
    <row r="178" spans="1:2" x14ac:dyDescent="0.25">
      <c r="A178" s="1011" t="s">
        <v>9042</v>
      </c>
      <c r="B178" s="1011" t="s">
        <v>2498</v>
      </c>
    </row>
    <row r="179" spans="1:2" x14ac:dyDescent="0.25">
      <c r="A179" s="1011" t="s">
        <v>9043</v>
      </c>
      <c r="B179" s="1011" t="s">
        <v>1346</v>
      </c>
    </row>
    <row r="180" spans="1:2" x14ac:dyDescent="0.25">
      <c r="A180" s="1011" t="s">
        <v>9044</v>
      </c>
      <c r="B180" s="1011" t="s">
        <v>1697</v>
      </c>
    </row>
    <row r="181" spans="1:2" x14ac:dyDescent="0.25">
      <c r="A181" s="1011" t="s">
        <v>9045</v>
      </c>
      <c r="B181" s="1011" t="s">
        <v>1582</v>
      </c>
    </row>
    <row r="182" spans="1:2" x14ac:dyDescent="0.25">
      <c r="A182" s="1011" t="s">
        <v>9046</v>
      </c>
      <c r="B182" s="1011" t="s">
        <v>1578</v>
      </c>
    </row>
    <row r="183" spans="1:2" x14ac:dyDescent="0.25">
      <c r="A183" s="1011" t="s">
        <v>9047</v>
      </c>
      <c r="B183" s="1011" t="s">
        <v>1850</v>
      </c>
    </row>
    <row r="184" spans="1:2" x14ac:dyDescent="0.25">
      <c r="A184" s="1011" t="s">
        <v>9048</v>
      </c>
      <c r="B184" s="1011" t="s">
        <v>1553</v>
      </c>
    </row>
    <row r="185" spans="1:2" x14ac:dyDescent="0.25">
      <c r="A185" s="1011" t="s">
        <v>9049</v>
      </c>
      <c r="B185" s="1011" t="s">
        <v>2402</v>
      </c>
    </row>
    <row r="186" spans="1:2" x14ac:dyDescent="0.25">
      <c r="A186" s="1011" t="s">
        <v>9050</v>
      </c>
      <c r="B186" s="1011" t="s">
        <v>1437</v>
      </c>
    </row>
    <row r="187" spans="1:2" x14ac:dyDescent="0.25">
      <c r="A187" s="1011" t="s">
        <v>9051</v>
      </c>
      <c r="B187" s="1011" t="s">
        <v>1937</v>
      </c>
    </row>
    <row r="188" spans="1:2" x14ac:dyDescent="0.25">
      <c r="A188" s="1011" t="s">
        <v>9052</v>
      </c>
      <c r="B188" s="1011" t="s">
        <v>2357</v>
      </c>
    </row>
    <row r="189" spans="1:2" x14ac:dyDescent="0.25">
      <c r="A189" s="1011" t="s">
        <v>9053</v>
      </c>
      <c r="B189" s="1011" t="s">
        <v>1358</v>
      </c>
    </row>
    <row r="190" spans="1:2" x14ac:dyDescent="0.25">
      <c r="A190" s="1011" t="s">
        <v>9054</v>
      </c>
      <c r="B190" s="1011" t="s">
        <v>1950</v>
      </c>
    </row>
    <row r="191" spans="1:2" x14ac:dyDescent="0.25">
      <c r="A191" s="1011" t="s">
        <v>9055</v>
      </c>
      <c r="B191" s="1011" t="s">
        <v>1976</v>
      </c>
    </row>
    <row r="192" spans="1:2" x14ac:dyDescent="0.25">
      <c r="A192" s="1011" t="s">
        <v>9056</v>
      </c>
      <c r="B192" s="1011" t="s">
        <v>2541</v>
      </c>
    </row>
    <row r="193" spans="1:2" x14ac:dyDescent="0.25">
      <c r="A193" s="1011" t="s">
        <v>9057</v>
      </c>
      <c r="B193" s="1011" t="s">
        <v>1508</v>
      </c>
    </row>
    <row r="194" spans="1:2" x14ac:dyDescent="0.25">
      <c r="A194" s="1011" t="s">
        <v>9058</v>
      </c>
      <c r="B194" s="1011" t="s">
        <v>1714</v>
      </c>
    </row>
    <row r="195" spans="1:2" x14ac:dyDescent="0.25">
      <c r="A195" s="1011" t="s">
        <v>9059</v>
      </c>
      <c r="B195" s="1011" t="s">
        <v>2462</v>
      </c>
    </row>
    <row r="196" spans="1:2" x14ac:dyDescent="0.25">
      <c r="A196" s="1011" t="s">
        <v>9060</v>
      </c>
      <c r="B196" s="1011" t="s">
        <v>2478</v>
      </c>
    </row>
    <row r="197" spans="1:2" x14ac:dyDescent="0.25">
      <c r="A197" s="1011" t="s">
        <v>9061</v>
      </c>
      <c r="B197" s="1011" t="s">
        <v>1325</v>
      </c>
    </row>
    <row r="198" spans="1:2" x14ac:dyDescent="0.25">
      <c r="A198" s="1011" t="s">
        <v>9062</v>
      </c>
      <c r="B198" s="1011" t="s">
        <v>1548</v>
      </c>
    </row>
    <row r="199" spans="1:2" x14ac:dyDescent="0.25">
      <c r="A199" s="1011" t="s">
        <v>9063</v>
      </c>
      <c r="B199" s="1011" t="s">
        <v>2360</v>
      </c>
    </row>
    <row r="200" spans="1:2" x14ac:dyDescent="0.25">
      <c r="A200" s="1011" t="s">
        <v>9064</v>
      </c>
      <c r="B200" s="1011" t="s">
        <v>1983</v>
      </c>
    </row>
    <row r="201" spans="1:2" x14ac:dyDescent="0.25">
      <c r="A201" s="1011" t="s">
        <v>9065</v>
      </c>
      <c r="B201" s="1011" t="s">
        <v>1918</v>
      </c>
    </row>
    <row r="202" spans="1:2" x14ac:dyDescent="0.25">
      <c r="A202" s="1011" t="s">
        <v>9066</v>
      </c>
      <c r="B202" s="1011" t="s">
        <v>1943</v>
      </c>
    </row>
    <row r="203" spans="1:2" x14ac:dyDescent="0.25">
      <c r="A203" s="1011" t="s">
        <v>9067</v>
      </c>
      <c r="B203" s="1011" t="s">
        <v>1497</v>
      </c>
    </row>
    <row r="204" spans="1:2" x14ac:dyDescent="0.25">
      <c r="A204" s="1011" t="s">
        <v>9068</v>
      </c>
      <c r="B204" s="1011" t="s">
        <v>1497</v>
      </c>
    </row>
    <row r="205" spans="1:2" x14ac:dyDescent="0.25">
      <c r="A205" s="1011" t="s">
        <v>9069</v>
      </c>
      <c r="B205" s="1011" t="s">
        <v>1731</v>
      </c>
    </row>
    <row r="206" spans="1:2" x14ac:dyDescent="0.25">
      <c r="A206" s="1011" t="s">
        <v>9070</v>
      </c>
      <c r="B206" s="1011" t="s">
        <v>2448</v>
      </c>
    </row>
    <row r="207" spans="1:2" x14ac:dyDescent="0.25">
      <c r="A207" s="1011" t="s">
        <v>9071</v>
      </c>
      <c r="B207" s="1011" t="s">
        <v>2437</v>
      </c>
    </row>
    <row r="208" spans="1:2" x14ac:dyDescent="0.25">
      <c r="A208" s="1011" t="s">
        <v>9072</v>
      </c>
      <c r="B208" s="1011" t="s">
        <v>2222</v>
      </c>
    </row>
    <row r="209" spans="1:2" x14ac:dyDescent="0.25">
      <c r="A209" s="1011" t="s">
        <v>9073</v>
      </c>
      <c r="B209" s="1011" t="s">
        <v>1890</v>
      </c>
    </row>
    <row r="210" spans="1:2" x14ac:dyDescent="0.25">
      <c r="A210" s="1011" t="s">
        <v>9074</v>
      </c>
      <c r="B210" s="1011" t="s">
        <v>2282</v>
      </c>
    </row>
    <row r="211" spans="1:2" x14ac:dyDescent="0.25">
      <c r="A211" s="1011" t="s">
        <v>9075</v>
      </c>
      <c r="B211" s="1011" t="s">
        <v>2520</v>
      </c>
    </row>
    <row r="212" spans="1:2" x14ac:dyDescent="0.25">
      <c r="A212" s="1011" t="s">
        <v>9076</v>
      </c>
      <c r="B212" s="1011" t="s">
        <v>1784</v>
      </c>
    </row>
    <row r="213" spans="1:2" x14ac:dyDescent="0.25">
      <c r="A213" s="1011" t="s">
        <v>9077</v>
      </c>
      <c r="B213" s="1011" t="s">
        <v>2286</v>
      </c>
    </row>
    <row r="214" spans="1:2" x14ac:dyDescent="0.25">
      <c r="A214" s="1011" t="s">
        <v>9078</v>
      </c>
      <c r="B214" s="1011" t="s">
        <v>1922</v>
      </c>
    </row>
    <row r="215" spans="1:2" x14ac:dyDescent="0.25">
      <c r="A215" s="1011" t="s">
        <v>9079</v>
      </c>
      <c r="B215" s="1011" t="s">
        <v>2467</v>
      </c>
    </row>
    <row r="216" spans="1:2" x14ac:dyDescent="0.25">
      <c r="A216" s="1011" t="s">
        <v>9080</v>
      </c>
      <c r="B216" s="1011" t="s">
        <v>2276</v>
      </c>
    </row>
    <row r="217" spans="1:2" x14ac:dyDescent="0.25">
      <c r="A217" s="1011" t="s">
        <v>9081</v>
      </c>
      <c r="B217" s="1011" t="s">
        <v>1765</v>
      </c>
    </row>
    <row r="218" spans="1:2" x14ac:dyDescent="0.25">
      <c r="A218" s="1011" t="s">
        <v>9082</v>
      </c>
      <c r="B218" s="1011" t="s">
        <v>2241</v>
      </c>
    </row>
    <row r="219" spans="1:2" x14ac:dyDescent="0.25">
      <c r="A219" s="1011" t="s">
        <v>9083</v>
      </c>
      <c r="B219" s="1011" t="s">
        <v>2363</v>
      </c>
    </row>
    <row r="220" spans="1:2" x14ac:dyDescent="0.25">
      <c r="A220" s="1011" t="s">
        <v>9084</v>
      </c>
      <c r="B220" s="1011" t="s">
        <v>1520</v>
      </c>
    </row>
    <row r="221" spans="1:2" x14ac:dyDescent="0.25">
      <c r="A221" s="1011" t="s">
        <v>9085</v>
      </c>
      <c r="B221" s="1011" t="s">
        <v>2139</v>
      </c>
    </row>
    <row r="222" spans="1:2" x14ac:dyDescent="0.25">
      <c r="A222" s="1011" t="s">
        <v>9086</v>
      </c>
      <c r="B222" s="1011" t="s">
        <v>2452</v>
      </c>
    </row>
    <row r="223" spans="1:2" x14ac:dyDescent="0.25">
      <c r="A223" s="1011" t="s">
        <v>9087</v>
      </c>
      <c r="B223" s="1011" t="s">
        <v>2326</v>
      </c>
    </row>
    <row r="224" spans="1:2" x14ac:dyDescent="0.25">
      <c r="A224" s="1011" t="s">
        <v>9088</v>
      </c>
      <c r="B224" s="1011" t="s">
        <v>1798</v>
      </c>
    </row>
    <row r="225" spans="1:2" x14ac:dyDescent="0.25">
      <c r="A225" s="1011" t="s">
        <v>9089</v>
      </c>
      <c r="B225" s="1011" t="s">
        <v>2042</v>
      </c>
    </row>
    <row r="226" spans="1:2" x14ac:dyDescent="0.25">
      <c r="A226" s="1011" t="s">
        <v>9090</v>
      </c>
      <c r="B226" s="1011" t="s">
        <v>2086</v>
      </c>
    </row>
    <row r="227" spans="1:2" x14ac:dyDescent="0.25">
      <c r="A227" s="1011" t="s">
        <v>9091</v>
      </c>
      <c r="B227" s="1011" t="s">
        <v>2215</v>
      </c>
    </row>
    <row r="228" spans="1:2" x14ac:dyDescent="0.25">
      <c r="A228" s="1011" t="s">
        <v>9092</v>
      </c>
      <c r="B228" s="1011" t="s">
        <v>2426</v>
      </c>
    </row>
    <row r="229" spans="1:2" x14ac:dyDescent="0.25">
      <c r="A229" s="1011" t="s">
        <v>9093</v>
      </c>
      <c r="B229" s="1011" t="s">
        <v>2505</v>
      </c>
    </row>
    <row r="230" spans="1:2" x14ac:dyDescent="0.25">
      <c r="A230" s="1011" t="s">
        <v>9094</v>
      </c>
      <c r="B230" s="1011" t="s">
        <v>2158</v>
      </c>
    </row>
    <row r="231" spans="1:2" x14ac:dyDescent="0.25">
      <c r="A231" s="1011" t="s">
        <v>9095</v>
      </c>
      <c r="B231" s="1011" t="s">
        <v>2075</v>
      </c>
    </row>
    <row r="232" spans="1:2" x14ac:dyDescent="0.25">
      <c r="A232" s="1011" t="s">
        <v>9096</v>
      </c>
      <c r="B232" s="1011" t="s">
        <v>2194</v>
      </c>
    </row>
    <row r="233" spans="1:2" x14ac:dyDescent="0.25">
      <c r="A233" s="1011" t="s">
        <v>9097</v>
      </c>
      <c r="B233" s="1011" t="s">
        <v>1502</v>
      </c>
    </row>
    <row r="234" spans="1:2" x14ac:dyDescent="0.25">
      <c r="A234" s="1011" t="s">
        <v>9098</v>
      </c>
      <c r="B234" s="1011" t="s">
        <v>1636</v>
      </c>
    </row>
    <row r="235" spans="1:2" x14ac:dyDescent="0.25">
      <c r="A235" s="1011" t="s">
        <v>9099</v>
      </c>
      <c r="B235" s="1011" t="s">
        <v>1431</v>
      </c>
    </row>
    <row r="236" spans="1:2" x14ac:dyDescent="0.25">
      <c r="A236" s="1011" t="s">
        <v>9100</v>
      </c>
      <c r="B236" s="1011" t="s">
        <v>1863</v>
      </c>
    </row>
    <row r="237" spans="1:2" x14ac:dyDescent="0.25">
      <c r="A237" s="1011" t="s">
        <v>9101</v>
      </c>
      <c r="B237" s="1011" t="s">
        <v>2290</v>
      </c>
    </row>
    <row r="238" spans="1:2" x14ac:dyDescent="0.25">
      <c r="A238" s="1011" t="s">
        <v>9102</v>
      </c>
      <c r="B238" s="1011" t="s">
        <v>1488</v>
      </c>
    </row>
    <row r="239" spans="1:2" x14ac:dyDescent="0.25">
      <c r="A239" s="1011" t="s">
        <v>9103</v>
      </c>
      <c r="B239" s="1011" t="s">
        <v>1352</v>
      </c>
    </row>
    <row r="240" spans="1:2" x14ac:dyDescent="0.25">
      <c r="A240" s="1011" t="s">
        <v>9104</v>
      </c>
      <c r="B240" s="1011" t="s">
        <v>1713</v>
      </c>
    </row>
    <row r="241" spans="1:2" x14ac:dyDescent="0.25">
      <c r="A241" s="1011" t="s">
        <v>9105</v>
      </c>
      <c r="B241" s="1011" t="s">
        <v>1908</v>
      </c>
    </row>
    <row r="242" spans="1:2" x14ac:dyDescent="0.25">
      <c r="A242" s="1011" t="s">
        <v>9106</v>
      </c>
      <c r="B242" s="1011" t="s">
        <v>1655</v>
      </c>
    </row>
    <row r="243" spans="1:2" x14ac:dyDescent="0.25">
      <c r="A243" s="1011" t="s">
        <v>9107</v>
      </c>
      <c r="B243" s="1011" t="s">
        <v>2147</v>
      </c>
    </row>
    <row r="244" spans="1:2" x14ac:dyDescent="0.25">
      <c r="A244" s="1011" t="s">
        <v>9108</v>
      </c>
      <c r="B244" s="1011" t="s">
        <v>2405</v>
      </c>
    </row>
    <row r="245" spans="1:2" x14ac:dyDescent="0.25">
      <c r="A245" s="1011" t="s">
        <v>9109</v>
      </c>
      <c r="B245" s="1011" t="s">
        <v>2082</v>
      </c>
    </row>
    <row r="246" spans="1:2" x14ac:dyDescent="0.25">
      <c r="A246" s="1011" t="s">
        <v>9110</v>
      </c>
      <c r="B246" s="1011" t="s">
        <v>1848</v>
      </c>
    </row>
    <row r="247" spans="1:2" x14ac:dyDescent="0.25">
      <c r="A247" s="1011" t="s">
        <v>9111</v>
      </c>
      <c r="B247" s="1011" t="s">
        <v>2199</v>
      </c>
    </row>
    <row r="248" spans="1:2" x14ac:dyDescent="0.25">
      <c r="A248" s="1011" t="s">
        <v>9112</v>
      </c>
      <c r="B248" s="1011" t="s">
        <v>1334</v>
      </c>
    </row>
    <row r="249" spans="1:2" x14ac:dyDescent="0.25">
      <c r="A249" s="1011" t="s">
        <v>9113</v>
      </c>
      <c r="B249" s="1011" t="s">
        <v>1963</v>
      </c>
    </row>
    <row r="250" spans="1:2" x14ac:dyDescent="0.25">
      <c r="A250" s="1011" t="s">
        <v>9114</v>
      </c>
      <c r="B250" s="1011" t="s">
        <v>1912</v>
      </c>
    </row>
    <row r="251" spans="1:2" x14ac:dyDescent="0.25">
      <c r="A251" s="1011" t="s">
        <v>9115</v>
      </c>
      <c r="B251" s="1011" t="s">
        <v>2508</v>
      </c>
    </row>
    <row r="252" spans="1:2" x14ac:dyDescent="0.25">
      <c r="A252" s="1011" t="s">
        <v>9116</v>
      </c>
      <c r="B252" s="1011" t="s">
        <v>1667</v>
      </c>
    </row>
    <row r="253" spans="1:2" x14ac:dyDescent="0.25">
      <c r="A253" s="1011" t="s">
        <v>9117</v>
      </c>
      <c r="B253" s="1011" t="s">
        <v>2421</v>
      </c>
    </row>
    <row r="254" spans="1:2" x14ac:dyDescent="0.25">
      <c r="A254" s="1011" t="s">
        <v>9118</v>
      </c>
      <c r="B254" s="1011" t="s">
        <v>1340</v>
      </c>
    </row>
    <row r="255" spans="1:2" x14ac:dyDescent="0.25">
      <c r="A255" s="1011" t="s">
        <v>9119</v>
      </c>
      <c r="B255" s="1011" t="s">
        <v>1830</v>
      </c>
    </row>
    <row r="256" spans="1:2" x14ac:dyDescent="0.25">
      <c r="A256" s="1011" t="s">
        <v>9120</v>
      </c>
      <c r="B256" s="1011" t="s">
        <v>2187</v>
      </c>
    </row>
    <row r="257" spans="1:2" x14ac:dyDescent="0.25">
      <c r="A257" s="1011" t="s">
        <v>9121</v>
      </c>
      <c r="B257" s="1011" t="s">
        <v>1946</v>
      </c>
    </row>
    <row r="258" spans="1:2" x14ac:dyDescent="0.25">
      <c r="A258" s="1011" t="s">
        <v>9122</v>
      </c>
      <c r="B258" s="1011" t="s">
        <v>1928</v>
      </c>
    </row>
    <row r="259" spans="1:2" x14ac:dyDescent="0.25">
      <c r="A259" s="1011" t="s">
        <v>9123</v>
      </c>
      <c r="B259" s="1011" t="s">
        <v>1629</v>
      </c>
    </row>
    <row r="260" spans="1:2" x14ac:dyDescent="0.25">
      <c r="A260" s="1011" t="s">
        <v>9124</v>
      </c>
      <c r="B260" s="1011" t="s">
        <v>1633</v>
      </c>
    </row>
    <row r="261" spans="1:2" x14ac:dyDescent="0.25">
      <c r="A261" s="1011" t="s">
        <v>9125</v>
      </c>
      <c r="B261" s="1011" t="s">
        <v>1792</v>
      </c>
    </row>
    <row r="262" spans="1:2" x14ac:dyDescent="0.25">
      <c r="A262" s="1011" t="s">
        <v>9126</v>
      </c>
      <c r="B262" s="1011" t="s">
        <v>2254</v>
      </c>
    </row>
    <row r="263" spans="1:2" x14ac:dyDescent="0.25">
      <c r="A263" s="1011" t="s">
        <v>9127</v>
      </c>
      <c r="B263" s="1011" t="s">
        <v>2335</v>
      </c>
    </row>
    <row r="264" spans="1:2" x14ac:dyDescent="0.25">
      <c r="A264" s="1011" t="s">
        <v>9128</v>
      </c>
      <c r="B264" s="1011" t="s">
        <v>1586</v>
      </c>
    </row>
    <row r="265" spans="1:2" x14ac:dyDescent="0.25">
      <c r="A265" s="1011" t="s">
        <v>9129</v>
      </c>
      <c r="B265" s="1011" t="s">
        <v>1606</v>
      </c>
    </row>
    <row r="266" spans="1:2" x14ac:dyDescent="0.25">
      <c r="A266" s="1011" t="s">
        <v>9130</v>
      </c>
      <c r="B266" s="1011" t="s">
        <v>2164</v>
      </c>
    </row>
    <row r="267" spans="1:2" x14ac:dyDescent="0.25">
      <c r="A267" s="1011" t="s">
        <v>9131</v>
      </c>
      <c r="B267" s="1011" t="s">
        <v>2551</v>
      </c>
    </row>
    <row r="268" spans="1:2" x14ac:dyDescent="0.25">
      <c r="A268" s="1011" t="s">
        <v>9132</v>
      </c>
      <c r="B268" s="1011" t="s">
        <v>1789</v>
      </c>
    </row>
    <row r="269" spans="1:2" x14ac:dyDescent="0.25">
      <c r="A269" s="1011" t="s">
        <v>9133</v>
      </c>
      <c r="B269" s="1011" t="s">
        <v>2482</v>
      </c>
    </row>
    <row r="270" spans="1:2" x14ac:dyDescent="0.25">
      <c r="A270" s="1011" t="s">
        <v>9134</v>
      </c>
      <c r="B270" s="1011" t="s">
        <v>1364</v>
      </c>
    </row>
    <row r="271" spans="1:2" x14ac:dyDescent="0.25">
      <c r="A271" s="1011" t="s">
        <v>9135</v>
      </c>
      <c r="B271" s="1011" t="s">
        <v>2392</v>
      </c>
    </row>
    <row r="272" spans="1:2" x14ac:dyDescent="0.25">
      <c r="A272" s="1011" t="s">
        <v>9136</v>
      </c>
      <c r="B272" s="1011" t="s">
        <v>2293</v>
      </c>
    </row>
    <row r="273" spans="1:2" x14ac:dyDescent="0.25">
      <c r="A273" s="1011" t="s">
        <v>9137</v>
      </c>
      <c r="B273" s="1011" t="s">
        <v>2230</v>
      </c>
    </row>
    <row r="274" spans="1:2" x14ac:dyDescent="0.25">
      <c r="A274" s="1011" t="s">
        <v>9138</v>
      </c>
      <c r="B274" s="1011" t="s">
        <v>1679</v>
      </c>
    </row>
    <row r="275" spans="1:2" x14ac:dyDescent="0.25">
      <c r="A275" s="1011" t="s">
        <v>9139</v>
      </c>
      <c r="B275" s="1011" t="s">
        <v>1589</v>
      </c>
    </row>
  </sheetData>
  <pageMargins left="0.7" right="0.7" top="0.75" bottom="0.75" header="0.3" footer="0.3"/>
  <pageSetup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B18"/>
  <sheetViews>
    <sheetView workbookViewId="0"/>
  </sheetViews>
  <sheetFormatPr defaultRowHeight="15" x14ac:dyDescent="0.25"/>
  <cols>
    <col min="1" max="1" width="10.28515625" style="1011" bestFit="1" customWidth="1"/>
    <col min="2" max="2" width="27.42578125" style="1011" bestFit="1" customWidth="1"/>
    <col min="3" max="16384" width="9.140625" style="1011"/>
  </cols>
  <sheetData>
    <row r="1" spans="1:2" x14ac:dyDescent="0.25">
      <c r="A1" s="801" t="s">
        <v>1118</v>
      </c>
      <c r="B1" s="801" t="s">
        <v>1117</v>
      </c>
    </row>
    <row r="2" spans="1:2" x14ac:dyDescent="0.25">
      <c r="A2" s="1011" t="s">
        <v>9140</v>
      </c>
      <c r="B2" s="1011" t="s">
        <v>2310</v>
      </c>
    </row>
    <row r="3" spans="1:2" x14ac:dyDescent="0.25">
      <c r="A3" s="1011" t="s">
        <v>9141</v>
      </c>
      <c r="B3" s="1011" t="s">
        <v>1750</v>
      </c>
    </row>
    <row r="4" spans="1:2" x14ac:dyDescent="0.25">
      <c r="A4" s="1011" t="s">
        <v>9142</v>
      </c>
      <c r="B4" s="1011" t="s">
        <v>1686</v>
      </c>
    </row>
    <row r="5" spans="1:2" x14ac:dyDescent="0.25">
      <c r="A5" s="1011" t="s">
        <v>9143</v>
      </c>
      <c r="B5" s="1011" t="s">
        <v>2112</v>
      </c>
    </row>
    <row r="6" spans="1:2" x14ac:dyDescent="0.25">
      <c r="A6" s="1011" t="s">
        <v>9144</v>
      </c>
      <c r="B6" s="1011" t="s">
        <v>1738</v>
      </c>
    </row>
    <row r="7" spans="1:2" x14ac:dyDescent="0.25">
      <c r="A7" s="1011" t="s">
        <v>9145</v>
      </c>
      <c r="B7" s="1011" t="s">
        <v>1960</v>
      </c>
    </row>
    <row r="8" spans="1:2" x14ac:dyDescent="0.25">
      <c r="A8" s="1011" t="s">
        <v>9146</v>
      </c>
      <c r="B8" s="1011" t="s">
        <v>1393</v>
      </c>
    </row>
    <row r="9" spans="1:2" x14ac:dyDescent="0.25">
      <c r="A9" s="1011" t="s">
        <v>9147</v>
      </c>
      <c r="B9" s="1011" t="s">
        <v>2004</v>
      </c>
    </row>
    <row r="10" spans="1:2" x14ac:dyDescent="0.25">
      <c r="A10" s="1011" t="s">
        <v>9148</v>
      </c>
      <c r="B10" s="1011" t="s">
        <v>2433</v>
      </c>
    </row>
    <row r="11" spans="1:2" x14ac:dyDescent="0.25">
      <c r="A11" s="1011" t="s">
        <v>9149</v>
      </c>
      <c r="B11" s="1011" t="s">
        <v>2576</v>
      </c>
    </row>
    <row r="12" spans="1:2" x14ac:dyDescent="0.25">
      <c r="A12" s="1011" t="s">
        <v>9150</v>
      </c>
      <c r="B12" s="1011" t="s">
        <v>1725</v>
      </c>
    </row>
    <row r="13" spans="1:2" x14ac:dyDescent="0.25">
      <c r="A13" s="1011" t="s">
        <v>9151</v>
      </c>
      <c r="B13" s="1011" t="s">
        <v>2388</v>
      </c>
    </row>
    <row r="14" spans="1:2" x14ac:dyDescent="0.25">
      <c r="A14" s="1011" t="s">
        <v>9152</v>
      </c>
      <c r="B14" s="1011" t="s">
        <v>2514</v>
      </c>
    </row>
    <row r="15" spans="1:2" x14ac:dyDescent="0.25">
      <c r="A15" s="1011" t="s">
        <v>9153</v>
      </c>
      <c r="B15" s="1011" t="s">
        <v>2260</v>
      </c>
    </row>
    <row r="16" spans="1:2" x14ac:dyDescent="0.25">
      <c r="A16" s="1011" t="s">
        <v>9154</v>
      </c>
      <c r="B16" s="1011" t="s">
        <v>1707</v>
      </c>
    </row>
    <row r="17" spans="1:2" x14ac:dyDescent="0.25">
      <c r="A17" s="1011" t="s">
        <v>9155</v>
      </c>
      <c r="B17" s="1011" t="s">
        <v>1857</v>
      </c>
    </row>
    <row r="18" spans="1:2" x14ac:dyDescent="0.25">
      <c r="A18" s="1011" t="s">
        <v>9156</v>
      </c>
      <c r="B18" s="1011" t="s">
        <v>1758</v>
      </c>
    </row>
  </sheetData>
  <sheetProtection selectLockedCells="1" selectUnlockedCells="1"/>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B5269"/>
  <sheetViews>
    <sheetView topLeftCell="Z1" workbookViewId="0">
      <selection activeCell="AC1" sqref="AC1"/>
    </sheetView>
  </sheetViews>
  <sheetFormatPr defaultRowHeight="15" x14ac:dyDescent="0.25"/>
  <cols>
    <col min="1" max="1" width="10.28515625" style="1011" bestFit="1" customWidth="1"/>
    <col min="2" max="2" width="29.42578125" style="1011" bestFit="1" customWidth="1"/>
    <col min="3" max="3" width="31.7109375" style="1011" bestFit="1" customWidth="1"/>
    <col min="4" max="4" width="29.140625" style="1011" bestFit="1" customWidth="1"/>
    <col min="5" max="5" width="16" style="1011" bestFit="1" customWidth="1"/>
    <col min="6" max="7" width="53.28515625" style="1011" bestFit="1" customWidth="1"/>
    <col min="8" max="8" width="42.42578125" style="1011" bestFit="1" customWidth="1"/>
    <col min="9" max="9" width="10" style="1011" bestFit="1" customWidth="1"/>
    <col min="10" max="10" width="6.7109375" style="1011" bestFit="1" customWidth="1"/>
    <col min="11" max="11" width="14.7109375" style="1011" bestFit="1" customWidth="1"/>
    <col min="12" max="12" width="15.85546875" style="1011" bestFit="1" customWidth="1"/>
    <col min="13" max="13" width="12.42578125" style="1011" bestFit="1" customWidth="1"/>
    <col min="14" max="14" width="24.42578125" style="1011" bestFit="1" customWidth="1"/>
    <col min="15" max="15" width="10" style="1011" bestFit="1" customWidth="1"/>
    <col min="16" max="16" width="27" style="1011" bestFit="1" customWidth="1"/>
    <col min="17" max="17" width="29.140625" style="1011" bestFit="1" customWidth="1"/>
    <col min="18" max="18" width="17" style="1011" bestFit="1" customWidth="1"/>
    <col min="19" max="19" width="24.5703125" style="1011" bestFit="1" customWidth="1"/>
    <col min="20" max="20" width="36.28515625" style="1011" bestFit="1" customWidth="1"/>
    <col min="21" max="21" width="37.42578125" style="1011" bestFit="1" customWidth="1"/>
    <col min="22" max="22" width="9" style="1011" bestFit="1" customWidth="1"/>
    <col min="23" max="23" width="18" style="1011" bestFit="1" customWidth="1"/>
    <col min="24" max="24" width="6.28515625" style="1011" bestFit="1" customWidth="1"/>
    <col min="25" max="25" width="28.5703125" style="1011" bestFit="1" customWidth="1"/>
    <col min="26" max="26" width="28.42578125" style="1011" bestFit="1" customWidth="1"/>
    <col min="27" max="27" width="16.42578125" style="1011" bestFit="1" customWidth="1"/>
    <col min="28" max="28" width="10.5703125" style="1011" bestFit="1" customWidth="1"/>
    <col min="29" max="16384" width="9.140625" style="1011"/>
  </cols>
  <sheetData>
    <row r="1" spans="1:28" x14ac:dyDescent="0.25">
      <c r="A1" s="801" t="s">
        <v>1118</v>
      </c>
      <c r="B1" s="801" t="s">
        <v>1117</v>
      </c>
      <c r="C1" s="801" t="s">
        <v>1142</v>
      </c>
      <c r="D1" s="801" t="s">
        <v>1143</v>
      </c>
      <c r="E1" s="801" t="s">
        <v>1144</v>
      </c>
      <c r="F1" s="801" t="s">
        <v>1145</v>
      </c>
      <c r="G1" s="801" t="s">
        <v>1146</v>
      </c>
      <c r="H1" s="801" t="s">
        <v>1147</v>
      </c>
      <c r="I1" s="801" t="s">
        <v>1141</v>
      </c>
      <c r="J1" s="801" t="s">
        <v>1148</v>
      </c>
      <c r="K1" s="801" t="s">
        <v>1149</v>
      </c>
      <c r="L1" s="801" t="s">
        <v>1150</v>
      </c>
      <c r="M1" s="801" t="s">
        <v>1151</v>
      </c>
      <c r="N1" s="801" t="s">
        <v>1152</v>
      </c>
      <c r="O1" s="801" t="s">
        <v>1153</v>
      </c>
      <c r="P1" s="801" t="s">
        <v>1154</v>
      </c>
      <c r="Q1" s="801" t="s">
        <v>1155</v>
      </c>
      <c r="R1" s="801" t="s">
        <v>1156</v>
      </c>
      <c r="S1" s="801" t="s">
        <v>1157</v>
      </c>
      <c r="T1" s="801" t="s">
        <v>1158</v>
      </c>
      <c r="U1" s="801" t="s">
        <v>1159</v>
      </c>
      <c r="V1" s="801" t="s">
        <v>412</v>
      </c>
      <c r="W1" s="801" t="s">
        <v>1139</v>
      </c>
      <c r="X1" s="801" t="s">
        <v>1160</v>
      </c>
      <c r="Y1" s="801" t="s">
        <v>1161</v>
      </c>
      <c r="Z1" s="801" t="s">
        <v>1162</v>
      </c>
      <c r="AA1" s="801" t="s">
        <v>1163</v>
      </c>
      <c r="AB1" s="801" t="s">
        <v>1112</v>
      </c>
    </row>
    <row r="2" spans="1:28" x14ac:dyDescent="0.25">
      <c r="A2" s="1011">
        <v>64015894</v>
      </c>
      <c r="B2" s="1011" t="s">
        <v>1325</v>
      </c>
      <c r="C2" s="1011" t="s">
        <v>1326</v>
      </c>
      <c r="D2" s="1011" t="s">
        <v>1</v>
      </c>
      <c r="E2" s="1011" t="s">
        <v>135</v>
      </c>
      <c r="F2" s="1011" t="s">
        <v>11</v>
      </c>
      <c r="G2" s="1011" t="s">
        <v>11</v>
      </c>
      <c r="H2" s="1011" t="s">
        <v>95</v>
      </c>
      <c r="I2" s="1011" t="s">
        <v>1327</v>
      </c>
      <c r="J2" s="1011" t="s">
        <v>1328</v>
      </c>
      <c r="K2" s="1011" t="s">
        <v>1329</v>
      </c>
      <c r="L2" s="1011" t="s">
        <v>47</v>
      </c>
      <c r="M2" s="1011" t="s">
        <v>198</v>
      </c>
      <c r="N2" s="1011">
        <v>3288.4</v>
      </c>
      <c r="O2" s="1011">
        <v>1253</v>
      </c>
      <c r="P2" s="1011">
        <v>46892.56</v>
      </c>
      <c r="Q2" s="1011">
        <v>84228.4</v>
      </c>
      <c r="R2" s="1011">
        <v>4061.6431694799999</v>
      </c>
      <c r="S2" s="1011">
        <v>13770.66650535</v>
      </c>
      <c r="T2" s="1011">
        <v>-1.0868305199999999</v>
      </c>
      <c r="U2" s="1011">
        <v>2787</v>
      </c>
      <c r="V2" s="1011">
        <v>6849.73</v>
      </c>
      <c r="W2" s="1011" t="s">
        <v>1330</v>
      </c>
      <c r="X2" s="1011" t="s">
        <v>1331</v>
      </c>
      <c r="Y2" s="1011" t="s">
        <v>1332</v>
      </c>
      <c r="AA2" s="1011" t="s">
        <v>1333</v>
      </c>
      <c r="AB2" s="1011" t="s">
        <v>140</v>
      </c>
    </row>
    <row r="3" spans="1:28" x14ac:dyDescent="0.25">
      <c r="A3" s="1011">
        <v>73758021</v>
      </c>
      <c r="B3" s="1011" t="s">
        <v>1334</v>
      </c>
      <c r="C3" s="1011" t="s">
        <v>1326</v>
      </c>
      <c r="D3" s="1011" t="s">
        <v>1</v>
      </c>
      <c r="E3" s="1011" t="s">
        <v>135</v>
      </c>
      <c r="F3" s="1011" t="s">
        <v>11</v>
      </c>
      <c r="G3" s="1011" t="s">
        <v>11</v>
      </c>
      <c r="H3" s="1011" t="s">
        <v>104</v>
      </c>
      <c r="I3" s="1011" t="s">
        <v>1335</v>
      </c>
      <c r="J3" s="1011" t="s">
        <v>1336</v>
      </c>
      <c r="K3" s="1011" t="s">
        <v>1329</v>
      </c>
      <c r="L3" s="1011" t="s">
        <v>47</v>
      </c>
      <c r="M3" s="1011" t="s">
        <v>198</v>
      </c>
      <c r="N3" s="1011">
        <v>8</v>
      </c>
      <c r="O3" s="1011">
        <v>8</v>
      </c>
      <c r="P3" s="1011">
        <v>464</v>
      </c>
      <c r="Q3" s="1011">
        <v>129.57</v>
      </c>
      <c r="R3" s="1011">
        <v>24.06</v>
      </c>
      <c r="S3" s="1011">
        <v>32.054794080000001</v>
      </c>
      <c r="T3" s="1011">
        <v>0</v>
      </c>
      <c r="U3" s="1011">
        <v>0</v>
      </c>
      <c r="V3" s="1011">
        <v>24.06</v>
      </c>
      <c r="W3" s="1011" t="s">
        <v>1337</v>
      </c>
      <c r="X3" s="1011" t="s">
        <v>1331</v>
      </c>
      <c r="Y3" s="1011" t="s">
        <v>1338</v>
      </c>
      <c r="AA3" s="1011" t="s">
        <v>1339</v>
      </c>
      <c r="AB3" s="1011" t="s">
        <v>140</v>
      </c>
    </row>
    <row r="4" spans="1:28" x14ac:dyDescent="0.25">
      <c r="A4" s="1011">
        <v>94067154</v>
      </c>
      <c r="B4" s="1011" t="s">
        <v>1340</v>
      </c>
      <c r="C4" s="1011" t="s">
        <v>1326</v>
      </c>
      <c r="D4" s="1011" t="s">
        <v>1</v>
      </c>
      <c r="E4" s="1011" t="s">
        <v>135</v>
      </c>
      <c r="F4" s="1011" t="s">
        <v>0</v>
      </c>
      <c r="G4" s="1011" t="s">
        <v>0</v>
      </c>
      <c r="H4" s="1011" t="s">
        <v>91</v>
      </c>
      <c r="I4" s="1011" t="s">
        <v>1341</v>
      </c>
      <c r="J4" s="1011" t="s">
        <v>1342</v>
      </c>
      <c r="K4" s="1011" t="s">
        <v>1329</v>
      </c>
      <c r="L4" s="1011" t="s">
        <v>47</v>
      </c>
      <c r="M4" s="1011" t="s">
        <v>198</v>
      </c>
      <c r="N4" s="1011">
        <v>345</v>
      </c>
      <c r="O4" s="1011">
        <v>251</v>
      </c>
      <c r="P4" s="1011">
        <v>17779.28</v>
      </c>
      <c r="Q4" s="1011">
        <v>27632.27</v>
      </c>
      <c r="R4" s="1011">
        <v>1934.7800007799999</v>
      </c>
      <c r="S4" s="1011">
        <v>1369.8653097399999</v>
      </c>
      <c r="T4" s="1011">
        <v>7.8000000000000005E-7</v>
      </c>
      <c r="U4" s="1011">
        <v>0</v>
      </c>
      <c r="V4" s="1011">
        <v>1934.78</v>
      </c>
      <c r="W4" s="1011" t="s">
        <v>1343</v>
      </c>
      <c r="X4" s="1011" t="s">
        <v>1331</v>
      </c>
      <c r="Y4" s="1011" t="s">
        <v>1344</v>
      </c>
      <c r="AA4" s="1011" t="s">
        <v>1345</v>
      </c>
      <c r="AB4" s="1011" t="s">
        <v>140</v>
      </c>
    </row>
    <row r="5" spans="1:28" x14ac:dyDescent="0.25">
      <c r="A5" s="1011">
        <v>64015894</v>
      </c>
      <c r="B5" s="1011" t="s">
        <v>1325</v>
      </c>
      <c r="C5" s="1011" t="s">
        <v>1326</v>
      </c>
      <c r="D5" s="1011" t="s">
        <v>1</v>
      </c>
      <c r="E5" s="1011" t="s">
        <v>135</v>
      </c>
      <c r="F5" s="1011" t="s">
        <v>11</v>
      </c>
      <c r="G5" s="1011" t="s">
        <v>11</v>
      </c>
      <c r="H5" s="1011" t="s">
        <v>102</v>
      </c>
      <c r="I5" s="1011" t="s">
        <v>1327</v>
      </c>
      <c r="J5" s="1011" t="s">
        <v>1328</v>
      </c>
      <c r="K5" s="1011" t="s">
        <v>1329</v>
      </c>
      <c r="L5" s="1011" t="s">
        <v>47</v>
      </c>
      <c r="M5" s="1011" t="s">
        <v>198</v>
      </c>
      <c r="N5" s="1011">
        <v>81.499899999999997</v>
      </c>
      <c r="O5" s="1011">
        <v>80.499899999999997</v>
      </c>
      <c r="P5" s="1011">
        <v>1163.98</v>
      </c>
      <c r="Q5" s="1011">
        <v>2494.04</v>
      </c>
      <c r="R5" s="1011">
        <v>182.25</v>
      </c>
      <c r="S5" s="1011">
        <v>935.07148242000005</v>
      </c>
      <c r="T5" s="1011">
        <v>0</v>
      </c>
      <c r="U5" s="1011">
        <v>0</v>
      </c>
      <c r="V5" s="1011">
        <v>182.25</v>
      </c>
      <c r="W5" s="1011" t="s">
        <v>1330</v>
      </c>
      <c r="X5" s="1011" t="s">
        <v>1331</v>
      </c>
      <c r="Y5" s="1011" t="s">
        <v>1332</v>
      </c>
      <c r="AA5" s="1011" t="s">
        <v>1333</v>
      </c>
      <c r="AB5" s="1011" t="s">
        <v>140</v>
      </c>
    </row>
    <row r="6" spans="1:28" x14ac:dyDescent="0.25">
      <c r="A6" s="1011">
        <v>14069587</v>
      </c>
      <c r="B6" s="1011" t="s">
        <v>1346</v>
      </c>
      <c r="C6" s="1011" t="s">
        <v>1326</v>
      </c>
      <c r="D6" s="1011" t="s">
        <v>1</v>
      </c>
      <c r="E6" s="1011" t="s">
        <v>135</v>
      </c>
      <c r="F6" s="1011" t="s">
        <v>36</v>
      </c>
      <c r="G6" s="1011" t="s">
        <v>36</v>
      </c>
      <c r="H6" s="1011" t="s">
        <v>92</v>
      </c>
      <c r="I6" s="1011" t="s">
        <v>1347</v>
      </c>
      <c r="J6" s="1011" t="s">
        <v>1348</v>
      </c>
      <c r="K6" s="1011" t="s">
        <v>1329</v>
      </c>
      <c r="L6" s="1011" t="s">
        <v>47</v>
      </c>
      <c r="M6" s="1011" t="s">
        <v>198</v>
      </c>
      <c r="N6" s="1011">
        <v>363</v>
      </c>
      <c r="O6" s="1011">
        <v>363</v>
      </c>
      <c r="P6" s="1011">
        <v>12380</v>
      </c>
      <c r="Q6" s="1011">
        <v>8136.77</v>
      </c>
      <c r="R6" s="1011">
        <v>630.98</v>
      </c>
      <c r="S6" s="1011">
        <v>1015.15385334</v>
      </c>
      <c r="T6" s="1011">
        <v>0</v>
      </c>
      <c r="U6" s="1011">
        <v>0</v>
      </c>
      <c r="V6" s="1011">
        <v>630.98</v>
      </c>
      <c r="W6" s="1011" t="s">
        <v>1349</v>
      </c>
      <c r="X6" s="1011" t="s">
        <v>1331</v>
      </c>
      <c r="Y6" s="1011" t="s">
        <v>1350</v>
      </c>
      <c r="AA6" s="1011" t="s">
        <v>1351</v>
      </c>
      <c r="AB6" s="1011" t="s">
        <v>140</v>
      </c>
    </row>
    <row r="7" spans="1:28" x14ac:dyDescent="0.25">
      <c r="A7" s="1011">
        <v>93758050</v>
      </c>
      <c r="B7" s="1011" t="s">
        <v>1352</v>
      </c>
      <c r="C7" s="1011" t="s">
        <v>1326</v>
      </c>
      <c r="D7" s="1011" t="s">
        <v>1</v>
      </c>
      <c r="E7" s="1011" t="s">
        <v>135</v>
      </c>
      <c r="F7" s="1011" t="s">
        <v>14</v>
      </c>
      <c r="G7" s="1011" t="s">
        <v>14</v>
      </c>
      <c r="H7" s="1011" t="s">
        <v>86</v>
      </c>
      <c r="I7" s="1011" t="s">
        <v>1353</v>
      </c>
      <c r="J7" s="1011" t="s">
        <v>1354</v>
      </c>
      <c r="K7" s="1011" t="s">
        <v>1329</v>
      </c>
      <c r="L7" s="1011" t="s">
        <v>47</v>
      </c>
      <c r="M7" s="1011" t="s">
        <v>198</v>
      </c>
      <c r="N7" s="1011">
        <v>95</v>
      </c>
      <c r="O7" s="1011">
        <v>0</v>
      </c>
      <c r="P7" s="1011">
        <v>950</v>
      </c>
      <c r="Q7" s="1011">
        <v>1593.54</v>
      </c>
      <c r="R7" s="1011">
        <v>253.54</v>
      </c>
      <c r="S7" s="1011">
        <v>266.25890615999998</v>
      </c>
      <c r="T7" s="1011">
        <v>0</v>
      </c>
      <c r="U7" s="1011">
        <v>0</v>
      </c>
      <c r="V7" s="1011">
        <v>253.54</v>
      </c>
      <c r="W7" s="1011" t="s">
        <v>1355</v>
      </c>
      <c r="X7" s="1011" t="s">
        <v>1331</v>
      </c>
      <c r="Y7" s="1011" t="s">
        <v>1356</v>
      </c>
      <c r="AA7" s="1011" t="s">
        <v>1357</v>
      </c>
      <c r="AB7" s="1011" t="s">
        <v>140</v>
      </c>
    </row>
    <row r="8" spans="1:28" x14ac:dyDescent="0.25">
      <c r="A8" s="1011">
        <v>83992024</v>
      </c>
      <c r="B8" s="1011" t="s">
        <v>1358</v>
      </c>
      <c r="C8" s="1011" t="s">
        <v>1326</v>
      </c>
      <c r="D8" s="1011" t="s">
        <v>1</v>
      </c>
      <c r="E8" s="1011" t="s">
        <v>135</v>
      </c>
      <c r="F8" s="1011" t="s">
        <v>36</v>
      </c>
      <c r="G8" s="1011" t="s">
        <v>36</v>
      </c>
      <c r="H8" s="1011" t="s">
        <v>95</v>
      </c>
      <c r="I8" s="1011" t="s">
        <v>1359</v>
      </c>
      <c r="J8" s="1011" t="s">
        <v>1360</v>
      </c>
      <c r="K8" s="1011" t="s">
        <v>1329</v>
      </c>
      <c r="L8" s="1011" t="s">
        <v>47</v>
      </c>
      <c r="M8" s="1011" t="s">
        <v>198</v>
      </c>
      <c r="N8" s="1011">
        <v>67</v>
      </c>
      <c r="O8" s="1011">
        <v>67</v>
      </c>
      <c r="P8" s="1011">
        <v>1286.1600000000001</v>
      </c>
      <c r="Q8" s="1011">
        <v>2121.54</v>
      </c>
      <c r="R8" s="1011">
        <v>-273.22920328999999</v>
      </c>
      <c r="S8" s="1011">
        <v>845.00371423000001</v>
      </c>
      <c r="T8" s="1011">
        <v>-9.2032899999999994E-3</v>
      </c>
      <c r="U8" s="1011">
        <v>0</v>
      </c>
      <c r="V8" s="1011">
        <v>-273.22000000000003</v>
      </c>
      <c r="W8" s="1011" t="s">
        <v>1361</v>
      </c>
      <c r="X8" s="1011" t="s">
        <v>1331</v>
      </c>
      <c r="Y8" s="1011" t="s">
        <v>1362</v>
      </c>
      <c r="AA8" s="1011" t="s">
        <v>1363</v>
      </c>
      <c r="AB8" s="1011" t="s">
        <v>140</v>
      </c>
    </row>
    <row r="9" spans="1:28" x14ac:dyDescent="0.25">
      <c r="A9" s="1011">
        <v>64042872</v>
      </c>
      <c r="B9" s="1011" t="s">
        <v>1364</v>
      </c>
      <c r="C9" s="1011" t="s">
        <v>1365</v>
      </c>
      <c r="D9" s="1011" t="s">
        <v>1</v>
      </c>
      <c r="E9" s="1011" t="s">
        <v>135</v>
      </c>
      <c r="F9" s="1011" t="s">
        <v>34</v>
      </c>
      <c r="G9" s="1011" t="s">
        <v>34</v>
      </c>
      <c r="H9" s="1011" t="s">
        <v>98</v>
      </c>
      <c r="I9" s="1011" t="s">
        <v>1366</v>
      </c>
      <c r="J9" s="1011" t="s">
        <v>1354</v>
      </c>
      <c r="K9" s="1011" t="s">
        <v>1329</v>
      </c>
      <c r="L9" s="1011" t="s">
        <v>47</v>
      </c>
      <c r="M9" s="1011" t="s">
        <v>198</v>
      </c>
      <c r="N9" s="1011">
        <v>83.971400000000003</v>
      </c>
      <c r="O9" s="1011">
        <v>79.804699999999997</v>
      </c>
      <c r="P9" s="1011">
        <v>2131.34</v>
      </c>
      <c r="Q9" s="1011">
        <v>1921.46</v>
      </c>
      <c r="R9" s="1011">
        <v>180.49</v>
      </c>
      <c r="S9" s="1011">
        <v>282.20125705999999</v>
      </c>
      <c r="T9" s="1011">
        <v>78.31</v>
      </c>
      <c r="U9" s="1011">
        <v>43.1</v>
      </c>
      <c r="V9" s="1011">
        <v>223.6</v>
      </c>
      <c r="W9" s="1011" t="s">
        <v>1355</v>
      </c>
      <c r="X9" s="1011" t="s">
        <v>1331</v>
      </c>
      <c r="Y9" s="1011" t="s">
        <v>1367</v>
      </c>
      <c r="AA9" s="1011" t="s">
        <v>1368</v>
      </c>
      <c r="AB9" s="1011" t="s">
        <v>140</v>
      </c>
    </row>
    <row r="10" spans="1:28" x14ac:dyDescent="0.25">
      <c r="A10" s="1011">
        <v>74181983</v>
      </c>
      <c r="B10" s="1011" t="s">
        <v>1369</v>
      </c>
      <c r="C10" s="1011" t="s">
        <v>1326</v>
      </c>
      <c r="D10" s="1011" t="s">
        <v>1</v>
      </c>
      <c r="E10" s="1011" t="s">
        <v>135</v>
      </c>
      <c r="F10" s="1011" t="s">
        <v>6</v>
      </c>
      <c r="G10" s="1011" t="s">
        <v>6</v>
      </c>
      <c r="H10" s="1011" t="s">
        <v>91</v>
      </c>
      <c r="I10" s="1011" t="s">
        <v>1370</v>
      </c>
      <c r="J10" s="1011" t="s">
        <v>1371</v>
      </c>
      <c r="K10" s="1011" t="s">
        <v>1329</v>
      </c>
      <c r="L10" s="1011" t="s">
        <v>47</v>
      </c>
      <c r="M10" s="1011" t="s">
        <v>198</v>
      </c>
      <c r="N10" s="1011">
        <v>290</v>
      </c>
      <c r="O10" s="1011">
        <v>119</v>
      </c>
      <c r="P10" s="1011">
        <v>5662.75</v>
      </c>
      <c r="Q10" s="1011">
        <v>18049.29</v>
      </c>
      <c r="R10" s="1011">
        <v>2430.7521770100002</v>
      </c>
      <c r="S10" s="1011">
        <v>761.30074921000005</v>
      </c>
      <c r="T10" s="1011">
        <v>19.072177010000001</v>
      </c>
      <c r="U10" s="1011">
        <v>0</v>
      </c>
      <c r="V10" s="1011">
        <v>2411.6799999999998</v>
      </c>
      <c r="W10" s="1011" t="s">
        <v>1372</v>
      </c>
      <c r="X10" s="1011" t="s">
        <v>1331</v>
      </c>
      <c r="Y10" s="1011" t="s">
        <v>1373</v>
      </c>
      <c r="AA10" s="1011" t="s">
        <v>1374</v>
      </c>
      <c r="AB10" s="1011" t="s">
        <v>140</v>
      </c>
    </row>
    <row r="11" spans="1:28" x14ac:dyDescent="0.25">
      <c r="A11" s="1011">
        <v>13789250</v>
      </c>
      <c r="B11" s="1011" t="s">
        <v>1375</v>
      </c>
      <c r="C11" s="1011" t="s">
        <v>1326</v>
      </c>
      <c r="D11" s="1011" t="s">
        <v>1</v>
      </c>
      <c r="E11" s="1011" t="s">
        <v>135</v>
      </c>
      <c r="F11" s="1011" t="s">
        <v>6</v>
      </c>
      <c r="G11" s="1011" t="s">
        <v>6</v>
      </c>
      <c r="H11" s="1011" t="s">
        <v>95</v>
      </c>
      <c r="I11" s="1011" t="s">
        <v>1376</v>
      </c>
      <c r="J11" s="1011" t="s">
        <v>1377</v>
      </c>
      <c r="K11" s="1011" t="s">
        <v>1329</v>
      </c>
      <c r="L11" s="1011" t="s">
        <v>47</v>
      </c>
      <c r="M11" s="1011" t="s">
        <v>198</v>
      </c>
      <c r="N11" s="1011">
        <v>308.6001</v>
      </c>
      <c r="O11" s="1011">
        <v>202.40020000000001</v>
      </c>
      <c r="P11" s="1011">
        <v>2581.66</v>
      </c>
      <c r="Q11" s="1011">
        <v>10808.18</v>
      </c>
      <c r="R11" s="1011">
        <v>762.39</v>
      </c>
      <c r="S11" s="1011">
        <v>2702.6566037699999</v>
      </c>
      <c r="T11" s="1011">
        <v>0</v>
      </c>
      <c r="U11" s="1011">
        <v>438.37</v>
      </c>
      <c r="V11" s="1011">
        <v>1200.76</v>
      </c>
      <c r="W11" s="1011" t="s">
        <v>1378</v>
      </c>
      <c r="X11" s="1011" t="s">
        <v>1331</v>
      </c>
      <c r="Y11" s="1011" t="s">
        <v>1379</v>
      </c>
      <c r="AA11" s="1011" t="s">
        <v>1380</v>
      </c>
      <c r="AB11" s="1011" t="s">
        <v>140</v>
      </c>
    </row>
    <row r="12" spans="1:28" x14ac:dyDescent="0.25">
      <c r="A12" s="1011">
        <v>24106957</v>
      </c>
      <c r="B12" s="1011" t="s">
        <v>1381</v>
      </c>
      <c r="C12" s="1011" t="s">
        <v>1326</v>
      </c>
      <c r="D12" s="1011" t="s">
        <v>1</v>
      </c>
      <c r="E12" s="1011" t="s">
        <v>135</v>
      </c>
      <c r="F12" s="1011" t="s">
        <v>15</v>
      </c>
      <c r="G12" s="1011" t="s">
        <v>15</v>
      </c>
      <c r="H12" s="1011" t="s">
        <v>88</v>
      </c>
      <c r="I12" s="1011" t="s">
        <v>1382</v>
      </c>
      <c r="J12" s="1011" t="s">
        <v>1383</v>
      </c>
      <c r="K12" s="1011" t="s">
        <v>1329</v>
      </c>
      <c r="L12" s="1011" t="s">
        <v>47</v>
      </c>
      <c r="M12" s="1011" t="s">
        <v>198</v>
      </c>
      <c r="N12" s="1011">
        <v>140</v>
      </c>
      <c r="O12" s="1011">
        <v>111</v>
      </c>
      <c r="P12" s="1011">
        <v>1430</v>
      </c>
      <c r="Q12" s="1011">
        <v>10024.67</v>
      </c>
      <c r="R12" s="1011">
        <v>1499.35</v>
      </c>
      <c r="S12" s="1011">
        <v>819.88942639000004</v>
      </c>
      <c r="T12" s="1011">
        <v>0</v>
      </c>
      <c r="U12" s="1011">
        <v>0</v>
      </c>
      <c r="V12" s="1011">
        <v>1499.35</v>
      </c>
      <c r="W12" s="1011" t="s">
        <v>1384</v>
      </c>
      <c r="X12" s="1011" t="s">
        <v>1331</v>
      </c>
      <c r="Y12" s="1011" t="s">
        <v>1385</v>
      </c>
      <c r="AA12" s="1011" t="s">
        <v>1386</v>
      </c>
      <c r="AB12" s="1011" t="s">
        <v>140</v>
      </c>
    </row>
    <row r="13" spans="1:28" x14ac:dyDescent="0.25">
      <c r="A13" s="1011">
        <v>63757363</v>
      </c>
      <c r="B13" s="1011" t="s">
        <v>1387</v>
      </c>
      <c r="C13" s="1011" t="s">
        <v>1326</v>
      </c>
      <c r="D13" s="1011" t="s">
        <v>1</v>
      </c>
      <c r="E13" s="1011" t="s">
        <v>135</v>
      </c>
      <c r="F13" s="1011" t="s">
        <v>0</v>
      </c>
      <c r="G13" s="1011" t="s">
        <v>0</v>
      </c>
      <c r="H13" s="1011" t="s">
        <v>92</v>
      </c>
      <c r="I13" s="1011" t="s">
        <v>1388</v>
      </c>
      <c r="J13" s="1011" t="s">
        <v>1389</v>
      </c>
      <c r="K13" s="1011" t="s">
        <v>1329</v>
      </c>
      <c r="L13" s="1011" t="s">
        <v>47</v>
      </c>
      <c r="M13" s="1011" t="s">
        <v>198</v>
      </c>
      <c r="N13" s="1011">
        <v>233</v>
      </c>
      <c r="O13" s="1011">
        <v>228</v>
      </c>
      <c r="P13" s="1011">
        <v>7308.5</v>
      </c>
      <c r="Q13" s="1011">
        <v>10561.33</v>
      </c>
      <c r="R13" s="1011">
        <v>1620.15</v>
      </c>
      <c r="S13" s="1011">
        <v>2756.3749765500002</v>
      </c>
      <c r="T13" s="1011">
        <v>0</v>
      </c>
      <c r="U13" s="1011">
        <v>0</v>
      </c>
      <c r="V13" s="1011">
        <v>1620.15</v>
      </c>
      <c r="W13" s="1011" t="s">
        <v>1390</v>
      </c>
      <c r="X13" s="1011" t="s">
        <v>1331</v>
      </c>
      <c r="Y13" s="1011" t="s">
        <v>1391</v>
      </c>
      <c r="AA13" s="1011" t="s">
        <v>1392</v>
      </c>
      <c r="AB13" s="1011" t="s">
        <v>140</v>
      </c>
    </row>
    <row r="14" spans="1:28" x14ac:dyDescent="0.25">
      <c r="A14" s="1011">
        <v>34148098</v>
      </c>
      <c r="B14" s="1011" t="s">
        <v>1393</v>
      </c>
      <c r="C14" s="1011" t="s">
        <v>1326</v>
      </c>
      <c r="D14" s="1011" t="s">
        <v>113</v>
      </c>
      <c r="E14" s="1011" t="s">
        <v>135</v>
      </c>
      <c r="F14" s="1011" t="s">
        <v>6</v>
      </c>
      <c r="G14" s="1011" t="s">
        <v>6</v>
      </c>
      <c r="H14" s="1011" t="s">
        <v>1394</v>
      </c>
      <c r="I14" s="1011" t="s">
        <v>1395</v>
      </c>
      <c r="J14" s="1011" t="s">
        <v>1396</v>
      </c>
      <c r="K14" s="1011" t="s">
        <v>1329</v>
      </c>
      <c r="L14" s="1011" t="s">
        <v>47</v>
      </c>
      <c r="M14" s="1011" t="s">
        <v>198</v>
      </c>
      <c r="N14" s="1011">
        <v>0</v>
      </c>
      <c r="O14" s="1011">
        <v>0</v>
      </c>
      <c r="P14" s="1011">
        <v>0</v>
      </c>
      <c r="Q14" s="1011">
        <v>0</v>
      </c>
      <c r="R14" s="1011">
        <v>0</v>
      </c>
      <c r="S14" s="1011">
        <v>0</v>
      </c>
      <c r="T14" s="1011">
        <v>0</v>
      </c>
      <c r="U14" s="1011">
        <v>0</v>
      </c>
      <c r="V14" s="1011">
        <v>0</v>
      </c>
      <c r="W14" s="1011" t="s">
        <v>1397</v>
      </c>
      <c r="X14" s="1011" t="s">
        <v>1331</v>
      </c>
      <c r="Y14" s="1011" t="s">
        <v>1398</v>
      </c>
      <c r="AA14" s="1011" t="s">
        <v>1399</v>
      </c>
      <c r="AB14" s="1011" t="s">
        <v>140</v>
      </c>
    </row>
    <row r="15" spans="1:28" x14ac:dyDescent="0.25">
      <c r="A15" s="1011">
        <v>63752968</v>
      </c>
      <c r="B15" s="1011" t="s">
        <v>1400</v>
      </c>
      <c r="C15" s="1011" t="s">
        <v>1326</v>
      </c>
      <c r="D15" s="1011" t="s">
        <v>1</v>
      </c>
      <c r="E15" s="1011" t="s">
        <v>135</v>
      </c>
      <c r="F15" s="1011" t="s">
        <v>45</v>
      </c>
      <c r="G15" s="1011" t="s">
        <v>45</v>
      </c>
      <c r="H15" s="1011" t="s">
        <v>530</v>
      </c>
      <c r="I15" s="1011" t="s">
        <v>1353</v>
      </c>
      <c r="J15" s="1011" t="s">
        <v>1354</v>
      </c>
      <c r="K15" s="1011" t="s">
        <v>1329</v>
      </c>
      <c r="L15" s="1011" t="s">
        <v>47</v>
      </c>
      <c r="M15" s="1011" t="s">
        <v>198</v>
      </c>
      <c r="N15" s="1011">
        <v>158</v>
      </c>
      <c r="O15" s="1011">
        <v>5</v>
      </c>
      <c r="P15" s="1011">
        <v>1570</v>
      </c>
      <c r="Q15" s="1011">
        <v>7598.46</v>
      </c>
      <c r="R15" s="1011">
        <v>1913.74</v>
      </c>
      <c r="S15" s="1011">
        <v>33</v>
      </c>
      <c r="T15" s="1011">
        <v>0</v>
      </c>
      <c r="U15" s="1011">
        <v>0</v>
      </c>
      <c r="V15" s="1011">
        <v>1913.74</v>
      </c>
      <c r="W15" s="1011" t="s">
        <v>1355</v>
      </c>
      <c r="X15" s="1011" t="s">
        <v>1331</v>
      </c>
      <c r="Y15" s="1011" t="s">
        <v>1401</v>
      </c>
      <c r="AA15" s="1011" t="s">
        <v>1402</v>
      </c>
      <c r="AB15" s="1011" t="s">
        <v>140</v>
      </c>
    </row>
    <row r="16" spans="1:28" x14ac:dyDescent="0.25">
      <c r="A16" s="1011">
        <v>13991989</v>
      </c>
      <c r="B16" s="1011" t="s">
        <v>1403</v>
      </c>
      <c r="C16" s="1011" t="s">
        <v>1326</v>
      </c>
      <c r="D16" s="1011" t="s">
        <v>1</v>
      </c>
      <c r="E16" s="1011" t="s">
        <v>135</v>
      </c>
      <c r="F16" s="1011" t="s">
        <v>34</v>
      </c>
      <c r="G16" s="1011" t="s">
        <v>34</v>
      </c>
      <c r="H16" s="1011" t="s">
        <v>98</v>
      </c>
      <c r="I16" s="1011" t="s">
        <v>1404</v>
      </c>
      <c r="J16" s="1011" t="s">
        <v>1405</v>
      </c>
      <c r="K16" s="1011" t="s">
        <v>1329</v>
      </c>
      <c r="L16" s="1011" t="s">
        <v>47</v>
      </c>
      <c r="M16" s="1011" t="s">
        <v>198</v>
      </c>
      <c r="N16" s="1011">
        <v>92.25</v>
      </c>
      <c r="O16" s="1011">
        <v>92.25</v>
      </c>
      <c r="P16" s="1011">
        <v>979.98</v>
      </c>
      <c r="Q16" s="1011">
        <v>1428.17</v>
      </c>
      <c r="R16" s="1011">
        <v>230.21</v>
      </c>
      <c r="S16" s="1011">
        <v>345.63343413000001</v>
      </c>
      <c r="T16" s="1011">
        <v>0</v>
      </c>
      <c r="U16" s="1011">
        <v>0</v>
      </c>
      <c r="V16" s="1011">
        <v>230.21</v>
      </c>
      <c r="W16" s="1011" t="s">
        <v>1406</v>
      </c>
      <c r="X16" s="1011" t="s">
        <v>1331</v>
      </c>
      <c r="Y16" s="1011" t="s">
        <v>1407</v>
      </c>
      <c r="AA16" s="1011" t="s">
        <v>1408</v>
      </c>
      <c r="AB16" s="1011" t="s">
        <v>140</v>
      </c>
    </row>
    <row r="17" spans="1:28" x14ac:dyDescent="0.25">
      <c r="A17" s="1011">
        <v>63918262</v>
      </c>
      <c r="B17" s="1011" t="s">
        <v>1409</v>
      </c>
      <c r="C17" s="1011" t="s">
        <v>1326</v>
      </c>
      <c r="D17" s="1011" t="s">
        <v>1</v>
      </c>
      <c r="E17" s="1011" t="s">
        <v>135</v>
      </c>
      <c r="F17" s="1011" t="s">
        <v>6</v>
      </c>
      <c r="G17" s="1011" t="s">
        <v>6</v>
      </c>
      <c r="H17" s="1011" t="s">
        <v>104</v>
      </c>
      <c r="I17" s="1011" t="s">
        <v>1410</v>
      </c>
      <c r="J17" s="1011" t="s">
        <v>1411</v>
      </c>
      <c r="K17" s="1011" t="s">
        <v>1329</v>
      </c>
      <c r="L17" s="1011" t="s">
        <v>47</v>
      </c>
      <c r="M17" s="1011" t="s">
        <v>198</v>
      </c>
      <c r="N17" s="1011">
        <v>15</v>
      </c>
      <c r="O17" s="1011">
        <v>15</v>
      </c>
      <c r="P17" s="1011">
        <v>367.04</v>
      </c>
      <c r="Q17" s="1011">
        <v>936.4</v>
      </c>
      <c r="R17" s="1011">
        <v>176.94</v>
      </c>
      <c r="S17" s="1011">
        <v>129.74912105999999</v>
      </c>
      <c r="T17" s="1011">
        <v>0</v>
      </c>
      <c r="U17" s="1011">
        <v>0</v>
      </c>
      <c r="V17" s="1011">
        <v>176.94</v>
      </c>
      <c r="W17" s="1011" t="s">
        <v>80</v>
      </c>
      <c r="X17" s="1011" t="s">
        <v>1331</v>
      </c>
      <c r="Y17" s="1011" t="s">
        <v>1412</v>
      </c>
      <c r="AA17" s="1011" t="s">
        <v>1413</v>
      </c>
      <c r="AB17" s="1011" t="s">
        <v>140</v>
      </c>
    </row>
    <row r="18" spans="1:28" x14ac:dyDescent="0.25">
      <c r="A18" s="1011">
        <v>64062466</v>
      </c>
      <c r="B18" s="1011" t="s">
        <v>1414</v>
      </c>
      <c r="C18" s="1011" t="s">
        <v>1326</v>
      </c>
      <c r="D18" s="1011" t="s">
        <v>1</v>
      </c>
      <c r="E18" s="1011" t="s">
        <v>135</v>
      </c>
      <c r="F18" s="1011" t="s">
        <v>62</v>
      </c>
      <c r="G18" s="1011" t="s">
        <v>62</v>
      </c>
      <c r="H18" s="1011" t="s">
        <v>87</v>
      </c>
      <c r="I18" s="1011" t="s">
        <v>1415</v>
      </c>
      <c r="J18" s="1011" t="s">
        <v>1416</v>
      </c>
      <c r="K18" s="1011" t="s">
        <v>1329</v>
      </c>
      <c r="L18" s="1011" t="s">
        <v>47</v>
      </c>
      <c r="M18" s="1011" t="s">
        <v>198</v>
      </c>
      <c r="N18" s="1011">
        <v>219</v>
      </c>
      <c r="O18" s="1011">
        <v>0</v>
      </c>
      <c r="P18" s="1011">
        <v>4380</v>
      </c>
      <c r="Q18" s="1011">
        <v>39397</v>
      </c>
      <c r="R18" s="1011">
        <v>1729</v>
      </c>
      <c r="S18" s="1011">
        <v>1260.50143669</v>
      </c>
      <c r="T18" s="1011">
        <v>0</v>
      </c>
      <c r="U18" s="1011">
        <v>0</v>
      </c>
      <c r="V18" s="1011">
        <v>1729</v>
      </c>
      <c r="W18" s="1011" t="s">
        <v>1397</v>
      </c>
      <c r="X18" s="1011" t="s">
        <v>1331</v>
      </c>
      <c r="Y18" s="1011" t="s">
        <v>1417</v>
      </c>
      <c r="AA18" s="1011" t="s">
        <v>1418</v>
      </c>
      <c r="AB18" s="1011" t="s">
        <v>140</v>
      </c>
    </row>
    <row r="19" spans="1:28" x14ac:dyDescent="0.25">
      <c r="A19" s="1011">
        <v>63995401</v>
      </c>
      <c r="B19" s="1011" t="s">
        <v>1419</v>
      </c>
      <c r="C19" s="1011" t="s">
        <v>1326</v>
      </c>
      <c r="D19" s="1011" t="s">
        <v>1</v>
      </c>
      <c r="E19" s="1011" t="s">
        <v>135</v>
      </c>
      <c r="F19" s="1011" t="s">
        <v>6</v>
      </c>
      <c r="G19" s="1011" t="s">
        <v>6</v>
      </c>
      <c r="H19" s="1011" t="s">
        <v>101</v>
      </c>
      <c r="I19" s="1011" t="s">
        <v>1420</v>
      </c>
      <c r="J19" s="1011" t="s">
        <v>1421</v>
      </c>
      <c r="K19" s="1011" t="s">
        <v>1329</v>
      </c>
      <c r="L19" s="1011" t="s">
        <v>47</v>
      </c>
      <c r="M19" s="1011" t="s">
        <v>198</v>
      </c>
      <c r="N19" s="1011">
        <v>165</v>
      </c>
      <c r="O19" s="1011">
        <v>134</v>
      </c>
      <c r="P19" s="1011">
        <v>6104.01</v>
      </c>
      <c r="Q19" s="1011">
        <v>5150.93</v>
      </c>
      <c r="R19" s="1011">
        <v>677.66</v>
      </c>
      <c r="S19" s="1011">
        <v>916.60715877999996</v>
      </c>
      <c r="T19" s="1011">
        <v>0</v>
      </c>
      <c r="U19" s="1011">
        <v>0</v>
      </c>
      <c r="V19" s="1011">
        <v>677.66</v>
      </c>
      <c r="W19" s="1011" t="s">
        <v>1422</v>
      </c>
      <c r="X19" s="1011" t="s">
        <v>1331</v>
      </c>
      <c r="Y19" s="1011" t="s">
        <v>1423</v>
      </c>
      <c r="AA19" s="1011" t="s">
        <v>1424</v>
      </c>
      <c r="AB19" s="1011" t="s">
        <v>140</v>
      </c>
    </row>
    <row r="20" spans="1:28" x14ac:dyDescent="0.25">
      <c r="A20" s="1011">
        <v>74096488</v>
      </c>
      <c r="B20" s="1011" t="s">
        <v>1425</v>
      </c>
      <c r="C20" s="1011" t="s">
        <v>1326</v>
      </c>
      <c r="D20" s="1011" t="s">
        <v>1</v>
      </c>
      <c r="E20" s="1011" t="s">
        <v>135</v>
      </c>
      <c r="F20" s="1011" t="s">
        <v>14</v>
      </c>
      <c r="G20" s="1011" t="s">
        <v>14</v>
      </c>
      <c r="H20" s="1011" t="s">
        <v>99</v>
      </c>
      <c r="I20" s="1011" t="s">
        <v>1426</v>
      </c>
      <c r="J20" s="1011" t="s">
        <v>1427</v>
      </c>
      <c r="K20" s="1011" t="s">
        <v>1329</v>
      </c>
      <c r="L20" s="1011" t="s">
        <v>47</v>
      </c>
      <c r="M20" s="1011" t="s">
        <v>198</v>
      </c>
      <c r="N20" s="1011">
        <v>374</v>
      </c>
      <c r="O20" s="1011">
        <v>210</v>
      </c>
      <c r="P20" s="1011">
        <v>9483</v>
      </c>
      <c r="Q20" s="1011">
        <v>14323.78</v>
      </c>
      <c r="R20" s="1011">
        <v>834.43360371999995</v>
      </c>
      <c r="S20" s="1011">
        <v>1722.2814599000001</v>
      </c>
      <c r="T20" s="1011">
        <v>-0.80639627999999997</v>
      </c>
      <c r="U20" s="1011">
        <v>0</v>
      </c>
      <c r="V20" s="1011">
        <v>835.24</v>
      </c>
      <c r="W20" s="1011" t="s">
        <v>1428</v>
      </c>
      <c r="X20" s="1011" t="s">
        <v>1331</v>
      </c>
      <c r="Y20" s="1011" t="s">
        <v>1429</v>
      </c>
      <c r="AA20" s="1011" t="s">
        <v>1430</v>
      </c>
      <c r="AB20" s="1011" t="s">
        <v>140</v>
      </c>
    </row>
    <row r="21" spans="1:28" x14ac:dyDescent="0.25">
      <c r="A21" s="1011">
        <v>84106079</v>
      </c>
      <c r="B21" s="1011" t="s">
        <v>1431</v>
      </c>
      <c r="C21" s="1011" t="s">
        <v>1326</v>
      </c>
      <c r="D21" s="1011" t="s">
        <v>1</v>
      </c>
      <c r="E21" s="1011" t="s">
        <v>135</v>
      </c>
      <c r="F21" s="1011" t="s">
        <v>14</v>
      </c>
      <c r="G21" s="1011" t="s">
        <v>14</v>
      </c>
      <c r="H21" s="1011" t="s">
        <v>97</v>
      </c>
      <c r="I21" s="1011" t="s">
        <v>1432</v>
      </c>
      <c r="J21" s="1011" t="s">
        <v>1433</v>
      </c>
      <c r="K21" s="1011" t="s">
        <v>1329</v>
      </c>
      <c r="L21" s="1011" t="s">
        <v>47</v>
      </c>
      <c r="M21" s="1011" t="s">
        <v>198</v>
      </c>
      <c r="N21" s="1011">
        <v>490.5</v>
      </c>
      <c r="O21" s="1011">
        <v>172.25</v>
      </c>
      <c r="P21" s="1011">
        <v>11128.14</v>
      </c>
      <c r="Q21" s="1011">
        <v>16328.93</v>
      </c>
      <c r="R21" s="1011">
        <v>3378.5546450000002</v>
      </c>
      <c r="S21" s="1011">
        <v>2295.3046743</v>
      </c>
      <c r="T21" s="1011">
        <v>1.4645E-2</v>
      </c>
      <c r="U21" s="1011">
        <v>0</v>
      </c>
      <c r="V21" s="1011">
        <v>3378.54</v>
      </c>
      <c r="W21" s="1011" t="s">
        <v>1434</v>
      </c>
      <c r="X21" s="1011" t="s">
        <v>1331</v>
      </c>
      <c r="Y21" s="1011" t="s">
        <v>1435</v>
      </c>
      <c r="AA21" s="1011" t="s">
        <v>1436</v>
      </c>
      <c r="AB21" s="1011" t="s">
        <v>140</v>
      </c>
    </row>
    <row r="22" spans="1:28" x14ac:dyDescent="0.25">
      <c r="A22" s="1011">
        <v>44180685</v>
      </c>
      <c r="B22" s="1011" t="s">
        <v>1437</v>
      </c>
      <c r="C22" s="1011" t="s">
        <v>1326</v>
      </c>
      <c r="D22" s="1011" t="s">
        <v>1</v>
      </c>
      <c r="E22" s="1011" t="s">
        <v>135</v>
      </c>
      <c r="F22" s="1011" t="s">
        <v>0</v>
      </c>
      <c r="G22" s="1011" t="s">
        <v>0</v>
      </c>
      <c r="H22" s="1011" t="s">
        <v>529</v>
      </c>
      <c r="I22" s="1011" t="s">
        <v>1438</v>
      </c>
      <c r="J22" s="1011" t="s">
        <v>1439</v>
      </c>
      <c r="K22" s="1011" t="s">
        <v>1329</v>
      </c>
      <c r="L22" s="1011" t="s">
        <v>47</v>
      </c>
      <c r="M22" s="1011" t="s">
        <v>198</v>
      </c>
      <c r="N22" s="1011">
        <v>33</v>
      </c>
      <c r="O22" s="1011">
        <v>17</v>
      </c>
      <c r="P22" s="1011">
        <v>1341</v>
      </c>
      <c r="Q22" s="1011">
        <v>10039.85</v>
      </c>
      <c r="R22" s="1011">
        <v>1495.3209725500001</v>
      </c>
      <c r="S22" s="1011">
        <v>173.65553133</v>
      </c>
      <c r="T22" s="1011">
        <v>0.43097255000000001</v>
      </c>
      <c r="U22" s="1011">
        <v>0</v>
      </c>
      <c r="V22" s="1011">
        <v>1494.89</v>
      </c>
      <c r="W22" s="1011" t="s">
        <v>1440</v>
      </c>
      <c r="X22" s="1011" t="s">
        <v>1331</v>
      </c>
      <c r="Y22" s="1011" t="s">
        <v>1441</v>
      </c>
      <c r="AA22" s="1011" t="s">
        <v>1442</v>
      </c>
      <c r="AB22" s="1011" t="s">
        <v>140</v>
      </c>
    </row>
    <row r="23" spans="1:28" x14ac:dyDescent="0.25">
      <c r="A23" s="1011">
        <v>44220424</v>
      </c>
      <c r="B23" s="1011" t="s">
        <v>1443</v>
      </c>
      <c r="C23" s="1011" t="s">
        <v>1326</v>
      </c>
      <c r="D23" s="1011" t="s">
        <v>1</v>
      </c>
      <c r="E23" s="1011" t="s">
        <v>135</v>
      </c>
      <c r="F23" s="1011" t="s">
        <v>20</v>
      </c>
      <c r="G23" s="1011" t="s">
        <v>20</v>
      </c>
      <c r="H23" s="1011" t="s">
        <v>530</v>
      </c>
      <c r="I23" s="1011" t="s">
        <v>1444</v>
      </c>
      <c r="J23" s="1011" t="s">
        <v>1445</v>
      </c>
      <c r="K23" s="1011" t="s">
        <v>1329</v>
      </c>
      <c r="L23" s="1011" t="s">
        <v>47</v>
      </c>
      <c r="M23" s="1011" t="s">
        <v>198</v>
      </c>
      <c r="N23" s="1011">
        <v>53</v>
      </c>
      <c r="O23" s="1011">
        <v>16</v>
      </c>
      <c r="P23" s="1011">
        <v>4019.22</v>
      </c>
      <c r="Q23" s="1011">
        <v>15229.08</v>
      </c>
      <c r="R23" s="1011">
        <v>3996.9</v>
      </c>
      <c r="S23" s="1011">
        <v>695.90047877999996</v>
      </c>
      <c r="T23" s="1011">
        <v>0</v>
      </c>
      <c r="U23" s="1011">
        <v>0</v>
      </c>
      <c r="V23" s="1011">
        <v>3996.9</v>
      </c>
      <c r="W23" s="1011" t="s">
        <v>1446</v>
      </c>
      <c r="X23" s="1011" t="s">
        <v>1331</v>
      </c>
      <c r="Y23" s="1011" t="s">
        <v>1447</v>
      </c>
      <c r="AA23" s="1011" t="s">
        <v>1448</v>
      </c>
      <c r="AB23" s="1011" t="s">
        <v>140</v>
      </c>
    </row>
    <row r="24" spans="1:28" x14ac:dyDescent="0.25">
      <c r="A24" s="1011">
        <v>94067154</v>
      </c>
      <c r="B24" s="1011" t="s">
        <v>1340</v>
      </c>
      <c r="C24" s="1011" t="s">
        <v>1326</v>
      </c>
      <c r="D24" s="1011" t="s">
        <v>1</v>
      </c>
      <c r="E24" s="1011" t="s">
        <v>135</v>
      </c>
      <c r="F24" s="1011" t="s">
        <v>0</v>
      </c>
      <c r="G24" s="1011" t="s">
        <v>0</v>
      </c>
      <c r="H24" s="1011" t="s">
        <v>100</v>
      </c>
      <c r="I24" s="1011" t="s">
        <v>1341</v>
      </c>
      <c r="J24" s="1011" t="s">
        <v>1342</v>
      </c>
      <c r="K24" s="1011" t="s">
        <v>1329</v>
      </c>
      <c r="L24" s="1011" t="s">
        <v>47</v>
      </c>
      <c r="M24" s="1011" t="s">
        <v>198</v>
      </c>
      <c r="N24" s="1011">
        <v>147.75</v>
      </c>
      <c r="O24" s="1011">
        <v>147.75</v>
      </c>
      <c r="P24" s="1011">
        <v>4155</v>
      </c>
      <c r="Q24" s="1011">
        <v>9962.8799999999992</v>
      </c>
      <c r="R24" s="1011">
        <v>200.58</v>
      </c>
      <c r="S24" s="1011">
        <v>1039.0760897</v>
      </c>
      <c r="T24" s="1011">
        <v>0</v>
      </c>
      <c r="U24" s="1011">
        <v>0</v>
      </c>
      <c r="V24" s="1011">
        <v>200.58</v>
      </c>
      <c r="W24" s="1011" t="s">
        <v>1343</v>
      </c>
      <c r="X24" s="1011" t="s">
        <v>1331</v>
      </c>
      <c r="Y24" s="1011" t="s">
        <v>1344</v>
      </c>
      <c r="AA24" s="1011" t="s">
        <v>1345</v>
      </c>
      <c r="AB24" s="1011" t="s">
        <v>140</v>
      </c>
    </row>
    <row r="25" spans="1:28" x14ac:dyDescent="0.25">
      <c r="A25" s="1011">
        <v>24028227</v>
      </c>
      <c r="B25" s="1011" t="s">
        <v>1449</v>
      </c>
      <c r="C25" s="1011" t="s">
        <v>1326</v>
      </c>
      <c r="D25" s="1011" t="s">
        <v>1</v>
      </c>
      <c r="E25" s="1011" t="s">
        <v>135</v>
      </c>
      <c r="F25" s="1011" t="s">
        <v>0</v>
      </c>
      <c r="G25" s="1011" t="s">
        <v>0</v>
      </c>
      <c r="H25" s="1011" t="s">
        <v>97</v>
      </c>
      <c r="I25" s="1011" t="s">
        <v>1450</v>
      </c>
      <c r="J25" s="1011" t="s">
        <v>1451</v>
      </c>
      <c r="K25" s="1011" t="s">
        <v>1329</v>
      </c>
      <c r="L25" s="1011" t="s">
        <v>47</v>
      </c>
      <c r="M25" s="1011" t="s">
        <v>198</v>
      </c>
      <c r="N25" s="1011">
        <v>687.74990000000003</v>
      </c>
      <c r="O25" s="1011">
        <v>270.75009999999997</v>
      </c>
      <c r="P25" s="1011">
        <v>18075.43</v>
      </c>
      <c r="Q25" s="1011">
        <v>21071.11</v>
      </c>
      <c r="R25" s="1011">
        <v>2895.34926189</v>
      </c>
      <c r="S25" s="1011">
        <v>2921.3527897200001</v>
      </c>
      <c r="T25" s="1011">
        <v>-0.13073810999999999</v>
      </c>
      <c r="U25" s="1011">
        <v>0</v>
      </c>
      <c r="V25" s="1011">
        <v>2895.48</v>
      </c>
      <c r="W25" s="1011" t="s">
        <v>1452</v>
      </c>
      <c r="X25" s="1011" t="s">
        <v>1331</v>
      </c>
      <c r="Y25" s="1011" t="s">
        <v>1453</v>
      </c>
      <c r="AA25" s="1011" t="s">
        <v>1454</v>
      </c>
      <c r="AB25" s="1011" t="s">
        <v>140</v>
      </c>
    </row>
    <row r="26" spans="1:28" x14ac:dyDescent="0.25">
      <c r="A26" s="1011">
        <v>93756971</v>
      </c>
      <c r="B26" s="1011" t="s">
        <v>1455</v>
      </c>
      <c r="C26" s="1011" t="s">
        <v>1326</v>
      </c>
      <c r="D26" s="1011" t="s">
        <v>1</v>
      </c>
      <c r="E26" s="1011" t="s">
        <v>135</v>
      </c>
      <c r="F26" s="1011" t="s">
        <v>6</v>
      </c>
      <c r="G26" s="1011" t="s">
        <v>6</v>
      </c>
      <c r="H26" s="1011" t="s">
        <v>88</v>
      </c>
      <c r="I26" s="1011" t="s">
        <v>1456</v>
      </c>
      <c r="J26" s="1011" t="s">
        <v>1457</v>
      </c>
      <c r="K26" s="1011" t="s">
        <v>1329</v>
      </c>
      <c r="L26" s="1011" t="s">
        <v>47</v>
      </c>
      <c r="M26" s="1011" t="s">
        <v>198</v>
      </c>
      <c r="N26" s="1011">
        <v>171</v>
      </c>
      <c r="O26" s="1011">
        <v>171</v>
      </c>
      <c r="P26" s="1011">
        <v>2507</v>
      </c>
      <c r="Q26" s="1011">
        <v>14295.78</v>
      </c>
      <c r="R26" s="1011">
        <v>679.12</v>
      </c>
      <c r="S26" s="1011">
        <v>1043.06256579</v>
      </c>
      <c r="T26" s="1011">
        <v>0</v>
      </c>
      <c r="U26" s="1011">
        <v>0</v>
      </c>
      <c r="V26" s="1011">
        <v>679.12</v>
      </c>
      <c r="W26" s="1011" t="s">
        <v>1458</v>
      </c>
      <c r="X26" s="1011" t="s">
        <v>1331</v>
      </c>
      <c r="Y26" s="1011" t="s">
        <v>1459</v>
      </c>
      <c r="AA26" s="1011" t="s">
        <v>1460</v>
      </c>
      <c r="AB26" s="1011" t="s">
        <v>140</v>
      </c>
    </row>
    <row r="27" spans="1:28" x14ac:dyDescent="0.25">
      <c r="A27" s="1011">
        <v>33788845</v>
      </c>
      <c r="B27" s="1011" t="s">
        <v>1461</v>
      </c>
      <c r="C27" s="1011" t="s">
        <v>1326</v>
      </c>
      <c r="D27" s="1011" t="s">
        <v>1</v>
      </c>
      <c r="E27" s="1011" t="s">
        <v>135</v>
      </c>
      <c r="F27" s="1011" t="s">
        <v>20</v>
      </c>
      <c r="G27" s="1011" t="s">
        <v>20</v>
      </c>
      <c r="H27" s="1011" t="s">
        <v>100</v>
      </c>
      <c r="I27" s="1011" t="s">
        <v>1462</v>
      </c>
      <c r="J27" s="1011" t="s">
        <v>1463</v>
      </c>
      <c r="K27" s="1011" t="s">
        <v>1329</v>
      </c>
      <c r="L27" s="1011" t="s">
        <v>47</v>
      </c>
      <c r="M27" s="1011" t="s">
        <v>198</v>
      </c>
      <c r="N27" s="1011">
        <v>56.5</v>
      </c>
      <c r="O27" s="1011">
        <v>14.5</v>
      </c>
      <c r="P27" s="1011">
        <v>1066.23</v>
      </c>
      <c r="Q27" s="1011">
        <v>4385.5200000000004</v>
      </c>
      <c r="R27" s="1011">
        <v>1149.72</v>
      </c>
      <c r="S27" s="1011">
        <v>143.19860409</v>
      </c>
      <c r="T27" s="1011">
        <v>0</v>
      </c>
      <c r="U27" s="1011">
        <v>0</v>
      </c>
      <c r="V27" s="1011">
        <v>1149.72</v>
      </c>
      <c r="W27" s="1011" t="s">
        <v>1464</v>
      </c>
      <c r="X27" s="1011" t="s">
        <v>1331</v>
      </c>
      <c r="Y27" s="1011" t="s">
        <v>1465</v>
      </c>
      <c r="AA27" s="1011" t="s">
        <v>1466</v>
      </c>
      <c r="AB27" s="1011" t="s">
        <v>140</v>
      </c>
    </row>
    <row r="28" spans="1:28" x14ac:dyDescent="0.25">
      <c r="A28" s="1011">
        <v>63995401</v>
      </c>
      <c r="B28" s="1011" t="s">
        <v>1419</v>
      </c>
      <c r="C28" s="1011" t="s">
        <v>1326</v>
      </c>
      <c r="D28" s="1011" t="s">
        <v>1</v>
      </c>
      <c r="E28" s="1011" t="s">
        <v>135</v>
      </c>
      <c r="F28" s="1011" t="s">
        <v>6</v>
      </c>
      <c r="G28" s="1011" t="s">
        <v>6</v>
      </c>
      <c r="H28" s="1011" t="s">
        <v>104</v>
      </c>
      <c r="I28" s="1011" t="s">
        <v>1420</v>
      </c>
      <c r="J28" s="1011" t="s">
        <v>1421</v>
      </c>
      <c r="K28" s="1011" t="s">
        <v>1329</v>
      </c>
      <c r="L28" s="1011" t="s">
        <v>47</v>
      </c>
      <c r="M28" s="1011" t="s">
        <v>198</v>
      </c>
      <c r="N28" s="1011">
        <v>41.666699999999999</v>
      </c>
      <c r="O28" s="1011">
        <v>41.666699999999999</v>
      </c>
      <c r="P28" s="1011">
        <v>1056.99</v>
      </c>
      <c r="Q28" s="1011">
        <v>2108.5</v>
      </c>
      <c r="R28" s="1011">
        <v>291.54000000000002</v>
      </c>
      <c r="S28" s="1011">
        <v>274.00722738000002</v>
      </c>
      <c r="T28" s="1011">
        <v>0</v>
      </c>
      <c r="U28" s="1011">
        <v>0</v>
      </c>
      <c r="V28" s="1011">
        <v>291.54000000000002</v>
      </c>
      <c r="W28" s="1011" t="s">
        <v>1422</v>
      </c>
      <c r="X28" s="1011" t="s">
        <v>1331</v>
      </c>
      <c r="Y28" s="1011" t="s">
        <v>1423</v>
      </c>
      <c r="AA28" s="1011" t="s">
        <v>1424</v>
      </c>
      <c r="AB28" s="1011" t="s">
        <v>140</v>
      </c>
    </row>
    <row r="29" spans="1:28" x14ac:dyDescent="0.25">
      <c r="A29" s="1011">
        <v>84064930</v>
      </c>
      <c r="B29" s="1011" t="s">
        <v>1467</v>
      </c>
      <c r="C29" s="1011" t="s">
        <v>1326</v>
      </c>
      <c r="D29" s="1011" t="s">
        <v>1</v>
      </c>
      <c r="E29" s="1011" t="s">
        <v>135</v>
      </c>
      <c r="F29" s="1011" t="s">
        <v>20</v>
      </c>
      <c r="G29" s="1011" t="s">
        <v>20</v>
      </c>
      <c r="H29" s="1011" t="s">
        <v>98</v>
      </c>
      <c r="I29" s="1011" t="s">
        <v>1468</v>
      </c>
      <c r="J29" s="1011" t="s">
        <v>1469</v>
      </c>
      <c r="K29" s="1011" t="s">
        <v>1329</v>
      </c>
      <c r="L29" s="1011" t="s">
        <v>47</v>
      </c>
      <c r="M29" s="1011" t="s">
        <v>198</v>
      </c>
      <c r="N29" s="1011">
        <v>390.66660000000002</v>
      </c>
      <c r="O29" s="1011">
        <v>388.66660000000002</v>
      </c>
      <c r="P29" s="1011">
        <v>11732.25</v>
      </c>
      <c r="Q29" s="1011">
        <v>9870.24</v>
      </c>
      <c r="R29" s="1011">
        <v>1490.48</v>
      </c>
      <c r="S29" s="1011">
        <v>1751.3654276300001</v>
      </c>
      <c r="T29" s="1011">
        <v>0</v>
      </c>
      <c r="U29" s="1011">
        <v>0</v>
      </c>
      <c r="V29" s="1011">
        <v>1490.48</v>
      </c>
      <c r="W29" s="1011" t="s">
        <v>1470</v>
      </c>
      <c r="X29" s="1011" t="s">
        <v>1331</v>
      </c>
      <c r="Y29" s="1011" t="s">
        <v>1471</v>
      </c>
      <c r="AA29" s="1011" t="s">
        <v>1472</v>
      </c>
      <c r="AB29" s="1011" t="s">
        <v>140</v>
      </c>
    </row>
    <row r="30" spans="1:28" x14ac:dyDescent="0.25">
      <c r="A30" s="1011">
        <v>84064930</v>
      </c>
      <c r="B30" s="1011" t="s">
        <v>1467</v>
      </c>
      <c r="C30" s="1011" t="s">
        <v>1326</v>
      </c>
      <c r="D30" s="1011" t="s">
        <v>1</v>
      </c>
      <c r="E30" s="1011" t="s">
        <v>135</v>
      </c>
      <c r="F30" s="1011" t="s">
        <v>20</v>
      </c>
      <c r="G30" s="1011" t="s">
        <v>20</v>
      </c>
      <c r="H30" s="1011" t="s">
        <v>529</v>
      </c>
      <c r="I30" s="1011" t="s">
        <v>1468</v>
      </c>
      <c r="J30" s="1011" t="s">
        <v>1469</v>
      </c>
      <c r="K30" s="1011" t="s">
        <v>1329</v>
      </c>
      <c r="L30" s="1011" t="s">
        <v>47</v>
      </c>
      <c r="M30" s="1011" t="s">
        <v>198</v>
      </c>
      <c r="N30" s="1011">
        <v>155</v>
      </c>
      <c r="O30" s="1011">
        <v>29</v>
      </c>
      <c r="P30" s="1011">
        <v>9480.08</v>
      </c>
      <c r="Q30" s="1011">
        <v>58709.919999999998</v>
      </c>
      <c r="R30" s="1011">
        <v>948.5</v>
      </c>
      <c r="S30" s="1011">
        <v>1147.8040191600001</v>
      </c>
      <c r="T30" s="1011">
        <v>0</v>
      </c>
      <c r="U30" s="1011">
        <v>0</v>
      </c>
      <c r="V30" s="1011">
        <v>948.5</v>
      </c>
      <c r="W30" s="1011" t="s">
        <v>1470</v>
      </c>
      <c r="X30" s="1011" t="s">
        <v>1331</v>
      </c>
      <c r="Y30" s="1011" t="s">
        <v>1471</v>
      </c>
      <c r="AA30" s="1011" t="s">
        <v>1472</v>
      </c>
      <c r="AB30" s="1011" t="s">
        <v>140</v>
      </c>
    </row>
    <row r="31" spans="1:28" x14ac:dyDescent="0.25">
      <c r="A31" s="1011">
        <v>4162996</v>
      </c>
      <c r="B31" s="1011" t="s">
        <v>1473</v>
      </c>
      <c r="C31" s="1011" t="s">
        <v>1326</v>
      </c>
      <c r="D31" s="1011" t="s">
        <v>1</v>
      </c>
      <c r="E31" s="1011" t="s">
        <v>135</v>
      </c>
      <c r="F31" s="1011" t="s">
        <v>34</v>
      </c>
      <c r="G31" s="1011" t="s">
        <v>34</v>
      </c>
      <c r="H31" s="1011" t="s">
        <v>92</v>
      </c>
      <c r="I31" s="1011" t="s">
        <v>1474</v>
      </c>
      <c r="J31" s="1011" t="s">
        <v>1475</v>
      </c>
      <c r="K31" s="1011" t="s">
        <v>1329</v>
      </c>
      <c r="L31" s="1011" t="s">
        <v>47</v>
      </c>
      <c r="M31" s="1011" t="s">
        <v>198</v>
      </c>
      <c r="N31" s="1011">
        <v>121.25</v>
      </c>
      <c r="O31" s="1011">
        <v>121.25</v>
      </c>
      <c r="P31" s="1011">
        <v>3970.19</v>
      </c>
      <c r="Q31" s="1011">
        <v>3257.82</v>
      </c>
      <c r="R31" s="1011">
        <v>327.63</v>
      </c>
      <c r="S31" s="1011">
        <v>588.99746733999996</v>
      </c>
      <c r="T31" s="1011">
        <v>0</v>
      </c>
      <c r="U31" s="1011">
        <v>61.2</v>
      </c>
      <c r="V31" s="1011">
        <v>388.83</v>
      </c>
      <c r="W31" s="1011" t="s">
        <v>1476</v>
      </c>
      <c r="X31" s="1011" t="s">
        <v>1331</v>
      </c>
      <c r="Y31" s="1011" t="s">
        <v>1477</v>
      </c>
      <c r="AA31" s="1011" t="s">
        <v>1478</v>
      </c>
      <c r="AB31" s="1011" t="s">
        <v>140</v>
      </c>
    </row>
    <row r="32" spans="1:28" x14ac:dyDescent="0.25">
      <c r="A32" s="1011">
        <v>84098797</v>
      </c>
      <c r="B32" s="1011" t="s">
        <v>1479</v>
      </c>
      <c r="C32" s="1011" t="s">
        <v>1326</v>
      </c>
      <c r="D32" s="1011" t="s">
        <v>1</v>
      </c>
      <c r="E32" s="1011" t="s">
        <v>135</v>
      </c>
      <c r="F32" s="1011" t="s">
        <v>34</v>
      </c>
      <c r="G32" s="1011" t="s">
        <v>34</v>
      </c>
      <c r="H32" s="1011" t="s">
        <v>88</v>
      </c>
      <c r="I32" s="1011" t="s">
        <v>1480</v>
      </c>
      <c r="J32" s="1011" t="s">
        <v>1481</v>
      </c>
      <c r="K32" s="1011" t="s">
        <v>1329</v>
      </c>
      <c r="L32" s="1011" t="s">
        <v>47</v>
      </c>
      <c r="M32" s="1011" t="s">
        <v>198</v>
      </c>
      <c r="N32" s="1011">
        <v>95</v>
      </c>
      <c r="O32" s="1011">
        <v>92</v>
      </c>
      <c r="P32" s="1011">
        <v>1415</v>
      </c>
      <c r="Q32" s="1011">
        <v>3173.46</v>
      </c>
      <c r="R32" s="1011">
        <v>172.95</v>
      </c>
      <c r="S32" s="1011">
        <v>353.08802477</v>
      </c>
      <c r="T32" s="1011">
        <v>0</v>
      </c>
      <c r="U32" s="1011">
        <v>0</v>
      </c>
      <c r="V32" s="1011">
        <v>172.95</v>
      </c>
      <c r="W32" s="1011" t="s">
        <v>1482</v>
      </c>
      <c r="X32" s="1011" t="s">
        <v>1331</v>
      </c>
      <c r="Y32" s="1011" t="s">
        <v>1483</v>
      </c>
      <c r="AA32" s="1011" t="s">
        <v>1484</v>
      </c>
      <c r="AB32" s="1011" t="s">
        <v>140</v>
      </c>
    </row>
    <row r="33" spans="1:28" x14ac:dyDescent="0.25">
      <c r="A33" s="1011">
        <v>53755336</v>
      </c>
      <c r="B33" s="1011" t="s">
        <v>1485</v>
      </c>
      <c r="C33" s="1011" t="s">
        <v>1326</v>
      </c>
      <c r="D33" s="1011" t="s">
        <v>1</v>
      </c>
      <c r="E33" s="1011" t="s">
        <v>135</v>
      </c>
      <c r="F33" s="1011" t="s">
        <v>38</v>
      </c>
      <c r="G33" s="1011" t="s">
        <v>38</v>
      </c>
      <c r="H33" s="1011" t="s">
        <v>96</v>
      </c>
      <c r="I33" s="1011" t="s">
        <v>1382</v>
      </c>
      <c r="J33" s="1011" t="s">
        <v>1383</v>
      </c>
      <c r="K33" s="1011" t="s">
        <v>1329</v>
      </c>
      <c r="L33" s="1011" t="s">
        <v>47</v>
      </c>
      <c r="M33" s="1011" t="s">
        <v>198</v>
      </c>
      <c r="N33" s="1011">
        <v>45.333300000000001</v>
      </c>
      <c r="O33" s="1011">
        <v>35.333300000000001</v>
      </c>
      <c r="P33" s="1011">
        <v>107.88</v>
      </c>
      <c r="Q33" s="1011">
        <v>680.86</v>
      </c>
      <c r="R33" s="1011">
        <v>149.12</v>
      </c>
      <c r="S33" s="1011">
        <v>83.208358259999997</v>
      </c>
      <c r="T33" s="1011">
        <v>0</v>
      </c>
      <c r="U33" s="1011">
        <v>0</v>
      </c>
      <c r="V33" s="1011">
        <v>149.12</v>
      </c>
      <c r="W33" s="1011" t="s">
        <v>1384</v>
      </c>
      <c r="X33" s="1011" t="s">
        <v>1331</v>
      </c>
      <c r="Y33" s="1011" t="s">
        <v>1486</v>
      </c>
      <c r="AA33" s="1011" t="s">
        <v>1487</v>
      </c>
      <c r="AB33" s="1011" t="s">
        <v>140</v>
      </c>
    </row>
    <row r="34" spans="1:28" x14ac:dyDescent="0.25">
      <c r="A34" s="1011">
        <v>4160016</v>
      </c>
      <c r="B34" s="1011" t="s">
        <v>1488</v>
      </c>
      <c r="C34" s="1011" t="s">
        <v>1326</v>
      </c>
      <c r="D34" s="1011" t="s">
        <v>1</v>
      </c>
      <c r="E34" s="1011" t="s">
        <v>135</v>
      </c>
      <c r="F34" s="1011" t="s">
        <v>34</v>
      </c>
      <c r="G34" s="1011" t="s">
        <v>34</v>
      </c>
      <c r="H34" s="1011" t="s">
        <v>90</v>
      </c>
      <c r="I34" s="1011" t="s">
        <v>1489</v>
      </c>
      <c r="J34" s="1011" t="s">
        <v>1354</v>
      </c>
      <c r="K34" s="1011" t="s">
        <v>1329</v>
      </c>
      <c r="L34" s="1011" t="s">
        <v>47</v>
      </c>
      <c r="M34" s="1011" t="s">
        <v>198</v>
      </c>
      <c r="N34" s="1011">
        <v>280</v>
      </c>
      <c r="O34" s="1011">
        <v>258</v>
      </c>
      <c r="P34" s="1011">
        <v>9906.31</v>
      </c>
      <c r="Q34" s="1011">
        <v>22823.97</v>
      </c>
      <c r="R34" s="1011">
        <v>1796.5</v>
      </c>
      <c r="S34" s="1011">
        <v>1192.47560636</v>
      </c>
      <c r="T34" s="1011">
        <v>0</v>
      </c>
      <c r="U34" s="1011">
        <v>0</v>
      </c>
      <c r="V34" s="1011">
        <v>1796.5</v>
      </c>
      <c r="W34" s="1011" t="s">
        <v>1355</v>
      </c>
      <c r="X34" s="1011" t="s">
        <v>1331</v>
      </c>
      <c r="Y34" s="1011" t="s">
        <v>1490</v>
      </c>
      <c r="AA34" s="1011" t="s">
        <v>1491</v>
      </c>
      <c r="AB34" s="1011" t="s">
        <v>140</v>
      </c>
    </row>
    <row r="35" spans="1:28" x14ac:dyDescent="0.25">
      <c r="A35" s="1011">
        <v>63757884</v>
      </c>
      <c r="B35" s="1011" t="s">
        <v>1492</v>
      </c>
      <c r="C35" s="1011" t="s">
        <v>1326</v>
      </c>
      <c r="D35" s="1011" t="s">
        <v>1</v>
      </c>
      <c r="E35" s="1011" t="s">
        <v>135</v>
      </c>
      <c r="F35" s="1011" t="s">
        <v>36</v>
      </c>
      <c r="G35" s="1011" t="s">
        <v>36</v>
      </c>
      <c r="H35" s="1011" t="s">
        <v>95</v>
      </c>
      <c r="I35" s="1011" t="s">
        <v>1493</v>
      </c>
      <c r="J35" s="1011" t="s">
        <v>1494</v>
      </c>
      <c r="K35" s="1011" t="s">
        <v>1329</v>
      </c>
      <c r="L35" s="1011" t="s">
        <v>47</v>
      </c>
      <c r="M35" s="1011" t="s">
        <v>198</v>
      </c>
      <c r="N35" s="1011">
        <v>132</v>
      </c>
      <c r="O35" s="1011">
        <v>102</v>
      </c>
      <c r="P35" s="1011">
        <v>1549.55</v>
      </c>
      <c r="Q35" s="1011">
        <v>5401.2</v>
      </c>
      <c r="R35" s="1011">
        <v>-1389.23289918</v>
      </c>
      <c r="S35" s="1011">
        <v>3087.71046398</v>
      </c>
      <c r="T35" s="1011">
        <v>-1.289918E-2</v>
      </c>
      <c r="U35" s="1011">
        <v>0</v>
      </c>
      <c r="V35" s="1011">
        <v>-1389.22</v>
      </c>
      <c r="W35" s="1011" t="s">
        <v>1361</v>
      </c>
      <c r="X35" s="1011" t="s">
        <v>1331</v>
      </c>
      <c r="Y35" s="1011" t="s">
        <v>1495</v>
      </c>
      <c r="AA35" s="1011" t="s">
        <v>1496</v>
      </c>
      <c r="AB35" s="1011" t="s">
        <v>140</v>
      </c>
    </row>
    <row r="36" spans="1:28" x14ac:dyDescent="0.25">
      <c r="A36" s="1011">
        <v>93797231</v>
      </c>
      <c r="B36" s="1011" t="s">
        <v>1497</v>
      </c>
      <c r="C36" s="1011" t="s">
        <v>1326</v>
      </c>
      <c r="D36" s="1011" t="s">
        <v>1</v>
      </c>
      <c r="E36" s="1011" t="s">
        <v>135</v>
      </c>
      <c r="F36" s="1011" t="s">
        <v>11</v>
      </c>
      <c r="G36" s="1011" t="s">
        <v>11</v>
      </c>
      <c r="H36" s="1011" t="s">
        <v>101</v>
      </c>
      <c r="I36" s="1011" t="s">
        <v>1498</v>
      </c>
      <c r="J36" s="1011" t="s">
        <v>1499</v>
      </c>
      <c r="K36" s="1011" t="s">
        <v>1329</v>
      </c>
      <c r="L36" s="1011" t="s">
        <v>47</v>
      </c>
      <c r="M36" s="1011" t="s">
        <v>198</v>
      </c>
      <c r="N36" s="1011">
        <v>295</v>
      </c>
      <c r="O36" s="1011">
        <v>85</v>
      </c>
      <c r="P36" s="1011">
        <v>11650.29</v>
      </c>
      <c r="Q36" s="1011">
        <v>9459.9699999999993</v>
      </c>
      <c r="R36" s="1011">
        <v>272.25</v>
      </c>
      <c r="S36" s="1011">
        <v>686.89115619999995</v>
      </c>
      <c r="T36" s="1011">
        <v>0</v>
      </c>
      <c r="U36" s="1011">
        <v>511.76</v>
      </c>
      <c r="V36" s="1011">
        <v>794.81</v>
      </c>
      <c r="W36" s="1011" t="s">
        <v>1361</v>
      </c>
      <c r="X36" s="1011" t="s">
        <v>1331</v>
      </c>
      <c r="Y36" s="1011" t="s">
        <v>1500</v>
      </c>
      <c r="AA36" s="1011" t="s">
        <v>1501</v>
      </c>
      <c r="AB36" s="1011" t="s">
        <v>140</v>
      </c>
    </row>
    <row r="37" spans="1:28" x14ac:dyDescent="0.25">
      <c r="A37" s="1011">
        <v>33757618</v>
      </c>
      <c r="B37" s="1011" t="s">
        <v>1502</v>
      </c>
      <c r="C37" s="1011" t="s">
        <v>1326</v>
      </c>
      <c r="D37" s="1011" t="s">
        <v>1</v>
      </c>
      <c r="E37" s="1011" t="s">
        <v>135</v>
      </c>
      <c r="F37" s="1011" t="s">
        <v>14</v>
      </c>
      <c r="G37" s="1011" t="s">
        <v>14</v>
      </c>
      <c r="H37" s="1011" t="s">
        <v>104</v>
      </c>
      <c r="I37" s="1011" t="s">
        <v>1503</v>
      </c>
      <c r="J37" s="1011" t="s">
        <v>1504</v>
      </c>
      <c r="K37" s="1011" t="s">
        <v>1329</v>
      </c>
      <c r="L37" s="1011" t="s">
        <v>47</v>
      </c>
      <c r="M37" s="1011" t="s">
        <v>198</v>
      </c>
      <c r="N37" s="1011">
        <v>283</v>
      </c>
      <c r="O37" s="1011">
        <v>282</v>
      </c>
      <c r="P37" s="1011">
        <v>6730.62</v>
      </c>
      <c r="Q37" s="1011">
        <v>26735.01</v>
      </c>
      <c r="R37" s="1011">
        <v>3651.14</v>
      </c>
      <c r="S37" s="1011">
        <v>3635.6915658399998</v>
      </c>
      <c r="T37" s="1011">
        <v>0</v>
      </c>
      <c r="U37" s="1011">
        <v>0</v>
      </c>
      <c r="V37" s="1011">
        <v>3651.14</v>
      </c>
      <c r="W37" s="1011" t="s">
        <v>1505</v>
      </c>
      <c r="X37" s="1011" t="s">
        <v>1331</v>
      </c>
      <c r="Y37" s="1011" t="s">
        <v>1506</v>
      </c>
      <c r="AA37" s="1011" t="s">
        <v>1507</v>
      </c>
      <c r="AB37" s="1011" t="s">
        <v>140</v>
      </c>
    </row>
    <row r="38" spans="1:28" x14ac:dyDescent="0.25">
      <c r="A38" s="1011">
        <v>14284871</v>
      </c>
      <c r="B38" s="1011" t="s">
        <v>1508</v>
      </c>
      <c r="C38" s="1011" t="s">
        <v>1326</v>
      </c>
      <c r="D38" s="1011" t="s">
        <v>1</v>
      </c>
      <c r="E38" s="1011" t="s">
        <v>135</v>
      </c>
      <c r="F38" s="1011" t="s">
        <v>6</v>
      </c>
      <c r="G38" s="1011" t="s">
        <v>6</v>
      </c>
      <c r="H38" s="1011" t="s">
        <v>529</v>
      </c>
      <c r="I38" s="1011" t="s">
        <v>1509</v>
      </c>
      <c r="J38" s="1011" t="s">
        <v>1510</v>
      </c>
      <c r="K38" s="1011" t="s">
        <v>1329</v>
      </c>
      <c r="L38" s="1011" t="s">
        <v>47</v>
      </c>
      <c r="M38" s="1011" t="s">
        <v>198</v>
      </c>
      <c r="N38" s="1011">
        <v>25</v>
      </c>
      <c r="O38" s="1011">
        <v>19</v>
      </c>
      <c r="P38" s="1011">
        <v>593.4</v>
      </c>
      <c r="Q38" s="1011">
        <v>3085.81</v>
      </c>
      <c r="R38" s="1011">
        <v>192.35228309999999</v>
      </c>
      <c r="S38" s="1011">
        <v>241.27758356999999</v>
      </c>
      <c r="T38" s="1011">
        <v>0.26228309999999999</v>
      </c>
      <c r="U38" s="1011">
        <v>0</v>
      </c>
      <c r="V38" s="1011">
        <v>192.09</v>
      </c>
      <c r="W38" s="1011" t="s">
        <v>1511</v>
      </c>
      <c r="X38" s="1011" t="s">
        <v>1331</v>
      </c>
      <c r="Y38" s="1011" t="s">
        <v>1512</v>
      </c>
      <c r="AA38" s="1011" t="s">
        <v>1513</v>
      </c>
      <c r="AB38" s="1011" t="s">
        <v>140</v>
      </c>
    </row>
    <row r="39" spans="1:28" x14ac:dyDescent="0.25">
      <c r="A39" s="1011">
        <v>53767018</v>
      </c>
      <c r="B39" s="1011" t="s">
        <v>1514</v>
      </c>
      <c r="C39" s="1011" t="s">
        <v>1326</v>
      </c>
      <c r="D39" s="1011" t="s">
        <v>1</v>
      </c>
      <c r="E39" s="1011" t="s">
        <v>135</v>
      </c>
      <c r="F39" s="1011" t="s">
        <v>6</v>
      </c>
      <c r="G39" s="1011" t="s">
        <v>6</v>
      </c>
      <c r="H39" s="1011" t="s">
        <v>97</v>
      </c>
      <c r="I39" s="1011" t="s">
        <v>1515</v>
      </c>
      <c r="J39" s="1011" t="s">
        <v>1516</v>
      </c>
      <c r="K39" s="1011" t="s">
        <v>1329</v>
      </c>
      <c r="L39" s="1011" t="s">
        <v>47</v>
      </c>
      <c r="M39" s="1011" t="s">
        <v>198</v>
      </c>
      <c r="N39" s="1011">
        <v>204.0831</v>
      </c>
      <c r="O39" s="1011">
        <v>132</v>
      </c>
      <c r="P39" s="1011">
        <v>3677.43</v>
      </c>
      <c r="Q39" s="1011">
        <v>7699.04</v>
      </c>
      <c r="R39" s="1011">
        <v>2375.0500000000002</v>
      </c>
      <c r="S39" s="1011">
        <v>1118.11285374</v>
      </c>
      <c r="T39" s="1011">
        <v>0</v>
      </c>
      <c r="U39" s="1011">
        <v>0</v>
      </c>
      <c r="V39" s="1011">
        <v>2375.0500000000002</v>
      </c>
      <c r="W39" s="1011" t="s">
        <v>1517</v>
      </c>
      <c r="X39" s="1011" t="s">
        <v>1331</v>
      </c>
      <c r="Y39" s="1011" t="s">
        <v>1518</v>
      </c>
      <c r="AA39" s="1011" t="s">
        <v>1519</v>
      </c>
      <c r="AB39" s="1011" t="s">
        <v>140</v>
      </c>
    </row>
    <row r="40" spans="1:28" x14ac:dyDescent="0.25">
      <c r="A40" s="1011">
        <v>34137794</v>
      </c>
      <c r="B40" s="1011" t="s">
        <v>1520</v>
      </c>
      <c r="C40" s="1011" t="s">
        <v>1326</v>
      </c>
      <c r="D40" s="1011" t="s">
        <v>1</v>
      </c>
      <c r="E40" s="1011" t="s">
        <v>135</v>
      </c>
      <c r="F40" s="1011" t="s">
        <v>14</v>
      </c>
      <c r="G40" s="1011" t="s">
        <v>14</v>
      </c>
      <c r="H40" s="1011" t="s">
        <v>99</v>
      </c>
      <c r="I40" s="1011" t="s">
        <v>1521</v>
      </c>
      <c r="J40" s="1011" t="s">
        <v>1522</v>
      </c>
      <c r="K40" s="1011" t="s">
        <v>1329</v>
      </c>
      <c r="L40" s="1011" t="s">
        <v>47</v>
      </c>
      <c r="M40" s="1011" t="s">
        <v>198</v>
      </c>
      <c r="N40" s="1011">
        <v>531</v>
      </c>
      <c r="O40" s="1011">
        <v>269</v>
      </c>
      <c r="P40" s="1011">
        <v>13066.5</v>
      </c>
      <c r="Q40" s="1011">
        <v>11983.76</v>
      </c>
      <c r="R40" s="1011">
        <v>-227.71</v>
      </c>
      <c r="S40" s="1011">
        <v>1702.9003400300001</v>
      </c>
      <c r="T40" s="1011">
        <v>0</v>
      </c>
      <c r="U40" s="1011">
        <v>570.38</v>
      </c>
      <c r="V40" s="1011">
        <v>342.67</v>
      </c>
      <c r="W40" s="1011" t="s">
        <v>1523</v>
      </c>
      <c r="X40" s="1011" t="s">
        <v>1331</v>
      </c>
      <c r="Y40" s="1011" t="s">
        <v>1524</v>
      </c>
      <c r="AA40" s="1011" t="s">
        <v>1525</v>
      </c>
      <c r="AB40" s="1011" t="s">
        <v>140</v>
      </c>
    </row>
    <row r="41" spans="1:28" x14ac:dyDescent="0.25">
      <c r="A41" s="1011">
        <v>34058099</v>
      </c>
      <c r="B41" s="1011" t="s">
        <v>1526</v>
      </c>
      <c r="C41" s="1011" t="s">
        <v>1326</v>
      </c>
      <c r="D41" s="1011" t="s">
        <v>1</v>
      </c>
      <c r="E41" s="1011" t="s">
        <v>135</v>
      </c>
      <c r="F41" s="1011" t="s">
        <v>34</v>
      </c>
      <c r="G41" s="1011" t="s">
        <v>34</v>
      </c>
      <c r="H41" s="1011" t="s">
        <v>92</v>
      </c>
      <c r="I41" s="1011" t="s">
        <v>1527</v>
      </c>
      <c r="J41" s="1011" t="s">
        <v>1528</v>
      </c>
      <c r="K41" s="1011" t="s">
        <v>1329</v>
      </c>
      <c r="L41" s="1011" t="s">
        <v>47</v>
      </c>
      <c r="M41" s="1011" t="s">
        <v>198</v>
      </c>
      <c r="N41" s="1011">
        <v>96.501300000000001</v>
      </c>
      <c r="O41" s="1011">
        <v>96.501300000000001</v>
      </c>
      <c r="P41" s="1011">
        <v>3387</v>
      </c>
      <c r="Q41" s="1011">
        <v>2606.89</v>
      </c>
      <c r="R41" s="1011">
        <v>385.06</v>
      </c>
      <c r="S41" s="1011">
        <v>367.12591550000002</v>
      </c>
      <c r="T41" s="1011">
        <v>0</v>
      </c>
      <c r="U41" s="1011">
        <v>0</v>
      </c>
      <c r="V41" s="1011">
        <v>385.06</v>
      </c>
      <c r="W41" s="1011" t="s">
        <v>1529</v>
      </c>
      <c r="X41" s="1011" t="s">
        <v>1331</v>
      </c>
      <c r="Y41" s="1011" t="s">
        <v>1530</v>
      </c>
      <c r="AA41" s="1011" t="s">
        <v>1531</v>
      </c>
      <c r="AB41" s="1011" t="s">
        <v>140</v>
      </c>
    </row>
    <row r="42" spans="1:28" x14ac:dyDescent="0.25">
      <c r="A42" s="1011">
        <v>64042203</v>
      </c>
      <c r="B42" s="1011" t="s">
        <v>1532</v>
      </c>
      <c r="C42" s="1011" t="s">
        <v>1326</v>
      </c>
      <c r="D42" s="1011" t="s">
        <v>1</v>
      </c>
      <c r="E42" s="1011" t="s">
        <v>135</v>
      </c>
      <c r="F42" s="1011" t="s">
        <v>20</v>
      </c>
      <c r="G42" s="1011" t="s">
        <v>20</v>
      </c>
      <c r="H42" s="1011" t="s">
        <v>91</v>
      </c>
      <c r="I42" s="1011" t="s">
        <v>1533</v>
      </c>
      <c r="J42" s="1011" t="s">
        <v>1534</v>
      </c>
      <c r="K42" s="1011" t="s">
        <v>1329</v>
      </c>
      <c r="L42" s="1011" t="s">
        <v>47</v>
      </c>
      <c r="M42" s="1011" t="s">
        <v>198</v>
      </c>
      <c r="N42" s="1011">
        <v>78</v>
      </c>
      <c r="O42" s="1011">
        <v>73</v>
      </c>
      <c r="P42" s="1011">
        <v>2130.52</v>
      </c>
      <c r="Q42" s="1011">
        <v>4209.76</v>
      </c>
      <c r="R42" s="1011">
        <v>570.53</v>
      </c>
      <c r="S42" s="1011">
        <v>598.28922068999998</v>
      </c>
      <c r="T42" s="1011">
        <v>0</v>
      </c>
      <c r="U42" s="1011">
        <v>0</v>
      </c>
      <c r="V42" s="1011">
        <v>570.53</v>
      </c>
      <c r="W42" s="1011" t="s">
        <v>1535</v>
      </c>
      <c r="X42" s="1011" t="s">
        <v>1331</v>
      </c>
      <c r="Y42" s="1011" t="s">
        <v>1536</v>
      </c>
      <c r="AA42" s="1011" t="s">
        <v>1537</v>
      </c>
      <c r="AB42" s="1011" t="s">
        <v>140</v>
      </c>
    </row>
    <row r="43" spans="1:28" x14ac:dyDescent="0.25">
      <c r="A43" s="1011">
        <v>64138647</v>
      </c>
      <c r="B43" s="1011" t="s">
        <v>1538</v>
      </c>
      <c r="C43" s="1011" t="s">
        <v>1326</v>
      </c>
      <c r="D43" s="1011" t="s">
        <v>1</v>
      </c>
      <c r="E43" s="1011" t="s">
        <v>135</v>
      </c>
      <c r="F43" s="1011" t="s">
        <v>34</v>
      </c>
      <c r="G43" s="1011" t="s">
        <v>34</v>
      </c>
      <c r="H43" s="1011" t="s">
        <v>101</v>
      </c>
      <c r="I43" s="1011" t="s">
        <v>1539</v>
      </c>
      <c r="J43" s="1011" t="s">
        <v>1328</v>
      </c>
      <c r="K43" s="1011" t="s">
        <v>1329</v>
      </c>
      <c r="L43" s="1011" t="s">
        <v>47</v>
      </c>
      <c r="M43" s="1011" t="s">
        <v>198</v>
      </c>
      <c r="N43" s="1011">
        <v>42</v>
      </c>
      <c r="O43" s="1011">
        <v>12</v>
      </c>
      <c r="P43" s="1011">
        <v>1468.98</v>
      </c>
      <c r="Q43" s="1011">
        <v>1795.76</v>
      </c>
      <c r="R43" s="1011">
        <v>308.91000000000003</v>
      </c>
      <c r="S43" s="1011">
        <v>252.99944812999999</v>
      </c>
      <c r="T43" s="1011">
        <v>0</v>
      </c>
      <c r="U43" s="1011">
        <v>0</v>
      </c>
      <c r="V43" s="1011">
        <v>308.91000000000003</v>
      </c>
      <c r="W43" s="1011" t="s">
        <v>1330</v>
      </c>
      <c r="X43" s="1011" t="s">
        <v>1331</v>
      </c>
      <c r="Y43" s="1011" t="s">
        <v>1540</v>
      </c>
      <c r="AA43" s="1011" t="s">
        <v>1541</v>
      </c>
      <c r="AB43" s="1011" t="s">
        <v>140</v>
      </c>
    </row>
    <row r="44" spans="1:28" x14ac:dyDescent="0.25">
      <c r="A44" s="1011">
        <v>64153794</v>
      </c>
      <c r="B44" s="1011" t="s">
        <v>1542</v>
      </c>
      <c r="C44" s="1011" t="s">
        <v>1326</v>
      </c>
      <c r="D44" s="1011" t="s">
        <v>1</v>
      </c>
      <c r="E44" s="1011" t="s">
        <v>135</v>
      </c>
      <c r="F44" s="1011" t="s">
        <v>20</v>
      </c>
      <c r="G44" s="1011" t="s">
        <v>20</v>
      </c>
      <c r="H44" s="1011" t="s">
        <v>92</v>
      </c>
      <c r="I44" s="1011" t="s">
        <v>1543</v>
      </c>
      <c r="J44" s="1011" t="s">
        <v>1544</v>
      </c>
      <c r="K44" s="1011" t="s">
        <v>1329</v>
      </c>
      <c r="L44" s="1011" t="s">
        <v>47</v>
      </c>
      <c r="M44" s="1011" t="s">
        <v>198</v>
      </c>
      <c r="N44" s="1011">
        <v>130</v>
      </c>
      <c r="O44" s="1011">
        <v>130</v>
      </c>
      <c r="P44" s="1011">
        <v>4500</v>
      </c>
      <c r="Q44" s="1011">
        <v>2636.56</v>
      </c>
      <c r="R44" s="1011">
        <v>-57.37</v>
      </c>
      <c r="S44" s="1011">
        <v>367.76750577000001</v>
      </c>
      <c r="T44" s="1011">
        <v>0</v>
      </c>
      <c r="U44" s="1011">
        <v>0</v>
      </c>
      <c r="V44" s="1011">
        <v>-57.37</v>
      </c>
      <c r="W44" s="1011" t="s">
        <v>1545</v>
      </c>
      <c r="X44" s="1011" t="s">
        <v>1331</v>
      </c>
      <c r="Y44" s="1011" t="s">
        <v>1546</v>
      </c>
      <c r="AA44" s="1011" t="s">
        <v>1547</v>
      </c>
      <c r="AB44" s="1011" t="s">
        <v>140</v>
      </c>
    </row>
    <row r="45" spans="1:28" x14ac:dyDescent="0.25">
      <c r="A45" s="1011">
        <v>13958731</v>
      </c>
      <c r="B45" s="1011" t="s">
        <v>1548</v>
      </c>
      <c r="C45" s="1011" t="s">
        <v>1326</v>
      </c>
      <c r="D45" s="1011" t="s">
        <v>1</v>
      </c>
      <c r="E45" s="1011" t="s">
        <v>135</v>
      </c>
      <c r="F45" s="1011" t="s">
        <v>11</v>
      </c>
      <c r="G45" s="1011" t="s">
        <v>11</v>
      </c>
      <c r="H45" s="1011" t="s">
        <v>88</v>
      </c>
      <c r="I45" s="1011" t="s">
        <v>1549</v>
      </c>
      <c r="J45" s="1011" t="s">
        <v>1550</v>
      </c>
      <c r="K45" s="1011" t="s">
        <v>1329</v>
      </c>
      <c r="L45" s="1011" t="s">
        <v>47</v>
      </c>
      <c r="M45" s="1011" t="s">
        <v>198</v>
      </c>
      <c r="N45" s="1011">
        <v>18</v>
      </c>
      <c r="O45" s="1011">
        <v>18</v>
      </c>
      <c r="P45" s="1011">
        <v>180</v>
      </c>
      <c r="Q45" s="1011">
        <v>1703.17</v>
      </c>
      <c r="R45" s="1011">
        <v>190.19</v>
      </c>
      <c r="S45" s="1011">
        <v>36</v>
      </c>
      <c r="T45" s="1011">
        <v>0</v>
      </c>
      <c r="U45" s="1011">
        <v>0</v>
      </c>
      <c r="V45" s="1011">
        <v>190.19</v>
      </c>
      <c r="W45" s="1011" t="s">
        <v>1361</v>
      </c>
      <c r="X45" s="1011" t="s">
        <v>1331</v>
      </c>
      <c r="Y45" s="1011" t="s">
        <v>1551</v>
      </c>
      <c r="AA45" s="1011" t="s">
        <v>1552</v>
      </c>
      <c r="AB45" s="1011" t="s">
        <v>140</v>
      </c>
    </row>
    <row r="46" spans="1:28" x14ac:dyDescent="0.25">
      <c r="A46" s="1011">
        <v>23756901</v>
      </c>
      <c r="B46" s="1011" t="s">
        <v>1553</v>
      </c>
      <c r="C46" s="1011" t="s">
        <v>1326</v>
      </c>
      <c r="D46" s="1011" t="s">
        <v>1</v>
      </c>
      <c r="E46" s="1011" t="s">
        <v>135</v>
      </c>
      <c r="F46" s="1011" t="s">
        <v>6</v>
      </c>
      <c r="G46" s="1011" t="s">
        <v>6</v>
      </c>
      <c r="H46" s="1011" t="s">
        <v>101</v>
      </c>
      <c r="I46" s="1011" t="s">
        <v>1554</v>
      </c>
      <c r="J46" s="1011" t="s">
        <v>1463</v>
      </c>
      <c r="K46" s="1011" t="s">
        <v>1329</v>
      </c>
      <c r="L46" s="1011" t="s">
        <v>47</v>
      </c>
      <c r="M46" s="1011" t="s">
        <v>198</v>
      </c>
      <c r="N46" s="1011">
        <v>99</v>
      </c>
      <c r="O46" s="1011">
        <v>42</v>
      </c>
      <c r="P46" s="1011">
        <v>3826.21</v>
      </c>
      <c r="Q46" s="1011">
        <v>2649.92</v>
      </c>
      <c r="R46" s="1011">
        <v>179.96</v>
      </c>
      <c r="S46" s="1011">
        <v>292.47866183999997</v>
      </c>
      <c r="T46" s="1011">
        <v>0</v>
      </c>
      <c r="U46" s="1011">
        <v>0</v>
      </c>
      <c r="V46" s="1011">
        <v>179.96</v>
      </c>
      <c r="W46" s="1011" t="s">
        <v>1464</v>
      </c>
      <c r="X46" s="1011" t="s">
        <v>1331</v>
      </c>
      <c r="Y46" s="1011" t="s">
        <v>1555</v>
      </c>
      <c r="AA46" s="1011" t="s">
        <v>1556</v>
      </c>
      <c r="AB46" s="1011" t="s">
        <v>140</v>
      </c>
    </row>
    <row r="47" spans="1:28" x14ac:dyDescent="0.25">
      <c r="A47" s="1011">
        <v>4274296</v>
      </c>
      <c r="B47" s="1011" t="s">
        <v>1557</v>
      </c>
      <c r="C47" s="1011" t="s">
        <v>1326</v>
      </c>
      <c r="D47" s="1011" t="s">
        <v>1</v>
      </c>
      <c r="E47" s="1011" t="s">
        <v>135</v>
      </c>
      <c r="F47" s="1011" t="s">
        <v>20</v>
      </c>
      <c r="G47" s="1011" t="s">
        <v>20</v>
      </c>
      <c r="H47" s="1011" t="s">
        <v>95</v>
      </c>
      <c r="I47" s="1011" t="s">
        <v>1558</v>
      </c>
      <c r="J47" s="1011" t="s">
        <v>1559</v>
      </c>
      <c r="K47" s="1011" t="s">
        <v>1329</v>
      </c>
      <c r="L47" s="1011" t="s">
        <v>47</v>
      </c>
      <c r="M47" s="1011" t="s">
        <v>198</v>
      </c>
      <c r="N47" s="1011">
        <v>84</v>
      </c>
      <c r="O47" s="1011">
        <v>80</v>
      </c>
      <c r="P47" s="1011">
        <v>957.52</v>
      </c>
      <c r="Q47" s="1011">
        <v>2476.92</v>
      </c>
      <c r="R47" s="1011">
        <v>-16.66994716</v>
      </c>
      <c r="S47" s="1011">
        <v>1137.3029385299999</v>
      </c>
      <c r="T47" s="1011">
        <v>-2.994716E-2</v>
      </c>
      <c r="U47" s="1011">
        <v>0</v>
      </c>
      <c r="V47" s="1011">
        <v>-16.64</v>
      </c>
      <c r="W47" s="1011" t="s">
        <v>1560</v>
      </c>
      <c r="X47" s="1011" t="s">
        <v>1331</v>
      </c>
      <c r="Y47" s="1011" t="s">
        <v>1561</v>
      </c>
      <c r="AA47" s="1011" t="s">
        <v>1562</v>
      </c>
      <c r="AB47" s="1011" t="s">
        <v>140</v>
      </c>
    </row>
    <row r="48" spans="1:28" x14ac:dyDescent="0.25">
      <c r="A48" s="1011">
        <v>53980132</v>
      </c>
      <c r="B48" s="1011" t="s">
        <v>1563</v>
      </c>
      <c r="C48" s="1011" t="s">
        <v>1326</v>
      </c>
      <c r="D48" s="1011" t="s">
        <v>1</v>
      </c>
      <c r="E48" s="1011" t="s">
        <v>135</v>
      </c>
      <c r="F48" s="1011" t="s">
        <v>20</v>
      </c>
      <c r="G48" s="1011" t="s">
        <v>20</v>
      </c>
      <c r="H48" s="1011" t="s">
        <v>102</v>
      </c>
      <c r="I48" s="1011" t="s">
        <v>1564</v>
      </c>
      <c r="J48" s="1011" t="s">
        <v>1565</v>
      </c>
      <c r="K48" s="1011" t="s">
        <v>1329</v>
      </c>
      <c r="L48" s="1011" t="s">
        <v>47</v>
      </c>
      <c r="M48" s="1011" t="s">
        <v>198</v>
      </c>
      <c r="N48" s="1011">
        <v>85</v>
      </c>
      <c r="O48" s="1011">
        <v>26</v>
      </c>
      <c r="P48" s="1011">
        <v>2822.89</v>
      </c>
      <c r="Q48" s="1011">
        <v>4842.97</v>
      </c>
      <c r="R48" s="1011">
        <v>365.69757337999999</v>
      </c>
      <c r="S48" s="1011">
        <v>612.50487224999995</v>
      </c>
      <c r="T48" s="1011">
        <v>106.43757338</v>
      </c>
      <c r="U48" s="1011">
        <v>0</v>
      </c>
      <c r="V48" s="1011">
        <v>359.55</v>
      </c>
      <c r="W48" s="1011" t="s">
        <v>65</v>
      </c>
      <c r="X48" s="1011" t="s">
        <v>1331</v>
      </c>
      <c r="Y48" s="1011" t="s">
        <v>1566</v>
      </c>
      <c r="AA48" s="1011" t="s">
        <v>1567</v>
      </c>
      <c r="AB48" s="1011" t="s">
        <v>140</v>
      </c>
    </row>
    <row r="49" spans="1:28" x14ac:dyDescent="0.25">
      <c r="A49" s="1011">
        <v>14268007</v>
      </c>
      <c r="B49" s="1011" t="s">
        <v>1568</v>
      </c>
      <c r="C49" s="1011" t="s">
        <v>1326</v>
      </c>
      <c r="D49" s="1011" t="s">
        <v>1</v>
      </c>
      <c r="E49" s="1011" t="s">
        <v>135</v>
      </c>
      <c r="F49" s="1011" t="s">
        <v>20</v>
      </c>
      <c r="G49" s="1011" t="s">
        <v>20</v>
      </c>
      <c r="H49" s="1011" t="s">
        <v>530</v>
      </c>
      <c r="I49" s="1011" t="s">
        <v>1569</v>
      </c>
      <c r="J49" s="1011" t="s">
        <v>1416</v>
      </c>
      <c r="K49" s="1011" t="s">
        <v>1329</v>
      </c>
      <c r="L49" s="1011" t="s">
        <v>47</v>
      </c>
      <c r="M49" s="1011" t="s">
        <v>198</v>
      </c>
      <c r="N49" s="1011">
        <v>44</v>
      </c>
      <c r="O49" s="1011">
        <v>29</v>
      </c>
      <c r="P49" s="1011">
        <v>3370.2</v>
      </c>
      <c r="Q49" s="1011">
        <v>8254.92</v>
      </c>
      <c r="R49" s="1011">
        <v>458.8</v>
      </c>
      <c r="S49" s="1011">
        <v>553.81710497999995</v>
      </c>
      <c r="T49" s="1011">
        <v>0</v>
      </c>
      <c r="U49" s="1011">
        <v>0</v>
      </c>
      <c r="V49" s="1011">
        <v>458.8</v>
      </c>
      <c r="W49" s="1011" t="s">
        <v>1397</v>
      </c>
      <c r="X49" s="1011" t="s">
        <v>1331</v>
      </c>
      <c r="Y49" s="1011" t="s">
        <v>1570</v>
      </c>
      <c r="AA49" s="1011" t="s">
        <v>1571</v>
      </c>
      <c r="AB49" s="1011" t="s">
        <v>140</v>
      </c>
    </row>
    <row r="50" spans="1:28" x14ac:dyDescent="0.25">
      <c r="A50" s="1011">
        <v>83764498</v>
      </c>
      <c r="B50" s="1011" t="s">
        <v>1572</v>
      </c>
      <c r="C50" s="1011" t="s">
        <v>1326</v>
      </c>
      <c r="D50" s="1011" t="s">
        <v>1</v>
      </c>
      <c r="E50" s="1011" t="s">
        <v>135</v>
      </c>
      <c r="F50" s="1011" t="s">
        <v>34</v>
      </c>
      <c r="G50" s="1011" t="s">
        <v>34</v>
      </c>
      <c r="H50" s="1011" t="s">
        <v>93</v>
      </c>
      <c r="I50" s="1011" t="s">
        <v>1573</v>
      </c>
      <c r="J50" s="1011" t="s">
        <v>1574</v>
      </c>
      <c r="K50" s="1011" t="s">
        <v>1329</v>
      </c>
      <c r="L50" s="1011" t="s">
        <v>47</v>
      </c>
      <c r="M50" s="1011" t="s">
        <v>198</v>
      </c>
      <c r="N50" s="1011">
        <v>226</v>
      </c>
      <c r="O50" s="1011">
        <v>103</v>
      </c>
      <c r="P50" s="1011">
        <v>5078.6099999999997</v>
      </c>
      <c r="Q50" s="1011">
        <v>10278.450000000001</v>
      </c>
      <c r="R50" s="1011">
        <v>1883.41</v>
      </c>
      <c r="S50" s="1011">
        <v>1039.5613362900001</v>
      </c>
      <c r="T50" s="1011">
        <v>0</v>
      </c>
      <c r="U50" s="1011">
        <v>0</v>
      </c>
      <c r="V50" s="1011">
        <v>1883.41</v>
      </c>
      <c r="W50" s="1011" t="s">
        <v>1575</v>
      </c>
      <c r="X50" s="1011" t="s">
        <v>1331</v>
      </c>
      <c r="Y50" s="1011" t="s">
        <v>1576</v>
      </c>
      <c r="AA50" s="1011" t="s">
        <v>1577</v>
      </c>
      <c r="AB50" s="1011" t="s">
        <v>140</v>
      </c>
    </row>
    <row r="51" spans="1:28" x14ac:dyDescent="0.25">
      <c r="A51" s="1011">
        <v>93772242</v>
      </c>
      <c r="B51" s="1011" t="s">
        <v>1578</v>
      </c>
      <c r="C51" s="1011" t="s">
        <v>1326</v>
      </c>
      <c r="D51" s="1011" t="s">
        <v>1</v>
      </c>
      <c r="E51" s="1011" t="s">
        <v>135</v>
      </c>
      <c r="F51" s="1011" t="s">
        <v>20</v>
      </c>
      <c r="G51" s="1011" t="s">
        <v>20</v>
      </c>
      <c r="H51" s="1011" t="s">
        <v>90</v>
      </c>
      <c r="I51" s="1011" t="s">
        <v>1579</v>
      </c>
      <c r="J51" s="1011" t="s">
        <v>1396</v>
      </c>
      <c r="K51" s="1011" t="s">
        <v>1329</v>
      </c>
      <c r="L51" s="1011" t="s">
        <v>47</v>
      </c>
      <c r="M51" s="1011" t="s">
        <v>198</v>
      </c>
      <c r="N51" s="1011">
        <v>35</v>
      </c>
      <c r="O51" s="1011">
        <v>35</v>
      </c>
      <c r="P51" s="1011">
        <v>1400</v>
      </c>
      <c r="Q51" s="1011">
        <v>1727</v>
      </c>
      <c r="R51" s="1011">
        <v>-39.03</v>
      </c>
      <c r="S51" s="1011">
        <v>228.37357612</v>
      </c>
      <c r="T51" s="1011">
        <v>0</v>
      </c>
      <c r="U51" s="1011">
        <v>0</v>
      </c>
      <c r="V51" s="1011">
        <v>-39.03</v>
      </c>
      <c r="W51" s="1011" t="s">
        <v>1397</v>
      </c>
      <c r="X51" s="1011" t="s">
        <v>1331</v>
      </c>
      <c r="Y51" s="1011" t="s">
        <v>1580</v>
      </c>
      <c r="AA51" s="1011" t="s">
        <v>1581</v>
      </c>
      <c r="AB51" s="1011" t="s">
        <v>140</v>
      </c>
    </row>
    <row r="52" spans="1:28" x14ac:dyDescent="0.25">
      <c r="A52" s="1011">
        <v>14044937</v>
      </c>
      <c r="B52" s="1011" t="s">
        <v>1582</v>
      </c>
      <c r="C52" s="1011" t="s">
        <v>1326</v>
      </c>
      <c r="D52" s="1011" t="s">
        <v>1</v>
      </c>
      <c r="E52" s="1011" t="s">
        <v>135</v>
      </c>
      <c r="F52" s="1011" t="s">
        <v>11</v>
      </c>
      <c r="G52" s="1011" t="s">
        <v>11</v>
      </c>
      <c r="H52" s="1011" t="s">
        <v>90</v>
      </c>
      <c r="I52" s="1011" t="s">
        <v>1583</v>
      </c>
      <c r="J52" s="1011" t="s">
        <v>1354</v>
      </c>
      <c r="K52" s="1011" t="s">
        <v>1329</v>
      </c>
      <c r="L52" s="1011" t="s">
        <v>47</v>
      </c>
      <c r="M52" s="1011" t="s">
        <v>198</v>
      </c>
      <c r="N52" s="1011">
        <v>170</v>
      </c>
      <c r="O52" s="1011">
        <v>170</v>
      </c>
      <c r="P52" s="1011">
        <v>1700</v>
      </c>
      <c r="Q52" s="1011">
        <v>8768.2199999999993</v>
      </c>
      <c r="R52" s="1011">
        <v>998.33</v>
      </c>
      <c r="S52" s="1011">
        <v>1830.9</v>
      </c>
      <c r="T52" s="1011">
        <v>0</v>
      </c>
      <c r="U52" s="1011">
        <v>0</v>
      </c>
      <c r="V52" s="1011">
        <v>998.33</v>
      </c>
      <c r="W52" s="1011" t="s">
        <v>1355</v>
      </c>
      <c r="X52" s="1011" t="s">
        <v>1331</v>
      </c>
      <c r="Y52" s="1011" t="s">
        <v>1584</v>
      </c>
      <c r="AA52" s="1011" t="s">
        <v>1585</v>
      </c>
      <c r="AB52" s="1011" t="s">
        <v>140</v>
      </c>
    </row>
    <row r="53" spans="1:28" x14ac:dyDescent="0.25">
      <c r="A53" s="1011">
        <v>63918262</v>
      </c>
      <c r="B53" s="1011" t="s">
        <v>1409</v>
      </c>
      <c r="C53" s="1011" t="s">
        <v>1326</v>
      </c>
      <c r="D53" s="1011" t="s">
        <v>1</v>
      </c>
      <c r="E53" s="1011" t="s">
        <v>135</v>
      </c>
      <c r="F53" s="1011" t="s">
        <v>6</v>
      </c>
      <c r="G53" s="1011" t="s">
        <v>6</v>
      </c>
      <c r="H53" s="1011" t="s">
        <v>89</v>
      </c>
      <c r="I53" s="1011" t="s">
        <v>1410</v>
      </c>
      <c r="J53" s="1011" t="s">
        <v>1411</v>
      </c>
      <c r="K53" s="1011" t="s">
        <v>1329</v>
      </c>
      <c r="L53" s="1011" t="s">
        <v>47</v>
      </c>
      <c r="M53" s="1011" t="s">
        <v>198</v>
      </c>
      <c r="N53" s="1011">
        <v>127</v>
      </c>
      <c r="O53" s="1011">
        <v>0</v>
      </c>
      <c r="P53" s="1011">
        <v>1524</v>
      </c>
      <c r="Q53" s="1011">
        <v>6360.62</v>
      </c>
      <c r="R53" s="1011">
        <v>979.81041029999994</v>
      </c>
      <c r="S53" s="1011">
        <v>335.28</v>
      </c>
      <c r="T53" s="1011">
        <v>5.0410299999999998E-2</v>
      </c>
      <c r="U53" s="1011">
        <v>0</v>
      </c>
      <c r="V53" s="1011">
        <v>979.76</v>
      </c>
      <c r="W53" s="1011" t="s">
        <v>80</v>
      </c>
      <c r="X53" s="1011" t="s">
        <v>1331</v>
      </c>
      <c r="Y53" s="1011" t="s">
        <v>1412</v>
      </c>
      <c r="AA53" s="1011" t="s">
        <v>1413</v>
      </c>
      <c r="AB53" s="1011" t="s">
        <v>140</v>
      </c>
    </row>
    <row r="54" spans="1:28" x14ac:dyDescent="0.25">
      <c r="A54" s="1011">
        <v>23752710</v>
      </c>
      <c r="B54" s="1011" t="s">
        <v>1586</v>
      </c>
      <c r="C54" s="1011" t="s">
        <v>1326</v>
      </c>
      <c r="D54" s="1011" t="s">
        <v>1</v>
      </c>
      <c r="E54" s="1011" t="s">
        <v>135</v>
      </c>
      <c r="F54" s="1011" t="s">
        <v>20</v>
      </c>
      <c r="G54" s="1011" t="s">
        <v>20</v>
      </c>
      <c r="H54" s="1011" t="s">
        <v>530</v>
      </c>
      <c r="I54" s="1011" t="s">
        <v>1327</v>
      </c>
      <c r="J54" s="1011" t="s">
        <v>1328</v>
      </c>
      <c r="K54" s="1011" t="s">
        <v>1329</v>
      </c>
      <c r="L54" s="1011" t="s">
        <v>47</v>
      </c>
      <c r="M54" s="1011" t="s">
        <v>198</v>
      </c>
      <c r="N54" s="1011">
        <v>29</v>
      </c>
      <c r="O54" s="1011">
        <v>25</v>
      </c>
      <c r="P54" s="1011">
        <v>2223.5</v>
      </c>
      <c r="Q54" s="1011">
        <v>4812.6499999999996</v>
      </c>
      <c r="R54" s="1011">
        <v>182.03</v>
      </c>
      <c r="S54" s="1011">
        <v>606.35545650999995</v>
      </c>
      <c r="T54" s="1011">
        <v>0</v>
      </c>
      <c r="U54" s="1011">
        <v>0</v>
      </c>
      <c r="V54" s="1011">
        <v>182.03</v>
      </c>
      <c r="W54" s="1011" t="s">
        <v>1330</v>
      </c>
      <c r="X54" s="1011" t="s">
        <v>1331</v>
      </c>
      <c r="Y54" s="1011" t="s">
        <v>1587</v>
      </c>
      <c r="AA54" s="1011" t="s">
        <v>1588</v>
      </c>
      <c r="AB54" s="1011" t="s">
        <v>140</v>
      </c>
    </row>
    <row r="55" spans="1:28" x14ac:dyDescent="0.25">
      <c r="A55" s="1011">
        <v>73758021</v>
      </c>
      <c r="B55" s="1011" t="s">
        <v>1334</v>
      </c>
      <c r="C55" s="1011" t="s">
        <v>1326</v>
      </c>
      <c r="D55" s="1011" t="s">
        <v>1</v>
      </c>
      <c r="E55" s="1011" t="s">
        <v>135</v>
      </c>
      <c r="F55" s="1011" t="s">
        <v>11</v>
      </c>
      <c r="G55" s="1011" t="s">
        <v>11</v>
      </c>
      <c r="H55" s="1011" t="s">
        <v>98</v>
      </c>
      <c r="I55" s="1011" t="s">
        <v>1335</v>
      </c>
      <c r="J55" s="1011" t="s">
        <v>1336</v>
      </c>
      <c r="K55" s="1011" t="s">
        <v>1329</v>
      </c>
      <c r="L55" s="1011" t="s">
        <v>47</v>
      </c>
      <c r="M55" s="1011" t="s">
        <v>198</v>
      </c>
      <c r="N55" s="1011">
        <v>116</v>
      </c>
      <c r="O55" s="1011">
        <v>116</v>
      </c>
      <c r="P55" s="1011">
        <v>2677.52</v>
      </c>
      <c r="Q55" s="1011">
        <v>1844.93</v>
      </c>
      <c r="R55" s="1011">
        <v>192.47</v>
      </c>
      <c r="S55" s="1011">
        <v>413.56275237</v>
      </c>
      <c r="T55" s="1011">
        <v>0</v>
      </c>
      <c r="U55" s="1011">
        <v>0</v>
      </c>
      <c r="V55" s="1011">
        <v>192.47</v>
      </c>
      <c r="W55" s="1011" t="s">
        <v>1337</v>
      </c>
      <c r="X55" s="1011" t="s">
        <v>1331</v>
      </c>
      <c r="Y55" s="1011" t="s">
        <v>1338</v>
      </c>
      <c r="AA55" s="1011" t="s">
        <v>1339</v>
      </c>
      <c r="AB55" s="1011" t="s">
        <v>140</v>
      </c>
    </row>
    <row r="56" spans="1:28" x14ac:dyDescent="0.25">
      <c r="A56" s="1011">
        <v>4089686</v>
      </c>
      <c r="B56" s="1011" t="s">
        <v>1589</v>
      </c>
      <c r="C56" s="1011" t="s">
        <v>1326</v>
      </c>
      <c r="D56" s="1011" t="s">
        <v>1</v>
      </c>
      <c r="E56" s="1011" t="s">
        <v>135</v>
      </c>
      <c r="F56" s="1011" t="s">
        <v>14</v>
      </c>
      <c r="G56" s="1011" t="s">
        <v>14</v>
      </c>
      <c r="H56" s="1011" t="s">
        <v>89</v>
      </c>
      <c r="I56" s="1011" t="s">
        <v>1590</v>
      </c>
      <c r="J56" s="1011" t="s">
        <v>1591</v>
      </c>
      <c r="K56" s="1011" t="s">
        <v>1329</v>
      </c>
      <c r="L56" s="1011" t="s">
        <v>47</v>
      </c>
      <c r="M56" s="1011" t="s">
        <v>198</v>
      </c>
      <c r="N56" s="1011">
        <v>140</v>
      </c>
      <c r="O56" s="1011">
        <v>0</v>
      </c>
      <c r="P56" s="1011">
        <v>1360</v>
      </c>
      <c r="Q56" s="1011">
        <v>3310.2</v>
      </c>
      <c r="R56" s="1011">
        <v>240.66000102999999</v>
      </c>
      <c r="S56" s="1011">
        <v>204.24275280000001</v>
      </c>
      <c r="T56" s="1011">
        <v>1.0300000000000001E-6</v>
      </c>
      <c r="U56" s="1011">
        <v>0</v>
      </c>
      <c r="V56" s="1011">
        <v>240.66</v>
      </c>
      <c r="W56" s="1011" t="s">
        <v>1361</v>
      </c>
      <c r="X56" s="1011" t="s">
        <v>1331</v>
      </c>
      <c r="Y56" s="1011" t="s">
        <v>1592</v>
      </c>
      <c r="AA56" s="1011" t="s">
        <v>1593</v>
      </c>
      <c r="AB56" s="1011" t="s">
        <v>140</v>
      </c>
    </row>
    <row r="57" spans="1:28" x14ac:dyDescent="0.25">
      <c r="A57" s="1011">
        <v>13987417</v>
      </c>
      <c r="B57" s="1011" t="s">
        <v>1594</v>
      </c>
      <c r="C57" s="1011" t="s">
        <v>1326</v>
      </c>
      <c r="D57" s="1011" t="s">
        <v>1</v>
      </c>
      <c r="E57" s="1011" t="s">
        <v>135</v>
      </c>
      <c r="F57" s="1011" t="s">
        <v>20</v>
      </c>
      <c r="G57" s="1011" t="s">
        <v>20</v>
      </c>
      <c r="H57" s="1011" t="s">
        <v>99</v>
      </c>
      <c r="I57" s="1011" t="s">
        <v>1595</v>
      </c>
      <c r="J57" s="1011" t="s">
        <v>1596</v>
      </c>
      <c r="K57" s="1011" t="s">
        <v>1329</v>
      </c>
      <c r="L57" s="1011" t="s">
        <v>47</v>
      </c>
      <c r="M57" s="1011" t="s">
        <v>198</v>
      </c>
      <c r="N57" s="1011">
        <v>60</v>
      </c>
      <c r="O57" s="1011">
        <v>60</v>
      </c>
      <c r="P57" s="1011">
        <v>1620</v>
      </c>
      <c r="Q57" s="1011">
        <v>1707.24</v>
      </c>
      <c r="R57" s="1011">
        <v>202.09</v>
      </c>
      <c r="S57" s="1011">
        <v>316.06775048999998</v>
      </c>
      <c r="T57" s="1011">
        <v>0</v>
      </c>
      <c r="U57" s="1011">
        <v>0</v>
      </c>
      <c r="V57" s="1011">
        <v>202.09</v>
      </c>
      <c r="W57" s="1011" t="s">
        <v>1597</v>
      </c>
      <c r="X57" s="1011" t="s">
        <v>1331</v>
      </c>
      <c r="Y57" s="1011" t="s">
        <v>1598</v>
      </c>
      <c r="AA57" s="1011" t="s">
        <v>1599</v>
      </c>
      <c r="AB57" s="1011" t="s">
        <v>140</v>
      </c>
    </row>
    <row r="58" spans="1:28" x14ac:dyDescent="0.25">
      <c r="A58" s="1011">
        <v>44180420</v>
      </c>
      <c r="B58" s="1011" t="s">
        <v>1600</v>
      </c>
      <c r="C58" s="1011" t="s">
        <v>1326</v>
      </c>
      <c r="D58" s="1011" t="s">
        <v>1</v>
      </c>
      <c r="E58" s="1011" t="s">
        <v>135</v>
      </c>
      <c r="F58" s="1011" t="s">
        <v>11</v>
      </c>
      <c r="G58" s="1011" t="s">
        <v>11</v>
      </c>
      <c r="H58" s="1011" t="s">
        <v>101</v>
      </c>
      <c r="I58" s="1011" t="s">
        <v>1601</v>
      </c>
      <c r="J58" s="1011" t="s">
        <v>1602</v>
      </c>
      <c r="K58" s="1011" t="s">
        <v>1329</v>
      </c>
      <c r="L58" s="1011" t="s">
        <v>47</v>
      </c>
      <c r="M58" s="1011" t="s">
        <v>198</v>
      </c>
      <c r="N58" s="1011">
        <v>105</v>
      </c>
      <c r="O58" s="1011">
        <v>101</v>
      </c>
      <c r="P58" s="1011">
        <v>4058.68</v>
      </c>
      <c r="Q58" s="1011">
        <v>2520.81</v>
      </c>
      <c r="R58" s="1011">
        <v>303.2</v>
      </c>
      <c r="S58" s="1011">
        <v>427.62355050000002</v>
      </c>
      <c r="T58" s="1011">
        <v>0</v>
      </c>
      <c r="U58" s="1011">
        <v>0</v>
      </c>
      <c r="V58" s="1011">
        <v>303.2</v>
      </c>
      <c r="W58" s="1011" t="s">
        <v>1603</v>
      </c>
      <c r="X58" s="1011" t="s">
        <v>1331</v>
      </c>
      <c r="Y58" s="1011" t="s">
        <v>1604</v>
      </c>
      <c r="AA58" s="1011" t="s">
        <v>1605</v>
      </c>
      <c r="AB58" s="1011" t="s">
        <v>140</v>
      </c>
    </row>
    <row r="59" spans="1:28" x14ac:dyDescent="0.25">
      <c r="A59" s="1011">
        <v>44080646</v>
      </c>
      <c r="B59" s="1011" t="s">
        <v>1606</v>
      </c>
      <c r="C59" s="1011" t="s">
        <v>1326</v>
      </c>
      <c r="D59" s="1011" t="s">
        <v>1</v>
      </c>
      <c r="E59" s="1011" t="s">
        <v>135</v>
      </c>
      <c r="F59" s="1011" t="s">
        <v>14</v>
      </c>
      <c r="G59" s="1011" t="s">
        <v>14</v>
      </c>
      <c r="H59" s="1011" t="s">
        <v>1394</v>
      </c>
      <c r="I59" s="1011" t="s">
        <v>1327</v>
      </c>
      <c r="J59" s="1011" t="s">
        <v>1328</v>
      </c>
      <c r="K59" s="1011" t="s">
        <v>1329</v>
      </c>
      <c r="L59" s="1011" t="s">
        <v>47</v>
      </c>
      <c r="M59" s="1011" t="s">
        <v>198</v>
      </c>
      <c r="N59" s="1011">
        <v>0</v>
      </c>
      <c r="O59" s="1011">
        <v>0</v>
      </c>
      <c r="P59" s="1011">
        <v>0</v>
      </c>
      <c r="Q59" s="1011">
        <v>0</v>
      </c>
      <c r="R59" s="1011">
        <v>0</v>
      </c>
      <c r="S59" s="1011">
        <v>0</v>
      </c>
      <c r="T59" s="1011">
        <v>0</v>
      </c>
      <c r="U59" s="1011">
        <v>0</v>
      </c>
      <c r="V59" s="1011">
        <v>0</v>
      </c>
      <c r="W59" s="1011" t="s">
        <v>1330</v>
      </c>
      <c r="X59" s="1011" t="s">
        <v>1331</v>
      </c>
      <c r="Y59" s="1011" t="s">
        <v>1607</v>
      </c>
      <c r="Z59" s="1011" t="s">
        <v>1608</v>
      </c>
      <c r="AA59" s="1011" t="s">
        <v>1609</v>
      </c>
      <c r="AB59" s="1011" t="s">
        <v>140</v>
      </c>
    </row>
    <row r="60" spans="1:28" x14ac:dyDescent="0.25">
      <c r="A60" s="1011">
        <v>84127497</v>
      </c>
      <c r="B60" s="1011" t="s">
        <v>1610</v>
      </c>
      <c r="C60" s="1011" t="s">
        <v>1326</v>
      </c>
      <c r="D60" s="1011" t="s">
        <v>1</v>
      </c>
      <c r="E60" s="1011" t="s">
        <v>135</v>
      </c>
      <c r="F60" s="1011" t="s">
        <v>0</v>
      </c>
      <c r="G60" s="1011" t="s">
        <v>0</v>
      </c>
      <c r="H60" s="1011" t="s">
        <v>98</v>
      </c>
      <c r="I60" s="1011" t="s">
        <v>1611</v>
      </c>
      <c r="J60" s="1011" t="s">
        <v>1612</v>
      </c>
      <c r="K60" s="1011" t="s">
        <v>1329</v>
      </c>
      <c r="L60" s="1011" t="s">
        <v>47</v>
      </c>
      <c r="M60" s="1011" t="s">
        <v>198</v>
      </c>
      <c r="N60" s="1011">
        <v>80.75</v>
      </c>
      <c r="O60" s="1011">
        <v>80.75</v>
      </c>
      <c r="P60" s="1011">
        <v>1228.5999999999999</v>
      </c>
      <c r="Q60" s="1011">
        <v>1462.06</v>
      </c>
      <c r="R60" s="1011">
        <v>273.60000000000002</v>
      </c>
      <c r="S60" s="1011">
        <v>321.92650644999998</v>
      </c>
      <c r="T60" s="1011">
        <v>0</v>
      </c>
      <c r="U60" s="1011">
        <v>0</v>
      </c>
      <c r="V60" s="1011">
        <v>273.60000000000002</v>
      </c>
      <c r="W60" s="1011" t="s">
        <v>1613</v>
      </c>
      <c r="X60" s="1011" t="s">
        <v>1331</v>
      </c>
      <c r="Y60" s="1011" t="s">
        <v>1614</v>
      </c>
      <c r="AA60" s="1011" t="s">
        <v>1615</v>
      </c>
      <c r="AB60" s="1011" t="s">
        <v>140</v>
      </c>
    </row>
    <row r="61" spans="1:28" x14ac:dyDescent="0.25">
      <c r="A61" s="1011">
        <v>53757365</v>
      </c>
      <c r="B61" s="1011" t="s">
        <v>1616</v>
      </c>
      <c r="C61" s="1011" t="s">
        <v>1326</v>
      </c>
      <c r="D61" s="1011" t="s">
        <v>1</v>
      </c>
      <c r="E61" s="1011" t="s">
        <v>135</v>
      </c>
      <c r="F61" s="1011" t="s">
        <v>6</v>
      </c>
      <c r="G61" s="1011" t="s">
        <v>6</v>
      </c>
      <c r="H61" s="1011" t="s">
        <v>91</v>
      </c>
      <c r="I61" s="1011" t="s">
        <v>1564</v>
      </c>
      <c r="J61" s="1011" t="s">
        <v>1565</v>
      </c>
      <c r="K61" s="1011" t="s">
        <v>1329</v>
      </c>
      <c r="L61" s="1011" t="s">
        <v>47</v>
      </c>
      <c r="M61" s="1011" t="s">
        <v>198</v>
      </c>
      <c r="N61" s="1011">
        <v>70</v>
      </c>
      <c r="O61" s="1011">
        <v>54</v>
      </c>
      <c r="P61" s="1011">
        <v>2166.27</v>
      </c>
      <c r="Q61" s="1011">
        <v>4712.79</v>
      </c>
      <c r="R61" s="1011">
        <v>433.13030357000002</v>
      </c>
      <c r="S61" s="1011">
        <v>398.46039293000001</v>
      </c>
      <c r="T61" s="1011">
        <v>23.89030357</v>
      </c>
      <c r="U61" s="1011">
        <v>0</v>
      </c>
      <c r="V61" s="1011">
        <v>409.24</v>
      </c>
      <c r="W61" s="1011" t="s">
        <v>65</v>
      </c>
      <c r="X61" s="1011" t="s">
        <v>1331</v>
      </c>
      <c r="Y61" s="1011" t="s">
        <v>1617</v>
      </c>
      <c r="AA61" s="1011" t="s">
        <v>1618</v>
      </c>
      <c r="AB61" s="1011" t="s">
        <v>140</v>
      </c>
    </row>
    <row r="62" spans="1:28" x14ac:dyDescent="0.25">
      <c r="A62" s="1011">
        <v>13980131</v>
      </c>
      <c r="B62" s="1011" t="s">
        <v>1619</v>
      </c>
      <c r="C62" s="1011" t="s">
        <v>1326</v>
      </c>
      <c r="D62" s="1011" t="s">
        <v>1</v>
      </c>
      <c r="E62" s="1011" t="s">
        <v>135</v>
      </c>
      <c r="F62" s="1011" t="s">
        <v>20</v>
      </c>
      <c r="G62" s="1011" t="s">
        <v>20</v>
      </c>
      <c r="H62" s="1011" t="s">
        <v>97</v>
      </c>
      <c r="I62" s="1011" t="s">
        <v>1620</v>
      </c>
      <c r="J62" s="1011" t="s">
        <v>1621</v>
      </c>
      <c r="K62" s="1011" t="s">
        <v>1329</v>
      </c>
      <c r="L62" s="1011" t="s">
        <v>47</v>
      </c>
      <c r="M62" s="1011" t="s">
        <v>198</v>
      </c>
      <c r="N62" s="1011">
        <v>559</v>
      </c>
      <c r="O62" s="1011">
        <v>90</v>
      </c>
      <c r="P62" s="1011">
        <v>15926.04</v>
      </c>
      <c r="Q62" s="1011">
        <v>10308.91</v>
      </c>
      <c r="R62" s="1011">
        <v>619.76644997999995</v>
      </c>
      <c r="S62" s="1011">
        <v>1053.5912858300001</v>
      </c>
      <c r="T62" s="1011">
        <v>0.14644998000000001</v>
      </c>
      <c r="U62" s="1011">
        <v>0</v>
      </c>
      <c r="V62" s="1011">
        <v>619.62</v>
      </c>
      <c r="W62" s="1011" t="s">
        <v>1622</v>
      </c>
      <c r="X62" s="1011" t="s">
        <v>1331</v>
      </c>
      <c r="Y62" s="1011" t="s">
        <v>1623</v>
      </c>
      <c r="AA62" s="1011" t="s">
        <v>1624</v>
      </c>
      <c r="AB62" s="1011" t="s">
        <v>140</v>
      </c>
    </row>
    <row r="63" spans="1:28" x14ac:dyDescent="0.25">
      <c r="A63" s="1011">
        <v>34129312</v>
      </c>
      <c r="B63" s="1011" t="s">
        <v>1625</v>
      </c>
      <c r="C63" s="1011" t="s">
        <v>1326</v>
      </c>
      <c r="D63" s="1011" t="s">
        <v>1</v>
      </c>
      <c r="E63" s="1011" t="s">
        <v>135</v>
      </c>
      <c r="F63" s="1011" t="s">
        <v>14</v>
      </c>
      <c r="G63" s="1011" t="s">
        <v>14</v>
      </c>
      <c r="H63" s="1011" t="s">
        <v>530</v>
      </c>
      <c r="I63" s="1011" t="s">
        <v>1626</v>
      </c>
      <c r="J63" s="1011" t="s">
        <v>1481</v>
      </c>
      <c r="K63" s="1011" t="s">
        <v>1329</v>
      </c>
      <c r="L63" s="1011" t="s">
        <v>47</v>
      </c>
      <c r="M63" s="1011" t="s">
        <v>198</v>
      </c>
      <c r="N63" s="1011">
        <v>191</v>
      </c>
      <c r="O63" s="1011">
        <v>131</v>
      </c>
      <c r="P63" s="1011">
        <v>2452.3000000000002</v>
      </c>
      <c r="Q63" s="1011">
        <v>7488.04</v>
      </c>
      <c r="R63" s="1011">
        <v>354.96</v>
      </c>
      <c r="S63" s="1011">
        <v>672.72593070999994</v>
      </c>
      <c r="T63" s="1011">
        <v>0</v>
      </c>
      <c r="U63" s="1011">
        <v>0</v>
      </c>
      <c r="V63" s="1011">
        <v>354.96</v>
      </c>
      <c r="W63" s="1011" t="s">
        <v>1482</v>
      </c>
      <c r="X63" s="1011" t="s">
        <v>1331</v>
      </c>
      <c r="Y63" s="1011" t="s">
        <v>1627</v>
      </c>
      <c r="AA63" s="1011" t="s">
        <v>1628</v>
      </c>
      <c r="AB63" s="1011" t="s">
        <v>140</v>
      </c>
    </row>
    <row r="64" spans="1:28" x14ac:dyDescent="0.25">
      <c r="A64" s="1011">
        <v>44159820</v>
      </c>
      <c r="B64" s="1011" t="s">
        <v>1629</v>
      </c>
      <c r="C64" s="1011" t="s">
        <v>1326</v>
      </c>
      <c r="D64" s="1011" t="s">
        <v>1</v>
      </c>
      <c r="E64" s="1011" t="s">
        <v>135</v>
      </c>
      <c r="F64" s="1011" t="s">
        <v>14</v>
      </c>
      <c r="G64" s="1011" t="s">
        <v>14</v>
      </c>
      <c r="H64" s="1011" t="s">
        <v>102</v>
      </c>
      <c r="I64" s="1011" t="s">
        <v>1630</v>
      </c>
      <c r="J64" s="1011" t="s">
        <v>1416</v>
      </c>
      <c r="K64" s="1011" t="s">
        <v>1329</v>
      </c>
      <c r="L64" s="1011" t="s">
        <v>47</v>
      </c>
      <c r="M64" s="1011" t="s">
        <v>198</v>
      </c>
      <c r="N64" s="1011">
        <v>106</v>
      </c>
      <c r="O64" s="1011">
        <v>17</v>
      </c>
      <c r="P64" s="1011">
        <v>2333.7199999999998</v>
      </c>
      <c r="Q64" s="1011">
        <v>4305.96</v>
      </c>
      <c r="R64" s="1011">
        <v>477.97282902000001</v>
      </c>
      <c r="S64" s="1011">
        <v>512.61688543000002</v>
      </c>
      <c r="T64" s="1011">
        <v>3.2928290200000001</v>
      </c>
      <c r="U64" s="1011">
        <v>0</v>
      </c>
      <c r="V64" s="1011">
        <v>474.68</v>
      </c>
      <c r="W64" s="1011" t="s">
        <v>1397</v>
      </c>
      <c r="X64" s="1011" t="s">
        <v>1331</v>
      </c>
      <c r="Y64" s="1011" t="s">
        <v>1631</v>
      </c>
      <c r="AA64" s="1011" t="s">
        <v>1632</v>
      </c>
      <c r="AB64" s="1011" t="s">
        <v>140</v>
      </c>
    </row>
    <row r="65" spans="1:28" x14ac:dyDescent="0.25">
      <c r="A65" s="1011">
        <v>63997555</v>
      </c>
      <c r="B65" s="1011" t="s">
        <v>1633</v>
      </c>
      <c r="C65" s="1011" t="s">
        <v>1326</v>
      </c>
      <c r="D65" s="1011" t="s">
        <v>1</v>
      </c>
      <c r="E65" s="1011" t="s">
        <v>135</v>
      </c>
      <c r="F65" s="1011" t="s">
        <v>20</v>
      </c>
      <c r="G65" s="1011" t="s">
        <v>20</v>
      </c>
      <c r="H65" s="1011" t="s">
        <v>90</v>
      </c>
      <c r="I65" s="1011" t="s">
        <v>1503</v>
      </c>
      <c r="J65" s="1011" t="s">
        <v>1504</v>
      </c>
      <c r="K65" s="1011" t="s">
        <v>1329</v>
      </c>
      <c r="L65" s="1011" t="s">
        <v>47</v>
      </c>
      <c r="M65" s="1011" t="s">
        <v>198</v>
      </c>
      <c r="N65" s="1011">
        <v>218</v>
      </c>
      <c r="O65" s="1011">
        <v>218</v>
      </c>
      <c r="P65" s="1011">
        <v>8680</v>
      </c>
      <c r="Q65" s="1011">
        <v>9815.44</v>
      </c>
      <c r="R65" s="1011">
        <v>-576.62</v>
      </c>
      <c r="S65" s="1011">
        <v>1442.2970094299999</v>
      </c>
      <c r="T65" s="1011">
        <v>0</v>
      </c>
      <c r="U65" s="1011">
        <v>0</v>
      </c>
      <c r="V65" s="1011">
        <v>-576.62</v>
      </c>
      <c r="W65" s="1011" t="s">
        <v>1505</v>
      </c>
      <c r="X65" s="1011" t="s">
        <v>1331</v>
      </c>
      <c r="Y65" s="1011" t="s">
        <v>1634</v>
      </c>
      <c r="AA65" s="1011" t="s">
        <v>1635</v>
      </c>
      <c r="AB65" s="1011" t="s">
        <v>140</v>
      </c>
    </row>
    <row r="66" spans="1:28" x14ac:dyDescent="0.25">
      <c r="A66" s="1011">
        <v>14163976</v>
      </c>
      <c r="B66" s="1011" t="s">
        <v>1636</v>
      </c>
      <c r="C66" s="1011" t="s">
        <v>1326</v>
      </c>
      <c r="D66" s="1011" t="s">
        <v>1</v>
      </c>
      <c r="E66" s="1011" t="s">
        <v>135</v>
      </c>
      <c r="F66" s="1011" t="s">
        <v>6</v>
      </c>
      <c r="G66" s="1011" t="s">
        <v>6</v>
      </c>
      <c r="H66" s="1011" t="s">
        <v>101</v>
      </c>
      <c r="I66" s="1011" t="s">
        <v>1637</v>
      </c>
      <c r="J66" s="1011" t="s">
        <v>1360</v>
      </c>
      <c r="K66" s="1011" t="s">
        <v>1329</v>
      </c>
      <c r="L66" s="1011" t="s">
        <v>47</v>
      </c>
      <c r="M66" s="1011" t="s">
        <v>198</v>
      </c>
      <c r="N66" s="1011">
        <v>81</v>
      </c>
      <c r="O66" s="1011">
        <v>77</v>
      </c>
      <c r="P66" s="1011">
        <v>3106.08</v>
      </c>
      <c r="Q66" s="1011">
        <v>2332.34</v>
      </c>
      <c r="R66" s="1011">
        <v>231.05</v>
      </c>
      <c r="S66" s="1011">
        <v>391.86185810000001</v>
      </c>
      <c r="T66" s="1011">
        <v>0</v>
      </c>
      <c r="U66" s="1011">
        <v>0</v>
      </c>
      <c r="V66" s="1011">
        <v>231.05</v>
      </c>
      <c r="W66" s="1011" t="s">
        <v>1361</v>
      </c>
      <c r="X66" s="1011" t="s">
        <v>1331</v>
      </c>
      <c r="Y66" s="1011" t="s">
        <v>1638</v>
      </c>
      <c r="AA66" s="1011" t="s">
        <v>1639</v>
      </c>
      <c r="AB66" s="1011" t="s">
        <v>140</v>
      </c>
    </row>
    <row r="67" spans="1:28" x14ac:dyDescent="0.25">
      <c r="A67" s="1011">
        <v>74055294</v>
      </c>
      <c r="B67" s="1011" t="s">
        <v>1640</v>
      </c>
      <c r="C67" s="1011" t="s">
        <v>1326</v>
      </c>
      <c r="D67" s="1011" t="s">
        <v>1</v>
      </c>
      <c r="E67" s="1011" t="s">
        <v>135</v>
      </c>
      <c r="F67" s="1011" t="s">
        <v>36</v>
      </c>
      <c r="G67" s="1011" t="s">
        <v>36</v>
      </c>
      <c r="H67" s="1011" t="s">
        <v>97</v>
      </c>
      <c r="I67" s="1011" t="s">
        <v>1641</v>
      </c>
      <c r="J67" s="1011" t="s">
        <v>1642</v>
      </c>
      <c r="K67" s="1011" t="s">
        <v>1329</v>
      </c>
      <c r="L67" s="1011" t="s">
        <v>47</v>
      </c>
      <c r="M67" s="1011" t="s">
        <v>198</v>
      </c>
      <c r="N67" s="1011">
        <v>195</v>
      </c>
      <c r="O67" s="1011">
        <v>182</v>
      </c>
      <c r="P67" s="1011">
        <v>4206.24</v>
      </c>
      <c r="Q67" s="1011">
        <v>5669.93</v>
      </c>
      <c r="R67" s="1011">
        <v>1685.8</v>
      </c>
      <c r="S67" s="1011">
        <v>1791.43220245</v>
      </c>
      <c r="T67" s="1011">
        <v>0</v>
      </c>
      <c r="U67" s="1011">
        <v>0</v>
      </c>
      <c r="V67" s="1011">
        <v>1685.8</v>
      </c>
      <c r="W67" s="1011" t="s">
        <v>1643</v>
      </c>
      <c r="X67" s="1011" t="s">
        <v>1331</v>
      </c>
      <c r="Y67" s="1011" t="s">
        <v>1644</v>
      </c>
      <c r="AA67" s="1011" t="s">
        <v>1645</v>
      </c>
      <c r="AB67" s="1011" t="s">
        <v>140</v>
      </c>
    </row>
    <row r="68" spans="1:28" x14ac:dyDescent="0.25">
      <c r="A68" s="1011">
        <v>64030455</v>
      </c>
      <c r="B68" s="1011" t="s">
        <v>1646</v>
      </c>
      <c r="C68" s="1011" t="s">
        <v>1326</v>
      </c>
      <c r="D68" s="1011" t="s">
        <v>1</v>
      </c>
      <c r="E68" s="1011" t="s">
        <v>135</v>
      </c>
      <c r="F68" s="1011" t="s">
        <v>20</v>
      </c>
      <c r="G68" s="1011" t="s">
        <v>20</v>
      </c>
      <c r="H68" s="1011" t="s">
        <v>102</v>
      </c>
      <c r="I68" s="1011" t="s">
        <v>1647</v>
      </c>
      <c r="J68" s="1011" t="s">
        <v>1648</v>
      </c>
      <c r="K68" s="1011" t="s">
        <v>1329</v>
      </c>
      <c r="L68" s="1011" t="s">
        <v>47</v>
      </c>
      <c r="M68" s="1011" t="s">
        <v>198</v>
      </c>
      <c r="N68" s="1011">
        <v>24.5</v>
      </c>
      <c r="O68" s="1011">
        <v>2.5</v>
      </c>
      <c r="P68" s="1011">
        <v>747.64</v>
      </c>
      <c r="Q68" s="1011">
        <v>791.88</v>
      </c>
      <c r="R68" s="1011">
        <v>115.56</v>
      </c>
      <c r="S68" s="1011">
        <v>50.579662020000001</v>
      </c>
      <c r="T68" s="1011">
        <v>0</v>
      </c>
      <c r="U68" s="1011">
        <v>0</v>
      </c>
      <c r="V68" s="1011">
        <v>115.56</v>
      </c>
      <c r="W68" s="1011" t="s">
        <v>1649</v>
      </c>
      <c r="X68" s="1011" t="s">
        <v>1331</v>
      </c>
      <c r="Y68" s="1011" t="s">
        <v>1650</v>
      </c>
      <c r="AA68" s="1011" t="s">
        <v>1651</v>
      </c>
      <c r="AB68" s="1011" t="s">
        <v>140</v>
      </c>
    </row>
    <row r="69" spans="1:28" x14ac:dyDescent="0.25">
      <c r="A69" s="1011">
        <v>64054281</v>
      </c>
      <c r="B69" s="1011" t="s">
        <v>1652</v>
      </c>
      <c r="C69" s="1011" t="s">
        <v>1326</v>
      </c>
      <c r="D69" s="1011" t="s">
        <v>1</v>
      </c>
      <c r="E69" s="1011" t="s">
        <v>135</v>
      </c>
      <c r="F69" s="1011" t="s">
        <v>34</v>
      </c>
      <c r="G69" s="1011" t="s">
        <v>34</v>
      </c>
      <c r="H69" s="1011" t="s">
        <v>101</v>
      </c>
      <c r="I69" s="1011" t="s">
        <v>1353</v>
      </c>
      <c r="J69" s="1011" t="s">
        <v>1354</v>
      </c>
      <c r="K69" s="1011" t="s">
        <v>1329</v>
      </c>
      <c r="L69" s="1011" t="s">
        <v>47</v>
      </c>
      <c r="M69" s="1011" t="s">
        <v>198</v>
      </c>
      <c r="N69" s="1011">
        <v>7.1666999999999996</v>
      </c>
      <c r="O69" s="1011">
        <v>4.1666999999999996</v>
      </c>
      <c r="P69" s="1011">
        <v>197.75</v>
      </c>
      <c r="Q69" s="1011">
        <v>281.8</v>
      </c>
      <c r="R69" s="1011">
        <v>59.7</v>
      </c>
      <c r="S69" s="1011">
        <v>34.899818340000003</v>
      </c>
      <c r="T69" s="1011">
        <v>0</v>
      </c>
      <c r="U69" s="1011">
        <v>0</v>
      </c>
      <c r="V69" s="1011">
        <v>59.7</v>
      </c>
      <c r="W69" s="1011" t="s">
        <v>1355</v>
      </c>
      <c r="X69" s="1011" t="s">
        <v>1331</v>
      </c>
      <c r="Y69" s="1011" t="s">
        <v>1653</v>
      </c>
      <c r="AA69" s="1011" t="s">
        <v>1654</v>
      </c>
      <c r="AB69" s="1011" t="s">
        <v>140</v>
      </c>
    </row>
    <row r="70" spans="1:28" x14ac:dyDescent="0.25">
      <c r="A70" s="1011">
        <v>94067154</v>
      </c>
      <c r="B70" s="1011" t="s">
        <v>1340</v>
      </c>
      <c r="C70" s="1011" t="s">
        <v>1326</v>
      </c>
      <c r="D70" s="1011" t="s">
        <v>1</v>
      </c>
      <c r="E70" s="1011" t="s">
        <v>135</v>
      </c>
      <c r="F70" s="1011" t="s">
        <v>0</v>
      </c>
      <c r="G70" s="1011" t="s">
        <v>0</v>
      </c>
      <c r="H70" s="1011" t="s">
        <v>88</v>
      </c>
      <c r="I70" s="1011" t="s">
        <v>1341</v>
      </c>
      <c r="J70" s="1011" t="s">
        <v>1342</v>
      </c>
      <c r="K70" s="1011" t="s">
        <v>1329</v>
      </c>
      <c r="L70" s="1011" t="s">
        <v>47</v>
      </c>
      <c r="M70" s="1011" t="s">
        <v>198</v>
      </c>
      <c r="N70" s="1011">
        <v>21</v>
      </c>
      <c r="O70" s="1011">
        <v>1</v>
      </c>
      <c r="P70" s="1011">
        <v>236</v>
      </c>
      <c r="Q70" s="1011">
        <v>1364.16</v>
      </c>
      <c r="R70" s="1011">
        <v>459.1</v>
      </c>
      <c r="S70" s="1011">
        <v>43.438893630000003</v>
      </c>
      <c r="T70" s="1011">
        <v>0</v>
      </c>
      <c r="U70" s="1011">
        <v>0</v>
      </c>
      <c r="V70" s="1011">
        <v>459.1</v>
      </c>
      <c r="W70" s="1011" t="s">
        <v>1343</v>
      </c>
      <c r="X70" s="1011" t="s">
        <v>1331</v>
      </c>
      <c r="Y70" s="1011" t="s">
        <v>1344</v>
      </c>
      <c r="AA70" s="1011" t="s">
        <v>1345</v>
      </c>
      <c r="AB70" s="1011" t="s">
        <v>140</v>
      </c>
    </row>
    <row r="71" spans="1:28" x14ac:dyDescent="0.25">
      <c r="A71" s="1011">
        <v>23771421</v>
      </c>
      <c r="B71" s="1011" t="s">
        <v>1655</v>
      </c>
      <c r="C71" s="1011" t="s">
        <v>1326</v>
      </c>
      <c r="D71" s="1011" t="s">
        <v>1</v>
      </c>
      <c r="E71" s="1011" t="s">
        <v>135</v>
      </c>
      <c r="F71" s="1011" t="s">
        <v>6</v>
      </c>
      <c r="G71" s="1011" t="s">
        <v>6</v>
      </c>
      <c r="H71" s="1011" t="s">
        <v>1394</v>
      </c>
      <c r="I71" s="1011" t="s">
        <v>1656</v>
      </c>
      <c r="J71" s="1011" t="s">
        <v>1657</v>
      </c>
      <c r="K71" s="1011" t="s">
        <v>1329</v>
      </c>
      <c r="L71" s="1011" t="s">
        <v>47</v>
      </c>
      <c r="M71" s="1011" t="s">
        <v>198</v>
      </c>
      <c r="N71" s="1011">
        <v>0</v>
      </c>
      <c r="O71" s="1011">
        <v>0</v>
      </c>
      <c r="P71" s="1011">
        <v>0</v>
      </c>
      <c r="Q71" s="1011">
        <v>0</v>
      </c>
      <c r="R71" s="1011">
        <v>0</v>
      </c>
      <c r="S71" s="1011">
        <v>0</v>
      </c>
      <c r="T71" s="1011">
        <v>0</v>
      </c>
      <c r="U71" s="1011">
        <v>0</v>
      </c>
      <c r="V71" s="1011">
        <v>0</v>
      </c>
      <c r="W71" s="1011" t="s">
        <v>1658</v>
      </c>
      <c r="X71" s="1011" t="s">
        <v>1331</v>
      </c>
      <c r="Y71" s="1011" t="s">
        <v>1659</v>
      </c>
      <c r="AA71" s="1011" t="s">
        <v>1660</v>
      </c>
      <c r="AB71" s="1011" t="s">
        <v>140</v>
      </c>
    </row>
    <row r="72" spans="1:28" x14ac:dyDescent="0.25">
      <c r="A72" s="1011">
        <v>73755514</v>
      </c>
      <c r="B72" s="1011" t="s">
        <v>1661</v>
      </c>
      <c r="C72" s="1011" t="s">
        <v>1326</v>
      </c>
      <c r="D72" s="1011" t="s">
        <v>1</v>
      </c>
      <c r="E72" s="1011" t="s">
        <v>135</v>
      </c>
      <c r="F72" s="1011" t="s">
        <v>38</v>
      </c>
      <c r="G72" s="1011" t="s">
        <v>38</v>
      </c>
      <c r="H72" s="1011" t="s">
        <v>88</v>
      </c>
      <c r="I72" s="1011" t="s">
        <v>1662</v>
      </c>
      <c r="J72" s="1011" t="s">
        <v>1663</v>
      </c>
      <c r="K72" s="1011" t="s">
        <v>1329</v>
      </c>
      <c r="L72" s="1011" t="s">
        <v>47</v>
      </c>
      <c r="M72" s="1011" t="s">
        <v>198</v>
      </c>
      <c r="N72" s="1011">
        <v>52</v>
      </c>
      <c r="O72" s="1011">
        <v>8</v>
      </c>
      <c r="P72" s="1011">
        <v>723</v>
      </c>
      <c r="Q72" s="1011">
        <v>2696.28</v>
      </c>
      <c r="R72" s="1011">
        <v>289.17</v>
      </c>
      <c r="S72" s="1011">
        <v>144.84820224000001</v>
      </c>
      <c r="T72" s="1011">
        <v>0</v>
      </c>
      <c r="U72" s="1011">
        <v>0</v>
      </c>
      <c r="V72" s="1011">
        <v>289.17</v>
      </c>
      <c r="W72" s="1011" t="s">
        <v>1664</v>
      </c>
      <c r="X72" s="1011" t="s">
        <v>1331</v>
      </c>
      <c r="Y72" s="1011" t="s">
        <v>1665</v>
      </c>
      <c r="AA72" s="1011" t="s">
        <v>1666</v>
      </c>
      <c r="AB72" s="1011" t="s">
        <v>140</v>
      </c>
    </row>
    <row r="73" spans="1:28" x14ac:dyDescent="0.25">
      <c r="A73" s="1011">
        <v>24128670</v>
      </c>
      <c r="B73" s="1011" t="s">
        <v>1667</v>
      </c>
      <c r="C73" s="1011" t="s">
        <v>1326</v>
      </c>
      <c r="D73" s="1011" t="s">
        <v>1</v>
      </c>
      <c r="E73" s="1011" t="s">
        <v>135</v>
      </c>
      <c r="F73" s="1011" t="s">
        <v>14</v>
      </c>
      <c r="G73" s="1011" t="s">
        <v>14</v>
      </c>
      <c r="H73" s="1011" t="s">
        <v>530</v>
      </c>
      <c r="I73" s="1011" t="s">
        <v>1668</v>
      </c>
      <c r="J73" s="1011" t="s">
        <v>1669</v>
      </c>
      <c r="K73" s="1011" t="s">
        <v>1329</v>
      </c>
      <c r="L73" s="1011" t="s">
        <v>47</v>
      </c>
      <c r="M73" s="1011" t="s">
        <v>198</v>
      </c>
      <c r="N73" s="1011">
        <v>7</v>
      </c>
      <c r="O73" s="1011">
        <v>5</v>
      </c>
      <c r="P73" s="1011">
        <v>470.01</v>
      </c>
      <c r="Q73" s="1011">
        <v>1430.79</v>
      </c>
      <c r="R73" s="1011">
        <v>114.38</v>
      </c>
      <c r="S73" s="1011">
        <v>116.91520482</v>
      </c>
      <c r="T73" s="1011">
        <v>0</v>
      </c>
      <c r="U73" s="1011">
        <v>0</v>
      </c>
      <c r="V73" s="1011">
        <v>114.38</v>
      </c>
      <c r="W73" s="1011" t="s">
        <v>1670</v>
      </c>
      <c r="X73" s="1011" t="s">
        <v>1331</v>
      </c>
      <c r="Y73" s="1011" t="s">
        <v>1671</v>
      </c>
      <c r="Z73" s="1011" t="s">
        <v>1672</v>
      </c>
      <c r="AA73" s="1011" t="s">
        <v>1673</v>
      </c>
      <c r="AB73" s="1011" t="s">
        <v>140</v>
      </c>
    </row>
    <row r="74" spans="1:28" x14ac:dyDescent="0.25">
      <c r="A74" s="1011">
        <v>63757884</v>
      </c>
      <c r="B74" s="1011" t="s">
        <v>1492</v>
      </c>
      <c r="C74" s="1011" t="s">
        <v>1326</v>
      </c>
      <c r="D74" s="1011" t="s">
        <v>1</v>
      </c>
      <c r="E74" s="1011" t="s">
        <v>135</v>
      </c>
      <c r="F74" s="1011" t="s">
        <v>36</v>
      </c>
      <c r="G74" s="1011" t="s">
        <v>36</v>
      </c>
      <c r="H74" s="1011" t="s">
        <v>99</v>
      </c>
      <c r="I74" s="1011" t="s">
        <v>1493</v>
      </c>
      <c r="J74" s="1011" t="s">
        <v>1494</v>
      </c>
      <c r="K74" s="1011" t="s">
        <v>1329</v>
      </c>
      <c r="L74" s="1011" t="s">
        <v>47</v>
      </c>
      <c r="M74" s="1011" t="s">
        <v>198</v>
      </c>
      <c r="N74" s="1011">
        <v>44</v>
      </c>
      <c r="O74" s="1011">
        <v>0</v>
      </c>
      <c r="P74" s="1011">
        <v>662.5</v>
      </c>
      <c r="Q74" s="1011">
        <v>1319.46</v>
      </c>
      <c r="R74" s="1011">
        <v>164.17</v>
      </c>
      <c r="S74" s="1011">
        <v>0.74272499999999997</v>
      </c>
      <c r="T74" s="1011">
        <v>0</v>
      </c>
      <c r="U74" s="1011">
        <v>0</v>
      </c>
      <c r="V74" s="1011">
        <v>164.17</v>
      </c>
      <c r="W74" s="1011" t="s">
        <v>1361</v>
      </c>
      <c r="X74" s="1011" t="s">
        <v>1331</v>
      </c>
      <c r="Y74" s="1011" t="s">
        <v>1495</v>
      </c>
      <c r="AA74" s="1011" t="s">
        <v>1496</v>
      </c>
      <c r="AB74" s="1011" t="s">
        <v>140</v>
      </c>
    </row>
    <row r="75" spans="1:28" x14ac:dyDescent="0.25">
      <c r="A75" s="1011">
        <v>14141360</v>
      </c>
      <c r="B75" s="1011" t="s">
        <v>1674</v>
      </c>
      <c r="C75" s="1011" t="s">
        <v>1326</v>
      </c>
      <c r="D75" s="1011" t="s">
        <v>1</v>
      </c>
      <c r="E75" s="1011" t="s">
        <v>135</v>
      </c>
      <c r="F75" s="1011" t="s">
        <v>14</v>
      </c>
      <c r="G75" s="1011" t="s">
        <v>14</v>
      </c>
      <c r="H75" s="1011" t="s">
        <v>87</v>
      </c>
      <c r="I75" s="1011" t="s">
        <v>1675</v>
      </c>
      <c r="J75" s="1011" t="s">
        <v>1676</v>
      </c>
      <c r="K75" s="1011" t="s">
        <v>1329</v>
      </c>
      <c r="L75" s="1011" t="s">
        <v>47</v>
      </c>
      <c r="M75" s="1011" t="s">
        <v>198</v>
      </c>
      <c r="N75" s="1011">
        <v>1</v>
      </c>
      <c r="O75" s="1011">
        <v>0</v>
      </c>
      <c r="P75" s="1011">
        <v>30</v>
      </c>
      <c r="Q75" s="1011">
        <v>145.24</v>
      </c>
      <c r="R75" s="1011">
        <v>5.01</v>
      </c>
      <c r="S75" s="1011">
        <v>1.8</v>
      </c>
      <c r="T75" s="1011">
        <v>0</v>
      </c>
      <c r="U75" s="1011">
        <v>0</v>
      </c>
      <c r="V75" s="1011">
        <v>5.01</v>
      </c>
      <c r="W75" s="1011" t="s">
        <v>47</v>
      </c>
      <c r="X75" s="1011" t="s">
        <v>1331</v>
      </c>
      <c r="Y75" s="1011" t="s">
        <v>1677</v>
      </c>
      <c r="AA75" s="1011" t="s">
        <v>1678</v>
      </c>
      <c r="AB75" s="1011" t="s">
        <v>140</v>
      </c>
    </row>
    <row r="76" spans="1:28" x14ac:dyDescent="0.25">
      <c r="A76" s="1011">
        <v>84150358</v>
      </c>
      <c r="B76" s="1011" t="s">
        <v>1679</v>
      </c>
      <c r="C76" s="1011" t="s">
        <v>1326</v>
      </c>
      <c r="D76" s="1011" t="s">
        <v>1</v>
      </c>
      <c r="E76" s="1011" t="s">
        <v>135</v>
      </c>
      <c r="F76" s="1011" t="s">
        <v>36</v>
      </c>
      <c r="G76" s="1011" t="s">
        <v>36</v>
      </c>
      <c r="H76" s="1011" t="s">
        <v>100</v>
      </c>
      <c r="I76" s="1011" t="s">
        <v>1680</v>
      </c>
      <c r="J76" s="1011" t="s">
        <v>1396</v>
      </c>
      <c r="K76" s="1011" t="s">
        <v>1329</v>
      </c>
      <c r="L76" s="1011" t="s">
        <v>47</v>
      </c>
      <c r="M76" s="1011" t="s">
        <v>198</v>
      </c>
      <c r="N76" s="1011">
        <v>1</v>
      </c>
      <c r="O76" s="1011">
        <v>1</v>
      </c>
      <c r="P76" s="1011">
        <v>20</v>
      </c>
      <c r="Q76" s="1011">
        <v>74.58</v>
      </c>
      <c r="R76" s="1011">
        <v>11.55</v>
      </c>
      <c r="S76" s="1011">
        <v>6.5541120399999997</v>
      </c>
      <c r="T76" s="1011">
        <v>0</v>
      </c>
      <c r="U76" s="1011">
        <v>0</v>
      </c>
      <c r="V76" s="1011">
        <v>11.55</v>
      </c>
      <c r="W76" s="1011" t="s">
        <v>1397</v>
      </c>
      <c r="X76" s="1011" t="s">
        <v>1331</v>
      </c>
      <c r="Y76" s="1011" t="s">
        <v>1681</v>
      </c>
      <c r="AA76" s="1011" t="s">
        <v>1682</v>
      </c>
      <c r="AB76" s="1011" t="s">
        <v>140</v>
      </c>
    </row>
    <row r="77" spans="1:28" x14ac:dyDescent="0.25">
      <c r="A77" s="1011">
        <v>93977247</v>
      </c>
      <c r="B77" s="1011" t="s">
        <v>1683</v>
      </c>
      <c r="C77" s="1011" t="s">
        <v>1326</v>
      </c>
      <c r="D77" s="1011" t="s">
        <v>1</v>
      </c>
      <c r="E77" s="1011" t="s">
        <v>135</v>
      </c>
      <c r="F77" s="1011" t="s">
        <v>20</v>
      </c>
      <c r="G77" s="1011" t="s">
        <v>20</v>
      </c>
      <c r="H77" s="1011" t="s">
        <v>529</v>
      </c>
      <c r="I77" s="1011" t="s">
        <v>1620</v>
      </c>
      <c r="J77" s="1011" t="s">
        <v>1621</v>
      </c>
      <c r="K77" s="1011" t="s">
        <v>1329</v>
      </c>
      <c r="L77" s="1011" t="s">
        <v>47</v>
      </c>
      <c r="M77" s="1011" t="s">
        <v>198</v>
      </c>
      <c r="N77" s="1011">
        <v>7</v>
      </c>
      <c r="O77" s="1011">
        <v>6</v>
      </c>
      <c r="P77" s="1011">
        <v>178.2</v>
      </c>
      <c r="Q77" s="1011">
        <v>1203.19</v>
      </c>
      <c r="R77" s="1011">
        <v>308.68</v>
      </c>
      <c r="S77" s="1011">
        <v>28.20573297</v>
      </c>
      <c r="T77" s="1011">
        <v>0</v>
      </c>
      <c r="U77" s="1011">
        <v>0</v>
      </c>
      <c r="V77" s="1011">
        <v>308.68</v>
      </c>
      <c r="W77" s="1011" t="s">
        <v>1622</v>
      </c>
      <c r="X77" s="1011" t="s">
        <v>1331</v>
      </c>
      <c r="Y77" s="1011" t="s">
        <v>1684</v>
      </c>
      <c r="AA77" s="1011" t="s">
        <v>1685</v>
      </c>
      <c r="AB77" s="1011" t="s">
        <v>140</v>
      </c>
    </row>
    <row r="78" spans="1:28" x14ac:dyDescent="0.25">
      <c r="A78" s="1011">
        <v>44097343</v>
      </c>
      <c r="B78" s="1011" t="s">
        <v>1686</v>
      </c>
      <c r="C78" s="1011" t="s">
        <v>417</v>
      </c>
      <c r="D78" s="1011" t="s">
        <v>113</v>
      </c>
      <c r="E78" s="1011" t="s">
        <v>135</v>
      </c>
      <c r="F78" s="1011" t="s">
        <v>267</v>
      </c>
      <c r="G78" s="1011" t="s">
        <v>1687</v>
      </c>
      <c r="H78" s="1011" t="s">
        <v>98</v>
      </c>
      <c r="I78" s="1011" t="s">
        <v>1688</v>
      </c>
      <c r="J78" s="1011" t="s">
        <v>1416</v>
      </c>
      <c r="K78" s="1011" t="s">
        <v>1329</v>
      </c>
      <c r="L78" s="1011" t="s">
        <v>47</v>
      </c>
      <c r="M78" s="1011" t="s">
        <v>198</v>
      </c>
      <c r="N78" s="1011">
        <v>2</v>
      </c>
      <c r="O78" s="1011">
        <v>1</v>
      </c>
      <c r="P78" s="1011">
        <v>41</v>
      </c>
      <c r="Q78" s="1011">
        <v>76.25</v>
      </c>
      <c r="R78" s="1011">
        <v>13.53</v>
      </c>
      <c r="S78" s="1011">
        <v>16.835501860000001</v>
      </c>
      <c r="T78" s="1011">
        <v>0</v>
      </c>
      <c r="U78" s="1011">
        <v>0</v>
      </c>
      <c r="V78" s="1011">
        <v>13.53</v>
      </c>
      <c r="W78" s="1011" t="s">
        <v>1397</v>
      </c>
      <c r="X78" s="1011" t="s">
        <v>1331</v>
      </c>
      <c r="Y78" s="1011" t="s">
        <v>1689</v>
      </c>
      <c r="AA78" s="1011" t="s">
        <v>1690</v>
      </c>
      <c r="AB78" s="1011" t="s">
        <v>140</v>
      </c>
    </row>
    <row r="79" spans="1:28" x14ac:dyDescent="0.25">
      <c r="A79" s="1011">
        <v>83773168</v>
      </c>
      <c r="B79" s="1011" t="s">
        <v>1691</v>
      </c>
      <c r="C79" s="1011" t="s">
        <v>1326</v>
      </c>
      <c r="D79" s="1011" t="s">
        <v>1</v>
      </c>
      <c r="E79" s="1011" t="s">
        <v>135</v>
      </c>
      <c r="F79" s="1011" t="s">
        <v>6</v>
      </c>
      <c r="G79" s="1011" t="s">
        <v>6</v>
      </c>
      <c r="H79" s="1011" t="s">
        <v>529</v>
      </c>
      <c r="I79" s="1011" t="s">
        <v>1692</v>
      </c>
      <c r="J79" s="1011" t="s">
        <v>1693</v>
      </c>
      <c r="K79" s="1011" t="s">
        <v>1329</v>
      </c>
      <c r="L79" s="1011" t="s">
        <v>47</v>
      </c>
      <c r="M79" s="1011" t="s">
        <v>198</v>
      </c>
      <c r="N79" s="1011">
        <v>5</v>
      </c>
      <c r="O79" s="1011">
        <v>0</v>
      </c>
      <c r="P79" s="1011">
        <v>325.39999999999998</v>
      </c>
      <c r="Q79" s="1011">
        <v>2902.29</v>
      </c>
      <c r="R79" s="1011">
        <v>85.35</v>
      </c>
      <c r="S79" s="1011">
        <v>39.132637549999998</v>
      </c>
      <c r="T79" s="1011">
        <v>0</v>
      </c>
      <c r="U79" s="1011">
        <v>0</v>
      </c>
      <c r="V79" s="1011">
        <v>85.35</v>
      </c>
      <c r="W79" s="1011" t="s">
        <v>1694</v>
      </c>
      <c r="X79" s="1011" t="s">
        <v>1331</v>
      </c>
      <c r="Y79" s="1011" t="s">
        <v>1695</v>
      </c>
      <c r="AA79" s="1011" t="s">
        <v>1696</v>
      </c>
      <c r="AB79" s="1011" t="s">
        <v>140</v>
      </c>
    </row>
    <row r="80" spans="1:28" x14ac:dyDescent="0.25">
      <c r="A80" s="1011">
        <v>4180501</v>
      </c>
      <c r="B80" s="1011" t="s">
        <v>1697</v>
      </c>
      <c r="C80" s="1011" t="s">
        <v>1326</v>
      </c>
      <c r="D80" s="1011" t="s">
        <v>1</v>
      </c>
      <c r="E80" s="1011" t="s">
        <v>135</v>
      </c>
      <c r="F80" s="1011" t="s">
        <v>14</v>
      </c>
      <c r="G80" s="1011" t="s">
        <v>14</v>
      </c>
      <c r="H80" s="1011" t="s">
        <v>104</v>
      </c>
      <c r="I80" s="1011" t="s">
        <v>1698</v>
      </c>
      <c r="J80" s="1011" t="s">
        <v>1528</v>
      </c>
      <c r="K80" s="1011" t="s">
        <v>1329</v>
      </c>
      <c r="L80" s="1011" t="s">
        <v>47</v>
      </c>
      <c r="M80" s="1011" t="s">
        <v>198</v>
      </c>
      <c r="N80" s="1011">
        <v>2</v>
      </c>
      <c r="O80" s="1011">
        <v>2</v>
      </c>
      <c r="P80" s="1011">
        <v>24</v>
      </c>
      <c r="Q80" s="1011">
        <v>118.74</v>
      </c>
      <c r="R80" s="1011">
        <v>32.14</v>
      </c>
      <c r="S80" s="1011">
        <v>13.865783179999999</v>
      </c>
      <c r="T80" s="1011">
        <v>0</v>
      </c>
      <c r="U80" s="1011">
        <v>0</v>
      </c>
      <c r="V80" s="1011">
        <v>32.14</v>
      </c>
      <c r="W80" s="1011" t="s">
        <v>1529</v>
      </c>
      <c r="X80" s="1011" t="s">
        <v>1331</v>
      </c>
      <c r="Y80" s="1011" t="s">
        <v>1699</v>
      </c>
      <c r="AA80" s="1011" t="s">
        <v>1700</v>
      </c>
      <c r="AB80" s="1011" t="s">
        <v>140</v>
      </c>
    </row>
    <row r="81" spans="1:28" x14ac:dyDescent="0.25">
      <c r="A81" s="1011">
        <v>24111999</v>
      </c>
      <c r="B81" s="1011" t="s">
        <v>1701</v>
      </c>
      <c r="C81" s="1011" t="s">
        <v>1326</v>
      </c>
      <c r="D81" s="1011" t="s">
        <v>1</v>
      </c>
      <c r="E81" s="1011" t="s">
        <v>135</v>
      </c>
      <c r="F81" s="1011" t="s">
        <v>0</v>
      </c>
      <c r="G81" s="1011" t="s">
        <v>0</v>
      </c>
      <c r="H81" s="1011" t="s">
        <v>89</v>
      </c>
      <c r="I81" s="1011" t="s">
        <v>1702</v>
      </c>
      <c r="J81" s="1011" t="s">
        <v>1703</v>
      </c>
      <c r="K81" s="1011" t="s">
        <v>1329</v>
      </c>
      <c r="L81" s="1011" t="s">
        <v>47</v>
      </c>
      <c r="M81" s="1011" t="s">
        <v>198</v>
      </c>
      <c r="N81" s="1011">
        <v>14</v>
      </c>
      <c r="O81" s="1011">
        <v>4</v>
      </c>
      <c r="P81" s="1011">
        <v>136</v>
      </c>
      <c r="Q81" s="1011">
        <v>452.28</v>
      </c>
      <c r="R81" s="1011">
        <v>79.739999999999995</v>
      </c>
      <c r="S81" s="1011">
        <v>44.107217009999999</v>
      </c>
      <c r="T81" s="1011">
        <v>0</v>
      </c>
      <c r="U81" s="1011">
        <v>0</v>
      </c>
      <c r="V81" s="1011">
        <v>79.739999999999995</v>
      </c>
      <c r="W81" s="1011" t="s">
        <v>1704</v>
      </c>
      <c r="X81" s="1011" t="s">
        <v>1331</v>
      </c>
      <c r="Y81" s="1011" t="s">
        <v>1705</v>
      </c>
      <c r="AA81" s="1011" t="s">
        <v>1706</v>
      </c>
      <c r="AB81" s="1011" t="s">
        <v>140</v>
      </c>
    </row>
    <row r="82" spans="1:28" x14ac:dyDescent="0.25">
      <c r="A82" s="1011">
        <v>63885933</v>
      </c>
      <c r="B82" s="1011" t="s">
        <v>1707</v>
      </c>
      <c r="C82" s="1011" t="s">
        <v>417</v>
      </c>
      <c r="D82" s="1011" t="s">
        <v>113</v>
      </c>
      <c r="E82" s="1011" t="s">
        <v>135</v>
      </c>
      <c r="F82" s="1011" t="s">
        <v>6</v>
      </c>
      <c r="G82" s="1011" t="s">
        <v>6</v>
      </c>
      <c r="H82" s="1011" t="s">
        <v>529</v>
      </c>
      <c r="I82" s="1011" t="s">
        <v>1708</v>
      </c>
      <c r="J82" s="1011" t="s">
        <v>1709</v>
      </c>
      <c r="K82" s="1011" t="s">
        <v>1329</v>
      </c>
      <c r="L82" s="1011" t="s">
        <v>47</v>
      </c>
      <c r="M82" s="1011" t="s">
        <v>198</v>
      </c>
      <c r="N82" s="1011">
        <v>5</v>
      </c>
      <c r="O82" s="1011">
        <v>5</v>
      </c>
      <c r="P82" s="1011">
        <v>165.28</v>
      </c>
      <c r="Q82" s="1011">
        <v>823.43</v>
      </c>
      <c r="R82" s="1011">
        <v>69.490676199999996</v>
      </c>
      <c r="S82" s="1011">
        <v>21.043956380000001</v>
      </c>
      <c r="T82" s="1011">
        <v>0.75067620000000002</v>
      </c>
      <c r="U82" s="1011">
        <v>0</v>
      </c>
      <c r="V82" s="1011">
        <v>68.739999999999995</v>
      </c>
      <c r="W82" s="1011" t="s">
        <v>1710</v>
      </c>
      <c r="X82" s="1011" t="s">
        <v>1331</v>
      </c>
      <c r="Y82" s="1011" t="s">
        <v>1711</v>
      </c>
      <c r="AA82" s="1011" t="s">
        <v>1712</v>
      </c>
      <c r="AB82" s="1011" t="s">
        <v>140</v>
      </c>
    </row>
    <row r="83" spans="1:28" x14ac:dyDescent="0.25">
      <c r="A83" s="1011">
        <v>4162996</v>
      </c>
      <c r="B83" s="1011" t="s">
        <v>1473</v>
      </c>
      <c r="C83" s="1011" t="s">
        <v>1326</v>
      </c>
      <c r="D83" s="1011" t="s">
        <v>1</v>
      </c>
      <c r="E83" s="1011" t="s">
        <v>135</v>
      </c>
      <c r="F83" s="1011" t="s">
        <v>34</v>
      </c>
      <c r="G83" s="1011" t="s">
        <v>34</v>
      </c>
      <c r="H83" s="1011" t="s">
        <v>88</v>
      </c>
      <c r="I83" s="1011" t="s">
        <v>1474</v>
      </c>
      <c r="J83" s="1011" t="s">
        <v>1475</v>
      </c>
      <c r="K83" s="1011" t="s">
        <v>1329</v>
      </c>
      <c r="L83" s="1011" t="s">
        <v>47</v>
      </c>
      <c r="M83" s="1011" t="s">
        <v>198</v>
      </c>
      <c r="N83" s="1011">
        <v>9</v>
      </c>
      <c r="O83" s="1011">
        <v>9</v>
      </c>
      <c r="P83" s="1011">
        <v>90</v>
      </c>
      <c r="Q83" s="1011">
        <v>489.8</v>
      </c>
      <c r="R83" s="1011">
        <v>69.63</v>
      </c>
      <c r="S83" s="1011">
        <v>38.853000000000002</v>
      </c>
      <c r="T83" s="1011">
        <v>0</v>
      </c>
      <c r="U83" s="1011">
        <v>0</v>
      </c>
      <c r="V83" s="1011">
        <v>69.63</v>
      </c>
      <c r="W83" s="1011" t="s">
        <v>1476</v>
      </c>
      <c r="X83" s="1011" t="s">
        <v>1331</v>
      </c>
      <c r="Y83" s="1011" t="s">
        <v>1477</v>
      </c>
      <c r="AA83" s="1011" t="s">
        <v>1478</v>
      </c>
      <c r="AB83" s="1011" t="s">
        <v>140</v>
      </c>
    </row>
    <row r="84" spans="1:28" x14ac:dyDescent="0.25">
      <c r="A84" s="1011">
        <v>13942362</v>
      </c>
      <c r="B84" s="1011" t="s">
        <v>1713</v>
      </c>
      <c r="C84" s="1011" t="s">
        <v>1326</v>
      </c>
      <c r="D84" s="1011" t="s">
        <v>1</v>
      </c>
      <c r="E84" s="1011" t="s">
        <v>135</v>
      </c>
      <c r="F84" s="1011" t="s">
        <v>38</v>
      </c>
      <c r="G84" s="1011" t="s">
        <v>38</v>
      </c>
      <c r="H84" s="1011" t="s">
        <v>95</v>
      </c>
      <c r="I84" s="1011" t="s">
        <v>1388</v>
      </c>
      <c r="J84" s="1011" t="s">
        <v>1389</v>
      </c>
      <c r="K84" s="1011" t="s">
        <v>1329</v>
      </c>
      <c r="L84" s="1011" t="s">
        <v>47</v>
      </c>
      <c r="M84" s="1011" t="s">
        <v>198</v>
      </c>
      <c r="N84" s="1011">
        <v>17.100000000000001</v>
      </c>
      <c r="O84" s="1011">
        <v>16</v>
      </c>
      <c r="P84" s="1011">
        <v>197.56</v>
      </c>
      <c r="Q84" s="1011">
        <v>1169.23</v>
      </c>
      <c r="R84" s="1011">
        <v>-61.994148770000002</v>
      </c>
      <c r="S84" s="1011">
        <v>357.44091925999999</v>
      </c>
      <c r="T84" s="1011">
        <v>-4.1487700000000004E-3</v>
      </c>
      <c r="U84" s="1011">
        <v>0</v>
      </c>
      <c r="V84" s="1011">
        <v>-61.99</v>
      </c>
      <c r="W84" s="1011" t="s">
        <v>1390</v>
      </c>
      <c r="X84" s="1011" t="s">
        <v>1331</v>
      </c>
      <c r="Y84" s="1011" t="s">
        <v>1391</v>
      </c>
      <c r="AA84" s="1011" t="s">
        <v>1392</v>
      </c>
      <c r="AB84" s="1011" t="s">
        <v>140</v>
      </c>
    </row>
    <row r="85" spans="1:28" x14ac:dyDescent="0.25">
      <c r="A85" s="1011">
        <v>74112996</v>
      </c>
      <c r="B85" s="1011" t="s">
        <v>1714</v>
      </c>
      <c r="C85" s="1011" t="s">
        <v>1326</v>
      </c>
      <c r="D85" s="1011" t="s">
        <v>1</v>
      </c>
      <c r="E85" s="1011" t="s">
        <v>135</v>
      </c>
      <c r="F85" s="1011" t="s">
        <v>6</v>
      </c>
      <c r="G85" s="1011" t="s">
        <v>6</v>
      </c>
      <c r="H85" s="1011" t="s">
        <v>1394</v>
      </c>
      <c r="I85" s="1011" t="s">
        <v>1715</v>
      </c>
      <c r="J85" s="1011" t="s">
        <v>1405</v>
      </c>
      <c r="K85" s="1011" t="s">
        <v>1329</v>
      </c>
      <c r="L85" s="1011" t="s">
        <v>47</v>
      </c>
      <c r="M85" s="1011" t="s">
        <v>198</v>
      </c>
      <c r="N85" s="1011">
        <v>0</v>
      </c>
      <c r="O85" s="1011">
        <v>0</v>
      </c>
      <c r="P85" s="1011">
        <v>0</v>
      </c>
      <c r="Q85" s="1011">
        <v>0</v>
      </c>
      <c r="R85" s="1011">
        <v>0</v>
      </c>
      <c r="S85" s="1011">
        <v>0</v>
      </c>
      <c r="T85" s="1011">
        <v>0</v>
      </c>
      <c r="U85" s="1011">
        <v>0</v>
      </c>
      <c r="V85" s="1011">
        <v>0</v>
      </c>
      <c r="W85" s="1011" t="s">
        <v>1406</v>
      </c>
      <c r="X85" s="1011" t="s">
        <v>1331</v>
      </c>
      <c r="Y85" s="1011" t="s">
        <v>1716</v>
      </c>
      <c r="AA85" s="1011" t="s">
        <v>1717</v>
      </c>
      <c r="AB85" s="1011" t="s">
        <v>140</v>
      </c>
    </row>
    <row r="86" spans="1:28" x14ac:dyDescent="0.25">
      <c r="A86" s="1011">
        <v>43758200</v>
      </c>
      <c r="B86" s="1011" t="s">
        <v>1718</v>
      </c>
      <c r="C86" s="1011" t="s">
        <v>1326</v>
      </c>
      <c r="D86" s="1011" t="s">
        <v>1</v>
      </c>
      <c r="E86" s="1011" t="s">
        <v>135</v>
      </c>
      <c r="F86" s="1011" t="s">
        <v>20</v>
      </c>
      <c r="G86" s="1011" t="s">
        <v>20</v>
      </c>
      <c r="H86" s="1011" t="s">
        <v>88</v>
      </c>
      <c r="I86" s="1011" t="s">
        <v>1719</v>
      </c>
      <c r="J86" s="1011" t="s">
        <v>1528</v>
      </c>
      <c r="K86" s="1011" t="s">
        <v>1329</v>
      </c>
      <c r="L86" s="1011" t="s">
        <v>47</v>
      </c>
      <c r="M86" s="1011" t="s">
        <v>198</v>
      </c>
      <c r="N86" s="1011">
        <v>1</v>
      </c>
      <c r="O86" s="1011">
        <v>1</v>
      </c>
      <c r="P86" s="1011">
        <v>10</v>
      </c>
      <c r="Q86" s="1011">
        <v>49.76</v>
      </c>
      <c r="R86" s="1011">
        <v>1.69</v>
      </c>
      <c r="S86" s="1011">
        <v>5.5</v>
      </c>
      <c r="T86" s="1011">
        <v>0</v>
      </c>
      <c r="U86" s="1011">
        <v>0</v>
      </c>
      <c r="V86" s="1011">
        <v>1.69</v>
      </c>
      <c r="W86" s="1011" t="s">
        <v>1529</v>
      </c>
      <c r="X86" s="1011" t="s">
        <v>1331</v>
      </c>
      <c r="Y86" s="1011" t="s">
        <v>1720</v>
      </c>
      <c r="AA86" s="1011" t="s">
        <v>1721</v>
      </c>
      <c r="AB86" s="1011" t="s">
        <v>140</v>
      </c>
    </row>
    <row r="87" spans="1:28" x14ac:dyDescent="0.25">
      <c r="A87" s="1011">
        <v>54122478</v>
      </c>
      <c r="B87" s="1011" t="s">
        <v>1722</v>
      </c>
      <c r="C87" s="1011" t="s">
        <v>1326</v>
      </c>
      <c r="D87" s="1011" t="s">
        <v>1</v>
      </c>
      <c r="E87" s="1011" t="s">
        <v>135</v>
      </c>
      <c r="F87" s="1011" t="s">
        <v>34</v>
      </c>
      <c r="G87" s="1011" t="s">
        <v>34</v>
      </c>
      <c r="H87" s="1011" t="s">
        <v>86</v>
      </c>
      <c r="I87" s="1011" t="s">
        <v>1662</v>
      </c>
      <c r="J87" s="1011" t="s">
        <v>1663</v>
      </c>
      <c r="K87" s="1011" t="s">
        <v>1329</v>
      </c>
      <c r="L87" s="1011" t="s">
        <v>47</v>
      </c>
      <c r="M87" s="1011" t="s">
        <v>198</v>
      </c>
      <c r="N87" s="1011">
        <v>3</v>
      </c>
      <c r="O87" s="1011">
        <v>0</v>
      </c>
      <c r="P87" s="1011">
        <v>66</v>
      </c>
      <c r="Q87" s="1011">
        <v>111.3</v>
      </c>
      <c r="R87" s="1011">
        <v>22.1</v>
      </c>
      <c r="S87" s="1011">
        <v>15.02</v>
      </c>
      <c r="T87" s="1011">
        <v>0</v>
      </c>
      <c r="U87" s="1011">
        <v>0</v>
      </c>
      <c r="V87" s="1011">
        <v>22.1</v>
      </c>
      <c r="W87" s="1011" t="s">
        <v>1664</v>
      </c>
      <c r="X87" s="1011" t="s">
        <v>1331</v>
      </c>
      <c r="Y87" s="1011" t="s">
        <v>1723</v>
      </c>
      <c r="AA87" s="1011" t="s">
        <v>1724</v>
      </c>
      <c r="AB87" s="1011" t="s">
        <v>140</v>
      </c>
    </row>
    <row r="88" spans="1:28" x14ac:dyDescent="0.25">
      <c r="A88" s="1011">
        <v>33952011</v>
      </c>
      <c r="B88" s="1011" t="s">
        <v>1725</v>
      </c>
      <c r="C88" s="1011" t="s">
        <v>1326</v>
      </c>
      <c r="D88" s="1011" t="s">
        <v>113</v>
      </c>
      <c r="E88" s="1011" t="s">
        <v>135</v>
      </c>
      <c r="F88" s="1011" t="s">
        <v>267</v>
      </c>
      <c r="G88" s="1011" t="s">
        <v>1687</v>
      </c>
      <c r="H88" s="1011" t="s">
        <v>88</v>
      </c>
      <c r="I88" s="1011" t="s">
        <v>1726</v>
      </c>
      <c r="J88" s="1011" t="s">
        <v>1727</v>
      </c>
      <c r="K88" s="1011" t="s">
        <v>1329</v>
      </c>
      <c r="L88" s="1011" t="s">
        <v>47</v>
      </c>
      <c r="M88" s="1011" t="s">
        <v>198</v>
      </c>
      <c r="N88" s="1011">
        <v>11</v>
      </c>
      <c r="O88" s="1011">
        <v>0</v>
      </c>
      <c r="P88" s="1011">
        <v>110</v>
      </c>
      <c r="Q88" s="1011">
        <v>912.6</v>
      </c>
      <c r="R88" s="1011">
        <v>315.8</v>
      </c>
      <c r="S88" s="1011">
        <v>135.71927199999999</v>
      </c>
      <c r="T88" s="1011">
        <v>0</v>
      </c>
      <c r="U88" s="1011">
        <v>0</v>
      </c>
      <c r="V88" s="1011">
        <v>315.8</v>
      </c>
      <c r="W88" s="1011" t="s">
        <v>1728</v>
      </c>
      <c r="X88" s="1011" t="s">
        <v>1331</v>
      </c>
      <c r="Y88" s="1011" t="s">
        <v>1729</v>
      </c>
      <c r="AA88" s="1011" t="s">
        <v>1730</v>
      </c>
      <c r="AB88" s="1011" t="s">
        <v>140</v>
      </c>
    </row>
    <row r="89" spans="1:28" x14ac:dyDescent="0.25">
      <c r="A89" s="1011">
        <v>64116148</v>
      </c>
      <c r="B89" s="1011" t="s">
        <v>1731</v>
      </c>
      <c r="C89" s="1011" t="s">
        <v>1326</v>
      </c>
      <c r="D89" s="1011" t="s">
        <v>1</v>
      </c>
      <c r="E89" s="1011" t="s">
        <v>135</v>
      </c>
      <c r="F89" s="1011" t="s">
        <v>11</v>
      </c>
      <c r="G89" s="1011" t="s">
        <v>11</v>
      </c>
      <c r="H89" s="1011" t="s">
        <v>1394</v>
      </c>
      <c r="I89" s="1011" t="s">
        <v>1732</v>
      </c>
      <c r="J89" s="1011" t="s">
        <v>1360</v>
      </c>
      <c r="K89" s="1011" t="s">
        <v>1329</v>
      </c>
      <c r="L89" s="1011" t="s">
        <v>47</v>
      </c>
      <c r="M89" s="1011" t="s">
        <v>198</v>
      </c>
      <c r="N89" s="1011">
        <v>0</v>
      </c>
      <c r="O89" s="1011">
        <v>0</v>
      </c>
      <c r="P89" s="1011">
        <v>0</v>
      </c>
      <c r="Q89" s="1011">
        <v>0</v>
      </c>
      <c r="R89" s="1011">
        <v>0</v>
      </c>
      <c r="S89" s="1011">
        <v>0</v>
      </c>
      <c r="T89" s="1011">
        <v>0</v>
      </c>
      <c r="U89" s="1011">
        <v>0</v>
      </c>
      <c r="V89" s="1011">
        <v>0</v>
      </c>
      <c r="W89" s="1011" t="s">
        <v>1361</v>
      </c>
      <c r="X89" s="1011" t="s">
        <v>1331</v>
      </c>
      <c r="Y89" s="1011" t="s">
        <v>1733</v>
      </c>
      <c r="AA89" s="1011" t="s">
        <v>1734</v>
      </c>
      <c r="AB89" s="1011" t="s">
        <v>140</v>
      </c>
    </row>
    <row r="90" spans="1:28" x14ac:dyDescent="0.25">
      <c r="A90" s="1011">
        <v>94011400</v>
      </c>
      <c r="B90" s="1011" t="s">
        <v>1735</v>
      </c>
      <c r="C90" s="1011" t="s">
        <v>1326</v>
      </c>
      <c r="D90" s="1011" t="s">
        <v>1</v>
      </c>
      <c r="E90" s="1011" t="s">
        <v>135</v>
      </c>
      <c r="F90" s="1011" t="s">
        <v>20</v>
      </c>
      <c r="G90" s="1011" t="s">
        <v>20</v>
      </c>
      <c r="H90" s="1011" t="s">
        <v>88</v>
      </c>
      <c r="I90" s="1011" t="s">
        <v>1579</v>
      </c>
      <c r="J90" s="1011" t="s">
        <v>1396</v>
      </c>
      <c r="K90" s="1011" t="s">
        <v>1329</v>
      </c>
      <c r="L90" s="1011" t="s">
        <v>47</v>
      </c>
      <c r="M90" s="1011" t="s">
        <v>198</v>
      </c>
      <c r="N90" s="1011">
        <v>3</v>
      </c>
      <c r="O90" s="1011">
        <v>3</v>
      </c>
      <c r="P90" s="1011">
        <v>30</v>
      </c>
      <c r="Q90" s="1011">
        <v>177.51</v>
      </c>
      <c r="R90" s="1011">
        <v>-3.25</v>
      </c>
      <c r="S90" s="1011">
        <v>18.899999999999999</v>
      </c>
      <c r="T90" s="1011">
        <v>0</v>
      </c>
      <c r="U90" s="1011">
        <v>0</v>
      </c>
      <c r="V90" s="1011">
        <v>-3.25</v>
      </c>
      <c r="W90" s="1011" t="s">
        <v>1397</v>
      </c>
      <c r="X90" s="1011" t="s">
        <v>1331</v>
      </c>
      <c r="Y90" s="1011" t="s">
        <v>1736</v>
      </c>
      <c r="AA90" s="1011" t="s">
        <v>1737</v>
      </c>
      <c r="AB90" s="1011" t="s">
        <v>140</v>
      </c>
    </row>
    <row r="91" spans="1:28" x14ac:dyDescent="0.25">
      <c r="A91" s="1011">
        <v>83755538</v>
      </c>
      <c r="B91" s="1011" t="s">
        <v>1738</v>
      </c>
      <c r="C91" s="1011" t="s">
        <v>417</v>
      </c>
      <c r="D91" s="1011" t="s">
        <v>113</v>
      </c>
      <c r="E91" s="1011" t="s">
        <v>135</v>
      </c>
      <c r="F91" s="1011" t="s">
        <v>267</v>
      </c>
      <c r="G91" s="1011" t="s">
        <v>1687</v>
      </c>
      <c r="H91" s="1011" t="s">
        <v>93</v>
      </c>
      <c r="I91" s="1011" t="s">
        <v>1662</v>
      </c>
      <c r="J91" s="1011" t="s">
        <v>1663</v>
      </c>
      <c r="K91" s="1011" t="s">
        <v>1329</v>
      </c>
      <c r="L91" s="1011" t="s">
        <v>47</v>
      </c>
      <c r="M91" s="1011" t="s">
        <v>198</v>
      </c>
      <c r="N91" s="1011">
        <v>180</v>
      </c>
      <c r="O91" s="1011">
        <v>95</v>
      </c>
      <c r="P91" s="1011">
        <v>2922.42</v>
      </c>
      <c r="Q91" s="1011">
        <v>6409.63</v>
      </c>
      <c r="R91" s="1011">
        <v>1190.5972627199999</v>
      </c>
      <c r="S91" s="1011">
        <v>1137.5793448300001</v>
      </c>
      <c r="T91" s="1011">
        <v>24.067262719999999</v>
      </c>
      <c r="U91" s="1011">
        <v>34.479999999999997</v>
      </c>
      <c r="V91" s="1011">
        <v>1226.01</v>
      </c>
      <c r="W91" s="1011" t="s">
        <v>1664</v>
      </c>
      <c r="X91" s="1011" t="s">
        <v>1331</v>
      </c>
      <c r="Y91" s="1011" t="s">
        <v>1739</v>
      </c>
      <c r="AA91" s="1011" t="s">
        <v>1740</v>
      </c>
      <c r="AB91" s="1011" t="s">
        <v>140</v>
      </c>
    </row>
    <row r="92" spans="1:28" x14ac:dyDescent="0.25">
      <c r="A92" s="1011">
        <v>53980132</v>
      </c>
      <c r="B92" s="1011" t="s">
        <v>1563</v>
      </c>
      <c r="C92" s="1011" t="s">
        <v>1326</v>
      </c>
      <c r="D92" s="1011" t="s">
        <v>1</v>
      </c>
      <c r="E92" s="1011" t="s">
        <v>135</v>
      </c>
      <c r="F92" s="1011" t="s">
        <v>20</v>
      </c>
      <c r="G92" s="1011" t="s">
        <v>20</v>
      </c>
      <c r="H92" s="1011" t="s">
        <v>88</v>
      </c>
      <c r="I92" s="1011" t="s">
        <v>1564</v>
      </c>
      <c r="J92" s="1011" t="s">
        <v>1565</v>
      </c>
      <c r="K92" s="1011" t="s">
        <v>1329</v>
      </c>
      <c r="L92" s="1011" t="s">
        <v>47</v>
      </c>
      <c r="M92" s="1011" t="s">
        <v>198</v>
      </c>
      <c r="N92" s="1011">
        <v>329</v>
      </c>
      <c r="O92" s="1011">
        <v>311</v>
      </c>
      <c r="P92" s="1011">
        <v>3380</v>
      </c>
      <c r="Q92" s="1011">
        <v>24500.89</v>
      </c>
      <c r="R92" s="1011">
        <v>4423.08</v>
      </c>
      <c r="S92" s="1011">
        <v>1435.3764400299999</v>
      </c>
      <c r="T92" s="1011">
        <v>0</v>
      </c>
      <c r="U92" s="1011">
        <v>0</v>
      </c>
      <c r="V92" s="1011">
        <v>4423.08</v>
      </c>
      <c r="W92" s="1011" t="s">
        <v>65</v>
      </c>
      <c r="X92" s="1011" t="s">
        <v>1331</v>
      </c>
      <c r="Y92" s="1011" t="s">
        <v>1566</v>
      </c>
      <c r="AA92" s="1011" t="s">
        <v>1567</v>
      </c>
      <c r="AB92" s="1011" t="s">
        <v>140</v>
      </c>
    </row>
    <row r="93" spans="1:28" x14ac:dyDescent="0.25">
      <c r="A93" s="1011">
        <v>13958731</v>
      </c>
      <c r="B93" s="1011" t="s">
        <v>1548</v>
      </c>
      <c r="C93" s="1011" t="s">
        <v>1326</v>
      </c>
      <c r="D93" s="1011" t="s">
        <v>1</v>
      </c>
      <c r="E93" s="1011" t="s">
        <v>135</v>
      </c>
      <c r="F93" s="1011" t="s">
        <v>11</v>
      </c>
      <c r="G93" s="1011" t="s">
        <v>11</v>
      </c>
      <c r="H93" s="1011" t="s">
        <v>99</v>
      </c>
      <c r="I93" s="1011" t="s">
        <v>1549</v>
      </c>
      <c r="J93" s="1011" t="s">
        <v>1550</v>
      </c>
      <c r="K93" s="1011" t="s">
        <v>1329</v>
      </c>
      <c r="L93" s="1011" t="s">
        <v>47</v>
      </c>
      <c r="M93" s="1011" t="s">
        <v>198</v>
      </c>
      <c r="N93" s="1011">
        <v>66</v>
      </c>
      <c r="O93" s="1011">
        <v>0</v>
      </c>
      <c r="P93" s="1011">
        <v>660</v>
      </c>
      <c r="Q93" s="1011">
        <v>1934.49</v>
      </c>
      <c r="R93" s="1011">
        <v>116.15</v>
      </c>
      <c r="S93" s="1011">
        <v>122.15751521999999</v>
      </c>
      <c r="T93" s="1011">
        <v>0</v>
      </c>
      <c r="U93" s="1011">
        <v>0</v>
      </c>
      <c r="V93" s="1011">
        <v>116.15</v>
      </c>
      <c r="W93" s="1011" t="s">
        <v>1361</v>
      </c>
      <c r="X93" s="1011" t="s">
        <v>1331</v>
      </c>
      <c r="Y93" s="1011" t="s">
        <v>1551</v>
      </c>
      <c r="AA93" s="1011" t="s">
        <v>1552</v>
      </c>
      <c r="AB93" s="1011" t="s">
        <v>140</v>
      </c>
    </row>
    <row r="94" spans="1:28" x14ac:dyDescent="0.25">
      <c r="A94" s="1011">
        <v>74068347</v>
      </c>
      <c r="B94" s="1011" t="s">
        <v>1741</v>
      </c>
      <c r="C94" s="1011" t="s">
        <v>1326</v>
      </c>
      <c r="D94" s="1011" t="s">
        <v>1</v>
      </c>
      <c r="E94" s="1011" t="s">
        <v>135</v>
      </c>
      <c r="F94" s="1011" t="s">
        <v>14</v>
      </c>
      <c r="G94" s="1011" t="s">
        <v>14</v>
      </c>
      <c r="H94" s="1011" t="s">
        <v>88</v>
      </c>
      <c r="I94" s="1011" t="s">
        <v>1742</v>
      </c>
      <c r="J94" s="1011" t="s">
        <v>1565</v>
      </c>
      <c r="K94" s="1011" t="s">
        <v>1329</v>
      </c>
      <c r="L94" s="1011" t="s">
        <v>47</v>
      </c>
      <c r="M94" s="1011" t="s">
        <v>198</v>
      </c>
      <c r="N94" s="1011">
        <v>166</v>
      </c>
      <c r="O94" s="1011">
        <v>162</v>
      </c>
      <c r="P94" s="1011">
        <v>2445</v>
      </c>
      <c r="Q94" s="1011">
        <v>6041.51</v>
      </c>
      <c r="R94" s="1011">
        <v>613.73</v>
      </c>
      <c r="S94" s="1011">
        <v>619.94537697999999</v>
      </c>
      <c r="T94" s="1011">
        <v>0</v>
      </c>
      <c r="U94" s="1011">
        <v>19.170000000000002</v>
      </c>
      <c r="V94" s="1011">
        <v>632.9</v>
      </c>
      <c r="W94" s="1011" t="s">
        <v>65</v>
      </c>
      <c r="X94" s="1011" t="s">
        <v>1331</v>
      </c>
      <c r="Y94" s="1011" t="s">
        <v>1743</v>
      </c>
      <c r="AA94" s="1011" t="s">
        <v>1744</v>
      </c>
      <c r="AB94" s="1011" t="s">
        <v>140</v>
      </c>
    </row>
    <row r="95" spans="1:28" x14ac:dyDescent="0.25">
      <c r="A95" s="1011">
        <v>54253646</v>
      </c>
      <c r="B95" s="1011" t="s">
        <v>1745</v>
      </c>
      <c r="C95" s="1011" t="s">
        <v>1326</v>
      </c>
      <c r="D95" s="1011" t="s">
        <v>1</v>
      </c>
      <c r="E95" s="1011" t="s">
        <v>135</v>
      </c>
      <c r="F95" s="1011" t="s">
        <v>6</v>
      </c>
      <c r="G95" s="1011" t="s">
        <v>6</v>
      </c>
      <c r="H95" s="1011" t="s">
        <v>93</v>
      </c>
      <c r="I95" s="1011" t="s">
        <v>1746</v>
      </c>
      <c r="J95" s="1011" t="s">
        <v>1405</v>
      </c>
      <c r="K95" s="1011" t="s">
        <v>1329</v>
      </c>
      <c r="L95" s="1011" t="s">
        <v>47</v>
      </c>
      <c r="M95" s="1011" t="s">
        <v>198</v>
      </c>
      <c r="N95" s="1011">
        <v>134.75</v>
      </c>
      <c r="O95" s="1011">
        <v>100</v>
      </c>
      <c r="P95" s="1011">
        <v>2090.02</v>
      </c>
      <c r="Q95" s="1011">
        <v>5040.92</v>
      </c>
      <c r="R95" s="1011">
        <v>1024.25</v>
      </c>
      <c r="S95" s="1011">
        <v>819.59137541999996</v>
      </c>
      <c r="T95" s="1011">
        <v>0</v>
      </c>
      <c r="U95" s="1011">
        <v>0</v>
      </c>
      <c r="V95" s="1011">
        <v>1024.25</v>
      </c>
      <c r="W95" s="1011" t="s">
        <v>1406</v>
      </c>
      <c r="X95" s="1011" t="s">
        <v>1331</v>
      </c>
      <c r="Y95" s="1011" t="s">
        <v>1747</v>
      </c>
      <c r="Z95" s="1011" t="s">
        <v>1748</v>
      </c>
      <c r="AA95" s="1011" t="s">
        <v>1749</v>
      </c>
      <c r="AB95" s="1011" t="s">
        <v>140</v>
      </c>
    </row>
    <row r="96" spans="1:28" x14ac:dyDescent="0.25">
      <c r="A96" s="1011">
        <v>3790045</v>
      </c>
      <c r="B96" s="1011" t="s">
        <v>1750</v>
      </c>
      <c r="C96" s="1011" t="s">
        <v>1326</v>
      </c>
      <c r="D96" s="1011" t="s">
        <v>113</v>
      </c>
      <c r="E96" s="1011" t="s">
        <v>135</v>
      </c>
      <c r="F96" s="1011" t="s">
        <v>267</v>
      </c>
      <c r="G96" s="1011" t="s">
        <v>1687</v>
      </c>
      <c r="H96" s="1011" t="s">
        <v>88</v>
      </c>
      <c r="I96" s="1011" t="s">
        <v>1688</v>
      </c>
      <c r="J96" s="1011" t="s">
        <v>1416</v>
      </c>
      <c r="K96" s="1011" t="s">
        <v>1329</v>
      </c>
      <c r="L96" s="1011" t="s">
        <v>47</v>
      </c>
      <c r="M96" s="1011" t="s">
        <v>198</v>
      </c>
      <c r="N96" s="1011">
        <v>67</v>
      </c>
      <c r="O96" s="1011">
        <v>58</v>
      </c>
      <c r="P96" s="1011">
        <v>812.13</v>
      </c>
      <c r="Q96" s="1011">
        <v>5839.23</v>
      </c>
      <c r="R96" s="1011">
        <v>325.88</v>
      </c>
      <c r="S96" s="1011">
        <v>219.65129361000001</v>
      </c>
      <c r="T96" s="1011">
        <v>0</v>
      </c>
      <c r="U96" s="1011">
        <v>112.8</v>
      </c>
      <c r="V96" s="1011">
        <v>438.68</v>
      </c>
      <c r="W96" s="1011" t="s">
        <v>1397</v>
      </c>
      <c r="X96" s="1011" t="s">
        <v>1331</v>
      </c>
      <c r="Y96" s="1011" t="s">
        <v>1751</v>
      </c>
      <c r="AA96" s="1011" t="s">
        <v>1752</v>
      </c>
      <c r="AB96" s="1011" t="s">
        <v>140</v>
      </c>
    </row>
    <row r="97" spans="1:28" x14ac:dyDescent="0.25">
      <c r="A97" s="1011">
        <v>94182433</v>
      </c>
      <c r="B97" s="1011" t="s">
        <v>1753</v>
      </c>
      <c r="C97" s="1011" t="s">
        <v>1326</v>
      </c>
      <c r="D97" s="1011" t="s">
        <v>1</v>
      </c>
      <c r="E97" s="1011" t="s">
        <v>135</v>
      </c>
      <c r="F97" s="1011" t="s">
        <v>0</v>
      </c>
      <c r="G97" s="1011" t="s">
        <v>0</v>
      </c>
      <c r="H97" s="1011" t="s">
        <v>86</v>
      </c>
      <c r="I97" s="1011" t="s">
        <v>1754</v>
      </c>
      <c r="J97" s="1011" t="s">
        <v>1755</v>
      </c>
      <c r="K97" s="1011" t="s">
        <v>1329</v>
      </c>
      <c r="L97" s="1011" t="s">
        <v>47</v>
      </c>
      <c r="M97" s="1011" t="s">
        <v>198</v>
      </c>
      <c r="N97" s="1011">
        <v>278</v>
      </c>
      <c r="O97" s="1011">
        <v>0</v>
      </c>
      <c r="P97" s="1011">
        <v>6672</v>
      </c>
      <c r="Q97" s="1011">
        <v>10680.2</v>
      </c>
      <c r="R97" s="1011">
        <v>-503.3</v>
      </c>
      <c r="S97" s="1011">
        <v>1627.84</v>
      </c>
      <c r="T97" s="1011">
        <v>0</v>
      </c>
      <c r="U97" s="1011">
        <v>0</v>
      </c>
      <c r="V97" s="1011">
        <v>-503.3</v>
      </c>
      <c r="W97" s="1011" t="s">
        <v>1361</v>
      </c>
      <c r="X97" s="1011" t="s">
        <v>1331</v>
      </c>
      <c r="Y97" s="1011" t="s">
        <v>1756</v>
      </c>
      <c r="AA97" s="1011" t="s">
        <v>1757</v>
      </c>
      <c r="AB97" s="1011" t="s">
        <v>140</v>
      </c>
    </row>
    <row r="98" spans="1:28" x14ac:dyDescent="0.25">
      <c r="A98" s="1011">
        <v>53757761</v>
      </c>
      <c r="B98" s="1011" t="s">
        <v>1758</v>
      </c>
      <c r="C98" s="1011" t="s">
        <v>1326</v>
      </c>
      <c r="D98" s="1011" t="s">
        <v>113</v>
      </c>
      <c r="E98" s="1011" t="s">
        <v>135</v>
      </c>
      <c r="F98" s="1011" t="s">
        <v>267</v>
      </c>
      <c r="G98" s="1011" t="s">
        <v>1687</v>
      </c>
      <c r="H98" s="1011" t="s">
        <v>91</v>
      </c>
      <c r="I98" s="1011" t="s">
        <v>1462</v>
      </c>
      <c r="J98" s="1011" t="s">
        <v>1463</v>
      </c>
      <c r="K98" s="1011" t="s">
        <v>1329</v>
      </c>
      <c r="L98" s="1011" t="s">
        <v>47</v>
      </c>
      <c r="M98" s="1011" t="s">
        <v>198</v>
      </c>
      <c r="N98" s="1011">
        <v>66</v>
      </c>
      <c r="O98" s="1011">
        <v>24</v>
      </c>
      <c r="P98" s="1011">
        <v>1178.6099999999999</v>
      </c>
      <c r="Q98" s="1011">
        <v>4210.76</v>
      </c>
      <c r="R98" s="1011">
        <v>701.21416857999998</v>
      </c>
      <c r="S98" s="1011">
        <v>199.66512811000001</v>
      </c>
      <c r="T98" s="1011">
        <v>4.5141685799999998</v>
      </c>
      <c r="U98" s="1011">
        <v>0</v>
      </c>
      <c r="V98" s="1011">
        <v>696.7</v>
      </c>
      <c r="W98" s="1011" t="s">
        <v>1464</v>
      </c>
      <c r="X98" s="1011" t="s">
        <v>1331</v>
      </c>
      <c r="Y98" s="1011" t="s">
        <v>1759</v>
      </c>
      <c r="AA98" s="1011" t="s">
        <v>1760</v>
      </c>
      <c r="AB98" s="1011" t="s">
        <v>140</v>
      </c>
    </row>
    <row r="99" spans="1:28" x14ac:dyDescent="0.25">
      <c r="A99" s="1011">
        <v>83756460</v>
      </c>
      <c r="B99" s="1011" t="s">
        <v>1761</v>
      </c>
      <c r="C99" s="1011" t="s">
        <v>1326</v>
      </c>
      <c r="D99" s="1011" t="s">
        <v>1</v>
      </c>
      <c r="E99" s="1011" t="s">
        <v>135</v>
      </c>
      <c r="F99" s="1011" t="s">
        <v>6</v>
      </c>
      <c r="G99" s="1011" t="s">
        <v>6</v>
      </c>
      <c r="H99" s="1011" t="s">
        <v>94</v>
      </c>
      <c r="I99" s="1011" t="s">
        <v>1762</v>
      </c>
      <c r="J99" s="1011" t="s">
        <v>1693</v>
      </c>
      <c r="K99" s="1011" t="s">
        <v>1329</v>
      </c>
      <c r="L99" s="1011" t="s">
        <v>47</v>
      </c>
      <c r="M99" s="1011" t="s">
        <v>198</v>
      </c>
      <c r="N99" s="1011">
        <v>111</v>
      </c>
      <c r="O99" s="1011">
        <v>60</v>
      </c>
      <c r="P99" s="1011">
        <v>3453</v>
      </c>
      <c r="Q99" s="1011">
        <v>2870.51</v>
      </c>
      <c r="R99" s="1011">
        <v>918.51</v>
      </c>
      <c r="S99" s="1011">
        <v>345.39654609000002</v>
      </c>
      <c r="T99" s="1011">
        <v>0</v>
      </c>
      <c r="U99" s="1011">
        <v>0</v>
      </c>
      <c r="V99" s="1011">
        <v>918.51</v>
      </c>
      <c r="W99" s="1011" t="s">
        <v>1694</v>
      </c>
      <c r="X99" s="1011" t="s">
        <v>1331</v>
      </c>
      <c r="Y99" s="1011" t="s">
        <v>1763</v>
      </c>
      <c r="AA99" s="1011" t="s">
        <v>1764</v>
      </c>
      <c r="AB99" s="1011" t="s">
        <v>140</v>
      </c>
    </row>
    <row r="100" spans="1:28" x14ac:dyDescent="0.25">
      <c r="A100" s="1011">
        <v>83756460</v>
      </c>
      <c r="B100" s="1011" t="s">
        <v>1761</v>
      </c>
      <c r="C100" s="1011" t="s">
        <v>1326</v>
      </c>
      <c r="D100" s="1011" t="s">
        <v>1</v>
      </c>
      <c r="E100" s="1011" t="s">
        <v>135</v>
      </c>
      <c r="F100" s="1011" t="s">
        <v>6</v>
      </c>
      <c r="G100" s="1011" t="s">
        <v>6</v>
      </c>
      <c r="H100" s="1011" t="s">
        <v>91</v>
      </c>
      <c r="I100" s="1011" t="s">
        <v>1762</v>
      </c>
      <c r="J100" s="1011" t="s">
        <v>1693</v>
      </c>
      <c r="K100" s="1011" t="s">
        <v>1329</v>
      </c>
      <c r="L100" s="1011" t="s">
        <v>47</v>
      </c>
      <c r="M100" s="1011" t="s">
        <v>198</v>
      </c>
      <c r="N100" s="1011">
        <v>124</v>
      </c>
      <c r="O100" s="1011">
        <v>123</v>
      </c>
      <c r="P100" s="1011">
        <v>2641.09</v>
      </c>
      <c r="Q100" s="1011">
        <v>7854.51</v>
      </c>
      <c r="R100" s="1011">
        <v>1425.37</v>
      </c>
      <c r="S100" s="1011">
        <v>552.77285108000001</v>
      </c>
      <c r="T100" s="1011">
        <v>0</v>
      </c>
      <c r="U100" s="1011">
        <v>0</v>
      </c>
      <c r="V100" s="1011">
        <v>1425.37</v>
      </c>
      <c r="W100" s="1011" t="s">
        <v>1694</v>
      </c>
      <c r="X100" s="1011" t="s">
        <v>1331</v>
      </c>
      <c r="Y100" s="1011" t="s">
        <v>1763</v>
      </c>
      <c r="AA100" s="1011" t="s">
        <v>1764</v>
      </c>
      <c r="AB100" s="1011" t="s">
        <v>140</v>
      </c>
    </row>
    <row r="101" spans="1:28" x14ac:dyDescent="0.25">
      <c r="A101" s="1011">
        <v>74237348</v>
      </c>
      <c r="B101" s="1011" t="s">
        <v>1765</v>
      </c>
      <c r="C101" s="1011" t="s">
        <v>1326</v>
      </c>
      <c r="D101" s="1011" t="s">
        <v>1</v>
      </c>
      <c r="E101" s="1011" t="s">
        <v>135</v>
      </c>
      <c r="F101" s="1011" t="s">
        <v>69</v>
      </c>
      <c r="G101" s="1011" t="s">
        <v>69</v>
      </c>
      <c r="H101" s="1011" t="s">
        <v>100</v>
      </c>
      <c r="I101" s="1011" t="s">
        <v>1766</v>
      </c>
      <c r="J101" s="1011" t="s">
        <v>1767</v>
      </c>
      <c r="K101" s="1011" t="s">
        <v>1329</v>
      </c>
      <c r="L101" s="1011" t="s">
        <v>47</v>
      </c>
      <c r="M101" s="1011" t="s">
        <v>198</v>
      </c>
      <c r="N101" s="1011">
        <v>62.5</v>
      </c>
      <c r="O101" s="1011">
        <v>43</v>
      </c>
      <c r="P101" s="1011">
        <v>1334</v>
      </c>
      <c r="Q101" s="1011">
        <v>4533.53</v>
      </c>
      <c r="R101" s="1011">
        <v>1054.71</v>
      </c>
      <c r="S101" s="1011">
        <v>270.79663499999998</v>
      </c>
      <c r="T101" s="1011">
        <v>0</v>
      </c>
      <c r="U101" s="1011">
        <v>0</v>
      </c>
      <c r="V101" s="1011">
        <v>1054.71</v>
      </c>
      <c r="W101" s="1011" t="s">
        <v>1768</v>
      </c>
      <c r="X101" s="1011" t="s">
        <v>1331</v>
      </c>
      <c r="Y101" s="1011" t="s">
        <v>1769</v>
      </c>
      <c r="AA101" s="1011" t="s">
        <v>1770</v>
      </c>
      <c r="AB101" s="1011" t="s">
        <v>140</v>
      </c>
    </row>
    <row r="102" spans="1:28" x14ac:dyDescent="0.25">
      <c r="A102" s="1011">
        <v>53758215</v>
      </c>
      <c r="B102" s="1011" t="s">
        <v>1771</v>
      </c>
      <c r="C102" s="1011" t="s">
        <v>1326</v>
      </c>
      <c r="D102" s="1011" t="s">
        <v>1</v>
      </c>
      <c r="E102" s="1011" t="s">
        <v>135</v>
      </c>
      <c r="F102" s="1011" t="s">
        <v>0</v>
      </c>
      <c r="G102" s="1011" t="s">
        <v>0</v>
      </c>
      <c r="H102" s="1011" t="s">
        <v>91</v>
      </c>
      <c r="I102" s="1011" t="s">
        <v>1772</v>
      </c>
      <c r="J102" s="1011" t="s">
        <v>1544</v>
      </c>
      <c r="K102" s="1011" t="s">
        <v>1329</v>
      </c>
      <c r="L102" s="1011" t="s">
        <v>47</v>
      </c>
      <c r="M102" s="1011" t="s">
        <v>198</v>
      </c>
      <c r="N102" s="1011">
        <v>240</v>
      </c>
      <c r="O102" s="1011">
        <v>92</v>
      </c>
      <c r="P102" s="1011">
        <v>7118.22</v>
      </c>
      <c r="Q102" s="1011">
        <v>12161.32</v>
      </c>
      <c r="R102" s="1011">
        <v>1592.2215279899999</v>
      </c>
      <c r="S102" s="1011">
        <v>587.09449997000002</v>
      </c>
      <c r="T102" s="1011">
        <v>22.55152799</v>
      </c>
      <c r="U102" s="1011">
        <v>0</v>
      </c>
      <c r="V102" s="1011">
        <v>1569.67</v>
      </c>
      <c r="W102" s="1011" t="s">
        <v>1545</v>
      </c>
      <c r="X102" s="1011" t="s">
        <v>1331</v>
      </c>
      <c r="Y102" s="1011" t="s">
        <v>1773</v>
      </c>
      <c r="AA102" s="1011" t="s">
        <v>1774</v>
      </c>
      <c r="AB102" s="1011" t="s">
        <v>140</v>
      </c>
    </row>
    <row r="103" spans="1:28" x14ac:dyDescent="0.25">
      <c r="A103" s="1011">
        <v>13942362</v>
      </c>
      <c r="B103" s="1011" t="s">
        <v>1713</v>
      </c>
      <c r="C103" s="1011" t="s">
        <v>1326</v>
      </c>
      <c r="D103" s="1011" t="s">
        <v>1</v>
      </c>
      <c r="E103" s="1011" t="s">
        <v>135</v>
      </c>
      <c r="F103" s="1011" t="s">
        <v>38</v>
      </c>
      <c r="G103" s="1011" t="s">
        <v>38</v>
      </c>
      <c r="H103" s="1011" t="s">
        <v>92</v>
      </c>
      <c r="I103" s="1011" t="s">
        <v>1388</v>
      </c>
      <c r="J103" s="1011" t="s">
        <v>1389</v>
      </c>
      <c r="K103" s="1011" t="s">
        <v>1329</v>
      </c>
      <c r="L103" s="1011" t="s">
        <v>47</v>
      </c>
      <c r="M103" s="1011" t="s">
        <v>198</v>
      </c>
      <c r="N103" s="1011">
        <v>123.33329999999999</v>
      </c>
      <c r="O103" s="1011">
        <v>123.33329999999999</v>
      </c>
      <c r="P103" s="1011">
        <v>3714</v>
      </c>
      <c r="Q103" s="1011">
        <v>5564.42</v>
      </c>
      <c r="R103" s="1011">
        <v>711.44</v>
      </c>
      <c r="S103" s="1011">
        <v>1400.66864358</v>
      </c>
      <c r="T103" s="1011">
        <v>0</v>
      </c>
      <c r="U103" s="1011">
        <v>0</v>
      </c>
      <c r="V103" s="1011">
        <v>711.44</v>
      </c>
      <c r="W103" s="1011" t="s">
        <v>1390</v>
      </c>
      <c r="X103" s="1011" t="s">
        <v>1331</v>
      </c>
      <c r="Y103" s="1011" t="s">
        <v>1391</v>
      </c>
      <c r="AA103" s="1011" t="s">
        <v>1392</v>
      </c>
      <c r="AB103" s="1011" t="s">
        <v>140</v>
      </c>
    </row>
    <row r="104" spans="1:28" x14ac:dyDescent="0.25">
      <c r="A104" s="1011">
        <v>93970044</v>
      </c>
      <c r="B104" s="1011" t="s">
        <v>1775</v>
      </c>
      <c r="C104" s="1011" t="s">
        <v>1326</v>
      </c>
      <c r="D104" s="1011" t="s">
        <v>1</v>
      </c>
      <c r="E104" s="1011" t="s">
        <v>135</v>
      </c>
      <c r="F104" s="1011" t="s">
        <v>20</v>
      </c>
      <c r="G104" s="1011" t="s">
        <v>20</v>
      </c>
      <c r="H104" s="1011" t="s">
        <v>95</v>
      </c>
      <c r="I104" s="1011" t="s">
        <v>1341</v>
      </c>
      <c r="J104" s="1011" t="s">
        <v>1342</v>
      </c>
      <c r="K104" s="1011" t="s">
        <v>1329</v>
      </c>
      <c r="L104" s="1011" t="s">
        <v>47</v>
      </c>
      <c r="M104" s="1011" t="s">
        <v>198</v>
      </c>
      <c r="N104" s="1011">
        <v>260.99979999999999</v>
      </c>
      <c r="O104" s="1011">
        <v>217.99979999999999</v>
      </c>
      <c r="P104" s="1011">
        <v>2683.94</v>
      </c>
      <c r="Q104" s="1011">
        <v>8989.49</v>
      </c>
      <c r="R104" s="1011">
        <v>-764.78840656</v>
      </c>
      <c r="S104" s="1011">
        <v>4374.8456453600002</v>
      </c>
      <c r="T104" s="1011">
        <v>-1.8406559999999999E-2</v>
      </c>
      <c r="U104" s="1011">
        <v>0</v>
      </c>
      <c r="V104" s="1011">
        <v>-764.77</v>
      </c>
      <c r="W104" s="1011" t="s">
        <v>1343</v>
      </c>
      <c r="X104" s="1011" t="s">
        <v>1331</v>
      </c>
      <c r="Y104" s="1011" t="s">
        <v>1776</v>
      </c>
      <c r="AA104" s="1011" t="s">
        <v>1777</v>
      </c>
      <c r="AB104" s="1011" t="s">
        <v>140</v>
      </c>
    </row>
    <row r="105" spans="1:28" x14ac:dyDescent="0.25">
      <c r="A105" s="1011">
        <v>73754913</v>
      </c>
      <c r="B105" s="1011" t="s">
        <v>1778</v>
      </c>
      <c r="C105" s="1011" t="s">
        <v>1326</v>
      </c>
      <c r="D105" s="1011" t="s">
        <v>1</v>
      </c>
      <c r="E105" s="1011" t="s">
        <v>135</v>
      </c>
      <c r="F105" s="1011" t="s">
        <v>0</v>
      </c>
      <c r="G105" s="1011" t="s">
        <v>0</v>
      </c>
      <c r="H105" s="1011" t="s">
        <v>92</v>
      </c>
      <c r="I105" s="1011" t="s">
        <v>1779</v>
      </c>
      <c r="J105" s="1011" t="s">
        <v>1780</v>
      </c>
      <c r="K105" s="1011" t="s">
        <v>1329</v>
      </c>
      <c r="L105" s="1011" t="s">
        <v>47</v>
      </c>
      <c r="M105" s="1011" t="s">
        <v>198</v>
      </c>
      <c r="N105" s="1011">
        <v>135</v>
      </c>
      <c r="O105" s="1011">
        <v>135</v>
      </c>
      <c r="P105" s="1011">
        <v>4725</v>
      </c>
      <c r="Q105" s="1011">
        <v>6677.07</v>
      </c>
      <c r="R105" s="1011">
        <v>205.51</v>
      </c>
      <c r="S105" s="1011">
        <v>761.68196144000001</v>
      </c>
      <c r="T105" s="1011">
        <v>0</v>
      </c>
      <c r="U105" s="1011">
        <v>0</v>
      </c>
      <c r="V105" s="1011">
        <v>205.51</v>
      </c>
      <c r="W105" s="1011" t="s">
        <v>1781</v>
      </c>
      <c r="X105" s="1011" t="s">
        <v>1331</v>
      </c>
      <c r="Y105" s="1011" t="s">
        <v>1782</v>
      </c>
      <c r="AA105" s="1011" t="s">
        <v>1783</v>
      </c>
      <c r="AB105" s="1011" t="s">
        <v>140</v>
      </c>
    </row>
    <row r="106" spans="1:28" x14ac:dyDescent="0.25">
      <c r="A106" s="1011">
        <v>44150696</v>
      </c>
      <c r="B106" s="1011" t="s">
        <v>1784</v>
      </c>
      <c r="C106" s="1011" t="s">
        <v>1326</v>
      </c>
      <c r="D106" s="1011" t="s">
        <v>1</v>
      </c>
      <c r="E106" s="1011" t="s">
        <v>135</v>
      </c>
      <c r="F106" s="1011" t="s">
        <v>20</v>
      </c>
      <c r="G106" s="1011" t="s">
        <v>20</v>
      </c>
      <c r="H106" s="1011" t="s">
        <v>99</v>
      </c>
      <c r="I106" s="1011" t="s">
        <v>1785</v>
      </c>
      <c r="J106" s="1011" t="s">
        <v>1360</v>
      </c>
      <c r="K106" s="1011" t="s">
        <v>1329</v>
      </c>
      <c r="L106" s="1011" t="s">
        <v>47</v>
      </c>
      <c r="M106" s="1011" t="s">
        <v>198</v>
      </c>
      <c r="N106" s="1011">
        <v>85</v>
      </c>
      <c r="O106" s="1011">
        <v>77</v>
      </c>
      <c r="P106" s="1011">
        <v>1890.64</v>
      </c>
      <c r="Q106" s="1011">
        <v>2909.78</v>
      </c>
      <c r="R106" s="1011">
        <v>76.08</v>
      </c>
      <c r="S106" s="1011">
        <v>579.93028229000004</v>
      </c>
      <c r="T106" s="1011">
        <v>0</v>
      </c>
      <c r="U106" s="1011">
        <v>0</v>
      </c>
      <c r="V106" s="1011">
        <v>76.08</v>
      </c>
      <c r="W106" s="1011" t="s">
        <v>1361</v>
      </c>
      <c r="X106" s="1011" t="s">
        <v>1331</v>
      </c>
      <c r="Y106" s="1011" t="s">
        <v>1786</v>
      </c>
      <c r="Z106" s="1011" t="s">
        <v>1787</v>
      </c>
      <c r="AA106" s="1011" t="s">
        <v>1788</v>
      </c>
      <c r="AB106" s="1011" t="s">
        <v>140</v>
      </c>
    </row>
    <row r="107" spans="1:28" x14ac:dyDescent="0.25">
      <c r="A107" s="1011">
        <v>23752710</v>
      </c>
      <c r="B107" s="1011" t="s">
        <v>1586</v>
      </c>
      <c r="C107" s="1011" t="s">
        <v>1326</v>
      </c>
      <c r="D107" s="1011" t="s">
        <v>1</v>
      </c>
      <c r="E107" s="1011" t="s">
        <v>135</v>
      </c>
      <c r="F107" s="1011" t="s">
        <v>20</v>
      </c>
      <c r="G107" s="1011" t="s">
        <v>20</v>
      </c>
      <c r="H107" s="1011" t="s">
        <v>98</v>
      </c>
      <c r="I107" s="1011" t="s">
        <v>1327</v>
      </c>
      <c r="J107" s="1011" t="s">
        <v>1328</v>
      </c>
      <c r="K107" s="1011" t="s">
        <v>1329</v>
      </c>
      <c r="L107" s="1011" t="s">
        <v>47</v>
      </c>
      <c r="M107" s="1011" t="s">
        <v>198</v>
      </c>
      <c r="N107" s="1011">
        <v>200.63890000000001</v>
      </c>
      <c r="O107" s="1011">
        <v>199.63890000000001</v>
      </c>
      <c r="P107" s="1011">
        <v>3738.2</v>
      </c>
      <c r="Q107" s="1011">
        <v>4471.1400000000003</v>
      </c>
      <c r="R107" s="1011">
        <v>389.53</v>
      </c>
      <c r="S107" s="1011">
        <v>868.91275094000002</v>
      </c>
      <c r="T107" s="1011">
        <v>0</v>
      </c>
      <c r="U107" s="1011">
        <v>0</v>
      </c>
      <c r="V107" s="1011">
        <v>389.53</v>
      </c>
      <c r="W107" s="1011" t="s">
        <v>1330</v>
      </c>
      <c r="X107" s="1011" t="s">
        <v>1331</v>
      </c>
      <c r="Y107" s="1011" t="s">
        <v>1587</v>
      </c>
      <c r="AA107" s="1011" t="s">
        <v>1588</v>
      </c>
      <c r="AB107" s="1011" t="s">
        <v>140</v>
      </c>
    </row>
    <row r="108" spans="1:28" x14ac:dyDescent="0.25">
      <c r="A108" s="1011">
        <v>43941970</v>
      </c>
      <c r="B108" s="1011" t="s">
        <v>1789</v>
      </c>
      <c r="C108" s="1011" t="s">
        <v>1326</v>
      </c>
      <c r="D108" s="1011" t="s">
        <v>1</v>
      </c>
      <c r="E108" s="1011" t="s">
        <v>135</v>
      </c>
      <c r="F108" s="1011" t="s">
        <v>38</v>
      </c>
      <c r="G108" s="1011" t="s">
        <v>38</v>
      </c>
      <c r="H108" s="1011" t="s">
        <v>88</v>
      </c>
      <c r="I108" s="1011" t="s">
        <v>1579</v>
      </c>
      <c r="J108" s="1011" t="s">
        <v>1396</v>
      </c>
      <c r="K108" s="1011" t="s">
        <v>1329</v>
      </c>
      <c r="L108" s="1011" t="s">
        <v>47</v>
      </c>
      <c r="M108" s="1011" t="s">
        <v>198</v>
      </c>
      <c r="N108" s="1011">
        <v>49</v>
      </c>
      <c r="O108" s="1011">
        <v>6</v>
      </c>
      <c r="P108" s="1011">
        <v>514</v>
      </c>
      <c r="Q108" s="1011">
        <v>9788.74</v>
      </c>
      <c r="R108" s="1011">
        <v>1016.66</v>
      </c>
      <c r="S108" s="1011">
        <v>80.864462450000005</v>
      </c>
      <c r="T108" s="1011">
        <v>0</v>
      </c>
      <c r="U108" s="1011">
        <v>0</v>
      </c>
      <c r="V108" s="1011">
        <v>1016.66</v>
      </c>
      <c r="W108" s="1011" t="s">
        <v>1397</v>
      </c>
      <c r="X108" s="1011" t="s">
        <v>1331</v>
      </c>
      <c r="Y108" s="1011" t="s">
        <v>1790</v>
      </c>
      <c r="AA108" s="1011" t="s">
        <v>1791</v>
      </c>
      <c r="AB108" s="1011" t="s">
        <v>140</v>
      </c>
    </row>
    <row r="109" spans="1:28" x14ac:dyDescent="0.25">
      <c r="A109" s="1011">
        <v>23787096</v>
      </c>
      <c r="B109" s="1011" t="s">
        <v>1792</v>
      </c>
      <c r="C109" s="1011" t="s">
        <v>1326</v>
      </c>
      <c r="D109" s="1011" t="s">
        <v>1</v>
      </c>
      <c r="E109" s="1011" t="s">
        <v>135</v>
      </c>
      <c r="F109" s="1011" t="s">
        <v>20</v>
      </c>
      <c r="G109" s="1011" t="s">
        <v>20</v>
      </c>
      <c r="H109" s="1011" t="s">
        <v>529</v>
      </c>
      <c r="I109" s="1011" t="s">
        <v>1793</v>
      </c>
      <c r="J109" s="1011" t="s">
        <v>1794</v>
      </c>
      <c r="K109" s="1011" t="s">
        <v>1329</v>
      </c>
      <c r="L109" s="1011" t="s">
        <v>47</v>
      </c>
      <c r="M109" s="1011" t="s">
        <v>198</v>
      </c>
      <c r="N109" s="1011">
        <v>87</v>
      </c>
      <c r="O109" s="1011">
        <v>87</v>
      </c>
      <c r="P109" s="1011">
        <v>6100.85</v>
      </c>
      <c r="Q109" s="1011">
        <v>40006.92</v>
      </c>
      <c r="R109" s="1011">
        <v>2067.9</v>
      </c>
      <c r="S109" s="1011">
        <v>733.87733817000003</v>
      </c>
      <c r="T109" s="1011">
        <v>0</v>
      </c>
      <c r="U109" s="1011">
        <v>0</v>
      </c>
      <c r="V109" s="1011">
        <v>2067.9</v>
      </c>
      <c r="W109" s="1011" t="s">
        <v>1795</v>
      </c>
      <c r="X109" s="1011" t="s">
        <v>1331</v>
      </c>
      <c r="Y109" s="1011" t="s">
        <v>1796</v>
      </c>
      <c r="AA109" s="1011" t="s">
        <v>1797</v>
      </c>
      <c r="AB109" s="1011" t="s">
        <v>140</v>
      </c>
    </row>
    <row r="110" spans="1:28" x14ac:dyDescent="0.25">
      <c r="A110" s="1011">
        <v>14253462</v>
      </c>
      <c r="B110" s="1011" t="s">
        <v>1798</v>
      </c>
      <c r="C110" s="1011" t="s">
        <v>1326</v>
      </c>
      <c r="D110" s="1011" t="s">
        <v>1</v>
      </c>
      <c r="E110" s="1011" t="s">
        <v>135</v>
      </c>
      <c r="F110" s="1011" t="s">
        <v>6</v>
      </c>
      <c r="G110" s="1011" t="s">
        <v>6</v>
      </c>
      <c r="H110" s="1011" t="s">
        <v>101</v>
      </c>
      <c r="I110" s="1011" t="s">
        <v>1688</v>
      </c>
      <c r="J110" s="1011" t="s">
        <v>1416</v>
      </c>
      <c r="K110" s="1011" t="s">
        <v>1329</v>
      </c>
      <c r="L110" s="1011" t="s">
        <v>47</v>
      </c>
      <c r="M110" s="1011" t="s">
        <v>198</v>
      </c>
      <c r="N110" s="1011">
        <v>129</v>
      </c>
      <c r="O110" s="1011">
        <v>106</v>
      </c>
      <c r="P110" s="1011">
        <v>3337.85</v>
      </c>
      <c r="Q110" s="1011">
        <v>3336.2</v>
      </c>
      <c r="R110" s="1011">
        <v>390.04</v>
      </c>
      <c r="S110" s="1011">
        <v>533.70882551</v>
      </c>
      <c r="T110" s="1011">
        <v>0</v>
      </c>
      <c r="U110" s="1011">
        <v>0</v>
      </c>
      <c r="V110" s="1011">
        <v>390.04</v>
      </c>
      <c r="W110" s="1011" t="s">
        <v>1397</v>
      </c>
      <c r="X110" s="1011" t="s">
        <v>1331</v>
      </c>
      <c r="Y110" s="1011" t="s">
        <v>1799</v>
      </c>
      <c r="AA110" s="1011" t="s">
        <v>1800</v>
      </c>
      <c r="AB110" s="1011" t="s">
        <v>140</v>
      </c>
    </row>
    <row r="111" spans="1:28" x14ac:dyDescent="0.25">
      <c r="A111" s="1011">
        <v>3768215</v>
      </c>
      <c r="B111" s="1011" t="s">
        <v>1801</v>
      </c>
      <c r="C111" s="1011" t="s">
        <v>1326</v>
      </c>
      <c r="D111" s="1011" t="s">
        <v>1</v>
      </c>
      <c r="E111" s="1011" t="s">
        <v>135</v>
      </c>
      <c r="F111" s="1011" t="s">
        <v>11</v>
      </c>
      <c r="G111" s="1011" t="s">
        <v>11</v>
      </c>
      <c r="H111" s="1011" t="s">
        <v>102</v>
      </c>
      <c r="I111" s="1011" t="s">
        <v>1688</v>
      </c>
      <c r="J111" s="1011" t="s">
        <v>1416</v>
      </c>
      <c r="K111" s="1011" t="s">
        <v>1329</v>
      </c>
      <c r="L111" s="1011" t="s">
        <v>47</v>
      </c>
      <c r="M111" s="1011" t="s">
        <v>198</v>
      </c>
      <c r="N111" s="1011">
        <v>117</v>
      </c>
      <c r="O111" s="1011">
        <v>54</v>
      </c>
      <c r="P111" s="1011">
        <v>3436.79</v>
      </c>
      <c r="Q111" s="1011">
        <v>7588.22</v>
      </c>
      <c r="R111" s="1011">
        <v>856.7656356</v>
      </c>
      <c r="S111" s="1011">
        <v>1095.03048147</v>
      </c>
      <c r="T111" s="1011">
        <v>168.7656356</v>
      </c>
      <c r="U111" s="1011">
        <v>0</v>
      </c>
      <c r="V111" s="1011">
        <v>845.71</v>
      </c>
      <c r="W111" s="1011" t="s">
        <v>1397</v>
      </c>
      <c r="X111" s="1011" t="s">
        <v>1331</v>
      </c>
      <c r="Y111" s="1011" t="s">
        <v>1802</v>
      </c>
      <c r="AA111" s="1011" t="s">
        <v>1803</v>
      </c>
      <c r="AB111" s="1011" t="s">
        <v>140</v>
      </c>
    </row>
    <row r="112" spans="1:28" x14ac:dyDescent="0.25">
      <c r="A112" s="1011">
        <v>24091738</v>
      </c>
      <c r="B112" s="1011" t="s">
        <v>1804</v>
      </c>
      <c r="C112" s="1011" t="s">
        <v>1326</v>
      </c>
      <c r="D112" s="1011" t="s">
        <v>1</v>
      </c>
      <c r="E112" s="1011" t="s">
        <v>135</v>
      </c>
      <c r="F112" s="1011" t="s">
        <v>20</v>
      </c>
      <c r="G112" s="1011" t="s">
        <v>20</v>
      </c>
      <c r="H112" s="1011" t="s">
        <v>97</v>
      </c>
      <c r="I112" s="1011" t="s">
        <v>1805</v>
      </c>
      <c r="J112" s="1011" t="s">
        <v>1806</v>
      </c>
      <c r="K112" s="1011" t="s">
        <v>1329</v>
      </c>
      <c r="L112" s="1011" t="s">
        <v>47</v>
      </c>
      <c r="M112" s="1011" t="s">
        <v>198</v>
      </c>
      <c r="N112" s="1011">
        <v>73.25</v>
      </c>
      <c r="O112" s="1011">
        <v>1</v>
      </c>
      <c r="P112" s="1011">
        <v>2469.8200000000002</v>
      </c>
      <c r="Q112" s="1011">
        <v>1927.41</v>
      </c>
      <c r="R112" s="1011">
        <v>193.95366125000001</v>
      </c>
      <c r="S112" s="1011">
        <v>63.176938110000002</v>
      </c>
      <c r="T112" s="1011">
        <v>3.66125E-3</v>
      </c>
      <c r="U112" s="1011">
        <v>0</v>
      </c>
      <c r="V112" s="1011">
        <v>193.95</v>
      </c>
      <c r="W112" s="1011" t="s">
        <v>10</v>
      </c>
      <c r="X112" s="1011" t="s">
        <v>1331</v>
      </c>
      <c r="Y112" s="1011" t="s">
        <v>1807</v>
      </c>
      <c r="AA112" s="1011" t="s">
        <v>1808</v>
      </c>
      <c r="AB112" s="1011" t="s">
        <v>140</v>
      </c>
    </row>
    <row r="113" spans="1:28" x14ac:dyDescent="0.25">
      <c r="A113" s="1011">
        <v>43796705</v>
      </c>
      <c r="B113" s="1011" t="s">
        <v>1809</v>
      </c>
      <c r="C113" s="1011" t="s">
        <v>1326</v>
      </c>
      <c r="D113" s="1011" t="s">
        <v>1</v>
      </c>
      <c r="E113" s="1011" t="s">
        <v>135</v>
      </c>
      <c r="F113" s="1011" t="s">
        <v>6</v>
      </c>
      <c r="G113" s="1011" t="s">
        <v>6</v>
      </c>
      <c r="H113" s="1011" t="s">
        <v>95</v>
      </c>
      <c r="I113" s="1011" t="s">
        <v>1810</v>
      </c>
      <c r="J113" s="1011" t="s">
        <v>1811</v>
      </c>
      <c r="K113" s="1011" t="s">
        <v>1329</v>
      </c>
      <c r="L113" s="1011" t="s">
        <v>47</v>
      </c>
      <c r="M113" s="1011" t="s">
        <v>198</v>
      </c>
      <c r="N113" s="1011">
        <v>72.36</v>
      </c>
      <c r="O113" s="1011">
        <v>71.36</v>
      </c>
      <c r="P113" s="1011">
        <v>438.15</v>
      </c>
      <c r="Q113" s="1011">
        <v>2010.45</v>
      </c>
      <c r="R113" s="1011">
        <v>139.44999999999999</v>
      </c>
      <c r="S113" s="1011">
        <v>426.75621010999998</v>
      </c>
      <c r="T113" s="1011">
        <v>0</v>
      </c>
      <c r="U113" s="1011">
        <v>0</v>
      </c>
      <c r="V113" s="1011">
        <v>139.44999999999999</v>
      </c>
      <c r="W113" s="1011" t="s">
        <v>1812</v>
      </c>
      <c r="X113" s="1011" t="s">
        <v>1331</v>
      </c>
      <c r="Y113" s="1011" t="s">
        <v>1813</v>
      </c>
      <c r="AA113" s="1011" t="s">
        <v>1814</v>
      </c>
      <c r="AB113" s="1011" t="s">
        <v>140</v>
      </c>
    </row>
    <row r="114" spans="1:28" x14ac:dyDescent="0.25">
      <c r="A114" s="1011">
        <v>34058099</v>
      </c>
      <c r="B114" s="1011" t="s">
        <v>1526</v>
      </c>
      <c r="C114" s="1011" t="s">
        <v>1326</v>
      </c>
      <c r="D114" s="1011" t="s">
        <v>1</v>
      </c>
      <c r="E114" s="1011" t="s">
        <v>135</v>
      </c>
      <c r="F114" s="1011" t="s">
        <v>34</v>
      </c>
      <c r="G114" s="1011" t="s">
        <v>34</v>
      </c>
      <c r="H114" s="1011" t="s">
        <v>99</v>
      </c>
      <c r="I114" s="1011" t="s">
        <v>1527</v>
      </c>
      <c r="J114" s="1011" t="s">
        <v>1528</v>
      </c>
      <c r="K114" s="1011" t="s">
        <v>1329</v>
      </c>
      <c r="L114" s="1011" t="s">
        <v>47</v>
      </c>
      <c r="M114" s="1011" t="s">
        <v>198</v>
      </c>
      <c r="N114" s="1011">
        <v>298</v>
      </c>
      <c r="O114" s="1011">
        <v>279</v>
      </c>
      <c r="P114" s="1011">
        <v>4415.25</v>
      </c>
      <c r="Q114" s="1011">
        <v>11014.43</v>
      </c>
      <c r="R114" s="1011">
        <v>1786.96</v>
      </c>
      <c r="S114" s="1011">
        <v>1353.3950404899999</v>
      </c>
      <c r="T114" s="1011">
        <v>0</v>
      </c>
      <c r="U114" s="1011">
        <v>0</v>
      </c>
      <c r="V114" s="1011">
        <v>1786.96</v>
      </c>
      <c r="W114" s="1011" t="s">
        <v>1529</v>
      </c>
      <c r="X114" s="1011" t="s">
        <v>1331</v>
      </c>
      <c r="Y114" s="1011" t="s">
        <v>1530</v>
      </c>
      <c r="AA114" s="1011" t="s">
        <v>1531</v>
      </c>
      <c r="AB114" s="1011" t="s">
        <v>140</v>
      </c>
    </row>
    <row r="115" spans="1:28" x14ac:dyDescent="0.25">
      <c r="A115" s="1011">
        <v>54122478</v>
      </c>
      <c r="B115" s="1011" t="s">
        <v>1722</v>
      </c>
      <c r="C115" s="1011" t="s">
        <v>1326</v>
      </c>
      <c r="D115" s="1011" t="s">
        <v>1</v>
      </c>
      <c r="E115" s="1011" t="s">
        <v>135</v>
      </c>
      <c r="F115" s="1011" t="s">
        <v>34</v>
      </c>
      <c r="G115" s="1011" t="s">
        <v>34</v>
      </c>
      <c r="H115" s="1011" t="s">
        <v>100</v>
      </c>
      <c r="I115" s="1011" t="s">
        <v>1662</v>
      </c>
      <c r="J115" s="1011" t="s">
        <v>1663</v>
      </c>
      <c r="K115" s="1011" t="s">
        <v>1329</v>
      </c>
      <c r="L115" s="1011" t="s">
        <v>47</v>
      </c>
      <c r="M115" s="1011" t="s">
        <v>198</v>
      </c>
      <c r="N115" s="1011">
        <v>59</v>
      </c>
      <c r="O115" s="1011">
        <v>58</v>
      </c>
      <c r="P115" s="1011">
        <v>997.34</v>
      </c>
      <c r="Q115" s="1011">
        <v>4149.99</v>
      </c>
      <c r="R115" s="1011">
        <v>1366.13</v>
      </c>
      <c r="S115" s="1011">
        <v>437.23600923999999</v>
      </c>
      <c r="T115" s="1011">
        <v>0</v>
      </c>
      <c r="U115" s="1011">
        <v>0</v>
      </c>
      <c r="V115" s="1011">
        <v>1366.13</v>
      </c>
      <c r="W115" s="1011" t="s">
        <v>1664</v>
      </c>
      <c r="X115" s="1011" t="s">
        <v>1331</v>
      </c>
      <c r="Y115" s="1011" t="s">
        <v>1723</v>
      </c>
      <c r="AA115" s="1011" t="s">
        <v>1724</v>
      </c>
      <c r="AB115" s="1011" t="s">
        <v>140</v>
      </c>
    </row>
    <row r="116" spans="1:28" x14ac:dyDescent="0.25">
      <c r="A116" s="1011">
        <v>13987417</v>
      </c>
      <c r="B116" s="1011" t="s">
        <v>1594</v>
      </c>
      <c r="C116" s="1011" t="s">
        <v>1326</v>
      </c>
      <c r="D116" s="1011" t="s">
        <v>1</v>
      </c>
      <c r="E116" s="1011" t="s">
        <v>135</v>
      </c>
      <c r="F116" s="1011" t="s">
        <v>20</v>
      </c>
      <c r="G116" s="1011" t="s">
        <v>20</v>
      </c>
      <c r="H116" s="1011" t="s">
        <v>529</v>
      </c>
      <c r="I116" s="1011" t="s">
        <v>1595</v>
      </c>
      <c r="J116" s="1011" t="s">
        <v>1596</v>
      </c>
      <c r="K116" s="1011" t="s">
        <v>1329</v>
      </c>
      <c r="L116" s="1011" t="s">
        <v>47</v>
      </c>
      <c r="M116" s="1011" t="s">
        <v>198</v>
      </c>
      <c r="N116" s="1011">
        <v>87</v>
      </c>
      <c r="O116" s="1011">
        <v>15</v>
      </c>
      <c r="P116" s="1011">
        <v>5249.9</v>
      </c>
      <c r="Q116" s="1011">
        <v>33732.94</v>
      </c>
      <c r="R116" s="1011">
        <v>432.5</v>
      </c>
      <c r="S116" s="1011">
        <v>635.72111696000002</v>
      </c>
      <c r="T116" s="1011">
        <v>0</v>
      </c>
      <c r="U116" s="1011">
        <v>0</v>
      </c>
      <c r="V116" s="1011">
        <v>432.5</v>
      </c>
      <c r="W116" s="1011" t="s">
        <v>1597</v>
      </c>
      <c r="X116" s="1011" t="s">
        <v>1331</v>
      </c>
      <c r="Y116" s="1011" t="s">
        <v>1598</v>
      </c>
      <c r="AA116" s="1011" t="s">
        <v>1599</v>
      </c>
      <c r="AB116" s="1011" t="s">
        <v>140</v>
      </c>
    </row>
    <row r="117" spans="1:28" x14ac:dyDescent="0.25">
      <c r="A117" s="1011">
        <v>14152664</v>
      </c>
      <c r="B117" s="1011" t="s">
        <v>1815</v>
      </c>
      <c r="C117" s="1011" t="s">
        <v>1326</v>
      </c>
      <c r="D117" s="1011" t="s">
        <v>1</v>
      </c>
      <c r="E117" s="1011" t="s">
        <v>135</v>
      </c>
      <c r="F117" s="1011" t="s">
        <v>38</v>
      </c>
      <c r="G117" s="1011" t="s">
        <v>38</v>
      </c>
      <c r="H117" s="1011" t="s">
        <v>88</v>
      </c>
      <c r="I117" s="1011" t="s">
        <v>1816</v>
      </c>
      <c r="J117" s="1011" t="s">
        <v>1817</v>
      </c>
      <c r="K117" s="1011" t="s">
        <v>1329</v>
      </c>
      <c r="L117" s="1011" t="s">
        <v>47</v>
      </c>
      <c r="M117" s="1011" t="s">
        <v>198</v>
      </c>
      <c r="N117" s="1011">
        <v>189</v>
      </c>
      <c r="O117" s="1011">
        <v>147</v>
      </c>
      <c r="P117" s="1011">
        <v>2658.71</v>
      </c>
      <c r="Q117" s="1011">
        <v>14287.28</v>
      </c>
      <c r="R117" s="1011">
        <v>1702.74</v>
      </c>
      <c r="S117" s="1011">
        <v>977.91136637</v>
      </c>
      <c r="T117" s="1011">
        <v>28</v>
      </c>
      <c r="U117" s="1011">
        <v>0</v>
      </c>
      <c r="V117" s="1011">
        <v>1702.74</v>
      </c>
      <c r="W117" s="1011" t="s">
        <v>1818</v>
      </c>
      <c r="X117" s="1011" t="s">
        <v>1331</v>
      </c>
      <c r="Y117" s="1011" t="s">
        <v>1819</v>
      </c>
      <c r="AA117" s="1011" t="s">
        <v>1820</v>
      </c>
      <c r="AB117" s="1011" t="s">
        <v>140</v>
      </c>
    </row>
    <row r="118" spans="1:28" x14ac:dyDescent="0.25">
      <c r="A118" s="1011">
        <v>23754310</v>
      </c>
      <c r="B118" s="1011" t="s">
        <v>1821</v>
      </c>
      <c r="C118" s="1011" t="s">
        <v>1326</v>
      </c>
      <c r="D118" s="1011" t="s">
        <v>1</v>
      </c>
      <c r="E118" s="1011" t="s">
        <v>135</v>
      </c>
      <c r="F118" s="1011" t="s">
        <v>11</v>
      </c>
      <c r="G118" s="1011" t="s">
        <v>11</v>
      </c>
      <c r="H118" s="1011" t="s">
        <v>100</v>
      </c>
      <c r="I118" s="1011" t="s">
        <v>1822</v>
      </c>
      <c r="J118" s="1011" t="s">
        <v>1823</v>
      </c>
      <c r="K118" s="1011" t="s">
        <v>1329</v>
      </c>
      <c r="L118" s="1011" t="s">
        <v>47</v>
      </c>
      <c r="M118" s="1011" t="s">
        <v>198</v>
      </c>
      <c r="N118" s="1011">
        <v>292.75</v>
      </c>
      <c r="O118" s="1011">
        <v>281.75</v>
      </c>
      <c r="P118" s="1011">
        <v>5905</v>
      </c>
      <c r="Q118" s="1011">
        <v>16821.419999999998</v>
      </c>
      <c r="R118" s="1011">
        <v>1899.66</v>
      </c>
      <c r="S118" s="1011">
        <v>1500.3613305599999</v>
      </c>
      <c r="T118" s="1011">
        <v>0</v>
      </c>
      <c r="U118" s="1011">
        <v>0</v>
      </c>
      <c r="V118" s="1011">
        <v>1899.66</v>
      </c>
      <c r="W118" s="1011" t="s">
        <v>1824</v>
      </c>
      <c r="X118" s="1011" t="s">
        <v>1331</v>
      </c>
      <c r="Y118" s="1011" t="s">
        <v>1825</v>
      </c>
      <c r="AA118" s="1011" t="s">
        <v>1826</v>
      </c>
      <c r="AB118" s="1011" t="s">
        <v>140</v>
      </c>
    </row>
    <row r="119" spans="1:28" x14ac:dyDescent="0.25">
      <c r="A119" s="1011">
        <v>43964485</v>
      </c>
      <c r="B119" s="1011" t="s">
        <v>1827</v>
      </c>
      <c r="C119" s="1011" t="s">
        <v>1326</v>
      </c>
      <c r="D119" s="1011" t="s">
        <v>1</v>
      </c>
      <c r="E119" s="1011" t="s">
        <v>135</v>
      </c>
      <c r="F119" s="1011" t="s">
        <v>14</v>
      </c>
      <c r="G119" s="1011" t="s">
        <v>14</v>
      </c>
      <c r="H119" s="1011" t="s">
        <v>94</v>
      </c>
      <c r="I119" s="1011" t="s">
        <v>1688</v>
      </c>
      <c r="J119" s="1011" t="s">
        <v>1416</v>
      </c>
      <c r="K119" s="1011" t="s">
        <v>1329</v>
      </c>
      <c r="L119" s="1011" t="s">
        <v>47</v>
      </c>
      <c r="M119" s="1011" t="s">
        <v>198</v>
      </c>
      <c r="N119" s="1011">
        <v>657</v>
      </c>
      <c r="O119" s="1011">
        <v>204</v>
      </c>
      <c r="P119" s="1011">
        <v>18996</v>
      </c>
      <c r="Q119" s="1011">
        <v>19518.46</v>
      </c>
      <c r="R119" s="1011">
        <v>4836.53</v>
      </c>
      <c r="S119" s="1011">
        <v>1988.3050841500001</v>
      </c>
      <c r="T119" s="1011">
        <v>0</v>
      </c>
      <c r="U119" s="1011">
        <v>149.01</v>
      </c>
      <c r="V119" s="1011">
        <v>4985.54</v>
      </c>
      <c r="W119" s="1011" t="s">
        <v>1397</v>
      </c>
      <c r="X119" s="1011" t="s">
        <v>1331</v>
      </c>
      <c r="Y119" s="1011" t="s">
        <v>1828</v>
      </c>
      <c r="AA119" s="1011" t="s">
        <v>1829</v>
      </c>
      <c r="AB119" s="1011" t="s">
        <v>140</v>
      </c>
    </row>
    <row r="120" spans="1:28" x14ac:dyDescent="0.25">
      <c r="A120" s="1011">
        <v>4138046</v>
      </c>
      <c r="B120" s="1011" t="s">
        <v>1830</v>
      </c>
      <c r="C120" s="1011" t="s">
        <v>1326</v>
      </c>
      <c r="D120" s="1011" t="s">
        <v>1</v>
      </c>
      <c r="E120" s="1011" t="s">
        <v>135</v>
      </c>
      <c r="F120" s="1011" t="s">
        <v>34</v>
      </c>
      <c r="G120" s="1011" t="s">
        <v>34</v>
      </c>
      <c r="H120" s="1011" t="s">
        <v>529</v>
      </c>
      <c r="I120" s="1011" t="s">
        <v>1831</v>
      </c>
      <c r="J120" s="1011" t="s">
        <v>1463</v>
      </c>
      <c r="K120" s="1011" t="s">
        <v>1329</v>
      </c>
      <c r="L120" s="1011" t="s">
        <v>47</v>
      </c>
      <c r="M120" s="1011" t="s">
        <v>198</v>
      </c>
      <c r="N120" s="1011">
        <v>116</v>
      </c>
      <c r="O120" s="1011">
        <v>8</v>
      </c>
      <c r="P120" s="1011">
        <v>8632.4</v>
      </c>
      <c r="Q120" s="1011">
        <v>27532.2</v>
      </c>
      <c r="R120" s="1011">
        <v>2166.84</v>
      </c>
      <c r="S120" s="1011">
        <v>1057.33056358</v>
      </c>
      <c r="T120" s="1011">
        <v>0</v>
      </c>
      <c r="U120" s="1011">
        <v>0</v>
      </c>
      <c r="V120" s="1011">
        <v>2166.84</v>
      </c>
      <c r="W120" s="1011" t="s">
        <v>1464</v>
      </c>
      <c r="X120" s="1011" t="s">
        <v>1331</v>
      </c>
      <c r="Y120" s="1011" t="s">
        <v>1832</v>
      </c>
      <c r="AA120" s="1011" t="s">
        <v>1833</v>
      </c>
      <c r="AB120" s="1011" t="s">
        <v>140</v>
      </c>
    </row>
    <row r="121" spans="1:28" x14ac:dyDescent="0.25">
      <c r="A121" s="1011">
        <v>64237621</v>
      </c>
      <c r="B121" s="1011" t="s">
        <v>1834</v>
      </c>
      <c r="C121" s="1011" t="s">
        <v>1326</v>
      </c>
      <c r="D121" s="1011" t="s">
        <v>1</v>
      </c>
      <c r="E121" s="1011" t="s">
        <v>135</v>
      </c>
      <c r="F121" s="1011" t="s">
        <v>34</v>
      </c>
      <c r="G121" s="1011" t="s">
        <v>34</v>
      </c>
      <c r="H121" s="1011" t="s">
        <v>89</v>
      </c>
      <c r="I121" s="1011" t="s">
        <v>1835</v>
      </c>
      <c r="J121" s="1011" t="s">
        <v>1354</v>
      </c>
      <c r="K121" s="1011" t="s">
        <v>1329</v>
      </c>
      <c r="L121" s="1011" t="s">
        <v>47</v>
      </c>
      <c r="M121" s="1011" t="s">
        <v>198</v>
      </c>
      <c r="N121" s="1011">
        <v>102</v>
      </c>
      <c r="O121" s="1011">
        <v>42</v>
      </c>
      <c r="P121" s="1011">
        <v>1039.2</v>
      </c>
      <c r="Q121" s="1011">
        <v>3692.93</v>
      </c>
      <c r="R121" s="1011">
        <v>331.06903727999997</v>
      </c>
      <c r="S121" s="1011">
        <v>145.61500000000001</v>
      </c>
      <c r="T121" s="1011">
        <v>11.029037280000001</v>
      </c>
      <c r="U121" s="1011">
        <v>0</v>
      </c>
      <c r="V121" s="1011">
        <v>320.04000000000002</v>
      </c>
      <c r="W121" s="1011" t="s">
        <v>1355</v>
      </c>
      <c r="X121" s="1011" t="s">
        <v>1331</v>
      </c>
      <c r="Y121" s="1011" t="s">
        <v>1836</v>
      </c>
      <c r="AA121" s="1011" t="s">
        <v>1837</v>
      </c>
      <c r="AB121" s="1011" t="s">
        <v>140</v>
      </c>
    </row>
    <row r="122" spans="1:28" x14ac:dyDescent="0.25">
      <c r="A122" s="1011">
        <v>64237621</v>
      </c>
      <c r="B122" s="1011" t="s">
        <v>1834</v>
      </c>
      <c r="C122" s="1011" t="s">
        <v>1326</v>
      </c>
      <c r="D122" s="1011" t="s">
        <v>1</v>
      </c>
      <c r="E122" s="1011" t="s">
        <v>135</v>
      </c>
      <c r="F122" s="1011" t="s">
        <v>34</v>
      </c>
      <c r="G122" s="1011" t="s">
        <v>34</v>
      </c>
      <c r="H122" s="1011" t="s">
        <v>104</v>
      </c>
      <c r="I122" s="1011" t="s">
        <v>1835</v>
      </c>
      <c r="J122" s="1011" t="s">
        <v>1354</v>
      </c>
      <c r="K122" s="1011" t="s">
        <v>1329</v>
      </c>
      <c r="L122" s="1011" t="s">
        <v>47</v>
      </c>
      <c r="M122" s="1011" t="s">
        <v>198</v>
      </c>
      <c r="N122" s="1011">
        <v>305</v>
      </c>
      <c r="O122" s="1011">
        <v>15</v>
      </c>
      <c r="P122" s="1011">
        <v>7048.76</v>
      </c>
      <c r="Q122" s="1011">
        <v>30366.09</v>
      </c>
      <c r="R122" s="1011">
        <v>2781.7538660599998</v>
      </c>
      <c r="S122" s="1011">
        <v>156.34384899</v>
      </c>
      <c r="T122" s="1011">
        <v>20905.013866059999</v>
      </c>
      <c r="U122" s="1011">
        <v>0</v>
      </c>
      <c r="V122" s="1011">
        <v>3042.39</v>
      </c>
      <c r="W122" s="1011" t="s">
        <v>1355</v>
      </c>
      <c r="X122" s="1011" t="s">
        <v>1331</v>
      </c>
      <c r="Y122" s="1011" t="s">
        <v>1836</v>
      </c>
      <c r="AA122" s="1011" t="s">
        <v>1837</v>
      </c>
      <c r="AB122" s="1011" t="s">
        <v>140</v>
      </c>
    </row>
    <row r="123" spans="1:28" x14ac:dyDescent="0.25">
      <c r="A123" s="1011">
        <v>74055294</v>
      </c>
      <c r="B123" s="1011" t="s">
        <v>1640</v>
      </c>
      <c r="C123" s="1011" t="s">
        <v>1326</v>
      </c>
      <c r="D123" s="1011" t="s">
        <v>1</v>
      </c>
      <c r="E123" s="1011" t="s">
        <v>135</v>
      </c>
      <c r="F123" s="1011" t="s">
        <v>36</v>
      </c>
      <c r="G123" s="1011" t="s">
        <v>36</v>
      </c>
      <c r="H123" s="1011" t="s">
        <v>95</v>
      </c>
      <c r="I123" s="1011" t="s">
        <v>1641</v>
      </c>
      <c r="J123" s="1011" t="s">
        <v>1642</v>
      </c>
      <c r="K123" s="1011" t="s">
        <v>1329</v>
      </c>
      <c r="L123" s="1011" t="s">
        <v>47</v>
      </c>
      <c r="M123" s="1011" t="s">
        <v>198</v>
      </c>
      <c r="N123" s="1011">
        <v>28</v>
      </c>
      <c r="O123" s="1011">
        <v>25</v>
      </c>
      <c r="P123" s="1011">
        <v>496.42</v>
      </c>
      <c r="Q123" s="1011">
        <v>1593.93</v>
      </c>
      <c r="R123" s="1011">
        <v>823.17</v>
      </c>
      <c r="S123" s="1011">
        <v>312.18970322000001</v>
      </c>
      <c r="T123" s="1011">
        <v>0</v>
      </c>
      <c r="U123" s="1011">
        <v>0</v>
      </c>
      <c r="V123" s="1011">
        <v>823.17</v>
      </c>
      <c r="W123" s="1011" t="s">
        <v>1643</v>
      </c>
      <c r="X123" s="1011" t="s">
        <v>1331</v>
      </c>
      <c r="Y123" s="1011" t="s">
        <v>1644</v>
      </c>
      <c r="AA123" s="1011" t="s">
        <v>1645</v>
      </c>
      <c r="AB123" s="1011" t="s">
        <v>140</v>
      </c>
    </row>
    <row r="124" spans="1:28" x14ac:dyDescent="0.25">
      <c r="A124" s="1011">
        <v>3978095</v>
      </c>
      <c r="B124" s="1011" t="s">
        <v>1838</v>
      </c>
      <c r="C124" s="1011" t="s">
        <v>1326</v>
      </c>
      <c r="D124" s="1011" t="s">
        <v>1</v>
      </c>
      <c r="E124" s="1011" t="s">
        <v>135</v>
      </c>
      <c r="F124" s="1011" t="s">
        <v>34</v>
      </c>
      <c r="G124" s="1011" t="s">
        <v>34</v>
      </c>
      <c r="H124" s="1011" t="s">
        <v>1394</v>
      </c>
      <c r="I124" s="1011" t="s">
        <v>1620</v>
      </c>
      <c r="J124" s="1011" t="s">
        <v>1621</v>
      </c>
      <c r="K124" s="1011" t="s">
        <v>1329</v>
      </c>
      <c r="L124" s="1011" t="s">
        <v>47</v>
      </c>
      <c r="M124" s="1011" t="s">
        <v>198</v>
      </c>
      <c r="N124" s="1011">
        <v>0</v>
      </c>
      <c r="O124" s="1011">
        <v>0</v>
      </c>
      <c r="P124" s="1011">
        <v>0</v>
      </c>
      <c r="Q124" s="1011">
        <v>0</v>
      </c>
      <c r="R124" s="1011">
        <v>0</v>
      </c>
      <c r="S124" s="1011">
        <v>0</v>
      </c>
      <c r="T124" s="1011">
        <v>0</v>
      </c>
      <c r="U124" s="1011">
        <v>0</v>
      </c>
      <c r="V124" s="1011">
        <v>0</v>
      </c>
      <c r="W124" s="1011" t="s">
        <v>1622</v>
      </c>
      <c r="X124" s="1011" t="s">
        <v>1331</v>
      </c>
      <c r="Y124" s="1011" t="s">
        <v>1839</v>
      </c>
      <c r="AA124" s="1011" t="s">
        <v>1840</v>
      </c>
      <c r="AB124" s="1011" t="s">
        <v>140</v>
      </c>
    </row>
    <row r="125" spans="1:28" x14ac:dyDescent="0.25">
      <c r="A125" s="1011">
        <v>4180501</v>
      </c>
      <c r="B125" s="1011" t="s">
        <v>1697</v>
      </c>
      <c r="C125" s="1011" t="s">
        <v>1326</v>
      </c>
      <c r="D125" s="1011" t="s">
        <v>1</v>
      </c>
      <c r="E125" s="1011" t="s">
        <v>135</v>
      </c>
      <c r="F125" s="1011" t="s">
        <v>14</v>
      </c>
      <c r="G125" s="1011" t="s">
        <v>14</v>
      </c>
      <c r="H125" s="1011" t="s">
        <v>1394</v>
      </c>
      <c r="I125" s="1011" t="s">
        <v>1698</v>
      </c>
      <c r="J125" s="1011" t="s">
        <v>1528</v>
      </c>
      <c r="K125" s="1011" t="s">
        <v>1329</v>
      </c>
      <c r="L125" s="1011" t="s">
        <v>47</v>
      </c>
      <c r="M125" s="1011" t="s">
        <v>198</v>
      </c>
      <c r="N125" s="1011">
        <v>0</v>
      </c>
      <c r="O125" s="1011">
        <v>0</v>
      </c>
      <c r="P125" s="1011">
        <v>0</v>
      </c>
      <c r="Q125" s="1011">
        <v>0</v>
      </c>
      <c r="R125" s="1011">
        <v>0</v>
      </c>
      <c r="S125" s="1011">
        <v>0</v>
      </c>
      <c r="T125" s="1011">
        <v>0</v>
      </c>
      <c r="U125" s="1011">
        <v>0</v>
      </c>
      <c r="V125" s="1011">
        <v>0</v>
      </c>
      <c r="W125" s="1011" t="s">
        <v>1529</v>
      </c>
      <c r="X125" s="1011" t="s">
        <v>1331</v>
      </c>
      <c r="Y125" s="1011" t="s">
        <v>1699</v>
      </c>
      <c r="AA125" s="1011" t="s">
        <v>1700</v>
      </c>
      <c r="AB125" s="1011" t="s">
        <v>140</v>
      </c>
    </row>
    <row r="126" spans="1:28" x14ac:dyDescent="0.25">
      <c r="A126" s="1011">
        <v>44180685</v>
      </c>
      <c r="B126" s="1011" t="s">
        <v>1437</v>
      </c>
      <c r="C126" s="1011" t="s">
        <v>1326</v>
      </c>
      <c r="D126" s="1011" t="s">
        <v>1</v>
      </c>
      <c r="E126" s="1011" t="s">
        <v>135</v>
      </c>
      <c r="F126" s="1011" t="s">
        <v>0</v>
      </c>
      <c r="G126" s="1011" t="s">
        <v>0</v>
      </c>
      <c r="H126" s="1011" t="s">
        <v>93</v>
      </c>
      <c r="I126" s="1011" t="s">
        <v>1438</v>
      </c>
      <c r="J126" s="1011" t="s">
        <v>1439</v>
      </c>
      <c r="K126" s="1011" t="s">
        <v>1329</v>
      </c>
      <c r="L126" s="1011" t="s">
        <v>47</v>
      </c>
      <c r="M126" s="1011" t="s">
        <v>198</v>
      </c>
      <c r="N126" s="1011">
        <v>49.333399999999997</v>
      </c>
      <c r="O126" s="1011">
        <v>30.333400000000001</v>
      </c>
      <c r="P126" s="1011">
        <v>1300.2</v>
      </c>
      <c r="Q126" s="1011">
        <v>2218.54</v>
      </c>
      <c r="R126" s="1011">
        <v>271.26</v>
      </c>
      <c r="S126" s="1011">
        <v>337.14611345999998</v>
      </c>
      <c r="T126" s="1011">
        <v>0</v>
      </c>
      <c r="U126" s="1011">
        <v>0</v>
      </c>
      <c r="V126" s="1011">
        <v>271.26</v>
      </c>
      <c r="W126" s="1011" t="s">
        <v>1440</v>
      </c>
      <c r="X126" s="1011" t="s">
        <v>1331</v>
      </c>
      <c r="Y126" s="1011" t="s">
        <v>1441</v>
      </c>
      <c r="AA126" s="1011" t="s">
        <v>1442</v>
      </c>
      <c r="AB126" s="1011" t="s">
        <v>140</v>
      </c>
    </row>
    <row r="127" spans="1:28" x14ac:dyDescent="0.25">
      <c r="A127" s="1011">
        <v>24053233</v>
      </c>
      <c r="B127" s="1011" t="s">
        <v>1841</v>
      </c>
      <c r="C127" s="1011" t="s">
        <v>1326</v>
      </c>
      <c r="D127" s="1011" t="s">
        <v>1</v>
      </c>
      <c r="E127" s="1011" t="s">
        <v>135</v>
      </c>
      <c r="F127" s="1011" t="s">
        <v>0</v>
      </c>
      <c r="G127" s="1011" t="s">
        <v>0</v>
      </c>
      <c r="H127" s="1011" t="s">
        <v>97</v>
      </c>
      <c r="I127" s="1011" t="s">
        <v>1842</v>
      </c>
      <c r="J127" s="1011" t="s">
        <v>1510</v>
      </c>
      <c r="K127" s="1011" t="s">
        <v>1329</v>
      </c>
      <c r="L127" s="1011" t="s">
        <v>47</v>
      </c>
      <c r="M127" s="1011" t="s">
        <v>198</v>
      </c>
      <c r="N127" s="1011">
        <v>365.08620000000002</v>
      </c>
      <c r="O127" s="1011">
        <v>285.58620000000002</v>
      </c>
      <c r="P127" s="1011">
        <v>9289.82</v>
      </c>
      <c r="Q127" s="1011">
        <v>12631.47</v>
      </c>
      <c r="R127" s="1011">
        <v>3281.4379358699998</v>
      </c>
      <c r="S127" s="1011">
        <v>2333.0150028399999</v>
      </c>
      <c r="T127" s="1011">
        <v>-2.2064130000000001E-2</v>
      </c>
      <c r="U127" s="1011">
        <v>0</v>
      </c>
      <c r="V127" s="1011">
        <v>3281.46</v>
      </c>
      <c r="W127" s="1011" t="s">
        <v>1511</v>
      </c>
      <c r="X127" s="1011" t="s">
        <v>1331</v>
      </c>
      <c r="Y127" s="1011" t="s">
        <v>1843</v>
      </c>
      <c r="AA127" s="1011" t="s">
        <v>1844</v>
      </c>
      <c r="AB127" s="1011" t="s">
        <v>140</v>
      </c>
    </row>
    <row r="128" spans="1:28" x14ac:dyDescent="0.25">
      <c r="A128" s="1011">
        <v>23771421</v>
      </c>
      <c r="B128" s="1011" t="s">
        <v>1655</v>
      </c>
      <c r="C128" s="1011" t="s">
        <v>1326</v>
      </c>
      <c r="D128" s="1011" t="s">
        <v>1</v>
      </c>
      <c r="E128" s="1011" t="s">
        <v>135</v>
      </c>
      <c r="F128" s="1011" t="s">
        <v>6</v>
      </c>
      <c r="G128" s="1011" t="s">
        <v>6</v>
      </c>
      <c r="H128" s="1011" t="s">
        <v>95</v>
      </c>
      <c r="I128" s="1011" t="s">
        <v>1656</v>
      </c>
      <c r="J128" s="1011" t="s">
        <v>1657</v>
      </c>
      <c r="K128" s="1011" t="s">
        <v>1329</v>
      </c>
      <c r="L128" s="1011" t="s">
        <v>47</v>
      </c>
      <c r="M128" s="1011" t="s">
        <v>198</v>
      </c>
      <c r="N128" s="1011">
        <v>110.4</v>
      </c>
      <c r="O128" s="1011">
        <v>90.2</v>
      </c>
      <c r="P128" s="1011">
        <v>864.33</v>
      </c>
      <c r="Q128" s="1011">
        <v>3827.94</v>
      </c>
      <c r="R128" s="1011">
        <v>358.80295203999998</v>
      </c>
      <c r="S128" s="1011">
        <v>1594.98686157</v>
      </c>
      <c r="T128" s="1011">
        <v>-1.7047960000000001E-2</v>
      </c>
      <c r="U128" s="1011">
        <v>0</v>
      </c>
      <c r="V128" s="1011">
        <v>358.82</v>
      </c>
      <c r="W128" s="1011" t="s">
        <v>1658</v>
      </c>
      <c r="X128" s="1011" t="s">
        <v>1331</v>
      </c>
      <c r="Y128" s="1011" t="s">
        <v>1659</v>
      </c>
      <c r="AA128" s="1011" t="s">
        <v>1660</v>
      </c>
      <c r="AB128" s="1011" t="s">
        <v>140</v>
      </c>
    </row>
    <row r="129" spans="1:28" x14ac:dyDescent="0.25">
      <c r="A129" s="1011">
        <v>44143477</v>
      </c>
      <c r="B129" s="1011" t="s">
        <v>1845</v>
      </c>
      <c r="C129" s="1011" t="s">
        <v>1326</v>
      </c>
      <c r="D129" s="1011" t="s">
        <v>1</v>
      </c>
      <c r="E129" s="1011" t="s">
        <v>135</v>
      </c>
      <c r="F129" s="1011" t="s">
        <v>14</v>
      </c>
      <c r="G129" s="1011" t="s">
        <v>14</v>
      </c>
      <c r="H129" s="1011" t="s">
        <v>101</v>
      </c>
      <c r="I129" s="1011" t="s">
        <v>1410</v>
      </c>
      <c r="J129" s="1011" t="s">
        <v>1411</v>
      </c>
      <c r="K129" s="1011" t="s">
        <v>1329</v>
      </c>
      <c r="L129" s="1011" t="s">
        <v>47</v>
      </c>
      <c r="M129" s="1011" t="s">
        <v>198</v>
      </c>
      <c r="N129" s="1011">
        <v>45.75</v>
      </c>
      <c r="O129" s="1011">
        <v>41.75</v>
      </c>
      <c r="P129" s="1011">
        <v>1726.5</v>
      </c>
      <c r="Q129" s="1011">
        <v>2428.65</v>
      </c>
      <c r="R129" s="1011">
        <v>208.39</v>
      </c>
      <c r="S129" s="1011">
        <v>675.52271507</v>
      </c>
      <c r="T129" s="1011">
        <v>0</v>
      </c>
      <c r="U129" s="1011">
        <v>0</v>
      </c>
      <c r="V129" s="1011">
        <v>208.39</v>
      </c>
      <c r="W129" s="1011" t="s">
        <v>80</v>
      </c>
      <c r="X129" s="1011" t="s">
        <v>1331</v>
      </c>
      <c r="Y129" s="1011" t="s">
        <v>1846</v>
      </c>
      <c r="AA129" s="1011" t="s">
        <v>1847</v>
      </c>
      <c r="AB129" s="1011" t="s">
        <v>140</v>
      </c>
    </row>
    <row r="130" spans="1:28" x14ac:dyDescent="0.25">
      <c r="A130" s="1011">
        <v>94039054</v>
      </c>
      <c r="B130" s="1011" t="s">
        <v>1848</v>
      </c>
      <c r="C130" s="1011" t="s">
        <v>1326</v>
      </c>
      <c r="D130" s="1011" t="s">
        <v>1</v>
      </c>
      <c r="E130" s="1011" t="s">
        <v>135</v>
      </c>
      <c r="F130" s="1011" t="s">
        <v>20</v>
      </c>
      <c r="G130" s="1011" t="s">
        <v>20</v>
      </c>
      <c r="H130" s="1011" t="s">
        <v>97</v>
      </c>
      <c r="I130" s="1011" t="s">
        <v>1462</v>
      </c>
      <c r="J130" s="1011" t="s">
        <v>1463</v>
      </c>
      <c r="K130" s="1011" t="s">
        <v>1329</v>
      </c>
      <c r="L130" s="1011" t="s">
        <v>47</v>
      </c>
      <c r="M130" s="1011" t="s">
        <v>198</v>
      </c>
      <c r="N130" s="1011">
        <v>106</v>
      </c>
      <c r="O130" s="1011">
        <v>46.5</v>
      </c>
      <c r="P130" s="1011">
        <v>3799.54</v>
      </c>
      <c r="Q130" s="1011">
        <v>3144.38</v>
      </c>
      <c r="R130" s="1011">
        <v>461.19098374999999</v>
      </c>
      <c r="S130" s="1011">
        <v>545.85009420999995</v>
      </c>
      <c r="T130" s="1011">
        <v>1.098375E-2</v>
      </c>
      <c r="U130" s="1011">
        <v>0</v>
      </c>
      <c r="V130" s="1011">
        <v>461.18</v>
      </c>
      <c r="W130" s="1011" t="s">
        <v>1464</v>
      </c>
      <c r="X130" s="1011" t="s">
        <v>1331</v>
      </c>
      <c r="Y130" s="1011" t="s">
        <v>1849</v>
      </c>
      <c r="AA130" s="1011" t="s">
        <v>1599</v>
      </c>
      <c r="AB130" s="1011" t="s">
        <v>140</v>
      </c>
    </row>
    <row r="131" spans="1:28" x14ac:dyDescent="0.25">
      <c r="A131" s="1011">
        <v>33754342</v>
      </c>
      <c r="B131" s="1011" t="s">
        <v>1850</v>
      </c>
      <c r="C131" s="1011" t="s">
        <v>1326</v>
      </c>
      <c r="D131" s="1011" t="s">
        <v>1</v>
      </c>
      <c r="E131" s="1011" t="s">
        <v>135</v>
      </c>
      <c r="F131" s="1011" t="s">
        <v>74</v>
      </c>
      <c r="G131" s="1011" t="s">
        <v>74</v>
      </c>
      <c r="H131" s="1011" t="s">
        <v>99</v>
      </c>
      <c r="I131" s="1011" t="s">
        <v>1688</v>
      </c>
      <c r="J131" s="1011" t="s">
        <v>1416</v>
      </c>
      <c r="K131" s="1011" t="s">
        <v>1329</v>
      </c>
      <c r="L131" s="1011" t="s">
        <v>47</v>
      </c>
      <c r="M131" s="1011" t="s">
        <v>198</v>
      </c>
      <c r="N131" s="1011">
        <v>55</v>
      </c>
      <c r="O131" s="1011">
        <v>12</v>
      </c>
      <c r="P131" s="1011">
        <v>1364.43</v>
      </c>
      <c r="Q131" s="1011">
        <v>3189.08</v>
      </c>
      <c r="R131" s="1011">
        <v>291.87332423999999</v>
      </c>
      <c r="S131" s="1011">
        <v>322.14239332</v>
      </c>
      <c r="T131" s="1011">
        <v>-1.5966757600000001</v>
      </c>
      <c r="U131" s="1011">
        <v>0</v>
      </c>
      <c r="V131" s="1011">
        <v>293.47000000000003</v>
      </c>
      <c r="W131" s="1011" t="s">
        <v>1397</v>
      </c>
      <c r="X131" s="1011" t="s">
        <v>1331</v>
      </c>
      <c r="Y131" s="1011" t="s">
        <v>1851</v>
      </c>
      <c r="AA131" s="1011" t="s">
        <v>1852</v>
      </c>
      <c r="AB131" s="1011" t="s">
        <v>140</v>
      </c>
    </row>
    <row r="132" spans="1:28" x14ac:dyDescent="0.25">
      <c r="A132" s="1011">
        <v>14076970</v>
      </c>
      <c r="B132" s="1011" t="s">
        <v>1853</v>
      </c>
      <c r="C132" s="1011" t="s">
        <v>1326</v>
      </c>
      <c r="D132" s="1011" t="s">
        <v>1</v>
      </c>
      <c r="E132" s="1011" t="s">
        <v>135</v>
      </c>
      <c r="F132" s="1011" t="s">
        <v>14</v>
      </c>
      <c r="G132" s="1011" t="s">
        <v>14</v>
      </c>
      <c r="H132" s="1011" t="s">
        <v>99</v>
      </c>
      <c r="I132" s="1011" t="s">
        <v>1854</v>
      </c>
      <c r="J132" s="1011" t="s">
        <v>1657</v>
      </c>
      <c r="K132" s="1011" t="s">
        <v>1329</v>
      </c>
      <c r="L132" s="1011" t="s">
        <v>47</v>
      </c>
      <c r="M132" s="1011" t="s">
        <v>198</v>
      </c>
      <c r="N132" s="1011">
        <v>734</v>
      </c>
      <c r="O132" s="1011">
        <v>387</v>
      </c>
      <c r="P132" s="1011">
        <v>17931</v>
      </c>
      <c r="Q132" s="1011">
        <v>22645.7</v>
      </c>
      <c r="R132" s="1011">
        <v>2409.54</v>
      </c>
      <c r="S132" s="1011">
        <v>2928.2836730499998</v>
      </c>
      <c r="T132" s="1011">
        <v>0</v>
      </c>
      <c r="U132" s="1011">
        <v>0</v>
      </c>
      <c r="V132" s="1011">
        <v>2409.54</v>
      </c>
      <c r="W132" s="1011" t="s">
        <v>1658</v>
      </c>
      <c r="X132" s="1011" t="s">
        <v>1331</v>
      </c>
      <c r="Y132" s="1011" t="s">
        <v>1855</v>
      </c>
      <c r="AA132" s="1011" t="s">
        <v>1856</v>
      </c>
      <c r="AB132" s="1011" t="s">
        <v>140</v>
      </c>
    </row>
    <row r="133" spans="1:28" x14ac:dyDescent="0.25">
      <c r="A133" s="1011">
        <v>54044805</v>
      </c>
      <c r="B133" s="1011" t="s">
        <v>1857</v>
      </c>
      <c r="C133" s="1011" t="s">
        <v>1326</v>
      </c>
      <c r="D133" s="1011" t="s">
        <v>113</v>
      </c>
      <c r="E133" s="1011" t="s">
        <v>135</v>
      </c>
      <c r="F133" s="1011" t="s">
        <v>267</v>
      </c>
      <c r="G133" s="1011" t="s">
        <v>1687</v>
      </c>
      <c r="H133" s="1011" t="s">
        <v>99</v>
      </c>
      <c r="I133" s="1011" t="s">
        <v>1858</v>
      </c>
      <c r="J133" s="1011" t="s">
        <v>1859</v>
      </c>
      <c r="K133" s="1011" t="s">
        <v>1329</v>
      </c>
      <c r="L133" s="1011" t="s">
        <v>47</v>
      </c>
      <c r="M133" s="1011" t="s">
        <v>198</v>
      </c>
      <c r="N133" s="1011">
        <v>162</v>
      </c>
      <c r="O133" s="1011">
        <v>135</v>
      </c>
      <c r="P133" s="1011">
        <v>4267</v>
      </c>
      <c r="Q133" s="1011">
        <v>4550.63</v>
      </c>
      <c r="R133" s="1011">
        <v>-5.28</v>
      </c>
      <c r="S133" s="1011">
        <v>889.89482950000001</v>
      </c>
      <c r="T133" s="1011">
        <v>0</v>
      </c>
      <c r="U133" s="1011">
        <v>0</v>
      </c>
      <c r="V133" s="1011">
        <v>-5.28</v>
      </c>
      <c r="W133" s="1011" t="s">
        <v>1860</v>
      </c>
      <c r="X133" s="1011" t="s">
        <v>1331</v>
      </c>
      <c r="Y133" s="1011" t="s">
        <v>1861</v>
      </c>
      <c r="AA133" s="1011" t="s">
        <v>1862</v>
      </c>
      <c r="AB133" s="1011" t="s">
        <v>140</v>
      </c>
    </row>
    <row r="134" spans="1:28" x14ac:dyDescent="0.25">
      <c r="A134" s="1011">
        <v>44150696</v>
      </c>
      <c r="B134" s="1011" t="s">
        <v>1784</v>
      </c>
      <c r="C134" s="1011" t="s">
        <v>1326</v>
      </c>
      <c r="D134" s="1011" t="s">
        <v>1</v>
      </c>
      <c r="E134" s="1011" t="s">
        <v>135</v>
      </c>
      <c r="F134" s="1011" t="s">
        <v>20</v>
      </c>
      <c r="G134" s="1011" t="s">
        <v>20</v>
      </c>
      <c r="H134" s="1011" t="s">
        <v>529</v>
      </c>
      <c r="I134" s="1011" t="s">
        <v>1785</v>
      </c>
      <c r="J134" s="1011" t="s">
        <v>1360</v>
      </c>
      <c r="K134" s="1011" t="s">
        <v>1329</v>
      </c>
      <c r="L134" s="1011" t="s">
        <v>47</v>
      </c>
      <c r="M134" s="1011" t="s">
        <v>198</v>
      </c>
      <c r="N134" s="1011">
        <v>57</v>
      </c>
      <c r="O134" s="1011">
        <v>1</v>
      </c>
      <c r="P134" s="1011">
        <v>3622.8</v>
      </c>
      <c r="Q134" s="1011">
        <v>16149.03</v>
      </c>
      <c r="R134" s="1011">
        <v>2610.6799999999998</v>
      </c>
      <c r="S134" s="1011">
        <v>390.08749631000001</v>
      </c>
      <c r="T134" s="1011">
        <v>0</v>
      </c>
      <c r="U134" s="1011">
        <v>0</v>
      </c>
      <c r="V134" s="1011">
        <v>2610.6799999999998</v>
      </c>
      <c r="W134" s="1011" t="s">
        <v>1361</v>
      </c>
      <c r="X134" s="1011" t="s">
        <v>1331</v>
      </c>
      <c r="Y134" s="1011" t="s">
        <v>1786</v>
      </c>
      <c r="Z134" s="1011" t="s">
        <v>1787</v>
      </c>
      <c r="AA134" s="1011" t="s">
        <v>1788</v>
      </c>
      <c r="AB134" s="1011" t="s">
        <v>140</v>
      </c>
    </row>
    <row r="135" spans="1:28" x14ac:dyDescent="0.25">
      <c r="A135" s="1011">
        <v>84169713</v>
      </c>
      <c r="B135" s="1011" t="s">
        <v>1863</v>
      </c>
      <c r="C135" s="1011" t="s">
        <v>1326</v>
      </c>
      <c r="D135" s="1011" t="s">
        <v>1</v>
      </c>
      <c r="E135" s="1011" t="s">
        <v>135</v>
      </c>
      <c r="F135" s="1011" t="s">
        <v>6</v>
      </c>
      <c r="G135" s="1011" t="s">
        <v>6</v>
      </c>
      <c r="H135" s="1011" t="s">
        <v>93</v>
      </c>
      <c r="I135" s="1011" t="s">
        <v>1595</v>
      </c>
      <c r="J135" s="1011" t="s">
        <v>1596</v>
      </c>
      <c r="K135" s="1011" t="s">
        <v>1329</v>
      </c>
      <c r="L135" s="1011" t="s">
        <v>47</v>
      </c>
      <c r="M135" s="1011" t="s">
        <v>198</v>
      </c>
      <c r="N135" s="1011">
        <v>183.83340000000001</v>
      </c>
      <c r="O135" s="1011">
        <v>137.83340000000001</v>
      </c>
      <c r="P135" s="1011">
        <v>2701.23</v>
      </c>
      <c r="Q135" s="1011">
        <v>4970.0200000000004</v>
      </c>
      <c r="R135" s="1011">
        <v>834.36</v>
      </c>
      <c r="S135" s="1011">
        <v>1556.57122312</v>
      </c>
      <c r="T135" s="1011">
        <v>0</v>
      </c>
      <c r="U135" s="1011">
        <v>0</v>
      </c>
      <c r="V135" s="1011">
        <v>834.36</v>
      </c>
      <c r="W135" s="1011" t="s">
        <v>1597</v>
      </c>
      <c r="X135" s="1011" t="s">
        <v>1331</v>
      </c>
      <c r="Y135" s="1011" t="s">
        <v>1864</v>
      </c>
      <c r="AA135" s="1011" t="s">
        <v>1865</v>
      </c>
      <c r="AB135" s="1011" t="s">
        <v>140</v>
      </c>
    </row>
    <row r="136" spans="1:28" x14ac:dyDescent="0.25">
      <c r="A136" s="1011">
        <v>64030455</v>
      </c>
      <c r="B136" s="1011" t="s">
        <v>1646</v>
      </c>
      <c r="C136" s="1011" t="s">
        <v>1326</v>
      </c>
      <c r="D136" s="1011" t="s">
        <v>1</v>
      </c>
      <c r="E136" s="1011" t="s">
        <v>135</v>
      </c>
      <c r="F136" s="1011" t="s">
        <v>20</v>
      </c>
      <c r="G136" s="1011" t="s">
        <v>20</v>
      </c>
      <c r="H136" s="1011" t="s">
        <v>95</v>
      </c>
      <c r="I136" s="1011" t="s">
        <v>1647</v>
      </c>
      <c r="J136" s="1011" t="s">
        <v>1648</v>
      </c>
      <c r="K136" s="1011" t="s">
        <v>1329</v>
      </c>
      <c r="L136" s="1011" t="s">
        <v>47</v>
      </c>
      <c r="M136" s="1011" t="s">
        <v>198</v>
      </c>
      <c r="N136" s="1011">
        <v>155.69999999999999</v>
      </c>
      <c r="O136" s="1011">
        <v>132.69999999999999</v>
      </c>
      <c r="P136" s="1011">
        <v>1953.4</v>
      </c>
      <c r="Q136" s="1011">
        <v>6493.15</v>
      </c>
      <c r="R136" s="1011">
        <v>-1236.45</v>
      </c>
      <c r="S136" s="1011">
        <v>3251.8963020800002</v>
      </c>
      <c r="T136" s="1011">
        <v>0</v>
      </c>
      <c r="U136" s="1011">
        <v>0</v>
      </c>
      <c r="V136" s="1011">
        <v>-1236.45</v>
      </c>
      <c r="W136" s="1011" t="s">
        <v>1649</v>
      </c>
      <c r="X136" s="1011" t="s">
        <v>1331</v>
      </c>
      <c r="Y136" s="1011" t="s">
        <v>1650</v>
      </c>
      <c r="AA136" s="1011" t="s">
        <v>1651</v>
      </c>
      <c r="AB136" s="1011" t="s">
        <v>140</v>
      </c>
    </row>
    <row r="137" spans="1:28" x14ac:dyDescent="0.25">
      <c r="A137" s="1011">
        <v>24229528</v>
      </c>
      <c r="B137" s="1011" t="s">
        <v>1866</v>
      </c>
      <c r="C137" s="1011" t="s">
        <v>1326</v>
      </c>
      <c r="D137" s="1011" t="s">
        <v>1</v>
      </c>
      <c r="E137" s="1011" t="s">
        <v>135</v>
      </c>
      <c r="F137" s="1011" t="s">
        <v>20</v>
      </c>
      <c r="G137" s="1011" t="s">
        <v>20</v>
      </c>
      <c r="H137" s="1011" t="s">
        <v>1394</v>
      </c>
      <c r="I137" s="1011" t="s">
        <v>1867</v>
      </c>
      <c r="J137" s="1011" t="s">
        <v>1868</v>
      </c>
      <c r="K137" s="1011" t="s">
        <v>1329</v>
      </c>
      <c r="L137" s="1011" t="s">
        <v>47</v>
      </c>
      <c r="M137" s="1011" t="s">
        <v>198</v>
      </c>
      <c r="N137" s="1011">
        <v>0</v>
      </c>
      <c r="O137" s="1011">
        <v>0</v>
      </c>
      <c r="P137" s="1011">
        <v>0</v>
      </c>
      <c r="Q137" s="1011">
        <v>0</v>
      </c>
      <c r="R137" s="1011">
        <v>0</v>
      </c>
      <c r="S137" s="1011">
        <v>0</v>
      </c>
      <c r="T137" s="1011">
        <v>0</v>
      </c>
      <c r="U137" s="1011">
        <v>0</v>
      </c>
      <c r="V137" s="1011">
        <v>0</v>
      </c>
      <c r="W137" s="1011" t="s">
        <v>1869</v>
      </c>
      <c r="X137" s="1011" t="s">
        <v>1331</v>
      </c>
      <c r="Y137" s="1011" t="s">
        <v>1870</v>
      </c>
      <c r="AA137" s="1011" t="s">
        <v>1871</v>
      </c>
      <c r="AB137" s="1011" t="s">
        <v>140</v>
      </c>
    </row>
    <row r="138" spans="1:28" x14ac:dyDescent="0.25">
      <c r="A138" s="1011">
        <v>53767018</v>
      </c>
      <c r="B138" s="1011" t="s">
        <v>1514</v>
      </c>
      <c r="C138" s="1011" t="s">
        <v>1326</v>
      </c>
      <c r="D138" s="1011" t="s">
        <v>1</v>
      </c>
      <c r="E138" s="1011" t="s">
        <v>135</v>
      </c>
      <c r="F138" s="1011" t="s">
        <v>6</v>
      </c>
      <c r="G138" s="1011" t="s">
        <v>6</v>
      </c>
      <c r="H138" s="1011" t="s">
        <v>91</v>
      </c>
      <c r="I138" s="1011" t="s">
        <v>1515</v>
      </c>
      <c r="J138" s="1011" t="s">
        <v>1516</v>
      </c>
      <c r="K138" s="1011" t="s">
        <v>1329</v>
      </c>
      <c r="L138" s="1011" t="s">
        <v>47</v>
      </c>
      <c r="M138" s="1011" t="s">
        <v>198</v>
      </c>
      <c r="N138" s="1011">
        <v>48</v>
      </c>
      <c r="O138" s="1011">
        <v>3</v>
      </c>
      <c r="P138" s="1011">
        <v>700</v>
      </c>
      <c r="Q138" s="1011">
        <v>3073.49</v>
      </c>
      <c r="R138" s="1011">
        <v>758.25017993999995</v>
      </c>
      <c r="S138" s="1011">
        <v>114.61705305</v>
      </c>
      <c r="T138" s="1011">
        <v>1.7993999999999999E-4</v>
      </c>
      <c r="U138" s="1011">
        <v>0</v>
      </c>
      <c r="V138" s="1011">
        <v>758.25</v>
      </c>
      <c r="W138" s="1011" t="s">
        <v>1517</v>
      </c>
      <c r="X138" s="1011" t="s">
        <v>1331</v>
      </c>
      <c r="Y138" s="1011" t="s">
        <v>1518</v>
      </c>
      <c r="AA138" s="1011" t="s">
        <v>1519</v>
      </c>
      <c r="AB138" s="1011" t="s">
        <v>140</v>
      </c>
    </row>
    <row r="139" spans="1:28" x14ac:dyDescent="0.25">
      <c r="A139" s="1011">
        <v>63756076</v>
      </c>
      <c r="B139" s="1011" t="s">
        <v>1872</v>
      </c>
      <c r="C139" s="1011" t="s">
        <v>1326</v>
      </c>
      <c r="D139" s="1011" t="s">
        <v>1</v>
      </c>
      <c r="E139" s="1011" t="s">
        <v>135</v>
      </c>
      <c r="F139" s="1011" t="s">
        <v>6</v>
      </c>
      <c r="G139" s="1011" t="s">
        <v>6</v>
      </c>
      <c r="H139" s="1011" t="s">
        <v>1394</v>
      </c>
      <c r="I139" s="1011" t="s">
        <v>1873</v>
      </c>
      <c r="J139" s="1011" t="s">
        <v>1874</v>
      </c>
      <c r="K139" s="1011" t="s">
        <v>1329</v>
      </c>
      <c r="L139" s="1011" t="s">
        <v>47</v>
      </c>
      <c r="M139" s="1011" t="s">
        <v>198</v>
      </c>
      <c r="N139" s="1011">
        <v>0</v>
      </c>
      <c r="O139" s="1011">
        <v>0</v>
      </c>
      <c r="P139" s="1011">
        <v>0</v>
      </c>
      <c r="Q139" s="1011">
        <v>0</v>
      </c>
      <c r="R139" s="1011">
        <v>0</v>
      </c>
      <c r="S139" s="1011">
        <v>0</v>
      </c>
      <c r="T139" s="1011">
        <v>0</v>
      </c>
      <c r="U139" s="1011">
        <v>0</v>
      </c>
      <c r="V139" s="1011">
        <v>0</v>
      </c>
      <c r="W139" s="1011" t="s">
        <v>1875</v>
      </c>
      <c r="X139" s="1011" t="s">
        <v>1331</v>
      </c>
      <c r="Y139" s="1011" t="s">
        <v>1876</v>
      </c>
      <c r="AA139" s="1011" t="s">
        <v>1877</v>
      </c>
      <c r="AB139" s="1011" t="s">
        <v>140</v>
      </c>
    </row>
    <row r="140" spans="1:28" x14ac:dyDescent="0.25">
      <c r="A140" s="1011">
        <v>23991268</v>
      </c>
      <c r="B140" s="1011" t="s">
        <v>1878</v>
      </c>
      <c r="C140" s="1011" t="s">
        <v>1326</v>
      </c>
      <c r="D140" s="1011" t="s">
        <v>1</v>
      </c>
      <c r="E140" s="1011" t="s">
        <v>135</v>
      </c>
      <c r="F140" s="1011" t="s">
        <v>0</v>
      </c>
      <c r="G140" s="1011" t="s">
        <v>0</v>
      </c>
      <c r="H140" s="1011" t="s">
        <v>1394</v>
      </c>
      <c r="I140" s="1011" t="s">
        <v>1879</v>
      </c>
      <c r="J140" s="1011" t="s">
        <v>1880</v>
      </c>
      <c r="K140" s="1011" t="s">
        <v>1329</v>
      </c>
      <c r="L140" s="1011" t="s">
        <v>47</v>
      </c>
      <c r="M140" s="1011" t="s">
        <v>198</v>
      </c>
      <c r="N140" s="1011">
        <v>0</v>
      </c>
      <c r="O140" s="1011">
        <v>0</v>
      </c>
      <c r="P140" s="1011">
        <v>0</v>
      </c>
      <c r="Q140" s="1011">
        <v>0</v>
      </c>
      <c r="R140" s="1011">
        <v>0</v>
      </c>
      <c r="S140" s="1011">
        <v>0</v>
      </c>
      <c r="T140" s="1011">
        <v>0</v>
      </c>
      <c r="U140" s="1011">
        <v>0</v>
      </c>
      <c r="V140" s="1011">
        <v>0</v>
      </c>
      <c r="W140" s="1011" t="s">
        <v>1881</v>
      </c>
      <c r="X140" s="1011" t="s">
        <v>1331</v>
      </c>
      <c r="Y140" s="1011" t="s">
        <v>1882</v>
      </c>
      <c r="AA140" s="1011" t="s">
        <v>1883</v>
      </c>
      <c r="AB140" s="1011" t="s">
        <v>140</v>
      </c>
    </row>
    <row r="141" spans="1:28" x14ac:dyDescent="0.25">
      <c r="A141" s="1011">
        <v>54056197</v>
      </c>
      <c r="B141" s="1011" t="s">
        <v>1884</v>
      </c>
      <c r="C141" s="1011" t="s">
        <v>1326</v>
      </c>
      <c r="D141" s="1011" t="s">
        <v>1</v>
      </c>
      <c r="E141" s="1011" t="s">
        <v>135</v>
      </c>
      <c r="F141" s="1011" t="s">
        <v>20</v>
      </c>
      <c r="G141" s="1011" t="s">
        <v>20</v>
      </c>
      <c r="H141" s="1011" t="s">
        <v>89</v>
      </c>
      <c r="I141" s="1011" t="s">
        <v>1885</v>
      </c>
      <c r="J141" s="1011" t="s">
        <v>1886</v>
      </c>
      <c r="K141" s="1011" t="s">
        <v>1329</v>
      </c>
      <c r="L141" s="1011" t="s">
        <v>47</v>
      </c>
      <c r="M141" s="1011" t="s">
        <v>198</v>
      </c>
      <c r="N141" s="1011">
        <v>3</v>
      </c>
      <c r="O141" s="1011">
        <v>0</v>
      </c>
      <c r="P141" s="1011">
        <v>60</v>
      </c>
      <c r="Q141" s="1011">
        <v>173.47</v>
      </c>
      <c r="R141" s="1011">
        <v>11.27</v>
      </c>
      <c r="S141" s="1011">
        <v>7.6040381699999999</v>
      </c>
      <c r="T141" s="1011">
        <v>0</v>
      </c>
      <c r="U141" s="1011">
        <v>0</v>
      </c>
      <c r="V141" s="1011">
        <v>11.27</v>
      </c>
      <c r="W141" s="1011" t="s">
        <v>1887</v>
      </c>
      <c r="X141" s="1011" t="s">
        <v>1331</v>
      </c>
      <c r="Y141" s="1011" t="s">
        <v>1888</v>
      </c>
      <c r="AA141" s="1011" t="s">
        <v>1889</v>
      </c>
      <c r="AB141" s="1011" t="s">
        <v>140</v>
      </c>
    </row>
    <row r="142" spans="1:28" x14ac:dyDescent="0.25">
      <c r="A142" s="1011">
        <v>4179792</v>
      </c>
      <c r="B142" s="1011" t="s">
        <v>1890</v>
      </c>
      <c r="C142" s="1011" t="s">
        <v>1326</v>
      </c>
      <c r="D142" s="1011" t="s">
        <v>1</v>
      </c>
      <c r="E142" s="1011" t="s">
        <v>135</v>
      </c>
      <c r="F142" s="1011" t="s">
        <v>69</v>
      </c>
      <c r="G142" s="1011" t="s">
        <v>69</v>
      </c>
      <c r="H142" s="1011" t="s">
        <v>92</v>
      </c>
      <c r="I142" s="1011" t="s">
        <v>1891</v>
      </c>
      <c r="J142" s="1011" t="s">
        <v>1892</v>
      </c>
      <c r="K142" s="1011" t="s">
        <v>1329</v>
      </c>
      <c r="L142" s="1011" t="s">
        <v>47</v>
      </c>
      <c r="M142" s="1011" t="s">
        <v>198</v>
      </c>
      <c r="N142" s="1011">
        <v>118.1</v>
      </c>
      <c r="O142" s="1011">
        <v>115.5</v>
      </c>
      <c r="P142" s="1011">
        <v>3701.17</v>
      </c>
      <c r="Q142" s="1011">
        <v>6569.48</v>
      </c>
      <c r="R142" s="1011">
        <v>1188.7</v>
      </c>
      <c r="S142" s="1011">
        <v>1550.9234355399999</v>
      </c>
      <c r="T142" s="1011">
        <v>0</v>
      </c>
      <c r="U142" s="1011">
        <v>0</v>
      </c>
      <c r="V142" s="1011">
        <v>1188.7</v>
      </c>
      <c r="W142" s="1011" t="s">
        <v>1893</v>
      </c>
      <c r="X142" s="1011" t="s">
        <v>1331</v>
      </c>
      <c r="Y142" s="1011" t="s">
        <v>1894</v>
      </c>
      <c r="AA142" s="1011" t="s">
        <v>1895</v>
      </c>
      <c r="AB142" s="1011" t="s">
        <v>140</v>
      </c>
    </row>
    <row r="143" spans="1:28" x14ac:dyDescent="0.25">
      <c r="A143" s="1011">
        <v>73968232</v>
      </c>
      <c r="B143" s="1011" t="s">
        <v>1896</v>
      </c>
      <c r="C143" s="1011" t="s">
        <v>1326</v>
      </c>
      <c r="D143" s="1011" t="s">
        <v>1</v>
      </c>
      <c r="E143" s="1011" t="s">
        <v>135</v>
      </c>
      <c r="F143" s="1011" t="s">
        <v>20</v>
      </c>
      <c r="G143" s="1011" t="s">
        <v>20</v>
      </c>
      <c r="H143" s="1011" t="s">
        <v>529</v>
      </c>
      <c r="I143" s="1011" t="s">
        <v>1897</v>
      </c>
      <c r="J143" s="1011" t="s">
        <v>1898</v>
      </c>
      <c r="K143" s="1011" t="s">
        <v>1329</v>
      </c>
      <c r="L143" s="1011" t="s">
        <v>47</v>
      </c>
      <c r="M143" s="1011" t="s">
        <v>198</v>
      </c>
      <c r="N143" s="1011">
        <v>30</v>
      </c>
      <c r="O143" s="1011">
        <v>30</v>
      </c>
      <c r="P143" s="1011">
        <v>300</v>
      </c>
      <c r="Q143" s="1011">
        <v>2712.28</v>
      </c>
      <c r="R143" s="1011">
        <v>404.15173076999997</v>
      </c>
      <c r="S143" s="1011">
        <v>51</v>
      </c>
      <c r="T143" s="1011">
        <v>0.16173077</v>
      </c>
      <c r="U143" s="1011">
        <v>0</v>
      </c>
      <c r="V143" s="1011">
        <v>403.99</v>
      </c>
      <c r="W143" s="1011" t="s">
        <v>1899</v>
      </c>
      <c r="X143" s="1011" t="s">
        <v>1331</v>
      </c>
      <c r="Y143" s="1011" t="s">
        <v>1900</v>
      </c>
      <c r="AA143" s="1011" t="s">
        <v>1901</v>
      </c>
      <c r="AB143" s="1011" t="s">
        <v>140</v>
      </c>
    </row>
    <row r="144" spans="1:28" x14ac:dyDescent="0.25">
      <c r="A144" s="1011">
        <v>3757507</v>
      </c>
      <c r="B144" s="1011" t="s">
        <v>1902</v>
      </c>
      <c r="C144" s="1011" t="s">
        <v>1326</v>
      </c>
      <c r="D144" s="1011" t="s">
        <v>1</v>
      </c>
      <c r="E144" s="1011" t="s">
        <v>135</v>
      </c>
      <c r="F144" s="1011" t="s">
        <v>14</v>
      </c>
      <c r="G144" s="1011" t="s">
        <v>14</v>
      </c>
      <c r="H144" s="1011" t="s">
        <v>86</v>
      </c>
      <c r="I144" s="1011" t="s">
        <v>1903</v>
      </c>
      <c r="J144" s="1011" t="s">
        <v>1904</v>
      </c>
      <c r="K144" s="1011" t="s">
        <v>1329</v>
      </c>
      <c r="L144" s="1011" t="s">
        <v>47</v>
      </c>
      <c r="M144" s="1011" t="s">
        <v>198</v>
      </c>
      <c r="N144" s="1011">
        <v>0</v>
      </c>
      <c r="O144" s="1011">
        <v>0</v>
      </c>
      <c r="P144" s="1011">
        <v>0</v>
      </c>
      <c r="Q144" s="1011">
        <v>0</v>
      </c>
      <c r="R144" s="1011">
        <v>0</v>
      </c>
      <c r="S144" s="1011">
        <v>0</v>
      </c>
      <c r="T144" s="1011">
        <v>0</v>
      </c>
      <c r="U144" s="1011">
        <v>0</v>
      </c>
      <c r="V144" s="1011">
        <v>0</v>
      </c>
      <c r="W144" s="1011" t="s">
        <v>1905</v>
      </c>
      <c r="X144" s="1011" t="s">
        <v>1331</v>
      </c>
      <c r="Y144" s="1011" t="s">
        <v>1906</v>
      </c>
      <c r="AA144" s="1011" t="s">
        <v>1907</v>
      </c>
      <c r="AB144" s="1011" t="s">
        <v>140</v>
      </c>
    </row>
    <row r="145" spans="1:28" x14ac:dyDescent="0.25">
      <c r="A145" s="1011">
        <v>4059234</v>
      </c>
      <c r="B145" s="1011" t="s">
        <v>1908</v>
      </c>
      <c r="C145" s="1011" t="s">
        <v>1326</v>
      </c>
      <c r="D145" s="1011" t="s">
        <v>1</v>
      </c>
      <c r="E145" s="1011" t="s">
        <v>135</v>
      </c>
      <c r="F145" s="1011" t="s">
        <v>48</v>
      </c>
      <c r="G145" s="1011" t="s">
        <v>48</v>
      </c>
      <c r="H145" s="1011" t="s">
        <v>102</v>
      </c>
      <c r="I145" s="1011" t="s">
        <v>1909</v>
      </c>
      <c r="J145" s="1011" t="s">
        <v>1892</v>
      </c>
      <c r="K145" s="1011" t="s">
        <v>1329</v>
      </c>
      <c r="L145" s="1011" t="s">
        <v>47</v>
      </c>
      <c r="M145" s="1011" t="s">
        <v>198</v>
      </c>
      <c r="N145" s="1011">
        <v>89</v>
      </c>
      <c r="O145" s="1011">
        <v>8</v>
      </c>
      <c r="P145" s="1011">
        <v>3888.01</v>
      </c>
      <c r="Q145" s="1011">
        <v>7447.83</v>
      </c>
      <c r="R145" s="1011">
        <v>889.94458210000005</v>
      </c>
      <c r="S145" s="1011">
        <v>144.96342841000001</v>
      </c>
      <c r="T145" s="1011">
        <v>63.094582099999997</v>
      </c>
      <c r="U145" s="1011">
        <v>0</v>
      </c>
      <c r="V145" s="1011">
        <v>826.85</v>
      </c>
      <c r="W145" s="1011" t="s">
        <v>1893</v>
      </c>
      <c r="X145" s="1011" t="s">
        <v>1331</v>
      </c>
      <c r="Y145" s="1011" t="s">
        <v>1910</v>
      </c>
      <c r="AA145" s="1011" t="s">
        <v>1911</v>
      </c>
      <c r="AB145" s="1011" t="s">
        <v>140</v>
      </c>
    </row>
    <row r="146" spans="1:28" x14ac:dyDescent="0.25">
      <c r="A146" s="1011">
        <v>94142809</v>
      </c>
      <c r="B146" s="1011" t="s">
        <v>1912</v>
      </c>
      <c r="C146" s="1011" t="s">
        <v>1326</v>
      </c>
      <c r="D146" s="1011" t="s">
        <v>1</v>
      </c>
      <c r="E146" s="1011" t="s">
        <v>135</v>
      </c>
      <c r="F146" s="1011" t="s">
        <v>48</v>
      </c>
      <c r="G146" s="1011" t="s">
        <v>48</v>
      </c>
      <c r="H146" s="1011" t="s">
        <v>89</v>
      </c>
      <c r="I146" s="1011" t="s">
        <v>1913</v>
      </c>
      <c r="J146" s="1011" t="s">
        <v>1914</v>
      </c>
      <c r="K146" s="1011" t="s">
        <v>1329</v>
      </c>
      <c r="L146" s="1011" t="s">
        <v>47</v>
      </c>
      <c r="M146" s="1011" t="s">
        <v>198</v>
      </c>
      <c r="N146" s="1011">
        <v>22</v>
      </c>
      <c r="O146" s="1011">
        <v>4</v>
      </c>
      <c r="P146" s="1011">
        <v>172</v>
      </c>
      <c r="Q146" s="1011">
        <v>612.14</v>
      </c>
      <c r="R146" s="1011">
        <v>112.53008206</v>
      </c>
      <c r="S146" s="1011">
        <v>49.634962340000001</v>
      </c>
      <c r="T146" s="1011">
        <v>1.008206E-2</v>
      </c>
      <c r="U146" s="1011">
        <v>0</v>
      </c>
      <c r="V146" s="1011">
        <v>112.52</v>
      </c>
      <c r="W146" s="1011" t="s">
        <v>1915</v>
      </c>
      <c r="X146" s="1011" t="s">
        <v>1331</v>
      </c>
      <c r="Y146" s="1011" t="s">
        <v>1916</v>
      </c>
      <c r="AA146" s="1011" t="s">
        <v>1917</v>
      </c>
      <c r="AB146" s="1011" t="s">
        <v>140</v>
      </c>
    </row>
    <row r="147" spans="1:28" x14ac:dyDescent="0.25">
      <c r="A147" s="1011">
        <v>44246809</v>
      </c>
      <c r="B147" s="1011" t="s">
        <v>1918</v>
      </c>
      <c r="C147" s="1011" t="s">
        <v>1326</v>
      </c>
      <c r="D147" s="1011" t="s">
        <v>1</v>
      </c>
      <c r="E147" s="1011" t="s">
        <v>135</v>
      </c>
      <c r="F147" s="1011" t="s">
        <v>11</v>
      </c>
      <c r="G147" s="1011" t="s">
        <v>11</v>
      </c>
      <c r="H147" s="1011" t="s">
        <v>97</v>
      </c>
      <c r="I147" s="1011" t="s">
        <v>1919</v>
      </c>
      <c r="J147" s="1011" t="s">
        <v>1868</v>
      </c>
      <c r="K147" s="1011" t="s">
        <v>1329</v>
      </c>
      <c r="L147" s="1011" t="s">
        <v>47</v>
      </c>
      <c r="M147" s="1011" t="s">
        <v>198</v>
      </c>
      <c r="N147" s="1011">
        <v>119.2</v>
      </c>
      <c r="O147" s="1011">
        <v>56</v>
      </c>
      <c r="P147" s="1011">
        <v>3581.57</v>
      </c>
      <c r="Q147" s="1011">
        <v>3290.53</v>
      </c>
      <c r="R147" s="1011">
        <v>287.32</v>
      </c>
      <c r="S147" s="1011">
        <v>715.91916398000001</v>
      </c>
      <c r="T147" s="1011">
        <v>0</v>
      </c>
      <c r="U147" s="1011">
        <v>0</v>
      </c>
      <c r="V147" s="1011">
        <v>287.32</v>
      </c>
      <c r="W147" s="1011" t="s">
        <v>1869</v>
      </c>
      <c r="X147" s="1011" t="s">
        <v>1331</v>
      </c>
      <c r="Y147" s="1011" t="s">
        <v>1920</v>
      </c>
      <c r="AA147" s="1011" t="s">
        <v>1921</v>
      </c>
      <c r="AB147" s="1011" t="s">
        <v>140</v>
      </c>
    </row>
    <row r="148" spans="1:28" x14ac:dyDescent="0.25">
      <c r="A148" s="1011">
        <v>64116148</v>
      </c>
      <c r="B148" s="1011" t="s">
        <v>1731</v>
      </c>
      <c r="C148" s="1011" t="s">
        <v>1326</v>
      </c>
      <c r="D148" s="1011" t="s">
        <v>1</v>
      </c>
      <c r="E148" s="1011" t="s">
        <v>135</v>
      </c>
      <c r="F148" s="1011" t="s">
        <v>11</v>
      </c>
      <c r="G148" s="1011" t="s">
        <v>11</v>
      </c>
      <c r="H148" s="1011" t="s">
        <v>104</v>
      </c>
      <c r="I148" s="1011" t="s">
        <v>1732</v>
      </c>
      <c r="J148" s="1011" t="s">
        <v>1360</v>
      </c>
      <c r="K148" s="1011" t="s">
        <v>1329</v>
      </c>
      <c r="L148" s="1011" t="s">
        <v>47</v>
      </c>
      <c r="M148" s="1011" t="s">
        <v>198</v>
      </c>
      <c r="N148" s="1011">
        <v>15</v>
      </c>
      <c r="O148" s="1011">
        <v>13</v>
      </c>
      <c r="P148" s="1011">
        <v>581.69000000000005</v>
      </c>
      <c r="Q148" s="1011">
        <v>396.86</v>
      </c>
      <c r="R148" s="1011">
        <v>83.28</v>
      </c>
      <c r="S148" s="1011">
        <v>57.696036329999998</v>
      </c>
      <c r="T148" s="1011">
        <v>0</v>
      </c>
      <c r="U148" s="1011">
        <v>0</v>
      </c>
      <c r="V148" s="1011">
        <v>83.28</v>
      </c>
      <c r="W148" s="1011" t="s">
        <v>1361</v>
      </c>
      <c r="X148" s="1011" t="s">
        <v>1331</v>
      </c>
      <c r="Y148" s="1011" t="s">
        <v>1733</v>
      </c>
      <c r="AA148" s="1011" t="s">
        <v>1734</v>
      </c>
      <c r="AB148" s="1011" t="s">
        <v>140</v>
      </c>
    </row>
    <row r="149" spans="1:28" x14ac:dyDescent="0.25">
      <c r="A149" s="1011">
        <v>94156445</v>
      </c>
      <c r="B149" s="1011" t="s">
        <v>1922</v>
      </c>
      <c r="C149" s="1011" t="s">
        <v>1326</v>
      </c>
      <c r="D149" s="1011" t="s">
        <v>1</v>
      </c>
      <c r="E149" s="1011" t="s">
        <v>135</v>
      </c>
      <c r="F149" s="1011" t="s">
        <v>20</v>
      </c>
      <c r="G149" s="1011" t="s">
        <v>20</v>
      </c>
      <c r="H149" s="1011" t="s">
        <v>1394</v>
      </c>
      <c r="I149" s="1011" t="s">
        <v>1923</v>
      </c>
      <c r="J149" s="1011" t="s">
        <v>1924</v>
      </c>
      <c r="K149" s="1011" t="s">
        <v>1329</v>
      </c>
      <c r="L149" s="1011" t="s">
        <v>47</v>
      </c>
      <c r="M149" s="1011" t="s">
        <v>198</v>
      </c>
      <c r="N149" s="1011">
        <v>0</v>
      </c>
      <c r="O149" s="1011">
        <v>0</v>
      </c>
      <c r="P149" s="1011">
        <v>0</v>
      </c>
      <c r="Q149" s="1011">
        <v>0</v>
      </c>
      <c r="R149" s="1011">
        <v>0</v>
      </c>
      <c r="S149" s="1011">
        <v>0</v>
      </c>
      <c r="T149" s="1011">
        <v>0</v>
      </c>
      <c r="U149" s="1011">
        <v>0</v>
      </c>
      <c r="V149" s="1011">
        <v>0</v>
      </c>
      <c r="W149" s="1011" t="s">
        <v>1925</v>
      </c>
      <c r="X149" s="1011" t="s">
        <v>1331</v>
      </c>
      <c r="Y149" s="1011" t="s">
        <v>1926</v>
      </c>
      <c r="AA149" s="1011" t="s">
        <v>1927</v>
      </c>
      <c r="AB149" s="1011" t="s">
        <v>140</v>
      </c>
    </row>
    <row r="150" spans="1:28" x14ac:dyDescent="0.25">
      <c r="A150" s="1011">
        <v>84098797</v>
      </c>
      <c r="B150" s="1011" t="s">
        <v>1479</v>
      </c>
      <c r="C150" s="1011" t="s">
        <v>1326</v>
      </c>
      <c r="D150" s="1011" t="s">
        <v>1</v>
      </c>
      <c r="E150" s="1011" t="s">
        <v>135</v>
      </c>
      <c r="F150" s="1011" t="s">
        <v>34</v>
      </c>
      <c r="G150" s="1011" t="s">
        <v>34</v>
      </c>
      <c r="H150" s="1011" t="s">
        <v>101</v>
      </c>
      <c r="I150" s="1011" t="s">
        <v>1480</v>
      </c>
      <c r="J150" s="1011" t="s">
        <v>1481</v>
      </c>
      <c r="K150" s="1011" t="s">
        <v>1329</v>
      </c>
      <c r="L150" s="1011" t="s">
        <v>47</v>
      </c>
      <c r="M150" s="1011" t="s">
        <v>198</v>
      </c>
      <c r="N150" s="1011">
        <v>25</v>
      </c>
      <c r="O150" s="1011">
        <v>25</v>
      </c>
      <c r="P150" s="1011">
        <v>966.18</v>
      </c>
      <c r="Q150" s="1011">
        <v>1239.67</v>
      </c>
      <c r="R150" s="1011">
        <v>270.69</v>
      </c>
      <c r="S150" s="1011">
        <v>307.24745816000001</v>
      </c>
      <c r="T150" s="1011">
        <v>0</v>
      </c>
      <c r="U150" s="1011">
        <v>0</v>
      </c>
      <c r="V150" s="1011">
        <v>270.69</v>
      </c>
      <c r="W150" s="1011" t="s">
        <v>1482</v>
      </c>
      <c r="X150" s="1011" t="s">
        <v>1331</v>
      </c>
      <c r="Y150" s="1011" t="s">
        <v>1483</v>
      </c>
      <c r="AA150" s="1011" t="s">
        <v>1484</v>
      </c>
      <c r="AB150" s="1011" t="s">
        <v>140</v>
      </c>
    </row>
    <row r="151" spans="1:28" x14ac:dyDescent="0.25">
      <c r="A151" s="1011">
        <v>14155451</v>
      </c>
      <c r="B151" s="1011" t="s">
        <v>1928</v>
      </c>
      <c r="C151" s="1011" t="s">
        <v>1326</v>
      </c>
      <c r="D151" s="1011" t="s">
        <v>1</v>
      </c>
      <c r="E151" s="1011" t="s">
        <v>135</v>
      </c>
      <c r="F151" s="1011" t="s">
        <v>0</v>
      </c>
      <c r="G151" s="1011" t="s">
        <v>0</v>
      </c>
      <c r="H151" s="1011" t="s">
        <v>1394</v>
      </c>
      <c r="I151" s="1011" t="s">
        <v>1929</v>
      </c>
      <c r="J151" s="1011" t="s">
        <v>1904</v>
      </c>
      <c r="K151" s="1011" t="s">
        <v>1329</v>
      </c>
      <c r="L151" s="1011" t="s">
        <v>47</v>
      </c>
      <c r="M151" s="1011" t="s">
        <v>198</v>
      </c>
      <c r="N151" s="1011">
        <v>0</v>
      </c>
      <c r="O151" s="1011">
        <v>0</v>
      </c>
      <c r="P151" s="1011">
        <v>0</v>
      </c>
      <c r="Q151" s="1011">
        <v>0</v>
      </c>
      <c r="R151" s="1011">
        <v>0</v>
      </c>
      <c r="S151" s="1011">
        <v>0</v>
      </c>
      <c r="T151" s="1011">
        <v>0</v>
      </c>
      <c r="U151" s="1011">
        <v>0</v>
      </c>
      <c r="V151" s="1011">
        <v>0</v>
      </c>
      <c r="W151" s="1011" t="s">
        <v>1905</v>
      </c>
      <c r="X151" s="1011" t="s">
        <v>1331</v>
      </c>
      <c r="Y151" s="1011" t="s">
        <v>1930</v>
      </c>
      <c r="AA151" s="1011" t="s">
        <v>1931</v>
      </c>
      <c r="AB151" s="1011" t="s">
        <v>140</v>
      </c>
    </row>
    <row r="152" spans="1:28" x14ac:dyDescent="0.25">
      <c r="A152" s="1011">
        <v>13987417</v>
      </c>
      <c r="B152" s="1011" t="s">
        <v>1594</v>
      </c>
      <c r="C152" s="1011" t="s">
        <v>1326</v>
      </c>
      <c r="D152" s="1011" t="s">
        <v>1</v>
      </c>
      <c r="E152" s="1011" t="s">
        <v>135</v>
      </c>
      <c r="F152" s="1011" t="s">
        <v>20</v>
      </c>
      <c r="G152" s="1011" t="s">
        <v>20</v>
      </c>
      <c r="H152" s="1011" t="s">
        <v>91</v>
      </c>
      <c r="I152" s="1011" t="s">
        <v>1595</v>
      </c>
      <c r="J152" s="1011" t="s">
        <v>1596</v>
      </c>
      <c r="K152" s="1011" t="s">
        <v>1329</v>
      </c>
      <c r="L152" s="1011" t="s">
        <v>47</v>
      </c>
      <c r="M152" s="1011" t="s">
        <v>198</v>
      </c>
      <c r="N152" s="1011">
        <v>8</v>
      </c>
      <c r="O152" s="1011">
        <v>5</v>
      </c>
      <c r="P152" s="1011">
        <v>454.68</v>
      </c>
      <c r="Q152" s="1011">
        <v>867.37</v>
      </c>
      <c r="R152" s="1011">
        <v>252.07</v>
      </c>
      <c r="S152" s="1011">
        <v>37.034241700000003</v>
      </c>
      <c r="T152" s="1011">
        <v>0</v>
      </c>
      <c r="U152" s="1011">
        <v>0</v>
      </c>
      <c r="V152" s="1011">
        <v>252.07</v>
      </c>
      <c r="W152" s="1011" t="s">
        <v>1597</v>
      </c>
      <c r="X152" s="1011" t="s">
        <v>1331</v>
      </c>
      <c r="Y152" s="1011" t="s">
        <v>1598</v>
      </c>
      <c r="AA152" s="1011" t="s">
        <v>1599</v>
      </c>
      <c r="AB152" s="1011" t="s">
        <v>140</v>
      </c>
    </row>
    <row r="153" spans="1:28" x14ac:dyDescent="0.25">
      <c r="A153" s="1011">
        <v>44246809</v>
      </c>
      <c r="B153" s="1011" t="s">
        <v>1918</v>
      </c>
      <c r="C153" s="1011" t="s">
        <v>1326</v>
      </c>
      <c r="D153" s="1011" t="s">
        <v>1</v>
      </c>
      <c r="E153" s="1011" t="s">
        <v>135</v>
      </c>
      <c r="F153" s="1011" t="s">
        <v>11</v>
      </c>
      <c r="G153" s="1011" t="s">
        <v>11</v>
      </c>
      <c r="H153" s="1011" t="s">
        <v>89</v>
      </c>
      <c r="I153" s="1011" t="s">
        <v>1919</v>
      </c>
      <c r="J153" s="1011" t="s">
        <v>1868</v>
      </c>
      <c r="K153" s="1011" t="s">
        <v>1329</v>
      </c>
      <c r="L153" s="1011" t="s">
        <v>47</v>
      </c>
      <c r="M153" s="1011" t="s">
        <v>198</v>
      </c>
      <c r="N153" s="1011">
        <v>18</v>
      </c>
      <c r="O153" s="1011">
        <v>18</v>
      </c>
      <c r="P153" s="1011">
        <v>188</v>
      </c>
      <c r="Q153" s="1011">
        <v>603.48</v>
      </c>
      <c r="R153" s="1011">
        <v>42.6</v>
      </c>
      <c r="S153" s="1011">
        <v>106.23055948</v>
      </c>
      <c r="T153" s="1011">
        <v>0</v>
      </c>
      <c r="U153" s="1011">
        <v>0</v>
      </c>
      <c r="V153" s="1011">
        <v>42.6</v>
      </c>
      <c r="W153" s="1011" t="s">
        <v>1869</v>
      </c>
      <c r="X153" s="1011" t="s">
        <v>1331</v>
      </c>
      <c r="Y153" s="1011" t="s">
        <v>1920</v>
      </c>
      <c r="AA153" s="1011" t="s">
        <v>1921</v>
      </c>
      <c r="AB153" s="1011" t="s">
        <v>140</v>
      </c>
    </row>
    <row r="154" spans="1:28" x14ac:dyDescent="0.25">
      <c r="A154" s="1011">
        <v>4232021</v>
      </c>
      <c r="B154" s="1011" t="s">
        <v>1932</v>
      </c>
      <c r="C154" s="1011" t="s">
        <v>1326</v>
      </c>
      <c r="D154" s="1011" t="s">
        <v>1</v>
      </c>
      <c r="E154" s="1011" t="s">
        <v>135</v>
      </c>
      <c r="F154" s="1011" t="s">
        <v>34</v>
      </c>
      <c r="G154" s="1011" t="s">
        <v>34</v>
      </c>
      <c r="H154" s="1011" t="s">
        <v>1394</v>
      </c>
      <c r="I154" s="1011" t="s">
        <v>1933</v>
      </c>
      <c r="J154" s="1011" t="s">
        <v>1934</v>
      </c>
      <c r="K154" s="1011" t="s">
        <v>1329</v>
      </c>
      <c r="L154" s="1011" t="s">
        <v>47</v>
      </c>
      <c r="M154" s="1011" t="s">
        <v>198</v>
      </c>
      <c r="N154" s="1011">
        <v>0</v>
      </c>
      <c r="O154" s="1011">
        <v>0</v>
      </c>
      <c r="P154" s="1011">
        <v>0</v>
      </c>
      <c r="Q154" s="1011">
        <v>0</v>
      </c>
      <c r="R154" s="1011">
        <v>0</v>
      </c>
      <c r="S154" s="1011">
        <v>0</v>
      </c>
      <c r="T154" s="1011">
        <v>0</v>
      </c>
      <c r="U154" s="1011">
        <v>0</v>
      </c>
      <c r="V154" s="1011">
        <v>0</v>
      </c>
      <c r="W154" s="1011" t="s">
        <v>1935</v>
      </c>
      <c r="X154" s="1011" t="s">
        <v>1331</v>
      </c>
      <c r="Y154" s="1011" t="s">
        <v>1936</v>
      </c>
      <c r="AA154" s="1011" t="s">
        <v>1399</v>
      </c>
      <c r="AB154" s="1011" t="s">
        <v>140</v>
      </c>
    </row>
    <row r="155" spans="1:28" x14ac:dyDescent="0.25">
      <c r="A155" s="1011">
        <v>94251014</v>
      </c>
      <c r="B155" s="1011" t="s">
        <v>1937</v>
      </c>
      <c r="C155" s="1011" t="s">
        <v>1326</v>
      </c>
      <c r="D155" s="1011" t="s">
        <v>1</v>
      </c>
      <c r="E155" s="1011" t="s">
        <v>135</v>
      </c>
      <c r="F155" s="1011" t="s">
        <v>36</v>
      </c>
      <c r="G155" s="1011" t="s">
        <v>36</v>
      </c>
      <c r="H155" s="1011" t="s">
        <v>94</v>
      </c>
      <c r="I155" s="1011" t="s">
        <v>1938</v>
      </c>
      <c r="J155" s="1011" t="s">
        <v>1939</v>
      </c>
      <c r="K155" s="1011" t="s">
        <v>1329</v>
      </c>
      <c r="L155" s="1011" t="s">
        <v>47</v>
      </c>
      <c r="M155" s="1011" t="s">
        <v>198</v>
      </c>
      <c r="N155" s="1011">
        <v>65</v>
      </c>
      <c r="O155" s="1011">
        <v>55</v>
      </c>
      <c r="P155" s="1011">
        <v>2166</v>
      </c>
      <c r="Q155" s="1011">
        <v>1505.93</v>
      </c>
      <c r="R155" s="1011">
        <v>214.41</v>
      </c>
      <c r="S155" s="1011">
        <v>202.21627993999999</v>
      </c>
      <c r="T155" s="1011">
        <v>0</v>
      </c>
      <c r="U155" s="1011">
        <v>0</v>
      </c>
      <c r="V155" s="1011">
        <v>214.41</v>
      </c>
      <c r="W155" s="1011" t="s">
        <v>1940</v>
      </c>
      <c r="X155" s="1011" t="s">
        <v>1331</v>
      </c>
      <c r="Y155" s="1011" t="s">
        <v>1941</v>
      </c>
      <c r="AA155" s="1011" t="s">
        <v>1942</v>
      </c>
      <c r="AB155" s="1011" t="s">
        <v>140</v>
      </c>
    </row>
    <row r="156" spans="1:28" x14ac:dyDescent="0.25">
      <c r="A156" s="1011">
        <v>43756410</v>
      </c>
      <c r="B156" s="1011" t="s">
        <v>1943</v>
      </c>
      <c r="C156" s="1011" t="s">
        <v>1326</v>
      </c>
      <c r="D156" s="1011" t="s">
        <v>1</v>
      </c>
      <c r="E156" s="1011" t="s">
        <v>135</v>
      </c>
      <c r="F156" s="1011" t="s">
        <v>14</v>
      </c>
      <c r="G156" s="1011" t="s">
        <v>14</v>
      </c>
      <c r="H156" s="1011" t="s">
        <v>1394</v>
      </c>
      <c r="I156" s="1011" t="s">
        <v>1620</v>
      </c>
      <c r="J156" s="1011" t="s">
        <v>1621</v>
      </c>
      <c r="K156" s="1011" t="s">
        <v>1329</v>
      </c>
      <c r="L156" s="1011" t="s">
        <v>47</v>
      </c>
      <c r="M156" s="1011" t="s">
        <v>198</v>
      </c>
      <c r="N156" s="1011">
        <v>0</v>
      </c>
      <c r="O156" s="1011">
        <v>0</v>
      </c>
      <c r="P156" s="1011">
        <v>0</v>
      </c>
      <c r="Q156" s="1011">
        <v>0</v>
      </c>
      <c r="R156" s="1011">
        <v>0</v>
      </c>
      <c r="S156" s="1011">
        <v>0</v>
      </c>
      <c r="T156" s="1011">
        <v>0</v>
      </c>
      <c r="U156" s="1011">
        <v>0</v>
      </c>
      <c r="V156" s="1011">
        <v>0</v>
      </c>
      <c r="W156" s="1011" t="s">
        <v>1622</v>
      </c>
      <c r="X156" s="1011" t="s">
        <v>1331</v>
      </c>
      <c r="Y156" s="1011" t="s">
        <v>1944</v>
      </c>
      <c r="AA156" s="1011" t="s">
        <v>1945</v>
      </c>
      <c r="AB156" s="1011" t="s">
        <v>140</v>
      </c>
    </row>
    <row r="157" spans="1:28" x14ac:dyDescent="0.25">
      <c r="A157" s="1011">
        <v>94231842</v>
      </c>
      <c r="B157" s="1011" t="s">
        <v>1946</v>
      </c>
      <c r="C157" s="1011" t="s">
        <v>1326</v>
      </c>
      <c r="D157" s="1011" t="s">
        <v>1</v>
      </c>
      <c r="E157" s="1011" t="s">
        <v>135</v>
      </c>
      <c r="F157" s="1011" t="s">
        <v>11</v>
      </c>
      <c r="G157" s="1011" t="s">
        <v>11</v>
      </c>
      <c r="H157" s="1011" t="s">
        <v>98</v>
      </c>
      <c r="I157" s="1011" t="s">
        <v>1947</v>
      </c>
      <c r="J157" s="1011" t="s">
        <v>1868</v>
      </c>
      <c r="K157" s="1011" t="s">
        <v>1329</v>
      </c>
      <c r="L157" s="1011" t="s">
        <v>47</v>
      </c>
      <c r="M157" s="1011" t="s">
        <v>198</v>
      </c>
      <c r="N157" s="1011">
        <v>4</v>
      </c>
      <c r="O157" s="1011">
        <v>4</v>
      </c>
      <c r="P157" s="1011">
        <v>144</v>
      </c>
      <c r="Q157" s="1011">
        <v>104.75</v>
      </c>
      <c r="R157" s="1011">
        <v>25.3</v>
      </c>
      <c r="S157" s="1011">
        <v>14.447168319999999</v>
      </c>
      <c r="T157" s="1011">
        <v>0</v>
      </c>
      <c r="U157" s="1011">
        <v>0</v>
      </c>
      <c r="V157" s="1011">
        <v>25.3</v>
      </c>
      <c r="W157" s="1011" t="s">
        <v>1869</v>
      </c>
      <c r="X157" s="1011" t="s">
        <v>1331</v>
      </c>
      <c r="Y157" s="1011" t="s">
        <v>1948</v>
      </c>
      <c r="AA157" s="1011" t="s">
        <v>1949</v>
      </c>
      <c r="AB157" s="1011" t="s">
        <v>140</v>
      </c>
    </row>
    <row r="158" spans="1:28" x14ac:dyDescent="0.25">
      <c r="A158" s="1011">
        <v>64138647</v>
      </c>
      <c r="B158" s="1011" t="s">
        <v>1538</v>
      </c>
      <c r="C158" s="1011" t="s">
        <v>1326</v>
      </c>
      <c r="D158" s="1011" t="s">
        <v>1</v>
      </c>
      <c r="E158" s="1011" t="s">
        <v>135</v>
      </c>
      <c r="F158" s="1011" t="s">
        <v>34</v>
      </c>
      <c r="G158" s="1011" t="s">
        <v>34</v>
      </c>
      <c r="H158" s="1011" t="s">
        <v>89</v>
      </c>
      <c r="I158" s="1011" t="s">
        <v>1539</v>
      </c>
      <c r="J158" s="1011" t="s">
        <v>1328</v>
      </c>
      <c r="K158" s="1011" t="s">
        <v>1329</v>
      </c>
      <c r="L158" s="1011" t="s">
        <v>47</v>
      </c>
      <c r="M158" s="1011" t="s">
        <v>198</v>
      </c>
      <c r="N158" s="1011">
        <v>3</v>
      </c>
      <c r="O158" s="1011">
        <v>0</v>
      </c>
      <c r="P158" s="1011">
        <v>30</v>
      </c>
      <c r="Q158" s="1011">
        <v>93.39</v>
      </c>
      <c r="R158" s="1011">
        <v>17.190000000000001</v>
      </c>
      <c r="S158" s="1011">
        <v>2.88178007</v>
      </c>
      <c r="T158" s="1011">
        <v>0</v>
      </c>
      <c r="U158" s="1011">
        <v>0</v>
      </c>
      <c r="V158" s="1011">
        <v>17.190000000000001</v>
      </c>
      <c r="W158" s="1011" t="s">
        <v>1330</v>
      </c>
      <c r="X158" s="1011" t="s">
        <v>1331</v>
      </c>
      <c r="Y158" s="1011" t="s">
        <v>1540</v>
      </c>
      <c r="AA158" s="1011" t="s">
        <v>1541</v>
      </c>
      <c r="AB158" s="1011" t="s">
        <v>140</v>
      </c>
    </row>
    <row r="159" spans="1:28" x14ac:dyDescent="0.25">
      <c r="A159" s="1011">
        <v>54277843</v>
      </c>
      <c r="B159" s="1011" t="s">
        <v>1950</v>
      </c>
      <c r="C159" s="1011" t="s">
        <v>1326</v>
      </c>
      <c r="D159" s="1011" t="s">
        <v>1</v>
      </c>
      <c r="E159" s="1011" t="s">
        <v>135</v>
      </c>
      <c r="F159" s="1011" t="s">
        <v>38</v>
      </c>
      <c r="G159" s="1011" t="s">
        <v>38</v>
      </c>
      <c r="H159" s="1011" t="s">
        <v>89</v>
      </c>
      <c r="I159" s="1011" t="s">
        <v>1951</v>
      </c>
      <c r="J159" s="1011" t="s">
        <v>1475</v>
      </c>
      <c r="K159" s="1011" t="s">
        <v>1329</v>
      </c>
      <c r="L159" s="1011" t="s">
        <v>47</v>
      </c>
      <c r="M159" s="1011" t="s">
        <v>198</v>
      </c>
      <c r="N159" s="1011">
        <v>3</v>
      </c>
      <c r="O159" s="1011">
        <v>3</v>
      </c>
      <c r="P159" s="1011">
        <v>30</v>
      </c>
      <c r="Q159" s="1011">
        <v>95.49</v>
      </c>
      <c r="R159" s="1011">
        <v>24.09</v>
      </c>
      <c r="S159" s="1011">
        <v>23.167759319999998</v>
      </c>
      <c r="T159" s="1011">
        <v>0</v>
      </c>
      <c r="U159" s="1011">
        <v>0</v>
      </c>
      <c r="V159" s="1011">
        <v>24.09</v>
      </c>
      <c r="W159" s="1011" t="s">
        <v>1476</v>
      </c>
      <c r="X159" s="1011" t="s">
        <v>1331</v>
      </c>
      <c r="Y159" s="1011" t="s">
        <v>1952</v>
      </c>
      <c r="AA159" s="1011" t="s">
        <v>1953</v>
      </c>
      <c r="AB159" s="1011" t="s">
        <v>140</v>
      </c>
    </row>
    <row r="160" spans="1:28" x14ac:dyDescent="0.25">
      <c r="A160" s="1011">
        <v>94239241</v>
      </c>
      <c r="B160" s="1011" t="s">
        <v>1954</v>
      </c>
      <c r="C160" s="1011" t="s">
        <v>1326</v>
      </c>
      <c r="D160" s="1011" t="s">
        <v>1</v>
      </c>
      <c r="E160" s="1011" t="s">
        <v>135</v>
      </c>
      <c r="F160" s="1011" t="s">
        <v>38</v>
      </c>
      <c r="G160" s="1011" t="s">
        <v>38</v>
      </c>
      <c r="H160" s="1011" t="s">
        <v>95</v>
      </c>
      <c r="I160" s="1011" t="s">
        <v>1955</v>
      </c>
      <c r="J160" s="1011" t="s">
        <v>1767</v>
      </c>
      <c r="K160" s="1011" t="s">
        <v>1329</v>
      </c>
      <c r="L160" s="1011" t="s">
        <v>47</v>
      </c>
      <c r="M160" s="1011" t="s">
        <v>198</v>
      </c>
      <c r="N160" s="1011">
        <v>155.583</v>
      </c>
      <c r="O160" s="1011">
        <v>124.583</v>
      </c>
      <c r="P160" s="1011">
        <v>1394.25</v>
      </c>
      <c r="Q160" s="1011">
        <v>4625.53</v>
      </c>
      <c r="R160" s="1011">
        <v>-529.79920328000003</v>
      </c>
      <c r="S160" s="1011">
        <v>2117.4043117000001</v>
      </c>
      <c r="T160" s="1011">
        <v>-9.2032799999999994E-3</v>
      </c>
      <c r="U160" s="1011">
        <v>0</v>
      </c>
      <c r="V160" s="1011">
        <v>-529.79</v>
      </c>
      <c r="W160" s="1011" t="s">
        <v>1768</v>
      </c>
      <c r="X160" s="1011" t="s">
        <v>1331</v>
      </c>
      <c r="Y160" s="1011" t="s">
        <v>1956</v>
      </c>
      <c r="AA160" s="1011" t="s">
        <v>1957</v>
      </c>
      <c r="AB160" s="1011" t="s">
        <v>140</v>
      </c>
    </row>
    <row r="161" spans="1:28" x14ac:dyDescent="0.25">
      <c r="A161" s="1011">
        <v>84165521</v>
      </c>
      <c r="B161" s="1011" t="s">
        <v>1958</v>
      </c>
      <c r="C161" s="1011" t="s">
        <v>1326</v>
      </c>
      <c r="D161" s="1011" t="s">
        <v>1</v>
      </c>
      <c r="E161" s="1011" t="s">
        <v>135</v>
      </c>
      <c r="F161" s="1011" t="s">
        <v>20</v>
      </c>
      <c r="G161" s="1011" t="s">
        <v>20</v>
      </c>
      <c r="H161" s="1011" t="s">
        <v>97</v>
      </c>
      <c r="I161" s="1011" t="s">
        <v>1327</v>
      </c>
      <c r="J161" s="1011" t="s">
        <v>1328</v>
      </c>
      <c r="K161" s="1011" t="s">
        <v>1329</v>
      </c>
      <c r="L161" s="1011" t="s">
        <v>47</v>
      </c>
      <c r="M161" s="1011" t="s">
        <v>198</v>
      </c>
      <c r="N161" s="1011">
        <v>1414.4991</v>
      </c>
      <c r="O161" s="1011">
        <v>1021.4991</v>
      </c>
      <c r="P161" s="1011">
        <v>27934.14</v>
      </c>
      <c r="Q161" s="1011">
        <v>34378.300000000003</v>
      </c>
      <c r="R161" s="1011">
        <v>3053.1525150000002</v>
      </c>
      <c r="S161" s="1011">
        <v>10641.251983460001</v>
      </c>
      <c r="T161" s="1011">
        <v>0.102515</v>
      </c>
      <c r="U161" s="1011">
        <v>0</v>
      </c>
      <c r="V161" s="1011">
        <v>3053.05</v>
      </c>
      <c r="W161" s="1011" t="s">
        <v>1330</v>
      </c>
      <c r="X161" s="1011" t="s">
        <v>1331</v>
      </c>
      <c r="Y161" s="1011" t="s">
        <v>1959</v>
      </c>
      <c r="AA161" s="1011" t="s">
        <v>1921</v>
      </c>
      <c r="AB161" s="1011" t="s">
        <v>140</v>
      </c>
    </row>
    <row r="162" spans="1:28" x14ac:dyDescent="0.25">
      <c r="A162" s="1011">
        <v>93754612</v>
      </c>
      <c r="B162" s="1011" t="s">
        <v>1960</v>
      </c>
      <c r="C162" s="1011" t="s">
        <v>1326</v>
      </c>
      <c r="D162" s="1011" t="s">
        <v>113</v>
      </c>
      <c r="E162" s="1011" t="s">
        <v>135</v>
      </c>
      <c r="F162" s="1011" t="s">
        <v>267</v>
      </c>
      <c r="G162" s="1011" t="s">
        <v>1687</v>
      </c>
      <c r="H162" s="1011" t="s">
        <v>89</v>
      </c>
      <c r="I162" s="1011" t="s">
        <v>1688</v>
      </c>
      <c r="J162" s="1011" t="s">
        <v>1416</v>
      </c>
      <c r="K162" s="1011" t="s">
        <v>1329</v>
      </c>
      <c r="L162" s="1011" t="s">
        <v>47</v>
      </c>
      <c r="M162" s="1011" t="s">
        <v>198</v>
      </c>
      <c r="N162" s="1011">
        <v>21</v>
      </c>
      <c r="O162" s="1011">
        <v>3</v>
      </c>
      <c r="P162" s="1011">
        <v>208.58</v>
      </c>
      <c r="Q162" s="1011">
        <v>828.51</v>
      </c>
      <c r="R162" s="1011">
        <v>141.47</v>
      </c>
      <c r="S162" s="1011">
        <v>43.298002339999996</v>
      </c>
      <c r="T162" s="1011">
        <v>0</v>
      </c>
      <c r="U162" s="1011">
        <v>0</v>
      </c>
      <c r="V162" s="1011">
        <v>141.47</v>
      </c>
      <c r="W162" s="1011" t="s">
        <v>1397</v>
      </c>
      <c r="X162" s="1011" t="s">
        <v>1331</v>
      </c>
      <c r="Y162" s="1011" t="s">
        <v>1961</v>
      </c>
      <c r="AA162" s="1011" t="s">
        <v>1962</v>
      </c>
      <c r="AB162" s="1011" t="s">
        <v>140</v>
      </c>
    </row>
    <row r="163" spans="1:28" x14ac:dyDescent="0.25">
      <c r="A163" s="1011">
        <v>53754974</v>
      </c>
      <c r="B163" s="1011" t="s">
        <v>1963</v>
      </c>
      <c r="C163" s="1011" t="s">
        <v>1326</v>
      </c>
      <c r="D163" s="1011" t="s">
        <v>1</v>
      </c>
      <c r="E163" s="1011" t="s">
        <v>135</v>
      </c>
      <c r="F163" s="1011" t="s">
        <v>6</v>
      </c>
      <c r="G163" s="1011" t="s">
        <v>6</v>
      </c>
      <c r="H163" s="1011" t="s">
        <v>95</v>
      </c>
      <c r="I163" s="1011" t="s">
        <v>1964</v>
      </c>
      <c r="J163" s="1011" t="s">
        <v>1965</v>
      </c>
      <c r="K163" s="1011" t="s">
        <v>1329</v>
      </c>
      <c r="L163" s="1011" t="s">
        <v>47</v>
      </c>
      <c r="M163" s="1011" t="s">
        <v>198</v>
      </c>
      <c r="N163" s="1011">
        <v>372.53339999999997</v>
      </c>
      <c r="O163" s="1011">
        <v>227.13339999999999</v>
      </c>
      <c r="P163" s="1011">
        <v>3144.05</v>
      </c>
      <c r="Q163" s="1011">
        <v>11571.07</v>
      </c>
      <c r="R163" s="1011">
        <v>1721.85419411</v>
      </c>
      <c r="S163" s="1011">
        <v>2732.39199353</v>
      </c>
      <c r="T163" s="1011">
        <v>-6.5805890000000006E-2</v>
      </c>
      <c r="U163" s="1011">
        <v>0</v>
      </c>
      <c r="V163" s="1011">
        <v>1721.92</v>
      </c>
      <c r="W163" s="1011" t="s">
        <v>1966</v>
      </c>
      <c r="X163" s="1011" t="s">
        <v>1331</v>
      </c>
      <c r="Y163" s="1011" t="s">
        <v>1967</v>
      </c>
      <c r="AA163" s="1011" t="s">
        <v>1968</v>
      </c>
      <c r="AB163" s="1011" t="s">
        <v>140</v>
      </c>
    </row>
    <row r="164" spans="1:28" x14ac:dyDescent="0.25">
      <c r="A164" s="1011">
        <v>64042872</v>
      </c>
      <c r="B164" s="1011" t="s">
        <v>1364</v>
      </c>
      <c r="C164" s="1011" t="s">
        <v>1365</v>
      </c>
      <c r="D164" s="1011" t="s">
        <v>1</v>
      </c>
      <c r="E164" s="1011" t="s">
        <v>135</v>
      </c>
      <c r="F164" s="1011" t="s">
        <v>34</v>
      </c>
      <c r="G164" s="1011" t="s">
        <v>34</v>
      </c>
      <c r="H164" s="1011" t="s">
        <v>91</v>
      </c>
      <c r="I164" s="1011" t="s">
        <v>1366</v>
      </c>
      <c r="J164" s="1011" t="s">
        <v>1354</v>
      </c>
      <c r="K164" s="1011" t="s">
        <v>1329</v>
      </c>
      <c r="L164" s="1011" t="s">
        <v>47</v>
      </c>
      <c r="M164" s="1011" t="s">
        <v>198</v>
      </c>
      <c r="N164" s="1011">
        <v>91</v>
      </c>
      <c r="O164" s="1011">
        <v>44</v>
      </c>
      <c r="P164" s="1011">
        <v>2449.31</v>
      </c>
      <c r="Q164" s="1011">
        <v>6676.91</v>
      </c>
      <c r="R164" s="1011">
        <v>655.21000233999996</v>
      </c>
      <c r="S164" s="1011">
        <v>395.25316340000001</v>
      </c>
      <c r="T164" s="1011">
        <v>96.620002339999999</v>
      </c>
      <c r="U164" s="1011">
        <v>11.22</v>
      </c>
      <c r="V164" s="1011">
        <v>670.93</v>
      </c>
      <c r="W164" s="1011" t="s">
        <v>1355</v>
      </c>
      <c r="X164" s="1011" t="s">
        <v>1331</v>
      </c>
      <c r="Y164" s="1011" t="s">
        <v>1367</v>
      </c>
      <c r="AA164" s="1011" t="s">
        <v>1368</v>
      </c>
      <c r="AB164" s="1011" t="s">
        <v>140</v>
      </c>
    </row>
    <row r="165" spans="1:28" x14ac:dyDescent="0.25">
      <c r="A165" s="1011">
        <v>44135580</v>
      </c>
      <c r="B165" s="1011" t="s">
        <v>1969</v>
      </c>
      <c r="C165" s="1011" t="s">
        <v>1326</v>
      </c>
      <c r="D165" s="1011" t="s">
        <v>1</v>
      </c>
      <c r="E165" s="1011" t="s">
        <v>135</v>
      </c>
      <c r="F165" s="1011" t="s">
        <v>38</v>
      </c>
      <c r="G165" s="1011" t="s">
        <v>38</v>
      </c>
      <c r="H165" s="1011" t="s">
        <v>88</v>
      </c>
      <c r="I165" s="1011" t="s">
        <v>1903</v>
      </c>
      <c r="J165" s="1011" t="s">
        <v>1904</v>
      </c>
      <c r="K165" s="1011" t="s">
        <v>1329</v>
      </c>
      <c r="L165" s="1011" t="s">
        <v>47</v>
      </c>
      <c r="M165" s="1011" t="s">
        <v>198</v>
      </c>
      <c r="N165" s="1011">
        <v>1447</v>
      </c>
      <c r="O165" s="1011">
        <v>724</v>
      </c>
      <c r="P165" s="1011">
        <v>20428.009999999998</v>
      </c>
      <c r="Q165" s="1011">
        <v>106547.76</v>
      </c>
      <c r="R165" s="1011">
        <v>-495.93</v>
      </c>
      <c r="S165" s="1011">
        <v>3958.8869701499998</v>
      </c>
      <c r="T165" s="1011">
        <v>0</v>
      </c>
      <c r="U165" s="1011">
        <v>0</v>
      </c>
      <c r="V165" s="1011">
        <v>-495.93</v>
      </c>
      <c r="W165" s="1011" t="s">
        <v>1905</v>
      </c>
      <c r="X165" s="1011" t="s">
        <v>1331</v>
      </c>
      <c r="Y165" s="1011" t="s">
        <v>1970</v>
      </c>
      <c r="AA165" s="1011" t="s">
        <v>1971</v>
      </c>
      <c r="AB165" s="1011" t="s">
        <v>140</v>
      </c>
    </row>
    <row r="166" spans="1:28" x14ac:dyDescent="0.25">
      <c r="A166" s="1011">
        <v>73755514</v>
      </c>
      <c r="B166" s="1011" t="s">
        <v>1661</v>
      </c>
      <c r="C166" s="1011" t="s">
        <v>1326</v>
      </c>
      <c r="D166" s="1011" t="s">
        <v>1</v>
      </c>
      <c r="E166" s="1011" t="s">
        <v>135</v>
      </c>
      <c r="F166" s="1011" t="s">
        <v>38</v>
      </c>
      <c r="G166" s="1011" t="s">
        <v>38</v>
      </c>
      <c r="H166" s="1011" t="s">
        <v>95</v>
      </c>
      <c r="I166" s="1011" t="s">
        <v>1662</v>
      </c>
      <c r="J166" s="1011" t="s">
        <v>1663</v>
      </c>
      <c r="K166" s="1011" t="s">
        <v>1329</v>
      </c>
      <c r="L166" s="1011" t="s">
        <v>47</v>
      </c>
      <c r="M166" s="1011" t="s">
        <v>198</v>
      </c>
      <c r="N166" s="1011">
        <v>162.05000000000001</v>
      </c>
      <c r="O166" s="1011">
        <v>41</v>
      </c>
      <c r="P166" s="1011">
        <v>1518.86</v>
      </c>
      <c r="Q166" s="1011">
        <v>5831.08</v>
      </c>
      <c r="R166" s="1011">
        <v>593.96619508000003</v>
      </c>
      <c r="S166" s="1011">
        <v>824.53684396000006</v>
      </c>
      <c r="T166" s="1011">
        <v>-1.380492E-2</v>
      </c>
      <c r="U166" s="1011">
        <v>0</v>
      </c>
      <c r="V166" s="1011">
        <v>593.98</v>
      </c>
      <c r="W166" s="1011" t="s">
        <v>1664</v>
      </c>
      <c r="X166" s="1011" t="s">
        <v>1331</v>
      </c>
      <c r="Y166" s="1011" t="s">
        <v>1665</v>
      </c>
      <c r="AA166" s="1011" t="s">
        <v>1666</v>
      </c>
      <c r="AB166" s="1011" t="s">
        <v>140</v>
      </c>
    </row>
    <row r="167" spans="1:28" x14ac:dyDescent="0.25">
      <c r="A167" s="1011">
        <v>94134871</v>
      </c>
      <c r="B167" s="1011" t="s">
        <v>1972</v>
      </c>
      <c r="C167" s="1011" t="s">
        <v>1326</v>
      </c>
      <c r="D167" s="1011" t="s">
        <v>1</v>
      </c>
      <c r="E167" s="1011" t="s">
        <v>135</v>
      </c>
      <c r="F167" s="1011" t="s">
        <v>11</v>
      </c>
      <c r="G167" s="1011" t="s">
        <v>11</v>
      </c>
      <c r="H167" s="1011" t="s">
        <v>90</v>
      </c>
      <c r="I167" s="1011" t="s">
        <v>1973</v>
      </c>
      <c r="J167" s="1011" t="s">
        <v>1360</v>
      </c>
      <c r="K167" s="1011" t="s">
        <v>1329</v>
      </c>
      <c r="L167" s="1011" t="s">
        <v>47</v>
      </c>
      <c r="M167" s="1011" t="s">
        <v>198</v>
      </c>
      <c r="N167" s="1011">
        <v>105</v>
      </c>
      <c r="O167" s="1011">
        <v>99</v>
      </c>
      <c r="P167" s="1011">
        <v>1058</v>
      </c>
      <c r="Q167" s="1011">
        <v>6749.11</v>
      </c>
      <c r="R167" s="1011">
        <v>1472.91</v>
      </c>
      <c r="S167" s="1011">
        <v>1102.4839999999999</v>
      </c>
      <c r="T167" s="1011">
        <v>0</v>
      </c>
      <c r="U167" s="1011">
        <v>0</v>
      </c>
      <c r="V167" s="1011">
        <v>1472.91</v>
      </c>
      <c r="W167" s="1011" t="s">
        <v>1361</v>
      </c>
      <c r="X167" s="1011" t="s">
        <v>1331</v>
      </c>
      <c r="Y167" s="1011" t="s">
        <v>1974</v>
      </c>
      <c r="AA167" s="1011" t="s">
        <v>1975</v>
      </c>
      <c r="AB167" s="1011" t="s">
        <v>140</v>
      </c>
    </row>
    <row r="168" spans="1:28" x14ac:dyDescent="0.25">
      <c r="A168" s="1011">
        <v>4173308</v>
      </c>
      <c r="B168" s="1011" t="s">
        <v>1976</v>
      </c>
      <c r="C168" s="1011" t="s">
        <v>1326</v>
      </c>
      <c r="D168" s="1011" t="s">
        <v>1</v>
      </c>
      <c r="E168" s="1011" t="s">
        <v>135</v>
      </c>
      <c r="F168" s="1011" t="s">
        <v>14</v>
      </c>
      <c r="G168" s="1011" t="s">
        <v>14</v>
      </c>
      <c r="H168" s="1011" t="s">
        <v>98</v>
      </c>
      <c r="I168" s="1011" t="s">
        <v>1977</v>
      </c>
      <c r="J168" s="1011" t="s">
        <v>1892</v>
      </c>
      <c r="K168" s="1011" t="s">
        <v>1329</v>
      </c>
      <c r="L168" s="1011" t="s">
        <v>47</v>
      </c>
      <c r="M168" s="1011" t="s">
        <v>198</v>
      </c>
      <c r="N168" s="1011">
        <v>158.1721</v>
      </c>
      <c r="O168" s="1011">
        <v>113.1721</v>
      </c>
      <c r="P168" s="1011">
        <v>4368.37</v>
      </c>
      <c r="Q168" s="1011">
        <v>6024.71</v>
      </c>
      <c r="R168" s="1011">
        <v>1595.75</v>
      </c>
      <c r="S168" s="1011">
        <v>687.37166673000002</v>
      </c>
      <c r="T168" s="1011">
        <v>0</v>
      </c>
      <c r="U168" s="1011">
        <v>0</v>
      </c>
      <c r="V168" s="1011">
        <v>1595.75</v>
      </c>
      <c r="W168" s="1011" t="s">
        <v>1893</v>
      </c>
      <c r="X168" s="1011" t="s">
        <v>1331</v>
      </c>
      <c r="Y168" s="1011" t="s">
        <v>1978</v>
      </c>
      <c r="AA168" s="1011" t="s">
        <v>1979</v>
      </c>
      <c r="AB168" s="1011" t="s">
        <v>140</v>
      </c>
    </row>
    <row r="169" spans="1:28" x14ac:dyDescent="0.25">
      <c r="A169" s="1011">
        <v>63995401</v>
      </c>
      <c r="B169" s="1011" t="s">
        <v>1419</v>
      </c>
      <c r="C169" s="1011" t="s">
        <v>1326</v>
      </c>
      <c r="D169" s="1011" t="s">
        <v>1</v>
      </c>
      <c r="E169" s="1011" t="s">
        <v>135</v>
      </c>
      <c r="F169" s="1011" t="s">
        <v>6</v>
      </c>
      <c r="G169" s="1011" t="s">
        <v>6</v>
      </c>
      <c r="H169" s="1011" t="s">
        <v>90</v>
      </c>
      <c r="I169" s="1011" t="s">
        <v>1420</v>
      </c>
      <c r="J169" s="1011" t="s">
        <v>1421</v>
      </c>
      <c r="K169" s="1011" t="s">
        <v>1329</v>
      </c>
      <c r="L169" s="1011" t="s">
        <v>47</v>
      </c>
      <c r="M169" s="1011" t="s">
        <v>198</v>
      </c>
      <c r="N169" s="1011">
        <v>433</v>
      </c>
      <c r="O169" s="1011">
        <v>139</v>
      </c>
      <c r="P169" s="1011">
        <v>10865.06</v>
      </c>
      <c r="Q169" s="1011">
        <v>23110.639999999999</v>
      </c>
      <c r="R169" s="1011">
        <v>1792.23</v>
      </c>
      <c r="S169" s="1011">
        <v>1744.93475911</v>
      </c>
      <c r="T169" s="1011">
        <v>0</v>
      </c>
      <c r="U169" s="1011">
        <v>0</v>
      </c>
      <c r="V169" s="1011">
        <v>1792.23</v>
      </c>
      <c r="W169" s="1011" t="s">
        <v>1422</v>
      </c>
      <c r="X169" s="1011" t="s">
        <v>1331</v>
      </c>
      <c r="Y169" s="1011" t="s">
        <v>1423</v>
      </c>
      <c r="AA169" s="1011" t="s">
        <v>1424</v>
      </c>
      <c r="AB169" s="1011" t="s">
        <v>140</v>
      </c>
    </row>
    <row r="170" spans="1:28" x14ac:dyDescent="0.25">
      <c r="A170" s="1011">
        <v>74068347</v>
      </c>
      <c r="B170" s="1011" t="s">
        <v>1741</v>
      </c>
      <c r="C170" s="1011" t="s">
        <v>1326</v>
      </c>
      <c r="D170" s="1011" t="s">
        <v>1</v>
      </c>
      <c r="E170" s="1011" t="s">
        <v>135</v>
      </c>
      <c r="F170" s="1011" t="s">
        <v>14</v>
      </c>
      <c r="G170" s="1011" t="s">
        <v>14</v>
      </c>
      <c r="H170" s="1011" t="s">
        <v>91</v>
      </c>
      <c r="I170" s="1011" t="s">
        <v>1742</v>
      </c>
      <c r="J170" s="1011" t="s">
        <v>1565</v>
      </c>
      <c r="K170" s="1011" t="s">
        <v>1329</v>
      </c>
      <c r="L170" s="1011" t="s">
        <v>47</v>
      </c>
      <c r="M170" s="1011" t="s">
        <v>198</v>
      </c>
      <c r="N170" s="1011">
        <v>385</v>
      </c>
      <c r="O170" s="1011">
        <v>205</v>
      </c>
      <c r="P170" s="1011">
        <v>11716.01</v>
      </c>
      <c r="Q170" s="1011">
        <v>27646.76</v>
      </c>
      <c r="R170" s="1011">
        <v>2163.3523311499998</v>
      </c>
      <c r="S170" s="1011">
        <v>1418.02522069</v>
      </c>
      <c r="T170" s="1011">
        <v>14.01233115</v>
      </c>
      <c r="U170" s="1011">
        <v>67.709999999999994</v>
      </c>
      <c r="V170" s="1011">
        <v>2218.88</v>
      </c>
      <c r="W170" s="1011" t="s">
        <v>65</v>
      </c>
      <c r="X170" s="1011" t="s">
        <v>1331</v>
      </c>
      <c r="Y170" s="1011" t="s">
        <v>1743</v>
      </c>
      <c r="AA170" s="1011" t="s">
        <v>1744</v>
      </c>
      <c r="AB170" s="1011" t="s">
        <v>140</v>
      </c>
    </row>
    <row r="171" spans="1:28" x14ac:dyDescent="0.25">
      <c r="A171" s="1011">
        <v>84175637</v>
      </c>
      <c r="B171" s="1011" t="s">
        <v>1980</v>
      </c>
      <c r="C171" s="1011" t="s">
        <v>1326</v>
      </c>
      <c r="D171" s="1011" t="s">
        <v>1</v>
      </c>
      <c r="E171" s="1011" t="s">
        <v>135</v>
      </c>
      <c r="F171" s="1011" t="s">
        <v>35</v>
      </c>
      <c r="G171" s="1011" t="s">
        <v>35</v>
      </c>
      <c r="H171" s="1011" t="s">
        <v>97</v>
      </c>
      <c r="I171" s="1011" t="s">
        <v>1462</v>
      </c>
      <c r="J171" s="1011" t="s">
        <v>1463</v>
      </c>
      <c r="K171" s="1011" t="s">
        <v>1329</v>
      </c>
      <c r="L171" s="1011" t="s">
        <v>47</v>
      </c>
      <c r="M171" s="1011" t="s">
        <v>198</v>
      </c>
      <c r="N171" s="1011">
        <v>301</v>
      </c>
      <c r="O171" s="1011">
        <v>170</v>
      </c>
      <c r="P171" s="1011">
        <v>11821.74</v>
      </c>
      <c r="Q171" s="1011">
        <v>7224.47</v>
      </c>
      <c r="R171" s="1011">
        <v>72.573339239999996</v>
      </c>
      <c r="S171" s="1011">
        <v>1171.4141912600001</v>
      </c>
      <c r="T171" s="1011">
        <v>3.3392399999999998E-3</v>
      </c>
      <c r="U171" s="1011">
        <v>0</v>
      </c>
      <c r="V171" s="1011">
        <v>72.569999999999993</v>
      </c>
      <c r="W171" s="1011" t="s">
        <v>1464</v>
      </c>
      <c r="X171" s="1011" t="s">
        <v>1331</v>
      </c>
      <c r="Y171" s="1011" t="s">
        <v>1981</v>
      </c>
      <c r="AA171" s="1011" t="s">
        <v>1982</v>
      </c>
      <c r="AB171" s="1011" t="s">
        <v>140</v>
      </c>
    </row>
    <row r="172" spans="1:28" x14ac:dyDescent="0.25">
      <c r="A172" s="1011">
        <v>84157304</v>
      </c>
      <c r="B172" s="1011" t="s">
        <v>1983</v>
      </c>
      <c r="C172" s="1011" t="s">
        <v>1326</v>
      </c>
      <c r="D172" s="1011" t="s">
        <v>1</v>
      </c>
      <c r="E172" s="1011" t="s">
        <v>135</v>
      </c>
      <c r="F172" s="1011" t="s">
        <v>11</v>
      </c>
      <c r="G172" s="1011" t="s">
        <v>11</v>
      </c>
      <c r="H172" s="1011" t="s">
        <v>99</v>
      </c>
      <c r="I172" s="1011" t="s">
        <v>1984</v>
      </c>
      <c r="J172" s="1011" t="s">
        <v>1985</v>
      </c>
      <c r="K172" s="1011" t="s">
        <v>1329</v>
      </c>
      <c r="L172" s="1011" t="s">
        <v>47</v>
      </c>
      <c r="M172" s="1011" t="s">
        <v>198</v>
      </c>
      <c r="N172" s="1011">
        <v>136</v>
      </c>
      <c r="O172" s="1011">
        <v>0</v>
      </c>
      <c r="P172" s="1011">
        <v>1360</v>
      </c>
      <c r="Q172" s="1011">
        <v>3991.6</v>
      </c>
      <c r="R172" s="1011">
        <v>239.36</v>
      </c>
      <c r="S172" s="1011">
        <v>252.14082349</v>
      </c>
      <c r="T172" s="1011">
        <v>0</v>
      </c>
      <c r="U172" s="1011">
        <v>0</v>
      </c>
      <c r="V172" s="1011">
        <v>239.36</v>
      </c>
      <c r="W172" s="1011" t="s">
        <v>10</v>
      </c>
      <c r="X172" s="1011" t="s">
        <v>1331</v>
      </c>
      <c r="Y172" s="1011" t="s">
        <v>1986</v>
      </c>
      <c r="AA172" s="1011" t="s">
        <v>1921</v>
      </c>
      <c r="AB172" s="1011" t="s">
        <v>140</v>
      </c>
    </row>
    <row r="173" spans="1:28" x14ac:dyDescent="0.25">
      <c r="A173" s="1011">
        <v>74112996</v>
      </c>
      <c r="B173" s="1011" t="s">
        <v>1714</v>
      </c>
      <c r="C173" s="1011" t="s">
        <v>1326</v>
      </c>
      <c r="D173" s="1011" t="s">
        <v>1</v>
      </c>
      <c r="E173" s="1011" t="s">
        <v>135</v>
      </c>
      <c r="F173" s="1011" t="s">
        <v>6</v>
      </c>
      <c r="G173" s="1011" t="s">
        <v>6</v>
      </c>
      <c r="H173" s="1011" t="s">
        <v>530</v>
      </c>
      <c r="I173" s="1011" t="s">
        <v>1715</v>
      </c>
      <c r="J173" s="1011" t="s">
        <v>1405</v>
      </c>
      <c r="K173" s="1011" t="s">
        <v>1329</v>
      </c>
      <c r="L173" s="1011" t="s">
        <v>47</v>
      </c>
      <c r="M173" s="1011" t="s">
        <v>198</v>
      </c>
      <c r="N173" s="1011">
        <v>587</v>
      </c>
      <c r="O173" s="1011">
        <v>587</v>
      </c>
      <c r="P173" s="1011">
        <v>5870</v>
      </c>
      <c r="Q173" s="1011">
        <v>23323.59</v>
      </c>
      <c r="R173" s="1011">
        <v>8198.83</v>
      </c>
      <c r="S173" s="1011">
        <v>2085.28379318</v>
      </c>
      <c r="T173" s="1011">
        <v>0</v>
      </c>
      <c r="U173" s="1011">
        <v>0</v>
      </c>
      <c r="V173" s="1011">
        <v>8198.83</v>
      </c>
      <c r="W173" s="1011" t="s">
        <v>1406</v>
      </c>
      <c r="X173" s="1011" t="s">
        <v>1331</v>
      </c>
      <c r="Y173" s="1011" t="s">
        <v>1716</v>
      </c>
      <c r="AA173" s="1011" t="s">
        <v>1717</v>
      </c>
      <c r="AB173" s="1011" t="s">
        <v>140</v>
      </c>
    </row>
    <row r="174" spans="1:28" x14ac:dyDescent="0.25">
      <c r="A174" s="1011">
        <v>34241125</v>
      </c>
      <c r="B174" s="1011" t="s">
        <v>1987</v>
      </c>
      <c r="C174" s="1011" t="s">
        <v>1326</v>
      </c>
      <c r="D174" s="1011" t="s">
        <v>1</v>
      </c>
      <c r="E174" s="1011" t="s">
        <v>135</v>
      </c>
      <c r="F174" s="1011" t="s">
        <v>38</v>
      </c>
      <c r="G174" s="1011" t="s">
        <v>38</v>
      </c>
      <c r="H174" s="1011" t="s">
        <v>100</v>
      </c>
      <c r="I174" s="1011" t="s">
        <v>1988</v>
      </c>
      <c r="J174" s="1011" t="s">
        <v>1989</v>
      </c>
      <c r="K174" s="1011" t="s">
        <v>1329</v>
      </c>
      <c r="L174" s="1011" t="s">
        <v>47</v>
      </c>
      <c r="M174" s="1011" t="s">
        <v>198</v>
      </c>
      <c r="N174" s="1011">
        <v>164.25</v>
      </c>
      <c r="O174" s="1011">
        <v>164.25</v>
      </c>
      <c r="P174" s="1011">
        <v>2600</v>
      </c>
      <c r="Q174" s="1011">
        <v>10565.19</v>
      </c>
      <c r="R174" s="1011">
        <v>2121.2800000000002</v>
      </c>
      <c r="S174" s="1011">
        <v>1395.4117634300001</v>
      </c>
      <c r="T174" s="1011">
        <v>0</v>
      </c>
      <c r="U174" s="1011">
        <v>0</v>
      </c>
      <c r="V174" s="1011">
        <v>2121.2800000000002</v>
      </c>
      <c r="W174" s="1011" t="s">
        <v>1990</v>
      </c>
      <c r="X174" s="1011" t="s">
        <v>1331</v>
      </c>
      <c r="Y174" s="1011" t="s">
        <v>1991</v>
      </c>
      <c r="AA174" s="1011" t="s">
        <v>1992</v>
      </c>
      <c r="AB174" s="1011" t="s">
        <v>140</v>
      </c>
    </row>
    <row r="175" spans="1:28" x14ac:dyDescent="0.25">
      <c r="A175" s="1011">
        <v>4162996</v>
      </c>
      <c r="B175" s="1011" t="s">
        <v>1473</v>
      </c>
      <c r="C175" s="1011" t="s">
        <v>1326</v>
      </c>
      <c r="D175" s="1011" t="s">
        <v>1</v>
      </c>
      <c r="E175" s="1011" t="s">
        <v>135</v>
      </c>
      <c r="F175" s="1011" t="s">
        <v>34</v>
      </c>
      <c r="G175" s="1011" t="s">
        <v>34</v>
      </c>
      <c r="H175" s="1011" t="s">
        <v>90</v>
      </c>
      <c r="I175" s="1011" t="s">
        <v>1474</v>
      </c>
      <c r="J175" s="1011" t="s">
        <v>1475</v>
      </c>
      <c r="K175" s="1011" t="s">
        <v>1329</v>
      </c>
      <c r="L175" s="1011" t="s">
        <v>47</v>
      </c>
      <c r="M175" s="1011" t="s">
        <v>198</v>
      </c>
      <c r="N175" s="1011">
        <v>179</v>
      </c>
      <c r="O175" s="1011">
        <v>179</v>
      </c>
      <c r="P175" s="1011">
        <v>5420</v>
      </c>
      <c r="Q175" s="1011">
        <v>12003.7</v>
      </c>
      <c r="R175" s="1011">
        <v>1037.8599999999999</v>
      </c>
      <c r="S175" s="1011">
        <v>1016.43683068</v>
      </c>
      <c r="T175" s="1011">
        <v>0</v>
      </c>
      <c r="U175" s="1011">
        <v>0</v>
      </c>
      <c r="V175" s="1011">
        <v>1037.8599999999999</v>
      </c>
      <c r="W175" s="1011" t="s">
        <v>1476</v>
      </c>
      <c r="X175" s="1011" t="s">
        <v>1331</v>
      </c>
      <c r="Y175" s="1011" t="s">
        <v>1477</v>
      </c>
      <c r="AA175" s="1011" t="s">
        <v>1478</v>
      </c>
      <c r="AB175" s="1011" t="s">
        <v>140</v>
      </c>
    </row>
    <row r="176" spans="1:28" x14ac:dyDescent="0.25">
      <c r="A176" s="1011">
        <v>24146680</v>
      </c>
      <c r="B176" s="1011" t="s">
        <v>1993</v>
      </c>
      <c r="C176" s="1011" t="s">
        <v>1326</v>
      </c>
      <c r="D176" s="1011" t="s">
        <v>1</v>
      </c>
      <c r="E176" s="1011" t="s">
        <v>135</v>
      </c>
      <c r="F176" s="1011" t="s">
        <v>38</v>
      </c>
      <c r="G176" s="1011" t="s">
        <v>38</v>
      </c>
      <c r="H176" s="1011" t="s">
        <v>93</v>
      </c>
      <c r="I176" s="1011" t="s">
        <v>1994</v>
      </c>
      <c r="J176" s="1011" t="s">
        <v>1499</v>
      </c>
      <c r="K176" s="1011" t="s">
        <v>1329</v>
      </c>
      <c r="L176" s="1011" t="s">
        <v>47</v>
      </c>
      <c r="M176" s="1011" t="s">
        <v>198</v>
      </c>
      <c r="N176" s="1011">
        <v>1389</v>
      </c>
      <c r="O176" s="1011">
        <v>446</v>
      </c>
      <c r="P176" s="1011">
        <v>18627.419999999998</v>
      </c>
      <c r="Q176" s="1011">
        <v>47854.17</v>
      </c>
      <c r="R176" s="1011">
        <v>1437.32</v>
      </c>
      <c r="S176" s="1011">
        <v>9462.6297910800004</v>
      </c>
      <c r="T176" s="1011">
        <v>0</v>
      </c>
      <c r="U176" s="1011">
        <v>2659.15</v>
      </c>
      <c r="V176" s="1011">
        <v>4096.47</v>
      </c>
      <c r="W176" s="1011" t="s">
        <v>1361</v>
      </c>
      <c r="X176" s="1011" t="s">
        <v>1331</v>
      </c>
      <c r="Y176" s="1011" t="s">
        <v>1995</v>
      </c>
      <c r="AA176" s="1011" t="s">
        <v>1996</v>
      </c>
      <c r="AB176" s="1011" t="s">
        <v>140</v>
      </c>
    </row>
    <row r="177" spans="1:28" x14ac:dyDescent="0.25">
      <c r="A177" s="1011">
        <v>43753961</v>
      </c>
      <c r="B177" s="1011" t="s">
        <v>1997</v>
      </c>
      <c r="C177" s="1011" t="s">
        <v>1326</v>
      </c>
      <c r="D177" s="1011" t="s">
        <v>1</v>
      </c>
      <c r="E177" s="1011" t="s">
        <v>135</v>
      </c>
      <c r="F177" s="1011" t="s">
        <v>45</v>
      </c>
      <c r="G177" s="1011" t="s">
        <v>45</v>
      </c>
      <c r="H177" s="1011" t="s">
        <v>95</v>
      </c>
      <c r="I177" s="1011" t="s">
        <v>1903</v>
      </c>
      <c r="J177" s="1011" t="s">
        <v>1904</v>
      </c>
      <c r="K177" s="1011" t="s">
        <v>1329</v>
      </c>
      <c r="L177" s="1011" t="s">
        <v>47</v>
      </c>
      <c r="M177" s="1011" t="s">
        <v>198</v>
      </c>
      <c r="N177" s="1011">
        <v>349.76679999999999</v>
      </c>
      <c r="O177" s="1011">
        <v>211.68350000000001</v>
      </c>
      <c r="P177" s="1011">
        <v>5047.79</v>
      </c>
      <c r="Q177" s="1011">
        <v>14896.04</v>
      </c>
      <c r="R177" s="1011">
        <v>1530.63610698</v>
      </c>
      <c r="S177" s="1011">
        <v>5212.6786369600004</v>
      </c>
      <c r="T177" s="1011">
        <v>-8.3893019999999999E-2</v>
      </c>
      <c r="U177" s="1011">
        <v>0</v>
      </c>
      <c r="V177" s="1011">
        <v>1530.72</v>
      </c>
      <c r="W177" s="1011" t="s">
        <v>1905</v>
      </c>
      <c r="X177" s="1011" t="s">
        <v>1331</v>
      </c>
      <c r="Y177" s="1011" t="s">
        <v>1998</v>
      </c>
      <c r="AA177" s="1011" t="s">
        <v>1999</v>
      </c>
      <c r="AB177" s="1011" t="s">
        <v>140</v>
      </c>
    </row>
    <row r="178" spans="1:28" x14ac:dyDescent="0.25">
      <c r="A178" s="1011">
        <v>53757761</v>
      </c>
      <c r="B178" s="1011" t="s">
        <v>1758</v>
      </c>
      <c r="C178" s="1011" t="s">
        <v>1326</v>
      </c>
      <c r="D178" s="1011" t="s">
        <v>113</v>
      </c>
      <c r="E178" s="1011" t="s">
        <v>135</v>
      </c>
      <c r="F178" s="1011" t="s">
        <v>267</v>
      </c>
      <c r="G178" s="1011" t="s">
        <v>1687</v>
      </c>
      <c r="H178" s="1011" t="s">
        <v>90</v>
      </c>
      <c r="I178" s="1011" t="s">
        <v>1462</v>
      </c>
      <c r="J178" s="1011" t="s">
        <v>1463</v>
      </c>
      <c r="K178" s="1011" t="s">
        <v>1329</v>
      </c>
      <c r="L178" s="1011" t="s">
        <v>47</v>
      </c>
      <c r="M178" s="1011" t="s">
        <v>198</v>
      </c>
      <c r="N178" s="1011">
        <v>127</v>
      </c>
      <c r="O178" s="1011">
        <v>86</v>
      </c>
      <c r="P178" s="1011">
        <v>1883.46</v>
      </c>
      <c r="Q178" s="1011">
        <v>6847.9</v>
      </c>
      <c r="R178" s="1011">
        <v>1318.47</v>
      </c>
      <c r="S178" s="1011">
        <v>489.54872058000001</v>
      </c>
      <c r="T178" s="1011">
        <v>0</v>
      </c>
      <c r="U178" s="1011">
        <v>0</v>
      </c>
      <c r="V178" s="1011">
        <v>1318.47</v>
      </c>
      <c r="W178" s="1011" t="s">
        <v>1464</v>
      </c>
      <c r="X178" s="1011" t="s">
        <v>1331</v>
      </c>
      <c r="Y178" s="1011" t="s">
        <v>1759</v>
      </c>
      <c r="AA178" s="1011" t="s">
        <v>1760</v>
      </c>
      <c r="AB178" s="1011" t="s">
        <v>140</v>
      </c>
    </row>
    <row r="179" spans="1:28" x14ac:dyDescent="0.25">
      <c r="A179" s="1011">
        <v>63955280</v>
      </c>
      <c r="B179" s="1011" t="s">
        <v>2000</v>
      </c>
      <c r="C179" s="1011" t="s">
        <v>1326</v>
      </c>
      <c r="D179" s="1011" t="s">
        <v>1</v>
      </c>
      <c r="E179" s="1011" t="s">
        <v>135</v>
      </c>
      <c r="F179" s="1011" t="s">
        <v>20</v>
      </c>
      <c r="G179" s="1011" t="s">
        <v>20</v>
      </c>
      <c r="H179" s="1011" t="s">
        <v>95</v>
      </c>
      <c r="I179" s="1011" t="s">
        <v>2001</v>
      </c>
      <c r="J179" s="1011" t="s">
        <v>1985</v>
      </c>
      <c r="K179" s="1011" t="s">
        <v>1329</v>
      </c>
      <c r="L179" s="1011" t="s">
        <v>47</v>
      </c>
      <c r="M179" s="1011" t="s">
        <v>198</v>
      </c>
      <c r="N179" s="1011">
        <v>514.13329999999996</v>
      </c>
      <c r="O179" s="1011">
        <v>384</v>
      </c>
      <c r="P179" s="1011">
        <v>6069.98</v>
      </c>
      <c r="Q179" s="1011">
        <v>25440.69</v>
      </c>
      <c r="R179" s="1011">
        <v>1638.9033462499999</v>
      </c>
      <c r="S179" s="1011">
        <v>9196.3131195799997</v>
      </c>
      <c r="T179" s="1011">
        <v>-0.14665375</v>
      </c>
      <c r="U179" s="1011">
        <v>0</v>
      </c>
      <c r="V179" s="1011">
        <v>1639.05</v>
      </c>
      <c r="W179" s="1011" t="s">
        <v>10</v>
      </c>
      <c r="X179" s="1011" t="s">
        <v>1331</v>
      </c>
      <c r="Y179" s="1011" t="s">
        <v>2002</v>
      </c>
      <c r="AA179" s="1011" t="s">
        <v>2003</v>
      </c>
      <c r="AB179" s="1011" t="s">
        <v>140</v>
      </c>
    </row>
    <row r="180" spans="1:28" x14ac:dyDescent="0.25">
      <c r="A180" s="1011">
        <v>64054281</v>
      </c>
      <c r="B180" s="1011" t="s">
        <v>1652</v>
      </c>
      <c r="C180" s="1011" t="s">
        <v>1326</v>
      </c>
      <c r="D180" s="1011" t="s">
        <v>1</v>
      </c>
      <c r="E180" s="1011" t="s">
        <v>135</v>
      </c>
      <c r="F180" s="1011" t="s">
        <v>34</v>
      </c>
      <c r="G180" s="1011" t="s">
        <v>34</v>
      </c>
      <c r="H180" s="1011" t="s">
        <v>102</v>
      </c>
      <c r="I180" s="1011" t="s">
        <v>1353</v>
      </c>
      <c r="J180" s="1011" t="s">
        <v>1354</v>
      </c>
      <c r="K180" s="1011" t="s">
        <v>1329</v>
      </c>
      <c r="L180" s="1011" t="s">
        <v>47</v>
      </c>
      <c r="M180" s="1011" t="s">
        <v>198</v>
      </c>
      <c r="N180" s="1011">
        <v>46</v>
      </c>
      <c r="O180" s="1011">
        <v>17</v>
      </c>
      <c r="P180" s="1011">
        <v>1539.83</v>
      </c>
      <c r="Q180" s="1011">
        <v>3068.17</v>
      </c>
      <c r="R180" s="1011">
        <v>480.28175568</v>
      </c>
      <c r="S180" s="1011">
        <v>181.54391729</v>
      </c>
      <c r="T180" s="1011">
        <v>14.35175568</v>
      </c>
      <c r="U180" s="1011">
        <v>0</v>
      </c>
      <c r="V180" s="1011">
        <v>465.93</v>
      </c>
      <c r="W180" s="1011" t="s">
        <v>1355</v>
      </c>
      <c r="X180" s="1011" t="s">
        <v>1331</v>
      </c>
      <c r="Y180" s="1011" t="s">
        <v>1653</v>
      </c>
      <c r="AA180" s="1011" t="s">
        <v>1654</v>
      </c>
      <c r="AB180" s="1011" t="s">
        <v>140</v>
      </c>
    </row>
    <row r="181" spans="1:28" x14ac:dyDescent="0.25">
      <c r="A181" s="1011">
        <v>23936792</v>
      </c>
      <c r="B181" s="1011" t="s">
        <v>2004</v>
      </c>
      <c r="C181" s="1011" t="s">
        <v>417</v>
      </c>
      <c r="D181" s="1011" t="s">
        <v>113</v>
      </c>
      <c r="E181" s="1011" t="s">
        <v>135</v>
      </c>
      <c r="F181" s="1011" t="s">
        <v>267</v>
      </c>
      <c r="G181" s="1011" t="s">
        <v>1687</v>
      </c>
      <c r="H181" s="1011" t="s">
        <v>91</v>
      </c>
      <c r="I181" s="1011" t="s">
        <v>1656</v>
      </c>
      <c r="J181" s="1011" t="s">
        <v>1657</v>
      </c>
      <c r="K181" s="1011" t="s">
        <v>1329</v>
      </c>
      <c r="L181" s="1011" t="s">
        <v>47</v>
      </c>
      <c r="M181" s="1011" t="s">
        <v>198</v>
      </c>
      <c r="N181" s="1011">
        <v>107</v>
      </c>
      <c r="O181" s="1011">
        <v>56</v>
      </c>
      <c r="P181" s="1011">
        <v>3222.02</v>
      </c>
      <c r="Q181" s="1011">
        <v>8636.6299999999992</v>
      </c>
      <c r="R181" s="1011">
        <v>1387.4682247799999</v>
      </c>
      <c r="S181" s="1011">
        <v>814.60200281000004</v>
      </c>
      <c r="T181" s="1011">
        <v>0.10822478000000001</v>
      </c>
      <c r="U181" s="1011">
        <v>0</v>
      </c>
      <c r="V181" s="1011">
        <v>1387.36</v>
      </c>
      <c r="W181" s="1011" t="s">
        <v>1658</v>
      </c>
      <c r="X181" s="1011" t="s">
        <v>1331</v>
      </c>
      <c r="Y181" s="1011" t="s">
        <v>2005</v>
      </c>
      <c r="AA181" s="1011" t="s">
        <v>2006</v>
      </c>
      <c r="AB181" s="1011" t="s">
        <v>140</v>
      </c>
    </row>
    <row r="182" spans="1:28" x14ac:dyDescent="0.25">
      <c r="A182" s="1011">
        <v>13866041</v>
      </c>
      <c r="B182" s="1011" t="s">
        <v>2007</v>
      </c>
      <c r="C182" s="1011" t="s">
        <v>1326</v>
      </c>
      <c r="D182" s="1011" t="s">
        <v>1</v>
      </c>
      <c r="E182" s="1011" t="s">
        <v>135</v>
      </c>
      <c r="F182" s="1011" t="s">
        <v>20</v>
      </c>
      <c r="G182" s="1011" t="s">
        <v>20</v>
      </c>
      <c r="H182" s="1011" t="s">
        <v>88</v>
      </c>
      <c r="I182" s="1011" t="s">
        <v>1675</v>
      </c>
      <c r="J182" s="1011" t="s">
        <v>1676</v>
      </c>
      <c r="K182" s="1011" t="s">
        <v>1329</v>
      </c>
      <c r="L182" s="1011" t="s">
        <v>47</v>
      </c>
      <c r="M182" s="1011" t="s">
        <v>198</v>
      </c>
      <c r="N182" s="1011">
        <v>58</v>
      </c>
      <c r="O182" s="1011">
        <v>56</v>
      </c>
      <c r="P182" s="1011">
        <v>580</v>
      </c>
      <c r="Q182" s="1011">
        <v>3993.01</v>
      </c>
      <c r="R182" s="1011">
        <v>760.68</v>
      </c>
      <c r="S182" s="1011">
        <v>334.16524887999998</v>
      </c>
      <c r="T182" s="1011">
        <v>0</v>
      </c>
      <c r="U182" s="1011">
        <v>0</v>
      </c>
      <c r="V182" s="1011">
        <v>760.68</v>
      </c>
      <c r="W182" s="1011" t="s">
        <v>47</v>
      </c>
      <c r="X182" s="1011" t="s">
        <v>1331</v>
      </c>
      <c r="Y182" s="1011" t="s">
        <v>2008</v>
      </c>
      <c r="AA182" s="1011" t="s">
        <v>2009</v>
      </c>
      <c r="AB182" s="1011" t="s">
        <v>140</v>
      </c>
    </row>
    <row r="183" spans="1:28" x14ac:dyDescent="0.25">
      <c r="A183" s="1011">
        <v>24079261</v>
      </c>
      <c r="B183" s="1011" t="s">
        <v>2010</v>
      </c>
      <c r="C183" s="1011" t="s">
        <v>1326</v>
      </c>
      <c r="D183" s="1011" t="s">
        <v>1</v>
      </c>
      <c r="E183" s="1011" t="s">
        <v>135</v>
      </c>
      <c r="F183" s="1011" t="s">
        <v>14</v>
      </c>
      <c r="G183" s="1011" t="s">
        <v>14</v>
      </c>
      <c r="H183" s="1011" t="s">
        <v>94</v>
      </c>
      <c r="I183" s="1011" t="s">
        <v>2011</v>
      </c>
      <c r="J183" s="1011" t="s">
        <v>1439</v>
      </c>
      <c r="K183" s="1011" t="s">
        <v>1329</v>
      </c>
      <c r="L183" s="1011" t="s">
        <v>47</v>
      </c>
      <c r="M183" s="1011" t="s">
        <v>198</v>
      </c>
      <c r="N183" s="1011">
        <v>338</v>
      </c>
      <c r="O183" s="1011">
        <v>306</v>
      </c>
      <c r="P183" s="1011">
        <v>8883</v>
      </c>
      <c r="Q183" s="1011">
        <v>11015.41</v>
      </c>
      <c r="R183" s="1011">
        <v>2821.36</v>
      </c>
      <c r="S183" s="1011">
        <v>1128.02442559</v>
      </c>
      <c r="T183" s="1011">
        <v>0</v>
      </c>
      <c r="U183" s="1011">
        <v>0</v>
      </c>
      <c r="V183" s="1011">
        <v>2821.36</v>
      </c>
      <c r="W183" s="1011" t="s">
        <v>1440</v>
      </c>
      <c r="X183" s="1011" t="s">
        <v>1331</v>
      </c>
      <c r="Y183" s="1011" t="s">
        <v>2012</v>
      </c>
      <c r="AA183" s="1011" t="s">
        <v>2013</v>
      </c>
      <c r="AB183" s="1011" t="s">
        <v>140</v>
      </c>
    </row>
    <row r="184" spans="1:28" x14ac:dyDescent="0.25">
      <c r="A184" s="1011">
        <v>84106079</v>
      </c>
      <c r="B184" s="1011" t="s">
        <v>1431</v>
      </c>
      <c r="C184" s="1011" t="s">
        <v>1326</v>
      </c>
      <c r="D184" s="1011" t="s">
        <v>1</v>
      </c>
      <c r="E184" s="1011" t="s">
        <v>135</v>
      </c>
      <c r="F184" s="1011" t="s">
        <v>14</v>
      </c>
      <c r="G184" s="1011" t="s">
        <v>14</v>
      </c>
      <c r="H184" s="1011" t="s">
        <v>101</v>
      </c>
      <c r="I184" s="1011" t="s">
        <v>1432</v>
      </c>
      <c r="J184" s="1011" t="s">
        <v>1433</v>
      </c>
      <c r="K184" s="1011" t="s">
        <v>1329</v>
      </c>
      <c r="L184" s="1011" t="s">
        <v>47</v>
      </c>
      <c r="M184" s="1011" t="s">
        <v>198</v>
      </c>
      <c r="N184" s="1011">
        <v>43</v>
      </c>
      <c r="O184" s="1011">
        <v>35</v>
      </c>
      <c r="P184" s="1011">
        <v>1809.04</v>
      </c>
      <c r="Q184" s="1011">
        <v>1385.73</v>
      </c>
      <c r="R184" s="1011">
        <v>254.12</v>
      </c>
      <c r="S184" s="1011">
        <v>185.76808446000001</v>
      </c>
      <c r="T184" s="1011">
        <v>0</v>
      </c>
      <c r="U184" s="1011">
        <v>0</v>
      </c>
      <c r="V184" s="1011">
        <v>254.12</v>
      </c>
      <c r="W184" s="1011" t="s">
        <v>1434</v>
      </c>
      <c r="X184" s="1011" t="s">
        <v>1331</v>
      </c>
      <c r="Y184" s="1011" t="s">
        <v>1435</v>
      </c>
      <c r="AA184" s="1011" t="s">
        <v>1436</v>
      </c>
      <c r="AB184" s="1011" t="s">
        <v>140</v>
      </c>
    </row>
    <row r="185" spans="1:28" x14ac:dyDescent="0.25">
      <c r="A185" s="1011">
        <v>24088635</v>
      </c>
      <c r="B185" s="1011" t="s">
        <v>2014</v>
      </c>
      <c r="C185" s="1011" t="s">
        <v>1326</v>
      </c>
      <c r="D185" s="1011" t="s">
        <v>1</v>
      </c>
      <c r="E185" s="1011" t="s">
        <v>135</v>
      </c>
      <c r="F185" s="1011" t="s">
        <v>14</v>
      </c>
      <c r="G185" s="1011" t="s">
        <v>14</v>
      </c>
      <c r="H185" s="1011" t="s">
        <v>98</v>
      </c>
      <c r="I185" s="1011" t="s">
        <v>2015</v>
      </c>
      <c r="J185" s="1011" t="s">
        <v>1463</v>
      </c>
      <c r="K185" s="1011" t="s">
        <v>1329</v>
      </c>
      <c r="L185" s="1011" t="s">
        <v>47</v>
      </c>
      <c r="M185" s="1011" t="s">
        <v>198</v>
      </c>
      <c r="N185" s="1011">
        <v>225</v>
      </c>
      <c r="O185" s="1011">
        <v>192</v>
      </c>
      <c r="P185" s="1011">
        <v>4863.2</v>
      </c>
      <c r="Q185" s="1011">
        <v>4300.17</v>
      </c>
      <c r="R185" s="1011">
        <v>627.05999999999995</v>
      </c>
      <c r="S185" s="1011">
        <v>735.79053734000001</v>
      </c>
      <c r="T185" s="1011">
        <v>0</v>
      </c>
      <c r="U185" s="1011">
        <v>0</v>
      </c>
      <c r="V185" s="1011">
        <v>627.05999999999995</v>
      </c>
      <c r="W185" s="1011" t="s">
        <v>1464</v>
      </c>
      <c r="X185" s="1011" t="s">
        <v>1331</v>
      </c>
      <c r="Y185" s="1011" t="s">
        <v>2016</v>
      </c>
      <c r="AA185" s="1011" t="s">
        <v>2017</v>
      </c>
      <c r="AB185" s="1011" t="s">
        <v>140</v>
      </c>
    </row>
    <row r="186" spans="1:28" x14ac:dyDescent="0.25">
      <c r="A186" s="1011">
        <v>4004669</v>
      </c>
      <c r="B186" s="1011" t="s">
        <v>2018</v>
      </c>
      <c r="C186" s="1011" t="s">
        <v>1326</v>
      </c>
      <c r="D186" s="1011" t="s">
        <v>1</v>
      </c>
      <c r="E186" s="1011" t="s">
        <v>135</v>
      </c>
      <c r="F186" s="1011" t="s">
        <v>34</v>
      </c>
      <c r="G186" s="1011" t="s">
        <v>34</v>
      </c>
      <c r="H186" s="1011" t="s">
        <v>93</v>
      </c>
      <c r="I186" s="1011" t="s">
        <v>1688</v>
      </c>
      <c r="J186" s="1011" t="s">
        <v>1416</v>
      </c>
      <c r="K186" s="1011" t="s">
        <v>1329</v>
      </c>
      <c r="L186" s="1011" t="s">
        <v>47</v>
      </c>
      <c r="M186" s="1011" t="s">
        <v>198</v>
      </c>
      <c r="N186" s="1011">
        <v>349.5</v>
      </c>
      <c r="O186" s="1011">
        <v>181.5</v>
      </c>
      <c r="P186" s="1011">
        <v>6277.48</v>
      </c>
      <c r="Q186" s="1011">
        <v>13237.55</v>
      </c>
      <c r="R186" s="1011">
        <v>3076.63</v>
      </c>
      <c r="S186" s="1011">
        <v>2039.1564242300001</v>
      </c>
      <c r="T186" s="1011">
        <v>0</v>
      </c>
      <c r="U186" s="1011">
        <v>0</v>
      </c>
      <c r="V186" s="1011">
        <v>3076.63</v>
      </c>
      <c r="W186" s="1011" t="s">
        <v>1397</v>
      </c>
      <c r="X186" s="1011" t="s">
        <v>1331</v>
      </c>
      <c r="Y186" s="1011" t="s">
        <v>2019</v>
      </c>
      <c r="AA186" s="1011" t="s">
        <v>2020</v>
      </c>
      <c r="AB186" s="1011" t="s">
        <v>140</v>
      </c>
    </row>
    <row r="187" spans="1:28" x14ac:dyDescent="0.25">
      <c r="A187" s="1011">
        <v>44080646</v>
      </c>
      <c r="B187" s="1011" t="s">
        <v>1606</v>
      </c>
      <c r="C187" s="1011" t="s">
        <v>1326</v>
      </c>
      <c r="D187" s="1011" t="s">
        <v>1</v>
      </c>
      <c r="E187" s="1011" t="s">
        <v>135</v>
      </c>
      <c r="F187" s="1011" t="s">
        <v>14</v>
      </c>
      <c r="G187" s="1011" t="s">
        <v>14</v>
      </c>
      <c r="H187" s="1011" t="s">
        <v>95</v>
      </c>
      <c r="I187" s="1011" t="s">
        <v>1327</v>
      </c>
      <c r="J187" s="1011" t="s">
        <v>1328</v>
      </c>
      <c r="K187" s="1011" t="s">
        <v>1329</v>
      </c>
      <c r="L187" s="1011" t="s">
        <v>47</v>
      </c>
      <c r="M187" s="1011" t="s">
        <v>198</v>
      </c>
      <c r="N187" s="1011">
        <v>287.56</v>
      </c>
      <c r="O187" s="1011">
        <v>253.26</v>
      </c>
      <c r="P187" s="1011">
        <v>3082.34</v>
      </c>
      <c r="Q187" s="1011">
        <v>9655.27</v>
      </c>
      <c r="R187" s="1011">
        <v>1110.4488519500001</v>
      </c>
      <c r="S187" s="1011">
        <v>3658.8612803599999</v>
      </c>
      <c r="T187" s="1011">
        <v>-2.1148050000000002E-2</v>
      </c>
      <c r="U187" s="1011">
        <v>0</v>
      </c>
      <c r="V187" s="1011">
        <v>1110.47</v>
      </c>
      <c r="W187" s="1011" t="s">
        <v>1330</v>
      </c>
      <c r="X187" s="1011" t="s">
        <v>1331</v>
      </c>
      <c r="Y187" s="1011" t="s">
        <v>1607</v>
      </c>
      <c r="Z187" s="1011" t="s">
        <v>1608</v>
      </c>
      <c r="AA187" s="1011" t="s">
        <v>1609</v>
      </c>
      <c r="AB187" s="1011" t="s">
        <v>140</v>
      </c>
    </row>
    <row r="188" spans="1:28" x14ac:dyDescent="0.25">
      <c r="A188" s="1011">
        <v>4004669</v>
      </c>
      <c r="B188" s="1011" t="s">
        <v>2018</v>
      </c>
      <c r="C188" s="1011" t="s">
        <v>1326</v>
      </c>
      <c r="D188" s="1011" t="s">
        <v>1</v>
      </c>
      <c r="E188" s="1011" t="s">
        <v>135</v>
      </c>
      <c r="F188" s="1011" t="s">
        <v>34</v>
      </c>
      <c r="G188" s="1011" t="s">
        <v>34</v>
      </c>
      <c r="H188" s="1011" t="s">
        <v>99</v>
      </c>
      <c r="I188" s="1011" t="s">
        <v>1688</v>
      </c>
      <c r="J188" s="1011" t="s">
        <v>1416</v>
      </c>
      <c r="K188" s="1011" t="s">
        <v>1329</v>
      </c>
      <c r="L188" s="1011" t="s">
        <v>47</v>
      </c>
      <c r="M188" s="1011" t="s">
        <v>198</v>
      </c>
      <c r="N188" s="1011">
        <v>294.83330000000001</v>
      </c>
      <c r="O188" s="1011">
        <v>156</v>
      </c>
      <c r="P188" s="1011">
        <v>3337.2</v>
      </c>
      <c r="Q188" s="1011">
        <v>13389.92</v>
      </c>
      <c r="R188" s="1011">
        <v>2941.9553012199999</v>
      </c>
      <c r="S188" s="1011">
        <v>1944.8340283099999</v>
      </c>
      <c r="T188" s="1011">
        <v>-2.94469878</v>
      </c>
      <c r="U188" s="1011">
        <v>0</v>
      </c>
      <c r="V188" s="1011">
        <v>2944.9</v>
      </c>
      <c r="W188" s="1011" t="s">
        <v>1397</v>
      </c>
      <c r="X188" s="1011" t="s">
        <v>1331</v>
      </c>
      <c r="Y188" s="1011" t="s">
        <v>2019</v>
      </c>
      <c r="AA188" s="1011" t="s">
        <v>2020</v>
      </c>
      <c r="AB188" s="1011" t="s">
        <v>140</v>
      </c>
    </row>
    <row r="189" spans="1:28" x14ac:dyDescent="0.25">
      <c r="A189" s="1011">
        <v>53757399</v>
      </c>
      <c r="B189" s="1011" t="s">
        <v>2021</v>
      </c>
      <c r="C189" s="1011" t="s">
        <v>1326</v>
      </c>
      <c r="D189" s="1011" t="s">
        <v>1</v>
      </c>
      <c r="E189" s="1011" t="s">
        <v>135</v>
      </c>
      <c r="F189" s="1011" t="s">
        <v>20</v>
      </c>
      <c r="G189" s="1011" t="s">
        <v>20</v>
      </c>
      <c r="H189" s="1011" t="s">
        <v>94</v>
      </c>
      <c r="I189" s="1011" t="s">
        <v>1688</v>
      </c>
      <c r="J189" s="1011" t="s">
        <v>1416</v>
      </c>
      <c r="K189" s="1011" t="s">
        <v>1329</v>
      </c>
      <c r="L189" s="1011" t="s">
        <v>47</v>
      </c>
      <c r="M189" s="1011" t="s">
        <v>198</v>
      </c>
      <c r="N189" s="1011">
        <v>1116.75</v>
      </c>
      <c r="O189" s="1011">
        <v>281.75</v>
      </c>
      <c r="P189" s="1011">
        <v>32249.25</v>
      </c>
      <c r="Q189" s="1011">
        <v>22141.22</v>
      </c>
      <c r="R189" s="1011">
        <v>909.91</v>
      </c>
      <c r="S189" s="1011">
        <v>3351.7833226600001</v>
      </c>
      <c r="T189" s="1011">
        <v>0</v>
      </c>
      <c r="U189" s="1011">
        <v>0</v>
      </c>
      <c r="V189" s="1011">
        <v>909.91</v>
      </c>
      <c r="W189" s="1011" t="s">
        <v>1397</v>
      </c>
      <c r="X189" s="1011" t="s">
        <v>1331</v>
      </c>
      <c r="Y189" s="1011" t="s">
        <v>2022</v>
      </c>
      <c r="AA189" s="1011" t="s">
        <v>2023</v>
      </c>
      <c r="AB189" s="1011" t="s">
        <v>140</v>
      </c>
    </row>
    <row r="190" spans="1:28" x14ac:dyDescent="0.25">
      <c r="A190" s="1011">
        <v>14069587</v>
      </c>
      <c r="B190" s="1011" t="s">
        <v>1346</v>
      </c>
      <c r="C190" s="1011" t="s">
        <v>1326</v>
      </c>
      <c r="D190" s="1011" t="s">
        <v>1</v>
      </c>
      <c r="E190" s="1011" t="s">
        <v>135</v>
      </c>
      <c r="F190" s="1011" t="s">
        <v>36</v>
      </c>
      <c r="G190" s="1011" t="s">
        <v>36</v>
      </c>
      <c r="H190" s="1011" t="s">
        <v>94</v>
      </c>
      <c r="I190" s="1011" t="s">
        <v>1347</v>
      </c>
      <c r="J190" s="1011" t="s">
        <v>1348</v>
      </c>
      <c r="K190" s="1011" t="s">
        <v>1329</v>
      </c>
      <c r="L190" s="1011" t="s">
        <v>47</v>
      </c>
      <c r="M190" s="1011" t="s">
        <v>198</v>
      </c>
      <c r="N190" s="1011">
        <v>259.25</v>
      </c>
      <c r="O190" s="1011">
        <v>169.25</v>
      </c>
      <c r="P190" s="1011">
        <v>5796</v>
      </c>
      <c r="Q190" s="1011">
        <v>4560.6899999999996</v>
      </c>
      <c r="R190" s="1011">
        <v>402.04</v>
      </c>
      <c r="S190" s="1011">
        <v>601.50120642000002</v>
      </c>
      <c r="T190" s="1011">
        <v>0</v>
      </c>
      <c r="U190" s="1011">
        <v>0</v>
      </c>
      <c r="V190" s="1011">
        <v>402.04</v>
      </c>
      <c r="W190" s="1011" t="s">
        <v>1349</v>
      </c>
      <c r="X190" s="1011" t="s">
        <v>1331</v>
      </c>
      <c r="Y190" s="1011" t="s">
        <v>1350</v>
      </c>
      <c r="AA190" s="1011" t="s">
        <v>1351</v>
      </c>
      <c r="AB190" s="1011" t="s">
        <v>140</v>
      </c>
    </row>
    <row r="191" spans="1:28" x14ac:dyDescent="0.25">
      <c r="A191" s="1011">
        <v>13987417</v>
      </c>
      <c r="B191" s="1011" t="s">
        <v>1594</v>
      </c>
      <c r="C191" s="1011" t="s">
        <v>1326</v>
      </c>
      <c r="D191" s="1011" t="s">
        <v>1</v>
      </c>
      <c r="E191" s="1011" t="s">
        <v>135</v>
      </c>
      <c r="F191" s="1011" t="s">
        <v>20</v>
      </c>
      <c r="G191" s="1011" t="s">
        <v>20</v>
      </c>
      <c r="H191" s="1011" t="s">
        <v>97</v>
      </c>
      <c r="I191" s="1011" t="s">
        <v>1595</v>
      </c>
      <c r="J191" s="1011" t="s">
        <v>1596</v>
      </c>
      <c r="K191" s="1011" t="s">
        <v>1329</v>
      </c>
      <c r="L191" s="1011" t="s">
        <v>47</v>
      </c>
      <c r="M191" s="1011" t="s">
        <v>198</v>
      </c>
      <c r="N191" s="1011">
        <v>51</v>
      </c>
      <c r="O191" s="1011">
        <v>27</v>
      </c>
      <c r="P191" s="1011">
        <v>1331.2</v>
      </c>
      <c r="Q191" s="1011">
        <v>1293.46</v>
      </c>
      <c r="R191" s="1011">
        <v>271.91732250000001</v>
      </c>
      <c r="S191" s="1011">
        <v>178.97393936</v>
      </c>
      <c r="T191" s="1011">
        <v>7.3225E-3</v>
      </c>
      <c r="U191" s="1011">
        <v>0</v>
      </c>
      <c r="V191" s="1011">
        <v>271.91000000000003</v>
      </c>
      <c r="W191" s="1011" t="s">
        <v>1597</v>
      </c>
      <c r="X191" s="1011" t="s">
        <v>1331</v>
      </c>
      <c r="Y191" s="1011" t="s">
        <v>1598</v>
      </c>
      <c r="AA191" s="1011" t="s">
        <v>1599</v>
      </c>
      <c r="AB191" s="1011" t="s">
        <v>140</v>
      </c>
    </row>
    <row r="192" spans="1:28" x14ac:dyDescent="0.25">
      <c r="A192" s="1011">
        <v>94164886</v>
      </c>
      <c r="B192" s="1011" t="s">
        <v>2024</v>
      </c>
      <c r="C192" s="1011" t="s">
        <v>1326</v>
      </c>
      <c r="D192" s="1011" t="s">
        <v>1</v>
      </c>
      <c r="E192" s="1011" t="s">
        <v>135</v>
      </c>
      <c r="F192" s="1011" t="s">
        <v>34</v>
      </c>
      <c r="G192" s="1011" t="s">
        <v>34</v>
      </c>
      <c r="H192" s="1011" t="s">
        <v>94</v>
      </c>
      <c r="I192" s="1011" t="s">
        <v>2025</v>
      </c>
      <c r="J192" s="1011" t="s">
        <v>2026</v>
      </c>
      <c r="K192" s="1011" t="s">
        <v>1329</v>
      </c>
      <c r="L192" s="1011" t="s">
        <v>47</v>
      </c>
      <c r="M192" s="1011" t="s">
        <v>198</v>
      </c>
      <c r="N192" s="1011">
        <v>194</v>
      </c>
      <c r="O192" s="1011">
        <v>167</v>
      </c>
      <c r="P192" s="1011">
        <v>4276</v>
      </c>
      <c r="Q192" s="1011">
        <v>3995.36</v>
      </c>
      <c r="R192" s="1011">
        <v>375.12</v>
      </c>
      <c r="S192" s="1011">
        <v>498.67581927999998</v>
      </c>
      <c r="T192" s="1011">
        <v>0</v>
      </c>
      <c r="U192" s="1011">
        <v>0</v>
      </c>
      <c r="V192" s="1011">
        <v>375.12</v>
      </c>
      <c r="W192" s="1011" t="s">
        <v>2027</v>
      </c>
      <c r="X192" s="1011" t="s">
        <v>1331</v>
      </c>
      <c r="Y192" s="1011" t="s">
        <v>2028</v>
      </c>
      <c r="AA192" s="1011" t="s">
        <v>2029</v>
      </c>
      <c r="AB192" s="1011" t="s">
        <v>140</v>
      </c>
    </row>
    <row r="193" spans="1:28" x14ac:dyDescent="0.25">
      <c r="A193" s="1011">
        <v>84064930</v>
      </c>
      <c r="B193" s="1011" t="s">
        <v>1467</v>
      </c>
      <c r="C193" s="1011" t="s">
        <v>1326</v>
      </c>
      <c r="D193" s="1011" t="s">
        <v>1</v>
      </c>
      <c r="E193" s="1011" t="s">
        <v>135</v>
      </c>
      <c r="F193" s="1011" t="s">
        <v>20</v>
      </c>
      <c r="G193" s="1011" t="s">
        <v>20</v>
      </c>
      <c r="H193" s="1011" t="s">
        <v>88</v>
      </c>
      <c r="I193" s="1011" t="s">
        <v>1468</v>
      </c>
      <c r="J193" s="1011" t="s">
        <v>1469</v>
      </c>
      <c r="K193" s="1011" t="s">
        <v>1329</v>
      </c>
      <c r="L193" s="1011" t="s">
        <v>47</v>
      </c>
      <c r="M193" s="1011" t="s">
        <v>198</v>
      </c>
      <c r="N193" s="1011">
        <v>349</v>
      </c>
      <c r="O193" s="1011">
        <v>298</v>
      </c>
      <c r="P193" s="1011">
        <v>3555</v>
      </c>
      <c r="Q193" s="1011">
        <v>16468.18</v>
      </c>
      <c r="R193" s="1011">
        <v>-245.22</v>
      </c>
      <c r="S193" s="1011">
        <v>1923.3315</v>
      </c>
      <c r="T193" s="1011">
        <v>0</v>
      </c>
      <c r="U193" s="1011">
        <v>0</v>
      </c>
      <c r="V193" s="1011">
        <v>-245.22</v>
      </c>
      <c r="W193" s="1011" t="s">
        <v>1470</v>
      </c>
      <c r="X193" s="1011" t="s">
        <v>1331</v>
      </c>
      <c r="Y193" s="1011" t="s">
        <v>1471</v>
      </c>
      <c r="AA193" s="1011" t="s">
        <v>1472</v>
      </c>
      <c r="AB193" s="1011" t="s">
        <v>140</v>
      </c>
    </row>
    <row r="194" spans="1:28" x14ac:dyDescent="0.25">
      <c r="A194" s="1011">
        <v>24049512</v>
      </c>
      <c r="B194" s="1011" t="s">
        <v>2030</v>
      </c>
      <c r="C194" s="1011" t="s">
        <v>1326</v>
      </c>
      <c r="D194" s="1011" t="s">
        <v>1</v>
      </c>
      <c r="E194" s="1011" t="s">
        <v>135</v>
      </c>
      <c r="F194" s="1011" t="s">
        <v>20</v>
      </c>
      <c r="G194" s="1011" t="s">
        <v>20</v>
      </c>
      <c r="H194" s="1011" t="s">
        <v>90</v>
      </c>
      <c r="I194" s="1011" t="s">
        <v>2031</v>
      </c>
      <c r="J194" s="1011" t="s">
        <v>1663</v>
      </c>
      <c r="K194" s="1011" t="s">
        <v>1329</v>
      </c>
      <c r="L194" s="1011" t="s">
        <v>47</v>
      </c>
      <c r="M194" s="1011" t="s">
        <v>198</v>
      </c>
      <c r="N194" s="1011">
        <v>126</v>
      </c>
      <c r="O194" s="1011">
        <v>126</v>
      </c>
      <c r="P194" s="1011">
        <v>5040</v>
      </c>
      <c r="Q194" s="1011">
        <v>6394.27</v>
      </c>
      <c r="R194" s="1011">
        <v>593.89</v>
      </c>
      <c r="S194" s="1011">
        <v>835.76129768999999</v>
      </c>
      <c r="T194" s="1011">
        <v>0</v>
      </c>
      <c r="U194" s="1011">
        <v>0</v>
      </c>
      <c r="V194" s="1011">
        <v>593.89</v>
      </c>
      <c r="W194" s="1011" t="s">
        <v>1664</v>
      </c>
      <c r="X194" s="1011" t="s">
        <v>1331</v>
      </c>
      <c r="Y194" s="1011" t="s">
        <v>2032</v>
      </c>
      <c r="AA194" s="1011" t="s">
        <v>2033</v>
      </c>
      <c r="AB194" s="1011" t="s">
        <v>140</v>
      </c>
    </row>
    <row r="195" spans="1:28" x14ac:dyDescent="0.25">
      <c r="A195" s="1011">
        <v>23756901</v>
      </c>
      <c r="B195" s="1011" t="s">
        <v>1553</v>
      </c>
      <c r="C195" s="1011" t="s">
        <v>1326</v>
      </c>
      <c r="D195" s="1011" t="s">
        <v>1</v>
      </c>
      <c r="E195" s="1011" t="s">
        <v>135</v>
      </c>
      <c r="F195" s="1011" t="s">
        <v>6</v>
      </c>
      <c r="G195" s="1011" t="s">
        <v>6</v>
      </c>
      <c r="H195" s="1011" t="s">
        <v>94</v>
      </c>
      <c r="I195" s="1011" t="s">
        <v>1554</v>
      </c>
      <c r="J195" s="1011" t="s">
        <v>1463</v>
      </c>
      <c r="K195" s="1011" t="s">
        <v>1329</v>
      </c>
      <c r="L195" s="1011" t="s">
        <v>47</v>
      </c>
      <c r="M195" s="1011" t="s">
        <v>198</v>
      </c>
      <c r="N195" s="1011">
        <v>123.1</v>
      </c>
      <c r="O195" s="1011">
        <v>29</v>
      </c>
      <c r="P195" s="1011">
        <v>4510</v>
      </c>
      <c r="Q195" s="1011">
        <v>3254.52</v>
      </c>
      <c r="R195" s="1011">
        <v>692</v>
      </c>
      <c r="S195" s="1011">
        <v>360.81482899999997</v>
      </c>
      <c r="T195" s="1011">
        <v>0</v>
      </c>
      <c r="U195" s="1011">
        <v>0</v>
      </c>
      <c r="V195" s="1011">
        <v>692</v>
      </c>
      <c r="W195" s="1011" t="s">
        <v>1464</v>
      </c>
      <c r="X195" s="1011" t="s">
        <v>1331</v>
      </c>
      <c r="Y195" s="1011" t="s">
        <v>1555</v>
      </c>
      <c r="AA195" s="1011" t="s">
        <v>1556</v>
      </c>
      <c r="AB195" s="1011" t="s">
        <v>140</v>
      </c>
    </row>
    <row r="196" spans="1:28" x14ac:dyDescent="0.25">
      <c r="A196" s="1011">
        <v>43964485</v>
      </c>
      <c r="B196" s="1011" t="s">
        <v>1827</v>
      </c>
      <c r="C196" s="1011" t="s">
        <v>1326</v>
      </c>
      <c r="D196" s="1011" t="s">
        <v>1</v>
      </c>
      <c r="E196" s="1011" t="s">
        <v>135</v>
      </c>
      <c r="F196" s="1011" t="s">
        <v>14</v>
      </c>
      <c r="G196" s="1011" t="s">
        <v>14</v>
      </c>
      <c r="H196" s="1011" t="s">
        <v>91</v>
      </c>
      <c r="I196" s="1011" t="s">
        <v>1688</v>
      </c>
      <c r="J196" s="1011" t="s">
        <v>1416</v>
      </c>
      <c r="K196" s="1011" t="s">
        <v>1329</v>
      </c>
      <c r="L196" s="1011" t="s">
        <v>47</v>
      </c>
      <c r="M196" s="1011" t="s">
        <v>198</v>
      </c>
      <c r="N196" s="1011">
        <v>504</v>
      </c>
      <c r="O196" s="1011">
        <v>29</v>
      </c>
      <c r="P196" s="1011">
        <v>5882.27</v>
      </c>
      <c r="Q196" s="1011">
        <v>34994.629999999997</v>
      </c>
      <c r="R196" s="1011">
        <v>3856.6600385299998</v>
      </c>
      <c r="S196" s="1011">
        <v>933.85464936000005</v>
      </c>
      <c r="T196" s="1011">
        <v>3.8529999999999999E-5</v>
      </c>
      <c r="U196" s="1011">
        <v>0</v>
      </c>
      <c r="V196" s="1011">
        <v>3856.66</v>
      </c>
      <c r="W196" s="1011" t="s">
        <v>1397</v>
      </c>
      <c r="X196" s="1011" t="s">
        <v>1331</v>
      </c>
      <c r="Y196" s="1011" t="s">
        <v>1828</v>
      </c>
      <c r="AA196" s="1011" t="s">
        <v>1829</v>
      </c>
      <c r="AB196" s="1011" t="s">
        <v>140</v>
      </c>
    </row>
    <row r="197" spans="1:28" x14ac:dyDescent="0.25">
      <c r="A197" s="1011">
        <v>53757852</v>
      </c>
      <c r="B197" s="1011" t="s">
        <v>2034</v>
      </c>
      <c r="C197" s="1011" t="s">
        <v>1326</v>
      </c>
      <c r="D197" s="1011" t="s">
        <v>1</v>
      </c>
      <c r="E197" s="1011" t="s">
        <v>135</v>
      </c>
      <c r="F197" s="1011" t="s">
        <v>38</v>
      </c>
      <c r="G197" s="1011" t="s">
        <v>38</v>
      </c>
      <c r="H197" s="1011" t="s">
        <v>97</v>
      </c>
      <c r="I197" s="1011" t="s">
        <v>2035</v>
      </c>
      <c r="J197" s="1011" t="s">
        <v>1657</v>
      </c>
      <c r="K197" s="1011" t="s">
        <v>1329</v>
      </c>
      <c r="L197" s="1011" t="s">
        <v>47</v>
      </c>
      <c r="M197" s="1011" t="s">
        <v>198</v>
      </c>
      <c r="N197" s="1011">
        <v>835</v>
      </c>
      <c r="O197" s="1011">
        <v>246</v>
      </c>
      <c r="P197" s="1011">
        <v>19181.259999999998</v>
      </c>
      <c r="Q197" s="1011">
        <v>22923.57</v>
      </c>
      <c r="R197" s="1011">
        <v>315.74</v>
      </c>
      <c r="S197" s="1011">
        <v>3154.07679869</v>
      </c>
      <c r="T197" s="1011">
        <v>1165.75</v>
      </c>
      <c r="U197" s="1011">
        <v>1089.74</v>
      </c>
      <c r="V197" s="1011">
        <v>1426.73</v>
      </c>
      <c r="W197" s="1011" t="s">
        <v>1658</v>
      </c>
      <c r="X197" s="1011" t="s">
        <v>1331</v>
      </c>
      <c r="Y197" s="1011" t="s">
        <v>2036</v>
      </c>
      <c r="AA197" s="1011" t="s">
        <v>2037</v>
      </c>
      <c r="AB197" s="1011" t="s">
        <v>140</v>
      </c>
    </row>
    <row r="198" spans="1:28" x14ac:dyDescent="0.25">
      <c r="A198" s="1011">
        <v>73968232</v>
      </c>
      <c r="B198" s="1011" t="s">
        <v>1896</v>
      </c>
      <c r="C198" s="1011" t="s">
        <v>1326</v>
      </c>
      <c r="D198" s="1011" t="s">
        <v>1</v>
      </c>
      <c r="E198" s="1011" t="s">
        <v>135</v>
      </c>
      <c r="F198" s="1011" t="s">
        <v>20</v>
      </c>
      <c r="G198" s="1011" t="s">
        <v>20</v>
      </c>
      <c r="H198" s="1011" t="s">
        <v>88</v>
      </c>
      <c r="I198" s="1011" t="s">
        <v>1897</v>
      </c>
      <c r="J198" s="1011" t="s">
        <v>1898</v>
      </c>
      <c r="K198" s="1011" t="s">
        <v>1329</v>
      </c>
      <c r="L198" s="1011" t="s">
        <v>47</v>
      </c>
      <c r="M198" s="1011" t="s">
        <v>198</v>
      </c>
      <c r="N198" s="1011">
        <v>63</v>
      </c>
      <c r="O198" s="1011">
        <v>60</v>
      </c>
      <c r="P198" s="1011">
        <v>630</v>
      </c>
      <c r="Q198" s="1011">
        <v>2924.49</v>
      </c>
      <c r="R198" s="1011">
        <v>165.67</v>
      </c>
      <c r="S198" s="1011">
        <v>371.75255670000001</v>
      </c>
      <c r="T198" s="1011">
        <v>0</v>
      </c>
      <c r="U198" s="1011">
        <v>0</v>
      </c>
      <c r="V198" s="1011">
        <v>165.67</v>
      </c>
      <c r="W198" s="1011" t="s">
        <v>1899</v>
      </c>
      <c r="X198" s="1011" t="s">
        <v>1331</v>
      </c>
      <c r="Y198" s="1011" t="s">
        <v>1900</v>
      </c>
      <c r="AA198" s="1011" t="s">
        <v>1901</v>
      </c>
      <c r="AB198" s="1011" t="s">
        <v>140</v>
      </c>
    </row>
    <row r="199" spans="1:28" x14ac:dyDescent="0.25">
      <c r="A199" s="1011">
        <v>34138347</v>
      </c>
      <c r="B199" s="1011" t="s">
        <v>2038</v>
      </c>
      <c r="C199" s="1011" t="s">
        <v>1326</v>
      </c>
      <c r="D199" s="1011" t="s">
        <v>1</v>
      </c>
      <c r="E199" s="1011" t="s">
        <v>135</v>
      </c>
      <c r="F199" s="1011" t="s">
        <v>9</v>
      </c>
      <c r="G199" s="1011" t="s">
        <v>9</v>
      </c>
      <c r="H199" s="1011" t="s">
        <v>93</v>
      </c>
      <c r="I199" s="1011" t="s">
        <v>2039</v>
      </c>
      <c r="J199" s="1011" t="s">
        <v>1528</v>
      </c>
      <c r="K199" s="1011" t="s">
        <v>1329</v>
      </c>
      <c r="L199" s="1011" t="s">
        <v>47</v>
      </c>
      <c r="M199" s="1011" t="s">
        <v>198</v>
      </c>
      <c r="N199" s="1011">
        <v>112</v>
      </c>
      <c r="O199" s="1011">
        <v>68</v>
      </c>
      <c r="P199" s="1011">
        <v>3692.85</v>
      </c>
      <c r="Q199" s="1011">
        <v>4930.75</v>
      </c>
      <c r="R199" s="1011">
        <v>255.72</v>
      </c>
      <c r="S199" s="1011">
        <v>655.40792192000004</v>
      </c>
      <c r="T199" s="1011">
        <v>0</v>
      </c>
      <c r="U199" s="1011">
        <v>0</v>
      </c>
      <c r="V199" s="1011">
        <v>255.72</v>
      </c>
      <c r="W199" s="1011" t="s">
        <v>1529</v>
      </c>
      <c r="X199" s="1011" t="s">
        <v>1331</v>
      </c>
      <c r="Y199" s="1011" t="s">
        <v>2040</v>
      </c>
      <c r="AA199" s="1011" t="s">
        <v>2041</v>
      </c>
      <c r="AB199" s="1011" t="s">
        <v>140</v>
      </c>
    </row>
    <row r="200" spans="1:28" x14ac:dyDescent="0.25">
      <c r="A200" s="1011">
        <v>13791983</v>
      </c>
      <c r="B200" s="1011" t="s">
        <v>2042</v>
      </c>
      <c r="C200" s="1011" t="s">
        <v>1326</v>
      </c>
      <c r="D200" s="1011" t="s">
        <v>1</v>
      </c>
      <c r="E200" s="1011" t="s">
        <v>135</v>
      </c>
      <c r="F200" s="1011" t="s">
        <v>14</v>
      </c>
      <c r="G200" s="1011" t="s">
        <v>14</v>
      </c>
      <c r="H200" s="1011" t="s">
        <v>93</v>
      </c>
      <c r="I200" s="1011" t="s">
        <v>2043</v>
      </c>
      <c r="J200" s="1011" t="s">
        <v>2044</v>
      </c>
      <c r="K200" s="1011" t="s">
        <v>1329</v>
      </c>
      <c r="L200" s="1011" t="s">
        <v>47</v>
      </c>
      <c r="M200" s="1011" t="s">
        <v>198</v>
      </c>
      <c r="N200" s="1011">
        <v>131.00020000000001</v>
      </c>
      <c r="O200" s="1011">
        <v>89.000200000000007</v>
      </c>
      <c r="P200" s="1011">
        <v>1632.2</v>
      </c>
      <c r="Q200" s="1011">
        <v>3168.5</v>
      </c>
      <c r="R200" s="1011">
        <v>718.21</v>
      </c>
      <c r="S200" s="1011">
        <v>553.12482050000006</v>
      </c>
      <c r="T200" s="1011">
        <v>0</v>
      </c>
      <c r="U200" s="1011">
        <v>0</v>
      </c>
      <c r="V200" s="1011">
        <v>718.21</v>
      </c>
      <c r="W200" s="1011" t="s">
        <v>2045</v>
      </c>
      <c r="X200" s="1011" t="s">
        <v>1331</v>
      </c>
      <c r="Y200" s="1011" t="s">
        <v>2046</v>
      </c>
      <c r="AA200" s="1011" t="s">
        <v>2047</v>
      </c>
      <c r="AB200" s="1011" t="s">
        <v>140</v>
      </c>
    </row>
    <row r="201" spans="1:28" x14ac:dyDescent="0.25">
      <c r="A201" s="1011">
        <v>63955280</v>
      </c>
      <c r="B201" s="1011" t="s">
        <v>2000</v>
      </c>
      <c r="C201" s="1011" t="s">
        <v>1326</v>
      </c>
      <c r="D201" s="1011" t="s">
        <v>1</v>
      </c>
      <c r="E201" s="1011" t="s">
        <v>135</v>
      </c>
      <c r="F201" s="1011" t="s">
        <v>20</v>
      </c>
      <c r="G201" s="1011" t="s">
        <v>20</v>
      </c>
      <c r="H201" s="1011" t="s">
        <v>91</v>
      </c>
      <c r="I201" s="1011" t="s">
        <v>2001</v>
      </c>
      <c r="J201" s="1011" t="s">
        <v>1985</v>
      </c>
      <c r="K201" s="1011" t="s">
        <v>1329</v>
      </c>
      <c r="L201" s="1011" t="s">
        <v>47</v>
      </c>
      <c r="M201" s="1011" t="s">
        <v>198</v>
      </c>
      <c r="N201" s="1011">
        <v>73</v>
      </c>
      <c r="O201" s="1011">
        <v>66</v>
      </c>
      <c r="P201" s="1011">
        <v>3341.2</v>
      </c>
      <c r="Q201" s="1011">
        <v>6788.36</v>
      </c>
      <c r="R201" s="1011">
        <v>1415.6</v>
      </c>
      <c r="S201" s="1011">
        <v>346.67292070000002</v>
      </c>
      <c r="T201" s="1011">
        <v>0</v>
      </c>
      <c r="U201" s="1011">
        <v>0</v>
      </c>
      <c r="V201" s="1011">
        <v>1415.6</v>
      </c>
      <c r="W201" s="1011" t="s">
        <v>10</v>
      </c>
      <c r="X201" s="1011" t="s">
        <v>1331</v>
      </c>
      <c r="Y201" s="1011" t="s">
        <v>2002</v>
      </c>
      <c r="AA201" s="1011" t="s">
        <v>2003</v>
      </c>
      <c r="AB201" s="1011" t="s">
        <v>140</v>
      </c>
    </row>
    <row r="202" spans="1:28" x14ac:dyDescent="0.25">
      <c r="A202" s="1011">
        <v>64138647</v>
      </c>
      <c r="B202" s="1011" t="s">
        <v>1538</v>
      </c>
      <c r="C202" s="1011" t="s">
        <v>1326</v>
      </c>
      <c r="D202" s="1011" t="s">
        <v>1</v>
      </c>
      <c r="E202" s="1011" t="s">
        <v>135</v>
      </c>
      <c r="F202" s="1011" t="s">
        <v>34</v>
      </c>
      <c r="G202" s="1011" t="s">
        <v>34</v>
      </c>
      <c r="H202" s="1011" t="s">
        <v>98</v>
      </c>
      <c r="I202" s="1011" t="s">
        <v>1539</v>
      </c>
      <c r="J202" s="1011" t="s">
        <v>1328</v>
      </c>
      <c r="K202" s="1011" t="s">
        <v>1329</v>
      </c>
      <c r="L202" s="1011" t="s">
        <v>47</v>
      </c>
      <c r="M202" s="1011" t="s">
        <v>198</v>
      </c>
      <c r="N202" s="1011">
        <v>162.75</v>
      </c>
      <c r="O202" s="1011">
        <v>160.75</v>
      </c>
      <c r="P202" s="1011">
        <v>4959.7</v>
      </c>
      <c r="Q202" s="1011">
        <v>3882.69</v>
      </c>
      <c r="R202" s="1011">
        <v>-53.31</v>
      </c>
      <c r="S202" s="1011">
        <v>814.63181139000005</v>
      </c>
      <c r="T202" s="1011">
        <v>0</v>
      </c>
      <c r="U202" s="1011">
        <v>0</v>
      </c>
      <c r="V202" s="1011">
        <v>-53.31</v>
      </c>
      <c r="W202" s="1011" t="s">
        <v>1330</v>
      </c>
      <c r="X202" s="1011" t="s">
        <v>1331</v>
      </c>
      <c r="Y202" s="1011" t="s">
        <v>1540</v>
      </c>
      <c r="AA202" s="1011" t="s">
        <v>1541</v>
      </c>
      <c r="AB202" s="1011" t="s">
        <v>140</v>
      </c>
    </row>
    <row r="203" spans="1:28" x14ac:dyDescent="0.25">
      <c r="A203" s="1011">
        <v>63934905</v>
      </c>
      <c r="B203" s="1011" t="s">
        <v>2048</v>
      </c>
      <c r="C203" s="1011" t="s">
        <v>1326</v>
      </c>
      <c r="D203" s="1011" t="s">
        <v>1</v>
      </c>
      <c r="E203" s="1011" t="s">
        <v>135</v>
      </c>
      <c r="F203" s="1011" t="s">
        <v>34</v>
      </c>
      <c r="G203" s="1011" t="s">
        <v>34</v>
      </c>
      <c r="H203" s="1011" t="s">
        <v>1394</v>
      </c>
      <c r="I203" s="1011" t="s">
        <v>2049</v>
      </c>
      <c r="J203" s="1011" t="s">
        <v>1510</v>
      </c>
      <c r="K203" s="1011" t="s">
        <v>1329</v>
      </c>
      <c r="L203" s="1011" t="s">
        <v>47</v>
      </c>
      <c r="M203" s="1011" t="s">
        <v>198</v>
      </c>
      <c r="N203" s="1011">
        <v>0</v>
      </c>
      <c r="O203" s="1011">
        <v>0</v>
      </c>
      <c r="P203" s="1011">
        <v>0</v>
      </c>
      <c r="Q203" s="1011">
        <v>0</v>
      </c>
      <c r="R203" s="1011">
        <v>0</v>
      </c>
      <c r="S203" s="1011">
        <v>0</v>
      </c>
      <c r="T203" s="1011">
        <v>0</v>
      </c>
      <c r="U203" s="1011">
        <v>0</v>
      </c>
      <c r="V203" s="1011">
        <v>0</v>
      </c>
      <c r="W203" s="1011" t="s">
        <v>1511</v>
      </c>
      <c r="X203" s="1011" t="s">
        <v>1331</v>
      </c>
      <c r="Y203" s="1011" t="s">
        <v>2050</v>
      </c>
      <c r="AA203" s="1011" t="s">
        <v>2051</v>
      </c>
      <c r="AB203" s="1011" t="s">
        <v>140</v>
      </c>
    </row>
    <row r="204" spans="1:28" x14ac:dyDescent="0.25">
      <c r="A204" s="1011">
        <v>84169713</v>
      </c>
      <c r="B204" s="1011" t="s">
        <v>1863</v>
      </c>
      <c r="C204" s="1011" t="s">
        <v>1326</v>
      </c>
      <c r="D204" s="1011" t="s">
        <v>1</v>
      </c>
      <c r="E204" s="1011" t="s">
        <v>135</v>
      </c>
      <c r="F204" s="1011" t="s">
        <v>6</v>
      </c>
      <c r="G204" s="1011" t="s">
        <v>6</v>
      </c>
      <c r="H204" s="1011" t="s">
        <v>530</v>
      </c>
      <c r="I204" s="1011" t="s">
        <v>1595</v>
      </c>
      <c r="J204" s="1011" t="s">
        <v>1596</v>
      </c>
      <c r="K204" s="1011" t="s">
        <v>1329</v>
      </c>
      <c r="L204" s="1011" t="s">
        <v>47</v>
      </c>
      <c r="M204" s="1011" t="s">
        <v>198</v>
      </c>
      <c r="N204" s="1011">
        <v>70</v>
      </c>
      <c r="O204" s="1011">
        <v>67</v>
      </c>
      <c r="P204" s="1011">
        <v>1926.8</v>
      </c>
      <c r="Q204" s="1011">
        <v>6146.59</v>
      </c>
      <c r="R204" s="1011">
        <v>586.54999999999995</v>
      </c>
      <c r="S204" s="1011">
        <v>501.61229487999998</v>
      </c>
      <c r="T204" s="1011">
        <v>0</v>
      </c>
      <c r="U204" s="1011">
        <v>0</v>
      </c>
      <c r="V204" s="1011">
        <v>586.54999999999995</v>
      </c>
      <c r="W204" s="1011" t="s">
        <v>1597</v>
      </c>
      <c r="X204" s="1011" t="s">
        <v>1331</v>
      </c>
      <c r="Y204" s="1011" t="s">
        <v>1864</v>
      </c>
      <c r="AA204" s="1011" t="s">
        <v>1865</v>
      </c>
      <c r="AB204" s="1011" t="s">
        <v>140</v>
      </c>
    </row>
    <row r="205" spans="1:28" x14ac:dyDescent="0.25">
      <c r="A205" s="1011">
        <v>4140778</v>
      </c>
      <c r="B205" s="1011" t="s">
        <v>2052</v>
      </c>
      <c r="C205" s="1011" t="s">
        <v>1326</v>
      </c>
      <c r="D205" s="1011" t="s">
        <v>1</v>
      </c>
      <c r="E205" s="1011" t="s">
        <v>135</v>
      </c>
      <c r="F205" s="1011" t="s">
        <v>0</v>
      </c>
      <c r="G205" s="1011" t="s">
        <v>0</v>
      </c>
      <c r="H205" s="1011" t="s">
        <v>529</v>
      </c>
      <c r="I205" s="1011" t="s">
        <v>2053</v>
      </c>
      <c r="J205" s="1011" t="s">
        <v>1550</v>
      </c>
      <c r="K205" s="1011" t="s">
        <v>1329</v>
      </c>
      <c r="L205" s="1011" t="s">
        <v>47</v>
      </c>
      <c r="M205" s="1011" t="s">
        <v>198</v>
      </c>
      <c r="N205" s="1011">
        <v>42</v>
      </c>
      <c r="O205" s="1011">
        <v>26</v>
      </c>
      <c r="P205" s="1011">
        <v>2770.63</v>
      </c>
      <c r="Q205" s="1011">
        <v>8712.59</v>
      </c>
      <c r="R205" s="1011">
        <v>-369.91</v>
      </c>
      <c r="S205" s="1011">
        <v>302.89966672999998</v>
      </c>
      <c r="T205" s="1011">
        <v>0</v>
      </c>
      <c r="U205" s="1011">
        <v>0</v>
      </c>
      <c r="V205" s="1011">
        <v>-369.91</v>
      </c>
      <c r="W205" s="1011" t="s">
        <v>1361</v>
      </c>
      <c r="X205" s="1011" t="s">
        <v>1331</v>
      </c>
      <c r="Y205" s="1011" t="s">
        <v>2054</v>
      </c>
      <c r="AA205" s="1011" t="s">
        <v>2055</v>
      </c>
      <c r="AB205" s="1011" t="s">
        <v>140</v>
      </c>
    </row>
    <row r="206" spans="1:28" x14ac:dyDescent="0.25">
      <c r="A206" s="1011">
        <v>13791983</v>
      </c>
      <c r="B206" s="1011" t="s">
        <v>2042</v>
      </c>
      <c r="C206" s="1011" t="s">
        <v>1326</v>
      </c>
      <c r="D206" s="1011" t="s">
        <v>1</v>
      </c>
      <c r="E206" s="1011" t="s">
        <v>135</v>
      </c>
      <c r="F206" s="1011" t="s">
        <v>14</v>
      </c>
      <c r="G206" s="1011" t="s">
        <v>14</v>
      </c>
      <c r="H206" s="1011" t="s">
        <v>99</v>
      </c>
      <c r="I206" s="1011" t="s">
        <v>2043</v>
      </c>
      <c r="J206" s="1011" t="s">
        <v>2044</v>
      </c>
      <c r="K206" s="1011" t="s">
        <v>1329</v>
      </c>
      <c r="L206" s="1011" t="s">
        <v>47</v>
      </c>
      <c r="M206" s="1011" t="s">
        <v>198</v>
      </c>
      <c r="N206" s="1011">
        <v>159</v>
      </c>
      <c r="O206" s="1011">
        <v>74</v>
      </c>
      <c r="P206" s="1011">
        <v>3491</v>
      </c>
      <c r="Q206" s="1011">
        <v>4921.1400000000003</v>
      </c>
      <c r="R206" s="1011">
        <v>552.52</v>
      </c>
      <c r="S206" s="1011">
        <v>420.77734289</v>
      </c>
      <c r="T206" s="1011">
        <v>0</v>
      </c>
      <c r="U206" s="1011">
        <v>0</v>
      </c>
      <c r="V206" s="1011">
        <v>552.52</v>
      </c>
      <c r="W206" s="1011" t="s">
        <v>2045</v>
      </c>
      <c r="X206" s="1011" t="s">
        <v>1331</v>
      </c>
      <c r="Y206" s="1011" t="s">
        <v>2046</v>
      </c>
      <c r="AA206" s="1011" t="s">
        <v>2047</v>
      </c>
      <c r="AB206" s="1011" t="s">
        <v>140</v>
      </c>
    </row>
    <row r="207" spans="1:28" x14ac:dyDescent="0.25">
      <c r="A207" s="1011">
        <v>94067154</v>
      </c>
      <c r="B207" s="1011" t="s">
        <v>1340</v>
      </c>
      <c r="C207" s="1011" t="s">
        <v>1326</v>
      </c>
      <c r="D207" s="1011" t="s">
        <v>1</v>
      </c>
      <c r="E207" s="1011" t="s">
        <v>135</v>
      </c>
      <c r="F207" s="1011" t="s">
        <v>0</v>
      </c>
      <c r="G207" s="1011" t="s">
        <v>0</v>
      </c>
      <c r="H207" s="1011" t="s">
        <v>89</v>
      </c>
      <c r="I207" s="1011" t="s">
        <v>1341</v>
      </c>
      <c r="J207" s="1011" t="s">
        <v>1342</v>
      </c>
      <c r="K207" s="1011" t="s">
        <v>1329</v>
      </c>
      <c r="L207" s="1011" t="s">
        <v>47</v>
      </c>
      <c r="M207" s="1011" t="s">
        <v>198</v>
      </c>
      <c r="N207" s="1011">
        <v>44</v>
      </c>
      <c r="O207" s="1011">
        <v>12</v>
      </c>
      <c r="P207" s="1011">
        <v>441</v>
      </c>
      <c r="Q207" s="1011">
        <v>1437.61</v>
      </c>
      <c r="R207" s="1011">
        <v>291.66008205999998</v>
      </c>
      <c r="S207" s="1011">
        <v>159.34576892999999</v>
      </c>
      <c r="T207" s="1011">
        <v>1.008206E-2</v>
      </c>
      <c r="U207" s="1011">
        <v>0</v>
      </c>
      <c r="V207" s="1011">
        <v>291.64999999999998</v>
      </c>
      <c r="W207" s="1011" t="s">
        <v>1343</v>
      </c>
      <c r="X207" s="1011" t="s">
        <v>1331</v>
      </c>
      <c r="Y207" s="1011" t="s">
        <v>1344</v>
      </c>
      <c r="AA207" s="1011" t="s">
        <v>1345</v>
      </c>
      <c r="AB207" s="1011" t="s">
        <v>140</v>
      </c>
    </row>
    <row r="208" spans="1:28" x14ac:dyDescent="0.25">
      <c r="A208" s="1011">
        <v>4089017</v>
      </c>
      <c r="B208" s="1011" t="s">
        <v>2056</v>
      </c>
      <c r="C208" s="1011" t="s">
        <v>1326</v>
      </c>
      <c r="D208" s="1011" t="s">
        <v>1</v>
      </c>
      <c r="E208" s="1011" t="s">
        <v>135</v>
      </c>
      <c r="F208" s="1011" t="s">
        <v>69</v>
      </c>
      <c r="G208" s="1011" t="s">
        <v>69</v>
      </c>
      <c r="H208" s="1011" t="s">
        <v>95</v>
      </c>
      <c r="I208" s="1011" t="s">
        <v>1688</v>
      </c>
      <c r="J208" s="1011" t="s">
        <v>1416</v>
      </c>
      <c r="K208" s="1011" t="s">
        <v>1329</v>
      </c>
      <c r="L208" s="1011" t="s">
        <v>47</v>
      </c>
      <c r="M208" s="1011" t="s">
        <v>198</v>
      </c>
      <c r="N208" s="1011">
        <v>195.35</v>
      </c>
      <c r="O208" s="1011">
        <v>166.35</v>
      </c>
      <c r="P208" s="1011">
        <v>3060.63</v>
      </c>
      <c r="Q208" s="1011">
        <v>12658.97</v>
      </c>
      <c r="R208" s="1011">
        <v>890.14182827000002</v>
      </c>
      <c r="S208" s="1011">
        <v>5891.3165881599998</v>
      </c>
      <c r="T208" s="1011">
        <v>-3.8171730000000001E-2</v>
      </c>
      <c r="U208" s="1011">
        <v>807.2</v>
      </c>
      <c r="V208" s="1011">
        <v>1697.38</v>
      </c>
      <c r="W208" s="1011" t="s">
        <v>1397</v>
      </c>
      <c r="X208" s="1011" t="s">
        <v>1331</v>
      </c>
      <c r="Y208" s="1011" t="s">
        <v>2057</v>
      </c>
      <c r="AA208" s="1011" t="s">
        <v>2058</v>
      </c>
      <c r="AB208" s="1011" t="s">
        <v>140</v>
      </c>
    </row>
    <row r="209" spans="1:28" x14ac:dyDescent="0.25">
      <c r="A209" s="1011">
        <v>83758029</v>
      </c>
      <c r="B209" s="1011" t="s">
        <v>2059</v>
      </c>
      <c r="C209" s="1011" t="s">
        <v>1326</v>
      </c>
      <c r="D209" s="1011" t="s">
        <v>1</v>
      </c>
      <c r="E209" s="1011" t="s">
        <v>135</v>
      </c>
      <c r="F209" s="1011" t="s">
        <v>14</v>
      </c>
      <c r="G209" s="1011" t="s">
        <v>14</v>
      </c>
      <c r="H209" s="1011" t="s">
        <v>92</v>
      </c>
      <c r="I209" s="1011" t="s">
        <v>2060</v>
      </c>
      <c r="J209" s="1011" t="s">
        <v>2061</v>
      </c>
      <c r="K209" s="1011" t="s">
        <v>1329</v>
      </c>
      <c r="L209" s="1011" t="s">
        <v>47</v>
      </c>
      <c r="M209" s="1011" t="s">
        <v>198</v>
      </c>
      <c r="N209" s="1011">
        <v>549</v>
      </c>
      <c r="O209" s="1011">
        <v>520</v>
      </c>
      <c r="P209" s="1011">
        <v>19316.240000000002</v>
      </c>
      <c r="Q209" s="1011">
        <v>11641.11</v>
      </c>
      <c r="R209" s="1011">
        <v>-523.54</v>
      </c>
      <c r="S209" s="1011">
        <v>1465.8228849499999</v>
      </c>
      <c r="T209" s="1011">
        <v>0</v>
      </c>
      <c r="U209" s="1011">
        <v>0</v>
      </c>
      <c r="V209" s="1011">
        <v>-523.54</v>
      </c>
      <c r="W209" s="1011" t="s">
        <v>2062</v>
      </c>
      <c r="X209" s="1011" t="s">
        <v>1331</v>
      </c>
      <c r="Y209" s="1011" t="s">
        <v>2063</v>
      </c>
      <c r="AA209" s="1011" t="s">
        <v>2064</v>
      </c>
      <c r="AB209" s="1011" t="s">
        <v>140</v>
      </c>
    </row>
    <row r="210" spans="1:28" x14ac:dyDescent="0.25">
      <c r="A210" s="1011">
        <v>64181985</v>
      </c>
      <c r="B210" s="1011" t="s">
        <v>2065</v>
      </c>
      <c r="C210" s="1011" t="s">
        <v>1326</v>
      </c>
      <c r="D210" s="1011" t="s">
        <v>1</v>
      </c>
      <c r="E210" s="1011" t="s">
        <v>135</v>
      </c>
      <c r="F210" s="1011" t="s">
        <v>20</v>
      </c>
      <c r="G210" s="1011" t="s">
        <v>20</v>
      </c>
      <c r="H210" s="1011" t="s">
        <v>530</v>
      </c>
      <c r="I210" s="1011" t="s">
        <v>2066</v>
      </c>
      <c r="J210" s="1011" t="s">
        <v>2067</v>
      </c>
      <c r="K210" s="1011" t="s">
        <v>1329</v>
      </c>
      <c r="L210" s="1011" t="s">
        <v>47</v>
      </c>
      <c r="M210" s="1011" t="s">
        <v>198</v>
      </c>
      <c r="N210" s="1011">
        <v>83</v>
      </c>
      <c r="O210" s="1011">
        <v>21</v>
      </c>
      <c r="P210" s="1011">
        <v>6224.72</v>
      </c>
      <c r="Q210" s="1011">
        <v>15033.09</v>
      </c>
      <c r="R210" s="1011">
        <v>460.97</v>
      </c>
      <c r="S210" s="1011">
        <v>1033.01195162</v>
      </c>
      <c r="T210" s="1011">
        <v>0</v>
      </c>
      <c r="U210" s="1011">
        <v>0</v>
      </c>
      <c r="V210" s="1011">
        <v>460.97</v>
      </c>
      <c r="W210" s="1011" t="s">
        <v>2068</v>
      </c>
      <c r="X210" s="1011" t="s">
        <v>1331</v>
      </c>
      <c r="Y210" s="1011" t="s">
        <v>2069</v>
      </c>
      <c r="Z210" s="1011" t="s">
        <v>2070</v>
      </c>
      <c r="AA210" s="1011" t="s">
        <v>2071</v>
      </c>
      <c r="AB210" s="1011" t="s">
        <v>140</v>
      </c>
    </row>
    <row r="211" spans="1:28" x14ac:dyDescent="0.25">
      <c r="A211" s="1011">
        <v>13753793</v>
      </c>
      <c r="B211" s="1011" t="s">
        <v>2072</v>
      </c>
      <c r="C211" s="1011" t="s">
        <v>1326</v>
      </c>
      <c r="D211" s="1011" t="s">
        <v>1</v>
      </c>
      <c r="E211" s="1011" t="s">
        <v>135</v>
      </c>
      <c r="F211" s="1011" t="s">
        <v>6</v>
      </c>
      <c r="G211" s="1011" t="s">
        <v>6</v>
      </c>
      <c r="H211" s="1011" t="s">
        <v>530</v>
      </c>
      <c r="I211" s="1011" t="s">
        <v>1410</v>
      </c>
      <c r="J211" s="1011" t="s">
        <v>1411</v>
      </c>
      <c r="K211" s="1011" t="s">
        <v>1329</v>
      </c>
      <c r="L211" s="1011" t="s">
        <v>47</v>
      </c>
      <c r="M211" s="1011" t="s">
        <v>198</v>
      </c>
      <c r="N211" s="1011">
        <v>117</v>
      </c>
      <c r="O211" s="1011">
        <v>54</v>
      </c>
      <c r="P211" s="1011">
        <v>7995.43</v>
      </c>
      <c r="Q211" s="1011">
        <v>19841.29</v>
      </c>
      <c r="R211" s="1011">
        <v>1454.0987785</v>
      </c>
      <c r="S211" s="1011">
        <v>1533.30415864</v>
      </c>
      <c r="T211" s="1011">
        <v>0.1987785</v>
      </c>
      <c r="U211" s="1011">
        <v>0</v>
      </c>
      <c r="V211" s="1011">
        <v>1453.9</v>
      </c>
      <c r="W211" s="1011" t="s">
        <v>80</v>
      </c>
      <c r="X211" s="1011" t="s">
        <v>1331</v>
      </c>
      <c r="Y211" s="1011" t="s">
        <v>2073</v>
      </c>
      <c r="AA211" s="1011" t="s">
        <v>2074</v>
      </c>
      <c r="AB211" s="1011" t="s">
        <v>140</v>
      </c>
    </row>
    <row r="212" spans="1:28" x14ac:dyDescent="0.25">
      <c r="A212" s="1011">
        <v>43771211</v>
      </c>
      <c r="B212" s="1011" t="s">
        <v>2075</v>
      </c>
      <c r="C212" s="1011" t="s">
        <v>1326</v>
      </c>
      <c r="D212" s="1011" t="s">
        <v>1</v>
      </c>
      <c r="E212" s="1011" t="s">
        <v>135</v>
      </c>
      <c r="F212" s="1011" t="s">
        <v>34</v>
      </c>
      <c r="G212" s="1011" t="s">
        <v>34</v>
      </c>
      <c r="H212" s="1011" t="s">
        <v>86</v>
      </c>
      <c r="I212" s="1011" t="s">
        <v>1404</v>
      </c>
      <c r="J212" s="1011" t="s">
        <v>1405</v>
      </c>
      <c r="K212" s="1011" t="s">
        <v>1329</v>
      </c>
      <c r="L212" s="1011" t="s">
        <v>47</v>
      </c>
      <c r="M212" s="1011" t="s">
        <v>198</v>
      </c>
      <c r="N212" s="1011">
        <v>43</v>
      </c>
      <c r="O212" s="1011">
        <v>16</v>
      </c>
      <c r="P212" s="1011">
        <v>455</v>
      </c>
      <c r="Q212" s="1011">
        <v>1215.1400000000001</v>
      </c>
      <c r="R212" s="1011">
        <v>148.72</v>
      </c>
      <c r="S212" s="1011">
        <v>129.65983259999999</v>
      </c>
      <c r="T212" s="1011">
        <v>0</v>
      </c>
      <c r="U212" s="1011">
        <v>0</v>
      </c>
      <c r="V212" s="1011">
        <v>148.72</v>
      </c>
      <c r="W212" s="1011" t="s">
        <v>1406</v>
      </c>
      <c r="X212" s="1011" t="s">
        <v>1331</v>
      </c>
      <c r="Y212" s="1011" t="s">
        <v>2076</v>
      </c>
      <c r="AA212" s="1011" t="s">
        <v>2077</v>
      </c>
      <c r="AB212" s="1011" t="s">
        <v>140</v>
      </c>
    </row>
    <row r="213" spans="1:28" x14ac:dyDescent="0.25">
      <c r="A213" s="1011">
        <v>14077846</v>
      </c>
      <c r="B213" s="1011" t="s">
        <v>2078</v>
      </c>
      <c r="C213" s="1011" t="s">
        <v>1326</v>
      </c>
      <c r="D213" s="1011" t="s">
        <v>1</v>
      </c>
      <c r="E213" s="1011" t="s">
        <v>135</v>
      </c>
      <c r="F213" s="1011" t="s">
        <v>9</v>
      </c>
      <c r="G213" s="1011" t="s">
        <v>9</v>
      </c>
      <c r="H213" s="1011" t="s">
        <v>530</v>
      </c>
      <c r="I213" s="1011" t="s">
        <v>2079</v>
      </c>
      <c r="J213" s="1011" t="s">
        <v>1463</v>
      </c>
      <c r="K213" s="1011" t="s">
        <v>1329</v>
      </c>
      <c r="L213" s="1011" t="s">
        <v>47</v>
      </c>
      <c r="M213" s="1011" t="s">
        <v>198</v>
      </c>
      <c r="N213" s="1011">
        <v>80</v>
      </c>
      <c r="O213" s="1011">
        <v>31</v>
      </c>
      <c r="P213" s="1011">
        <v>2043.88</v>
      </c>
      <c r="Q213" s="1011">
        <v>7613.71</v>
      </c>
      <c r="R213" s="1011">
        <v>350.08</v>
      </c>
      <c r="S213" s="1011">
        <v>443.38560702000001</v>
      </c>
      <c r="T213" s="1011">
        <v>0</v>
      </c>
      <c r="U213" s="1011">
        <v>0</v>
      </c>
      <c r="V213" s="1011">
        <v>350.08</v>
      </c>
      <c r="W213" s="1011" t="s">
        <v>1464</v>
      </c>
      <c r="X213" s="1011" t="s">
        <v>1331</v>
      </c>
      <c r="Y213" s="1011" t="s">
        <v>2080</v>
      </c>
      <c r="AA213" s="1011" t="s">
        <v>2081</v>
      </c>
      <c r="AB213" s="1011" t="s">
        <v>140</v>
      </c>
    </row>
    <row r="214" spans="1:28" x14ac:dyDescent="0.25">
      <c r="A214" s="1011">
        <v>64166572</v>
      </c>
      <c r="B214" s="1011" t="s">
        <v>2082</v>
      </c>
      <c r="C214" s="1011" t="s">
        <v>1326</v>
      </c>
      <c r="D214" s="1011" t="s">
        <v>1</v>
      </c>
      <c r="E214" s="1011" t="s">
        <v>135</v>
      </c>
      <c r="F214" s="1011" t="s">
        <v>20</v>
      </c>
      <c r="G214" s="1011" t="s">
        <v>20</v>
      </c>
      <c r="H214" s="1011" t="s">
        <v>530</v>
      </c>
      <c r="I214" s="1011" t="s">
        <v>2083</v>
      </c>
      <c r="J214" s="1011" t="s">
        <v>1499</v>
      </c>
      <c r="K214" s="1011" t="s">
        <v>1329</v>
      </c>
      <c r="L214" s="1011" t="s">
        <v>47</v>
      </c>
      <c r="M214" s="1011" t="s">
        <v>198</v>
      </c>
      <c r="N214" s="1011">
        <v>133</v>
      </c>
      <c r="O214" s="1011">
        <v>40</v>
      </c>
      <c r="P214" s="1011">
        <v>3664.99</v>
      </c>
      <c r="Q214" s="1011">
        <v>16127.9</v>
      </c>
      <c r="R214" s="1011">
        <v>2318.27</v>
      </c>
      <c r="S214" s="1011">
        <v>626.15916203999996</v>
      </c>
      <c r="T214" s="1011">
        <v>0</v>
      </c>
      <c r="U214" s="1011">
        <v>0</v>
      </c>
      <c r="V214" s="1011">
        <v>2318.27</v>
      </c>
      <c r="W214" s="1011" t="s">
        <v>1361</v>
      </c>
      <c r="X214" s="1011" t="s">
        <v>1331</v>
      </c>
      <c r="Y214" s="1011" t="s">
        <v>2084</v>
      </c>
      <c r="AA214" s="1011" t="s">
        <v>2085</v>
      </c>
      <c r="AB214" s="1011" t="s">
        <v>140</v>
      </c>
    </row>
    <row r="215" spans="1:28" x14ac:dyDescent="0.25">
      <c r="A215" s="1011">
        <v>4179792</v>
      </c>
      <c r="B215" s="1011" t="s">
        <v>1890</v>
      </c>
      <c r="C215" s="1011" t="s">
        <v>1326</v>
      </c>
      <c r="D215" s="1011" t="s">
        <v>1</v>
      </c>
      <c r="E215" s="1011" t="s">
        <v>135</v>
      </c>
      <c r="F215" s="1011" t="s">
        <v>69</v>
      </c>
      <c r="G215" s="1011" t="s">
        <v>69</v>
      </c>
      <c r="H215" s="1011" t="s">
        <v>530</v>
      </c>
      <c r="I215" s="1011" t="s">
        <v>1891</v>
      </c>
      <c r="J215" s="1011" t="s">
        <v>1892</v>
      </c>
      <c r="K215" s="1011" t="s">
        <v>1329</v>
      </c>
      <c r="L215" s="1011" t="s">
        <v>47</v>
      </c>
      <c r="M215" s="1011" t="s">
        <v>198</v>
      </c>
      <c r="N215" s="1011">
        <v>43</v>
      </c>
      <c r="O215" s="1011">
        <v>34</v>
      </c>
      <c r="P215" s="1011">
        <v>2165.27</v>
      </c>
      <c r="Q215" s="1011">
        <v>5732.51</v>
      </c>
      <c r="R215" s="1011">
        <v>924.97354457999995</v>
      </c>
      <c r="S215" s="1011">
        <v>560.80431338999995</v>
      </c>
      <c r="T215" s="1011">
        <v>0.71354457999999998</v>
      </c>
      <c r="U215" s="1011">
        <v>0</v>
      </c>
      <c r="V215" s="1011">
        <v>924.26</v>
      </c>
      <c r="W215" s="1011" t="s">
        <v>1893</v>
      </c>
      <c r="X215" s="1011" t="s">
        <v>1331</v>
      </c>
      <c r="Y215" s="1011" t="s">
        <v>1894</v>
      </c>
      <c r="AA215" s="1011" t="s">
        <v>1895</v>
      </c>
      <c r="AB215" s="1011" t="s">
        <v>140</v>
      </c>
    </row>
    <row r="216" spans="1:28" x14ac:dyDescent="0.25">
      <c r="A216" s="1011">
        <v>13769211</v>
      </c>
      <c r="B216" s="1011" t="s">
        <v>2086</v>
      </c>
      <c r="C216" s="1011" t="s">
        <v>1326</v>
      </c>
      <c r="D216" s="1011" t="s">
        <v>1</v>
      </c>
      <c r="E216" s="1011" t="s">
        <v>135</v>
      </c>
      <c r="F216" s="1011" t="s">
        <v>36</v>
      </c>
      <c r="G216" s="1011" t="s">
        <v>36</v>
      </c>
      <c r="H216" s="1011" t="s">
        <v>92</v>
      </c>
      <c r="I216" s="1011" t="s">
        <v>2087</v>
      </c>
      <c r="J216" s="1011" t="s">
        <v>2088</v>
      </c>
      <c r="K216" s="1011" t="s">
        <v>1329</v>
      </c>
      <c r="L216" s="1011" t="s">
        <v>47</v>
      </c>
      <c r="M216" s="1011" t="s">
        <v>198</v>
      </c>
      <c r="N216" s="1011">
        <v>145</v>
      </c>
      <c r="O216" s="1011">
        <v>145</v>
      </c>
      <c r="P216" s="1011">
        <v>4710</v>
      </c>
      <c r="Q216" s="1011">
        <v>3495.63</v>
      </c>
      <c r="R216" s="1011">
        <v>347.07</v>
      </c>
      <c r="S216" s="1011">
        <v>395.86870879000003</v>
      </c>
      <c r="T216" s="1011">
        <v>0</v>
      </c>
      <c r="U216" s="1011">
        <v>0</v>
      </c>
      <c r="V216" s="1011">
        <v>347.07</v>
      </c>
      <c r="W216" s="1011" t="s">
        <v>2089</v>
      </c>
      <c r="X216" s="1011" t="s">
        <v>1331</v>
      </c>
      <c r="Y216" s="1011" t="s">
        <v>2090</v>
      </c>
      <c r="AA216" s="1011" t="s">
        <v>2091</v>
      </c>
      <c r="AB216" s="1011" t="s">
        <v>140</v>
      </c>
    </row>
    <row r="217" spans="1:28" x14ac:dyDescent="0.25">
      <c r="A217" s="1011">
        <v>13791983</v>
      </c>
      <c r="B217" s="1011" t="s">
        <v>2042</v>
      </c>
      <c r="C217" s="1011" t="s">
        <v>1326</v>
      </c>
      <c r="D217" s="1011" t="s">
        <v>1</v>
      </c>
      <c r="E217" s="1011" t="s">
        <v>135</v>
      </c>
      <c r="F217" s="1011" t="s">
        <v>14</v>
      </c>
      <c r="G217" s="1011" t="s">
        <v>14</v>
      </c>
      <c r="H217" s="1011" t="s">
        <v>96</v>
      </c>
      <c r="I217" s="1011" t="s">
        <v>2043</v>
      </c>
      <c r="J217" s="1011" t="s">
        <v>2044</v>
      </c>
      <c r="K217" s="1011" t="s">
        <v>1329</v>
      </c>
      <c r="L217" s="1011" t="s">
        <v>47</v>
      </c>
      <c r="M217" s="1011" t="s">
        <v>198</v>
      </c>
      <c r="N217" s="1011">
        <v>34</v>
      </c>
      <c r="O217" s="1011">
        <v>32</v>
      </c>
      <c r="P217" s="1011">
        <v>124.75</v>
      </c>
      <c r="Q217" s="1011">
        <v>510.41</v>
      </c>
      <c r="R217" s="1011">
        <v>139.21</v>
      </c>
      <c r="S217" s="1011">
        <v>40.857835000000001</v>
      </c>
      <c r="T217" s="1011">
        <v>0</v>
      </c>
      <c r="U217" s="1011">
        <v>0</v>
      </c>
      <c r="V217" s="1011">
        <v>139.21</v>
      </c>
      <c r="W217" s="1011" t="s">
        <v>2045</v>
      </c>
      <c r="X217" s="1011" t="s">
        <v>1331</v>
      </c>
      <c r="Y217" s="1011" t="s">
        <v>2046</v>
      </c>
      <c r="AA217" s="1011" t="s">
        <v>2047</v>
      </c>
      <c r="AB217" s="1011" t="s">
        <v>140</v>
      </c>
    </row>
    <row r="218" spans="1:28" x14ac:dyDescent="0.25">
      <c r="A218" s="1011">
        <v>43757624</v>
      </c>
      <c r="B218" s="1011" t="s">
        <v>2092</v>
      </c>
      <c r="C218" s="1011" t="s">
        <v>1326</v>
      </c>
      <c r="D218" s="1011" t="s">
        <v>1</v>
      </c>
      <c r="E218" s="1011" t="s">
        <v>135</v>
      </c>
      <c r="F218" s="1011" t="s">
        <v>6</v>
      </c>
      <c r="G218" s="1011" t="s">
        <v>6</v>
      </c>
      <c r="H218" s="1011" t="s">
        <v>99</v>
      </c>
      <c r="I218" s="1011" t="s">
        <v>2093</v>
      </c>
      <c r="J218" s="1011" t="s">
        <v>2094</v>
      </c>
      <c r="K218" s="1011" t="s">
        <v>1329</v>
      </c>
      <c r="L218" s="1011" t="s">
        <v>47</v>
      </c>
      <c r="M218" s="1011" t="s">
        <v>198</v>
      </c>
      <c r="N218" s="1011">
        <v>42</v>
      </c>
      <c r="O218" s="1011">
        <v>9</v>
      </c>
      <c r="P218" s="1011">
        <v>910</v>
      </c>
      <c r="Q218" s="1011">
        <v>880.46</v>
      </c>
      <c r="R218" s="1011">
        <v>90.69</v>
      </c>
      <c r="S218" s="1011">
        <v>66.014148039999995</v>
      </c>
      <c r="T218" s="1011">
        <v>0</v>
      </c>
      <c r="U218" s="1011">
        <v>0</v>
      </c>
      <c r="V218" s="1011">
        <v>90.69</v>
      </c>
      <c r="W218" s="1011" t="s">
        <v>2095</v>
      </c>
      <c r="X218" s="1011" t="s">
        <v>1331</v>
      </c>
      <c r="Y218" s="1011" t="s">
        <v>2096</v>
      </c>
      <c r="AA218" s="1011" t="s">
        <v>2097</v>
      </c>
      <c r="AB218" s="1011" t="s">
        <v>140</v>
      </c>
    </row>
    <row r="219" spans="1:28" x14ac:dyDescent="0.25">
      <c r="A219" s="1011">
        <v>23771397</v>
      </c>
      <c r="B219" s="1011" t="s">
        <v>2098</v>
      </c>
      <c r="C219" s="1011" t="s">
        <v>1326</v>
      </c>
      <c r="D219" s="1011" t="s">
        <v>1</v>
      </c>
      <c r="E219" s="1011" t="s">
        <v>135</v>
      </c>
      <c r="F219" s="1011" t="s">
        <v>38</v>
      </c>
      <c r="G219" s="1011" t="s">
        <v>38</v>
      </c>
      <c r="H219" s="1011" t="s">
        <v>101</v>
      </c>
      <c r="I219" s="1011" t="s">
        <v>1579</v>
      </c>
      <c r="J219" s="1011" t="s">
        <v>1396</v>
      </c>
      <c r="K219" s="1011" t="s">
        <v>1329</v>
      </c>
      <c r="L219" s="1011" t="s">
        <v>47</v>
      </c>
      <c r="M219" s="1011" t="s">
        <v>198</v>
      </c>
      <c r="N219" s="1011">
        <v>114</v>
      </c>
      <c r="O219" s="1011">
        <v>3</v>
      </c>
      <c r="P219" s="1011">
        <v>4441.5</v>
      </c>
      <c r="Q219" s="1011">
        <v>2531.75</v>
      </c>
      <c r="R219" s="1011">
        <v>110.67</v>
      </c>
      <c r="S219" s="1011">
        <v>42.846096809999999</v>
      </c>
      <c r="T219" s="1011">
        <v>0</v>
      </c>
      <c r="U219" s="1011">
        <v>0</v>
      </c>
      <c r="V219" s="1011">
        <v>110.67</v>
      </c>
      <c r="W219" s="1011" t="s">
        <v>1397</v>
      </c>
      <c r="X219" s="1011" t="s">
        <v>1331</v>
      </c>
      <c r="Y219" s="1011" t="s">
        <v>2099</v>
      </c>
      <c r="AA219" s="1011" t="s">
        <v>2100</v>
      </c>
      <c r="AB219" s="1011" t="s">
        <v>140</v>
      </c>
    </row>
    <row r="220" spans="1:28" x14ac:dyDescent="0.25">
      <c r="A220" s="1011">
        <v>4160016</v>
      </c>
      <c r="B220" s="1011" t="s">
        <v>1488</v>
      </c>
      <c r="C220" s="1011" t="s">
        <v>1326</v>
      </c>
      <c r="D220" s="1011" t="s">
        <v>1</v>
      </c>
      <c r="E220" s="1011" t="s">
        <v>135</v>
      </c>
      <c r="F220" s="1011" t="s">
        <v>34</v>
      </c>
      <c r="G220" s="1011" t="s">
        <v>34</v>
      </c>
      <c r="H220" s="1011" t="s">
        <v>99</v>
      </c>
      <c r="I220" s="1011" t="s">
        <v>1489</v>
      </c>
      <c r="J220" s="1011" t="s">
        <v>1354</v>
      </c>
      <c r="K220" s="1011" t="s">
        <v>1329</v>
      </c>
      <c r="L220" s="1011" t="s">
        <v>47</v>
      </c>
      <c r="M220" s="1011" t="s">
        <v>198</v>
      </c>
      <c r="N220" s="1011">
        <v>187</v>
      </c>
      <c r="O220" s="1011">
        <v>153</v>
      </c>
      <c r="P220" s="1011">
        <v>3215.6</v>
      </c>
      <c r="Q220" s="1011">
        <v>5897.17</v>
      </c>
      <c r="R220" s="1011">
        <v>456.8</v>
      </c>
      <c r="S220" s="1011">
        <v>1307.79893023</v>
      </c>
      <c r="T220" s="1011">
        <v>0</v>
      </c>
      <c r="U220" s="1011">
        <v>0</v>
      </c>
      <c r="V220" s="1011">
        <v>456.8</v>
      </c>
      <c r="W220" s="1011" t="s">
        <v>1355</v>
      </c>
      <c r="X220" s="1011" t="s">
        <v>1331</v>
      </c>
      <c r="Y220" s="1011" t="s">
        <v>1490</v>
      </c>
      <c r="AA220" s="1011" t="s">
        <v>1491</v>
      </c>
      <c r="AB220" s="1011" t="s">
        <v>140</v>
      </c>
    </row>
    <row r="221" spans="1:28" x14ac:dyDescent="0.25">
      <c r="A221" s="1011">
        <v>23942782</v>
      </c>
      <c r="B221" s="1011" t="s">
        <v>2101</v>
      </c>
      <c r="C221" s="1011" t="s">
        <v>1326</v>
      </c>
      <c r="D221" s="1011" t="s">
        <v>1</v>
      </c>
      <c r="E221" s="1011" t="s">
        <v>135</v>
      </c>
      <c r="F221" s="1011" t="s">
        <v>34</v>
      </c>
      <c r="G221" s="1011" t="s">
        <v>34</v>
      </c>
      <c r="H221" s="1011" t="s">
        <v>92</v>
      </c>
      <c r="I221" s="1011" t="s">
        <v>1376</v>
      </c>
      <c r="J221" s="1011" t="s">
        <v>1377</v>
      </c>
      <c r="K221" s="1011" t="s">
        <v>1329</v>
      </c>
      <c r="L221" s="1011" t="s">
        <v>47</v>
      </c>
      <c r="M221" s="1011" t="s">
        <v>198</v>
      </c>
      <c r="N221" s="1011">
        <v>76</v>
      </c>
      <c r="O221" s="1011">
        <v>75</v>
      </c>
      <c r="P221" s="1011">
        <v>2498.56</v>
      </c>
      <c r="Q221" s="1011">
        <v>1751.86</v>
      </c>
      <c r="R221" s="1011">
        <v>131.19999999999999</v>
      </c>
      <c r="S221" s="1011">
        <v>231.57026504000001</v>
      </c>
      <c r="T221" s="1011">
        <v>0</v>
      </c>
      <c r="U221" s="1011">
        <v>0</v>
      </c>
      <c r="V221" s="1011">
        <v>131.19999999999999</v>
      </c>
      <c r="W221" s="1011" t="s">
        <v>1378</v>
      </c>
      <c r="X221" s="1011" t="s">
        <v>1331</v>
      </c>
      <c r="Y221" s="1011" t="s">
        <v>2102</v>
      </c>
      <c r="AA221" s="1011" t="s">
        <v>2103</v>
      </c>
      <c r="AB221" s="1011" t="s">
        <v>140</v>
      </c>
    </row>
    <row r="222" spans="1:28" x14ac:dyDescent="0.25">
      <c r="A222" s="1011">
        <v>3757986</v>
      </c>
      <c r="B222" s="1011" t="s">
        <v>2104</v>
      </c>
      <c r="C222" s="1011" t="s">
        <v>1326</v>
      </c>
      <c r="D222" s="1011" t="s">
        <v>1</v>
      </c>
      <c r="E222" s="1011" t="s">
        <v>135</v>
      </c>
      <c r="F222" s="1011" t="s">
        <v>20</v>
      </c>
      <c r="G222" s="1011" t="s">
        <v>20</v>
      </c>
      <c r="H222" s="1011" t="s">
        <v>530</v>
      </c>
      <c r="I222" s="1011" t="s">
        <v>2105</v>
      </c>
      <c r="J222" s="1011" t="s">
        <v>2106</v>
      </c>
      <c r="K222" s="1011" t="s">
        <v>1329</v>
      </c>
      <c r="L222" s="1011" t="s">
        <v>47</v>
      </c>
      <c r="M222" s="1011" t="s">
        <v>198</v>
      </c>
      <c r="N222" s="1011">
        <v>72</v>
      </c>
      <c r="O222" s="1011">
        <v>66</v>
      </c>
      <c r="P222" s="1011">
        <v>4166.38</v>
      </c>
      <c r="Q222" s="1011">
        <v>8587.4699999999993</v>
      </c>
      <c r="R222" s="1011">
        <v>350.85</v>
      </c>
      <c r="S222" s="1011">
        <v>902.32960582999999</v>
      </c>
      <c r="T222" s="1011">
        <v>0</v>
      </c>
      <c r="U222" s="1011">
        <v>0</v>
      </c>
      <c r="V222" s="1011">
        <v>350.85</v>
      </c>
      <c r="W222" s="1011" t="s">
        <v>1869</v>
      </c>
      <c r="X222" s="1011" t="s">
        <v>1331</v>
      </c>
      <c r="Y222" s="1011" t="s">
        <v>2107</v>
      </c>
      <c r="AA222" s="1011" t="s">
        <v>2108</v>
      </c>
      <c r="AB222" s="1011" t="s">
        <v>140</v>
      </c>
    </row>
    <row r="223" spans="1:28" x14ac:dyDescent="0.25">
      <c r="A223" s="1011">
        <v>53754974</v>
      </c>
      <c r="B223" s="1011" t="s">
        <v>1963</v>
      </c>
      <c r="C223" s="1011" t="s">
        <v>1326</v>
      </c>
      <c r="D223" s="1011" t="s">
        <v>1</v>
      </c>
      <c r="E223" s="1011" t="s">
        <v>135</v>
      </c>
      <c r="F223" s="1011" t="s">
        <v>6</v>
      </c>
      <c r="G223" s="1011" t="s">
        <v>6</v>
      </c>
      <c r="H223" s="1011" t="s">
        <v>529</v>
      </c>
      <c r="I223" s="1011" t="s">
        <v>1964</v>
      </c>
      <c r="J223" s="1011" t="s">
        <v>1965</v>
      </c>
      <c r="K223" s="1011" t="s">
        <v>1329</v>
      </c>
      <c r="L223" s="1011" t="s">
        <v>47</v>
      </c>
      <c r="M223" s="1011" t="s">
        <v>198</v>
      </c>
      <c r="N223" s="1011">
        <v>12</v>
      </c>
      <c r="O223" s="1011">
        <v>12</v>
      </c>
      <c r="P223" s="1011">
        <v>120</v>
      </c>
      <c r="Q223" s="1011">
        <v>1099.5</v>
      </c>
      <c r="R223" s="1011">
        <v>272.81173077</v>
      </c>
      <c r="S223" s="1011">
        <v>30</v>
      </c>
      <c r="T223" s="1011">
        <v>0.16173077</v>
      </c>
      <c r="U223" s="1011">
        <v>0</v>
      </c>
      <c r="V223" s="1011">
        <v>272.64999999999998</v>
      </c>
      <c r="W223" s="1011" t="s">
        <v>1966</v>
      </c>
      <c r="X223" s="1011" t="s">
        <v>1331</v>
      </c>
      <c r="Y223" s="1011" t="s">
        <v>1967</v>
      </c>
      <c r="AA223" s="1011" t="s">
        <v>1968</v>
      </c>
      <c r="AB223" s="1011" t="s">
        <v>140</v>
      </c>
    </row>
    <row r="224" spans="1:28" x14ac:dyDescent="0.25">
      <c r="A224" s="1011">
        <v>44073278</v>
      </c>
      <c r="B224" s="1011" t="s">
        <v>2109</v>
      </c>
      <c r="C224" s="1011" t="s">
        <v>1326</v>
      </c>
      <c r="D224" s="1011" t="s">
        <v>1</v>
      </c>
      <c r="E224" s="1011" t="s">
        <v>135</v>
      </c>
      <c r="F224" s="1011" t="s">
        <v>48</v>
      </c>
      <c r="G224" s="1011" t="s">
        <v>48</v>
      </c>
      <c r="H224" s="1011" t="s">
        <v>98</v>
      </c>
      <c r="I224" s="1011" t="s">
        <v>2110</v>
      </c>
      <c r="J224" s="1011" t="s">
        <v>1621</v>
      </c>
      <c r="K224" s="1011" t="s">
        <v>1329</v>
      </c>
      <c r="L224" s="1011" t="s">
        <v>47</v>
      </c>
      <c r="M224" s="1011" t="s">
        <v>198</v>
      </c>
      <c r="N224" s="1011">
        <v>14.083299999999999</v>
      </c>
      <c r="O224" s="1011">
        <v>13.75</v>
      </c>
      <c r="P224" s="1011">
        <v>411</v>
      </c>
      <c r="Q224" s="1011">
        <v>873.2</v>
      </c>
      <c r="R224" s="1011">
        <v>146.99</v>
      </c>
      <c r="S224" s="1011">
        <v>170.22444664</v>
      </c>
      <c r="T224" s="1011">
        <v>0</v>
      </c>
      <c r="U224" s="1011">
        <v>0</v>
      </c>
      <c r="V224" s="1011">
        <v>146.99</v>
      </c>
      <c r="W224" s="1011" t="s">
        <v>1622</v>
      </c>
      <c r="X224" s="1011" t="s">
        <v>1331</v>
      </c>
      <c r="Y224" s="1011" t="s">
        <v>1839</v>
      </c>
      <c r="AA224" s="1011" t="s">
        <v>2111</v>
      </c>
      <c r="AB224" s="1011" t="s">
        <v>140</v>
      </c>
    </row>
    <row r="225" spans="1:28" x14ac:dyDescent="0.25">
      <c r="A225" s="1011">
        <v>23754377</v>
      </c>
      <c r="B225" s="1011" t="s">
        <v>2112</v>
      </c>
      <c r="C225" s="1011" t="s">
        <v>417</v>
      </c>
      <c r="D225" s="1011" t="s">
        <v>113</v>
      </c>
      <c r="E225" s="1011" t="s">
        <v>135</v>
      </c>
      <c r="F225" s="1011" t="s">
        <v>267</v>
      </c>
      <c r="G225" s="1011" t="s">
        <v>1687</v>
      </c>
      <c r="H225" s="1011" t="s">
        <v>92</v>
      </c>
      <c r="I225" s="1011" t="s">
        <v>2113</v>
      </c>
      <c r="J225" s="1011" t="s">
        <v>2114</v>
      </c>
      <c r="K225" s="1011" t="s">
        <v>1329</v>
      </c>
      <c r="L225" s="1011" t="s">
        <v>47</v>
      </c>
      <c r="M225" s="1011" t="s">
        <v>198</v>
      </c>
      <c r="N225" s="1011">
        <v>31</v>
      </c>
      <c r="O225" s="1011">
        <v>31</v>
      </c>
      <c r="P225" s="1011">
        <v>958.58</v>
      </c>
      <c r="Q225" s="1011">
        <v>651.20000000000005</v>
      </c>
      <c r="R225" s="1011">
        <v>23.99</v>
      </c>
      <c r="S225" s="1011">
        <v>132.31490257999999</v>
      </c>
      <c r="T225" s="1011">
        <v>0</v>
      </c>
      <c r="U225" s="1011">
        <v>0</v>
      </c>
      <c r="V225" s="1011">
        <v>23.99</v>
      </c>
      <c r="W225" s="1011" t="s">
        <v>2115</v>
      </c>
      <c r="X225" s="1011" t="s">
        <v>1331</v>
      </c>
      <c r="Y225" s="1011" t="s">
        <v>2116</v>
      </c>
      <c r="AA225" s="1011" t="s">
        <v>2117</v>
      </c>
      <c r="AB225" s="1011" t="s">
        <v>140</v>
      </c>
    </row>
    <row r="226" spans="1:28" x14ac:dyDescent="0.25">
      <c r="A226" s="1011">
        <v>84169713</v>
      </c>
      <c r="B226" s="1011" t="s">
        <v>1863</v>
      </c>
      <c r="C226" s="1011" t="s">
        <v>1326</v>
      </c>
      <c r="D226" s="1011" t="s">
        <v>1</v>
      </c>
      <c r="E226" s="1011" t="s">
        <v>135</v>
      </c>
      <c r="F226" s="1011" t="s">
        <v>6</v>
      </c>
      <c r="G226" s="1011" t="s">
        <v>6</v>
      </c>
      <c r="H226" s="1011" t="s">
        <v>104</v>
      </c>
      <c r="I226" s="1011" t="s">
        <v>1595</v>
      </c>
      <c r="J226" s="1011" t="s">
        <v>1596</v>
      </c>
      <c r="K226" s="1011" t="s">
        <v>1329</v>
      </c>
      <c r="L226" s="1011" t="s">
        <v>47</v>
      </c>
      <c r="M226" s="1011" t="s">
        <v>198</v>
      </c>
      <c r="N226" s="1011">
        <v>15</v>
      </c>
      <c r="O226" s="1011">
        <v>15</v>
      </c>
      <c r="P226" s="1011">
        <v>261.36</v>
      </c>
      <c r="Q226" s="1011">
        <v>626.42999999999995</v>
      </c>
      <c r="R226" s="1011">
        <v>187.58</v>
      </c>
      <c r="S226" s="1011">
        <v>34.80629278</v>
      </c>
      <c r="T226" s="1011">
        <v>0</v>
      </c>
      <c r="U226" s="1011">
        <v>0</v>
      </c>
      <c r="V226" s="1011">
        <v>187.58</v>
      </c>
      <c r="W226" s="1011" t="s">
        <v>1597</v>
      </c>
      <c r="X226" s="1011" t="s">
        <v>1331</v>
      </c>
      <c r="Y226" s="1011" t="s">
        <v>1864</v>
      </c>
      <c r="AA226" s="1011" t="s">
        <v>1865</v>
      </c>
      <c r="AB226" s="1011" t="s">
        <v>140</v>
      </c>
    </row>
    <row r="227" spans="1:28" x14ac:dyDescent="0.25">
      <c r="A227" s="1011">
        <v>23771421</v>
      </c>
      <c r="B227" s="1011" t="s">
        <v>1655</v>
      </c>
      <c r="C227" s="1011" t="s">
        <v>1326</v>
      </c>
      <c r="D227" s="1011" t="s">
        <v>1</v>
      </c>
      <c r="E227" s="1011" t="s">
        <v>135</v>
      </c>
      <c r="F227" s="1011" t="s">
        <v>6</v>
      </c>
      <c r="G227" s="1011" t="s">
        <v>6</v>
      </c>
      <c r="H227" s="1011" t="s">
        <v>91</v>
      </c>
      <c r="I227" s="1011" t="s">
        <v>1656</v>
      </c>
      <c r="J227" s="1011" t="s">
        <v>1657</v>
      </c>
      <c r="K227" s="1011" t="s">
        <v>1329</v>
      </c>
      <c r="L227" s="1011" t="s">
        <v>47</v>
      </c>
      <c r="M227" s="1011" t="s">
        <v>198</v>
      </c>
      <c r="N227" s="1011">
        <v>64</v>
      </c>
      <c r="O227" s="1011">
        <v>4</v>
      </c>
      <c r="P227" s="1011">
        <v>1186.53</v>
      </c>
      <c r="Q227" s="1011">
        <v>3321.42</v>
      </c>
      <c r="R227" s="1011">
        <v>575.75918525999998</v>
      </c>
      <c r="S227" s="1011">
        <v>144.12627909</v>
      </c>
      <c r="T227" s="1011">
        <v>1.58918526</v>
      </c>
      <c r="U227" s="1011">
        <v>0</v>
      </c>
      <c r="V227" s="1011">
        <v>574.16999999999996</v>
      </c>
      <c r="W227" s="1011" t="s">
        <v>1658</v>
      </c>
      <c r="X227" s="1011" t="s">
        <v>1331</v>
      </c>
      <c r="Y227" s="1011" t="s">
        <v>1659</v>
      </c>
      <c r="AA227" s="1011" t="s">
        <v>1660</v>
      </c>
      <c r="AB227" s="1011" t="s">
        <v>140</v>
      </c>
    </row>
    <row r="228" spans="1:28" x14ac:dyDescent="0.25">
      <c r="A228" s="1011">
        <v>24082927</v>
      </c>
      <c r="B228" s="1011" t="s">
        <v>2118</v>
      </c>
      <c r="C228" s="1011" t="s">
        <v>1326</v>
      </c>
      <c r="D228" s="1011" t="s">
        <v>1</v>
      </c>
      <c r="E228" s="1011" t="s">
        <v>135</v>
      </c>
      <c r="F228" s="1011" t="s">
        <v>20</v>
      </c>
      <c r="G228" s="1011" t="s">
        <v>20</v>
      </c>
      <c r="H228" s="1011" t="s">
        <v>530</v>
      </c>
      <c r="I228" s="1011" t="s">
        <v>2119</v>
      </c>
      <c r="J228" s="1011" t="s">
        <v>1565</v>
      </c>
      <c r="K228" s="1011" t="s">
        <v>1329</v>
      </c>
      <c r="L228" s="1011" t="s">
        <v>47</v>
      </c>
      <c r="M228" s="1011" t="s">
        <v>198</v>
      </c>
      <c r="N228" s="1011">
        <v>33</v>
      </c>
      <c r="O228" s="1011">
        <v>33</v>
      </c>
      <c r="P228" s="1011">
        <v>2375.12</v>
      </c>
      <c r="Q228" s="1011">
        <v>4658.6000000000004</v>
      </c>
      <c r="R228" s="1011">
        <v>6.36</v>
      </c>
      <c r="S228" s="1011">
        <v>645.17791487</v>
      </c>
      <c r="T228" s="1011">
        <v>0</v>
      </c>
      <c r="U228" s="1011">
        <v>0</v>
      </c>
      <c r="V228" s="1011">
        <v>6.36</v>
      </c>
      <c r="W228" s="1011" t="s">
        <v>65</v>
      </c>
      <c r="X228" s="1011" t="s">
        <v>1331</v>
      </c>
      <c r="Y228" s="1011" t="s">
        <v>2120</v>
      </c>
      <c r="AA228" s="1011" t="s">
        <v>2121</v>
      </c>
      <c r="AB228" s="1011" t="s">
        <v>140</v>
      </c>
    </row>
    <row r="229" spans="1:28" x14ac:dyDescent="0.25">
      <c r="A229" s="1011">
        <v>43893585</v>
      </c>
      <c r="B229" s="1011" t="s">
        <v>2122</v>
      </c>
      <c r="C229" s="1011" t="s">
        <v>1326</v>
      </c>
      <c r="D229" s="1011" t="s">
        <v>1</v>
      </c>
      <c r="E229" s="1011" t="s">
        <v>135</v>
      </c>
      <c r="F229" s="1011" t="s">
        <v>20</v>
      </c>
      <c r="G229" s="1011" t="s">
        <v>20</v>
      </c>
      <c r="H229" s="1011" t="s">
        <v>529</v>
      </c>
      <c r="I229" s="1011" t="s">
        <v>1462</v>
      </c>
      <c r="J229" s="1011" t="s">
        <v>1463</v>
      </c>
      <c r="K229" s="1011" t="s">
        <v>1329</v>
      </c>
      <c r="L229" s="1011" t="s">
        <v>47</v>
      </c>
      <c r="M229" s="1011" t="s">
        <v>198</v>
      </c>
      <c r="N229" s="1011">
        <v>148</v>
      </c>
      <c r="O229" s="1011">
        <v>45</v>
      </c>
      <c r="P229" s="1011">
        <v>7492.5</v>
      </c>
      <c r="Q229" s="1011">
        <v>45295.09</v>
      </c>
      <c r="R229" s="1011">
        <v>1097.71346154</v>
      </c>
      <c r="S229" s="1011">
        <v>921.00117193000005</v>
      </c>
      <c r="T229" s="1011">
        <v>0.32346153999999999</v>
      </c>
      <c r="U229" s="1011">
        <v>0</v>
      </c>
      <c r="V229" s="1011">
        <v>1097.3900000000001</v>
      </c>
      <c r="W229" s="1011" t="s">
        <v>1464</v>
      </c>
      <c r="X229" s="1011" t="s">
        <v>1331</v>
      </c>
      <c r="Y229" s="1011" t="s">
        <v>2123</v>
      </c>
      <c r="AA229" s="1011" t="s">
        <v>2124</v>
      </c>
      <c r="AB229" s="1011" t="s">
        <v>140</v>
      </c>
    </row>
    <row r="230" spans="1:28" x14ac:dyDescent="0.25">
      <c r="A230" s="1011">
        <v>23942782</v>
      </c>
      <c r="B230" s="1011" t="s">
        <v>2101</v>
      </c>
      <c r="C230" s="1011" t="s">
        <v>1326</v>
      </c>
      <c r="D230" s="1011" t="s">
        <v>1</v>
      </c>
      <c r="E230" s="1011" t="s">
        <v>135</v>
      </c>
      <c r="F230" s="1011" t="s">
        <v>34</v>
      </c>
      <c r="G230" s="1011" t="s">
        <v>34</v>
      </c>
      <c r="H230" s="1011" t="s">
        <v>102</v>
      </c>
      <c r="I230" s="1011" t="s">
        <v>1376</v>
      </c>
      <c r="J230" s="1011" t="s">
        <v>1377</v>
      </c>
      <c r="K230" s="1011" t="s">
        <v>1329</v>
      </c>
      <c r="L230" s="1011" t="s">
        <v>47</v>
      </c>
      <c r="M230" s="1011" t="s">
        <v>198</v>
      </c>
      <c r="N230" s="1011">
        <v>18</v>
      </c>
      <c r="O230" s="1011">
        <v>18</v>
      </c>
      <c r="P230" s="1011">
        <v>297</v>
      </c>
      <c r="Q230" s="1011">
        <v>557.64</v>
      </c>
      <c r="R230" s="1011">
        <v>140.08000000000001</v>
      </c>
      <c r="S230" s="1011">
        <v>85.330340090000007</v>
      </c>
      <c r="T230" s="1011">
        <v>0</v>
      </c>
      <c r="U230" s="1011">
        <v>0</v>
      </c>
      <c r="V230" s="1011">
        <v>140.08000000000001</v>
      </c>
      <c r="W230" s="1011" t="s">
        <v>1378</v>
      </c>
      <c r="X230" s="1011" t="s">
        <v>1331</v>
      </c>
      <c r="Y230" s="1011" t="s">
        <v>2102</v>
      </c>
      <c r="AA230" s="1011" t="s">
        <v>2103</v>
      </c>
      <c r="AB230" s="1011" t="s">
        <v>140</v>
      </c>
    </row>
    <row r="231" spans="1:28" x14ac:dyDescent="0.25">
      <c r="A231" s="1011">
        <v>43754282</v>
      </c>
      <c r="B231" s="1011" t="s">
        <v>2125</v>
      </c>
      <c r="C231" s="1011" t="s">
        <v>1326</v>
      </c>
      <c r="D231" s="1011" t="s">
        <v>1</v>
      </c>
      <c r="E231" s="1011" t="s">
        <v>135</v>
      </c>
      <c r="F231" s="1011" t="s">
        <v>34</v>
      </c>
      <c r="G231" s="1011" t="s">
        <v>34</v>
      </c>
      <c r="H231" s="1011" t="s">
        <v>530</v>
      </c>
      <c r="I231" s="1011" t="s">
        <v>1327</v>
      </c>
      <c r="J231" s="1011" t="s">
        <v>1328</v>
      </c>
      <c r="K231" s="1011" t="s">
        <v>1329</v>
      </c>
      <c r="L231" s="1011" t="s">
        <v>47</v>
      </c>
      <c r="M231" s="1011" t="s">
        <v>198</v>
      </c>
      <c r="N231" s="1011">
        <v>12</v>
      </c>
      <c r="O231" s="1011">
        <v>0</v>
      </c>
      <c r="P231" s="1011">
        <v>240</v>
      </c>
      <c r="Q231" s="1011">
        <v>1042.6600000000001</v>
      </c>
      <c r="R231" s="1011">
        <v>263.63</v>
      </c>
      <c r="S231" s="1011">
        <v>42.96</v>
      </c>
      <c r="T231" s="1011">
        <v>0</v>
      </c>
      <c r="U231" s="1011">
        <v>0</v>
      </c>
      <c r="V231" s="1011">
        <v>263.63</v>
      </c>
      <c r="W231" s="1011" t="s">
        <v>1330</v>
      </c>
      <c r="X231" s="1011" t="s">
        <v>1331</v>
      </c>
      <c r="Y231" s="1011" t="s">
        <v>2126</v>
      </c>
      <c r="AA231" s="1011" t="s">
        <v>2127</v>
      </c>
      <c r="AB231" s="1011" t="s">
        <v>140</v>
      </c>
    </row>
    <row r="232" spans="1:28" x14ac:dyDescent="0.25">
      <c r="A232" s="1011">
        <v>13791983</v>
      </c>
      <c r="B232" s="1011" t="s">
        <v>2042</v>
      </c>
      <c r="C232" s="1011" t="s">
        <v>1326</v>
      </c>
      <c r="D232" s="1011" t="s">
        <v>1</v>
      </c>
      <c r="E232" s="1011" t="s">
        <v>135</v>
      </c>
      <c r="F232" s="1011" t="s">
        <v>14</v>
      </c>
      <c r="G232" s="1011" t="s">
        <v>14</v>
      </c>
      <c r="H232" s="1011" t="s">
        <v>87</v>
      </c>
      <c r="I232" s="1011" t="s">
        <v>2043</v>
      </c>
      <c r="J232" s="1011" t="s">
        <v>2044</v>
      </c>
      <c r="K232" s="1011" t="s">
        <v>1329</v>
      </c>
      <c r="L232" s="1011" t="s">
        <v>47</v>
      </c>
      <c r="M232" s="1011" t="s">
        <v>198</v>
      </c>
      <c r="N232" s="1011">
        <v>5</v>
      </c>
      <c r="O232" s="1011">
        <v>0</v>
      </c>
      <c r="P232" s="1011">
        <v>150</v>
      </c>
      <c r="Q232" s="1011">
        <v>846.11</v>
      </c>
      <c r="R232" s="1011">
        <v>167.38</v>
      </c>
      <c r="S232" s="1011">
        <v>8.6999999999999993</v>
      </c>
      <c r="T232" s="1011">
        <v>0</v>
      </c>
      <c r="U232" s="1011">
        <v>0</v>
      </c>
      <c r="V232" s="1011">
        <v>167.38</v>
      </c>
      <c r="W232" s="1011" t="s">
        <v>2045</v>
      </c>
      <c r="X232" s="1011" t="s">
        <v>1331</v>
      </c>
      <c r="Y232" s="1011" t="s">
        <v>2046</v>
      </c>
      <c r="AA232" s="1011" t="s">
        <v>2047</v>
      </c>
      <c r="AB232" s="1011" t="s">
        <v>140</v>
      </c>
    </row>
    <row r="233" spans="1:28" x14ac:dyDescent="0.25">
      <c r="A233" s="1011">
        <v>74237348</v>
      </c>
      <c r="B233" s="1011" t="s">
        <v>1765</v>
      </c>
      <c r="C233" s="1011" t="s">
        <v>1326</v>
      </c>
      <c r="D233" s="1011" t="s">
        <v>1</v>
      </c>
      <c r="E233" s="1011" t="s">
        <v>135</v>
      </c>
      <c r="F233" s="1011" t="s">
        <v>69</v>
      </c>
      <c r="G233" s="1011" t="s">
        <v>69</v>
      </c>
      <c r="H233" s="1011" t="s">
        <v>89</v>
      </c>
      <c r="I233" s="1011" t="s">
        <v>1766</v>
      </c>
      <c r="J233" s="1011" t="s">
        <v>1767</v>
      </c>
      <c r="K233" s="1011" t="s">
        <v>1329</v>
      </c>
      <c r="L233" s="1011" t="s">
        <v>47</v>
      </c>
      <c r="M233" s="1011" t="s">
        <v>198</v>
      </c>
      <c r="N233" s="1011">
        <v>5</v>
      </c>
      <c r="O233" s="1011">
        <v>0</v>
      </c>
      <c r="P233" s="1011">
        <v>51.5</v>
      </c>
      <c r="Q233" s="1011">
        <v>180.56</v>
      </c>
      <c r="R233" s="1011">
        <v>27.33</v>
      </c>
      <c r="S233" s="1011">
        <v>4.7481390599999997</v>
      </c>
      <c r="T233" s="1011">
        <v>0</v>
      </c>
      <c r="U233" s="1011">
        <v>0</v>
      </c>
      <c r="V233" s="1011">
        <v>27.33</v>
      </c>
      <c r="W233" s="1011" t="s">
        <v>1768</v>
      </c>
      <c r="X233" s="1011" t="s">
        <v>1331</v>
      </c>
      <c r="Y233" s="1011" t="s">
        <v>1769</v>
      </c>
      <c r="AA233" s="1011" t="s">
        <v>1770</v>
      </c>
      <c r="AB233" s="1011" t="s">
        <v>140</v>
      </c>
    </row>
    <row r="234" spans="1:28" x14ac:dyDescent="0.25">
      <c r="A234" s="1011">
        <v>14268007</v>
      </c>
      <c r="B234" s="1011" t="s">
        <v>1568</v>
      </c>
      <c r="C234" s="1011" t="s">
        <v>1326</v>
      </c>
      <c r="D234" s="1011" t="s">
        <v>1</v>
      </c>
      <c r="E234" s="1011" t="s">
        <v>135</v>
      </c>
      <c r="F234" s="1011" t="s">
        <v>20</v>
      </c>
      <c r="G234" s="1011" t="s">
        <v>20</v>
      </c>
      <c r="H234" s="1011" t="s">
        <v>529</v>
      </c>
      <c r="I234" s="1011" t="s">
        <v>1569</v>
      </c>
      <c r="J234" s="1011" t="s">
        <v>1416</v>
      </c>
      <c r="K234" s="1011" t="s">
        <v>1329</v>
      </c>
      <c r="L234" s="1011" t="s">
        <v>47</v>
      </c>
      <c r="M234" s="1011" t="s">
        <v>198</v>
      </c>
      <c r="N234" s="1011">
        <v>3</v>
      </c>
      <c r="O234" s="1011">
        <v>3</v>
      </c>
      <c r="P234" s="1011">
        <v>30</v>
      </c>
      <c r="Q234" s="1011">
        <v>261.14</v>
      </c>
      <c r="R234" s="1011">
        <v>31.67</v>
      </c>
      <c r="S234" s="1011">
        <v>5.0999999999999996</v>
      </c>
      <c r="T234" s="1011">
        <v>0</v>
      </c>
      <c r="U234" s="1011">
        <v>0</v>
      </c>
      <c r="V234" s="1011">
        <v>31.67</v>
      </c>
      <c r="W234" s="1011" t="s">
        <v>1397</v>
      </c>
      <c r="X234" s="1011" t="s">
        <v>1331</v>
      </c>
      <c r="Y234" s="1011" t="s">
        <v>1570</v>
      </c>
      <c r="AA234" s="1011" t="s">
        <v>1571</v>
      </c>
      <c r="AB234" s="1011" t="s">
        <v>140</v>
      </c>
    </row>
    <row r="235" spans="1:28" x14ac:dyDescent="0.25">
      <c r="A235" s="1011">
        <v>73755613</v>
      </c>
      <c r="B235" s="1011" t="s">
        <v>2128</v>
      </c>
      <c r="C235" s="1011" t="s">
        <v>1326</v>
      </c>
      <c r="D235" s="1011" t="s">
        <v>1</v>
      </c>
      <c r="E235" s="1011" t="s">
        <v>135</v>
      </c>
      <c r="F235" s="1011" t="s">
        <v>35</v>
      </c>
      <c r="G235" s="1011" t="s">
        <v>35</v>
      </c>
      <c r="H235" s="1011" t="s">
        <v>102</v>
      </c>
      <c r="I235" s="1011" t="s">
        <v>2129</v>
      </c>
      <c r="J235" s="1011" t="s">
        <v>1499</v>
      </c>
      <c r="K235" s="1011" t="s">
        <v>1329</v>
      </c>
      <c r="L235" s="1011" t="s">
        <v>47</v>
      </c>
      <c r="M235" s="1011" t="s">
        <v>198</v>
      </c>
      <c r="N235" s="1011">
        <v>5</v>
      </c>
      <c r="O235" s="1011">
        <v>0</v>
      </c>
      <c r="P235" s="1011">
        <v>259.75</v>
      </c>
      <c r="Q235" s="1011">
        <v>418.98</v>
      </c>
      <c r="R235" s="1011">
        <v>13.59778448</v>
      </c>
      <c r="S235" s="1011">
        <v>0</v>
      </c>
      <c r="T235" s="1011">
        <v>9.9677844800000006</v>
      </c>
      <c r="U235" s="1011">
        <v>0</v>
      </c>
      <c r="V235" s="1011">
        <v>3.63</v>
      </c>
      <c r="W235" s="1011" t="s">
        <v>1361</v>
      </c>
      <c r="X235" s="1011" t="s">
        <v>1331</v>
      </c>
      <c r="Y235" s="1011" t="s">
        <v>2130</v>
      </c>
      <c r="AA235" s="1011" t="s">
        <v>2131</v>
      </c>
      <c r="AB235" s="1011" t="s">
        <v>140</v>
      </c>
    </row>
    <row r="236" spans="1:28" x14ac:dyDescent="0.25">
      <c r="A236" s="1011">
        <v>94231842</v>
      </c>
      <c r="B236" s="1011" t="s">
        <v>1946</v>
      </c>
      <c r="C236" s="1011" t="s">
        <v>1326</v>
      </c>
      <c r="D236" s="1011" t="s">
        <v>1</v>
      </c>
      <c r="E236" s="1011" t="s">
        <v>135</v>
      </c>
      <c r="F236" s="1011" t="s">
        <v>11</v>
      </c>
      <c r="G236" s="1011" t="s">
        <v>11</v>
      </c>
      <c r="H236" s="1011" t="s">
        <v>105</v>
      </c>
      <c r="I236" s="1011" t="s">
        <v>1947</v>
      </c>
      <c r="J236" s="1011" t="s">
        <v>1868</v>
      </c>
      <c r="K236" s="1011" t="s">
        <v>1329</v>
      </c>
      <c r="L236" s="1011" t="s">
        <v>47</v>
      </c>
      <c r="M236" s="1011" t="s">
        <v>198</v>
      </c>
      <c r="N236" s="1011">
        <v>1</v>
      </c>
      <c r="O236" s="1011">
        <v>1</v>
      </c>
      <c r="P236" s="1011">
        <v>10</v>
      </c>
      <c r="Q236" s="1011">
        <v>77.38</v>
      </c>
      <c r="R236" s="1011">
        <v>15.97</v>
      </c>
      <c r="S236" s="1011">
        <v>12.56107396</v>
      </c>
      <c r="T236" s="1011">
        <v>0</v>
      </c>
      <c r="U236" s="1011">
        <v>0</v>
      </c>
      <c r="V236" s="1011">
        <v>15.97</v>
      </c>
      <c r="W236" s="1011" t="s">
        <v>1869</v>
      </c>
      <c r="X236" s="1011" t="s">
        <v>1331</v>
      </c>
      <c r="Y236" s="1011" t="s">
        <v>1948</v>
      </c>
      <c r="AA236" s="1011" t="s">
        <v>1949</v>
      </c>
      <c r="AB236" s="1011" t="s">
        <v>140</v>
      </c>
    </row>
    <row r="237" spans="1:28" x14ac:dyDescent="0.25">
      <c r="A237" s="1011">
        <v>63918262</v>
      </c>
      <c r="B237" s="1011" t="s">
        <v>1409</v>
      </c>
      <c r="C237" s="1011" t="s">
        <v>1326</v>
      </c>
      <c r="D237" s="1011" t="s">
        <v>1</v>
      </c>
      <c r="E237" s="1011" t="s">
        <v>135</v>
      </c>
      <c r="F237" s="1011" t="s">
        <v>6</v>
      </c>
      <c r="G237" s="1011" t="s">
        <v>6</v>
      </c>
      <c r="H237" s="1011" t="s">
        <v>101</v>
      </c>
      <c r="I237" s="1011" t="s">
        <v>1410</v>
      </c>
      <c r="J237" s="1011" t="s">
        <v>1411</v>
      </c>
      <c r="K237" s="1011" t="s">
        <v>1329</v>
      </c>
      <c r="L237" s="1011" t="s">
        <v>47</v>
      </c>
      <c r="M237" s="1011" t="s">
        <v>198</v>
      </c>
      <c r="N237" s="1011">
        <v>16</v>
      </c>
      <c r="O237" s="1011">
        <v>14</v>
      </c>
      <c r="P237" s="1011">
        <v>666.13</v>
      </c>
      <c r="Q237" s="1011">
        <v>478.1</v>
      </c>
      <c r="R237" s="1011">
        <v>70.27</v>
      </c>
      <c r="S237" s="1011">
        <v>75.553982160000004</v>
      </c>
      <c r="T237" s="1011">
        <v>0</v>
      </c>
      <c r="U237" s="1011">
        <v>0</v>
      </c>
      <c r="V237" s="1011">
        <v>70.27</v>
      </c>
      <c r="W237" s="1011" t="s">
        <v>80</v>
      </c>
      <c r="X237" s="1011" t="s">
        <v>1331</v>
      </c>
      <c r="Y237" s="1011" t="s">
        <v>1412</v>
      </c>
      <c r="AA237" s="1011" t="s">
        <v>1413</v>
      </c>
      <c r="AB237" s="1011" t="s">
        <v>140</v>
      </c>
    </row>
    <row r="238" spans="1:28" x14ac:dyDescent="0.25">
      <c r="A238" s="1011">
        <v>23752710</v>
      </c>
      <c r="B238" s="1011" t="s">
        <v>1586</v>
      </c>
      <c r="C238" s="1011" t="s">
        <v>1326</v>
      </c>
      <c r="D238" s="1011" t="s">
        <v>1</v>
      </c>
      <c r="E238" s="1011" t="s">
        <v>135</v>
      </c>
      <c r="F238" s="1011" t="s">
        <v>20</v>
      </c>
      <c r="G238" s="1011" t="s">
        <v>20</v>
      </c>
      <c r="H238" s="1011" t="s">
        <v>96</v>
      </c>
      <c r="I238" s="1011" t="s">
        <v>1327</v>
      </c>
      <c r="J238" s="1011" t="s">
        <v>1328</v>
      </c>
      <c r="K238" s="1011" t="s">
        <v>1329</v>
      </c>
      <c r="L238" s="1011" t="s">
        <v>47</v>
      </c>
      <c r="M238" s="1011" t="s">
        <v>198</v>
      </c>
      <c r="N238" s="1011">
        <v>15</v>
      </c>
      <c r="O238" s="1011">
        <v>12</v>
      </c>
      <c r="P238" s="1011">
        <v>25.01</v>
      </c>
      <c r="Q238" s="1011">
        <v>136.47</v>
      </c>
      <c r="R238" s="1011">
        <v>20.329999999999998</v>
      </c>
      <c r="S238" s="1011">
        <v>46.396851079999998</v>
      </c>
      <c r="T238" s="1011">
        <v>0</v>
      </c>
      <c r="U238" s="1011">
        <v>0</v>
      </c>
      <c r="V238" s="1011">
        <v>20.329999999999998</v>
      </c>
      <c r="W238" s="1011" t="s">
        <v>1330</v>
      </c>
      <c r="X238" s="1011" t="s">
        <v>1331</v>
      </c>
      <c r="Y238" s="1011" t="s">
        <v>1587</v>
      </c>
      <c r="AA238" s="1011" t="s">
        <v>1588</v>
      </c>
      <c r="AB238" s="1011" t="s">
        <v>140</v>
      </c>
    </row>
    <row r="239" spans="1:28" x14ac:dyDescent="0.25">
      <c r="A239" s="1011">
        <v>13768593</v>
      </c>
      <c r="B239" s="1011" t="s">
        <v>2132</v>
      </c>
      <c r="C239" s="1011" t="s">
        <v>1326</v>
      </c>
      <c r="D239" s="1011" t="s">
        <v>1</v>
      </c>
      <c r="E239" s="1011" t="s">
        <v>135</v>
      </c>
      <c r="F239" s="1011" t="s">
        <v>6</v>
      </c>
      <c r="G239" s="1011" t="s">
        <v>6</v>
      </c>
      <c r="H239" s="1011" t="s">
        <v>529</v>
      </c>
      <c r="I239" s="1011" t="s">
        <v>2133</v>
      </c>
      <c r="J239" s="1011" t="s">
        <v>1703</v>
      </c>
      <c r="K239" s="1011" t="s">
        <v>1329</v>
      </c>
      <c r="L239" s="1011" t="s">
        <v>47</v>
      </c>
      <c r="M239" s="1011" t="s">
        <v>198</v>
      </c>
      <c r="N239" s="1011">
        <v>7</v>
      </c>
      <c r="O239" s="1011">
        <v>7</v>
      </c>
      <c r="P239" s="1011">
        <v>70</v>
      </c>
      <c r="Q239" s="1011">
        <v>686.98</v>
      </c>
      <c r="R239" s="1011">
        <v>82.02</v>
      </c>
      <c r="S239" s="1011">
        <v>11.9</v>
      </c>
      <c r="T239" s="1011">
        <v>0</v>
      </c>
      <c r="U239" s="1011">
        <v>0</v>
      </c>
      <c r="V239" s="1011">
        <v>82.02</v>
      </c>
      <c r="W239" s="1011" t="s">
        <v>1704</v>
      </c>
      <c r="X239" s="1011" t="s">
        <v>1331</v>
      </c>
      <c r="Y239" s="1011" t="s">
        <v>2134</v>
      </c>
      <c r="AA239" s="1011" t="s">
        <v>2135</v>
      </c>
      <c r="AB239" s="1011" t="s">
        <v>140</v>
      </c>
    </row>
    <row r="240" spans="1:28" x14ac:dyDescent="0.25">
      <c r="A240" s="1011">
        <v>24111999</v>
      </c>
      <c r="B240" s="1011" t="s">
        <v>1701</v>
      </c>
      <c r="C240" s="1011" t="s">
        <v>1326</v>
      </c>
      <c r="D240" s="1011" t="s">
        <v>1</v>
      </c>
      <c r="E240" s="1011" t="s">
        <v>135</v>
      </c>
      <c r="F240" s="1011" t="s">
        <v>0</v>
      </c>
      <c r="G240" s="1011" t="s">
        <v>0</v>
      </c>
      <c r="H240" s="1011" t="s">
        <v>102</v>
      </c>
      <c r="I240" s="1011" t="s">
        <v>1702</v>
      </c>
      <c r="J240" s="1011" t="s">
        <v>1703</v>
      </c>
      <c r="K240" s="1011" t="s">
        <v>1329</v>
      </c>
      <c r="L240" s="1011" t="s">
        <v>47</v>
      </c>
      <c r="M240" s="1011" t="s">
        <v>198</v>
      </c>
      <c r="N240" s="1011">
        <v>2</v>
      </c>
      <c r="O240" s="1011">
        <v>2</v>
      </c>
      <c r="P240" s="1011">
        <v>36</v>
      </c>
      <c r="Q240" s="1011">
        <v>85.07</v>
      </c>
      <c r="R240" s="1011">
        <v>30.99</v>
      </c>
      <c r="S240" s="1011">
        <v>21.53715476</v>
      </c>
      <c r="T240" s="1011">
        <v>0</v>
      </c>
      <c r="U240" s="1011">
        <v>0</v>
      </c>
      <c r="V240" s="1011">
        <v>30.99</v>
      </c>
      <c r="W240" s="1011" t="s">
        <v>1704</v>
      </c>
      <c r="X240" s="1011" t="s">
        <v>1331</v>
      </c>
      <c r="Y240" s="1011" t="s">
        <v>1705</v>
      </c>
      <c r="AA240" s="1011" t="s">
        <v>1706</v>
      </c>
      <c r="AB240" s="1011" t="s">
        <v>140</v>
      </c>
    </row>
    <row r="241" spans="1:28" x14ac:dyDescent="0.25">
      <c r="A241" s="1011">
        <v>33754342</v>
      </c>
      <c r="B241" s="1011" t="s">
        <v>1850</v>
      </c>
      <c r="C241" s="1011" t="s">
        <v>1326</v>
      </c>
      <c r="D241" s="1011" t="s">
        <v>1</v>
      </c>
      <c r="E241" s="1011" t="s">
        <v>135</v>
      </c>
      <c r="F241" s="1011" t="s">
        <v>74</v>
      </c>
      <c r="G241" s="1011" t="s">
        <v>74</v>
      </c>
      <c r="H241" s="1011" t="s">
        <v>88</v>
      </c>
      <c r="I241" s="1011" t="s">
        <v>1688</v>
      </c>
      <c r="J241" s="1011" t="s">
        <v>1416</v>
      </c>
      <c r="K241" s="1011" t="s">
        <v>1329</v>
      </c>
      <c r="L241" s="1011" t="s">
        <v>47</v>
      </c>
      <c r="M241" s="1011" t="s">
        <v>198</v>
      </c>
      <c r="N241" s="1011">
        <v>1</v>
      </c>
      <c r="O241" s="1011">
        <v>0</v>
      </c>
      <c r="P241" s="1011">
        <v>15</v>
      </c>
      <c r="Q241" s="1011">
        <v>27.74</v>
      </c>
      <c r="R241" s="1011">
        <v>1.94</v>
      </c>
      <c r="S241" s="1011">
        <v>0.75</v>
      </c>
      <c r="T241" s="1011">
        <v>0</v>
      </c>
      <c r="U241" s="1011">
        <v>0</v>
      </c>
      <c r="V241" s="1011">
        <v>1.94</v>
      </c>
      <c r="W241" s="1011" t="s">
        <v>1397</v>
      </c>
      <c r="X241" s="1011" t="s">
        <v>1331</v>
      </c>
      <c r="Y241" s="1011" t="s">
        <v>1851</v>
      </c>
      <c r="AA241" s="1011" t="s">
        <v>1852</v>
      </c>
      <c r="AB241" s="1011" t="s">
        <v>140</v>
      </c>
    </row>
    <row r="242" spans="1:28" x14ac:dyDescent="0.25">
      <c r="A242" s="1011">
        <v>13769211</v>
      </c>
      <c r="B242" s="1011" t="s">
        <v>2086</v>
      </c>
      <c r="C242" s="1011" t="s">
        <v>1326</v>
      </c>
      <c r="D242" s="1011" t="s">
        <v>1</v>
      </c>
      <c r="E242" s="1011" t="s">
        <v>135</v>
      </c>
      <c r="F242" s="1011" t="s">
        <v>36</v>
      </c>
      <c r="G242" s="1011" t="s">
        <v>36</v>
      </c>
      <c r="H242" s="1011" t="s">
        <v>96</v>
      </c>
      <c r="I242" s="1011" t="s">
        <v>2087</v>
      </c>
      <c r="J242" s="1011" t="s">
        <v>2088</v>
      </c>
      <c r="K242" s="1011" t="s">
        <v>1329</v>
      </c>
      <c r="L242" s="1011" t="s">
        <v>47</v>
      </c>
      <c r="M242" s="1011" t="s">
        <v>198</v>
      </c>
      <c r="N242" s="1011">
        <v>1</v>
      </c>
      <c r="O242" s="1011">
        <v>1</v>
      </c>
      <c r="P242" s="1011">
        <v>4.4000000000000004</v>
      </c>
      <c r="Q242" s="1011">
        <v>78.33</v>
      </c>
      <c r="R242" s="1011">
        <v>31.88</v>
      </c>
      <c r="S242" s="1011">
        <v>25.5</v>
      </c>
      <c r="T242" s="1011">
        <v>0</v>
      </c>
      <c r="U242" s="1011">
        <v>0</v>
      </c>
      <c r="V242" s="1011">
        <v>31.88</v>
      </c>
      <c r="W242" s="1011" t="s">
        <v>2089</v>
      </c>
      <c r="X242" s="1011" t="s">
        <v>1331</v>
      </c>
      <c r="Y242" s="1011" t="s">
        <v>2090</v>
      </c>
      <c r="AA242" s="1011" t="s">
        <v>2091</v>
      </c>
      <c r="AB242" s="1011" t="s">
        <v>140</v>
      </c>
    </row>
    <row r="243" spans="1:28" x14ac:dyDescent="0.25">
      <c r="A243" s="1011">
        <v>33770868</v>
      </c>
      <c r="B243" s="1011" t="s">
        <v>2136</v>
      </c>
      <c r="C243" s="1011" t="s">
        <v>1326</v>
      </c>
      <c r="D243" s="1011" t="s">
        <v>1</v>
      </c>
      <c r="E243" s="1011" t="s">
        <v>135</v>
      </c>
      <c r="F243" s="1011" t="s">
        <v>20</v>
      </c>
      <c r="G243" s="1011" t="s">
        <v>20</v>
      </c>
      <c r="H243" s="1011" t="s">
        <v>88</v>
      </c>
      <c r="I243" s="1011" t="s">
        <v>1656</v>
      </c>
      <c r="J243" s="1011" t="s">
        <v>1657</v>
      </c>
      <c r="K243" s="1011" t="s">
        <v>1329</v>
      </c>
      <c r="L243" s="1011" t="s">
        <v>47</v>
      </c>
      <c r="M243" s="1011" t="s">
        <v>198</v>
      </c>
      <c r="N243" s="1011">
        <v>5</v>
      </c>
      <c r="O243" s="1011">
        <v>5</v>
      </c>
      <c r="P243" s="1011">
        <v>50</v>
      </c>
      <c r="Q243" s="1011">
        <v>241.33</v>
      </c>
      <c r="R243" s="1011">
        <v>-4.1399999999999997</v>
      </c>
      <c r="S243" s="1011">
        <v>42.5</v>
      </c>
      <c r="T243" s="1011">
        <v>0</v>
      </c>
      <c r="U243" s="1011">
        <v>0</v>
      </c>
      <c r="V243" s="1011">
        <v>-4.1399999999999997</v>
      </c>
      <c r="W243" s="1011" t="s">
        <v>1658</v>
      </c>
      <c r="X243" s="1011" t="s">
        <v>1331</v>
      </c>
      <c r="Y243" s="1011" t="s">
        <v>2137</v>
      </c>
      <c r="AA243" s="1011" t="s">
        <v>2138</v>
      </c>
      <c r="AB243" s="1011" t="s">
        <v>140</v>
      </c>
    </row>
    <row r="244" spans="1:28" x14ac:dyDescent="0.25">
      <c r="A244" s="1011">
        <v>83764498</v>
      </c>
      <c r="B244" s="1011" t="s">
        <v>1572</v>
      </c>
      <c r="C244" s="1011" t="s">
        <v>1326</v>
      </c>
      <c r="D244" s="1011" t="s">
        <v>1</v>
      </c>
      <c r="E244" s="1011" t="s">
        <v>135</v>
      </c>
      <c r="F244" s="1011" t="s">
        <v>34</v>
      </c>
      <c r="G244" s="1011" t="s">
        <v>34</v>
      </c>
      <c r="H244" s="1011" t="s">
        <v>96</v>
      </c>
      <c r="I244" s="1011" t="s">
        <v>1573</v>
      </c>
      <c r="J244" s="1011" t="s">
        <v>1574</v>
      </c>
      <c r="K244" s="1011" t="s">
        <v>1329</v>
      </c>
      <c r="L244" s="1011" t="s">
        <v>47</v>
      </c>
      <c r="M244" s="1011" t="s">
        <v>198</v>
      </c>
      <c r="N244" s="1011">
        <v>1</v>
      </c>
      <c r="O244" s="1011">
        <v>1</v>
      </c>
      <c r="P244" s="1011">
        <v>16</v>
      </c>
      <c r="Q244" s="1011">
        <v>69.489999999999995</v>
      </c>
      <c r="R244" s="1011">
        <v>15.46</v>
      </c>
      <c r="S244" s="1011">
        <v>23.011422750000001</v>
      </c>
      <c r="T244" s="1011">
        <v>0</v>
      </c>
      <c r="U244" s="1011">
        <v>0</v>
      </c>
      <c r="V244" s="1011">
        <v>15.46</v>
      </c>
      <c r="W244" s="1011" t="s">
        <v>1575</v>
      </c>
      <c r="X244" s="1011" t="s">
        <v>1331</v>
      </c>
      <c r="Y244" s="1011" t="s">
        <v>1576</v>
      </c>
      <c r="AA244" s="1011" t="s">
        <v>1577</v>
      </c>
      <c r="AB244" s="1011" t="s">
        <v>140</v>
      </c>
    </row>
    <row r="245" spans="1:28" x14ac:dyDescent="0.25">
      <c r="A245" s="1011">
        <v>83756460</v>
      </c>
      <c r="B245" s="1011" t="s">
        <v>1761</v>
      </c>
      <c r="C245" s="1011" t="s">
        <v>1326</v>
      </c>
      <c r="D245" s="1011" t="s">
        <v>1</v>
      </c>
      <c r="E245" s="1011" t="s">
        <v>135</v>
      </c>
      <c r="F245" s="1011" t="s">
        <v>6</v>
      </c>
      <c r="G245" s="1011" t="s">
        <v>6</v>
      </c>
      <c r="H245" s="1011" t="s">
        <v>92</v>
      </c>
      <c r="I245" s="1011" t="s">
        <v>1762</v>
      </c>
      <c r="J245" s="1011" t="s">
        <v>1693</v>
      </c>
      <c r="K245" s="1011" t="s">
        <v>1329</v>
      </c>
      <c r="L245" s="1011" t="s">
        <v>47</v>
      </c>
      <c r="M245" s="1011" t="s">
        <v>198</v>
      </c>
      <c r="N245" s="1011">
        <v>1</v>
      </c>
      <c r="O245" s="1011">
        <v>1</v>
      </c>
      <c r="P245" s="1011">
        <v>35</v>
      </c>
      <c r="Q245" s="1011">
        <v>21.31</v>
      </c>
      <c r="R245" s="1011">
        <v>1.55</v>
      </c>
      <c r="S245" s="1011">
        <v>3.4016074199999999</v>
      </c>
      <c r="T245" s="1011">
        <v>0</v>
      </c>
      <c r="U245" s="1011">
        <v>0</v>
      </c>
      <c r="V245" s="1011">
        <v>1.55</v>
      </c>
      <c r="W245" s="1011" t="s">
        <v>1694</v>
      </c>
      <c r="X245" s="1011" t="s">
        <v>1331</v>
      </c>
      <c r="Y245" s="1011" t="s">
        <v>1763</v>
      </c>
      <c r="AA245" s="1011" t="s">
        <v>1764</v>
      </c>
      <c r="AB245" s="1011" t="s">
        <v>140</v>
      </c>
    </row>
    <row r="246" spans="1:28" x14ac:dyDescent="0.25">
      <c r="A246" s="1011">
        <v>54251327</v>
      </c>
      <c r="B246" s="1011" t="s">
        <v>2139</v>
      </c>
      <c r="C246" s="1011" t="s">
        <v>1326</v>
      </c>
      <c r="D246" s="1011" t="s">
        <v>1</v>
      </c>
      <c r="E246" s="1011" t="s">
        <v>135</v>
      </c>
      <c r="F246" s="1011" t="s">
        <v>20</v>
      </c>
      <c r="G246" s="1011" t="s">
        <v>20</v>
      </c>
      <c r="H246" s="1011" t="s">
        <v>90</v>
      </c>
      <c r="I246" s="1011" t="s">
        <v>2140</v>
      </c>
      <c r="J246" s="1011" t="s">
        <v>1868</v>
      </c>
      <c r="K246" s="1011" t="s">
        <v>1329</v>
      </c>
      <c r="L246" s="1011" t="s">
        <v>47</v>
      </c>
      <c r="M246" s="1011" t="s">
        <v>198</v>
      </c>
      <c r="N246" s="1011">
        <v>393</v>
      </c>
      <c r="O246" s="1011">
        <v>381</v>
      </c>
      <c r="P246" s="1011">
        <v>14710</v>
      </c>
      <c r="Q246" s="1011">
        <v>36272.5</v>
      </c>
      <c r="R246" s="1011">
        <v>-571</v>
      </c>
      <c r="S246" s="1011">
        <v>2004.50119255</v>
      </c>
      <c r="T246" s="1011">
        <v>0</v>
      </c>
      <c r="U246" s="1011">
        <v>0</v>
      </c>
      <c r="V246" s="1011">
        <v>-571</v>
      </c>
      <c r="W246" s="1011" t="s">
        <v>1869</v>
      </c>
      <c r="X246" s="1011" t="s">
        <v>1331</v>
      </c>
      <c r="Y246" s="1011" t="s">
        <v>2141</v>
      </c>
      <c r="Z246" s="1011" t="s">
        <v>2142</v>
      </c>
      <c r="AA246" s="1011" t="s">
        <v>2143</v>
      </c>
      <c r="AB246" s="1011" t="s">
        <v>140</v>
      </c>
    </row>
    <row r="247" spans="1:28" x14ac:dyDescent="0.25">
      <c r="A247" s="1011">
        <v>34137794</v>
      </c>
      <c r="B247" s="1011" t="s">
        <v>1520</v>
      </c>
      <c r="C247" s="1011" t="s">
        <v>1326</v>
      </c>
      <c r="D247" s="1011" t="s">
        <v>1</v>
      </c>
      <c r="E247" s="1011" t="s">
        <v>135</v>
      </c>
      <c r="F247" s="1011" t="s">
        <v>14</v>
      </c>
      <c r="G247" s="1011" t="s">
        <v>14</v>
      </c>
      <c r="H247" s="1011" t="s">
        <v>91</v>
      </c>
      <c r="I247" s="1011" t="s">
        <v>1521</v>
      </c>
      <c r="J247" s="1011" t="s">
        <v>1522</v>
      </c>
      <c r="K247" s="1011" t="s">
        <v>1329</v>
      </c>
      <c r="L247" s="1011" t="s">
        <v>47</v>
      </c>
      <c r="M247" s="1011" t="s">
        <v>198</v>
      </c>
      <c r="N247" s="1011">
        <v>279</v>
      </c>
      <c r="O247" s="1011">
        <v>74</v>
      </c>
      <c r="P247" s="1011">
        <v>8392.8700000000008</v>
      </c>
      <c r="Q247" s="1011">
        <v>25436.32</v>
      </c>
      <c r="R247" s="1011">
        <v>3755.8508970100002</v>
      </c>
      <c r="S247" s="1011">
        <v>844.86763413000006</v>
      </c>
      <c r="T247" s="1011">
        <v>8.9700999999999995E-4</v>
      </c>
      <c r="U247" s="1011">
        <v>0</v>
      </c>
      <c r="V247" s="1011">
        <v>3755.85</v>
      </c>
      <c r="W247" s="1011" t="s">
        <v>1523</v>
      </c>
      <c r="X247" s="1011" t="s">
        <v>1331</v>
      </c>
      <c r="Y247" s="1011" t="s">
        <v>1524</v>
      </c>
      <c r="AA247" s="1011" t="s">
        <v>1525</v>
      </c>
      <c r="AB247" s="1011" t="s">
        <v>140</v>
      </c>
    </row>
    <row r="248" spans="1:28" x14ac:dyDescent="0.25">
      <c r="A248" s="1011">
        <v>33770868</v>
      </c>
      <c r="B248" s="1011" t="s">
        <v>2136</v>
      </c>
      <c r="C248" s="1011" t="s">
        <v>1326</v>
      </c>
      <c r="D248" s="1011" t="s">
        <v>1</v>
      </c>
      <c r="E248" s="1011" t="s">
        <v>135</v>
      </c>
      <c r="F248" s="1011" t="s">
        <v>20</v>
      </c>
      <c r="G248" s="1011" t="s">
        <v>20</v>
      </c>
      <c r="H248" s="1011" t="s">
        <v>94</v>
      </c>
      <c r="I248" s="1011" t="s">
        <v>1656</v>
      </c>
      <c r="J248" s="1011" t="s">
        <v>1657</v>
      </c>
      <c r="K248" s="1011" t="s">
        <v>1329</v>
      </c>
      <c r="L248" s="1011" t="s">
        <v>47</v>
      </c>
      <c r="M248" s="1011" t="s">
        <v>198</v>
      </c>
      <c r="N248" s="1011">
        <v>357</v>
      </c>
      <c r="O248" s="1011">
        <v>81</v>
      </c>
      <c r="P248" s="1011">
        <v>11172</v>
      </c>
      <c r="Q248" s="1011">
        <v>8900.9599999999991</v>
      </c>
      <c r="R248" s="1011">
        <v>1667.54</v>
      </c>
      <c r="S248" s="1011">
        <v>1110.7651664099999</v>
      </c>
      <c r="T248" s="1011">
        <v>0</v>
      </c>
      <c r="U248" s="1011">
        <v>0</v>
      </c>
      <c r="V248" s="1011">
        <v>1657.04</v>
      </c>
      <c r="W248" s="1011" t="s">
        <v>1658</v>
      </c>
      <c r="X248" s="1011" t="s">
        <v>1331</v>
      </c>
      <c r="Y248" s="1011" t="s">
        <v>2137</v>
      </c>
      <c r="AA248" s="1011" t="s">
        <v>2138</v>
      </c>
      <c r="AB248" s="1011" t="s">
        <v>140</v>
      </c>
    </row>
    <row r="249" spans="1:28" x14ac:dyDescent="0.25">
      <c r="A249" s="1011">
        <v>34137794</v>
      </c>
      <c r="B249" s="1011" t="s">
        <v>1520</v>
      </c>
      <c r="C249" s="1011" t="s">
        <v>1326</v>
      </c>
      <c r="D249" s="1011" t="s">
        <v>1</v>
      </c>
      <c r="E249" s="1011" t="s">
        <v>135</v>
      </c>
      <c r="F249" s="1011" t="s">
        <v>14</v>
      </c>
      <c r="G249" s="1011" t="s">
        <v>14</v>
      </c>
      <c r="H249" s="1011" t="s">
        <v>92</v>
      </c>
      <c r="I249" s="1011" t="s">
        <v>1521</v>
      </c>
      <c r="J249" s="1011" t="s">
        <v>1522</v>
      </c>
      <c r="K249" s="1011" t="s">
        <v>1329</v>
      </c>
      <c r="L249" s="1011" t="s">
        <v>47</v>
      </c>
      <c r="M249" s="1011" t="s">
        <v>198</v>
      </c>
      <c r="N249" s="1011">
        <v>416</v>
      </c>
      <c r="O249" s="1011">
        <v>414</v>
      </c>
      <c r="P249" s="1011">
        <v>14339.64</v>
      </c>
      <c r="Q249" s="1011">
        <v>11791.94</v>
      </c>
      <c r="R249" s="1011">
        <v>876.2</v>
      </c>
      <c r="S249" s="1011">
        <v>2058.4146194499999</v>
      </c>
      <c r="T249" s="1011">
        <v>0</v>
      </c>
      <c r="U249" s="1011">
        <v>0</v>
      </c>
      <c r="V249" s="1011">
        <v>876.2</v>
      </c>
      <c r="W249" s="1011" t="s">
        <v>1523</v>
      </c>
      <c r="X249" s="1011" t="s">
        <v>1331</v>
      </c>
      <c r="Y249" s="1011" t="s">
        <v>1524</v>
      </c>
      <c r="AA249" s="1011" t="s">
        <v>1525</v>
      </c>
      <c r="AB249" s="1011" t="s">
        <v>140</v>
      </c>
    </row>
    <row r="250" spans="1:28" x14ac:dyDescent="0.25">
      <c r="A250" s="1011">
        <v>24028227</v>
      </c>
      <c r="B250" s="1011" t="s">
        <v>1449</v>
      </c>
      <c r="C250" s="1011" t="s">
        <v>1326</v>
      </c>
      <c r="D250" s="1011" t="s">
        <v>1</v>
      </c>
      <c r="E250" s="1011" t="s">
        <v>135</v>
      </c>
      <c r="F250" s="1011" t="s">
        <v>0</v>
      </c>
      <c r="G250" s="1011" t="s">
        <v>0</v>
      </c>
      <c r="H250" s="1011" t="s">
        <v>99</v>
      </c>
      <c r="I250" s="1011" t="s">
        <v>1450</v>
      </c>
      <c r="J250" s="1011" t="s">
        <v>1451</v>
      </c>
      <c r="K250" s="1011" t="s">
        <v>1329</v>
      </c>
      <c r="L250" s="1011" t="s">
        <v>47</v>
      </c>
      <c r="M250" s="1011" t="s">
        <v>198</v>
      </c>
      <c r="N250" s="1011">
        <v>241</v>
      </c>
      <c r="O250" s="1011">
        <v>39</v>
      </c>
      <c r="P250" s="1011">
        <v>5653</v>
      </c>
      <c r="Q250" s="1011">
        <v>7083.71</v>
      </c>
      <c r="R250" s="1011">
        <v>769.47</v>
      </c>
      <c r="S250" s="1011">
        <v>404.28584379</v>
      </c>
      <c r="T250" s="1011">
        <v>168</v>
      </c>
      <c r="U250" s="1011">
        <v>0</v>
      </c>
      <c r="V250" s="1011">
        <v>769.47</v>
      </c>
      <c r="W250" s="1011" t="s">
        <v>1452</v>
      </c>
      <c r="X250" s="1011" t="s">
        <v>1331</v>
      </c>
      <c r="Y250" s="1011" t="s">
        <v>1453</v>
      </c>
      <c r="AA250" s="1011" t="s">
        <v>1454</v>
      </c>
      <c r="AB250" s="1011" t="s">
        <v>140</v>
      </c>
    </row>
    <row r="251" spans="1:28" x14ac:dyDescent="0.25">
      <c r="A251" s="1011">
        <v>23757669</v>
      </c>
      <c r="B251" s="1011" t="s">
        <v>2144</v>
      </c>
      <c r="C251" s="1011" t="s">
        <v>1326</v>
      </c>
      <c r="D251" s="1011" t="s">
        <v>1</v>
      </c>
      <c r="E251" s="1011" t="s">
        <v>135</v>
      </c>
      <c r="F251" s="1011" t="s">
        <v>0</v>
      </c>
      <c r="G251" s="1011" t="s">
        <v>0</v>
      </c>
      <c r="H251" s="1011" t="s">
        <v>86</v>
      </c>
      <c r="I251" s="1011" t="s">
        <v>1327</v>
      </c>
      <c r="J251" s="1011" t="s">
        <v>1328</v>
      </c>
      <c r="K251" s="1011" t="s">
        <v>1329</v>
      </c>
      <c r="L251" s="1011" t="s">
        <v>47</v>
      </c>
      <c r="M251" s="1011" t="s">
        <v>198</v>
      </c>
      <c r="N251" s="1011">
        <v>122</v>
      </c>
      <c r="O251" s="1011">
        <v>2</v>
      </c>
      <c r="P251" s="1011">
        <v>2912</v>
      </c>
      <c r="Q251" s="1011">
        <v>3790.64</v>
      </c>
      <c r="R251" s="1011">
        <v>20.48</v>
      </c>
      <c r="S251" s="1011">
        <v>701.56</v>
      </c>
      <c r="T251" s="1011">
        <v>0</v>
      </c>
      <c r="U251" s="1011">
        <v>0</v>
      </c>
      <c r="V251" s="1011">
        <v>20.48</v>
      </c>
      <c r="W251" s="1011" t="s">
        <v>1330</v>
      </c>
      <c r="X251" s="1011" t="s">
        <v>1331</v>
      </c>
      <c r="Y251" s="1011" t="s">
        <v>2145</v>
      </c>
      <c r="AA251" s="1011" t="s">
        <v>2146</v>
      </c>
      <c r="AB251" s="1011" t="s">
        <v>140</v>
      </c>
    </row>
    <row r="252" spans="1:28" x14ac:dyDescent="0.25">
      <c r="A252" s="1011">
        <v>3753290</v>
      </c>
      <c r="B252" s="1011" t="s">
        <v>2147</v>
      </c>
      <c r="C252" s="1011" t="s">
        <v>1326</v>
      </c>
      <c r="D252" s="1011" t="s">
        <v>1</v>
      </c>
      <c r="E252" s="1011" t="s">
        <v>135</v>
      </c>
      <c r="F252" s="1011" t="s">
        <v>6</v>
      </c>
      <c r="G252" s="1011" t="s">
        <v>6</v>
      </c>
      <c r="H252" s="1011" t="s">
        <v>101</v>
      </c>
      <c r="I252" s="1011" t="s">
        <v>2148</v>
      </c>
      <c r="J252" s="1011" t="s">
        <v>1371</v>
      </c>
      <c r="K252" s="1011" t="s">
        <v>1329</v>
      </c>
      <c r="L252" s="1011" t="s">
        <v>47</v>
      </c>
      <c r="M252" s="1011" t="s">
        <v>198</v>
      </c>
      <c r="N252" s="1011">
        <v>15</v>
      </c>
      <c r="O252" s="1011">
        <v>7</v>
      </c>
      <c r="P252" s="1011">
        <v>353.08</v>
      </c>
      <c r="Q252" s="1011">
        <v>516.64</v>
      </c>
      <c r="R252" s="1011">
        <v>60.87</v>
      </c>
      <c r="S252" s="1011">
        <v>69.015495509999994</v>
      </c>
      <c r="T252" s="1011">
        <v>0</v>
      </c>
      <c r="U252" s="1011">
        <v>0</v>
      </c>
      <c r="V252" s="1011">
        <v>60.87</v>
      </c>
      <c r="W252" s="1011" t="s">
        <v>1372</v>
      </c>
      <c r="X252" s="1011" t="s">
        <v>1331</v>
      </c>
      <c r="Y252" s="1011" t="s">
        <v>2149</v>
      </c>
      <c r="AA252" s="1011" t="s">
        <v>2150</v>
      </c>
      <c r="AB252" s="1011" t="s">
        <v>140</v>
      </c>
    </row>
    <row r="253" spans="1:28" x14ac:dyDescent="0.25">
      <c r="A253" s="1011">
        <v>83753855</v>
      </c>
      <c r="B253" s="1011" t="s">
        <v>2151</v>
      </c>
      <c r="C253" s="1011" t="s">
        <v>1326</v>
      </c>
      <c r="D253" s="1011" t="s">
        <v>1</v>
      </c>
      <c r="E253" s="1011" t="s">
        <v>135</v>
      </c>
      <c r="F253" s="1011" t="s">
        <v>20</v>
      </c>
      <c r="G253" s="1011" t="s">
        <v>20</v>
      </c>
      <c r="H253" s="1011" t="s">
        <v>88</v>
      </c>
      <c r="I253" s="1011" t="s">
        <v>1503</v>
      </c>
      <c r="J253" s="1011" t="s">
        <v>1504</v>
      </c>
      <c r="K253" s="1011" t="s">
        <v>1329</v>
      </c>
      <c r="L253" s="1011" t="s">
        <v>47</v>
      </c>
      <c r="M253" s="1011" t="s">
        <v>198</v>
      </c>
      <c r="N253" s="1011">
        <v>241</v>
      </c>
      <c r="O253" s="1011">
        <v>234</v>
      </c>
      <c r="P253" s="1011">
        <v>2419</v>
      </c>
      <c r="Q253" s="1011">
        <v>13793.67</v>
      </c>
      <c r="R253" s="1011">
        <v>1841.92</v>
      </c>
      <c r="S253" s="1011">
        <v>1699.1179523799999</v>
      </c>
      <c r="T253" s="1011">
        <v>0</v>
      </c>
      <c r="U253" s="1011">
        <v>0</v>
      </c>
      <c r="V253" s="1011">
        <v>1841.92</v>
      </c>
      <c r="W253" s="1011" t="s">
        <v>1505</v>
      </c>
      <c r="X253" s="1011" t="s">
        <v>1331</v>
      </c>
      <c r="Y253" s="1011" t="s">
        <v>2152</v>
      </c>
      <c r="AA253" s="1011" t="s">
        <v>2153</v>
      </c>
      <c r="AB253" s="1011" t="s">
        <v>140</v>
      </c>
    </row>
    <row r="254" spans="1:28" x14ac:dyDescent="0.25">
      <c r="A254" s="1011">
        <v>24028227</v>
      </c>
      <c r="B254" s="1011" t="s">
        <v>1449</v>
      </c>
      <c r="C254" s="1011" t="s">
        <v>1326</v>
      </c>
      <c r="D254" s="1011" t="s">
        <v>1</v>
      </c>
      <c r="E254" s="1011" t="s">
        <v>135</v>
      </c>
      <c r="F254" s="1011" t="s">
        <v>0</v>
      </c>
      <c r="G254" s="1011" t="s">
        <v>0</v>
      </c>
      <c r="H254" s="1011" t="s">
        <v>530</v>
      </c>
      <c r="I254" s="1011" t="s">
        <v>1450</v>
      </c>
      <c r="J254" s="1011" t="s">
        <v>1451</v>
      </c>
      <c r="K254" s="1011" t="s">
        <v>1329</v>
      </c>
      <c r="L254" s="1011" t="s">
        <v>47</v>
      </c>
      <c r="M254" s="1011" t="s">
        <v>198</v>
      </c>
      <c r="N254" s="1011">
        <v>101</v>
      </c>
      <c r="O254" s="1011">
        <v>100</v>
      </c>
      <c r="P254" s="1011">
        <v>2758.81</v>
      </c>
      <c r="Q254" s="1011">
        <v>10876.79</v>
      </c>
      <c r="R254" s="1011">
        <v>605.48529300999996</v>
      </c>
      <c r="S254" s="1011">
        <v>553.15510194000001</v>
      </c>
      <c r="T254" s="1011">
        <v>22.96529301</v>
      </c>
      <c r="U254" s="1011">
        <v>0</v>
      </c>
      <c r="V254" s="1011">
        <v>582.52</v>
      </c>
      <c r="W254" s="1011" t="s">
        <v>1452</v>
      </c>
      <c r="X254" s="1011" t="s">
        <v>1331</v>
      </c>
      <c r="Y254" s="1011" t="s">
        <v>1453</v>
      </c>
      <c r="AA254" s="1011" t="s">
        <v>1454</v>
      </c>
      <c r="AB254" s="1011" t="s">
        <v>140</v>
      </c>
    </row>
    <row r="255" spans="1:28" x14ac:dyDescent="0.25">
      <c r="A255" s="1011">
        <v>64042203</v>
      </c>
      <c r="B255" s="1011" t="s">
        <v>1532</v>
      </c>
      <c r="C255" s="1011" t="s">
        <v>1326</v>
      </c>
      <c r="D255" s="1011" t="s">
        <v>1</v>
      </c>
      <c r="E255" s="1011" t="s">
        <v>135</v>
      </c>
      <c r="F255" s="1011" t="s">
        <v>20</v>
      </c>
      <c r="G255" s="1011" t="s">
        <v>20</v>
      </c>
      <c r="H255" s="1011" t="s">
        <v>104</v>
      </c>
      <c r="I255" s="1011" t="s">
        <v>1533</v>
      </c>
      <c r="J255" s="1011" t="s">
        <v>1534</v>
      </c>
      <c r="K255" s="1011" t="s">
        <v>1329</v>
      </c>
      <c r="L255" s="1011" t="s">
        <v>47</v>
      </c>
      <c r="M255" s="1011" t="s">
        <v>198</v>
      </c>
      <c r="N255" s="1011">
        <v>126</v>
      </c>
      <c r="O255" s="1011">
        <v>54</v>
      </c>
      <c r="P255" s="1011">
        <v>3556.2</v>
      </c>
      <c r="Q255" s="1011">
        <v>9831.36</v>
      </c>
      <c r="R255" s="1011">
        <v>2235.5100000000002</v>
      </c>
      <c r="S255" s="1011">
        <v>850.32824296000001</v>
      </c>
      <c r="T255" s="1011">
        <v>0</v>
      </c>
      <c r="U255" s="1011">
        <v>0</v>
      </c>
      <c r="V255" s="1011">
        <v>2235.5100000000002</v>
      </c>
      <c r="W255" s="1011" t="s">
        <v>1535</v>
      </c>
      <c r="X255" s="1011" t="s">
        <v>1331</v>
      </c>
      <c r="Y255" s="1011" t="s">
        <v>1536</v>
      </c>
      <c r="AA255" s="1011" t="s">
        <v>1537</v>
      </c>
      <c r="AB255" s="1011" t="s">
        <v>140</v>
      </c>
    </row>
    <row r="256" spans="1:28" x14ac:dyDescent="0.25">
      <c r="A256" s="1011">
        <v>4224762</v>
      </c>
      <c r="B256" s="1011" t="s">
        <v>2154</v>
      </c>
      <c r="C256" s="1011" t="s">
        <v>1326</v>
      </c>
      <c r="D256" s="1011" t="s">
        <v>1</v>
      </c>
      <c r="E256" s="1011" t="s">
        <v>135</v>
      </c>
      <c r="F256" s="1011" t="s">
        <v>0</v>
      </c>
      <c r="G256" s="1011" t="s">
        <v>0</v>
      </c>
      <c r="H256" s="1011" t="s">
        <v>91</v>
      </c>
      <c r="I256" s="1011" t="s">
        <v>2155</v>
      </c>
      <c r="J256" s="1011" t="s">
        <v>1504</v>
      </c>
      <c r="K256" s="1011" t="s">
        <v>1329</v>
      </c>
      <c r="L256" s="1011" t="s">
        <v>47</v>
      </c>
      <c r="M256" s="1011" t="s">
        <v>198</v>
      </c>
      <c r="N256" s="1011">
        <v>98</v>
      </c>
      <c r="O256" s="1011">
        <v>79</v>
      </c>
      <c r="P256" s="1011">
        <v>5130.99</v>
      </c>
      <c r="Q256" s="1011">
        <v>11087.23</v>
      </c>
      <c r="R256" s="1011">
        <v>1415.9000007699999</v>
      </c>
      <c r="S256" s="1011">
        <v>404.19656122999999</v>
      </c>
      <c r="T256" s="1011">
        <v>7.7000000000000004E-7</v>
      </c>
      <c r="U256" s="1011">
        <v>0</v>
      </c>
      <c r="V256" s="1011">
        <v>1415.9</v>
      </c>
      <c r="W256" s="1011" t="s">
        <v>1505</v>
      </c>
      <c r="X256" s="1011" t="s">
        <v>1331</v>
      </c>
      <c r="Y256" s="1011" t="s">
        <v>2156</v>
      </c>
      <c r="AA256" s="1011" t="s">
        <v>2157</v>
      </c>
      <c r="AB256" s="1011" t="s">
        <v>140</v>
      </c>
    </row>
    <row r="257" spans="1:28" x14ac:dyDescent="0.25">
      <c r="A257" s="1011">
        <v>93921609</v>
      </c>
      <c r="B257" s="1011" t="s">
        <v>2158</v>
      </c>
      <c r="C257" s="1011" t="s">
        <v>1326</v>
      </c>
      <c r="D257" s="1011" t="s">
        <v>1</v>
      </c>
      <c r="E257" s="1011" t="s">
        <v>135</v>
      </c>
      <c r="F257" s="1011" t="s">
        <v>14</v>
      </c>
      <c r="G257" s="1011" t="s">
        <v>14</v>
      </c>
      <c r="H257" s="1011" t="s">
        <v>97</v>
      </c>
      <c r="I257" s="1011" t="s">
        <v>2159</v>
      </c>
      <c r="J257" s="1011" t="s">
        <v>2160</v>
      </c>
      <c r="K257" s="1011" t="s">
        <v>1329</v>
      </c>
      <c r="L257" s="1011" t="s">
        <v>47</v>
      </c>
      <c r="M257" s="1011" t="s">
        <v>198</v>
      </c>
      <c r="N257" s="1011">
        <v>508.16660000000002</v>
      </c>
      <c r="O257" s="1011">
        <v>369.5</v>
      </c>
      <c r="P257" s="1011">
        <v>10378.74</v>
      </c>
      <c r="Q257" s="1011">
        <v>15558.65</v>
      </c>
      <c r="R257" s="1011">
        <v>3629.9900529400002</v>
      </c>
      <c r="S257" s="1011">
        <v>3179.37236558</v>
      </c>
      <c r="T257" s="1011">
        <v>-0.12994706</v>
      </c>
      <c r="U257" s="1011">
        <v>0</v>
      </c>
      <c r="V257" s="1011">
        <v>3630.12</v>
      </c>
      <c r="W257" s="1011" t="s">
        <v>2161</v>
      </c>
      <c r="X257" s="1011" t="s">
        <v>1331</v>
      </c>
      <c r="Y257" s="1011" t="s">
        <v>2162</v>
      </c>
      <c r="AA257" s="1011" t="s">
        <v>2163</v>
      </c>
      <c r="AB257" s="1011" t="s">
        <v>140</v>
      </c>
    </row>
    <row r="258" spans="1:28" x14ac:dyDescent="0.25">
      <c r="A258" s="1011">
        <v>63885933</v>
      </c>
      <c r="B258" s="1011" t="s">
        <v>1707</v>
      </c>
      <c r="C258" s="1011" t="s">
        <v>417</v>
      </c>
      <c r="D258" s="1011" t="s">
        <v>113</v>
      </c>
      <c r="E258" s="1011" t="s">
        <v>135</v>
      </c>
      <c r="F258" s="1011" t="s">
        <v>6</v>
      </c>
      <c r="G258" s="1011" t="s">
        <v>6</v>
      </c>
      <c r="H258" s="1011" t="s">
        <v>91</v>
      </c>
      <c r="I258" s="1011" t="s">
        <v>1708</v>
      </c>
      <c r="J258" s="1011" t="s">
        <v>1709</v>
      </c>
      <c r="K258" s="1011" t="s">
        <v>1329</v>
      </c>
      <c r="L258" s="1011" t="s">
        <v>47</v>
      </c>
      <c r="M258" s="1011" t="s">
        <v>198</v>
      </c>
      <c r="N258" s="1011">
        <v>288</v>
      </c>
      <c r="O258" s="1011">
        <v>93</v>
      </c>
      <c r="P258" s="1011">
        <v>18104.560000000001</v>
      </c>
      <c r="Q258" s="1011">
        <v>30275.21</v>
      </c>
      <c r="R258" s="1011">
        <v>3287.8800010300001</v>
      </c>
      <c r="S258" s="1011">
        <v>1418.39024939</v>
      </c>
      <c r="T258" s="1011">
        <v>1.0300000000000001E-6</v>
      </c>
      <c r="U258" s="1011">
        <v>44.04</v>
      </c>
      <c r="V258" s="1011">
        <v>3331.92</v>
      </c>
      <c r="W258" s="1011" t="s">
        <v>1710</v>
      </c>
      <c r="X258" s="1011" t="s">
        <v>1331</v>
      </c>
      <c r="Y258" s="1011" t="s">
        <v>1711</v>
      </c>
      <c r="AA258" s="1011" t="s">
        <v>1712</v>
      </c>
      <c r="AB258" s="1011" t="s">
        <v>140</v>
      </c>
    </row>
    <row r="259" spans="1:28" x14ac:dyDescent="0.25">
      <c r="A259" s="1011">
        <v>54173505</v>
      </c>
      <c r="B259" s="1011" t="s">
        <v>2164</v>
      </c>
      <c r="C259" s="1011" t="s">
        <v>1326</v>
      </c>
      <c r="D259" s="1011" t="s">
        <v>1</v>
      </c>
      <c r="E259" s="1011" t="s">
        <v>135</v>
      </c>
      <c r="F259" s="1011" t="s">
        <v>14</v>
      </c>
      <c r="G259" s="1011" t="s">
        <v>14</v>
      </c>
      <c r="H259" s="1011" t="s">
        <v>529</v>
      </c>
      <c r="I259" s="1011" t="s">
        <v>2165</v>
      </c>
      <c r="J259" s="1011" t="s">
        <v>1874</v>
      </c>
      <c r="K259" s="1011" t="s">
        <v>1329</v>
      </c>
      <c r="L259" s="1011" t="s">
        <v>47</v>
      </c>
      <c r="M259" s="1011" t="s">
        <v>198</v>
      </c>
      <c r="N259" s="1011">
        <v>26</v>
      </c>
      <c r="O259" s="1011">
        <v>26</v>
      </c>
      <c r="P259" s="1011">
        <v>271.5</v>
      </c>
      <c r="Q259" s="1011">
        <v>2379.39</v>
      </c>
      <c r="R259" s="1011">
        <v>406.40173076999997</v>
      </c>
      <c r="S259" s="1011">
        <v>67.875</v>
      </c>
      <c r="T259" s="1011">
        <v>0.16173077</v>
      </c>
      <c r="U259" s="1011">
        <v>0</v>
      </c>
      <c r="V259" s="1011">
        <v>406.24</v>
      </c>
      <c r="W259" s="1011" t="s">
        <v>1875</v>
      </c>
      <c r="X259" s="1011" t="s">
        <v>1331</v>
      </c>
      <c r="Y259" s="1011" t="s">
        <v>2166</v>
      </c>
      <c r="AA259" s="1011" t="s">
        <v>2167</v>
      </c>
      <c r="AB259" s="1011" t="s">
        <v>140</v>
      </c>
    </row>
    <row r="260" spans="1:28" x14ac:dyDescent="0.25">
      <c r="A260" s="1011">
        <v>23756737</v>
      </c>
      <c r="B260" s="1011" t="s">
        <v>2168</v>
      </c>
      <c r="C260" s="1011" t="s">
        <v>1326</v>
      </c>
      <c r="D260" s="1011" t="s">
        <v>1</v>
      </c>
      <c r="E260" s="1011" t="s">
        <v>135</v>
      </c>
      <c r="F260" s="1011" t="s">
        <v>4</v>
      </c>
      <c r="G260" s="1011" t="s">
        <v>4</v>
      </c>
      <c r="H260" s="1011" t="s">
        <v>93</v>
      </c>
      <c r="I260" s="1011" t="s">
        <v>1656</v>
      </c>
      <c r="J260" s="1011" t="s">
        <v>1657</v>
      </c>
      <c r="K260" s="1011" t="s">
        <v>1329</v>
      </c>
      <c r="L260" s="1011" t="s">
        <v>47</v>
      </c>
      <c r="M260" s="1011" t="s">
        <v>198</v>
      </c>
      <c r="N260" s="1011">
        <v>1729</v>
      </c>
      <c r="O260" s="1011">
        <v>29</v>
      </c>
      <c r="P260" s="1011">
        <v>50647.83</v>
      </c>
      <c r="Q260" s="1011">
        <v>51050.38</v>
      </c>
      <c r="R260" s="1011">
        <v>571.71</v>
      </c>
      <c r="S260" s="1011">
        <v>8414.0828147499997</v>
      </c>
      <c r="T260" s="1011">
        <v>17240.5</v>
      </c>
      <c r="U260" s="1011">
        <v>0</v>
      </c>
      <c r="V260" s="1011">
        <v>571.71</v>
      </c>
      <c r="W260" s="1011" t="s">
        <v>1658</v>
      </c>
      <c r="X260" s="1011" t="s">
        <v>1331</v>
      </c>
      <c r="Y260" s="1011" t="s">
        <v>2169</v>
      </c>
      <c r="AA260" s="1011" t="s">
        <v>2170</v>
      </c>
      <c r="AB260" s="1011" t="s">
        <v>140</v>
      </c>
    </row>
    <row r="261" spans="1:28" x14ac:dyDescent="0.25">
      <c r="A261" s="1011">
        <v>54235049</v>
      </c>
      <c r="B261" s="1011" t="s">
        <v>2171</v>
      </c>
      <c r="C261" s="1011" t="s">
        <v>1326</v>
      </c>
      <c r="D261" s="1011" t="s">
        <v>1</v>
      </c>
      <c r="E261" s="1011" t="s">
        <v>135</v>
      </c>
      <c r="F261" s="1011" t="s">
        <v>62</v>
      </c>
      <c r="G261" s="1011" t="s">
        <v>62</v>
      </c>
      <c r="H261" s="1011" t="s">
        <v>88</v>
      </c>
      <c r="I261" s="1011" t="s">
        <v>2172</v>
      </c>
      <c r="J261" s="1011" t="s">
        <v>2173</v>
      </c>
      <c r="K261" s="1011" t="s">
        <v>1329</v>
      </c>
      <c r="L261" s="1011" t="s">
        <v>47</v>
      </c>
      <c r="M261" s="1011" t="s">
        <v>198</v>
      </c>
      <c r="N261" s="1011">
        <v>1726</v>
      </c>
      <c r="O261" s="1011">
        <v>734</v>
      </c>
      <c r="P261" s="1011">
        <v>21527</v>
      </c>
      <c r="Q261" s="1011">
        <v>108224.78</v>
      </c>
      <c r="R261" s="1011">
        <v>8812.3799999999992</v>
      </c>
      <c r="S261" s="1011">
        <v>8174.1722838599999</v>
      </c>
      <c r="T261" s="1011">
        <v>0</v>
      </c>
      <c r="U261" s="1011">
        <v>2750.03</v>
      </c>
      <c r="V261" s="1011">
        <v>11562.41</v>
      </c>
      <c r="W261" s="1011" t="s">
        <v>2174</v>
      </c>
      <c r="X261" s="1011" t="s">
        <v>2175</v>
      </c>
      <c r="Y261" s="1011" t="s">
        <v>2176</v>
      </c>
      <c r="AA261" s="1011" t="s">
        <v>2177</v>
      </c>
      <c r="AB261" s="1011" t="s">
        <v>140</v>
      </c>
    </row>
    <row r="262" spans="1:28" x14ac:dyDescent="0.25">
      <c r="A262" s="1011">
        <v>14253462</v>
      </c>
      <c r="B262" s="1011" t="s">
        <v>1798</v>
      </c>
      <c r="C262" s="1011" t="s">
        <v>1326</v>
      </c>
      <c r="D262" s="1011" t="s">
        <v>1</v>
      </c>
      <c r="E262" s="1011" t="s">
        <v>135</v>
      </c>
      <c r="F262" s="1011" t="s">
        <v>6</v>
      </c>
      <c r="G262" s="1011" t="s">
        <v>6</v>
      </c>
      <c r="H262" s="1011" t="s">
        <v>98</v>
      </c>
      <c r="I262" s="1011" t="s">
        <v>1688</v>
      </c>
      <c r="J262" s="1011" t="s">
        <v>1416</v>
      </c>
      <c r="K262" s="1011" t="s">
        <v>1329</v>
      </c>
      <c r="L262" s="1011" t="s">
        <v>47</v>
      </c>
      <c r="M262" s="1011" t="s">
        <v>198</v>
      </c>
      <c r="N262" s="1011">
        <v>174</v>
      </c>
      <c r="O262" s="1011">
        <v>138</v>
      </c>
      <c r="P262" s="1011">
        <v>3984.86</v>
      </c>
      <c r="Q262" s="1011">
        <v>3876.45</v>
      </c>
      <c r="R262" s="1011">
        <v>401.75</v>
      </c>
      <c r="S262" s="1011">
        <v>604.09176522999996</v>
      </c>
      <c r="T262" s="1011">
        <v>0</v>
      </c>
      <c r="U262" s="1011">
        <v>0</v>
      </c>
      <c r="V262" s="1011">
        <v>401.75</v>
      </c>
      <c r="W262" s="1011" t="s">
        <v>1397</v>
      </c>
      <c r="X262" s="1011" t="s">
        <v>1331</v>
      </c>
      <c r="Y262" s="1011" t="s">
        <v>1799</v>
      </c>
      <c r="AA262" s="1011" t="s">
        <v>1800</v>
      </c>
      <c r="AB262" s="1011" t="s">
        <v>140</v>
      </c>
    </row>
    <row r="263" spans="1:28" x14ac:dyDescent="0.25">
      <c r="A263" s="1011">
        <v>33753096</v>
      </c>
      <c r="B263" s="1011" t="s">
        <v>2178</v>
      </c>
      <c r="C263" s="1011" t="s">
        <v>1326</v>
      </c>
      <c r="D263" s="1011" t="s">
        <v>1</v>
      </c>
      <c r="E263" s="1011" t="s">
        <v>135</v>
      </c>
      <c r="F263" s="1011" t="s">
        <v>6</v>
      </c>
      <c r="G263" s="1011" t="s">
        <v>6</v>
      </c>
      <c r="H263" s="1011" t="s">
        <v>97</v>
      </c>
      <c r="I263" s="1011" t="s">
        <v>2179</v>
      </c>
      <c r="J263" s="1011" t="s">
        <v>1354</v>
      </c>
      <c r="K263" s="1011" t="s">
        <v>1329</v>
      </c>
      <c r="L263" s="1011" t="s">
        <v>47</v>
      </c>
      <c r="M263" s="1011" t="s">
        <v>198</v>
      </c>
      <c r="N263" s="1011">
        <v>544.83330000000001</v>
      </c>
      <c r="O263" s="1011">
        <v>182.83330000000001</v>
      </c>
      <c r="P263" s="1011">
        <v>11565.74</v>
      </c>
      <c r="Q263" s="1011">
        <v>23420.3</v>
      </c>
      <c r="R263" s="1011">
        <v>2318.3233392400002</v>
      </c>
      <c r="S263" s="1011">
        <v>1921.2190062699999</v>
      </c>
      <c r="T263" s="1011">
        <v>452.00333924</v>
      </c>
      <c r="U263" s="1011">
        <v>0</v>
      </c>
      <c r="V263" s="1011">
        <v>2318.3200000000002</v>
      </c>
      <c r="W263" s="1011" t="s">
        <v>1355</v>
      </c>
      <c r="X263" s="1011" t="s">
        <v>1331</v>
      </c>
      <c r="Y263" s="1011" t="s">
        <v>2180</v>
      </c>
      <c r="AA263" s="1011" t="s">
        <v>2181</v>
      </c>
      <c r="AB263" s="1011" t="s">
        <v>140</v>
      </c>
    </row>
    <row r="264" spans="1:28" x14ac:dyDescent="0.25">
      <c r="A264" s="1011">
        <v>3757812</v>
      </c>
      <c r="B264" s="1011" t="s">
        <v>1497</v>
      </c>
      <c r="C264" s="1011" t="s">
        <v>1326</v>
      </c>
      <c r="D264" s="1011" t="s">
        <v>1</v>
      </c>
      <c r="E264" s="1011" t="s">
        <v>135</v>
      </c>
      <c r="F264" s="1011" t="s">
        <v>11</v>
      </c>
      <c r="G264" s="1011" t="s">
        <v>11</v>
      </c>
      <c r="H264" s="1011" t="s">
        <v>95</v>
      </c>
      <c r="I264" s="1011" t="s">
        <v>1359</v>
      </c>
      <c r="J264" s="1011" t="s">
        <v>1360</v>
      </c>
      <c r="K264" s="1011" t="s">
        <v>1329</v>
      </c>
      <c r="L264" s="1011" t="s">
        <v>47</v>
      </c>
      <c r="M264" s="1011" t="s">
        <v>198</v>
      </c>
      <c r="N264" s="1011">
        <v>1279.7548999999999</v>
      </c>
      <c r="O264" s="1011">
        <v>642.75490000000002</v>
      </c>
      <c r="P264" s="1011">
        <v>14957.71</v>
      </c>
      <c r="Q264" s="1011">
        <v>37721.230000000003</v>
      </c>
      <c r="R264" s="1011">
        <v>-9543.3299260599997</v>
      </c>
      <c r="S264" s="1011">
        <v>16132.25475482</v>
      </c>
      <c r="T264" s="1011">
        <v>1.6100739399999999</v>
      </c>
      <c r="U264" s="1011">
        <v>5205.82</v>
      </c>
      <c r="V264" s="1011">
        <v>-4336.6000000000004</v>
      </c>
      <c r="W264" s="1011" t="s">
        <v>1361</v>
      </c>
      <c r="X264" s="1011" t="s">
        <v>1331</v>
      </c>
      <c r="Y264" s="1011" t="s">
        <v>2182</v>
      </c>
      <c r="AA264" s="1011" t="s">
        <v>2183</v>
      </c>
      <c r="AB264" s="1011" t="s">
        <v>140</v>
      </c>
    </row>
    <row r="265" spans="1:28" x14ac:dyDescent="0.25">
      <c r="A265" s="1011">
        <v>4004669</v>
      </c>
      <c r="B265" s="1011" t="s">
        <v>2018</v>
      </c>
      <c r="C265" s="1011" t="s">
        <v>1326</v>
      </c>
      <c r="D265" s="1011" t="s">
        <v>1</v>
      </c>
      <c r="E265" s="1011" t="s">
        <v>135</v>
      </c>
      <c r="F265" s="1011" t="s">
        <v>34</v>
      </c>
      <c r="G265" s="1011" t="s">
        <v>34</v>
      </c>
      <c r="H265" s="1011" t="s">
        <v>100</v>
      </c>
      <c r="I265" s="1011" t="s">
        <v>1688</v>
      </c>
      <c r="J265" s="1011" t="s">
        <v>1416</v>
      </c>
      <c r="K265" s="1011" t="s">
        <v>1329</v>
      </c>
      <c r="L265" s="1011" t="s">
        <v>47</v>
      </c>
      <c r="M265" s="1011" t="s">
        <v>198</v>
      </c>
      <c r="N265" s="1011">
        <v>193</v>
      </c>
      <c r="O265" s="1011">
        <v>193</v>
      </c>
      <c r="P265" s="1011">
        <v>2598.92</v>
      </c>
      <c r="Q265" s="1011">
        <v>10915.81</v>
      </c>
      <c r="R265" s="1011">
        <v>3064.27</v>
      </c>
      <c r="S265" s="1011">
        <v>1023.29804613</v>
      </c>
      <c r="T265" s="1011">
        <v>0</v>
      </c>
      <c r="U265" s="1011">
        <v>0</v>
      </c>
      <c r="V265" s="1011">
        <v>3064.27</v>
      </c>
      <c r="W265" s="1011" t="s">
        <v>1397</v>
      </c>
      <c r="X265" s="1011" t="s">
        <v>1331</v>
      </c>
      <c r="Y265" s="1011" t="s">
        <v>2019</v>
      </c>
      <c r="AA265" s="1011" t="s">
        <v>2020</v>
      </c>
      <c r="AB265" s="1011" t="s">
        <v>140</v>
      </c>
    </row>
    <row r="266" spans="1:28" x14ac:dyDescent="0.25">
      <c r="A266" s="1011">
        <v>44143477</v>
      </c>
      <c r="B266" s="1011" t="s">
        <v>1845</v>
      </c>
      <c r="C266" s="1011" t="s">
        <v>1326</v>
      </c>
      <c r="D266" s="1011" t="s">
        <v>1</v>
      </c>
      <c r="E266" s="1011" t="s">
        <v>135</v>
      </c>
      <c r="F266" s="1011" t="s">
        <v>14</v>
      </c>
      <c r="G266" s="1011" t="s">
        <v>14</v>
      </c>
      <c r="H266" s="1011" t="s">
        <v>1394</v>
      </c>
      <c r="I266" s="1011" t="s">
        <v>1410</v>
      </c>
      <c r="J266" s="1011" t="s">
        <v>1411</v>
      </c>
      <c r="K266" s="1011" t="s">
        <v>1329</v>
      </c>
      <c r="L266" s="1011" t="s">
        <v>47</v>
      </c>
      <c r="M266" s="1011" t="s">
        <v>198</v>
      </c>
      <c r="N266" s="1011">
        <v>0</v>
      </c>
      <c r="O266" s="1011">
        <v>0</v>
      </c>
      <c r="P266" s="1011">
        <v>0</v>
      </c>
      <c r="Q266" s="1011">
        <v>0</v>
      </c>
      <c r="R266" s="1011">
        <v>0</v>
      </c>
      <c r="S266" s="1011">
        <v>0</v>
      </c>
      <c r="T266" s="1011">
        <v>0</v>
      </c>
      <c r="U266" s="1011">
        <v>0</v>
      </c>
      <c r="V266" s="1011">
        <v>0</v>
      </c>
      <c r="W266" s="1011" t="s">
        <v>80</v>
      </c>
      <c r="X266" s="1011" t="s">
        <v>1331</v>
      </c>
      <c r="Y266" s="1011" t="s">
        <v>1846</v>
      </c>
      <c r="AA266" s="1011" t="s">
        <v>1847</v>
      </c>
      <c r="AB266" s="1011" t="s">
        <v>140</v>
      </c>
    </row>
    <row r="267" spans="1:28" x14ac:dyDescent="0.25">
      <c r="A267" s="1011">
        <v>4013058</v>
      </c>
      <c r="B267" s="1011" t="s">
        <v>2184</v>
      </c>
      <c r="C267" s="1011" t="s">
        <v>1326</v>
      </c>
      <c r="D267" s="1011" t="s">
        <v>1</v>
      </c>
      <c r="E267" s="1011" t="s">
        <v>135</v>
      </c>
      <c r="F267" s="1011" t="s">
        <v>48</v>
      </c>
      <c r="G267" s="1011" t="s">
        <v>48</v>
      </c>
      <c r="H267" s="1011" t="s">
        <v>97</v>
      </c>
      <c r="I267" s="1011" t="s">
        <v>1595</v>
      </c>
      <c r="J267" s="1011" t="s">
        <v>1596</v>
      </c>
      <c r="K267" s="1011" t="s">
        <v>1329</v>
      </c>
      <c r="L267" s="1011" t="s">
        <v>47</v>
      </c>
      <c r="M267" s="1011" t="s">
        <v>198</v>
      </c>
      <c r="N267" s="1011">
        <v>462.5</v>
      </c>
      <c r="O267" s="1011">
        <v>97.5</v>
      </c>
      <c r="P267" s="1011">
        <v>11187.88</v>
      </c>
      <c r="Q267" s="1011">
        <v>19631.310000000001</v>
      </c>
      <c r="R267" s="1011">
        <v>2009.5655654</v>
      </c>
      <c r="S267" s="1011">
        <v>1584.5390310299999</v>
      </c>
      <c r="T267" s="1011">
        <v>5.5653999999999999E-3</v>
      </c>
      <c r="U267" s="1011">
        <v>0</v>
      </c>
      <c r="V267" s="1011">
        <v>2009.56</v>
      </c>
      <c r="W267" s="1011" t="s">
        <v>1597</v>
      </c>
      <c r="X267" s="1011" t="s">
        <v>1331</v>
      </c>
      <c r="Y267" s="1011" t="s">
        <v>2185</v>
      </c>
      <c r="AA267" s="1011" t="s">
        <v>2186</v>
      </c>
      <c r="AB267" s="1011" t="s">
        <v>140</v>
      </c>
    </row>
    <row r="268" spans="1:28" x14ac:dyDescent="0.25">
      <c r="A268" s="1011">
        <v>94231842</v>
      </c>
      <c r="B268" s="1011" t="s">
        <v>1946</v>
      </c>
      <c r="C268" s="1011" t="s">
        <v>1326</v>
      </c>
      <c r="D268" s="1011" t="s">
        <v>1</v>
      </c>
      <c r="E268" s="1011" t="s">
        <v>135</v>
      </c>
      <c r="F268" s="1011" t="s">
        <v>11</v>
      </c>
      <c r="G268" s="1011" t="s">
        <v>11</v>
      </c>
      <c r="H268" s="1011" t="s">
        <v>96</v>
      </c>
      <c r="I268" s="1011" t="s">
        <v>1947</v>
      </c>
      <c r="J268" s="1011" t="s">
        <v>1868</v>
      </c>
      <c r="K268" s="1011" t="s">
        <v>1329</v>
      </c>
      <c r="L268" s="1011" t="s">
        <v>47</v>
      </c>
      <c r="M268" s="1011" t="s">
        <v>198</v>
      </c>
      <c r="N268" s="1011">
        <v>6</v>
      </c>
      <c r="O268" s="1011">
        <v>6</v>
      </c>
      <c r="P268" s="1011">
        <v>3.41</v>
      </c>
      <c r="Q268" s="1011">
        <v>77.92</v>
      </c>
      <c r="R268" s="1011">
        <v>25.3</v>
      </c>
      <c r="S268" s="1011">
        <v>32.015869729999999</v>
      </c>
      <c r="T268" s="1011">
        <v>0</v>
      </c>
      <c r="U268" s="1011">
        <v>0</v>
      </c>
      <c r="V268" s="1011">
        <v>25.3</v>
      </c>
      <c r="W268" s="1011" t="s">
        <v>1869</v>
      </c>
      <c r="X268" s="1011" t="s">
        <v>1331</v>
      </c>
      <c r="Y268" s="1011" t="s">
        <v>1948</v>
      </c>
      <c r="AA268" s="1011" t="s">
        <v>1949</v>
      </c>
      <c r="AB268" s="1011" t="s">
        <v>140</v>
      </c>
    </row>
    <row r="269" spans="1:28" x14ac:dyDescent="0.25">
      <c r="A269" s="1011">
        <v>74072976</v>
      </c>
      <c r="B269" s="1011" t="s">
        <v>2187</v>
      </c>
      <c r="C269" s="1011" t="s">
        <v>1326</v>
      </c>
      <c r="D269" s="1011" t="s">
        <v>1</v>
      </c>
      <c r="E269" s="1011" t="s">
        <v>135</v>
      </c>
      <c r="F269" s="1011" t="s">
        <v>34</v>
      </c>
      <c r="G269" s="1011" t="s">
        <v>34</v>
      </c>
      <c r="H269" s="1011" t="s">
        <v>98</v>
      </c>
      <c r="I269" s="1011" t="s">
        <v>2188</v>
      </c>
      <c r="J269" s="1011" t="s">
        <v>1328</v>
      </c>
      <c r="K269" s="1011" t="s">
        <v>1329</v>
      </c>
      <c r="L269" s="1011" t="s">
        <v>47</v>
      </c>
      <c r="M269" s="1011" t="s">
        <v>198</v>
      </c>
      <c r="N269" s="1011">
        <v>88.049899999999994</v>
      </c>
      <c r="O269" s="1011">
        <v>87.549899999999994</v>
      </c>
      <c r="P269" s="1011">
        <v>2568.86</v>
      </c>
      <c r="Q269" s="1011">
        <v>2385.02</v>
      </c>
      <c r="R269" s="1011">
        <v>326.85000000000002</v>
      </c>
      <c r="S269" s="1011">
        <v>415.42826000000002</v>
      </c>
      <c r="T269" s="1011">
        <v>0</v>
      </c>
      <c r="U269" s="1011">
        <v>0</v>
      </c>
      <c r="V269" s="1011">
        <v>326.85000000000002</v>
      </c>
      <c r="W269" s="1011" t="s">
        <v>1330</v>
      </c>
      <c r="X269" s="1011" t="s">
        <v>1331</v>
      </c>
      <c r="Y269" s="1011" t="s">
        <v>2189</v>
      </c>
      <c r="AA269" s="1011" t="s">
        <v>2190</v>
      </c>
      <c r="AB269" s="1011" t="s">
        <v>140</v>
      </c>
    </row>
    <row r="270" spans="1:28" x14ac:dyDescent="0.25">
      <c r="A270" s="1011">
        <v>13757141</v>
      </c>
      <c r="B270" s="1011" t="s">
        <v>2191</v>
      </c>
      <c r="C270" s="1011" t="s">
        <v>1326</v>
      </c>
      <c r="D270" s="1011" t="s">
        <v>1</v>
      </c>
      <c r="E270" s="1011" t="s">
        <v>135</v>
      </c>
      <c r="F270" s="1011" t="s">
        <v>45</v>
      </c>
      <c r="G270" s="1011" t="s">
        <v>45</v>
      </c>
      <c r="H270" s="1011" t="s">
        <v>97</v>
      </c>
      <c r="I270" s="1011" t="s">
        <v>1810</v>
      </c>
      <c r="J270" s="1011" t="s">
        <v>1811</v>
      </c>
      <c r="K270" s="1011" t="s">
        <v>1329</v>
      </c>
      <c r="L270" s="1011" t="s">
        <v>47</v>
      </c>
      <c r="M270" s="1011" t="s">
        <v>198</v>
      </c>
      <c r="N270" s="1011">
        <v>199</v>
      </c>
      <c r="O270" s="1011">
        <v>149</v>
      </c>
      <c r="P270" s="1011">
        <v>4193.8999999999996</v>
      </c>
      <c r="Q270" s="1011">
        <v>6611.25</v>
      </c>
      <c r="R270" s="1011">
        <v>1849.18</v>
      </c>
      <c r="S270" s="1011">
        <v>809.74686631999998</v>
      </c>
      <c r="T270" s="1011">
        <v>0</v>
      </c>
      <c r="U270" s="1011">
        <v>0</v>
      </c>
      <c r="V270" s="1011">
        <v>1849.18</v>
      </c>
      <c r="W270" s="1011" t="s">
        <v>1812</v>
      </c>
      <c r="X270" s="1011" t="s">
        <v>1331</v>
      </c>
      <c r="Y270" s="1011" t="s">
        <v>2192</v>
      </c>
      <c r="AA270" s="1011" t="s">
        <v>2193</v>
      </c>
      <c r="AB270" s="1011" t="s">
        <v>140</v>
      </c>
    </row>
    <row r="271" spans="1:28" x14ac:dyDescent="0.25">
      <c r="A271" s="1011">
        <v>83756460</v>
      </c>
      <c r="B271" s="1011" t="s">
        <v>1761</v>
      </c>
      <c r="C271" s="1011" t="s">
        <v>1326</v>
      </c>
      <c r="D271" s="1011" t="s">
        <v>1</v>
      </c>
      <c r="E271" s="1011" t="s">
        <v>135</v>
      </c>
      <c r="F271" s="1011" t="s">
        <v>6</v>
      </c>
      <c r="G271" s="1011" t="s">
        <v>6</v>
      </c>
      <c r="H271" s="1011" t="s">
        <v>97</v>
      </c>
      <c r="I271" s="1011" t="s">
        <v>1762</v>
      </c>
      <c r="J271" s="1011" t="s">
        <v>1693</v>
      </c>
      <c r="K271" s="1011" t="s">
        <v>1329</v>
      </c>
      <c r="L271" s="1011" t="s">
        <v>47</v>
      </c>
      <c r="M271" s="1011" t="s">
        <v>198</v>
      </c>
      <c r="N271" s="1011">
        <v>186.91659999999999</v>
      </c>
      <c r="O271" s="1011">
        <v>93.583299999999994</v>
      </c>
      <c r="P271" s="1011">
        <v>3776.47</v>
      </c>
      <c r="Q271" s="1011">
        <v>6112.17</v>
      </c>
      <c r="R271" s="1011">
        <v>1843.92</v>
      </c>
      <c r="S271" s="1011">
        <v>1420.4711006</v>
      </c>
      <c r="T271" s="1011">
        <v>0</v>
      </c>
      <c r="U271" s="1011">
        <v>0</v>
      </c>
      <c r="V271" s="1011">
        <v>1843.92</v>
      </c>
      <c r="W271" s="1011" t="s">
        <v>1694</v>
      </c>
      <c r="X271" s="1011" t="s">
        <v>1331</v>
      </c>
      <c r="Y271" s="1011" t="s">
        <v>1763</v>
      </c>
      <c r="AA271" s="1011" t="s">
        <v>1764</v>
      </c>
      <c r="AB271" s="1011" t="s">
        <v>140</v>
      </c>
    </row>
    <row r="272" spans="1:28" x14ac:dyDescent="0.25">
      <c r="A272" s="1011">
        <v>34092536</v>
      </c>
      <c r="B272" s="1011" t="s">
        <v>2194</v>
      </c>
      <c r="C272" s="1011" t="s">
        <v>1326</v>
      </c>
      <c r="D272" s="1011" t="s">
        <v>1</v>
      </c>
      <c r="E272" s="1011" t="s">
        <v>135</v>
      </c>
      <c r="F272" s="1011" t="s">
        <v>0</v>
      </c>
      <c r="G272" s="1011" t="s">
        <v>0</v>
      </c>
      <c r="H272" s="1011" t="s">
        <v>91</v>
      </c>
      <c r="I272" s="1011" t="s">
        <v>2195</v>
      </c>
      <c r="J272" s="1011" t="s">
        <v>1354</v>
      </c>
      <c r="K272" s="1011" t="s">
        <v>1329</v>
      </c>
      <c r="L272" s="1011" t="s">
        <v>47</v>
      </c>
      <c r="M272" s="1011" t="s">
        <v>198</v>
      </c>
      <c r="N272" s="1011">
        <v>86</v>
      </c>
      <c r="O272" s="1011">
        <v>81</v>
      </c>
      <c r="P272" s="1011">
        <v>827.68</v>
      </c>
      <c r="Q272" s="1011">
        <v>4882.5600000000004</v>
      </c>
      <c r="R272" s="1011">
        <v>762.81</v>
      </c>
      <c r="S272" s="1011">
        <v>120.72</v>
      </c>
      <c r="T272" s="1011">
        <v>0</v>
      </c>
      <c r="U272" s="1011">
        <v>0</v>
      </c>
      <c r="V272" s="1011">
        <v>762.81</v>
      </c>
      <c r="W272" s="1011" t="s">
        <v>1355</v>
      </c>
      <c r="X272" s="1011" t="s">
        <v>1331</v>
      </c>
      <c r="Y272" s="1011" t="s">
        <v>2196</v>
      </c>
      <c r="Z272" s="1011" t="s">
        <v>2197</v>
      </c>
      <c r="AA272" s="1011" t="s">
        <v>2198</v>
      </c>
      <c r="AB272" s="1011" t="s">
        <v>140</v>
      </c>
    </row>
    <row r="273" spans="1:28" x14ac:dyDescent="0.25">
      <c r="A273" s="1011">
        <v>74096488</v>
      </c>
      <c r="B273" s="1011" t="s">
        <v>1425</v>
      </c>
      <c r="C273" s="1011" t="s">
        <v>1326</v>
      </c>
      <c r="D273" s="1011" t="s">
        <v>1</v>
      </c>
      <c r="E273" s="1011" t="s">
        <v>135</v>
      </c>
      <c r="F273" s="1011" t="s">
        <v>14</v>
      </c>
      <c r="G273" s="1011" t="s">
        <v>14</v>
      </c>
      <c r="H273" s="1011" t="s">
        <v>530</v>
      </c>
      <c r="I273" s="1011" t="s">
        <v>1426</v>
      </c>
      <c r="J273" s="1011" t="s">
        <v>1427</v>
      </c>
      <c r="K273" s="1011" t="s">
        <v>1329</v>
      </c>
      <c r="L273" s="1011" t="s">
        <v>47</v>
      </c>
      <c r="M273" s="1011" t="s">
        <v>198</v>
      </c>
      <c r="N273" s="1011">
        <v>24</v>
      </c>
      <c r="O273" s="1011">
        <v>12</v>
      </c>
      <c r="P273" s="1011">
        <v>1792.6</v>
      </c>
      <c r="Q273" s="1011">
        <v>5286.92</v>
      </c>
      <c r="R273" s="1011">
        <v>788.85</v>
      </c>
      <c r="S273" s="1011">
        <v>369.79112997999999</v>
      </c>
      <c r="T273" s="1011">
        <v>0</v>
      </c>
      <c r="U273" s="1011">
        <v>0</v>
      </c>
      <c r="V273" s="1011">
        <v>788.85</v>
      </c>
      <c r="W273" s="1011" t="s">
        <v>1428</v>
      </c>
      <c r="X273" s="1011" t="s">
        <v>1331</v>
      </c>
      <c r="Y273" s="1011" t="s">
        <v>1429</v>
      </c>
      <c r="AA273" s="1011" t="s">
        <v>1430</v>
      </c>
      <c r="AB273" s="1011" t="s">
        <v>140</v>
      </c>
    </row>
    <row r="274" spans="1:28" x14ac:dyDescent="0.25">
      <c r="A274" s="1011">
        <v>3754595</v>
      </c>
      <c r="B274" s="1011" t="s">
        <v>2199</v>
      </c>
      <c r="C274" s="1011" t="s">
        <v>1326</v>
      </c>
      <c r="D274" s="1011" t="s">
        <v>1</v>
      </c>
      <c r="E274" s="1011" t="s">
        <v>135</v>
      </c>
      <c r="F274" s="1011" t="s">
        <v>11</v>
      </c>
      <c r="G274" s="1011" t="s">
        <v>11</v>
      </c>
      <c r="H274" s="1011" t="s">
        <v>1394</v>
      </c>
      <c r="I274" s="1011" t="s">
        <v>2200</v>
      </c>
      <c r="J274" s="1011" t="s">
        <v>1544</v>
      </c>
      <c r="K274" s="1011" t="s">
        <v>1329</v>
      </c>
      <c r="L274" s="1011" t="s">
        <v>47</v>
      </c>
      <c r="M274" s="1011" t="s">
        <v>198</v>
      </c>
      <c r="N274" s="1011">
        <v>0</v>
      </c>
      <c r="O274" s="1011">
        <v>0</v>
      </c>
      <c r="P274" s="1011">
        <v>0</v>
      </c>
      <c r="Q274" s="1011">
        <v>0</v>
      </c>
      <c r="R274" s="1011">
        <v>0</v>
      </c>
      <c r="S274" s="1011">
        <v>0</v>
      </c>
      <c r="T274" s="1011">
        <v>0</v>
      </c>
      <c r="U274" s="1011">
        <v>0</v>
      </c>
      <c r="V274" s="1011">
        <v>0</v>
      </c>
      <c r="W274" s="1011" t="s">
        <v>1545</v>
      </c>
      <c r="X274" s="1011" t="s">
        <v>1331</v>
      </c>
      <c r="Y274" s="1011" t="s">
        <v>2201</v>
      </c>
      <c r="AA274" s="1011" t="s">
        <v>2202</v>
      </c>
      <c r="AB274" s="1011" t="s">
        <v>140</v>
      </c>
    </row>
    <row r="275" spans="1:28" x14ac:dyDescent="0.25">
      <c r="A275" s="1011">
        <v>53980132</v>
      </c>
      <c r="B275" s="1011" t="s">
        <v>1563</v>
      </c>
      <c r="C275" s="1011" t="s">
        <v>1326</v>
      </c>
      <c r="D275" s="1011" t="s">
        <v>1</v>
      </c>
      <c r="E275" s="1011" t="s">
        <v>135</v>
      </c>
      <c r="F275" s="1011" t="s">
        <v>20</v>
      </c>
      <c r="G275" s="1011" t="s">
        <v>20</v>
      </c>
      <c r="H275" s="1011" t="s">
        <v>96</v>
      </c>
      <c r="I275" s="1011" t="s">
        <v>1564</v>
      </c>
      <c r="J275" s="1011" t="s">
        <v>1565</v>
      </c>
      <c r="K275" s="1011" t="s">
        <v>1329</v>
      </c>
      <c r="L275" s="1011" t="s">
        <v>47</v>
      </c>
      <c r="M275" s="1011" t="s">
        <v>198</v>
      </c>
      <c r="N275" s="1011">
        <v>4</v>
      </c>
      <c r="O275" s="1011">
        <v>4</v>
      </c>
      <c r="P275" s="1011">
        <v>62.34</v>
      </c>
      <c r="Q275" s="1011">
        <v>332.02</v>
      </c>
      <c r="R275" s="1011">
        <v>63.54</v>
      </c>
      <c r="S275" s="1011">
        <v>8.2222767900000004</v>
      </c>
      <c r="T275" s="1011">
        <v>0</v>
      </c>
      <c r="U275" s="1011">
        <v>0</v>
      </c>
      <c r="V275" s="1011">
        <v>63.54</v>
      </c>
      <c r="W275" s="1011" t="s">
        <v>65</v>
      </c>
      <c r="X275" s="1011" t="s">
        <v>1331</v>
      </c>
      <c r="Y275" s="1011" t="s">
        <v>1566</v>
      </c>
      <c r="AA275" s="1011" t="s">
        <v>1567</v>
      </c>
      <c r="AB275" s="1011" t="s">
        <v>140</v>
      </c>
    </row>
    <row r="276" spans="1:28" x14ac:dyDescent="0.25">
      <c r="A276" s="1011">
        <v>24111999</v>
      </c>
      <c r="B276" s="1011" t="s">
        <v>1701</v>
      </c>
      <c r="C276" s="1011" t="s">
        <v>1326</v>
      </c>
      <c r="D276" s="1011" t="s">
        <v>1</v>
      </c>
      <c r="E276" s="1011" t="s">
        <v>135</v>
      </c>
      <c r="F276" s="1011" t="s">
        <v>0</v>
      </c>
      <c r="G276" s="1011" t="s">
        <v>0</v>
      </c>
      <c r="H276" s="1011" t="s">
        <v>529</v>
      </c>
      <c r="I276" s="1011" t="s">
        <v>1702</v>
      </c>
      <c r="J276" s="1011" t="s">
        <v>1703</v>
      </c>
      <c r="K276" s="1011" t="s">
        <v>1329</v>
      </c>
      <c r="L276" s="1011" t="s">
        <v>47</v>
      </c>
      <c r="M276" s="1011" t="s">
        <v>198</v>
      </c>
      <c r="N276" s="1011">
        <v>9</v>
      </c>
      <c r="O276" s="1011">
        <v>9</v>
      </c>
      <c r="P276" s="1011">
        <v>590.4</v>
      </c>
      <c r="Q276" s="1011">
        <v>1598.59</v>
      </c>
      <c r="R276" s="1011">
        <v>89.05</v>
      </c>
      <c r="S276" s="1011">
        <v>70.980886240000004</v>
      </c>
      <c r="T276" s="1011">
        <v>0</v>
      </c>
      <c r="U276" s="1011">
        <v>0</v>
      </c>
      <c r="V276" s="1011">
        <v>89.05</v>
      </c>
      <c r="W276" s="1011" t="s">
        <v>1704</v>
      </c>
      <c r="X276" s="1011" t="s">
        <v>1331</v>
      </c>
      <c r="Y276" s="1011" t="s">
        <v>1705</v>
      </c>
      <c r="AA276" s="1011" t="s">
        <v>1706</v>
      </c>
      <c r="AB276" s="1011" t="s">
        <v>140</v>
      </c>
    </row>
    <row r="277" spans="1:28" x14ac:dyDescent="0.25">
      <c r="A277" s="1011">
        <v>24106957</v>
      </c>
      <c r="B277" s="1011" t="s">
        <v>1381</v>
      </c>
      <c r="C277" s="1011" t="s">
        <v>1326</v>
      </c>
      <c r="D277" s="1011" t="s">
        <v>1</v>
      </c>
      <c r="E277" s="1011" t="s">
        <v>135</v>
      </c>
      <c r="F277" s="1011" t="s">
        <v>15</v>
      </c>
      <c r="G277" s="1011" t="s">
        <v>15</v>
      </c>
      <c r="H277" s="1011" t="s">
        <v>93</v>
      </c>
      <c r="I277" s="1011" t="s">
        <v>1382</v>
      </c>
      <c r="J277" s="1011" t="s">
        <v>1383</v>
      </c>
      <c r="K277" s="1011" t="s">
        <v>1329</v>
      </c>
      <c r="L277" s="1011" t="s">
        <v>47</v>
      </c>
      <c r="M277" s="1011" t="s">
        <v>198</v>
      </c>
      <c r="N277" s="1011">
        <v>268.75</v>
      </c>
      <c r="O277" s="1011">
        <v>154.5</v>
      </c>
      <c r="P277" s="1011">
        <v>3938.86</v>
      </c>
      <c r="Q277" s="1011">
        <v>7300.76</v>
      </c>
      <c r="R277" s="1011">
        <v>645.9</v>
      </c>
      <c r="S277" s="1011">
        <v>1548.1412442999999</v>
      </c>
      <c r="T277" s="1011">
        <v>0</v>
      </c>
      <c r="U277" s="1011">
        <v>0</v>
      </c>
      <c r="V277" s="1011">
        <v>645.9</v>
      </c>
      <c r="W277" s="1011" t="s">
        <v>1384</v>
      </c>
      <c r="X277" s="1011" t="s">
        <v>1331</v>
      </c>
      <c r="Y277" s="1011" t="s">
        <v>1385</v>
      </c>
      <c r="AA277" s="1011" t="s">
        <v>1386</v>
      </c>
      <c r="AB277" s="1011" t="s">
        <v>140</v>
      </c>
    </row>
    <row r="278" spans="1:28" x14ac:dyDescent="0.25">
      <c r="A278" s="1011">
        <v>53755336</v>
      </c>
      <c r="B278" s="1011" t="s">
        <v>1485</v>
      </c>
      <c r="C278" s="1011" t="s">
        <v>1326</v>
      </c>
      <c r="D278" s="1011" t="s">
        <v>1</v>
      </c>
      <c r="E278" s="1011" t="s">
        <v>135</v>
      </c>
      <c r="F278" s="1011" t="s">
        <v>38</v>
      </c>
      <c r="G278" s="1011" t="s">
        <v>38</v>
      </c>
      <c r="H278" s="1011" t="s">
        <v>530</v>
      </c>
      <c r="I278" s="1011" t="s">
        <v>1382</v>
      </c>
      <c r="J278" s="1011" t="s">
        <v>1383</v>
      </c>
      <c r="K278" s="1011" t="s">
        <v>1329</v>
      </c>
      <c r="L278" s="1011" t="s">
        <v>47</v>
      </c>
      <c r="M278" s="1011" t="s">
        <v>198</v>
      </c>
      <c r="N278" s="1011">
        <v>201</v>
      </c>
      <c r="O278" s="1011">
        <v>86</v>
      </c>
      <c r="P278" s="1011">
        <v>3195.2</v>
      </c>
      <c r="Q278" s="1011">
        <v>14066.1</v>
      </c>
      <c r="R278" s="1011">
        <v>1547.37</v>
      </c>
      <c r="S278" s="1011">
        <v>817.39715005000005</v>
      </c>
      <c r="T278" s="1011">
        <v>0</v>
      </c>
      <c r="U278" s="1011">
        <v>0</v>
      </c>
      <c r="V278" s="1011">
        <v>1547.37</v>
      </c>
      <c r="W278" s="1011" t="s">
        <v>1384</v>
      </c>
      <c r="X278" s="1011" t="s">
        <v>1331</v>
      </c>
      <c r="Y278" s="1011" t="s">
        <v>1486</v>
      </c>
      <c r="AA278" s="1011" t="s">
        <v>1487</v>
      </c>
      <c r="AB278" s="1011" t="s">
        <v>140</v>
      </c>
    </row>
    <row r="279" spans="1:28" x14ac:dyDescent="0.25">
      <c r="A279" s="1011">
        <v>63997654</v>
      </c>
      <c r="B279" s="1011" t="s">
        <v>2203</v>
      </c>
      <c r="C279" s="1011" t="s">
        <v>1326</v>
      </c>
      <c r="D279" s="1011" t="s">
        <v>1</v>
      </c>
      <c r="E279" s="1011" t="s">
        <v>135</v>
      </c>
      <c r="F279" s="1011" t="s">
        <v>11</v>
      </c>
      <c r="G279" s="1011" t="s">
        <v>11</v>
      </c>
      <c r="H279" s="1011" t="s">
        <v>97</v>
      </c>
      <c r="I279" s="1011" t="s">
        <v>2204</v>
      </c>
      <c r="J279" s="1011" t="s">
        <v>2205</v>
      </c>
      <c r="K279" s="1011" t="s">
        <v>1329</v>
      </c>
      <c r="L279" s="1011" t="s">
        <v>47</v>
      </c>
      <c r="M279" s="1011" t="s">
        <v>198</v>
      </c>
      <c r="N279" s="1011">
        <v>363.375</v>
      </c>
      <c r="O279" s="1011">
        <v>120</v>
      </c>
      <c r="P279" s="1011">
        <v>5495.61</v>
      </c>
      <c r="Q279" s="1011">
        <v>9381.7900000000009</v>
      </c>
      <c r="R279" s="1011">
        <v>2051.3033392399998</v>
      </c>
      <c r="S279" s="1011">
        <v>890.61108122999997</v>
      </c>
      <c r="T279" s="1011">
        <v>3.3392399999999998E-3</v>
      </c>
      <c r="U279" s="1011">
        <v>0</v>
      </c>
      <c r="V279" s="1011">
        <v>2051.3000000000002</v>
      </c>
      <c r="W279" s="1011" t="s">
        <v>19</v>
      </c>
      <c r="X279" s="1011" t="s">
        <v>1331</v>
      </c>
      <c r="Y279" s="1011" t="s">
        <v>2206</v>
      </c>
      <c r="AA279" s="1011" t="s">
        <v>2207</v>
      </c>
      <c r="AB279" s="1011" t="s">
        <v>140</v>
      </c>
    </row>
    <row r="280" spans="1:28" x14ac:dyDescent="0.25">
      <c r="A280" s="1011">
        <v>64054281</v>
      </c>
      <c r="B280" s="1011" t="s">
        <v>1652</v>
      </c>
      <c r="C280" s="1011" t="s">
        <v>1326</v>
      </c>
      <c r="D280" s="1011" t="s">
        <v>1</v>
      </c>
      <c r="E280" s="1011" t="s">
        <v>135</v>
      </c>
      <c r="F280" s="1011" t="s">
        <v>34</v>
      </c>
      <c r="G280" s="1011" t="s">
        <v>34</v>
      </c>
      <c r="H280" s="1011" t="s">
        <v>90</v>
      </c>
      <c r="I280" s="1011" t="s">
        <v>1353</v>
      </c>
      <c r="J280" s="1011" t="s">
        <v>1354</v>
      </c>
      <c r="K280" s="1011" t="s">
        <v>1329</v>
      </c>
      <c r="L280" s="1011" t="s">
        <v>47</v>
      </c>
      <c r="M280" s="1011" t="s">
        <v>198</v>
      </c>
      <c r="N280" s="1011">
        <v>112</v>
      </c>
      <c r="O280" s="1011">
        <v>106</v>
      </c>
      <c r="P280" s="1011">
        <v>2275.0300000000002</v>
      </c>
      <c r="Q280" s="1011">
        <v>6957.9</v>
      </c>
      <c r="R280" s="1011">
        <v>589.67999999999995</v>
      </c>
      <c r="S280" s="1011">
        <v>452.59501268000002</v>
      </c>
      <c r="T280" s="1011">
        <v>0</v>
      </c>
      <c r="U280" s="1011">
        <v>0</v>
      </c>
      <c r="V280" s="1011">
        <v>589.67999999999995</v>
      </c>
      <c r="W280" s="1011" t="s">
        <v>1355</v>
      </c>
      <c r="X280" s="1011" t="s">
        <v>1331</v>
      </c>
      <c r="Y280" s="1011" t="s">
        <v>1653</v>
      </c>
      <c r="AA280" s="1011" t="s">
        <v>1654</v>
      </c>
      <c r="AB280" s="1011" t="s">
        <v>140</v>
      </c>
    </row>
    <row r="281" spans="1:28" x14ac:dyDescent="0.25">
      <c r="A281" s="1011">
        <v>14106363</v>
      </c>
      <c r="B281" s="1011" t="s">
        <v>2208</v>
      </c>
      <c r="C281" s="1011" t="s">
        <v>1326</v>
      </c>
      <c r="D281" s="1011" t="s">
        <v>1</v>
      </c>
      <c r="E281" s="1011" t="s">
        <v>135</v>
      </c>
      <c r="F281" s="1011" t="s">
        <v>34</v>
      </c>
      <c r="G281" s="1011" t="s">
        <v>34</v>
      </c>
      <c r="H281" s="1011" t="s">
        <v>102</v>
      </c>
      <c r="I281" s="1011" t="s">
        <v>1675</v>
      </c>
      <c r="J281" s="1011" t="s">
        <v>1676</v>
      </c>
      <c r="K281" s="1011" t="s">
        <v>1329</v>
      </c>
      <c r="L281" s="1011" t="s">
        <v>47</v>
      </c>
      <c r="M281" s="1011" t="s">
        <v>198</v>
      </c>
      <c r="N281" s="1011">
        <v>92</v>
      </c>
      <c r="O281" s="1011">
        <v>75</v>
      </c>
      <c r="P281" s="1011">
        <v>1578.74</v>
      </c>
      <c r="Q281" s="1011">
        <v>2899.06</v>
      </c>
      <c r="R281" s="1011">
        <v>444.2</v>
      </c>
      <c r="S281" s="1011">
        <v>1241.57557228</v>
      </c>
      <c r="T281" s="1011">
        <v>0</v>
      </c>
      <c r="U281" s="1011">
        <v>0</v>
      </c>
      <c r="V281" s="1011">
        <v>444.2</v>
      </c>
      <c r="W281" s="1011" t="s">
        <v>47</v>
      </c>
      <c r="X281" s="1011" t="s">
        <v>1331</v>
      </c>
      <c r="Y281" s="1011" t="s">
        <v>2209</v>
      </c>
      <c r="AA281" s="1011" t="s">
        <v>2210</v>
      </c>
      <c r="AB281" s="1011" t="s">
        <v>140</v>
      </c>
    </row>
    <row r="282" spans="1:28" x14ac:dyDescent="0.25">
      <c r="A282" s="1011">
        <v>63756415</v>
      </c>
      <c r="B282" s="1011" t="s">
        <v>2211</v>
      </c>
      <c r="C282" s="1011" t="s">
        <v>1326</v>
      </c>
      <c r="D282" s="1011" t="s">
        <v>1</v>
      </c>
      <c r="E282" s="1011" t="s">
        <v>135</v>
      </c>
      <c r="F282" s="1011" t="s">
        <v>20</v>
      </c>
      <c r="G282" s="1011" t="s">
        <v>20</v>
      </c>
      <c r="H282" s="1011" t="s">
        <v>530</v>
      </c>
      <c r="I282" s="1011" t="s">
        <v>2212</v>
      </c>
      <c r="J282" s="1011" t="s">
        <v>1669</v>
      </c>
      <c r="K282" s="1011" t="s">
        <v>1329</v>
      </c>
      <c r="L282" s="1011" t="s">
        <v>47</v>
      </c>
      <c r="M282" s="1011" t="s">
        <v>198</v>
      </c>
      <c r="N282" s="1011">
        <v>93</v>
      </c>
      <c r="O282" s="1011">
        <v>44</v>
      </c>
      <c r="P282" s="1011">
        <v>6184.76</v>
      </c>
      <c r="Q282" s="1011">
        <v>15426.59</v>
      </c>
      <c r="R282" s="1011">
        <v>1091.8687785</v>
      </c>
      <c r="S282" s="1011">
        <v>1204.1501957600001</v>
      </c>
      <c r="T282" s="1011">
        <v>0.1987785</v>
      </c>
      <c r="U282" s="1011">
        <v>0</v>
      </c>
      <c r="V282" s="1011">
        <v>1091.67</v>
      </c>
      <c r="W282" s="1011" t="s">
        <v>1670</v>
      </c>
      <c r="X282" s="1011" t="s">
        <v>1331</v>
      </c>
      <c r="Y282" s="1011" t="s">
        <v>2213</v>
      </c>
      <c r="AA282" s="1011" t="s">
        <v>2214</v>
      </c>
      <c r="AB282" s="1011" t="s">
        <v>140</v>
      </c>
    </row>
    <row r="283" spans="1:28" x14ac:dyDescent="0.25">
      <c r="A283" s="1011">
        <v>13757141</v>
      </c>
      <c r="B283" s="1011" t="s">
        <v>2191</v>
      </c>
      <c r="C283" s="1011" t="s">
        <v>1326</v>
      </c>
      <c r="D283" s="1011" t="s">
        <v>1</v>
      </c>
      <c r="E283" s="1011" t="s">
        <v>135</v>
      </c>
      <c r="F283" s="1011" t="s">
        <v>45</v>
      </c>
      <c r="G283" s="1011" t="s">
        <v>45</v>
      </c>
      <c r="H283" s="1011" t="s">
        <v>90</v>
      </c>
      <c r="I283" s="1011" t="s">
        <v>1810</v>
      </c>
      <c r="J283" s="1011" t="s">
        <v>1811</v>
      </c>
      <c r="K283" s="1011" t="s">
        <v>1329</v>
      </c>
      <c r="L283" s="1011" t="s">
        <v>47</v>
      </c>
      <c r="M283" s="1011" t="s">
        <v>198</v>
      </c>
      <c r="N283" s="1011">
        <v>1301</v>
      </c>
      <c r="O283" s="1011">
        <v>1301</v>
      </c>
      <c r="P283" s="1011">
        <v>13009</v>
      </c>
      <c r="Q283" s="1011">
        <v>37493.85</v>
      </c>
      <c r="R283" s="1011">
        <v>485.31</v>
      </c>
      <c r="S283" s="1011">
        <v>6860.98</v>
      </c>
      <c r="T283" s="1011">
        <v>0</v>
      </c>
      <c r="U283" s="1011">
        <v>0</v>
      </c>
      <c r="V283" s="1011">
        <v>485.31</v>
      </c>
      <c r="W283" s="1011" t="s">
        <v>1812</v>
      </c>
      <c r="X283" s="1011" t="s">
        <v>1331</v>
      </c>
      <c r="Y283" s="1011" t="s">
        <v>2192</v>
      </c>
      <c r="AA283" s="1011" t="s">
        <v>2193</v>
      </c>
      <c r="AB283" s="1011" t="s">
        <v>140</v>
      </c>
    </row>
    <row r="284" spans="1:28" x14ac:dyDescent="0.25">
      <c r="A284" s="1011">
        <v>53757761</v>
      </c>
      <c r="B284" s="1011" t="s">
        <v>1758</v>
      </c>
      <c r="C284" s="1011" t="s">
        <v>1326</v>
      </c>
      <c r="D284" s="1011" t="s">
        <v>113</v>
      </c>
      <c r="E284" s="1011" t="s">
        <v>135</v>
      </c>
      <c r="F284" s="1011" t="s">
        <v>267</v>
      </c>
      <c r="G284" s="1011" t="s">
        <v>1687</v>
      </c>
      <c r="H284" s="1011" t="s">
        <v>100</v>
      </c>
      <c r="I284" s="1011" t="s">
        <v>1462</v>
      </c>
      <c r="J284" s="1011" t="s">
        <v>1463</v>
      </c>
      <c r="K284" s="1011" t="s">
        <v>1329</v>
      </c>
      <c r="L284" s="1011" t="s">
        <v>47</v>
      </c>
      <c r="M284" s="1011" t="s">
        <v>198</v>
      </c>
      <c r="N284" s="1011">
        <v>36.833199999999998</v>
      </c>
      <c r="O284" s="1011">
        <v>21.833200000000001</v>
      </c>
      <c r="P284" s="1011">
        <v>714</v>
      </c>
      <c r="Q284" s="1011">
        <v>2629.44</v>
      </c>
      <c r="R284" s="1011">
        <v>850.17</v>
      </c>
      <c r="S284" s="1011">
        <v>171.97823284</v>
      </c>
      <c r="T284" s="1011">
        <v>0</v>
      </c>
      <c r="U284" s="1011">
        <v>0</v>
      </c>
      <c r="V284" s="1011">
        <v>850.17</v>
      </c>
      <c r="W284" s="1011" t="s">
        <v>1464</v>
      </c>
      <c r="X284" s="1011" t="s">
        <v>1331</v>
      </c>
      <c r="Y284" s="1011" t="s">
        <v>1759</v>
      </c>
      <c r="AA284" s="1011" t="s">
        <v>1760</v>
      </c>
      <c r="AB284" s="1011" t="s">
        <v>140</v>
      </c>
    </row>
    <row r="285" spans="1:28" x14ac:dyDescent="0.25">
      <c r="A285" s="1011">
        <v>63768766</v>
      </c>
      <c r="B285" s="1011" t="s">
        <v>2215</v>
      </c>
      <c r="C285" s="1011" t="s">
        <v>1326</v>
      </c>
      <c r="D285" s="1011" t="s">
        <v>1</v>
      </c>
      <c r="E285" s="1011" t="s">
        <v>135</v>
      </c>
      <c r="F285" s="1011" t="s">
        <v>36</v>
      </c>
      <c r="G285" s="1011" t="s">
        <v>36</v>
      </c>
      <c r="H285" s="1011" t="s">
        <v>90</v>
      </c>
      <c r="I285" s="1011" t="s">
        <v>1688</v>
      </c>
      <c r="J285" s="1011" t="s">
        <v>1416</v>
      </c>
      <c r="K285" s="1011" t="s">
        <v>1329</v>
      </c>
      <c r="L285" s="1011" t="s">
        <v>47</v>
      </c>
      <c r="M285" s="1011" t="s">
        <v>198</v>
      </c>
      <c r="N285" s="1011">
        <v>168</v>
      </c>
      <c r="O285" s="1011">
        <v>168</v>
      </c>
      <c r="P285" s="1011">
        <v>6720</v>
      </c>
      <c r="Q285" s="1011">
        <v>7849.35</v>
      </c>
      <c r="R285" s="1011">
        <v>-18.41</v>
      </c>
      <c r="S285" s="1011">
        <v>1112.46466343</v>
      </c>
      <c r="T285" s="1011">
        <v>0</v>
      </c>
      <c r="U285" s="1011">
        <v>0</v>
      </c>
      <c r="V285" s="1011">
        <v>-18.41</v>
      </c>
      <c r="W285" s="1011" t="s">
        <v>1397</v>
      </c>
      <c r="X285" s="1011" t="s">
        <v>1331</v>
      </c>
      <c r="Y285" s="1011" t="s">
        <v>2216</v>
      </c>
      <c r="AA285" s="1011" t="s">
        <v>2217</v>
      </c>
      <c r="AB285" s="1011" t="s">
        <v>140</v>
      </c>
    </row>
    <row r="286" spans="1:28" x14ac:dyDescent="0.25">
      <c r="A286" s="1011">
        <v>54277843</v>
      </c>
      <c r="B286" s="1011" t="s">
        <v>1950</v>
      </c>
      <c r="C286" s="1011" t="s">
        <v>1326</v>
      </c>
      <c r="D286" s="1011" t="s">
        <v>1</v>
      </c>
      <c r="E286" s="1011" t="s">
        <v>135</v>
      </c>
      <c r="F286" s="1011" t="s">
        <v>38</v>
      </c>
      <c r="G286" s="1011" t="s">
        <v>38</v>
      </c>
      <c r="H286" s="1011" t="s">
        <v>100</v>
      </c>
      <c r="I286" s="1011" t="s">
        <v>1951</v>
      </c>
      <c r="J286" s="1011" t="s">
        <v>1475</v>
      </c>
      <c r="K286" s="1011" t="s">
        <v>1329</v>
      </c>
      <c r="L286" s="1011" t="s">
        <v>47</v>
      </c>
      <c r="M286" s="1011" t="s">
        <v>198</v>
      </c>
      <c r="N286" s="1011">
        <v>1</v>
      </c>
      <c r="O286" s="1011">
        <v>1</v>
      </c>
      <c r="P286" s="1011">
        <v>20</v>
      </c>
      <c r="Q286" s="1011">
        <v>54.98</v>
      </c>
      <c r="R286" s="1011">
        <v>8.81</v>
      </c>
      <c r="S286" s="1011">
        <v>6.53450563</v>
      </c>
      <c r="T286" s="1011">
        <v>0</v>
      </c>
      <c r="U286" s="1011">
        <v>0</v>
      </c>
      <c r="V286" s="1011">
        <v>8.81</v>
      </c>
      <c r="W286" s="1011" t="s">
        <v>1476</v>
      </c>
      <c r="X286" s="1011" t="s">
        <v>1331</v>
      </c>
      <c r="Y286" s="1011" t="s">
        <v>1952</v>
      </c>
      <c r="AA286" s="1011" t="s">
        <v>1953</v>
      </c>
      <c r="AB286" s="1011" t="s">
        <v>140</v>
      </c>
    </row>
    <row r="287" spans="1:28" x14ac:dyDescent="0.25">
      <c r="A287" s="1011">
        <v>64062466</v>
      </c>
      <c r="B287" s="1011" t="s">
        <v>1414</v>
      </c>
      <c r="C287" s="1011" t="s">
        <v>1326</v>
      </c>
      <c r="D287" s="1011" t="s">
        <v>1</v>
      </c>
      <c r="E287" s="1011" t="s">
        <v>135</v>
      </c>
      <c r="F287" s="1011" t="s">
        <v>62</v>
      </c>
      <c r="G287" s="1011" t="s">
        <v>62</v>
      </c>
      <c r="H287" s="1011" t="s">
        <v>102</v>
      </c>
      <c r="I287" s="1011" t="s">
        <v>1415</v>
      </c>
      <c r="J287" s="1011" t="s">
        <v>1416</v>
      </c>
      <c r="K287" s="1011" t="s">
        <v>1329</v>
      </c>
      <c r="L287" s="1011" t="s">
        <v>47</v>
      </c>
      <c r="M287" s="1011" t="s">
        <v>198</v>
      </c>
      <c r="N287" s="1011">
        <v>261</v>
      </c>
      <c r="O287" s="1011">
        <v>47</v>
      </c>
      <c r="P287" s="1011">
        <v>12144.45</v>
      </c>
      <c r="Q287" s="1011">
        <v>18400.46</v>
      </c>
      <c r="R287" s="1011">
        <v>452.04659275</v>
      </c>
      <c r="S287" s="1011">
        <v>156.23281807999999</v>
      </c>
      <c r="T287" s="1011">
        <v>34.436592750000003</v>
      </c>
      <c r="U287" s="1011">
        <v>0</v>
      </c>
      <c r="V287" s="1011">
        <v>417.61</v>
      </c>
      <c r="W287" s="1011" t="s">
        <v>1397</v>
      </c>
      <c r="X287" s="1011" t="s">
        <v>1331</v>
      </c>
      <c r="Y287" s="1011" t="s">
        <v>1417</v>
      </c>
      <c r="AA287" s="1011" t="s">
        <v>1418</v>
      </c>
      <c r="AB287" s="1011" t="s">
        <v>140</v>
      </c>
    </row>
    <row r="288" spans="1:28" x14ac:dyDescent="0.25">
      <c r="A288" s="1011">
        <v>23757669</v>
      </c>
      <c r="B288" s="1011" t="s">
        <v>2144</v>
      </c>
      <c r="C288" s="1011" t="s">
        <v>1326</v>
      </c>
      <c r="D288" s="1011" t="s">
        <v>1</v>
      </c>
      <c r="E288" s="1011" t="s">
        <v>135</v>
      </c>
      <c r="F288" s="1011" t="s">
        <v>0</v>
      </c>
      <c r="G288" s="1011" t="s">
        <v>0</v>
      </c>
      <c r="H288" s="1011" t="s">
        <v>92</v>
      </c>
      <c r="I288" s="1011" t="s">
        <v>1327</v>
      </c>
      <c r="J288" s="1011" t="s">
        <v>1328</v>
      </c>
      <c r="K288" s="1011" t="s">
        <v>1329</v>
      </c>
      <c r="L288" s="1011" t="s">
        <v>47</v>
      </c>
      <c r="M288" s="1011" t="s">
        <v>198</v>
      </c>
      <c r="N288" s="1011">
        <v>76</v>
      </c>
      <c r="O288" s="1011">
        <v>39</v>
      </c>
      <c r="P288" s="1011">
        <v>2184.1999999999998</v>
      </c>
      <c r="Q288" s="1011">
        <v>1655.77</v>
      </c>
      <c r="R288" s="1011">
        <v>53.32</v>
      </c>
      <c r="S288" s="1011">
        <v>130.60735116000001</v>
      </c>
      <c r="T288" s="1011">
        <v>0</v>
      </c>
      <c r="U288" s="1011">
        <v>0</v>
      </c>
      <c r="V288" s="1011">
        <v>53.32</v>
      </c>
      <c r="W288" s="1011" t="s">
        <v>1330</v>
      </c>
      <c r="X288" s="1011" t="s">
        <v>1331</v>
      </c>
      <c r="Y288" s="1011" t="s">
        <v>2145</v>
      </c>
      <c r="AA288" s="1011" t="s">
        <v>2146</v>
      </c>
      <c r="AB288" s="1011" t="s">
        <v>140</v>
      </c>
    </row>
    <row r="289" spans="1:28" x14ac:dyDescent="0.25">
      <c r="A289" s="1011">
        <v>23754310</v>
      </c>
      <c r="B289" s="1011" t="s">
        <v>1821</v>
      </c>
      <c r="C289" s="1011" t="s">
        <v>1326</v>
      </c>
      <c r="D289" s="1011" t="s">
        <v>1</v>
      </c>
      <c r="E289" s="1011" t="s">
        <v>135</v>
      </c>
      <c r="F289" s="1011" t="s">
        <v>11</v>
      </c>
      <c r="G289" s="1011" t="s">
        <v>11</v>
      </c>
      <c r="H289" s="1011" t="s">
        <v>529</v>
      </c>
      <c r="I289" s="1011" t="s">
        <v>1822</v>
      </c>
      <c r="J289" s="1011" t="s">
        <v>1823</v>
      </c>
      <c r="K289" s="1011" t="s">
        <v>1329</v>
      </c>
      <c r="L289" s="1011" t="s">
        <v>47</v>
      </c>
      <c r="M289" s="1011" t="s">
        <v>198</v>
      </c>
      <c r="N289" s="1011">
        <v>18</v>
      </c>
      <c r="O289" s="1011">
        <v>8</v>
      </c>
      <c r="P289" s="1011">
        <v>341.17</v>
      </c>
      <c r="Q289" s="1011">
        <v>2976.2</v>
      </c>
      <c r="R289" s="1011">
        <v>275.31000130000001</v>
      </c>
      <c r="S289" s="1011">
        <v>115.95319348</v>
      </c>
      <c r="T289" s="1011">
        <v>1.3E-6</v>
      </c>
      <c r="U289" s="1011">
        <v>0</v>
      </c>
      <c r="V289" s="1011">
        <v>275.31</v>
      </c>
      <c r="W289" s="1011" t="s">
        <v>1824</v>
      </c>
      <c r="X289" s="1011" t="s">
        <v>1331</v>
      </c>
      <c r="Y289" s="1011" t="s">
        <v>1825</v>
      </c>
      <c r="AA289" s="1011" t="s">
        <v>1826</v>
      </c>
      <c r="AB289" s="1011" t="s">
        <v>140</v>
      </c>
    </row>
    <row r="290" spans="1:28" x14ac:dyDescent="0.25">
      <c r="A290" s="1011">
        <v>43758085</v>
      </c>
      <c r="B290" s="1011" t="s">
        <v>2218</v>
      </c>
      <c r="C290" s="1011" t="s">
        <v>1326</v>
      </c>
      <c r="D290" s="1011" t="s">
        <v>1</v>
      </c>
      <c r="E290" s="1011" t="s">
        <v>135</v>
      </c>
      <c r="F290" s="1011" t="s">
        <v>38</v>
      </c>
      <c r="G290" s="1011" t="s">
        <v>38</v>
      </c>
      <c r="H290" s="1011" t="s">
        <v>100</v>
      </c>
      <c r="I290" s="1011" t="s">
        <v>2219</v>
      </c>
      <c r="J290" s="1011" t="s">
        <v>1755</v>
      </c>
      <c r="K290" s="1011" t="s">
        <v>1329</v>
      </c>
      <c r="L290" s="1011" t="s">
        <v>47</v>
      </c>
      <c r="M290" s="1011" t="s">
        <v>198</v>
      </c>
      <c r="N290" s="1011">
        <v>62.666600000000003</v>
      </c>
      <c r="O290" s="1011">
        <v>62.666600000000003</v>
      </c>
      <c r="P290" s="1011">
        <v>1242.3599999999999</v>
      </c>
      <c r="Q290" s="1011">
        <v>3497.82</v>
      </c>
      <c r="R290" s="1011">
        <v>369.12</v>
      </c>
      <c r="S290" s="1011">
        <v>351.40266688000003</v>
      </c>
      <c r="T290" s="1011">
        <v>0</v>
      </c>
      <c r="U290" s="1011">
        <v>0</v>
      </c>
      <c r="V290" s="1011">
        <v>369.12</v>
      </c>
      <c r="W290" s="1011" t="s">
        <v>1361</v>
      </c>
      <c r="X290" s="1011" t="s">
        <v>1331</v>
      </c>
      <c r="Y290" s="1011" t="s">
        <v>2220</v>
      </c>
      <c r="AA290" s="1011" t="s">
        <v>2221</v>
      </c>
      <c r="AB290" s="1011" t="s">
        <v>140</v>
      </c>
    </row>
    <row r="291" spans="1:28" x14ac:dyDescent="0.25">
      <c r="A291" s="1011">
        <v>44220424</v>
      </c>
      <c r="B291" s="1011" t="s">
        <v>1443</v>
      </c>
      <c r="C291" s="1011" t="s">
        <v>1326</v>
      </c>
      <c r="D291" s="1011" t="s">
        <v>1</v>
      </c>
      <c r="E291" s="1011" t="s">
        <v>135</v>
      </c>
      <c r="F291" s="1011" t="s">
        <v>20</v>
      </c>
      <c r="G291" s="1011" t="s">
        <v>20</v>
      </c>
      <c r="H291" s="1011" t="s">
        <v>100</v>
      </c>
      <c r="I291" s="1011" t="s">
        <v>1444</v>
      </c>
      <c r="J291" s="1011" t="s">
        <v>1445</v>
      </c>
      <c r="K291" s="1011" t="s">
        <v>1329</v>
      </c>
      <c r="L291" s="1011" t="s">
        <v>47</v>
      </c>
      <c r="M291" s="1011" t="s">
        <v>198</v>
      </c>
      <c r="N291" s="1011">
        <v>175</v>
      </c>
      <c r="O291" s="1011">
        <v>17</v>
      </c>
      <c r="P291" s="1011">
        <v>5250</v>
      </c>
      <c r="Q291" s="1011">
        <v>14064.91</v>
      </c>
      <c r="R291" s="1011">
        <v>2181.4</v>
      </c>
      <c r="S291" s="1011">
        <v>302.32298142000002</v>
      </c>
      <c r="T291" s="1011">
        <v>0</v>
      </c>
      <c r="U291" s="1011">
        <v>0</v>
      </c>
      <c r="V291" s="1011">
        <v>2181.4</v>
      </c>
      <c r="W291" s="1011" t="s">
        <v>1446</v>
      </c>
      <c r="X291" s="1011" t="s">
        <v>1331</v>
      </c>
      <c r="Y291" s="1011" t="s">
        <v>1447</v>
      </c>
      <c r="AA291" s="1011" t="s">
        <v>1448</v>
      </c>
      <c r="AB291" s="1011" t="s">
        <v>140</v>
      </c>
    </row>
    <row r="292" spans="1:28" x14ac:dyDescent="0.25">
      <c r="A292" s="1011">
        <v>4160016</v>
      </c>
      <c r="B292" s="1011" t="s">
        <v>1488</v>
      </c>
      <c r="C292" s="1011" t="s">
        <v>1326</v>
      </c>
      <c r="D292" s="1011" t="s">
        <v>1</v>
      </c>
      <c r="E292" s="1011" t="s">
        <v>135</v>
      </c>
      <c r="F292" s="1011" t="s">
        <v>34</v>
      </c>
      <c r="G292" s="1011" t="s">
        <v>34</v>
      </c>
      <c r="H292" s="1011" t="s">
        <v>104</v>
      </c>
      <c r="I292" s="1011" t="s">
        <v>1489</v>
      </c>
      <c r="J292" s="1011" t="s">
        <v>1354</v>
      </c>
      <c r="K292" s="1011" t="s">
        <v>1329</v>
      </c>
      <c r="L292" s="1011" t="s">
        <v>47</v>
      </c>
      <c r="M292" s="1011" t="s">
        <v>198</v>
      </c>
      <c r="N292" s="1011">
        <v>75</v>
      </c>
      <c r="O292" s="1011">
        <v>47</v>
      </c>
      <c r="P292" s="1011">
        <v>2236.87</v>
      </c>
      <c r="Q292" s="1011">
        <v>6646.99</v>
      </c>
      <c r="R292" s="1011">
        <v>815.88184618000003</v>
      </c>
      <c r="S292" s="1011">
        <v>221.54074636999999</v>
      </c>
      <c r="T292" s="1011">
        <v>-19.518153819999998</v>
      </c>
      <c r="U292" s="1011">
        <v>0</v>
      </c>
      <c r="V292" s="1011">
        <v>835.4</v>
      </c>
      <c r="W292" s="1011" t="s">
        <v>1355</v>
      </c>
      <c r="X292" s="1011" t="s">
        <v>1331</v>
      </c>
      <c r="Y292" s="1011" t="s">
        <v>1490</v>
      </c>
      <c r="AA292" s="1011" t="s">
        <v>1491</v>
      </c>
      <c r="AB292" s="1011" t="s">
        <v>140</v>
      </c>
    </row>
    <row r="293" spans="1:28" x14ac:dyDescent="0.25">
      <c r="A293" s="1011">
        <v>84143841</v>
      </c>
      <c r="B293" s="1011" t="s">
        <v>2222</v>
      </c>
      <c r="C293" s="1011" t="s">
        <v>1326</v>
      </c>
      <c r="D293" s="1011" t="s">
        <v>1</v>
      </c>
      <c r="E293" s="1011" t="s">
        <v>135</v>
      </c>
      <c r="F293" s="1011" t="s">
        <v>38</v>
      </c>
      <c r="G293" s="1011" t="s">
        <v>38</v>
      </c>
      <c r="H293" s="1011" t="s">
        <v>91</v>
      </c>
      <c r="I293" s="1011" t="s">
        <v>2223</v>
      </c>
      <c r="J293" s="1011" t="s">
        <v>1663</v>
      </c>
      <c r="K293" s="1011" t="s">
        <v>1329</v>
      </c>
      <c r="L293" s="1011" t="s">
        <v>47</v>
      </c>
      <c r="M293" s="1011" t="s">
        <v>198</v>
      </c>
      <c r="N293" s="1011">
        <v>136</v>
      </c>
      <c r="O293" s="1011">
        <v>122</v>
      </c>
      <c r="P293" s="1011">
        <v>3575.37</v>
      </c>
      <c r="Q293" s="1011">
        <v>11152.82</v>
      </c>
      <c r="R293" s="1011">
        <v>1210.6300020599999</v>
      </c>
      <c r="S293" s="1011">
        <v>1746.4376117100001</v>
      </c>
      <c r="T293" s="1011">
        <v>2.0600000000000002E-6</v>
      </c>
      <c r="U293" s="1011">
        <v>0</v>
      </c>
      <c r="V293" s="1011">
        <v>1210.6300000000001</v>
      </c>
      <c r="W293" s="1011" t="s">
        <v>1664</v>
      </c>
      <c r="X293" s="1011" t="s">
        <v>1331</v>
      </c>
      <c r="Y293" s="1011" t="s">
        <v>2224</v>
      </c>
      <c r="AA293" s="1011" t="s">
        <v>2225</v>
      </c>
      <c r="AB293" s="1011" t="s">
        <v>140</v>
      </c>
    </row>
    <row r="294" spans="1:28" x14ac:dyDescent="0.25">
      <c r="A294" s="1011">
        <v>44080646</v>
      </c>
      <c r="B294" s="1011" t="s">
        <v>1606</v>
      </c>
      <c r="C294" s="1011" t="s">
        <v>1326</v>
      </c>
      <c r="D294" s="1011" t="s">
        <v>1</v>
      </c>
      <c r="E294" s="1011" t="s">
        <v>135</v>
      </c>
      <c r="F294" s="1011" t="s">
        <v>14</v>
      </c>
      <c r="G294" s="1011" t="s">
        <v>14</v>
      </c>
      <c r="H294" s="1011" t="s">
        <v>88</v>
      </c>
      <c r="I294" s="1011" t="s">
        <v>1327</v>
      </c>
      <c r="J294" s="1011" t="s">
        <v>1328</v>
      </c>
      <c r="K294" s="1011" t="s">
        <v>1329</v>
      </c>
      <c r="L294" s="1011" t="s">
        <v>47</v>
      </c>
      <c r="M294" s="1011" t="s">
        <v>198</v>
      </c>
      <c r="N294" s="1011">
        <v>28</v>
      </c>
      <c r="O294" s="1011">
        <v>27</v>
      </c>
      <c r="P294" s="1011">
        <v>280.27999999999997</v>
      </c>
      <c r="Q294" s="1011">
        <v>1990.29</v>
      </c>
      <c r="R294" s="1011">
        <v>359.8</v>
      </c>
      <c r="S294" s="1011">
        <v>154.07059459999999</v>
      </c>
      <c r="T294" s="1011">
        <v>0</v>
      </c>
      <c r="U294" s="1011">
        <v>0</v>
      </c>
      <c r="V294" s="1011">
        <v>359.8</v>
      </c>
      <c r="W294" s="1011" t="s">
        <v>1330</v>
      </c>
      <c r="X294" s="1011" t="s">
        <v>1331</v>
      </c>
      <c r="Y294" s="1011" t="s">
        <v>1607</v>
      </c>
      <c r="Z294" s="1011" t="s">
        <v>1608</v>
      </c>
      <c r="AA294" s="1011" t="s">
        <v>1609</v>
      </c>
      <c r="AB294" s="1011" t="s">
        <v>140</v>
      </c>
    </row>
    <row r="295" spans="1:28" x14ac:dyDescent="0.25">
      <c r="A295" s="1011">
        <v>4053286</v>
      </c>
      <c r="B295" s="1011" t="s">
        <v>2226</v>
      </c>
      <c r="C295" s="1011" t="s">
        <v>1326</v>
      </c>
      <c r="D295" s="1011" t="s">
        <v>1</v>
      </c>
      <c r="E295" s="1011" t="s">
        <v>135</v>
      </c>
      <c r="F295" s="1011" t="s">
        <v>34</v>
      </c>
      <c r="G295" s="1011" t="s">
        <v>34</v>
      </c>
      <c r="H295" s="1011" t="s">
        <v>88</v>
      </c>
      <c r="I295" s="1011" t="s">
        <v>2227</v>
      </c>
      <c r="J295" s="1011" t="s">
        <v>1550</v>
      </c>
      <c r="K295" s="1011" t="s">
        <v>1329</v>
      </c>
      <c r="L295" s="1011" t="s">
        <v>47</v>
      </c>
      <c r="M295" s="1011" t="s">
        <v>198</v>
      </c>
      <c r="N295" s="1011">
        <v>80</v>
      </c>
      <c r="O295" s="1011">
        <v>80</v>
      </c>
      <c r="P295" s="1011">
        <v>960</v>
      </c>
      <c r="Q295" s="1011">
        <v>5313.82</v>
      </c>
      <c r="R295" s="1011">
        <v>675.22</v>
      </c>
      <c r="S295" s="1011">
        <v>225.86797258999999</v>
      </c>
      <c r="T295" s="1011">
        <v>0</v>
      </c>
      <c r="U295" s="1011">
        <v>0</v>
      </c>
      <c r="V295" s="1011">
        <v>675.22</v>
      </c>
      <c r="W295" s="1011" t="s">
        <v>1361</v>
      </c>
      <c r="X295" s="1011" t="s">
        <v>1331</v>
      </c>
      <c r="Y295" s="1011" t="s">
        <v>2228</v>
      </c>
      <c r="AA295" s="1011" t="s">
        <v>2229</v>
      </c>
      <c r="AB295" s="1011" t="s">
        <v>140</v>
      </c>
    </row>
    <row r="296" spans="1:28" x14ac:dyDescent="0.25">
      <c r="A296" s="1011">
        <v>83766972</v>
      </c>
      <c r="B296" s="1011" t="s">
        <v>2230</v>
      </c>
      <c r="C296" s="1011" t="s">
        <v>1326</v>
      </c>
      <c r="D296" s="1011" t="s">
        <v>1</v>
      </c>
      <c r="E296" s="1011" t="s">
        <v>135</v>
      </c>
      <c r="F296" s="1011" t="s">
        <v>0</v>
      </c>
      <c r="G296" s="1011" t="s">
        <v>0</v>
      </c>
      <c r="H296" s="1011" t="s">
        <v>89</v>
      </c>
      <c r="I296" s="1011" t="s">
        <v>1327</v>
      </c>
      <c r="J296" s="1011" t="s">
        <v>1328</v>
      </c>
      <c r="K296" s="1011" t="s">
        <v>1329</v>
      </c>
      <c r="L296" s="1011" t="s">
        <v>47</v>
      </c>
      <c r="M296" s="1011" t="s">
        <v>198</v>
      </c>
      <c r="N296" s="1011">
        <v>67</v>
      </c>
      <c r="O296" s="1011">
        <v>1</v>
      </c>
      <c r="P296" s="1011">
        <v>676</v>
      </c>
      <c r="Q296" s="1011">
        <v>2117.4</v>
      </c>
      <c r="R296" s="1011">
        <v>411.48000024999999</v>
      </c>
      <c r="S296" s="1011">
        <v>78.979317109999997</v>
      </c>
      <c r="T296" s="1011">
        <v>2.4999999999999999E-7</v>
      </c>
      <c r="U296" s="1011">
        <v>0</v>
      </c>
      <c r="V296" s="1011">
        <v>411.48</v>
      </c>
      <c r="W296" s="1011" t="s">
        <v>1330</v>
      </c>
      <c r="X296" s="1011" t="s">
        <v>1331</v>
      </c>
      <c r="Y296" s="1011" t="s">
        <v>2231</v>
      </c>
      <c r="AA296" s="1011" t="s">
        <v>2232</v>
      </c>
      <c r="AB296" s="1011" t="s">
        <v>140</v>
      </c>
    </row>
    <row r="297" spans="1:28" x14ac:dyDescent="0.25">
      <c r="A297" s="1011">
        <v>74237348</v>
      </c>
      <c r="B297" s="1011" t="s">
        <v>1765</v>
      </c>
      <c r="C297" s="1011" t="s">
        <v>1326</v>
      </c>
      <c r="D297" s="1011" t="s">
        <v>1</v>
      </c>
      <c r="E297" s="1011" t="s">
        <v>135</v>
      </c>
      <c r="F297" s="1011" t="s">
        <v>69</v>
      </c>
      <c r="G297" s="1011" t="s">
        <v>69</v>
      </c>
      <c r="H297" s="1011" t="s">
        <v>92</v>
      </c>
      <c r="I297" s="1011" t="s">
        <v>1766</v>
      </c>
      <c r="J297" s="1011" t="s">
        <v>1767</v>
      </c>
      <c r="K297" s="1011" t="s">
        <v>1329</v>
      </c>
      <c r="L297" s="1011" t="s">
        <v>47</v>
      </c>
      <c r="M297" s="1011" t="s">
        <v>198</v>
      </c>
      <c r="N297" s="1011">
        <v>122</v>
      </c>
      <c r="O297" s="1011">
        <v>117</v>
      </c>
      <c r="P297" s="1011">
        <v>4106.6000000000004</v>
      </c>
      <c r="Q297" s="1011">
        <v>4077.51</v>
      </c>
      <c r="R297" s="1011">
        <v>290.57</v>
      </c>
      <c r="S297" s="1011">
        <v>625.62929225000005</v>
      </c>
      <c r="T297" s="1011">
        <v>0</v>
      </c>
      <c r="U297" s="1011">
        <v>0</v>
      </c>
      <c r="V297" s="1011">
        <v>290.57</v>
      </c>
      <c r="W297" s="1011" t="s">
        <v>1768</v>
      </c>
      <c r="X297" s="1011" t="s">
        <v>1331</v>
      </c>
      <c r="Y297" s="1011" t="s">
        <v>1769</v>
      </c>
      <c r="AA297" s="1011" t="s">
        <v>1770</v>
      </c>
      <c r="AB297" s="1011" t="s">
        <v>140</v>
      </c>
    </row>
    <row r="298" spans="1:28" x14ac:dyDescent="0.25">
      <c r="A298" s="1011">
        <v>44223121</v>
      </c>
      <c r="B298" s="1011" t="s">
        <v>2233</v>
      </c>
      <c r="C298" s="1011" t="s">
        <v>1326</v>
      </c>
      <c r="D298" s="1011" t="s">
        <v>1</v>
      </c>
      <c r="E298" s="1011" t="s">
        <v>135</v>
      </c>
      <c r="F298" s="1011" t="s">
        <v>6</v>
      </c>
      <c r="G298" s="1011" t="s">
        <v>6</v>
      </c>
      <c r="H298" s="1011" t="s">
        <v>97</v>
      </c>
      <c r="I298" s="1011" t="s">
        <v>2234</v>
      </c>
      <c r="J298" s="1011" t="s">
        <v>1383</v>
      </c>
      <c r="K298" s="1011" t="s">
        <v>1329</v>
      </c>
      <c r="L298" s="1011" t="s">
        <v>47</v>
      </c>
      <c r="M298" s="1011" t="s">
        <v>198</v>
      </c>
      <c r="N298" s="1011">
        <v>234</v>
      </c>
      <c r="O298" s="1011">
        <v>152.5</v>
      </c>
      <c r="P298" s="1011">
        <v>7105.67</v>
      </c>
      <c r="Q298" s="1011">
        <v>7858.77</v>
      </c>
      <c r="R298" s="1011">
        <v>1083.96</v>
      </c>
      <c r="S298" s="1011">
        <v>1735.6879073299999</v>
      </c>
      <c r="T298" s="1011">
        <v>0</v>
      </c>
      <c r="U298" s="1011">
        <v>0</v>
      </c>
      <c r="V298" s="1011">
        <v>1083.96</v>
      </c>
      <c r="W298" s="1011" t="s">
        <v>1384</v>
      </c>
      <c r="X298" s="1011" t="s">
        <v>1331</v>
      </c>
      <c r="Y298" s="1011" t="s">
        <v>2235</v>
      </c>
      <c r="AA298" s="1011" t="s">
        <v>2236</v>
      </c>
      <c r="AB298" s="1011" t="s">
        <v>140</v>
      </c>
    </row>
    <row r="299" spans="1:28" x14ac:dyDescent="0.25">
      <c r="A299" s="1011">
        <v>44097343</v>
      </c>
      <c r="B299" s="1011" t="s">
        <v>1686</v>
      </c>
      <c r="C299" s="1011" t="s">
        <v>417</v>
      </c>
      <c r="D299" s="1011" t="s">
        <v>113</v>
      </c>
      <c r="E299" s="1011" t="s">
        <v>135</v>
      </c>
      <c r="F299" s="1011" t="s">
        <v>267</v>
      </c>
      <c r="G299" s="1011" t="s">
        <v>1687</v>
      </c>
      <c r="H299" s="1011" t="s">
        <v>94</v>
      </c>
      <c r="I299" s="1011" t="s">
        <v>1688</v>
      </c>
      <c r="J299" s="1011" t="s">
        <v>1416</v>
      </c>
      <c r="K299" s="1011" t="s">
        <v>1329</v>
      </c>
      <c r="L299" s="1011" t="s">
        <v>47</v>
      </c>
      <c r="M299" s="1011" t="s">
        <v>198</v>
      </c>
      <c r="N299" s="1011">
        <v>47.5</v>
      </c>
      <c r="O299" s="1011">
        <v>21.5</v>
      </c>
      <c r="P299" s="1011">
        <v>620</v>
      </c>
      <c r="Q299" s="1011">
        <v>2426.58</v>
      </c>
      <c r="R299" s="1011">
        <v>586.9</v>
      </c>
      <c r="S299" s="1011">
        <v>142.00228292</v>
      </c>
      <c r="T299" s="1011">
        <v>0</v>
      </c>
      <c r="U299" s="1011">
        <v>0</v>
      </c>
      <c r="V299" s="1011">
        <v>586.9</v>
      </c>
      <c r="W299" s="1011" t="s">
        <v>1397</v>
      </c>
      <c r="X299" s="1011" t="s">
        <v>1331</v>
      </c>
      <c r="Y299" s="1011" t="s">
        <v>1689</v>
      </c>
      <c r="AA299" s="1011" t="s">
        <v>1690</v>
      </c>
      <c r="AB299" s="1011" t="s">
        <v>140</v>
      </c>
    </row>
    <row r="300" spans="1:28" x14ac:dyDescent="0.25">
      <c r="A300" s="1011">
        <v>64062466</v>
      </c>
      <c r="B300" s="1011" t="s">
        <v>1414</v>
      </c>
      <c r="C300" s="1011" t="s">
        <v>1326</v>
      </c>
      <c r="D300" s="1011" t="s">
        <v>1</v>
      </c>
      <c r="E300" s="1011" t="s">
        <v>135</v>
      </c>
      <c r="F300" s="1011" t="s">
        <v>62</v>
      </c>
      <c r="G300" s="1011" t="s">
        <v>62</v>
      </c>
      <c r="H300" s="1011" t="s">
        <v>92</v>
      </c>
      <c r="I300" s="1011" t="s">
        <v>1415</v>
      </c>
      <c r="J300" s="1011" t="s">
        <v>1416</v>
      </c>
      <c r="K300" s="1011" t="s">
        <v>1329</v>
      </c>
      <c r="L300" s="1011" t="s">
        <v>47</v>
      </c>
      <c r="M300" s="1011" t="s">
        <v>198</v>
      </c>
      <c r="N300" s="1011">
        <v>193</v>
      </c>
      <c r="O300" s="1011">
        <v>110</v>
      </c>
      <c r="P300" s="1011">
        <v>6428.8</v>
      </c>
      <c r="Q300" s="1011">
        <v>4297.07</v>
      </c>
      <c r="R300" s="1011">
        <v>155.24</v>
      </c>
      <c r="S300" s="1011">
        <v>353.53363947000003</v>
      </c>
      <c r="T300" s="1011">
        <v>0</v>
      </c>
      <c r="U300" s="1011">
        <v>0</v>
      </c>
      <c r="V300" s="1011">
        <v>155.24</v>
      </c>
      <c r="W300" s="1011" t="s">
        <v>1397</v>
      </c>
      <c r="X300" s="1011" t="s">
        <v>1331</v>
      </c>
      <c r="Y300" s="1011" t="s">
        <v>1417</v>
      </c>
      <c r="AA300" s="1011" t="s">
        <v>1418</v>
      </c>
      <c r="AB300" s="1011" t="s">
        <v>140</v>
      </c>
    </row>
    <row r="301" spans="1:28" x14ac:dyDescent="0.25">
      <c r="A301" s="1011">
        <v>73754913</v>
      </c>
      <c r="B301" s="1011" t="s">
        <v>1778</v>
      </c>
      <c r="C301" s="1011" t="s">
        <v>1326</v>
      </c>
      <c r="D301" s="1011" t="s">
        <v>1</v>
      </c>
      <c r="E301" s="1011" t="s">
        <v>135</v>
      </c>
      <c r="F301" s="1011" t="s">
        <v>0</v>
      </c>
      <c r="G301" s="1011" t="s">
        <v>0</v>
      </c>
      <c r="H301" s="1011" t="s">
        <v>98</v>
      </c>
      <c r="I301" s="1011" t="s">
        <v>1779</v>
      </c>
      <c r="J301" s="1011" t="s">
        <v>1780</v>
      </c>
      <c r="K301" s="1011" t="s">
        <v>1329</v>
      </c>
      <c r="L301" s="1011" t="s">
        <v>47</v>
      </c>
      <c r="M301" s="1011" t="s">
        <v>198</v>
      </c>
      <c r="N301" s="1011">
        <v>13.75</v>
      </c>
      <c r="O301" s="1011">
        <v>13.75</v>
      </c>
      <c r="P301" s="1011">
        <v>222.85</v>
      </c>
      <c r="Q301" s="1011">
        <v>412.92</v>
      </c>
      <c r="R301" s="1011">
        <v>178.41</v>
      </c>
      <c r="S301" s="1011">
        <v>52.885896109999997</v>
      </c>
      <c r="T301" s="1011">
        <v>0</v>
      </c>
      <c r="U301" s="1011">
        <v>0</v>
      </c>
      <c r="V301" s="1011">
        <v>178.41</v>
      </c>
      <c r="W301" s="1011" t="s">
        <v>1781</v>
      </c>
      <c r="X301" s="1011" t="s">
        <v>1331</v>
      </c>
      <c r="Y301" s="1011" t="s">
        <v>1782</v>
      </c>
      <c r="AA301" s="1011" t="s">
        <v>1783</v>
      </c>
      <c r="AB301" s="1011" t="s">
        <v>140</v>
      </c>
    </row>
    <row r="302" spans="1:28" x14ac:dyDescent="0.25">
      <c r="A302" s="1011">
        <v>73756652</v>
      </c>
      <c r="B302" s="1011" t="s">
        <v>2237</v>
      </c>
      <c r="C302" s="1011" t="s">
        <v>1326</v>
      </c>
      <c r="D302" s="1011" t="s">
        <v>1</v>
      </c>
      <c r="E302" s="1011" t="s">
        <v>135</v>
      </c>
      <c r="F302" s="1011" t="s">
        <v>6</v>
      </c>
      <c r="G302" s="1011" t="s">
        <v>6</v>
      </c>
      <c r="H302" s="1011" t="s">
        <v>92</v>
      </c>
      <c r="I302" s="1011" t="s">
        <v>2238</v>
      </c>
      <c r="J302" s="1011" t="s">
        <v>1755</v>
      </c>
      <c r="K302" s="1011" t="s">
        <v>1329</v>
      </c>
      <c r="L302" s="1011" t="s">
        <v>47</v>
      </c>
      <c r="M302" s="1011" t="s">
        <v>198</v>
      </c>
      <c r="N302" s="1011">
        <v>85</v>
      </c>
      <c r="O302" s="1011">
        <v>85</v>
      </c>
      <c r="P302" s="1011">
        <v>2833.82</v>
      </c>
      <c r="Q302" s="1011">
        <v>3344.07</v>
      </c>
      <c r="R302" s="1011">
        <v>329.99</v>
      </c>
      <c r="S302" s="1011">
        <v>721.24546250000003</v>
      </c>
      <c r="T302" s="1011">
        <v>0</v>
      </c>
      <c r="U302" s="1011">
        <v>0</v>
      </c>
      <c r="V302" s="1011">
        <v>329.99</v>
      </c>
      <c r="W302" s="1011" t="s">
        <v>1361</v>
      </c>
      <c r="X302" s="1011" t="s">
        <v>1331</v>
      </c>
      <c r="Y302" s="1011" t="s">
        <v>2239</v>
      </c>
      <c r="AA302" s="1011" t="s">
        <v>2240</v>
      </c>
      <c r="AB302" s="1011" t="s">
        <v>140</v>
      </c>
    </row>
    <row r="303" spans="1:28" x14ac:dyDescent="0.25">
      <c r="A303" s="1011">
        <v>63991905</v>
      </c>
      <c r="B303" s="1011" t="s">
        <v>2241</v>
      </c>
      <c r="C303" s="1011" t="s">
        <v>1326</v>
      </c>
      <c r="D303" s="1011" t="s">
        <v>1</v>
      </c>
      <c r="E303" s="1011" t="s">
        <v>135</v>
      </c>
      <c r="F303" s="1011" t="s">
        <v>20</v>
      </c>
      <c r="G303" s="1011" t="s">
        <v>20</v>
      </c>
      <c r="H303" s="1011" t="s">
        <v>95</v>
      </c>
      <c r="I303" s="1011" t="s">
        <v>1376</v>
      </c>
      <c r="J303" s="1011" t="s">
        <v>1377</v>
      </c>
      <c r="K303" s="1011" t="s">
        <v>1329</v>
      </c>
      <c r="L303" s="1011" t="s">
        <v>47</v>
      </c>
      <c r="M303" s="1011" t="s">
        <v>198</v>
      </c>
      <c r="N303" s="1011">
        <v>56</v>
      </c>
      <c r="O303" s="1011">
        <v>56</v>
      </c>
      <c r="P303" s="1011">
        <v>573.27</v>
      </c>
      <c r="Q303" s="1011">
        <v>1904.71</v>
      </c>
      <c r="R303" s="1011">
        <v>33.091249589999997</v>
      </c>
      <c r="S303" s="1011">
        <v>1178.07220671</v>
      </c>
      <c r="T303" s="1011">
        <v>-8.7504100000000001E-3</v>
      </c>
      <c r="U303" s="1011">
        <v>0</v>
      </c>
      <c r="V303" s="1011">
        <v>33.1</v>
      </c>
      <c r="W303" s="1011" t="s">
        <v>1378</v>
      </c>
      <c r="X303" s="1011" t="s">
        <v>1331</v>
      </c>
      <c r="Y303" s="1011" t="s">
        <v>2242</v>
      </c>
      <c r="AA303" s="1011" t="s">
        <v>2243</v>
      </c>
      <c r="AB303" s="1011" t="s">
        <v>140</v>
      </c>
    </row>
    <row r="304" spans="1:28" x14ac:dyDescent="0.25">
      <c r="A304" s="1011">
        <v>94156445</v>
      </c>
      <c r="B304" s="1011" t="s">
        <v>1922</v>
      </c>
      <c r="C304" s="1011" t="s">
        <v>1326</v>
      </c>
      <c r="D304" s="1011" t="s">
        <v>1</v>
      </c>
      <c r="E304" s="1011" t="s">
        <v>135</v>
      </c>
      <c r="F304" s="1011" t="s">
        <v>20</v>
      </c>
      <c r="G304" s="1011" t="s">
        <v>20</v>
      </c>
      <c r="H304" s="1011" t="s">
        <v>102</v>
      </c>
      <c r="I304" s="1011" t="s">
        <v>1923</v>
      </c>
      <c r="J304" s="1011" t="s">
        <v>1924</v>
      </c>
      <c r="K304" s="1011" t="s">
        <v>1329</v>
      </c>
      <c r="L304" s="1011" t="s">
        <v>47</v>
      </c>
      <c r="M304" s="1011" t="s">
        <v>198</v>
      </c>
      <c r="N304" s="1011">
        <v>3</v>
      </c>
      <c r="O304" s="1011">
        <v>0</v>
      </c>
      <c r="P304" s="1011">
        <v>50</v>
      </c>
      <c r="Q304" s="1011">
        <v>228.61</v>
      </c>
      <c r="R304" s="1011">
        <v>33.950000000000003</v>
      </c>
      <c r="S304" s="1011">
        <v>0.35374718999999999</v>
      </c>
      <c r="T304" s="1011">
        <v>0</v>
      </c>
      <c r="U304" s="1011">
        <v>0</v>
      </c>
      <c r="V304" s="1011">
        <v>33.950000000000003</v>
      </c>
      <c r="W304" s="1011" t="s">
        <v>1925</v>
      </c>
      <c r="X304" s="1011" t="s">
        <v>1331</v>
      </c>
      <c r="Y304" s="1011" t="s">
        <v>1926</v>
      </c>
      <c r="AA304" s="1011" t="s">
        <v>1927</v>
      </c>
      <c r="AB304" s="1011" t="s">
        <v>140</v>
      </c>
    </row>
    <row r="305" spans="1:28" x14ac:dyDescent="0.25">
      <c r="A305" s="1011">
        <v>14155451</v>
      </c>
      <c r="B305" s="1011" t="s">
        <v>1928</v>
      </c>
      <c r="C305" s="1011" t="s">
        <v>1326</v>
      </c>
      <c r="D305" s="1011" t="s">
        <v>1</v>
      </c>
      <c r="E305" s="1011" t="s">
        <v>135</v>
      </c>
      <c r="F305" s="1011" t="s">
        <v>0</v>
      </c>
      <c r="G305" s="1011" t="s">
        <v>0</v>
      </c>
      <c r="H305" s="1011" t="s">
        <v>104</v>
      </c>
      <c r="I305" s="1011" t="s">
        <v>1929</v>
      </c>
      <c r="J305" s="1011" t="s">
        <v>1904</v>
      </c>
      <c r="K305" s="1011" t="s">
        <v>1329</v>
      </c>
      <c r="L305" s="1011" t="s">
        <v>47</v>
      </c>
      <c r="M305" s="1011" t="s">
        <v>198</v>
      </c>
      <c r="N305" s="1011">
        <v>12</v>
      </c>
      <c r="O305" s="1011">
        <v>9</v>
      </c>
      <c r="P305" s="1011">
        <v>352.63</v>
      </c>
      <c r="Q305" s="1011">
        <v>585.39</v>
      </c>
      <c r="R305" s="1011">
        <v>121.3</v>
      </c>
      <c r="S305" s="1011">
        <v>72.019174179999993</v>
      </c>
      <c r="T305" s="1011">
        <v>0</v>
      </c>
      <c r="U305" s="1011">
        <v>0</v>
      </c>
      <c r="V305" s="1011">
        <v>121.3</v>
      </c>
      <c r="W305" s="1011" t="s">
        <v>1905</v>
      </c>
      <c r="X305" s="1011" t="s">
        <v>1331</v>
      </c>
      <c r="Y305" s="1011" t="s">
        <v>1930</v>
      </c>
      <c r="AA305" s="1011" t="s">
        <v>1931</v>
      </c>
      <c r="AB305" s="1011" t="s">
        <v>140</v>
      </c>
    </row>
    <row r="306" spans="1:28" x14ac:dyDescent="0.25">
      <c r="A306" s="1011">
        <v>73757874</v>
      </c>
      <c r="B306" s="1011" t="s">
        <v>2244</v>
      </c>
      <c r="C306" s="1011" t="s">
        <v>1326</v>
      </c>
      <c r="D306" s="1011" t="s">
        <v>1</v>
      </c>
      <c r="E306" s="1011" t="s">
        <v>135</v>
      </c>
      <c r="F306" s="1011" t="s">
        <v>6</v>
      </c>
      <c r="G306" s="1011" t="s">
        <v>6</v>
      </c>
      <c r="H306" s="1011" t="s">
        <v>530</v>
      </c>
      <c r="I306" s="1011" t="s">
        <v>1515</v>
      </c>
      <c r="J306" s="1011" t="s">
        <v>1516</v>
      </c>
      <c r="K306" s="1011" t="s">
        <v>1329</v>
      </c>
      <c r="L306" s="1011" t="s">
        <v>47</v>
      </c>
      <c r="M306" s="1011" t="s">
        <v>198</v>
      </c>
      <c r="N306" s="1011">
        <v>6</v>
      </c>
      <c r="O306" s="1011">
        <v>5</v>
      </c>
      <c r="P306" s="1011">
        <v>408.4</v>
      </c>
      <c r="Q306" s="1011">
        <v>1061.3499999999999</v>
      </c>
      <c r="R306" s="1011">
        <v>-48.67</v>
      </c>
      <c r="S306" s="1011">
        <v>117.6042829</v>
      </c>
      <c r="T306" s="1011">
        <v>0</v>
      </c>
      <c r="U306" s="1011">
        <v>0</v>
      </c>
      <c r="V306" s="1011">
        <v>-48.67</v>
      </c>
      <c r="W306" s="1011" t="s">
        <v>2245</v>
      </c>
      <c r="X306" s="1011" t="s">
        <v>1331</v>
      </c>
      <c r="Y306" s="1011" t="s">
        <v>2246</v>
      </c>
      <c r="AA306" s="1011" t="s">
        <v>2247</v>
      </c>
      <c r="AB306" s="1011" t="s">
        <v>140</v>
      </c>
    </row>
    <row r="307" spans="1:28" x14ac:dyDescent="0.25">
      <c r="A307" s="1011">
        <v>4180501</v>
      </c>
      <c r="B307" s="1011" t="s">
        <v>1697</v>
      </c>
      <c r="C307" s="1011" t="s">
        <v>1326</v>
      </c>
      <c r="D307" s="1011" t="s">
        <v>1</v>
      </c>
      <c r="E307" s="1011" t="s">
        <v>135</v>
      </c>
      <c r="F307" s="1011" t="s">
        <v>14</v>
      </c>
      <c r="G307" s="1011" t="s">
        <v>14</v>
      </c>
      <c r="H307" s="1011" t="s">
        <v>96</v>
      </c>
      <c r="I307" s="1011" t="s">
        <v>1698</v>
      </c>
      <c r="J307" s="1011" t="s">
        <v>1528</v>
      </c>
      <c r="K307" s="1011" t="s">
        <v>1329</v>
      </c>
      <c r="L307" s="1011" t="s">
        <v>47</v>
      </c>
      <c r="M307" s="1011" t="s">
        <v>198</v>
      </c>
      <c r="N307" s="1011">
        <v>7</v>
      </c>
      <c r="O307" s="1011">
        <v>0</v>
      </c>
      <c r="P307" s="1011">
        <v>20</v>
      </c>
      <c r="Q307" s="1011">
        <v>103.35</v>
      </c>
      <c r="R307" s="1011">
        <v>7.93</v>
      </c>
      <c r="S307" s="1011">
        <v>3.42</v>
      </c>
      <c r="T307" s="1011">
        <v>0</v>
      </c>
      <c r="U307" s="1011">
        <v>0</v>
      </c>
      <c r="V307" s="1011">
        <v>7.93</v>
      </c>
      <c r="W307" s="1011" t="s">
        <v>1529</v>
      </c>
      <c r="X307" s="1011" t="s">
        <v>1331</v>
      </c>
      <c r="Y307" s="1011" t="s">
        <v>1699</v>
      </c>
      <c r="AA307" s="1011" t="s">
        <v>1700</v>
      </c>
      <c r="AB307" s="1011" t="s">
        <v>140</v>
      </c>
    </row>
    <row r="308" spans="1:28" x14ac:dyDescent="0.25">
      <c r="A308" s="1011">
        <v>74133471</v>
      </c>
      <c r="B308" s="1011" t="s">
        <v>2248</v>
      </c>
      <c r="C308" s="1011" t="s">
        <v>1326</v>
      </c>
      <c r="D308" s="1011" t="s">
        <v>1</v>
      </c>
      <c r="E308" s="1011" t="s">
        <v>135</v>
      </c>
      <c r="F308" s="1011" t="s">
        <v>14</v>
      </c>
      <c r="G308" s="1011" t="s">
        <v>14</v>
      </c>
      <c r="H308" s="1011" t="s">
        <v>1394</v>
      </c>
      <c r="I308" s="1011" t="s">
        <v>2249</v>
      </c>
      <c r="J308" s="1011" t="s">
        <v>2250</v>
      </c>
      <c r="K308" s="1011" t="s">
        <v>1329</v>
      </c>
      <c r="L308" s="1011" t="s">
        <v>47</v>
      </c>
      <c r="M308" s="1011" t="s">
        <v>198</v>
      </c>
      <c r="N308" s="1011">
        <v>0</v>
      </c>
      <c r="O308" s="1011">
        <v>0</v>
      </c>
      <c r="P308" s="1011">
        <v>0</v>
      </c>
      <c r="Q308" s="1011">
        <v>0</v>
      </c>
      <c r="R308" s="1011">
        <v>0</v>
      </c>
      <c r="S308" s="1011">
        <v>0</v>
      </c>
      <c r="T308" s="1011">
        <v>0</v>
      </c>
      <c r="U308" s="1011">
        <v>0</v>
      </c>
      <c r="V308" s="1011">
        <v>0</v>
      </c>
      <c r="W308" s="1011" t="s">
        <v>2251</v>
      </c>
      <c r="X308" s="1011" t="s">
        <v>1331</v>
      </c>
      <c r="Y308" s="1011" t="s">
        <v>2252</v>
      </c>
      <c r="AA308" s="1011" t="s">
        <v>2253</v>
      </c>
      <c r="AB308" s="1011" t="s">
        <v>140</v>
      </c>
    </row>
    <row r="309" spans="1:28" x14ac:dyDescent="0.25">
      <c r="A309" s="1011">
        <v>4173308</v>
      </c>
      <c r="B309" s="1011" t="s">
        <v>1976</v>
      </c>
      <c r="C309" s="1011" t="s">
        <v>1326</v>
      </c>
      <c r="D309" s="1011" t="s">
        <v>1</v>
      </c>
      <c r="E309" s="1011" t="s">
        <v>135</v>
      </c>
      <c r="F309" s="1011" t="s">
        <v>14</v>
      </c>
      <c r="G309" s="1011" t="s">
        <v>14</v>
      </c>
      <c r="H309" s="1011" t="s">
        <v>105</v>
      </c>
      <c r="I309" s="1011" t="s">
        <v>1977</v>
      </c>
      <c r="J309" s="1011" t="s">
        <v>1892</v>
      </c>
      <c r="K309" s="1011" t="s">
        <v>1329</v>
      </c>
      <c r="L309" s="1011" t="s">
        <v>47</v>
      </c>
      <c r="M309" s="1011" t="s">
        <v>198</v>
      </c>
      <c r="N309" s="1011">
        <v>3</v>
      </c>
      <c r="O309" s="1011">
        <v>3</v>
      </c>
      <c r="P309" s="1011">
        <v>28.68</v>
      </c>
      <c r="Q309" s="1011">
        <v>141.03</v>
      </c>
      <c r="R309" s="1011">
        <v>23.1</v>
      </c>
      <c r="S309" s="1011">
        <v>49.255077</v>
      </c>
      <c r="T309" s="1011">
        <v>0</v>
      </c>
      <c r="U309" s="1011">
        <v>0</v>
      </c>
      <c r="V309" s="1011">
        <v>23.1</v>
      </c>
      <c r="W309" s="1011" t="s">
        <v>1893</v>
      </c>
      <c r="X309" s="1011" t="s">
        <v>1331</v>
      </c>
      <c r="Y309" s="1011" t="s">
        <v>1978</v>
      </c>
      <c r="AA309" s="1011" t="s">
        <v>1979</v>
      </c>
      <c r="AB309" s="1011" t="s">
        <v>140</v>
      </c>
    </row>
    <row r="310" spans="1:28" x14ac:dyDescent="0.25">
      <c r="A310" s="1011">
        <v>74088600</v>
      </c>
      <c r="B310" s="1011" t="s">
        <v>2254</v>
      </c>
      <c r="C310" s="1011" t="s">
        <v>1326</v>
      </c>
      <c r="D310" s="1011" t="s">
        <v>1</v>
      </c>
      <c r="E310" s="1011" t="s">
        <v>135</v>
      </c>
      <c r="F310" s="1011" t="s">
        <v>14</v>
      </c>
      <c r="G310" s="1011" t="s">
        <v>14</v>
      </c>
      <c r="H310" s="1011" t="s">
        <v>98</v>
      </c>
      <c r="I310" s="1011" t="s">
        <v>2255</v>
      </c>
      <c r="J310" s="1011" t="s">
        <v>2256</v>
      </c>
      <c r="K310" s="1011" t="s">
        <v>1329</v>
      </c>
      <c r="L310" s="1011" t="s">
        <v>47</v>
      </c>
      <c r="M310" s="1011" t="s">
        <v>198</v>
      </c>
      <c r="N310" s="1011">
        <v>2</v>
      </c>
      <c r="O310" s="1011">
        <v>2</v>
      </c>
      <c r="P310" s="1011">
        <v>40</v>
      </c>
      <c r="Q310" s="1011">
        <v>53.43</v>
      </c>
      <c r="R310" s="1011">
        <v>15.53</v>
      </c>
      <c r="S310" s="1011">
        <v>7.5737640400000004</v>
      </c>
      <c r="T310" s="1011">
        <v>0</v>
      </c>
      <c r="U310" s="1011">
        <v>0</v>
      </c>
      <c r="V310" s="1011">
        <v>15.53</v>
      </c>
      <c r="W310" s="1011" t="s">
        <v>2257</v>
      </c>
      <c r="X310" s="1011" t="s">
        <v>1331</v>
      </c>
      <c r="Y310" s="1011" t="s">
        <v>2258</v>
      </c>
      <c r="AA310" s="1011" t="s">
        <v>2259</v>
      </c>
      <c r="AB310" s="1011" t="s">
        <v>140</v>
      </c>
    </row>
    <row r="311" spans="1:28" x14ac:dyDescent="0.25">
      <c r="A311" s="1011">
        <v>23757669</v>
      </c>
      <c r="B311" s="1011" t="s">
        <v>2144</v>
      </c>
      <c r="C311" s="1011" t="s">
        <v>1326</v>
      </c>
      <c r="D311" s="1011" t="s">
        <v>1</v>
      </c>
      <c r="E311" s="1011" t="s">
        <v>135</v>
      </c>
      <c r="F311" s="1011" t="s">
        <v>0</v>
      </c>
      <c r="G311" s="1011" t="s">
        <v>0</v>
      </c>
      <c r="H311" s="1011" t="s">
        <v>88</v>
      </c>
      <c r="I311" s="1011" t="s">
        <v>1327</v>
      </c>
      <c r="J311" s="1011" t="s">
        <v>1328</v>
      </c>
      <c r="K311" s="1011" t="s">
        <v>1329</v>
      </c>
      <c r="L311" s="1011" t="s">
        <v>47</v>
      </c>
      <c r="M311" s="1011" t="s">
        <v>198</v>
      </c>
      <c r="N311" s="1011">
        <v>1</v>
      </c>
      <c r="O311" s="1011">
        <v>1</v>
      </c>
      <c r="P311" s="1011">
        <v>10</v>
      </c>
      <c r="Q311" s="1011">
        <v>55.05</v>
      </c>
      <c r="R311" s="1011">
        <v>1.48</v>
      </c>
      <c r="S311" s="1011">
        <v>5.5</v>
      </c>
      <c r="T311" s="1011">
        <v>0</v>
      </c>
      <c r="U311" s="1011">
        <v>0</v>
      </c>
      <c r="V311" s="1011">
        <v>1.48</v>
      </c>
      <c r="W311" s="1011" t="s">
        <v>1330</v>
      </c>
      <c r="X311" s="1011" t="s">
        <v>1331</v>
      </c>
      <c r="Y311" s="1011" t="s">
        <v>2145</v>
      </c>
      <c r="AA311" s="1011" t="s">
        <v>2146</v>
      </c>
      <c r="AB311" s="1011" t="s">
        <v>140</v>
      </c>
    </row>
    <row r="312" spans="1:28" x14ac:dyDescent="0.25">
      <c r="A312" s="1011">
        <v>73758021</v>
      </c>
      <c r="B312" s="1011" t="s">
        <v>1334</v>
      </c>
      <c r="C312" s="1011" t="s">
        <v>1326</v>
      </c>
      <c r="D312" s="1011" t="s">
        <v>1</v>
      </c>
      <c r="E312" s="1011" t="s">
        <v>135</v>
      </c>
      <c r="F312" s="1011" t="s">
        <v>11</v>
      </c>
      <c r="G312" s="1011" t="s">
        <v>11</v>
      </c>
      <c r="H312" s="1011" t="s">
        <v>93</v>
      </c>
      <c r="I312" s="1011" t="s">
        <v>1335</v>
      </c>
      <c r="J312" s="1011" t="s">
        <v>1336</v>
      </c>
      <c r="K312" s="1011" t="s">
        <v>1329</v>
      </c>
      <c r="L312" s="1011" t="s">
        <v>47</v>
      </c>
      <c r="M312" s="1011" t="s">
        <v>198</v>
      </c>
      <c r="N312" s="1011">
        <v>23</v>
      </c>
      <c r="O312" s="1011">
        <v>16</v>
      </c>
      <c r="P312" s="1011">
        <v>747.85</v>
      </c>
      <c r="Q312" s="1011">
        <v>837.13</v>
      </c>
      <c r="R312" s="1011">
        <v>174.55</v>
      </c>
      <c r="S312" s="1011">
        <v>104.58780283999999</v>
      </c>
      <c r="T312" s="1011">
        <v>0</v>
      </c>
      <c r="U312" s="1011">
        <v>0</v>
      </c>
      <c r="V312" s="1011">
        <v>174.55</v>
      </c>
      <c r="W312" s="1011" t="s">
        <v>1337</v>
      </c>
      <c r="X312" s="1011" t="s">
        <v>1331</v>
      </c>
      <c r="Y312" s="1011" t="s">
        <v>1338</v>
      </c>
      <c r="AA312" s="1011" t="s">
        <v>1339</v>
      </c>
      <c r="AB312" s="1011" t="s">
        <v>140</v>
      </c>
    </row>
    <row r="313" spans="1:28" x14ac:dyDescent="0.25">
      <c r="A313" s="1011">
        <v>13866041</v>
      </c>
      <c r="B313" s="1011" t="s">
        <v>2007</v>
      </c>
      <c r="C313" s="1011" t="s">
        <v>1326</v>
      </c>
      <c r="D313" s="1011" t="s">
        <v>1</v>
      </c>
      <c r="E313" s="1011" t="s">
        <v>135</v>
      </c>
      <c r="F313" s="1011" t="s">
        <v>20</v>
      </c>
      <c r="G313" s="1011" t="s">
        <v>20</v>
      </c>
      <c r="H313" s="1011" t="s">
        <v>95</v>
      </c>
      <c r="I313" s="1011" t="s">
        <v>1675</v>
      </c>
      <c r="J313" s="1011" t="s">
        <v>1676</v>
      </c>
      <c r="K313" s="1011" t="s">
        <v>1329</v>
      </c>
      <c r="L313" s="1011" t="s">
        <v>47</v>
      </c>
      <c r="M313" s="1011" t="s">
        <v>198</v>
      </c>
      <c r="N313" s="1011">
        <v>103.08329999999999</v>
      </c>
      <c r="O313" s="1011">
        <v>96.083299999999994</v>
      </c>
      <c r="P313" s="1011">
        <v>866.07</v>
      </c>
      <c r="Q313" s="1011">
        <v>2817.12</v>
      </c>
      <c r="R313" s="1011">
        <v>123.05528934</v>
      </c>
      <c r="S313" s="1011">
        <v>1024.046433</v>
      </c>
      <c r="T313" s="1011">
        <v>-1.471066E-2</v>
      </c>
      <c r="U313" s="1011">
        <v>0</v>
      </c>
      <c r="V313" s="1011">
        <v>123.07</v>
      </c>
      <c r="W313" s="1011" t="s">
        <v>47</v>
      </c>
      <c r="X313" s="1011" t="s">
        <v>1331</v>
      </c>
      <c r="Y313" s="1011" t="s">
        <v>2008</v>
      </c>
      <c r="AA313" s="1011" t="s">
        <v>2009</v>
      </c>
      <c r="AB313" s="1011" t="s">
        <v>140</v>
      </c>
    </row>
    <row r="314" spans="1:28" x14ac:dyDescent="0.25">
      <c r="A314" s="1011">
        <v>33770868</v>
      </c>
      <c r="B314" s="1011" t="s">
        <v>2136</v>
      </c>
      <c r="C314" s="1011" t="s">
        <v>1326</v>
      </c>
      <c r="D314" s="1011" t="s">
        <v>1</v>
      </c>
      <c r="E314" s="1011" t="s">
        <v>135</v>
      </c>
      <c r="F314" s="1011" t="s">
        <v>20</v>
      </c>
      <c r="G314" s="1011" t="s">
        <v>20</v>
      </c>
      <c r="H314" s="1011" t="s">
        <v>99</v>
      </c>
      <c r="I314" s="1011" t="s">
        <v>1656</v>
      </c>
      <c r="J314" s="1011" t="s">
        <v>1657</v>
      </c>
      <c r="K314" s="1011" t="s">
        <v>1329</v>
      </c>
      <c r="L314" s="1011" t="s">
        <v>47</v>
      </c>
      <c r="M314" s="1011" t="s">
        <v>198</v>
      </c>
      <c r="N314" s="1011">
        <v>52</v>
      </c>
      <c r="O314" s="1011">
        <v>52</v>
      </c>
      <c r="P314" s="1011">
        <v>1560</v>
      </c>
      <c r="Q314" s="1011">
        <v>1766.13</v>
      </c>
      <c r="R314" s="1011">
        <v>199.75</v>
      </c>
      <c r="S314" s="1011">
        <v>87.336683149999999</v>
      </c>
      <c r="T314" s="1011">
        <v>0</v>
      </c>
      <c r="U314" s="1011">
        <v>0</v>
      </c>
      <c r="V314" s="1011">
        <v>199.75</v>
      </c>
      <c r="W314" s="1011" t="s">
        <v>1658</v>
      </c>
      <c r="X314" s="1011" t="s">
        <v>1331</v>
      </c>
      <c r="Y314" s="1011" t="s">
        <v>2137</v>
      </c>
      <c r="AA314" s="1011" t="s">
        <v>2138</v>
      </c>
      <c r="AB314" s="1011" t="s">
        <v>140</v>
      </c>
    </row>
    <row r="315" spans="1:28" x14ac:dyDescent="0.25">
      <c r="A315" s="1011">
        <v>34137794</v>
      </c>
      <c r="B315" s="1011" t="s">
        <v>1520</v>
      </c>
      <c r="C315" s="1011" t="s">
        <v>1326</v>
      </c>
      <c r="D315" s="1011" t="s">
        <v>1</v>
      </c>
      <c r="E315" s="1011" t="s">
        <v>135</v>
      </c>
      <c r="F315" s="1011" t="s">
        <v>14</v>
      </c>
      <c r="G315" s="1011" t="s">
        <v>14</v>
      </c>
      <c r="H315" s="1011" t="s">
        <v>101</v>
      </c>
      <c r="I315" s="1011" t="s">
        <v>1521</v>
      </c>
      <c r="J315" s="1011" t="s">
        <v>1522</v>
      </c>
      <c r="K315" s="1011" t="s">
        <v>1329</v>
      </c>
      <c r="L315" s="1011" t="s">
        <v>47</v>
      </c>
      <c r="M315" s="1011" t="s">
        <v>198</v>
      </c>
      <c r="N315" s="1011">
        <v>100</v>
      </c>
      <c r="O315" s="1011">
        <v>89</v>
      </c>
      <c r="P315" s="1011">
        <v>4006.91</v>
      </c>
      <c r="Q315" s="1011">
        <v>2798.11</v>
      </c>
      <c r="R315" s="1011">
        <v>260.62</v>
      </c>
      <c r="S315" s="1011">
        <v>526.61006164000003</v>
      </c>
      <c r="T315" s="1011">
        <v>0</v>
      </c>
      <c r="U315" s="1011">
        <v>0</v>
      </c>
      <c r="V315" s="1011">
        <v>260.62</v>
      </c>
      <c r="W315" s="1011" t="s">
        <v>1523</v>
      </c>
      <c r="X315" s="1011" t="s">
        <v>1331</v>
      </c>
      <c r="Y315" s="1011" t="s">
        <v>1524</v>
      </c>
      <c r="AA315" s="1011" t="s">
        <v>1525</v>
      </c>
      <c r="AB315" s="1011" t="s">
        <v>140</v>
      </c>
    </row>
    <row r="316" spans="1:28" x14ac:dyDescent="0.25">
      <c r="A316" s="1011">
        <v>23994155</v>
      </c>
      <c r="B316" s="1011" t="s">
        <v>2260</v>
      </c>
      <c r="C316" s="1011" t="s">
        <v>1326</v>
      </c>
      <c r="D316" s="1011" t="s">
        <v>113</v>
      </c>
      <c r="E316" s="1011" t="s">
        <v>135</v>
      </c>
      <c r="F316" s="1011" t="s">
        <v>267</v>
      </c>
      <c r="G316" s="1011" t="s">
        <v>1687</v>
      </c>
      <c r="H316" s="1011" t="s">
        <v>91</v>
      </c>
      <c r="I316" s="1011" t="s">
        <v>2261</v>
      </c>
      <c r="J316" s="1011" t="s">
        <v>1445</v>
      </c>
      <c r="K316" s="1011" t="s">
        <v>1329</v>
      </c>
      <c r="L316" s="1011" t="s">
        <v>47</v>
      </c>
      <c r="M316" s="1011" t="s">
        <v>198</v>
      </c>
      <c r="N316" s="1011">
        <v>71</v>
      </c>
      <c r="O316" s="1011">
        <v>23</v>
      </c>
      <c r="P316" s="1011">
        <v>1309.1099999999999</v>
      </c>
      <c r="Q316" s="1011">
        <v>4233.54</v>
      </c>
      <c r="R316" s="1011">
        <v>1109.65000233</v>
      </c>
      <c r="S316" s="1011">
        <v>318.31742535000001</v>
      </c>
      <c r="T316" s="1011">
        <v>2.3300000000000001E-6</v>
      </c>
      <c r="U316" s="1011">
        <v>0</v>
      </c>
      <c r="V316" s="1011">
        <v>1109.6500000000001</v>
      </c>
      <c r="W316" s="1011" t="s">
        <v>1446</v>
      </c>
      <c r="X316" s="1011" t="s">
        <v>1331</v>
      </c>
      <c r="Y316" s="1011" t="s">
        <v>2262</v>
      </c>
      <c r="AA316" s="1011" t="s">
        <v>2263</v>
      </c>
      <c r="AB316" s="1011" t="s">
        <v>140</v>
      </c>
    </row>
    <row r="317" spans="1:28" x14ac:dyDescent="0.25">
      <c r="A317" s="1011">
        <v>64020167</v>
      </c>
      <c r="B317" s="1011" t="s">
        <v>2264</v>
      </c>
      <c r="C317" s="1011" t="s">
        <v>1326</v>
      </c>
      <c r="D317" s="1011" t="s">
        <v>1</v>
      </c>
      <c r="E317" s="1011" t="s">
        <v>135</v>
      </c>
      <c r="F317" s="1011" t="s">
        <v>14</v>
      </c>
      <c r="G317" s="1011" t="s">
        <v>14</v>
      </c>
      <c r="H317" s="1011" t="s">
        <v>1394</v>
      </c>
      <c r="I317" s="1011" t="s">
        <v>2265</v>
      </c>
      <c r="J317" s="1011" t="s">
        <v>2266</v>
      </c>
      <c r="K317" s="1011" t="s">
        <v>1329</v>
      </c>
      <c r="L317" s="1011" t="s">
        <v>47</v>
      </c>
      <c r="M317" s="1011" t="s">
        <v>198</v>
      </c>
      <c r="N317" s="1011">
        <v>0</v>
      </c>
      <c r="O317" s="1011">
        <v>0</v>
      </c>
      <c r="P317" s="1011">
        <v>0</v>
      </c>
      <c r="Q317" s="1011">
        <v>0</v>
      </c>
      <c r="R317" s="1011">
        <v>0</v>
      </c>
      <c r="S317" s="1011">
        <v>0</v>
      </c>
      <c r="T317" s="1011">
        <v>0</v>
      </c>
      <c r="U317" s="1011">
        <v>0</v>
      </c>
      <c r="V317" s="1011">
        <v>0</v>
      </c>
      <c r="W317" s="1011" t="s">
        <v>2267</v>
      </c>
      <c r="X317" s="1011" t="s">
        <v>1331</v>
      </c>
      <c r="Y317" s="1011" t="s">
        <v>2268</v>
      </c>
      <c r="AA317" s="1011" t="s">
        <v>2269</v>
      </c>
      <c r="AB317" s="1011" t="s">
        <v>140</v>
      </c>
    </row>
    <row r="318" spans="1:28" x14ac:dyDescent="0.25">
      <c r="A318" s="1011">
        <v>44135580</v>
      </c>
      <c r="B318" s="1011" t="s">
        <v>1969</v>
      </c>
      <c r="C318" s="1011" t="s">
        <v>1326</v>
      </c>
      <c r="D318" s="1011" t="s">
        <v>1</v>
      </c>
      <c r="E318" s="1011" t="s">
        <v>135</v>
      </c>
      <c r="F318" s="1011" t="s">
        <v>38</v>
      </c>
      <c r="G318" s="1011" t="s">
        <v>38</v>
      </c>
      <c r="H318" s="1011" t="s">
        <v>104</v>
      </c>
      <c r="I318" s="1011" t="s">
        <v>1903</v>
      </c>
      <c r="J318" s="1011" t="s">
        <v>1904</v>
      </c>
      <c r="K318" s="1011" t="s">
        <v>1329</v>
      </c>
      <c r="L318" s="1011" t="s">
        <v>47</v>
      </c>
      <c r="M318" s="1011" t="s">
        <v>198</v>
      </c>
      <c r="N318" s="1011">
        <v>223</v>
      </c>
      <c r="O318" s="1011">
        <v>68</v>
      </c>
      <c r="P318" s="1011">
        <v>8238.4</v>
      </c>
      <c r="Q318" s="1011">
        <v>6589.32</v>
      </c>
      <c r="R318" s="1011">
        <v>1778.6</v>
      </c>
      <c r="S318" s="1011">
        <v>778.04941027999996</v>
      </c>
      <c r="T318" s="1011">
        <v>0</v>
      </c>
      <c r="U318" s="1011">
        <v>0</v>
      </c>
      <c r="V318" s="1011">
        <v>1778.6</v>
      </c>
      <c r="W318" s="1011" t="s">
        <v>1905</v>
      </c>
      <c r="X318" s="1011" t="s">
        <v>1331</v>
      </c>
      <c r="Y318" s="1011" t="s">
        <v>1970</v>
      </c>
      <c r="AA318" s="1011" t="s">
        <v>1971</v>
      </c>
      <c r="AB318" s="1011" t="s">
        <v>140</v>
      </c>
    </row>
    <row r="319" spans="1:28" x14ac:dyDescent="0.25">
      <c r="A319" s="1011">
        <v>3956695</v>
      </c>
      <c r="B319" s="1011" t="s">
        <v>2270</v>
      </c>
      <c r="C319" s="1011" t="s">
        <v>1326</v>
      </c>
      <c r="D319" s="1011" t="s">
        <v>1</v>
      </c>
      <c r="E319" s="1011" t="s">
        <v>135</v>
      </c>
      <c r="F319" s="1011" t="s">
        <v>34</v>
      </c>
      <c r="G319" s="1011" t="s">
        <v>34</v>
      </c>
      <c r="H319" s="1011" t="s">
        <v>97</v>
      </c>
      <c r="I319" s="1011" t="s">
        <v>1692</v>
      </c>
      <c r="J319" s="1011" t="s">
        <v>1693</v>
      </c>
      <c r="K319" s="1011" t="s">
        <v>1329</v>
      </c>
      <c r="L319" s="1011" t="s">
        <v>47</v>
      </c>
      <c r="M319" s="1011" t="s">
        <v>198</v>
      </c>
      <c r="N319" s="1011">
        <v>1082.6684</v>
      </c>
      <c r="O319" s="1011">
        <v>759.66890000000001</v>
      </c>
      <c r="P319" s="1011">
        <v>29326.44</v>
      </c>
      <c r="Q319" s="1011">
        <v>38581.71</v>
      </c>
      <c r="R319" s="1011">
        <v>8081.4522014800004</v>
      </c>
      <c r="S319" s="1011">
        <v>8103.7481887200001</v>
      </c>
      <c r="T319" s="1011">
        <v>-0.47779852</v>
      </c>
      <c r="U319" s="1011">
        <v>0</v>
      </c>
      <c r="V319" s="1011">
        <v>8081.93</v>
      </c>
      <c r="W319" s="1011" t="s">
        <v>1694</v>
      </c>
      <c r="X319" s="1011" t="s">
        <v>1331</v>
      </c>
      <c r="Y319" s="1011" t="s">
        <v>2271</v>
      </c>
      <c r="AA319" s="1011" t="s">
        <v>2272</v>
      </c>
      <c r="AB319" s="1011" t="s">
        <v>140</v>
      </c>
    </row>
    <row r="320" spans="1:28" x14ac:dyDescent="0.25">
      <c r="A320" s="1011">
        <v>3956695</v>
      </c>
      <c r="B320" s="1011" t="s">
        <v>2270</v>
      </c>
      <c r="C320" s="1011" t="s">
        <v>1326</v>
      </c>
      <c r="D320" s="1011" t="s">
        <v>1</v>
      </c>
      <c r="E320" s="1011" t="s">
        <v>135</v>
      </c>
      <c r="F320" s="1011" t="s">
        <v>34</v>
      </c>
      <c r="G320" s="1011" t="s">
        <v>34</v>
      </c>
      <c r="H320" s="1011" t="s">
        <v>95</v>
      </c>
      <c r="I320" s="1011" t="s">
        <v>1692</v>
      </c>
      <c r="J320" s="1011" t="s">
        <v>1693</v>
      </c>
      <c r="K320" s="1011" t="s">
        <v>1329</v>
      </c>
      <c r="L320" s="1011" t="s">
        <v>47</v>
      </c>
      <c r="M320" s="1011" t="s">
        <v>198</v>
      </c>
      <c r="N320" s="1011">
        <v>957.56759999999997</v>
      </c>
      <c r="O320" s="1011">
        <v>638.38440000000003</v>
      </c>
      <c r="P320" s="1011">
        <v>10564.38</v>
      </c>
      <c r="Q320" s="1011">
        <v>36889.760000000002</v>
      </c>
      <c r="R320" s="1011">
        <v>-1244.8319271099999</v>
      </c>
      <c r="S320" s="1011">
        <v>14271.02804771</v>
      </c>
      <c r="T320" s="1011">
        <v>-4.9319271100000002</v>
      </c>
      <c r="U320" s="1011">
        <v>0</v>
      </c>
      <c r="V320" s="1011">
        <v>-1239.9000000000001</v>
      </c>
      <c r="W320" s="1011" t="s">
        <v>1694</v>
      </c>
      <c r="X320" s="1011" t="s">
        <v>1331</v>
      </c>
      <c r="Y320" s="1011" t="s">
        <v>2271</v>
      </c>
      <c r="AA320" s="1011" t="s">
        <v>2272</v>
      </c>
      <c r="AB320" s="1011" t="s">
        <v>140</v>
      </c>
    </row>
    <row r="321" spans="1:28" x14ac:dyDescent="0.25">
      <c r="A321" s="1011">
        <v>44135580</v>
      </c>
      <c r="B321" s="1011" t="s">
        <v>1969</v>
      </c>
      <c r="C321" s="1011" t="s">
        <v>1326</v>
      </c>
      <c r="D321" s="1011" t="s">
        <v>1</v>
      </c>
      <c r="E321" s="1011" t="s">
        <v>135</v>
      </c>
      <c r="F321" s="1011" t="s">
        <v>38</v>
      </c>
      <c r="G321" s="1011" t="s">
        <v>38</v>
      </c>
      <c r="H321" s="1011" t="s">
        <v>99</v>
      </c>
      <c r="I321" s="1011" t="s">
        <v>1903</v>
      </c>
      <c r="J321" s="1011" t="s">
        <v>1904</v>
      </c>
      <c r="K321" s="1011" t="s">
        <v>1329</v>
      </c>
      <c r="L321" s="1011" t="s">
        <v>47</v>
      </c>
      <c r="M321" s="1011" t="s">
        <v>198</v>
      </c>
      <c r="N321" s="1011">
        <v>261.33359999999999</v>
      </c>
      <c r="O321" s="1011">
        <v>63</v>
      </c>
      <c r="P321" s="1011">
        <v>5461.5</v>
      </c>
      <c r="Q321" s="1011">
        <v>10861.39</v>
      </c>
      <c r="R321" s="1011">
        <v>2234.8000000000002</v>
      </c>
      <c r="S321" s="1011">
        <v>645.26668500999995</v>
      </c>
      <c r="T321" s="1011">
        <v>0</v>
      </c>
      <c r="U321" s="1011">
        <v>0</v>
      </c>
      <c r="V321" s="1011">
        <v>2234.8000000000002</v>
      </c>
      <c r="W321" s="1011" t="s">
        <v>1905</v>
      </c>
      <c r="X321" s="1011" t="s">
        <v>1331</v>
      </c>
      <c r="Y321" s="1011" t="s">
        <v>1970</v>
      </c>
      <c r="AA321" s="1011" t="s">
        <v>1971</v>
      </c>
      <c r="AB321" s="1011" t="s">
        <v>140</v>
      </c>
    </row>
    <row r="322" spans="1:28" x14ac:dyDescent="0.25">
      <c r="A322" s="1011">
        <v>93772242</v>
      </c>
      <c r="B322" s="1011" t="s">
        <v>1578</v>
      </c>
      <c r="C322" s="1011" t="s">
        <v>1326</v>
      </c>
      <c r="D322" s="1011" t="s">
        <v>1</v>
      </c>
      <c r="E322" s="1011" t="s">
        <v>135</v>
      </c>
      <c r="F322" s="1011" t="s">
        <v>20</v>
      </c>
      <c r="G322" s="1011" t="s">
        <v>20</v>
      </c>
      <c r="H322" s="1011" t="s">
        <v>104</v>
      </c>
      <c r="I322" s="1011" t="s">
        <v>1579</v>
      </c>
      <c r="J322" s="1011" t="s">
        <v>1396</v>
      </c>
      <c r="K322" s="1011" t="s">
        <v>1329</v>
      </c>
      <c r="L322" s="1011" t="s">
        <v>47</v>
      </c>
      <c r="M322" s="1011" t="s">
        <v>198</v>
      </c>
      <c r="N322" s="1011">
        <v>35</v>
      </c>
      <c r="O322" s="1011">
        <v>35</v>
      </c>
      <c r="P322" s="1011">
        <v>814.15</v>
      </c>
      <c r="Q322" s="1011">
        <v>3037.94</v>
      </c>
      <c r="R322" s="1011">
        <v>918.02</v>
      </c>
      <c r="S322" s="1011">
        <v>339.11968223000002</v>
      </c>
      <c r="T322" s="1011">
        <v>0</v>
      </c>
      <c r="U322" s="1011">
        <v>0</v>
      </c>
      <c r="V322" s="1011">
        <v>918.02</v>
      </c>
      <c r="W322" s="1011" t="s">
        <v>1397</v>
      </c>
      <c r="X322" s="1011" t="s">
        <v>1331</v>
      </c>
      <c r="Y322" s="1011" t="s">
        <v>1580</v>
      </c>
      <c r="AA322" s="1011" t="s">
        <v>1581</v>
      </c>
      <c r="AB322" s="1011" t="s">
        <v>140</v>
      </c>
    </row>
    <row r="323" spans="1:28" x14ac:dyDescent="0.25">
      <c r="A323" s="1011">
        <v>93757037</v>
      </c>
      <c r="B323" s="1011" t="s">
        <v>2273</v>
      </c>
      <c r="C323" s="1011" t="s">
        <v>1326</v>
      </c>
      <c r="D323" s="1011" t="s">
        <v>1</v>
      </c>
      <c r="E323" s="1011" t="s">
        <v>135</v>
      </c>
      <c r="F323" s="1011" t="s">
        <v>0</v>
      </c>
      <c r="G323" s="1011" t="s">
        <v>0</v>
      </c>
      <c r="H323" s="1011" t="s">
        <v>529</v>
      </c>
      <c r="I323" s="1011" t="s">
        <v>2060</v>
      </c>
      <c r="J323" s="1011" t="s">
        <v>2061</v>
      </c>
      <c r="K323" s="1011" t="s">
        <v>1329</v>
      </c>
      <c r="L323" s="1011" t="s">
        <v>47</v>
      </c>
      <c r="M323" s="1011" t="s">
        <v>198</v>
      </c>
      <c r="N323" s="1011">
        <v>49</v>
      </c>
      <c r="O323" s="1011">
        <v>18</v>
      </c>
      <c r="P323" s="1011">
        <v>3487.53</v>
      </c>
      <c r="Q323" s="1011">
        <v>12334.13</v>
      </c>
      <c r="R323" s="1011">
        <v>1225.6199999999999</v>
      </c>
      <c r="S323" s="1011">
        <v>420.64381467999999</v>
      </c>
      <c r="T323" s="1011">
        <v>0</v>
      </c>
      <c r="U323" s="1011">
        <v>0</v>
      </c>
      <c r="V323" s="1011">
        <v>1225.6199999999999</v>
      </c>
      <c r="W323" s="1011" t="s">
        <v>2062</v>
      </c>
      <c r="X323" s="1011" t="s">
        <v>1331</v>
      </c>
      <c r="Y323" s="1011" t="s">
        <v>2274</v>
      </c>
      <c r="AA323" s="1011" t="s">
        <v>2275</v>
      </c>
      <c r="AB323" s="1011" t="s">
        <v>140</v>
      </c>
    </row>
    <row r="324" spans="1:28" x14ac:dyDescent="0.25">
      <c r="A324" s="1011">
        <v>84229129</v>
      </c>
      <c r="B324" s="1011" t="s">
        <v>2276</v>
      </c>
      <c r="C324" s="1011" t="s">
        <v>1326</v>
      </c>
      <c r="D324" s="1011" t="s">
        <v>1</v>
      </c>
      <c r="E324" s="1011" t="s">
        <v>135</v>
      </c>
      <c r="F324" s="1011" t="s">
        <v>11</v>
      </c>
      <c r="G324" s="1011" t="s">
        <v>11</v>
      </c>
      <c r="H324" s="1011" t="s">
        <v>91</v>
      </c>
      <c r="I324" s="1011" t="s">
        <v>2277</v>
      </c>
      <c r="J324" s="1011" t="s">
        <v>2278</v>
      </c>
      <c r="K324" s="1011" t="s">
        <v>1329</v>
      </c>
      <c r="L324" s="1011" t="s">
        <v>47</v>
      </c>
      <c r="M324" s="1011" t="s">
        <v>198</v>
      </c>
      <c r="N324" s="1011">
        <v>175</v>
      </c>
      <c r="O324" s="1011">
        <v>94</v>
      </c>
      <c r="P324" s="1011">
        <v>1996.32</v>
      </c>
      <c r="Q324" s="1011">
        <v>8842.8799999999992</v>
      </c>
      <c r="R324" s="1011">
        <v>1268.63000668</v>
      </c>
      <c r="S324" s="1011">
        <v>798.47085085000003</v>
      </c>
      <c r="T324" s="1011">
        <v>6.6800000000000004E-6</v>
      </c>
      <c r="U324" s="1011">
        <v>0</v>
      </c>
      <c r="V324" s="1011">
        <v>1268.6300000000001</v>
      </c>
      <c r="W324" s="1011" t="s">
        <v>2279</v>
      </c>
      <c r="X324" s="1011" t="s">
        <v>1331</v>
      </c>
      <c r="Y324" s="1011" t="s">
        <v>2280</v>
      </c>
      <c r="AA324" s="1011" t="s">
        <v>2281</v>
      </c>
      <c r="AB324" s="1011" t="s">
        <v>140</v>
      </c>
    </row>
    <row r="325" spans="1:28" x14ac:dyDescent="0.25">
      <c r="A325" s="1011">
        <v>64042203</v>
      </c>
      <c r="B325" s="1011" t="s">
        <v>1532</v>
      </c>
      <c r="C325" s="1011" t="s">
        <v>1326</v>
      </c>
      <c r="D325" s="1011" t="s">
        <v>1</v>
      </c>
      <c r="E325" s="1011" t="s">
        <v>135</v>
      </c>
      <c r="F325" s="1011" t="s">
        <v>20</v>
      </c>
      <c r="G325" s="1011" t="s">
        <v>20</v>
      </c>
      <c r="H325" s="1011" t="s">
        <v>530</v>
      </c>
      <c r="I325" s="1011" t="s">
        <v>1533</v>
      </c>
      <c r="J325" s="1011" t="s">
        <v>1534</v>
      </c>
      <c r="K325" s="1011" t="s">
        <v>1329</v>
      </c>
      <c r="L325" s="1011" t="s">
        <v>47</v>
      </c>
      <c r="M325" s="1011" t="s">
        <v>198</v>
      </c>
      <c r="N325" s="1011">
        <v>367</v>
      </c>
      <c r="O325" s="1011">
        <v>361</v>
      </c>
      <c r="P325" s="1011">
        <v>23830.71</v>
      </c>
      <c r="Q325" s="1011">
        <v>61492.84</v>
      </c>
      <c r="R325" s="1011">
        <v>697.63</v>
      </c>
      <c r="S325" s="1011">
        <v>4854.8429080100004</v>
      </c>
      <c r="T325" s="1011">
        <v>0</v>
      </c>
      <c r="U325" s="1011">
        <v>180.08</v>
      </c>
      <c r="V325" s="1011">
        <v>877.71</v>
      </c>
      <c r="W325" s="1011" t="s">
        <v>1535</v>
      </c>
      <c r="X325" s="1011" t="s">
        <v>1331</v>
      </c>
      <c r="Y325" s="1011" t="s">
        <v>1536</v>
      </c>
      <c r="AA325" s="1011" t="s">
        <v>1537</v>
      </c>
      <c r="AB325" s="1011" t="s">
        <v>140</v>
      </c>
    </row>
    <row r="326" spans="1:28" x14ac:dyDescent="0.25">
      <c r="A326" s="1011">
        <v>84157304</v>
      </c>
      <c r="B326" s="1011" t="s">
        <v>1983</v>
      </c>
      <c r="C326" s="1011" t="s">
        <v>1326</v>
      </c>
      <c r="D326" s="1011" t="s">
        <v>1</v>
      </c>
      <c r="E326" s="1011" t="s">
        <v>135</v>
      </c>
      <c r="F326" s="1011" t="s">
        <v>11</v>
      </c>
      <c r="G326" s="1011" t="s">
        <v>11</v>
      </c>
      <c r="H326" s="1011" t="s">
        <v>91</v>
      </c>
      <c r="I326" s="1011" t="s">
        <v>1984</v>
      </c>
      <c r="J326" s="1011" t="s">
        <v>1985</v>
      </c>
      <c r="K326" s="1011" t="s">
        <v>1329</v>
      </c>
      <c r="L326" s="1011" t="s">
        <v>47</v>
      </c>
      <c r="M326" s="1011" t="s">
        <v>198</v>
      </c>
      <c r="N326" s="1011">
        <v>687</v>
      </c>
      <c r="O326" s="1011">
        <v>645</v>
      </c>
      <c r="P326" s="1011">
        <v>8313.92</v>
      </c>
      <c r="Q326" s="1011">
        <v>26696.78</v>
      </c>
      <c r="R326" s="1011">
        <v>2566.7500069299999</v>
      </c>
      <c r="S326" s="1011">
        <v>2321.13922258</v>
      </c>
      <c r="T326" s="1011">
        <v>6.9299999999999997E-6</v>
      </c>
      <c r="U326" s="1011">
        <v>0</v>
      </c>
      <c r="V326" s="1011">
        <v>2566.75</v>
      </c>
      <c r="W326" s="1011" t="s">
        <v>10</v>
      </c>
      <c r="X326" s="1011" t="s">
        <v>1331</v>
      </c>
      <c r="Y326" s="1011" t="s">
        <v>1986</v>
      </c>
      <c r="AA326" s="1011" t="s">
        <v>1921</v>
      </c>
      <c r="AB326" s="1011" t="s">
        <v>140</v>
      </c>
    </row>
    <row r="327" spans="1:28" x14ac:dyDescent="0.25">
      <c r="A327" s="1011">
        <v>74163817</v>
      </c>
      <c r="B327" s="1011" t="s">
        <v>2282</v>
      </c>
      <c r="C327" s="1011" t="s">
        <v>1326</v>
      </c>
      <c r="D327" s="1011" t="s">
        <v>1</v>
      </c>
      <c r="E327" s="1011" t="s">
        <v>135</v>
      </c>
      <c r="F327" s="1011" t="s">
        <v>11</v>
      </c>
      <c r="G327" s="1011" t="s">
        <v>11</v>
      </c>
      <c r="H327" s="1011" t="s">
        <v>104</v>
      </c>
      <c r="I327" s="1011" t="s">
        <v>2283</v>
      </c>
      <c r="J327" s="1011" t="s">
        <v>1693</v>
      </c>
      <c r="K327" s="1011" t="s">
        <v>1329</v>
      </c>
      <c r="L327" s="1011" t="s">
        <v>47</v>
      </c>
      <c r="M327" s="1011" t="s">
        <v>198</v>
      </c>
      <c r="N327" s="1011">
        <v>51</v>
      </c>
      <c r="O327" s="1011">
        <v>51</v>
      </c>
      <c r="P327" s="1011">
        <v>1151.18</v>
      </c>
      <c r="Q327" s="1011">
        <v>1921.54</v>
      </c>
      <c r="R327" s="1011">
        <v>364.94</v>
      </c>
      <c r="S327" s="1011">
        <v>209.41929110999999</v>
      </c>
      <c r="T327" s="1011">
        <v>0</v>
      </c>
      <c r="U327" s="1011">
        <v>0</v>
      </c>
      <c r="V327" s="1011">
        <v>364.94</v>
      </c>
      <c r="W327" s="1011" t="s">
        <v>1694</v>
      </c>
      <c r="X327" s="1011" t="s">
        <v>1331</v>
      </c>
      <c r="Y327" s="1011" t="s">
        <v>2284</v>
      </c>
      <c r="AA327" s="1011" t="s">
        <v>2285</v>
      </c>
      <c r="AB327" s="1011" t="s">
        <v>140</v>
      </c>
    </row>
    <row r="328" spans="1:28" x14ac:dyDescent="0.25">
      <c r="A328" s="1011">
        <v>84156447</v>
      </c>
      <c r="B328" s="1011" t="s">
        <v>2286</v>
      </c>
      <c r="C328" s="1011" t="s">
        <v>1326</v>
      </c>
      <c r="D328" s="1011" t="s">
        <v>1</v>
      </c>
      <c r="E328" s="1011" t="s">
        <v>135</v>
      </c>
      <c r="F328" s="1011" t="s">
        <v>20</v>
      </c>
      <c r="G328" s="1011" t="s">
        <v>20</v>
      </c>
      <c r="H328" s="1011" t="s">
        <v>95</v>
      </c>
      <c r="I328" s="1011" t="s">
        <v>2287</v>
      </c>
      <c r="J328" s="1011" t="s">
        <v>1499</v>
      </c>
      <c r="K328" s="1011" t="s">
        <v>1329</v>
      </c>
      <c r="L328" s="1011" t="s">
        <v>47</v>
      </c>
      <c r="M328" s="1011" t="s">
        <v>198</v>
      </c>
      <c r="N328" s="1011">
        <v>232.83349999999999</v>
      </c>
      <c r="O328" s="1011">
        <v>178.33349999999999</v>
      </c>
      <c r="P328" s="1011">
        <v>2559.7199999999998</v>
      </c>
      <c r="Q328" s="1011">
        <v>8177.99</v>
      </c>
      <c r="R328" s="1011">
        <v>-432.63608935000002</v>
      </c>
      <c r="S328" s="1011">
        <v>3469.59430879</v>
      </c>
      <c r="T328" s="1011">
        <v>-4.6089350000000001E-2</v>
      </c>
      <c r="U328" s="1011">
        <v>0</v>
      </c>
      <c r="V328" s="1011">
        <v>-432.59</v>
      </c>
      <c r="W328" s="1011" t="s">
        <v>1361</v>
      </c>
      <c r="X328" s="1011" t="s">
        <v>1331</v>
      </c>
      <c r="Y328" s="1011" t="s">
        <v>2288</v>
      </c>
      <c r="AA328" s="1011" t="s">
        <v>2289</v>
      </c>
      <c r="AB328" s="1011" t="s">
        <v>140</v>
      </c>
    </row>
    <row r="329" spans="1:28" x14ac:dyDescent="0.25">
      <c r="A329" s="1011">
        <v>34241125</v>
      </c>
      <c r="B329" s="1011" t="s">
        <v>1987</v>
      </c>
      <c r="C329" s="1011" t="s">
        <v>1326</v>
      </c>
      <c r="D329" s="1011" t="s">
        <v>1</v>
      </c>
      <c r="E329" s="1011" t="s">
        <v>135</v>
      </c>
      <c r="F329" s="1011" t="s">
        <v>38</v>
      </c>
      <c r="G329" s="1011" t="s">
        <v>38</v>
      </c>
      <c r="H329" s="1011" t="s">
        <v>95</v>
      </c>
      <c r="I329" s="1011" t="s">
        <v>1988</v>
      </c>
      <c r="J329" s="1011" t="s">
        <v>1989</v>
      </c>
      <c r="K329" s="1011" t="s">
        <v>1329</v>
      </c>
      <c r="L329" s="1011" t="s">
        <v>47</v>
      </c>
      <c r="M329" s="1011" t="s">
        <v>198</v>
      </c>
      <c r="N329" s="1011">
        <v>630.63329999999996</v>
      </c>
      <c r="O329" s="1011">
        <v>457</v>
      </c>
      <c r="P329" s="1011">
        <v>7421.78</v>
      </c>
      <c r="Q329" s="1011">
        <v>25336.92</v>
      </c>
      <c r="R329" s="1011">
        <v>-1217.01043177</v>
      </c>
      <c r="S329" s="1011">
        <v>8857.2682901799999</v>
      </c>
      <c r="T329" s="1011">
        <v>-7.0431770000000005E-2</v>
      </c>
      <c r="U329" s="1011">
        <v>0</v>
      </c>
      <c r="V329" s="1011">
        <v>-1216.94</v>
      </c>
      <c r="W329" s="1011" t="s">
        <v>1990</v>
      </c>
      <c r="X329" s="1011" t="s">
        <v>1331</v>
      </c>
      <c r="Y329" s="1011" t="s">
        <v>1991</v>
      </c>
      <c r="AA329" s="1011" t="s">
        <v>1992</v>
      </c>
      <c r="AB329" s="1011" t="s">
        <v>140</v>
      </c>
    </row>
    <row r="330" spans="1:28" x14ac:dyDescent="0.25">
      <c r="A330" s="1011">
        <v>43754282</v>
      </c>
      <c r="B330" s="1011" t="s">
        <v>2125</v>
      </c>
      <c r="C330" s="1011" t="s">
        <v>1326</v>
      </c>
      <c r="D330" s="1011" t="s">
        <v>1</v>
      </c>
      <c r="E330" s="1011" t="s">
        <v>135</v>
      </c>
      <c r="F330" s="1011" t="s">
        <v>34</v>
      </c>
      <c r="G330" s="1011" t="s">
        <v>34</v>
      </c>
      <c r="H330" s="1011" t="s">
        <v>91</v>
      </c>
      <c r="I330" s="1011" t="s">
        <v>1327</v>
      </c>
      <c r="J330" s="1011" t="s">
        <v>1328</v>
      </c>
      <c r="K330" s="1011" t="s">
        <v>1329</v>
      </c>
      <c r="L330" s="1011" t="s">
        <v>47</v>
      </c>
      <c r="M330" s="1011" t="s">
        <v>198</v>
      </c>
      <c r="N330" s="1011">
        <v>362</v>
      </c>
      <c r="O330" s="1011">
        <v>287</v>
      </c>
      <c r="P330" s="1011">
        <v>5458.95</v>
      </c>
      <c r="Q330" s="1011">
        <v>25984.95</v>
      </c>
      <c r="R330" s="1011">
        <v>7864.49431207</v>
      </c>
      <c r="S330" s="1011">
        <v>2611.8428508299999</v>
      </c>
      <c r="T330" s="1011">
        <v>39.354312069999999</v>
      </c>
      <c r="U330" s="1011">
        <v>0</v>
      </c>
      <c r="V330" s="1011">
        <v>7825.14</v>
      </c>
      <c r="W330" s="1011" t="s">
        <v>1330</v>
      </c>
      <c r="X330" s="1011" t="s">
        <v>1331</v>
      </c>
      <c r="Y330" s="1011" t="s">
        <v>2126</v>
      </c>
      <c r="AA330" s="1011" t="s">
        <v>2127</v>
      </c>
      <c r="AB330" s="1011" t="s">
        <v>140</v>
      </c>
    </row>
    <row r="331" spans="1:28" x14ac:dyDescent="0.25">
      <c r="A331" s="1011">
        <v>63934905</v>
      </c>
      <c r="B331" s="1011" t="s">
        <v>2048</v>
      </c>
      <c r="C331" s="1011" t="s">
        <v>1326</v>
      </c>
      <c r="D331" s="1011" t="s">
        <v>1</v>
      </c>
      <c r="E331" s="1011" t="s">
        <v>135</v>
      </c>
      <c r="F331" s="1011" t="s">
        <v>34</v>
      </c>
      <c r="G331" s="1011" t="s">
        <v>34</v>
      </c>
      <c r="H331" s="1011" t="s">
        <v>98</v>
      </c>
      <c r="I331" s="1011" t="s">
        <v>2049</v>
      </c>
      <c r="J331" s="1011" t="s">
        <v>1510</v>
      </c>
      <c r="K331" s="1011" t="s">
        <v>1329</v>
      </c>
      <c r="L331" s="1011" t="s">
        <v>47</v>
      </c>
      <c r="M331" s="1011" t="s">
        <v>198</v>
      </c>
      <c r="N331" s="1011">
        <v>154</v>
      </c>
      <c r="O331" s="1011">
        <v>151</v>
      </c>
      <c r="P331" s="1011">
        <v>4542.5</v>
      </c>
      <c r="Q331" s="1011">
        <v>3208.52</v>
      </c>
      <c r="R331" s="1011">
        <v>177.09</v>
      </c>
      <c r="S331" s="1011">
        <v>556.27237364999996</v>
      </c>
      <c r="T331" s="1011">
        <v>0</v>
      </c>
      <c r="U331" s="1011">
        <v>159.97999999999999</v>
      </c>
      <c r="V331" s="1011">
        <v>337.07</v>
      </c>
      <c r="W331" s="1011" t="s">
        <v>1511</v>
      </c>
      <c r="X331" s="1011" t="s">
        <v>1331</v>
      </c>
      <c r="Y331" s="1011" t="s">
        <v>2050</v>
      </c>
      <c r="AA331" s="1011" t="s">
        <v>2051</v>
      </c>
      <c r="AB331" s="1011" t="s">
        <v>140</v>
      </c>
    </row>
    <row r="332" spans="1:28" x14ac:dyDescent="0.25">
      <c r="A332" s="1011">
        <v>23991268</v>
      </c>
      <c r="B332" s="1011" t="s">
        <v>1878</v>
      </c>
      <c r="C332" s="1011" t="s">
        <v>1326</v>
      </c>
      <c r="D332" s="1011" t="s">
        <v>1</v>
      </c>
      <c r="E332" s="1011" t="s">
        <v>135</v>
      </c>
      <c r="F332" s="1011" t="s">
        <v>0</v>
      </c>
      <c r="G332" s="1011" t="s">
        <v>0</v>
      </c>
      <c r="H332" s="1011" t="s">
        <v>91</v>
      </c>
      <c r="I332" s="1011" t="s">
        <v>1879</v>
      </c>
      <c r="J332" s="1011" t="s">
        <v>1880</v>
      </c>
      <c r="K332" s="1011" t="s">
        <v>1329</v>
      </c>
      <c r="L332" s="1011" t="s">
        <v>47</v>
      </c>
      <c r="M332" s="1011" t="s">
        <v>198</v>
      </c>
      <c r="N332" s="1011">
        <v>730</v>
      </c>
      <c r="O332" s="1011">
        <v>310</v>
      </c>
      <c r="P332" s="1011">
        <v>31203.66</v>
      </c>
      <c r="Q332" s="1011">
        <v>72731.91</v>
      </c>
      <c r="R332" s="1011">
        <v>18771.560183549998</v>
      </c>
      <c r="S332" s="1011">
        <v>3728.5754554599998</v>
      </c>
      <c r="T332" s="1011">
        <v>1.8354999999999999E-4</v>
      </c>
      <c r="U332" s="1011">
        <v>0</v>
      </c>
      <c r="V332" s="1011">
        <v>18771.560000000001</v>
      </c>
      <c r="W332" s="1011" t="s">
        <v>1881</v>
      </c>
      <c r="X332" s="1011" t="s">
        <v>1331</v>
      </c>
      <c r="Y332" s="1011" t="s">
        <v>1882</v>
      </c>
      <c r="AA332" s="1011" t="s">
        <v>1883</v>
      </c>
      <c r="AB332" s="1011" t="s">
        <v>140</v>
      </c>
    </row>
    <row r="333" spans="1:28" x14ac:dyDescent="0.25">
      <c r="A333" s="1011">
        <v>14076970</v>
      </c>
      <c r="B333" s="1011" t="s">
        <v>1853</v>
      </c>
      <c r="C333" s="1011" t="s">
        <v>1326</v>
      </c>
      <c r="D333" s="1011" t="s">
        <v>1</v>
      </c>
      <c r="E333" s="1011" t="s">
        <v>135</v>
      </c>
      <c r="F333" s="1011" t="s">
        <v>14</v>
      </c>
      <c r="G333" s="1011" t="s">
        <v>14</v>
      </c>
      <c r="H333" s="1011" t="s">
        <v>530</v>
      </c>
      <c r="I333" s="1011" t="s">
        <v>1854</v>
      </c>
      <c r="J333" s="1011" t="s">
        <v>1657</v>
      </c>
      <c r="K333" s="1011" t="s">
        <v>1329</v>
      </c>
      <c r="L333" s="1011" t="s">
        <v>47</v>
      </c>
      <c r="M333" s="1011" t="s">
        <v>198</v>
      </c>
      <c r="N333" s="1011">
        <v>135</v>
      </c>
      <c r="O333" s="1011">
        <v>20</v>
      </c>
      <c r="P333" s="1011">
        <v>2619.6</v>
      </c>
      <c r="Q333" s="1011">
        <v>7113.1</v>
      </c>
      <c r="R333" s="1011">
        <v>1423.78</v>
      </c>
      <c r="S333" s="1011">
        <v>191.95863184000001</v>
      </c>
      <c r="T333" s="1011">
        <v>0</v>
      </c>
      <c r="U333" s="1011">
        <v>0</v>
      </c>
      <c r="V333" s="1011">
        <v>1423.78</v>
      </c>
      <c r="W333" s="1011" t="s">
        <v>1658</v>
      </c>
      <c r="X333" s="1011" t="s">
        <v>1331</v>
      </c>
      <c r="Y333" s="1011" t="s">
        <v>1855</v>
      </c>
      <c r="AA333" s="1011" t="s">
        <v>1856</v>
      </c>
      <c r="AB333" s="1011" t="s">
        <v>140</v>
      </c>
    </row>
    <row r="334" spans="1:28" x14ac:dyDescent="0.25">
      <c r="A334" s="1011">
        <v>4140778</v>
      </c>
      <c r="B334" s="1011" t="s">
        <v>2052</v>
      </c>
      <c r="C334" s="1011" t="s">
        <v>1326</v>
      </c>
      <c r="D334" s="1011" t="s">
        <v>1</v>
      </c>
      <c r="E334" s="1011" t="s">
        <v>135</v>
      </c>
      <c r="F334" s="1011" t="s">
        <v>0</v>
      </c>
      <c r="G334" s="1011" t="s">
        <v>0</v>
      </c>
      <c r="H334" s="1011" t="s">
        <v>95</v>
      </c>
      <c r="I334" s="1011" t="s">
        <v>2053</v>
      </c>
      <c r="J334" s="1011" t="s">
        <v>1550</v>
      </c>
      <c r="K334" s="1011" t="s">
        <v>1329</v>
      </c>
      <c r="L334" s="1011" t="s">
        <v>47</v>
      </c>
      <c r="M334" s="1011" t="s">
        <v>198</v>
      </c>
      <c r="N334" s="1011">
        <v>306.2</v>
      </c>
      <c r="O334" s="1011">
        <v>100.2</v>
      </c>
      <c r="P334" s="1011">
        <v>3466.75</v>
      </c>
      <c r="Q334" s="1011">
        <v>10731.67</v>
      </c>
      <c r="R334" s="1011">
        <v>647.18154478999998</v>
      </c>
      <c r="S334" s="1011">
        <v>2284.74973559</v>
      </c>
      <c r="T334" s="1011">
        <v>-2.2784552100000002</v>
      </c>
      <c r="U334" s="1011">
        <v>0</v>
      </c>
      <c r="V334" s="1011">
        <v>649.46</v>
      </c>
      <c r="W334" s="1011" t="s">
        <v>1361</v>
      </c>
      <c r="X334" s="1011" t="s">
        <v>1331</v>
      </c>
      <c r="Y334" s="1011" t="s">
        <v>2054</v>
      </c>
      <c r="AA334" s="1011" t="s">
        <v>2055</v>
      </c>
      <c r="AB334" s="1011" t="s">
        <v>140</v>
      </c>
    </row>
    <row r="335" spans="1:28" x14ac:dyDescent="0.25">
      <c r="A335" s="1011">
        <v>14141360</v>
      </c>
      <c r="B335" s="1011" t="s">
        <v>1674</v>
      </c>
      <c r="C335" s="1011" t="s">
        <v>1326</v>
      </c>
      <c r="D335" s="1011" t="s">
        <v>1</v>
      </c>
      <c r="E335" s="1011" t="s">
        <v>135</v>
      </c>
      <c r="F335" s="1011" t="s">
        <v>14</v>
      </c>
      <c r="G335" s="1011" t="s">
        <v>14</v>
      </c>
      <c r="H335" s="1011" t="s">
        <v>101</v>
      </c>
      <c r="I335" s="1011" t="s">
        <v>1675</v>
      </c>
      <c r="J335" s="1011" t="s">
        <v>1676</v>
      </c>
      <c r="K335" s="1011" t="s">
        <v>1329</v>
      </c>
      <c r="L335" s="1011" t="s">
        <v>47</v>
      </c>
      <c r="M335" s="1011" t="s">
        <v>198</v>
      </c>
      <c r="N335" s="1011">
        <v>48</v>
      </c>
      <c r="O335" s="1011">
        <v>18</v>
      </c>
      <c r="P335" s="1011">
        <v>1778.7</v>
      </c>
      <c r="Q335" s="1011">
        <v>1476.5</v>
      </c>
      <c r="R335" s="1011">
        <v>61.26</v>
      </c>
      <c r="S335" s="1011">
        <v>182.47791637</v>
      </c>
      <c r="T335" s="1011">
        <v>0</v>
      </c>
      <c r="U335" s="1011">
        <v>0</v>
      </c>
      <c r="V335" s="1011">
        <v>61.26</v>
      </c>
      <c r="W335" s="1011" t="s">
        <v>47</v>
      </c>
      <c r="X335" s="1011" t="s">
        <v>1331</v>
      </c>
      <c r="Y335" s="1011" t="s">
        <v>1677</v>
      </c>
      <c r="AA335" s="1011" t="s">
        <v>1678</v>
      </c>
      <c r="AB335" s="1011" t="s">
        <v>140</v>
      </c>
    </row>
    <row r="336" spans="1:28" x14ac:dyDescent="0.25">
      <c r="A336" s="1011">
        <v>74235227</v>
      </c>
      <c r="B336" s="1011" t="s">
        <v>2290</v>
      </c>
      <c r="C336" s="1011" t="s">
        <v>1326</v>
      </c>
      <c r="D336" s="1011" t="s">
        <v>1</v>
      </c>
      <c r="E336" s="1011" t="s">
        <v>135</v>
      </c>
      <c r="F336" s="1011" t="s">
        <v>34</v>
      </c>
      <c r="G336" s="1011" t="s">
        <v>34</v>
      </c>
      <c r="H336" s="1011" t="s">
        <v>104</v>
      </c>
      <c r="I336" s="1011" t="s">
        <v>1662</v>
      </c>
      <c r="J336" s="1011" t="s">
        <v>1663</v>
      </c>
      <c r="K336" s="1011" t="s">
        <v>1329</v>
      </c>
      <c r="L336" s="1011" t="s">
        <v>47</v>
      </c>
      <c r="M336" s="1011" t="s">
        <v>198</v>
      </c>
      <c r="N336" s="1011">
        <v>9</v>
      </c>
      <c r="O336" s="1011">
        <v>7</v>
      </c>
      <c r="P336" s="1011">
        <v>399.25</v>
      </c>
      <c r="Q336" s="1011">
        <v>219.21</v>
      </c>
      <c r="R336" s="1011">
        <v>38.270000000000003</v>
      </c>
      <c r="S336" s="1011">
        <v>31.825912599999999</v>
      </c>
      <c r="T336" s="1011">
        <v>0</v>
      </c>
      <c r="U336" s="1011">
        <v>0</v>
      </c>
      <c r="V336" s="1011">
        <v>38.270000000000003</v>
      </c>
      <c r="W336" s="1011" t="s">
        <v>1664</v>
      </c>
      <c r="X336" s="1011" t="s">
        <v>1331</v>
      </c>
      <c r="Y336" s="1011" t="s">
        <v>2291</v>
      </c>
      <c r="AA336" s="1011" t="s">
        <v>2292</v>
      </c>
      <c r="AB336" s="1011" t="s">
        <v>140</v>
      </c>
    </row>
    <row r="337" spans="1:28" x14ac:dyDescent="0.25">
      <c r="A337" s="1011">
        <v>54180716</v>
      </c>
      <c r="B337" s="1011" t="s">
        <v>2293</v>
      </c>
      <c r="C337" s="1011" t="s">
        <v>1326</v>
      </c>
      <c r="D337" s="1011" t="s">
        <v>1</v>
      </c>
      <c r="E337" s="1011" t="s">
        <v>135</v>
      </c>
      <c r="F337" s="1011" t="s">
        <v>6</v>
      </c>
      <c r="G337" s="1011" t="s">
        <v>6</v>
      </c>
      <c r="H337" s="1011" t="s">
        <v>95</v>
      </c>
      <c r="I337" s="1011" t="s">
        <v>2294</v>
      </c>
      <c r="J337" s="1011" t="s">
        <v>1989</v>
      </c>
      <c r="K337" s="1011" t="s">
        <v>1329</v>
      </c>
      <c r="L337" s="1011" t="s">
        <v>47</v>
      </c>
      <c r="M337" s="1011" t="s">
        <v>198</v>
      </c>
      <c r="N337" s="1011">
        <v>153.56020000000001</v>
      </c>
      <c r="O337" s="1011">
        <v>128.88509999999999</v>
      </c>
      <c r="P337" s="1011">
        <v>1317.42</v>
      </c>
      <c r="Q337" s="1011">
        <v>4999.45</v>
      </c>
      <c r="R337" s="1011">
        <v>7.8513871999999996</v>
      </c>
      <c r="S337" s="1011">
        <v>1853.1172428</v>
      </c>
      <c r="T337" s="1011">
        <v>-3.8612800000000003E-2</v>
      </c>
      <c r="U337" s="1011">
        <v>0</v>
      </c>
      <c r="V337" s="1011">
        <v>7.89</v>
      </c>
      <c r="W337" s="1011" t="s">
        <v>1990</v>
      </c>
      <c r="X337" s="1011" t="s">
        <v>1331</v>
      </c>
      <c r="Y337" s="1011" t="s">
        <v>2295</v>
      </c>
      <c r="AA337" s="1011" t="s">
        <v>2296</v>
      </c>
      <c r="AB337" s="1011" t="s">
        <v>140</v>
      </c>
    </row>
    <row r="338" spans="1:28" x14ac:dyDescent="0.25">
      <c r="A338" s="1011">
        <v>84156447</v>
      </c>
      <c r="B338" s="1011" t="s">
        <v>2286</v>
      </c>
      <c r="C338" s="1011" t="s">
        <v>1326</v>
      </c>
      <c r="D338" s="1011" t="s">
        <v>1</v>
      </c>
      <c r="E338" s="1011" t="s">
        <v>135</v>
      </c>
      <c r="F338" s="1011" t="s">
        <v>20</v>
      </c>
      <c r="G338" s="1011" t="s">
        <v>20</v>
      </c>
      <c r="H338" s="1011" t="s">
        <v>99</v>
      </c>
      <c r="I338" s="1011" t="s">
        <v>2287</v>
      </c>
      <c r="J338" s="1011" t="s">
        <v>1499</v>
      </c>
      <c r="K338" s="1011" t="s">
        <v>1329</v>
      </c>
      <c r="L338" s="1011" t="s">
        <v>47</v>
      </c>
      <c r="M338" s="1011" t="s">
        <v>198</v>
      </c>
      <c r="N338" s="1011">
        <v>61</v>
      </c>
      <c r="O338" s="1011">
        <v>58</v>
      </c>
      <c r="P338" s="1011">
        <v>1035</v>
      </c>
      <c r="Q338" s="1011">
        <v>2318.15</v>
      </c>
      <c r="R338" s="1011">
        <v>201.15</v>
      </c>
      <c r="S338" s="1011">
        <v>535.88444045000006</v>
      </c>
      <c r="T338" s="1011">
        <v>0</v>
      </c>
      <c r="U338" s="1011">
        <v>0</v>
      </c>
      <c r="V338" s="1011">
        <v>201.15</v>
      </c>
      <c r="W338" s="1011" t="s">
        <v>1361</v>
      </c>
      <c r="X338" s="1011" t="s">
        <v>1331</v>
      </c>
      <c r="Y338" s="1011" t="s">
        <v>2288</v>
      </c>
      <c r="AA338" s="1011" t="s">
        <v>2289</v>
      </c>
      <c r="AB338" s="1011" t="s">
        <v>140</v>
      </c>
    </row>
    <row r="339" spans="1:28" x14ac:dyDescent="0.25">
      <c r="A339" s="1011">
        <v>64062466</v>
      </c>
      <c r="B339" s="1011" t="s">
        <v>1414</v>
      </c>
      <c r="C339" s="1011" t="s">
        <v>1326</v>
      </c>
      <c r="D339" s="1011" t="s">
        <v>1</v>
      </c>
      <c r="E339" s="1011" t="s">
        <v>135</v>
      </c>
      <c r="F339" s="1011" t="s">
        <v>62</v>
      </c>
      <c r="G339" s="1011" t="s">
        <v>62</v>
      </c>
      <c r="H339" s="1011" t="s">
        <v>91</v>
      </c>
      <c r="I339" s="1011" t="s">
        <v>1415</v>
      </c>
      <c r="J339" s="1011" t="s">
        <v>1416</v>
      </c>
      <c r="K339" s="1011" t="s">
        <v>1329</v>
      </c>
      <c r="L339" s="1011" t="s">
        <v>47</v>
      </c>
      <c r="M339" s="1011" t="s">
        <v>198</v>
      </c>
      <c r="N339" s="1011">
        <v>222</v>
      </c>
      <c r="O339" s="1011">
        <v>47</v>
      </c>
      <c r="P339" s="1011">
        <v>3183.4</v>
      </c>
      <c r="Q339" s="1011">
        <v>12977.94</v>
      </c>
      <c r="R339" s="1011">
        <v>1139.5700007800001</v>
      </c>
      <c r="S339" s="1011">
        <v>728.90770234000001</v>
      </c>
      <c r="T339" s="1011">
        <v>7.8000000000000005E-7</v>
      </c>
      <c r="U339" s="1011">
        <v>0</v>
      </c>
      <c r="V339" s="1011">
        <v>1139.57</v>
      </c>
      <c r="W339" s="1011" t="s">
        <v>1397</v>
      </c>
      <c r="X339" s="1011" t="s">
        <v>1331</v>
      </c>
      <c r="Y339" s="1011" t="s">
        <v>1417</v>
      </c>
      <c r="AA339" s="1011" t="s">
        <v>1418</v>
      </c>
      <c r="AB339" s="1011" t="s">
        <v>140</v>
      </c>
    </row>
    <row r="340" spans="1:28" x14ac:dyDescent="0.25">
      <c r="A340" s="1011">
        <v>63998637</v>
      </c>
      <c r="B340" s="1011" t="s">
        <v>2297</v>
      </c>
      <c r="C340" s="1011" t="s">
        <v>1326</v>
      </c>
      <c r="D340" s="1011" t="s">
        <v>1</v>
      </c>
      <c r="E340" s="1011" t="s">
        <v>135</v>
      </c>
      <c r="F340" s="1011" t="s">
        <v>20</v>
      </c>
      <c r="G340" s="1011" t="s">
        <v>20</v>
      </c>
      <c r="H340" s="1011" t="s">
        <v>530</v>
      </c>
      <c r="I340" s="1011" t="s">
        <v>2212</v>
      </c>
      <c r="J340" s="1011" t="s">
        <v>1669</v>
      </c>
      <c r="K340" s="1011" t="s">
        <v>1329</v>
      </c>
      <c r="L340" s="1011" t="s">
        <v>47</v>
      </c>
      <c r="M340" s="1011" t="s">
        <v>198</v>
      </c>
      <c r="N340" s="1011">
        <v>44</v>
      </c>
      <c r="O340" s="1011">
        <v>26</v>
      </c>
      <c r="P340" s="1011">
        <v>3004.54</v>
      </c>
      <c r="Q340" s="1011">
        <v>9149.64</v>
      </c>
      <c r="R340" s="1011">
        <v>1144.55</v>
      </c>
      <c r="S340" s="1011">
        <v>722.78467350000005</v>
      </c>
      <c r="T340" s="1011">
        <v>0</v>
      </c>
      <c r="U340" s="1011">
        <v>0</v>
      </c>
      <c r="V340" s="1011">
        <v>1144.55</v>
      </c>
      <c r="W340" s="1011" t="s">
        <v>1670</v>
      </c>
      <c r="X340" s="1011" t="s">
        <v>1331</v>
      </c>
      <c r="Y340" s="1011" t="s">
        <v>2298</v>
      </c>
      <c r="AA340" s="1011" t="s">
        <v>2299</v>
      </c>
      <c r="AB340" s="1011" t="s">
        <v>140</v>
      </c>
    </row>
    <row r="341" spans="1:28" x14ac:dyDescent="0.25">
      <c r="A341" s="1011">
        <v>63998637</v>
      </c>
      <c r="B341" s="1011" t="s">
        <v>2297</v>
      </c>
      <c r="C341" s="1011" t="s">
        <v>1326</v>
      </c>
      <c r="D341" s="1011" t="s">
        <v>1</v>
      </c>
      <c r="E341" s="1011" t="s">
        <v>135</v>
      </c>
      <c r="F341" s="1011" t="s">
        <v>20</v>
      </c>
      <c r="G341" s="1011" t="s">
        <v>20</v>
      </c>
      <c r="H341" s="1011" t="s">
        <v>100</v>
      </c>
      <c r="I341" s="1011" t="s">
        <v>2212</v>
      </c>
      <c r="J341" s="1011" t="s">
        <v>1669</v>
      </c>
      <c r="K341" s="1011" t="s">
        <v>1329</v>
      </c>
      <c r="L341" s="1011" t="s">
        <v>47</v>
      </c>
      <c r="M341" s="1011" t="s">
        <v>198</v>
      </c>
      <c r="N341" s="1011">
        <v>93</v>
      </c>
      <c r="O341" s="1011">
        <v>0</v>
      </c>
      <c r="P341" s="1011">
        <v>2790</v>
      </c>
      <c r="Q341" s="1011">
        <v>7950.12</v>
      </c>
      <c r="R341" s="1011">
        <v>520.1</v>
      </c>
      <c r="S341" s="1011">
        <v>142.78699322</v>
      </c>
      <c r="T341" s="1011">
        <v>0</v>
      </c>
      <c r="U341" s="1011">
        <v>0</v>
      </c>
      <c r="V341" s="1011">
        <v>520.1</v>
      </c>
      <c r="W341" s="1011" t="s">
        <v>1670</v>
      </c>
      <c r="X341" s="1011" t="s">
        <v>1331</v>
      </c>
      <c r="Y341" s="1011" t="s">
        <v>2298</v>
      </c>
      <c r="AA341" s="1011" t="s">
        <v>2299</v>
      </c>
      <c r="AB341" s="1011" t="s">
        <v>140</v>
      </c>
    </row>
    <row r="342" spans="1:28" x14ac:dyDescent="0.25">
      <c r="A342" s="1011">
        <v>73755613</v>
      </c>
      <c r="B342" s="1011" t="s">
        <v>2128</v>
      </c>
      <c r="C342" s="1011" t="s">
        <v>1326</v>
      </c>
      <c r="D342" s="1011" t="s">
        <v>1</v>
      </c>
      <c r="E342" s="1011" t="s">
        <v>135</v>
      </c>
      <c r="F342" s="1011" t="s">
        <v>35</v>
      </c>
      <c r="G342" s="1011" t="s">
        <v>35</v>
      </c>
      <c r="H342" s="1011" t="s">
        <v>94</v>
      </c>
      <c r="I342" s="1011" t="s">
        <v>2129</v>
      </c>
      <c r="J342" s="1011" t="s">
        <v>1499</v>
      </c>
      <c r="K342" s="1011" t="s">
        <v>1329</v>
      </c>
      <c r="L342" s="1011" t="s">
        <v>47</v>
      </c>
      <c r="M342" s="1011" t="s">
        <v>198</v>
      </c>
      <c r="N342" s="1011">
        <v>35</v>
      </c>
      <c r="O342" s="1011">
        <v>10</v>
      </c>
      <c r="P342" s="1011">
        <v>863</v>
      </c>
      <c r="Q342" s="1011">
        <v>759.84</v>
      </c>
      <c r="R342" s="1011">
        <v>124.78</v>
      </c>
      <c r="S342" s="1011">
        <v>110.60083917</v>
      </c>
      <c r="T342" s="1011">
        <v>0</v>
      </c>
      <c r="U342" s="1011">
        <v>0</v>
      </c>
      <c r="V342" s="1011">
        <v>124.78</v>
      </c>
      <c r="W342" s="1011" t="s">
        <v>1361</v>
      </c>
      <c r="X342" s="1011" t="s">
        <v>1331</v>
      </c>
      <c r="Y342" s="1011" t="s">
        <v>2130</v>
      </c>
      <c r="AA342" s="1011" t="s">
        <v>2131</v>
      </c>
      <c r="AB342" s="1011" t="s">
        <v>140</v>
      </c>
    </row>
    <row r="343" spans="1:28" x14ac:dyDescent="0.25">
      <c r="A343" s="1011">
        <v>43753961</v>
      </c>
      <c r="B343" s="1011" t="s">
        <v>1997</v>
      </c>
      <c r="C343" s="1011" t="s">
        <v>1326</v>
      </c>
      <c r="D343" s="1011" t="s">
        <v>1</v>
      </c>
      <c r="E343" s="1011" t="s">
        <v>135</v>
      </c>
      <c r="F343" s="1011" t="s">
        <v>45</v>
      </c>
      <c r="G343" s="1011" t="s">
        <v>45</v>
      </c>
      <c r="H343" s="1011" t="s">
        <v>94</v>
      </c>
      <c r="I343" s="1011" t="s">
        <v>1903</v>
      </c>
      <c r="J343" s="1011" t="s">
        <v>1904</v>
      </c>
      <c r="K343" s="1011" t="s">
        <v>1329</v>
      </c>
      <c r="L343" s="1011" t="s">
        <v>47</v>
      </c>
      <c r="M343" s="1011" t="s">
        <v>198</v>
      </c>
      <c r="N343" s="1011">
        <v>356.75</v>
      </c>
      <c r="O343" s="1011">
        <v>44.25</v>
      </c>
      <c r="P343" s="1011">
        <v>7977</v>
      </c>
      <c r="Q343" s="1011">
        <v>7852.51</v>
      </c>
      <c r="R343" s="1011">
        <v>1412.79</v>
      </c>
      <c r="S343" s="1011">
        <v>1066.37809881</v>
      </c>
      <c r="T343" s="1011">
        <v>0</v>
      </c>
      <c r="U343" s="1011">
        <v>0</v>
      </c>
      <c r="V343" s="1011">
        <v>1412.79</v>
      </c>
      <c r="W343" s="1011" t="s">
        <v>1905</v>
      </c>
      <c r="X343" s="1011" t="s">
        <v>1331</v>
      </c>
      <c r="Y343" s="1011" t="s">
        <v>1998</v>
      </c>
      <c r="AA343" s="1011" t="s">
        <v>1999</v>
      </c>
      <c r="AB343" s="1011" t="s">
        <v>140</v>
      </c>
    </row>
    <row r="344" spans="1:28" x14ac:dyDescent="0.25">
      <c r="A344" s="1011">
        <v>64138647</v>
      </c>
      <c r="B344" s="1011" t="s">
        <v>1538</v>
      </c>
      <c r="C344" s="1011" t="s">
        <v>1326</v>
      </c>
      <c r="D344" s="1011" t="s">
        <v>1</v>
      </c>
      <c r="E344" s="1011" t="s">
        <v>135</v>
      </c>
      <c r="F344" s="1011" t="s">
        <v>34</v>
      </c>
      <c r="G344" s="1011" t="s">
        <v>34</v>
      </c>
      <c r="H344" s="1011" t="s">
        <v>93</v>
      </c>
      <c r="I344" s="1011" t="s">
        <v>1539</v>
      </c>
      <c r="J344" s="1011" t="s">
        <v>1328</v>
      </c>
      <c r="K344" s="1011" t="s">
        <v>1329</v>
      </c>
      <c r="L344" s="1011" t="s">
        <v>47</v>
      </c>
      <c r="M344" s="1011" t="s">
        <v>198</v>
      </c>
      <c r="N344" s="1011">
        <v>193</v>
      </c>
      <c r="O344" s="1011">
        <v>70</v>
      </c>
      <c r="P344" s="1011">
        <v>3568.61</v>
      </c>
      <c r="Q344" s="1011">
        <v>6494.3</v>
      </c>
      <c r="R344" s="1011">
        <v>152.81</v>
      </c>
      <c r="S344" s="1011">
        <v>1008.2039485400001</v>
      </c>
      <c r="T344" s="1011">
        <v>104</v>
      </c>
      <c r="U344" s="1011">
        <v>353.6</v>
      </c>
      <c r="V344" s="1011">
        <v>506.41</v>
      </c>
      <c r="W344" s="1011" t="s">
        <v>1330</v>
      </c>
      <c r="X344" s="1011" t="s">
        <v>1331</v>
      </c>
      <c r="Y344" s="1011" t="s">
        <v>1540</v>
      </c>
      <c r="AA344" s="1011" t="s">
        <v>1541</v>
      </c>
      <c r="AB344" s="1011" t="s">
        <v>140</v>
      </c>
    </row>
    <row r="345" spans="1:28" x14ac:dyDescent="0.25">
      <c r="A345" s="1011">
        <v>24111999</v>
      </c>
      <c r="B345" s="1011" t="s">
        <v>1701</v>
      </c>
      <c r="C345" s="1011" t="s">
        <v>1326</v>
      </c>
      <c r="D345" s="1011" t="s">
        <v>1</v>
      </c>
      <c r="E345" s="1011" t="s">
        <v>135</v>
      </c>
      <c r="F345" s="1011" t="s">
        <v>0</v>
      </c>
      <c r="G345" s="1011" t="s">
        <v>0</v>
      </c>
      <c r="H345" s="1011" t="s">
        <v>98</v>
      </c>
      <c r="I345" s="1011" t="s">
        <v>1702</v>
      </c>
      <c r="J345" s="1011" t="s">
        <v>1703</v>
      </c>
      <c r="K345" s="1011" t="s">
        <v>1329</v>
      </c>
      <c r="L345" s="1011" t="s">
        <v>47</v>
      </c>
      <c r="M345" s="1011" t="s">
        <v>198</v>
      </c>
      <c r="N345" s="1011">
        <v>82.833200000000005</v>
      </c>
      <c r="O345" s="1011">
        <v>69</v>
      </c>
      <c r="P345" s="1011">
        <v>1088.25</v>
      </c>
      <c r="Q345" s="1011">
        <v>2430.8200000000002</v>
      </c>
      <c r="R345" s="1011">
        <v>513.16999999999996</v>
      </c>
      <c r="S345" s="1011">
        <v>473.75810786</v>
      </c>
      <c r="T345" s="1011">
        <v>0</v>
      </c>
      <c r="U345" s="1011">
        <v>0</v>
      </c>
      <c r="V345" s="1011">
        <v>513.16999999999996</v>
      </c>
      <c r="W345" s="1011" t="s">
        <v>1704</v>
      </c>
      <c r="X345" s="1011" t="s">
        <v>1331</v>
      </c>
      <c r="Y345" s="1011" t="s">
        <v>1705</v>
      </c>
      <c r="AA345" s="1011" t="s">
        <v>1706</v>
      </c>
      <c r="AB345" s="1011" t="s">
        <v>140</v>
      </c>
    </row>
    <row r="346" spans="1:28" x14ac:dyDescent="0.25">
      <c r="A346" s="1011">
        <v>24007189</v>
      </c>
      <c r="B346" s="1011" t="s">
        <v>2300</v>
      </c>
      <c r="C346" s="1011" t="s">
        <v>1326</v>
      </c>
      <c r="D346" s="1011" t="s">
        <v>1</v>
      </c>
      <c r="E346" s="1011" t="s">
        <v>135</v>
      </c>
      <c r="F346" s="1011" t="s">
        <v>9</v>
      </c>
      <c r="G346" s="1011" t="s">
        <v>9</v>
      </c>
      <c r="H346" s="1011" t="s">
        <v>97</v>
      </c>
      <c r="I346" s="1011" t="s">
        <v>1656</v>
      </c>
      <c r="J346" s="1011" t="s">
        <v>1657</v>
      </c>
      <c r="K346" s="1011" t="s">
        <v>1329</v>
      </c>
      <c r="L346" s="1011" t="s">
        <v>47</v>
      </c>
      <c r="M346" s="1011" t="s">
        <v>198</v>
      </c>
      <c r="N346" s="1011">
        <v>156.75</v>
      </c>
      <c r="O346" s="1011">
        <v>113.5</v>
      </c>
      <c r="P346" s="1011">
        <v>3718.64</v>
      </c>
      <c r="Q346" s="1011">
        <v>3977.33</v>
      </c>
      <c r="R346" s="1011">
        <v>473.85222615999999</v>
      </c>
      <c r="S346" s="1011">
        <v>761.82535036000002</v>
      </c>
      <c r="T346" s="1011">
        <v>2.22616E-3</v>
      </c>
      <c r="U346" s="1011">
        <v>0</v>
      </c>
      <c r="V346" s="1011">
        <v>473.85</v>
      </c>
      <c r="W346" s="1011" t="s">
        <v>1658</v>
      </c>
      <c r="X346" s="1011" t="s">
        <v>1331</v>
      </c>
      <c r="Y346" s="1011" t="s">
        <v>2301</v>
      </c>
      <c r="AA346" s="1011" t="s">
        <v>2302</v>
      </c>
      <c r="AB346" s="1011" t="s">
        <v>140</v>
      </c>
    </row>
    <row r="347" spans="1:28" x14ac:dyDescent="0.25">
      <c r="A347" s="1011">
        <v>94142809</v>
      </c>
      <c r="B347" s="1011" t="s">
        <v>1912</v>
      </c>
      <c r="C347" s="1011" t="s">
        <v>1326</v>
      </c>
      <c r="D347" s="1011" t="s">
        <v>1</v>
      </c>
      <c r="E347" s="1011" t="s">
        <v>135</v>
      </c>
      <c r="F347" s="1011" t="s">
        <v>48</v>
      </c>
      <c r="G347" s="1011" t="s">
        <v>48</v>
      </c>
      <c r="H347" s="1011" t="s">
        <v>95</v>
      </c>
      <c r="I347" s="1011" t="s">
        <v>1913</v>
      </c>
      <c r="J347" s="1011" t="s">
        <v>1914</v>
      </c>
      <c r="K347" s="1011" t="s">
        <v>1329</v>
      </c>
      <c r="L347" s="1011" t="s">
        <v>47</v>
      </c>
      <c r="M347" s="1011" t="s">
        <v>198</v>
      </c>
      <c r="N347" s="1011">
        <v>202.71</v>
      </c>
      <c r="O347" s="1011">
        <v>145.71</v>
      </c>
      <c r="P347" s="1011">
        <v>2858.32</v>
      </c>
      <c r="Q347" s="1011">
        <v>10063.19</v>
      </c>
      <c r="R347" s="1011">
        <v>430.24502275999998</v>
      </c>
      <c r="S347" s="1011">
        <v>4346.91120976</v>
      </c>
      <c r="T347" s="1011">
        <v>-3.497724E-2</v>
      </c>
      <c r="U347" s="1011">
        <v>0</v>
      </c>
      <c r="V347" s="1011">
        <v>430.28</v>
      </c>
      <c r="W347" s="1011" t="s">
        <v>1915</v>
      </c>
      <c r="X347" s="1011" t="s">
        <v>1331</v>
      </c>
      <c r="Y347" s="1011" t="s">
        <v>1916</v>
      </c>
      <c r="AA347" s="1011" t="s">
        <v>1917</v>
      </c>
      <c r="AB347" s="1011" t="s">
        <v>140</v>
      </c>
    </row>
    <row r="348" spans="1:28" x14ac:dyDescent="0.25">
      <c r="A348" s="1011">
        <v>4013058</v>
      </c>
      <c r="B348" s="1011" t="s">
        <v>2184</v>
      </c>
      <c r="C348" s="1011" t="s">
        <v>1326</v>
      </c>
      <c r="D348" s="1011" t="s">
        <v>1</v>
      </c>
      <c r="E348" s="1011" t="s">
        <v>135</v>
      </c>
      <c r="F348" s="1011" t="s">
        <v>48</v>
      </c>
      <c r="G348" s="1011" t="s">
        <v>48</v>
      </c>
      <c r="H348" s="1011" t="s">
        <v>86</v>
      </c>
      <c r="I348" s="1011" t="s">
        <v>1595</v>
      </c>
      <c r="J348" s="1011" t="s">
        <v>1596</v>
      </c>
      <c r="K348" s="1011" t="s">
        <v>1329</v>
      </c>
      <c r="L348" s="1011" t="s">
        <v>47</v>
      </c>
      <c r="M348" s="1011" t="s">
        <v>198</v>
      </c>
      <c r="N348" s="1011">
        <v>15</v>
      </c>
      <c r="O348" s="1011">
        <v>15</v>
      </c>
      <c r="P348" s="1011">
        <v>210</v>
      </c>
      <c r="Q348" s="1011">
        <v>311.83</v>
      </c>
      <c r="R348" s="1011">
        <v>5.93</v>
      </c>
      <c r="S348" s="1011">
        <v>59.035518240000002</v>
      </c>
      <c r="T348" s="1011">
        <v>0</v>
      </c>
      <c r="U348" s="1011">
        <v>0</v>
      </c>
      <c r="V348" s="1011">
        <v>5.93</v>
      </c>
      <c r="W348" s="1011" t="s">
        <v>1597</v>
      </c>
      <c r="X348" s="1011" t="s">
        <v>1331</v>
      </c>
      <c r="Y348" s="1011" t="s">
        <v>2185</v>
      </c>
      <c r="AA348" s="1011" t="s">
        <v>2186</v>
      </c>
      <c r="AB348" s="1011" t="s">
        <v>140</v>
      </c>
    </row>
    <row r="349" spans="1:28" x14ac:dyDescent="0.25">
      <c r="A349" s="1011">
        <v>24028227</v>
      </c>
      <c r="B349" s="1011" t="s">
        <v>1449</v>
      </c>
      <c r="C349" s="1011" t="s">
        <v>1326</v>
      </c>
      <c r="D349" s="1011" t="s">
        <v>1</v>
      </c>
      <c r="E349" s="1011" t="s">
        <v>135</v>
      </c>
      <c r="F349" s="1011" t="s">
        <v>0</v>
      </c>
      <c r="G349" s="1011" t="s">
        <v>0</v>
      </c>
      <c r="H349" s="1011" t="s">
        <v>86</v>
      </c>
      <c r="I349" s="1011" t="s">
        <v>1450</v>
      </c>
      <c r="J349" s="1011" t="s">
        <v>1451</v>
      </c>
      <c r="K349" s="1011" t="s">
        <v>1329</v>
      </c>
      <c r="L349" s="1011" t="s">
        <v>47</v>
      </c>
      <c r="M349" s="1011" t="s">
        <v>198</v>
      </c>
      <c r="N349" s="1011">
        <v>54</v>
      </c>
      <c r="O349" s="1011">
        <v>0</v>
      </c>
      <c r="P349" s="1011">
        <v>1296</v>
      </c>
      <c r="Q349" s="1011">
        <v>1943.82</v>
      </c>
      <c r="R349" s="1011">
        <v>75.66</v>
      </c>
      <c r="S349" s="1011">
        <v>364.79499951999998</v>
      </c>
      <c r="T349" s="1011">
        <v>0</v>
      </c>
      <c r="U349" s="1011">
        <v>0</v>
      </c>
      <c r="V349" s="1011">
        <v>75.66</v>
      </c>
      <c r="W349" s="1011" t="s">
        <v>1452</v>
      </c>
      <c r="X349" s="1011" t="s">
        <v>1331</v>
      </c>
      <c r="Y349" s="1011" t="s">
        <v>1453</v>
      </c>
      <c r="AA349" s="1011" t="s">
        <v>1454</v>
      </c>
      <c r="AB349" s="1011" t="s">
        <v>140</v>
      </c>
    </row>
    <row r="350" spans="1:28" x14ac:dyDescent="0.25">
      <c r="A350" s="1011">
        <v>84175637</v>
      </c>
      <c r="B350" s="1011" t="s">
        <v>1980</v>
      </c>
      <c r="C350" s="1011" t="s">
        <v>1326</v>
      </c>
      <c r="D350" s="1011" t="s">
        <v>1</v>
      </c>
      <c r="E350" s="1011" t="s">
        <v>135</v>
      </c>
      <c r="F350" s="1011" t="s">
        <v>35</v>
      </c>
      <c r="G350" s="1011" t="s">
        <v>35</v>
      </c>
      <c r="H350" s="1011" t="s">
        <v>94</v>
      </c>
      <c r="I350" s="1011" t="s">
        <v>1462</v>
      </c>
      <c r="J350" s="1011" t="s">
        <v>1463</v>
      </c>
      <c r="K350" s="1011" t="s">
        <v>1329</v>
      </c>
      <c r="L350" s="1011" t="s">
        <v>47</v>
      </c>
      <c r="M350" s="1011" t="s">
        <v>198</v>
      </c>
      <c r="N350" s="1011">
        <v>1004</v>
      </c>
      <c r="O350" s="1011">
        <v>746</v>
      </c>
      <c r="P350" s="1011">
        <v>17953.599999999999</v>
      </c>
      <c r="Q350" s="1011">
        <v>15625.86</v>
      </c>
      <c r="R350" s="1011">
        <v>426.3</v>
      </c>
      <c r="S350" s="1011">
        <v>2517.5384615399998</v>
      </c>
      <c r="T350" s="1011">
        <v>0</v>
      </c>
      <c r="U350" s="1011">
        <v>0</v>
      </c>
      <c r="V350" s="1011">
        <v>426.3</v>
      </c>
      <c r="W350" s="1011" t="s">
        <v>1464</v>
      </c>
      <c r="X350" s="1011" t="s">
        <v>1331</v>
      </c>
      <c r="Y350" s="1011" t="s">
        <v>1981</v>
      </c>
      <c r="AA350" s="1011" t="s">
        <v>1982</v>
      </c>
      <c r="AB350" s="1011" t="s">
        <v>140</v>
      </c>
    </row>
    <row r="351" spans="1:28" x14ac:dyDescent="0.25">
      <c r="A351" s="1011">
        <v>74072976</v>
      </c>
      <c r="B351" s="1011" t="s">
        <v>2187</v>
      </c>
      <c r="C351" s="1011" t="s">
        <v>1326</v>
      </c>
      <c r="D351" s="1011" t="s">
        <v>1</v>
      </c>
      <c r="E351" s="1011" t="s">
        <v>135</v>
      </c>
      <c r="F351" s="1011" t="s">
        <v>34</v>
      </c>
      <c r="G351" s="1011" t="s">
        <v>34</v>
      </c>
      <c r="H351" s="1011" t="s">
        <v>91</v>
      </c>
      <c r="I351" s="1011" t="s">
        <v>2188</v>
      </c>
      <c r="J351" s="1011" t="s">
        <v>1328</v>
      </c>
      <c r="K351" s="1011" t="s">
        <v>1329</v>
      </c>
      <c r="L351" s="1011" t="s">
        <v>47</v>
      </c>
      <c r="M351" s="1011" t="s">
        <v>198</v>
      </c>
      <c r="N351" s="1011">
        <v>238</v>
      </c>
      <c r="O351" s="1011">
        <v>82</v>
      </c>
      <c r="P351" s="1011">
        <v>4008.3</v>
      </c>
      <c r="Q351" s="1011">
        <v>12312.09</v>
      </c>
      <c r="R351" s="1011">
        <v>578.99116001000004</v>
      </c>
      <c r="S351" s="1011">
        <v>560.50996598999996</v>
      </c>
      <c r="T351" s="1011">
        <v>21.831160010000001</v>
      </c>
      <c r="U351" s="1011">
        <v>0</v>
      </c>
      <c r="V351" s="1011">
        <v>557.16</v>
      </c>
      <c r="W351" s="1011" t="s">
        <v>1330</v>
      </c>
      <c r="X351" s="1011" t="s">
        <v>1331</v>
      </c>
      <c r="Y351" s="1011" t="s">
        <v>2189</v>
      </c>
      <c r="AA351" s="1011" t="s">
        <v>2190</v>
      </c>
      <c r="AB351" s="1011" t="s">
        <v>140</v>
      </c>
    </row>
    <row r="352" spans="1:28" x14ac:dyDescent="0.25">
      <c r="A352" s="1011">
        <v>94156445</v>
      </c>
      <c r="B352" s="1011" t="s">
        <v>1922</v>
      </c>
      <c r="C352" s="1011" t="s">
        <v>1326</v>
      </c>
      <c r="D352" s="1011" t="s">
        <v>1</v>
      </c>
      <c r="E352" s="1011" t="s">
        <v>135</v>
      </c>
      <c r="F352" s="1011" t="s">
        <v>20</v>
      </c>
      <c r="G352" s="1011" t="s">
        <v>20</v>
      </c>
      <c r="H352" s="1011" t="s">
        <v>95</v>
      </c>
      <c r="I352" s="1011" t="s">
        <v>1923</v>
      </c>
      <c r="J352" s="1011" t="s">
        <v>1924</v>
      </c>
      <c r="K352" s="1011" t="s">
        <v>1329</v>
      </c>
      <c r="L352" s="1011" t="s">
        <v>47</v>
      </c>
      <c r="M352" s="1011" t="s">
        <v>198</v>
      </c>
      <c r="N352" s="1011">
        <v>178</v>
      </c>
      <c r="O352" s="1011">
        <v>124</v>
      </c>
      <c r="P352" s="1011">
        <v>2090.4499999999998</v>
      </c>
      <c r="Q352" s="1011">
        <v>6417.49</v>
      </c>
      <c r="R352" s="1011">
        <v>143.36959999000001</v>
      </c>
      <c r="S352" s="1011">
        <v>1997.392947</v>
      </c>
      <c r="T352" s="1011">
        <v>-3.0400010000000002E-2</v>
      </c>
      <c r="U352" s="1011">
        <v>0</v>
      </c>
      <c r="V352" s="1011">
        <v>143.4</v>
      </c>
      <c r="W352" s="1011" t="s">
        <v>1925</v>
      </c>
      <c r="X352" s="1011" t="s">
        <v>1331</v>
      </c>
      <c r="Y352" s="1011" t="s">
        <v>1926</v>
      </c>
      <c r="AA352" s="1011" t="s">
        <v>1927</v>
      </c>
      <c r="AB352" s="1011" t="s">
        <v>140</v>
      </c>
    </row>
    <row r="353" spans="1:28" x14ac:dyDescent="0.25">
      <c r="A353" s="1011">
        <v>74235227</v>
      </c>
      <c r="B353" s="1011" t="s">
        <v>2290</v>
      </c>
      <c r="C353" s="1011" t="s">
        <v>1326</v>
      </c>
      <c r="D353" s="1011" t="s">
        <v>1</v>
      </c>
      <c r="E353" s="1011" t="s">
        <v>135</v>
      </c>
      <c r="F353" s="1011" t="s">
        <v>34</v>
      </c>
      <c r="G353" s="1011" t="s">
        <v>34</v>
      </c>
      <c r="H353" s="1011" t="s">
        <v>530</v>
      </c>
      <c r="I353" s="1011" t="s">
        <v>1662</v>
      </c>
      <c r="J353" s="1011" t="s">
        <v>1663</v>
      </c>
      <c r="K353" s="1011" t="s">
        <v>1329</v>
      </c>
      <c r="L353" s="1011" t="s">
        <v>47</v>
      </c>
      <c r="M353" s="1011" t="s">
        <v>198</v>
      </c>
      <c r="N353" s="1011">
        <v>48</v>
      </c>
      <c r="O353" s="1011">
        <v>14</v>
      </c>
      <c r="P353" s="1011">
        <v>1914.93</v>
      </c>
      <c r="Q353" s="1011">
        <v>4493.3100000000004</v>
      </c>
      <c r="R353" s="1011">
        <v>269.36000078000001</v>
      </c>
      <c r="S353" s="1011">
        <v>345.58722838</v>
      </c>
      <c r="T353" s="1011">
        <v>7.8000000000000005E-7</v>
      </c>
      <c r="U353" s="1011">
        <v>0</v>
      </c>
      <c r="V353" s="1011">
        <v>269.36</v>
      </c>
      <c r="W353" s="1011" t="s">
        <v>1664</v>
      </c>
      <c r="X353" s="1011" t="s">
        <v>1331</v>
      </c>
      <c r="Y353" s="1011" t="s">
        <v>2291</v>
      </c>
      <c r="AA353" s="1011" t="s">
        <v>2292</v>
      </c>
      <c r="AB353" s="1011" t="s">
        <v>140</v>
      </c>
    </row>
    <row r="354" spans="1:28" x14ac:dyDescent="0.25">
      <c r="A354" s="1011">
        <v>93754612</v>
      </c>
      <c r="B354" s="1011" t="s">
        <v>1960</v>
      </c>
      <c r="C354" s="1011" t="s">
        <v>1326</v>
      </c>
      <c r="D354" s="1011" t="s">
        <v>113</v>
      </c>
      <c r="E354" s="1011" t="s">
        <v>135</v>
      </c>
      <c r="F354" s="1011" t="s">
        <v>267</v>
      </c>
      <c r="G354" s="1011" t="s">
        <v>1687</v>
      </c>
      <c r="H354" s="1011" t="s">
        <v>104</v>
      </c>
      <c r="I354" s="1011" t="s">
        <v>1688</v>
      </c>
      <c r="J354" s="1011" t="s">
        <v>1416</v>
      </c>
      <c r="K354" s="1011" t="s">
        <v>1329</v>
      </c>
      <c r="L354" s="1011" t="s">
        <v>47</v>
      </c>
      <c r="M354" s="1011" t="s">
        <v>198</v>
      </c>
      <c r="N354" s="1011">
        <v>85</v>
      </c>
      <c r="O354" s="1011">
        <v>61</v>
      </c>
      <c r="P354" s="1011">
        <v>1123.96</v>
      </c>
      <c r="Q354" s="1011">
        <v>4014.49</v>
      </c>
      <c r="R354" s="1011">
        <v>877.76</v>
      </c>
      <c r="S354" s="1011">
        <v>357.01764164000002</v>
      </c>
      <c r="T354" s="1011">
        <v>0</v>
      </c>
      <c r="U354" s="1011">
        <v>0</v>
      </c>
      <c r="V354" s="1011">
        <v>877.76</v>
      </c>
      <c r="W354" s="1011" t="s">
        <v>1397</v>
      </c>
      <c r="X354" s="1011" t="s">
        <v>1331</v>
      </c>
      <c r="Y354" s="1011" t="s">
        <v>1961</v>
      </c>
      <c r="AA354" s="1011" t="s">
        <v>1962</v>
      </c>
      <c r="AB354" s="1011" t="s">
        <v>140</v>
      </c>
    </row>
    <row r="355" spans="1:28" x14ac:dyDescent="0.25">
      <c r="A355" s="1011">
        <v>93758050</v>
      </c>
      <c r="B355" s="1011" t="s">
        <v>1352</v>
      </c>
      <c r="C355" s="1011" t="s">
        <v>1326</v>
      </c>
      <c r="D355" s="1011" t="s">
        <v>1</v>
      </c>
      <c r="E355" s="1011" t="s">
        <v>135</v>
      </c>
      <c r="F355" s="1011" t="s">
        <v>14</v>
      </c>
      <c r="G355" s="1011" t="s">
        <v>14</v>
      </c>
      <c r="H355" s="1011" t="s">
        <v>93</v>
      </c>
      <c r="I355" s="1011" t="s">
        <v>1353</v>
      </c>
      <c r="J355" s="1011" t="s">
        <v>1354</v>
      </c>
      <c r="K355" s="1011" t="s">
        <v>1329</v>
      </c>
      <c r="L355" s="1011" t="s">
        <v>47</v>
      </c>
      <c r="M355" s="1011" t="s">
        <v>198</v>
      </c>
      <c r="N355" s="1011">
        <v>514.5</v>
      </c>
      <c r="O355" s="1011">
        <v>343.5</v>
      </c>
      <c r="P355" s="1011">
        <v>10829.35</v>
      </c>
      <c r="Q355" s="1011">
        <v>15413.69</v>
      </c>
      <c r="R355" s="1011">
        <v>1634.28</v>
      </c>
      <c r="S355" s="1011">
        <v>4031.1717423999999</v>
      </c>
      <c r="T355" s="1011">
        <v>1328</v>
      </c>
      <c r="U355" s="1011">
        <v>0</v>
      </c>
      <c r="V355" s="1011">
        <v>1634.28</v>
      </c>
      <c r="W355" s="1011" t="s">
        <v>1355</v>
      </c>
      <c r="X355" s="1011" t="s">
        <v>1331</v>
      </c>
      <c r="Y355" s="1011" t="s">
        <v>1356</v>
      </c>
      <c r="AA355" s="1011" t="s">
        <v>1357</v>
      </c>
      <c r="AB355" s="1011" t="s">
        <v>140</v>
      </c>
    </row>
    <row r="356" spans="1:28" x14ac:dyDescent="0.25">
      <c r="A356" s="1011">
        <v>34261214</v>
      </c>
      <c r="B356" s="1011" t="s">
        <v>2303</v>
      </c>
      <c r="C356" s="1011" t="s">
        <v>1326</v>
      </c>
      <c r="D356" s="1011" t="s">
        <v>1</v>
      </c>
      <c r="E356" s="1011" t="s">
        <v>135</v>
      </c>
      <c r="F356" s="1011" t="s">
        <v>20</v>
      </c>
      <c r="G356" s="1011" t="s">
        <v>20</v>
      </c>
      <c r="H356" s="1011" t="s">
        <v>95</v>
      </c>
      <c r="I356" s="1011" t="s">
        <v>2304</v>
      </c>
      <c r="J356" s="1011" t="s">
        <v>1510</v>
      </c>
      <c r="K356" s="1011" t="s">
        <v>1329</v>
      </c>
      <c r="L356" s="1011" t="s">
        <v>47</v>
      </c>
      <c r="M356" s="1011" t="s">
        <v>198</v>
      </c>
      <c r="N356" s="1011">
        <v>112</v>
      </c>
      <c r="O356" s="1011">
        <v>92</v>
      </c>
      <c r="P356" s="1011">
        <v>1270.6300000000001</v>
      </c>
      <c r="Q356" s="1011">
        <v>4295.4799999999996</v>
      </c>
      <c r="R356" s="1011">
        <v>-229.00579837000001</v>
      </c>
      <c r="S356" s="1011">
        <v>2131.0116088599998</v>
      </c>
      <c r="T356" s="1011">
        <v>-2.5798370000000001E-2</v>
      </c>
      <c r="U356" s="1011">
        <v>0</v>
      </c>
      <c r="V356" s="1011">
        <v>-228.98</v>
      </c>
      <c r="W356" s="1011" t="s">
        <v>1511</v>
      </c>
      <c r="X356" s="1011" t="s">
        <v>1331</v>
      </c>
      <c r="Y356" s="1011" t="s">
        <v>2305</v>
      </c>
      <c r="AA356" s="1011" t="s">
        <v>2306</v>
      </c>
      <c r="AB356" s="1011" t="s">
        <v>140</v>
      </c>
    </row>
    <row r="357" spans="1:28" x14ac:dyDescent="0.25">
      <c r="A357" s="1011">
        <v>23757057</v>
      </c>
      <c r="B357" s="1011" t="s">
        <v>2307</v>
      </c>
      <c r="C357" s="1011" t="s">
        <v>1326</v>
      </c>
      <c r="D357" s="1011" t="s">
        <v>1</v>
      </c>
      <c r="E357" s="1011" t="s">
        <v>135</v>
      </c>
      <c r="F357" s="1011" t="s">
        <v>20</v>
      </c>
      <c r="G357" s="1011" t="s">
        <v>20</v>
      </c>
      <c r="H357" s="1011" t="s">
        <v>92</v>
      </c>
      <c r="I357" s="1011" t="s">
        <v>1810</v>
      </c>
      <c r="J357" s="1011" t="s">
        <v>1811</v>
      </c>
      <c r="K357" s="1011" t="s">
        <v>1329</v>
      </c>
      <c r="L357" s="1011" t="s">
        <v>47</v>
      </c>
      <c r="M357" s="1011" t="s">
        <v>198</v>
      </c>
      <c r="N357" s="1011">
        <v>195</v>
      </c>
      <c r="O357" s="1011">
        <v>183</v>
      </c>
      <c r="P357" s="1011">
        <v>6955</v>
      </c>
      <c r="Q357" s="1011">
        <v>4450.5600000000004</v>
      </c>
      <c r="R357" s="1011">
        <v>54.41</v>
      </c>
      <c r="S357" s="1011">
        <v>503.00299694</v>
      </c>
      <c r="T357" s="1011">
        <v>0</v>
      </c>
      <c r="U357" s="1011">
        <v>0</v>
      </c>
      <c r="V357" s="1011">
        <v>54.41</v>
      </c>
      <c r="W357" s="1011" t="s">
        <v>1812</v>
      </c>
      <c r="X357" s="1011" t="s">
        <v>1331</v>
      </c>
      <c r="Y357" s="1011" t="s">
        <v>2308</v>
      </c>
      <c r="AA357" s="1011" t="s">
        <v>2309</v>
      </c>
      <c r="AB357" s="1011" t="s">
        <v>140</v>
      </c>
    </row>
    <row r="358" spans="1:28" x14ac:dyDescent="0.25">
      <c r="A358" s="1011">
        <v>4224762</v>
      </c>
      <c r="B358" s="1011" t="s">
        <v>2154</v>
      </c>
      <c r="C358" s="1011" t="s">
        <v>1326</v>
      </c>
      <c r="D358" s="1011" t="s">
        <v>1</v>
      </c>
      <c r="E358" s="1011" t="s">
        <v>135</v>
      </c>
      <c r="F358" s="1011" t="s">
        <v>0</v>
      </c>
      <c r="G358" s="1011" t="s">
        <v>0</v>
      </c>
      <c r="H358" s="1011" t="s">
        <v>88</v>
      </c>
      <c r="I358" s="1011" t="s">
        <v>2155</v>
      </c>
      <c r="J358" s="1011" t="s">
        <v>1504</v>
      </c>
      <c r="K358" s="1011" t="s">
        <v>1329</v>
      </c>
      <c r="L358" s="1011" t="s">
        <v>47</v>
      </c>
      <c r="M358" s="1011" t="s">
        <v>198</v>
      </c>
      <c r="N358" s="1011">
        <v>23</v>
      </c>
      <c r="O358" s="1011">
        <v>23</v>
      </c>
      <c r="P358" s="1011">
        <v>270</v>
      </c>
      <c r="Q358" s="1011">
        <v>1465.67</v>
      </c>
      <c r="R358" s="1011">
        <v>156.76</v>
      </c>
      <c r="S358" s="1011">
        <v>117.36543275</v>
      </c>
      <c r="T358" s="1011">
        <v>0</v>
      </c>
      <c r="U358" s="1011">
        <v>0</v>
      </c>
      <c r="V358" s="1011">
        <v>156.76</v>
      </c>
      <c r="W358" s="1011" t="s">
        <v>1505</v>
      </c>
      <c r="X358" s="1011" t="s">
        <v>1331</v>
      </c>
      <c r="Y358" s="1011" t="s">
        <v>2156</v>
      </c>
      <c r="AA358" s="1011" t="s">
        <v>2157</v>
      </c>
      <c r="AB358" s="1011" t="s">
        <v>140</v>
      </c>
    </row>
    <row r="359" spans="1:28" x14ac:dyDescent="0.25">
      <c r="A359" s="1011">
        <v>24088635</v>
      </c>
      <c r="B359" s="1011" t="s">
        <v>2014</v>
      </c>
      <c r="C359" s="1011" t="s">
        <v>1326</v>
      </c>
      <c r="D359" s="1011" t="s">
        <v>1</v>
      </c>
      <c r="E359" s="1011" t="s">
        <v>135</v>
      </c>
      <c r="F359" s="1011" t="s">
        <v>14</v>
      </c>
      <c r="G359" s="1011" t="s">
        <v>14</v>
      </c>
      <c r="H359" s="1011" t="s">
        <v>530</v>
      </c>
      <c r="I359" s="1011" t="s">
        <v>2015</v>
      </c>
      <c r="J359" s="1011" t="s">
        <v>1463</v>
      </c>
      <c r="K359" s="1011" t="s">
        <v>1329</v>
      </c>
      <c r="L359" s="1011" t="s">
        <v>47</v>
      </c>
      <c r="M359" s="1011" t="s">
        <v>198</v>
      </c>
      <c r="N359" s="1011">
        <v>94</v>
      </c>
      <c r="O359" s="1011">
        <v>14</v>
      </c>
      <c r="P359" s="1011">
        <v>3703.83</v>
      </c>
      <c r="Q359" s="1011">
        <v>12284.11</v>
      </c>
      <c r="R359" s="1011">
        <v>2498.69</v>
      </c>
      <c r="S359" s="1011">
        <v>963.43693182000004</v>
      </c>
      <c r="T359" s="1011">
        <v>0</v>
      </c>
      <c r="U359" s="1011">
        <v>0</v>
      </c>
      <c r="V359" s="1011">
        <v>2498.69</v>
      </c>
      <c r="W359" s="1011" t="s">
        <v>1464</v>
      </c>
      <c r="X359" s="1011" t="s">
        <v>1331</v>
      </c>
      <c r="Y359" s="1011" t="s">
        <v>2016</v>
      </c>
      <c r="AA359" s="1011" t="s">
        <v>2017</v>
      </c>
      <c r="AB359" s="1011" t="s">
        <v>140</v>
      </c>
    </row>
    <row r="360" spans="1:28" x14ac:dyDescent="0.25">
      <c r="A360" s="1011">
        <v>43941970</v>
      </c>
      <c r="B360" s="1011" t="s">
        <v>1789</v>
      </c>
      <c r="C360" s="1011" t="s">
        <v>1326</v>
      </c>
      <c r="D360" s="1011" t="s">
        <v>1</v>
      </c>
      <c r="E360" s="1011" t="s">
        <v>135</v>
      </c>
      <c r="F360" s="1011" t="s">
        <v>38</v>
      </c>
      <c r="G360" s="1011" t="s">
        <v>38</v>
      </c>
      <c r="H360" s="1011" t="s">
        <v>97</v>
      </c>
      <c r="I360" s="1011" t="s">
        <v>1579</v>
      </c>
      <c r="J360" s="1011" t="s">
        <v>1396</v>
      </c>
      <c r="K360" s="1011" t="s">
        <v>1329</v>
      </c>
      <c r="L360" s="1011" t="s">
        <v>47</v>
      </c>
      <c r="M360" s="1011" t="s">
        <v>198</v>
      </c>
      <c r="N360" s="1011">
        <v>143</v>
      </c>
      <c r="O360" s="1011">
        <v>98</v>
      </c>
      <c r="P360" s="1011">
        <v>5520.22</v>
      </c>
      <c r="Q360" s="1011">
        <v>3824.52</v>
      </c>
      <c r="R360" s="1011">
        <v>-85.56</v>
      </c>
      <c r="S360" s="1011">
        <v>673.12638063999998</v>
      </c>
      <c r="T360" s="1011">
        <v>0</v>
      </c>
      <c r="U360" s="1011">
        <v>0</v>
      </c>
      <c r="V360" s="1011">
        <v>-85.56</v>
      </c>
      <c r="W360" s="1011" t="s">
        <v>1397</v>
      </c>
      <c r="X360" s="1011" t="s">
        <v>1331</v>
      </c>
      <c r="Y360" s="1011" t="s">
        <v>1790</v>
      </c>
      <c r="AA360" s="1011" t="s">
        <v>1791</v>
      </c>
      <c r="AB360" s="1011" t="s">
        <v>140</v>
      </c>
    </row>
    <row r="361" spans="1:28" x14ac:dyDescent="0.25">
      <c r="A361" s="1011">
        <v>94174273</v>
      </c>
      <c r="B361" s="1011" t="s">
        <v>2310</v>
      </c>
      <c r="C361" s="1011" t="s">
        <v>417</v>
      </c>
      <c r="D361" s="1011" t="s">
        <v>113</v>
      </c>
      <c r="E361" s="1011" t="s">
        <v>135</v>
      </c>
      <c r="F361" s="1011" t="s">
        <v>267</v>
      </c>
      <c r="G361" s="1011" t="s">
        <v>1687</v>
      </c>
      <c r="H361" s="1011" t="s">
        <v>102</v>
      </c>
      <c r="I361" s="1011" t="s">
        <v>2311</v>
      </c>
      <c r="J361" s="1011" t="s">
        <v>1354</v>
      </c>
      <c r="K361" s="1011" t="s">
        <v>1329</v>
      </c>
      <c r="L361" s="1011" t="s">
        <v>47</v>
      </c>
      <c r="M361" s="1011" t="s">
        <v>198</v>
      </c>
      <c r="N361" s="1011">
        <v>45</v>
      </c>
      <c r="O361" s="1011">
        <v>2</v>
      </c>
      <c r="P361" s="1011">
        <v>2249.85</v>
      </c>
      <c r="Q361" s="1011">
        <v>4109.87</v>
      </c>
      <c r="R361" s="1011">
        <v>531.03472270999998</v>
      </c>
      <c r="S361" s="1011">
        <v>38.976331080000001</v>
      </c>
      <c r="T361" s="1011">
        <v>84.194722709999994</v>
      </c>
      <c r="U361" s="1011">
        <v>0</v>
      </c>
      <c r="V361" s="1011">
        <v>446.84</v>
      </c>
      <c r="W361" s="1011" t="s">
        <v>1355</v>
      </c>
      <c r="X361" s="1011" t="s">
        <v>1331</v>
      </c>
      <c r="Y361" s="1011" t="s">
        <v>2312</v>
      </c>
      <c r="AA361" s="1011" t="s">
        <v>2313</v>
      </c>
      <c r="AB361" s="1011" t="s">
        <v>140</v>
      </c>
    </row>
    <row r="362" spans="1:28" x14ac:dyDescent="0.25">
      <c r="A362" s="1011">
        <v>94172707</v>
      </c>
      <c r="B362" s="1011" t="s">
        <v>2314</v>
      </c>
      <c r="C362" s="1011" t="s">
        <v>1326</v>
      </c>
      <c r="D362" s="1011" t="s">
        <v>1</v>
      </c>
      <c r="E362" s="1011" t="s">
        <v>135</v>
      </c>
      <c r="F362" s="1011" t="s">
        <v>34</v>
      </c>
      <c r="G362" s="1011" t="s">
        <v>34</v>
      </c>
      <c r="H362" s="1011" t="s">
        <v>96</v>
      </c>
      <c r="I362" s="1011" t="s">
        <v>1388</v>
      </c>
      <c r="J362" s="1011" t="s">
        <v>1389</v>
      </c>
      <c r="K362" s="1011" t="s">
        <v>1329</v>
      </c>
      <c r="L362" s="1011" t="s">
        <v>47</v>
      </c>
      <c r="M362" s="1011" t="s">
        <v>198</v>
      </c>
      <c r="N362" s="1011">
        <v>10</v>
      </c>
      <c r="O362" s="1011">
        <v>6</v>
      </c>
      <c r="P362" s="1011">
        <v>36.75</v>
      </c>
      <c r="Q362" s="1011">
        <v>233.49</v>
      </c>
      <c r="R362" s="1011">
        <v>48.62</v>
      </c>
      <c r="S362" s="1011">
        <v>14.61605838</v>
      </c>
      <c r="T362" s="1011">
        <v>0</v>
      </c>
      <c r="U362" s="1011">
        <v>0</v>
      </c>
      <c r="V362" s="1011">
        <v>48.62</v>
      </c>
      <c r="W362" s="1011" t="s">
        <v>1390</v>
      </c>
      <c r="X362" s="1011" t="s">
        <v>1331</v>
      </c>
      <c r="Y362" s="1011" t="s">
        <v>2315</v>
      </c>
      <c r="AA362" s="1011" t="s">
        <v>2316</v>
      </c>
      <c r="AB362" s="1011" t="s">
        <v>140</v>
      </c>
    </row>
    <row r="363" spans="1:28" x14ac:dyDescent="0.25">
      <c r="A363" s="1011">
        <v>54113899</v>
      </c>
      <c r="B363" s="1011" t="s">
        <v>2317</v>
      </c>
      <c r="C363" s="1011" t="s">
        <v>1326</v>
      </c>
      <c r="D363" s="1011" t="s">
        <v>1</v>
      </c>
      <c r="E363" s="1011" t="s">
        <v>135</v>
      </c>
      <c r="F363" s="1011" t="s">
        <v>14</v>
      </c>
      <c r="G363" s="1011" t="s">
        <v>14</v>
      </c>
      <c r="H363" s="1011" t="s">
        <v>1394</v>
      </c>
      <c r="I363" s="1011" t="s">
        <v>2318</v>
      </c>
      <c r="J363" s="1011" t="s">
        <v>2319</v>
      </c>
      <c r="K363" s="1011" t="s">
        <v>1329</v>
      </c>
      <c r="L363" s="1011" t="s">
        <v>47</v>
      </c>
      <c r="M363" s="1011" t="s">
        <v>198</v>
      </c>
      <c r="N363" s="1011">
        <v>0</v>
      </c>
      <c r="O363" s="1011">
        <v>0</v>
      </c>
      <c r="P363" s="1011">
        <v>0</v>
      </c>
      <c r="Q363" s="1011">
        <v>0</v>
      </c>
      <c r="R363" s="1011">
        <v>0</v>
      </c>
      <c r="S363" s="1011">
        <v>0</v>
      </c>
      <c r="T363" s="1011">
        <v>0</v>
      </c>
      <c r="U363" s="1011">
        <v>0</v>
      </c>
      <c r="V363" s="1011">
        <v>0</v>
      </c>
      <c r="W363" s="1011" t="s">
        <v>2320</v>
      </c>
      <c r="X363" s="1011" t="s">
        <v>1331</v>
      </c>
      <c r="Y363" s="1011" t="s">
        <v>2321</v>
      </c>
      <c r="AA363" s="1011" t="s">
        <v>2322</v>
      </c>
      <c r="AB363" s="1011" t="s">
        <v>140</v>
      </c>
    </row>
    <row r="364" spans="1:28" x14ac:dyDescent="0.25">
      <c r="A364" s="1011">
        <v>43754530</v>
      </c>
      <c r="B364" s="1011" t="s">
        <v>2323</v>
      </c>
      <c r="C364" s="1011" t="s">
        <v>1326</v>
      </c>
      <c r="D364" s="1011" t="s">
        <v>1</v>
      </c>
      <c r="E364" s="1011" t="s">
        <v>135</v>
      </c>
      <c r="F364" s="1011" t="s">
        <v>45</v>
      </c>
      <c r="G364" s="1011" t="s">
        <v>45</v>
      </c>
      <c r="H364" s="1011" t="s">
        <v>101</v>
      </c>
      <c r="I364" s="1011" t="s">
        <v>1515</v>
      </c>
      <c r="J364" s="1011" t="s">
        <v>1516</v>
      </c>
      <c r="K364" s="1011" t="s">
        <v>1329</v>
      </c>
      <c r="L364" s="1011" t="s">
        <v>47</v>
      </c>
      <c r="M364" s="1011" t="s">
        <v>198</v>
      </c>
      <c r="N364" s="1011">
        <v>55</v>
      </c>
      <c r="O364" s="1011">
        <v>13</v>
      </c>
      <c r="P364" s="1011">
        <v>2264.84</v>
      </c>
      <c r="Q364" s="1011">
        <v>1932.28</v>
      </c>
      <c r="R364" s="1011">
        <v>565.70000000000005</v>
      </c>
      <c r="S364" s="1011">
        <v>189.17189816000001</v>
      </c>
      <c r="T364" s="1011">
        <v>0</v>
      </c>
      <c r="U364" s="1011">
        <v>0</v>
      </c>
      <c r="V364" s="1011">
        <v>565.70000000000005</v>
      </c>
      <c r="W364" s="1011" t="s">
        <v>2245</v>
      </c>
      <c r="X364" s="1011" t="s">
        <v>1331</v>
      </c>
      <c r="Y364" s="1011" t="s">
        <v>2324</v>
      </c>
      <c r="AA364" s="1011" t="s">
        <v>2325</v>
      </c>
      <c r="AB364" s="1011" t="s">
        <v>140</v>
      </c>
    </row>
    <row r="365" spans="1:28" x14ac:dyDescent="0.25">
      <c r="A365" s="1011">
        <v>34153841</v>
      </c>
      <c r="B365" s="1011" t="s">
        <v>2326</v>
      </c>
      <c r="C365" s="1011" t="s">
        <v>1326</v>
      </c>
      <c r="D365" s="1011" t="s">
        <v>1</v>
      </c>
      <c r="E365" s="1011" t="s">
        <v>135</v>
      </c>
      <c r="F365" s="1011" t="s">
        <v>34</v>
      </c>
      <c r="G365" s="1011" t="s">
        <v>34</v>
      </c>
      <c r="H365" s="1011" t="s">
        <v>98</v>
      </c>
      <c r="I365" s="1011" t="s">
        <v>2327</v>
      </c>
      <c r="J365" s="1011" t="s">
        <v>2328</v>
      </c>
      <c r="K365" s="1011" t="s">
        <v>1329</v>
      </c>
      <c r="L365" s="1011" t="s">
        <v>47</v>
      </c>
      <c r="M365" s="1011" t="s">
        <v>198</v>
      </c>
      <c r="N365" s="1011">
        <v>24</v>
      </c>
      <c r="O365" s="1011">
        <v>2</v>
      </c>
      <c r="P365" s="1011">
        <v>150</v>
      </c>
      <c r="Q365" s="1011">
        <v>323.72000000000003</v>
      </c>
      <c r="R365" s="1011">
        <v>107.99</v>
      </c>
      <c r="S365" s="1011">
        <v>5.68779083</v>
      </c>
      <c r="T365" s="1011">
        <v>0</v>
      </c>
      <c r="U365" s="1011">
        <v>0</v>
      </c>
      <c r="V365" s="1011">
        <v>107.99</v>
      </c>
      <c r="W365" s="1011" t="s">
        <v>2329</v>
      </c>
      <c r="X365" s="1011" t="s">
        <v>1331</v>
      </c>
      <c r="Y365" s="1011" t="s">
        <v>2330</v>
      </c>
      <c r="AA365" s="1011" t="s">
        <v>2331</v>
      </c>
      <c r="AB365" s="1011" t="s">
        <v>140</v>
      </c>
    </row>
    <row r="366" spans="1:28" x14ac:dyDescent="0.25">
      <c r="A366" s="1011">
        <v>24088635</v>
      </c>
      <c r="B366" s="1011" t="s">
        <v>2014</v>
      </c>
      <c r="C366" s="1011" t="s">
        <v>1326</v>
      </c>
      <c r="D366" s="1011" t="s">
        <v>1</v>
      </c>
      <c r="E366" s="1011" t="s">
        <v>135</v>
      </c>
      <c r="F366" s="1011" t="s">
        <v>14</v>
      </c>
      <c r="G366" s="1011" t="s">
        <v>14</v>
      </c>
      <c r="H366" s="1011" t="s">
        <v>89</v>
      </c>
      <c r="I366" s="1011" t="s">
        <v>2015</v>
      </c>
      <c r="J366" s="1011" t="s">
        <v>1463</v>
      </c>
      <c r="K366" s="1011" t="s">
        <v>1329</v>
      </c>
      <c r="L366" s="1011" t="s">
        <v>47</v>
      </c>
      <c r="M366" s="1011" t="s">
        <v>198</v>
      </c>
      <c r="N366" s="1011">
        <v>200</v>
      </c>
      <c r="O366" s="1011">
        <v>1</v>
      </c>
      <c r="P366" s="1011">
        <v>2392</v>
      </c>
      <c r="Q366" s="1011">
        <v>4535.3500000000004</v>
      </c>
      <c r="R366" s="1011">
        <v>52.490000260000002</v>
      </c>
      <c r="S366" s="1011">
        <v>489.50246948</v>
      </c>
      <c r="T366" s="1011">
        <v>294.00000025999998</v>
      </c>
      <c r="U366" s="1011">
        <v>286.83999999999997</v>
      </c>
      <c r="V366" s="1011">
        <v>340.83</v>
      </c>
      <c r="W366" s="1011" t="s">
        <v>1464</v>
      </c>
      <c r="X366" s="1011" t="s">
        <v>1331</v>
      </c>
      <c r="Y366" s="1011" t="s">
        <v>2016</v>
      </c>
      <c r="AA366" s="1011" t="s">
        <v>2017</v>
      </c>
      <c r="AB366" s="1011" t="s">
        <v>140</v>
      </c>
    </row>
    <row r="367" spans="1:28" x14ac:dyDescent="0.25">
      <c r="A367" s="1011">
        <v>24079261</v>
      </c>
      <c r="B367" s="1011" t="s">
        <v>2010</v>
      </c>
      <c r="C367" s="1011" t="s">
        <v>1326</v>
      </c>
      <c r="D367" s="1011" t="s">
        <v>1</v>
      </c>
      <c r="E367" s="1011" t="s">
        <v>135</v>
      </c>
      <c r="F367" s="1011" t="s">
        <v>14</v>
      </c>
      <c r="G367" s="1011" t="s">
        <v>14</v>
      </c>
      <c r="H367" s="1011" t="s">
        <v>98</v>
      </c>
      <c r="I367" s="1011" t="s">
        <v>2011</v>
      </c>
      <c r="J367" s="1011" t="s">
        <v>1439</v>
      </c>
      <c r="K367" s="1011" t="s">
        <v>1329</v>
      </c>
      <c r="L367" s="1011" t="s">
        <v>47</v>
      </c>
      <c r="M367" s="1011" t="s">
        <v>198</v>
      </c>
      <c r="N367" s="1011">
        <v>60</v>
      </c>
      <c r="O367" s="1011">
        <v>54</v>
      </c>
      <c r="P367" s="1011">
        <v>1534.55</v>
      </c>
      <c r="Q367" s="1011">
        <v>1532.55</v>
      </c>
      <c r="R367" s="1011">
        <v>331.3</v>
      </c>
      <c r="S367" s="1011">
        <v>217.85077342</v>
      </c>
      <c r="T367" s="1011">
        <v>0</v>
      </c>
      <c r="U367" s="1011">
        <v>0</v>
      </c>
      <c r="V367" s="1011">
        <v>331.3</v>
      </c>
      <c r="W367" s="1011" t="s">
        <v>1440</v>
      </c>
      <c r="X367" s="1011" t="s">
        <v>1331</v>
      </c>
      <c r="Y367" s="1011" t="s">
        <v>2012</v>
      </c>
      <c r="AA367" s="1011" t="s">
        <v>2013</v>
      </c>
      <c r="AB367" s="1011" t="s">
        <v>140</v>
      </c>
    </row>
    <row r="368" spans="1:28" x14ac:dyDescent="0.25">
      <c r="A368" s="1011">
        <v>23757057</v>
      </c>
      <c r="B368" s="1011" t="s">
        <v>2307</v>
      </c>
      <c r="C368" s="1011" t="s">
        <v>1326</v>
      </c>
      <c r="D368" s="1011" t="s">
        <v>1</v>
      </c>
      <c r="E368" s="1011" t="s">
        <v>135</v>
      </c>
      <c r="F368" s="1011" t="s">
        <v>20</v>
      </c>
      <c r="G368" s="1011" t="s">
        <v>20</v>
      </c>
      <c r="H368" s="1011" t="s">
        <v>1394</v>
      </c>
      <c r="I368" s="1011" t="s">
        <v>1810</v>
      </c>
      <c r="J368" s="1011" t="s">
        <v>1811</v>
      </c>
      <c r="K368" s="1011" t="s">
        <v>1329</v>
      </c>
      <c r="L368" s="1011" t="s">
        <v>47</v>
      </c>
      <c r="M368" s="1011" t="s">
        <v>198</v>
      </c>
      <c r="N368" s="1011">
        <v>0</v>
      </c>
      <c r="O368" s="1011">
        <v>0</v>
      </c>
      <c r="P368" s="1011">
        <v>0</v>
      </c>
      <c r="Q368" s="1011">
        <v>0</v>
      </c>
      <c r="R368" s="1011">
        <v>0</v>
      </c>
      <c r="S368" s="1011">
        <v>0</v>
      </c>
      <c r="T368" s="1011">
        <v>0</v>
      </c>
      <c r="U368" s="1011">
        <v>0</v>
      </c>
      <c r="V368" s="1011">
        <v>0</v>
      </c>
      <c r="W368" s="1011" t="s">
        <v>1812</v>
      </c>
      <c r="X368" s="1011" t="s">
        <v>1331</v>
      </c>
      <c r="Y368" s="1011" t="s">
        <v>2308</v>
      </c>
      <c r="AA368" s="1011" t="s">
        <v>2309</v>
      </c>
      <c r="AB368" s="1011" t="s">
        <v>140</v>
      </c>
    </row>
    <row r="369" spans="1:28" x14ac:dyDescent="0.25">
      <c r="A369" s="1011">
        <v>53757852</v>
      </c>
      <c r="B369" s="1011" t="s">
        <v>2034</v>
      </c>
      <c r="C369" s="1011" t="s">
        <v>1326</v>
      </c>
      <c r="D369" s="1011" t="s">
        <v>1</v>
      </c>
      <c r="E369" s="1011" t="s">
        <v>135</v>
      </c>
      <c r="F369" s="1011" t="s">
        <v>38</v>
      </c>
      <c r="G369" s="1011" t="s">
        <v>38</v>
      </c>
      <c r="H369" s="1011" t="s">
        <v>1394</v>
      </c>
      <c r="I369" s="1011" t="s">
        <v>2035</v>
      </c>
      <c r="J369" s="1011" t="s">
        <v>1657</v>
      </c>
      <c r="K369" s="1011" t="s">
        <v>1329</v>
      </c>
      <c r="L369" s="1011" t="s">
        <v>47</v>
      </c>
      <c r="M369" s="1011" t="s">
        <v>198</v>
      </c>
      <c r="N369" s="1011">
        <v>0</v>
      </c>
      <c r="O369" s="1011">
        <v>0</v>
      </c>
      <c r="P369" s="1011">
        <v>0</v>
      </c>
      <c r="Q369" s="1011">
        <v>0</v>
      </c>
      <c r="R369" s="1011">
        <v>0</v>
      </c>
      <c r="S369" s="1011">
        <v>0</v>
      </c>
      <c r="T369" s="1011">
        <v>0</v>
      </c>
      <c r="U369" s="1011">
        <v>0</v>
      </c>
      <c r="V369" s="1011">
        <v>0</v>
      </c>
      <c r="W369" s="1011" t="s">
        <v>1658</v>
      </c>
      <c r="X369" s="1011" t="s">
        <v>1331</v>
      </c>
      <c r="Y369" s="1011" t="s">
        <v>2036</v>
      </c>
      <c r="AA369" s="1011" t="s">
        <v>2037</v>
      </c>
      <c r="AB369" s="1011" t="s">
        <v>140</v>
      </c>
    </row>
    <row r="370" spans="1:28" x14ac:dyDescent="0.25">
      <c r="A370" s="1011">
        <v>64153794</v>
      </c>
      <c r="B370" s="1011" t="s">
        <v>1542</v>
      </c>
      <c r="C370" s="1011" t="s">
        <v>1326</v>
      </c>
      <c r="D370" s="1011" t="s">
        <v>1</v>
      </c>
      <c r="E370" s="1011" t="s">
        <v>135</v>
      </c>
      <c r="F370" s="1011" t="s">
        <v>20</v>
      </c>
      <c r="G370" s="1011" t="s">
        <v>20</v>
      </c>
      <c r="H370" s="1011" t="s">
        <v>93</v>
      </c>
      <c r="I370" s="1011" t="s">
        <v>1543</v>
      </c>
      <c r="J370" s="1011" t="s">
        <v>1544</v>
      </c>
      <c r="K370" s="1011" t="s">
        <v>1329</v>
      </c>
      <c r="L370" s="1011" t="s">
        <v>47</v>
      </c>
      <c r="M370" s="1011" t="s">
        <v>198</v>
      </c>
      <c r="N370" s="1011">
        <v>309</v>
      </c>
      <c r="O370" s="1011">
        <v>4</v>
      </c>
      <c r="P370" s="1011">
        <v>10519.51</v>
      </c>
      <c r="Q370" s="1011">
        <v>5868</v>
      </c>
      <c r="R370" s="1011">
        <v>465.77</v>
      </c>
      <c r="S370" s="1011">
        <v>59.126518230000002</v>
      </c>
      <c r="T370" s="1011">
        <v>0</v>
      </c>
      <c r="U370" s="1011">
        <v>0</v>
      </c>
      <c r="V370" s="1011">
        <v>465.77</v>
      </c>
      <c r="W370" s="1011" t="s">
        <v>1545</v>
      </c>
      <c r="X370" s="1011" t="s">
        <v>1331</v>
      </c>
      <c r="Y370" s="1011" t="s">
        <v>1546</v>
      </c>
      <c r="AA370" s="1011" t="s">
        <v>1547</v>
      </c>
      <c r="AB370" s="1011" t="s">
        <v>140</v>
      </c>
    </row>
    <row r="371" spans="1:28" x14ac:dyDescent="0.25">
      <c r="A371" s="1011">
        <v>64181985</v>
      </c>
      <c r="B371" s="1011" t="s">
        <v>2065</v>
      </c>
      <c r="C371" s="1011" t="s">
        <v>1326</v>
      </c>
      <c r="D371" s="1011" t="s">
        <v>1</v>
      </c>
      <c r="E371" s="1011" t="s">
        <v>135</v>
      </c>
      <c r="F371" s="1011" t="s">
        <v>20</v>
      </c>
      <c r="G371" s="1011" t="s">
        <v>20</v>
      </c>
      <c r="H371" s="1011" t="s">
        <v>88</v>
      </c>
      <c r="I371" s="1011" t="s">
        <v>2066</v>
      </c>
      <c r="J371" s="1011" t="s">
        <v>2067</v>
      </c>
      <c r="K371" s="1011" t="s">
        <v>1329</v>
      </c>
      <c r="L371" s="1011" t="s">
        <v>47</v>
      </c>
      <c r="M371" s="1011" t="s">
        <v>198</v>
      </c>
      <c r="N371" s="1011">
        <v>129</v>
      </c>
      <c r="O371" s="1011">
        <v>123</v>
      </c>
      <c r="P371" s="1011">
        <v>1310</v>
      </c>
      <c r="Q371" s="1011">
        <v>5796.17</v>
      </c>
      <c r="R371" s="1011">
        <v>126.54</v>
      </c>
      <c r="S371" s="1011">
        <v>668.46960000000001</v>
      </c>
      <c r="T371" s="1011">
        <v>0</v>
      </c>
      <c r="U371" s="1011">
        <v>0</v>
      </c>
      <c r="V371" s="1011">
        <v>126.54</v>
      </c>
      <c r="W371" s="1011" t="s">
        <v>2068</v>
      </c>
      <c r="X371" s="1011" t="s">
        <v>1331</v>
      </c>
      <c r="Y371" s="1011" t="s">
        <v>2069</v>
      </c>
      <c r="Z371" s="1011" t="s">
        <v>2070</v>
      </c>
      <c r="AA371" s="1011" t="s">
        <v>2071</v>
      </c>
      <c r="AB371" s="1011" t="s">
        <v>140</v>
      </c>
    </row>
    <row r="372" spans="1:28" x14ac:dyDescent="0.25">
      <c r="A372" s="1011">
        <v>73756652</v>
      </c>
      <c r="B372" s="1011" t="s">
        <v>2237</v>
      </c>
      <c r="C372" s="1011" t="s">
        <v>1326</v>
      </c>
      <c r="D372" s="1011" t="s">
        <v>1</v>
      </c>
      <c r="E372" s="1011" t="s">
        <v>135</v>
      </c>
      <c r="F372" s="1011" t="s">
        <v>6</v>
      </c>
      <c r="G372" s="1011" t="s">
        <v>6</v>
      </c>
      <c r="H372" s="1011" t="s">
        <v>530</v>
      </c>
      <c r="I372" s="1011" t="s">
        <v>2238</v>
      </c>
      <c r="J372" s="1011" t="s">
        <v>1755</v>
      </c>
      <c r="K372" s="1011" t="s">
        <v>1329</v>
      </c>
      <c r="L372" s="1011" t="s">
        <v>47</v>
      </c>
      <c r="M372" s="1011" t="s">
        <v>198</v>
      </c>
      <c r="N372" s="1011">
        <v>89</v>
      </c>
      <c r="O372" s="1011">
        <v>2</v>
      </c>
      <c r="P372" s="1011">
        <v>1238</v>
      </c>
      <c r="Q372" s="1011">
        <v>3420.28</v>
      </c>
      <c r="R372" s="1011">
        <v>289.08</v>
      </c>
      <c r="S372" s="1011">
        <v>91.918534579999999</v>
      </c>
      <c r="T372" s="1011">
        <v>590.91999999999996</v>
      </c>
      <c r="U372" s="1011">
        <v>0</v>
      </c>
      <c r="V372" s="1011">
        <v>284.61</v>
      </c>
      <c r="W372" s="1011" t="s">
        <v>1361</v>
      </c>
      <c r="X372" s="1011" t="s">
        <v>1331</v>
      </c>
      <c r="Y372" s="1011" t="s">
        <v>2239</v>
      </c>
      <c r="AA372" s="1011" t="s">
        <v>2240</v>
      </c>
      <c r="AB372" s="1011" t="s">
        <v>140</v>
      </c>
    </row>
    <row r="373" spans="1:28" x14ac:dyDescent="0.25">
      <c r="A373" s="1011">
        <v>93756971</v>
      </c>
      <c r="B373" s="1011" t="s">
        <v>1455</v>
      </c>
      <c r="C373" s="1011" t="s">
        <v>1326</v>
      </c>
      <c r="D373" s="1011" t="s">
        <v>1</v>
      </c>
      <c r="E373" s="1011" t="s">
        <v>135</v>
      </c>
      <c r="F373" s="1011" t="s">
        <v>6</v>
      </c>
      <c r="G373" s="1011" t="s">
        <v>6</v>
      </c>
      <c r="H373" s="1011" t="s">
        <v>89</v>
      </c>
      <c r="I373" s="1011" t="s">
        <v>1456</v>
      </c>
      <c r="J373" s="1011" t="s">
        <v>1457</v>
      </c>
      <c r="K373" s="1011" t="s">
        <v>1329</v>
      </c>
      <c r="L373" s="1011" t="s">
        <v>47</v>
      </c>
      <c r="M373" s="1011" t="s">
        <v>198</v>
      </c>
      <c r="N373" s="1011">
        <v>11</v>
      </c>
      <c r="O373" s="1011">
        <v>0</v>
      </c>
      <c r="P373" s="1011">
        <v>72</v>
      </c>
      <c r="Q373" s="1011">
        <v>374.56</v>
      </c>
      <c r="R373" s="1011">
        <v>155.51008206</v>
      </c>
      <c r="S373" s="1011">
        <v>9.6479999999999997</v>
      </c>
      <c r="T373" s="1011">
        <v>1.008206E-2</v>
      </c>
      <c r="U373" s="1011">
        <v>0</v>
      </c>
      <c r="V373" s="1011">
        <v>155.5</v>
      </c>
      <c r="W373" s="1011" t="s">
        <v>1458</v>
      </c>
      <c r="X373" s="1011" t="s">
        <v>1331</v>
      </c>
      <c r="Y373" s="1011" t="s">
        <v>1459</v>
      </c>
      <c r="AA373" s="1011" t="s">
        <v>1460</v>
      </c>
      <c r="AB373" s="1011" t="s">
        <v>140</v>
      </c>
    </row>
    <row r="374" spans="1:28" x14ac:dyDescent="0.25">
      <c r="A374" s="1011">
        <v>93757912</v>
      </c>
      <c r="B374" s="1011" t="s">
        <v>2332</v>
      </c>
      <c r="C374" s="1011" t="s">
        <v>1326</v>
      </c>
      <c r="D374" s="1011" t="s">
        <v>1</v>
      </c>
      <c r="E374" s="1011" t="s">
        <v>135</v>
      </c>
      <c r="F374" s="1011" t="s">
        <v>0</v>
      </c>
      <c r="G374" s="1011" t="s">
        <v>0</v>
      </c>
      <c r="H374" s="1011" t="s">
        <v>94</v>
      </c>
      <c r="I374" s="1011" t="s">
        <v>1382</v>
      </c>
      <c r="J374" s="1011" t="s">
        <v>1383</v>
      </c>
      <c r="K374" s="1011" t="s">
        <v>1329</v>
      </c>
      <c r="L374" s="1011" t="s">
        <v>47</v>
      </c>
      <c r="M374" s="1011" t="s">
        <v>198</v>
      </c>
      <c r="N374" s="1011">
        <v>202.25</v>
      </c>
      <c r="O374" s="1011">
        <v>200.25</v>
      </c>
      <c r="P374" s="1011">
        <v>4127.5</v>
      </c>
      <c r="Q374" s="1011">
        <v>3787.61</v>
      </c>
      <c r="R374" s="1011">
        <v>510.2</v>
      </c>
      <c r="S374" s="1011">
        <v>542.04998193999995</v>
      </c>
      <c r="T374" s="1011">
        <v>0</v>
      </c>
      <c r="U374" s="1011">
        <v>0</v>
      </c>
      <c r="V374" s="1011">
        <v>510.2</v>
      </c>
      <c r="W374" s="1011" t="s">
        <v>1384</v>
      </c>
      <c r="X374" s="1011" t="s">
        <v>1331</v>
      </c>
      <c r="Y374" s="1011" t="s">
        <v>2333</v>
      </c>
      <c r="AA374" s="1011" t="s">
        <v>2334</v>
      </c>
      <c r="AB374" s="1011" t="s">
        <v>140</v>
      </c>
    </row>
    <row r="375" spans="1:28" x14ac:dyDescent="0.25">
      <c r="A375" s="1011">
        <v>34165688</v>
      </c>
      <c r="B375" s="1011" t="s">
        <v>2335</v>
      </c>
      <c r="C375" s="1011" t="s">
        <v>1326</v>
      </c>
      <c r="D375" s="1011" t="s">
        <v>1</v>
      </c>
      <c r="E375" s="1011" t="s">
        <v>135</v>
      </c>
      <c r="F375" s="1011" t="s">
        <v>6</v>
      </c>
      <c r="G375" s="1011" t="s">
        <v>6</v>
      </c>
      <c r="H375" s="1011" t="s">
        <v>104</v>
      </c>
      <c r="I375" s="1011" t="s">
        <v>2336</v>
      </c>
      <c r="J375" s="1011" t="s">
        <v>1354</v>
      </c>
      <c r="K375" s="1011" t="s">
        <v>1329</v>
      </c>
      <c r="L375" s="1011" t="s">
        <v>47</v>
      </c>
      <c r="M375" s="1011" t="s">
        <v>198</v>
      </c>
      <c r="N375" s="1011">
        <v>3</v>
      </c>
      <c r="O375" s="1011">
        <v>3</v>
      </c>
      <c r="P375" s="1011">
        <v>19.88</v>
      </c>
      <c r="Q375" s="1011">
        <v>133.97</v>
      </c>
      <c r="R375" s="1011">
        <v>34.840000000000003</v>
      </c>
      <c r="S375" s="1011">
        <v>17.001045260000001</v>
      </c>
      <c r="T375" s="1011">
        <v>0</v>
      </c>
      <c r="U375" s="1011">
        <v>0</v>
      </c>
      <c r="V375" s="1011">
        <v>34.840000000000003</v>
      </c>
      <c r="W375" s="1011" t="s">
        <v>1355</v>
      </c>
      <c r="X375" s="1011" t="s">
        <v>1331</v>
      </c>
      <c r="Y375" s="1011" t="s">
        <v>2337</v>
      </c>
      <c r="AA375" s="1011" t="s">
        <v>2338</v>
      </c>
      <c r="AB375" s="1011" t="s">
        <v>140</v>
      </c>
    </row>
    <row r="376" spans="1:28" x14ac:dyDescent="0.25">
      <c r="A376" s="1011">
        <v>84150358</v>
      </c>
      <c r="B376" s="1011" t="s">
        <v>1679</v>
      </c>
      <c r="C376" s="1011" t="s">
        <v>1326</v>
      </c>
      <c r="D376" s="1011" t="s">
        <v>1</v>
      </c>
      <c r="E376" s="1011" t="s">
        <v>135</v>
      </c>
      <c r="F376" s="1011" t="s">
        <v>36</v>
      </c>
      <c r="G376" s="1011" t="s">
        <v>36</v>
      </c>
      <c r="H376" s="1011" t="s">
        <v>95</v>
      </c>
      <c r="I376" s="1011" t="s">
        <v>1680</v>
      </c>
      <c r="J376" s="1011" t="s">
        <v>1396</v>
      </c>
      <c r="K376" s="1011" t="s">
        <v>1329</v>
      </c>
      <c r="L376" s="1011" t="s">
        <v>47</v>
      </c>
      <c r="M376" s="1011" t="s">
        <v>198</v>
      </c>
      <c r="N376" s="1011">
        <v>13</v>
      </c>
      <c r="O376" s="1011">
        <v>13</v>
      </c>
      <c r="P376" s="1011">
        <v>69.319999999999993</v>
      </c>
      <c r="Q376" s="1011">
        <v>281.33999999999997</v>
      </c>
      <c r="R376" s="1011">
        <v>20.88</v>
      </c>
      <c r="S376" s="1011">
        <v>79.757307760000003</v>
      </c>
      <c r="T376" s="1011">
        <v>0</v>
      </c>
      <c r="U376" s="1011">
        <v>0</v>
      </c>
      <c r="V376" s="1011">
        <v>20.88</v>
      </c>
      <c r="W376" s="1011" t="s">
        <v>1397</v>
      </c>
      <c r="X376" s="1011" t="s">
        <v>1331</v>
      </c>
      <c r="Y376" s="1011" t="s">
        <v>1681</v>
      </c>
      <c r="AA376" s="1011" t="s">
        <v>1682</v>
      </c>
      <c r="AB376" s="1011" t="s">
        <v>140</v>
      </c>
    </row>
    <row r="377" spans="1:28" x14ac:dyDescent="0.25">
      <c r="A377" s="1011">
        <v>44047363</v>
      </c>
      <c r="B377" s="1011" t="s">
        <v>2339</v>
      </c>
      <c r="C377" s="1011" t="s">
        <v>1326</v>
      </c>
      <c r="D377" s="1011" t="s">
        <v>1</v>
      </c>
      <c r="E377" s="1011" t="s">
        <v>135</v>
      </c>
      <c r="F377" s="1011" t="s">
        <v>9</v>
      </c>
      <c r="G377" s="1011" t="s">
        <v>9</v>
      </c>
      <c r="H377" s="1011" t="s">
        <v>1394</v>
      </c>
      <c r="I377" s="1011" t="s">
        <v>2340</v>
      </c>
      <c r="J377" s="1011" t="s">
        <v>2341</v>
      </c>
      <c r="K377" s="1011" t="s">
        <v>1329</v>
      </c>
      <c r="L377" s="1011" t="s">
        <v>47</v>
      </c>
      <c r="M377" s="1011" t="s">
        <v>198</v>
      </c>
      <c r="N377" s="1011">
        <v>0</v>
      </c>
      <c r="O377" s="1011">
        <v>0</v>
      </c>
      <c r="P377" s="1011">
        <v>0</v>
      </c>
      <c r="Q377" s="1011">
        <v>0</v>
      </c>
      <c r="R377" s="1011">
        <v>0</v>
      </c>
      <c r="S377" s="1011">
        <v>0</v>
      </c>
      <c r="T377" s="1011">
        <v>0</v>
      </c>
      <c r="U377" s="1011">
        <v>0</v>
      </c>
      <c r="V377" s="1011">
        <v>0</v>
      </c>
      <c r="W377" s="1011" t="s">
        <v>2342</v>
      </c>
      <c r="X377" s="1011" t="s">
        <v>1331</v>
      </c>
      <c r="Y377" s="1011" t="s">
        <v>2343</v>
      </c>
      <c r="AA377" s="1011" t="s">
        <v>2344</v>
      </c>
      <c r="AB377" s="1011" t="s">
        <v>140</v>
      </c>
    </row>
    <row r="378" spans="1:28" x14ac:dyDescent="0.25">
      <c r="A378" s="1011">
        <v>24106957</v>
      </c>
      <c r="B378" s="1011" t="s">
        <v>1381</v>
      </c>
      <c r="C378" s="1011" t="s">
        <v>1326</v>
      </c>
      <c r="D378" s="1011" t="s">
        <v>1</v>
      </c>
      <c r="E378" s="1011" t="s">
        <v>135</v>
      </c>
      <c r="F378" s="1011" t="s">
        <v>15</v>
      </c>
      <c r="G378" s="1011" t="s">
        <v>15</v>
      </c>
      <c r="H378" s="1011" t="s">
        <v>1394</v>
      </c>
      <c r="I378" s="1011" t="s">
        <v>1382</v>
      </c>
      <c r="J378" s="1011" t="s">
        <v>1383</v>
      </c>
      <c r="K378" s="1011" t="s">
        <v>1329</v>
      </c>
      <c r="L378" s="1011" t="s">
        <v>47</v>
      </c>
      <c r="M378" s="1011" t="s">
        <v>198</v>
      </c>
      <c r="N378" s="1011">
        <v>0</v>
      </c>
      <c r="O378" s="1011">
        <v>0</v>
      </c>
      <c r="P378" s="1011">
        <v>0</v>
      </c>
      <c r="Q378" s="1011">
        <v>0</v>
      </c>
      <c r="R378" s="1011">
        <v>0</v>
      </c>
      <c r="S378" s="1011">
        <v>0</v>
      </c>
      <c r="T378" s="1011">
        <v>0</v>
      </c>
      <c r="U378" s="1011">
        <v>0</v>
      </c>
      <c r="V378" s="1011">
        <v>0</v>
      </c>
      <c r="W378" s="1011" t="s">
        <v>1384</v>
      </c>
      <c r="X378" s="1011" t="s">
        <v>1331</v>
      </c>
      <c r="Y378" s="1011" t="s">
        <v>1385</v>
      </c>
      <c r="AA378" s="1011" t="s">
        <v>1386</v>
      </c>
      <c r="AB378" s="1011" t="s">
        <v>140</v>
      </c>
    </row>
    <row r="379" spans="1:28" x14ac:dyDescent="0.25">
      <c r="A379" s="1011">
        <v>24111999</v>
      </c>
      <c r="B379" s="1011" t="s">
        <v>1701</v>
      </c>
      <c r="C379" s="1011" t="s">
        <v>1326</v>
      </c>
      <c r="D379" s="1011" t="s">
        <v>1</v>
      </c>
      <c r="E379" s="1011" t="s">
        <v>135</v>
      </c>
      <c r="F379" s="1011" t="s">
        <v>0</v>
      </c>
      <c r="G379" s="1011" t="s">
        <v>0</v>
      </c>
      <c r="H379" s="1011" t="s">
        <v>96</v>
      </c>
      <c r="I379" s="1011" t="s">
        <v>1702</v>
      </c>
      <c r="J379" s="1011" t="s">
        <v>1703</v>
      </c>
      <c r="K379" s="1011" t="s">
        <v>1329</v>
      </c>
      <c r="L379" s="1011" t="s">
        <v>47</v>
      </c>
      <c r="M379" s="1011" t="s">
        <v>198</v>
      </c>
      <c r="N379" s="1011">
        <v>12.1669</v>
      </c>
      <c r="O379" s="1011">
        <v>11.1669</v>
      </c>
      <c r="P379" s="1011">
        <v>179.24</v>
      </c>
      <c r="Q379" s="1011">
        <v>861.4</v>
      </c>
      <c r="R379" s="1011">
        <v>414.19</v>
      </c>
      <c r="S379" s="1011">
        <v>117.13434956</v>
      </c>
      <c r="T379" s="1011">
        <v>0</v>
      </c>
      <c r="U379" s="1011">
        <v>0</v>
      </c>
      <c r="V379" s="1011">
        <v>414.19</v>
      </c>
      <c r="W379" s="1011" t="s">
        <v>1704</v>
      </c>
      <c r="X379" s="1011" t="s">
        <v>1331</v>
      </c>
      <c r="Y379" s="1011" t="s">
        <v>1705</v>
      </c>
      <c r="AA379" s="1011" t="s">
        <v>1706</v>
      </c>
      <c r="AB379" s="1011" t="s">
        <v>140</v>
      </c>
    </row>
    <row r="380" spans="1:28" x14ac:dyDescent="0.25">
      <c r="A380" s="1011">
        <v>24088635</v>
      </c>
      <c r="B380" s="1011" t="s">
        <v>2014</v>
      </c>
      <c r="C380" s="1011" t="s">
        <v>1326</v>
      </c>
      <c r="D380" s="1011" t="s">
        <v>1</v>
      </c>
      <c r="E380" s="1011" t="s">
        <v>135</v>
      </c>
      <c r="F380" s="1011" t="s">
        <v>14</v>
      </c>
      <c r="G380" s="1011" t="s">
        <v>14</v>
      </c>
      <c r="H380" s="1011" t="s">
        <v>95</v>
      </c>
      <c r="I380" s="1011" t="s">
        <v>2015</v>
      </c>
      <c r="J380" s="1011" t="s">
        <v>1463</v>
      </c>
      <c r="K380" s="1011" t="s">
        <v>1329</v>
      </c>
      <c r="L380" s="1011" t="s">
        <v>47</v>
      </c>
      <c r="M380" s="1011" t="s">
        <v>198</v>
      </c>
      <c r="N380" s="1011">
        <v>19.133299999999998</v>
      </c>
      <c r="O380" s="1011">
        <v>9</v>
      </c>
      <c r="P380" s="1011">
        <v>117.1</v>
      </c>
      <c r="Q380" s="1011">
        <v>679.07</v>
      </c>
      <c r="R380" s="1011">
        <v>107.9</v>
      </c>
      <c r="S380" s="1011">
        <v>201.70597053</v>
      </c>
      <c r="T380" s="1011">
        <v>0</v>
      </c>
      <c r="U380" s="1011">
        <v>0</v>
      </c>
      <c r="V380" s="1011">
        <v>107.9</v>
      </c>
      <c r="W380" s="1011" t="s">
        <v>1464</v>
      </c>
      <c r="X380" s="1011" t="s">
        <v>1331</v>
      </c>
      <c r="Y380" s="1011" t="s">
        <v>2016</v>
      </c>
      <c r="AA380" s="1011" t="s">
        <v>2017</v>
      </c>
      <c r="AB380" s="1011" t="s">
        <v>140</v>
      </c>
    </row>
    <row r="381" spans="1:28" x14ac:dyDescent="0.25">
      <c r="A381" s="1011">
        <v>83764498</v>
      </c>
      <c r="B381" s="1011" t="s">
        <v>1572</v>
      </c>
      <c r="C381" s="1011" t="s">
        <v>1326</v>
      </c>
      <c r="D381" s="1011" t="s">
        <v>1</v>
      </c>
      <c r="E381" s="1011" t="s">
        <v>135</v>
      </c>
      <c r="F381" s="1011" t="s">
        <v>34</v>
      </c>
      <c r="G381" s="1011" t="s">
        <v>34</v>
      </c>
      <c r="H381" s="1011" t="s">
        <v>530</v>
      </c>
      <c r="I381" s="1011" t="s">
        <v>1573</v>
      </c>
      <c r="J381" s="1011" t="s">
        <v>1574</v>
      </c>
      <c r="K381" s="1011" t="s">
        <v>1329</v>
      </c>
      <c r="L381" s="1011" t="s">
        <v>47</v>
      </c>
      <c r="M381" s="1011" t="s">
        <v>198</v>
      </c>
      <c r="N381" s="1011">
        <v>107</v>
      </c>
      <c r="O381" s="1011">
        <v>105</v>
      </c>
      <c r="P381" s="1011">
        <v>1333.32</v>
      </c>
      <c r="Q381" s="1011">
        <v>8707.36</v>
      </c>
      <c r="R381" s="1011">
        <v>1283.78</v>
      </c>
      <c r="S381" s="1011">
        <v>400.13150524999998</v>
      </c>
      <c r="T381" s="1011">
        <v>0</v>
      </c>
      <c r="U381" s="1011">
        <v>0</v>
      </c>
      <c r="V381" s="1011">
        <v>1283.78</v>
      </c>
      <c r="W381" s="1011" t="s">
        <v>1575</v>
      </c>
      <c r="X381" s="1011" t="s">
        <v>1331</v>
      </c>
      <c r="Y381" s="1011" t="s">
        <v>1576</v>
      </c>
      <c r="AA381" s="1011" t="s">
        <v>1577</v>
      </c>
      <c r="AB381" s="1011" t="s">
        <v>140</v>
      </c>
    </row>
    <row r="382" spans="1:28" x14ac:dyDescent="0.25">
      <c r="A382" s="1011">
        <v>14091128</v>
      </c>
      <c r="B382" s="1011" t="s">
        <v>2345</v>
      </c>
      <c r="C382" s="1011" t="s">
        <v>1326</v>
      </c>
      <c r="D382" s="1011" t="s">
        <v>1</v>
      </c>
      <c r="E382" s="1011" t="s">
        <v>135</v>
      </c>
      <c r="F382" s="1011" t="s">
        <v>14</v>
      </c>
      <c r="G382" s="1011" t="s">
        <v>14</v>
      </c>
      <c r="H382" s="1011" t="s">
        <v>1394</v>
      </c>
      <c r="I382" s="1011" t="s">
        <v>2261</v>
      </c>
      <c r="J382" s="1011" t="s">
        <v>1445</v>
      </c>
      <c r="K382" s="1011" t="s">
        <v>1329</v>
      </c>
      <c r="L382" s="1011" t="s">
        <v>47</v>
      </c>
      <c r="M382" s="1011" t="s">
        <v>198</v>
      </c>
      <c r="N382" s="1011">
        <v>0</v>
      </c>
      <c r="O382" s="1011">
        <v>0</v>
      </c>
      <c r="P382" s="1011">
        <v>0</v>
      </c>
      <c r="Q382" s="1011">
        <v>0</v>
      </c>
      <c r="R382" s="1011">
        <v>0</v>
      </c>
      <c r="S382" s="1011">
        <v>0</v>
      </c>
      <c r="T382" s="1011">
        <v>0</v>
      </c>
      <c r="U382" s="1011">
        <v>0</v>
      </c>
      <c r="V382" s="1011">
        <v>0</v>
      </c>
      <c r="W382" s="1011" t="s">
        <v>1446</v>
      </c>
      <c r="X382" s="1011" t="s">
        <v>1331</v>
      </c>
      <c r="Y382" s="1011" t="s">
        <v>2346</v>
      </c>
      <c r="AA382" s="1011" t="s">
        <v>2347</v>
      </c>
      <c r="AB382" s="1011" t="s">
        <v>140</v>
      </c>
    </row>
    <row r="383" spans="1:28" x14ac:dyDescent="0.25">
      <c r="A383" s="1011">
        <v>54044805</v>
      </c>
      <c r="B383" s="1011" t="s">
        <v>1857</v>
      </c>
      <c r="C383" s="1011" t="s">
        <v>1326</v>
      </c>
      <c r="D383" s="1011" t="s">
        <v>113</v>
      </c>
      <c r="E383" s="1011" t="s">
        <v>135</v>
      </c>
      <c r="F383" s="1011" t="s">
        <v>267</v>
      </c>
      <c r="G383" s="1011" t="s">
        <v>1687</v>
      </c>
      <c r="H383" s="1011" t="s">
        <v>100</v>
      </c>
      <c r="I383" s="1011" t="s">
        <v>1858</v>
      </c>
      <c r="J383" s="1011" t="s">
        <v>1859</v>
      </c>
      <c r="K383" s="1011" t="s">
        <v>1329</v>
      </c>
      <c r="L383" s="1011" t="s">
        <v>47</v>
      </c>
      <c r="M383" s="1011" t="s">
        <v>198</v>
      </c>
      <c r="N383" s="1011">
        <v>25</v>
      </c>
      <c r="O383" s="1011">
        <v>25</v>
      </c>
      <c r="P383" s="1011">
        <v>500</v>
      </c>
      <c r="Q383" s="1011">
        <v>1921.15</v>
      </c>
      <c r="R383" s="1011">
        <v>698.95</v>
      </c>
      <c r="S383" s="1011">
        <v>142.91702347</v>
      </c>
      <c r="T383" s="1011">
        <v>0</v>
      </c>
      <c r="U383" s="1011">
        <v>0</v>
      </c>
      <c r="V383" s="1011">
        <v>698.95</v>
      </c>
      <c r="W383" s="1011" t="s">
        <v>1860</v>
      </c>
      <c r="X383" s="1011" t="s">
        <v>1331</v>
      </c>
      <c r="Y383" s="1011" t="s">
        <v>1861</v>
      </c>
      <c r="AA383" s="1011" t="s">
        <v>1862</v>
      </c>
      <c r="AB383" s="1011" t="s">
        <v>140</v>
      </c>
    </row>
    <row r="384" spans="1:28" x14ac:dyDescent="0.25">
      <c r="A384" s="1011">
        <v>3756327</v>
      </c>
      <c r="B384" s="1011" t="s">
        <v>2348</v>
      </c>
      <c r="C384" s="1011" t="s">
        <v>1326</v>
      </c>
      <c r="D384" s="1011" t="s">
        <v>1</v>
      </c>
      <c r="E384" s="1011" t="s">
        <v>135</v>
      </c>
      <c r="F384" s="1011" t="s">
        <v>14</v>
      </c>
      <c r="G384" s="1011" t="s">
        <v>14</v>
      </c>
      <c r="H384" s="1011" t="s">
        <v>529</v>
      </c>
      <c r="I384" s="1011" t="s">
        <v>1879</v>
      </c>
      <c r="J384" s="1011" t="s">
        <v>1880</v>
      </c>
      <c r="K384" s="1011" t="s">
        <v>1329</v>
      </c>
      <c r="L384" s="1011" t="s">
        <v>47</v>
      </c>
      <c r="M384" s="1011" t="s">
        <v>198</v>
      </c>
      <c r="N384" s="1011">
        <v>2</v>
      </c>
      <c r="O384" s="1011">
        <v>0</v>
      </c>
      <c r="P384" s="1011">
        <v>24</v>
      </c>
      <c r="Q384" s="1011">
        <v>190.59</v>
      </c>
      <c r="R384" s="1011">
        <v>41.530000260000001</v>
      </c>
      <c r="S384" s="1011">
        <v>3.4537506599999999</v>
      </c>
      <c r="T384" s="1011">
        <v>2.6E-7</v>
      </c>
      <c r="U384" s="1011">
        <v>0</v>
      </c>
      <c r="V384" s="1011">
        <v>41.53</v>
      </c>
      <c r="W384" s="1011" t="s">
        <v>1881</v>
      </c>
      <c r="X384" s="1011" t="s">
        <v>1331</v>
      </c>
      <c r="Y384" s="1011" t="s">
        <v>2349</v>
      </c>
      <c r="AA384" s="1011" t="s">
        <v>2350</v>
      </c>
      <c r="AB384" s="1011" t="s">
        <v>140</v>
      </c>
    </row>
    <row r="385" spans="1:28" x14ac:dyDescent="0.25">
      <c r="A385" s="1011">
        <v>23754310</v>
      </c>
      <c r="B385" s="1011" t="s">
        <v>1821</v>
      </c>
      <c r="C385" s="1011" t="s">
        <v>1326</v>
      </c>
      <c r="D385" s="1011" t="s">
        <v>1</v>
      </c>
      <c r="E385" s="1011" t="s">
        <v>135</v>
      </c>
      <c r="F385" s="1011" t="s">
        <v>11</v>
      </c>
      <c r="G385" s="1011" t="s">
        <v>11</v>
      </c>
      <c r="H385" s="1011" t="s">
        <v>92</v>
      </c>
      <c r="I385" s="1011" t="s">
        <v>1822</v>
      </c>
      <c r="J385" s="1011" t="s">
        <v>1823</v>
      </c>
      <c r="K385" s="1011" t="s">
        <v>1329</v>
      </c>
      <c r="L385" s="1011" t="s">
        <v>47</v>
      </c>
      <c r="M385" s="1011" t="s">
        <v>198</v>
      </c>
      <c r="N385" s="1011">
        <v>14</v>
      </c>
      <c r="O385" s="1011">
        <v>14</v>
      </c>
      <c r="P385" s="1011">
        <v>500.96</v>
      </c>
      <c r="Q385" s="1011">
        <v>406.55</v>
      </c>
      <c r="R385" s="1011">
        <v>95.75</v>
      </c>
      <c r="S385" s="1011">
        <v>53.245083350000002</v>
      </c>
      <c r="T385" s="1011">
        <v>0</v>
      </c>
      <c r="U385" s="1011">
        <v>0</v>
      </c>
      <c r="V385" s="1011">
        <v>95.75</v>
      </c>
      <c r="W385" s="1011" t="s">
        <v>1824</v>
      </c>
      <c r="X385" s="1011" t="s">
        <v>1331</v>
      </c>
      <c r="Y385" s="1011" t="s">
        <v>1825</v>
      </c>
      <c r="AA385" s="1011" t="s">
        <v>1826</v>
      </c>
      <c r="AB385" s="1011" t="s">
        <v>140</v>
      </c>
    </row>
    <row r="386" spans="1:28" x14ac:dyDescent="0.25">
      <c r="A386" s="1011">
        <v>94039054</v>
      </c>
      <c r="B386" s="1011" t="s">
        <v>1848</v>
      </c>
      <c r="C386" s="1011" t="s">
        <v>1326</v>
      </c>
      <c r="D386" s="1011" t="s">
        <v>1</v>
      </c>
      <c r="E386" s="1011" t="s">
        <v>135</v>
      </c>
      <c r="F386" s="1011" t="s">
        <v>20</v>
      </c>
      <c r="G386" s="1011" t="s">
        <v>20</v>
      </c>
      <c r="H386" s="1011" t="s">
        <v>530</v>
      </c>
      <c r="I386" s="1011" t="s">
        <v>1462</v>
      </c>
      <c r="J386" s="1011" t="s">
        <v>1463</v>
      </c>
      <c r="K386" s="1011" t="s">
        <v>1329</v>
      </c>
      <c r="L386" s="1011" t="s">
        <v>47</v>
      </c>
      <c r="M386" s="1011" t="s">
        <v>198</v>
      </c>
      <c r="N386" s="1011">
        <v>27</v>
      </c>
      <c r="O386" s="1011">
        <v>27</v>
      </c>
      <c r="P386" s="1011">
        <v>2158.1</v>
      </c>
      <c r="Q386" s="1011">
        <v>4710.78</v>
      </c>
      <c r="R386" s="1011">
        <v>903.06</v>
      </c>
      <c r="S386" s="1011">
        <v>626.48975449</v>
      </c>
      <c r="T386" s="1011">
        <v>0</v>
      </c>
      <c r="U386" s="1011">
        <v>0</v>
      </c>
      <c r="V386" s="1011">
        <v>903.06</v>
      </c>
      <c r="W386" s="1011" t="s">
        <v>1464</v>
      </c>
      <c r="X386" s="1011" t="s">
        <v>1331</v>
      </c>
      <c r="Y386" s="1011" t="s">
        <v>1849</v>
      </c>
      <c r="AA386" s="1011" t="s">
        <v>1599</v>
      </c>
      <c r="AB386" s="1011" t="s">
        <v>140</v>
      </c>
    </row>
    <row r="387" spans="1:28" x14ac:dyDescent="0.25">
      <c r="A387" s="1011">
        <v>44180420</v>
      </c>
      <c r="B387" s="1011" t="s">
        <v>1600</v>
      </c>
      <c r="C387" s="1011" t="s">
        <v>1326</v>
      </c>
      <c r="D387" s="1011" t="s">
        <v>1</v>
      </c>
      <c r="E387" s="1011" t="s">
        <v>135</v>
      </c>
      <c r="F387" s="1011" t="s">
        <v>11</v>
      </c>
      <c r="G387" s="1011" t="s">
        <v>11</v>
      </c>
      <c r="H387" s="1011" t="s">
        <v>90</v>
      </c>
      <c r="I387" s="1011" t="s">
        <v>1601</v>
      </c>
      <c r="J387" s="1011" t="s">
        <v>1602</v>
      </c>
      <c r="K387" s="1011" t="s">
        <v>1329</v>
      </c>
      <c r="L387" s="1011" t="s">
        <v>47</v>
      </c>
      <c r="M387" s="1011" t="s">
        <v>198</v>
      </c>
      <c r="N387" s="1011">
        <v>42</v>
      </c>
      <c r="O387" s="1011">
        <v>42</v>
      </c>
      <c r="P387" s="1011">
        <v>1662.72</v>
      </c>
      <c r="Q387" s="1011">
        <v>3175.79</v>
      </c>
      <c r="R387" s="1011">
        <v>299.68</v>
      </c>
      <c r="S387" s="1011">
        <v>260.93089609999998</v>
      </c>
      <c r="T387" s="1011">
        <v>0</v>
      </c>
      <c r="U387" s="1011">
        <v>0</v>
      </c>
      <c r="V387" s="1011">
        <v>299.68</v>
      </c>
      <c r="W387" s="1011" t="s">
        <v>1603</v>
      </c>
      <c r="X387" s="1011" t="s">
        <v>1331</v>
      </c>
      <c r="Y387" s="1011" t="s">
        <v>1604</v>
      </c>
      <c r="AA387" s="1011" t="s">
        <v>1605</v>
      </c>
      <c r="AB387" s="1011" t="s">
        <v>140</v>
      </c>
    </row>
    <row r="388" spans="1:28" x14ac:dyDescent="0.25">
      <c r="A388" s="1011">
        <v>43775741</v>
      </c>
      <c r="B388" s="1011" t="s">
        <v>2351</v>
      </c>
      <c r="C388" s="1011" t="s">
        <v>1326</v>
      </c>
      <c r="D388" s="1011" t="s">
        <v>1</v>
      </c>
      <c r="E388" s="1011" t="s">
        <v>135</v>
      </c>
      <c r="F388" s="1011" t="s">
        <v>20</v>
      </c>
      <c r="G388" s="1011" t="s">
        <v>20</v>
      </c>
      <c r="H388" s="1011" t="s">
        <v>91</v>
      </c>
      <c r="I388" s="1011" t="s">
        <v>2352</v>
      </c>
      <c r="J388" s="1011" t="s">
        <v>2353</v>
      </c>
      <c r="K388" s="1011" t="s">
        <v>1329</v>
      </c>
      <c r="L388" s="1011" t="s">
        <v>47</v>
      </c>
      <c r="M388" s="1011" t="s">
        <v>198</v>
      </c>
      <c r="N388" s="1011">
        <v>28</v>
      </c>
      <c r="O388" s="1011">
        <v>25</v>
      </c>
      <c r="P388" s="1011">
        <v>1168.48</v>
      </c>
      <c r="Q388" s="1011">
        <v>2036.15</v>
      </c>
      <c r="R388" s="1011">
        <v>523.67999999999995</v>
      </c>
      <c r="S388" s="1011">
        <v>155.23493524</v>
      </c>
      <c r="T388" s="1011">
        <v>0</v>
      </c>
      <c r="U388" s="1011">
        <v>0</v>
      </c>
      <c r="V388" s="1011">
        <v>523.67999999999995</v>
      </c>
      <c r="W388" s="1011" t="s">
        <v>2354</v>
      </c>
      <c r="X388" s="1011" t="s">
        <v>1331</v>
      </c>
      <c r="Y388" s="1011" t="s">
        <v>2355</v>
      </c>
      <c r="AA388" s="1011" t="s">
        <v>2356</v>
      </c>
      <c r="AB388" s="1011" t="s">
        <v>140</v>
      </c>
    </row>
    <row r="389" spans="1:28" x14ac:dyDescent="0.25">
      <c r="A389" s="1011">
        <v>14155451</v>
      </c>
      <c r="B389" s="1011" t="s">
        <v>1928</v>
      </c>
      <c r="C389" s="1011" t="s">
        <v>1326</v>
      </c>
      <c r="D389" s="1011" t="s">
        <v>1</v>
      </c>
      <c r="E389" s="1011" t="s">
        <v>135</v>
      </c>
      <c r="F389" s="1011" t="s">
        <v>0</v>
      </c>
      <c r="G389" s="1011" t="s">
        <v>0</v>
      </c>
      <c r="H389" s="1011" t="s">
        <v>530</v>
      </c>
      <c r="I389" s="1011" t="s">
        <v>1929</v>
      </c>
      <c r="J389" s="1011" t="s">
        <v>1904</v>
      </c>
      <c r="K389" s="1011" t="s">
        <v>1329</v>
      </c>
      <c r="L389" s="1011" t="s">
        <v>47</v>
      </c>
      <c r="M389" s="1011" t="s">
        <v>198</v>
      </c>
      <c r="N389" s="1011">
        <v>32</v>
      </c>
      <c r="O389" s="1011">
        <v>19</v>
      </c>
      <c r="P389" s="1011">
        <v>2278.6</v>
      </c>
      <c r="Q389" s="1011">
        <v>6618.47</v>
      </c>
      <c r="R389" s="1011">
        <v>556.4</v>
      </c>
      <c r="S389" s="1011">
        <v>327.95768120000002</v>
      </c>
      <c r="T389" s="1011">
        <v>0</v>
      </c>
      <c r="U389" s="1011">
        <v>0</v>
      </c>
      <c r="V389" s="1011">
        <v>556.4</v>
      </c>
      <c r="W389" s="1011" t="s">
        <v>1905</v>
      </c>
      <c r="X389" s="1011" t="s">
        <v>1331</v>
      </c>
      <c r="Y389" s="1011" t="s">
        <v>1930</v>
      </c>
      <c r="AA389" s="1011" t="s">
        <v>1931</v>
      </c>
      <c r="AB389" s="1011" t="s">
        <v>140</v>
      </c>
    </row>
    <row r="390" spans="1:28" x14ac:dyDescent="0.25">
      <c r="A390" s="1011">
        <v>94251014</v>
      </c>
      <c r="B390" s="1011" t="s">
        <v>1937</v>
      </c>
      <c r="C390" s="1011" t="s">
        <v>1326</v>
      </c>
      <c r="D390" s="1011" t="s">
        <v>1</v>
      </c>
      <c r="E390" s="1011" t="s">
        <v>135</v>
      </c>
      <c r="F390" s="1011" t="s">
        <v>36</v>
      </c>
      <c r="G390" s="1011" t="s">
        <v>36</v>
      </c>
      <c r="H390" s="1011" t="s">
        <v>96</v>
      </c>
      <c r="I390" s="1011" t="s">
        <v>1938</v>
      </c>
      <c r="J390" s="1011" t="s">
        <v>1939</v>
      </c>
      <c r="K390" s="1011" t="s">
        <v>1329</v>
      </c>
      <c r="L390" s="1011" t="s">
        <v>47</v>
      </c>
      <c r="M390" s="1011" t="s">
        <v>198</v>
      </c>
      <c r="N390" s="1011">
        <v>4</v>
      </c>
      <c r="O390" s="1011">
        <v>4</v>
      </c>
      <c r="P390" s="1011">
        <v>17.600000000000001</v>
      </c>
      <c r="Q390" s="1011">
        <v>313.32</v>
      </c>
      <c r="R390" s="1011">
        <v>128.94999999999999</v>
      </c>
      <c r="S390" s="1011">
        <v>102.45944397</v>
      </c>
      <c r="T390" s="1011">
        <v>0</v>
      </c>
      <c r="U390" s="1011">
        <v>0</v>
      </c>
      <c r="V390" s="1011">
        <v>128.94999999999999</v>
      </c>
      <c r="W390" s="1011" t="s">
        <v>1940</v>
      </c>
      <c r="X390" s="1011" t="s">
        <v>1331</v>
      </c>
      <c r="Y390" s="1011" t="s">
        <v>1941</v>
      </c>
      <c r="AA390" s="1011" t="s">
        <v>1942</v>
      </c>
      <c r="AB390" s="1011" t="s">
        <v>140</v>
      </c>
    </row>
    <row r="391" spans="1:28" x14ac:dyDescent="0.25">
      <c r="A391" s="1011">
        <v>44073278</v>
      </c>
      <c r="B391" s="1011" t="s">
        <v>2109</v>
      </c>
      <c r="C391" s="1011" t="s">
        <v>1326</v>
      </c>
      <c r="D391" s="1011" t="s">
        <v>1</v>
      </c>
      <c r="E391" s="1011" t="s">
        <v>135</v>
      </c>
      <c r="F391" s="1011" t="s">
        <v>48</v>
      </c>
      <c r="G391" s="1011" t="s">
        <v>48</v>
      </c>
      <c r="H391" s="1011" t="s">
        <v>530</v>
      </c>
      <c r="I391" s="1011" t="s">
        <v>2110</v>
      </c>
      <c r="J391" s="1011" t="s">
        <v>1621</v>
      </c>
      <c r="K391" s="1011" t="s">
        <v>1329</v>
      </c>
      <c r="L391" s="1011" t="s">
        <v>47</v>
      </c>
      <c r="M391" s="1011" t="s">
        <v>198</v>
      </c>
      <c r="N391" s="1011">
        <v>12</v>
      </c>
      <c r="O391" s="1011">
        <v>12</v>
      </c>
      <c r="P391" s="1011">
        <v>198.49</v>
      </c>
      <c r="Q391" s="1011">
        <v>1782.45</v>
      </c>
      <c r="R391" s="1011">
        <v>142.93</v>
      </c>
      <c r="S391" s="1011">
        <v>64.444500000000005</v>
      </c>
      <c r="T391" s="1011">
        <v>0</v>
      </c>
      <c r="U391" s="1011">
        <v>0</v>
      </c>
      <c r="V391" s="1011">
        <v>142.93</v>
      </c>
      <c r="W391" s="1011" t="s">
        <v>1622</v>
      </c>
      <c r="X391" s="1011" t="s">
        <v>1331</v>
      </c>
      <c r="Y391" s="1011" t="s">
        <v>1839</v>
      </c>
      <c r="AA391" s="1011" t="s">
        <v>2111</v>
      </c>
      <c r="AB391" s="1011" t="s">
        <v>140</v>
      </c>
    </row>
    <row r="392" spans="1:28" x14ac:dyDescent="0.25">
      <c r="A392" s="1011">
        <v>43757624</v>
      </c>
      <c r="B392" s="1011" t="s">
        <v>2092</v>
      </c>
      <c r="C392" s="1011" t="s">
        <v>1326</v>
      </c>
      <c r="D392" s="1011" t="s">
        <v>1</v>
      </c>
      <c r="E392" s="1011" t="s">
        <v>135</v>
      </c>
      <c r="F392" s="1011" t="s">
        <v>6</v>
      </c>
      <c r="G392" s="1011" t="s">
        <v>6</v>
      </c>
      <c r="H392" s="1011" t="s">
        <v>100</v>
      </c>
      <c r="I392" s="1011" t="s">
        <v>2093</v>
      </c>
      <c r="J392" s="1011" t="s">
        <v>2094</v>
      </c>
      <c r="K392" s="1011" t="s">
        <v>1329</v>
      </c>
      <c r="L392" s="1011" t="s">
        <v>47</v>
      </c>
      <c r="M392" s="1011" t="s">
        <v>198</v>
      </c>
      <c r="N392" s="1011">
        <v>10</v>
      </c>
      <c r="O392" s="1011">
        <v>10</v>
      </c>
      <c r="P392" s="1011">
        <v>200</v>
      </c>
      <c r="Q392" s="1011">
        <v>663.06</v>
      </c>
      <c r="R392" s="1011">
        <v>212.32</v>
      </c>
      <c r="S392" s="1011">
        <v>59.836880170000001</v>
      </c>
      <c r="T392" s="1011">
        <v>0</v>
      </c>
      <c r="U392" s="1011">
        <v>0</v>
      </c>
      <c r="V392" s="1011">
        <v>212.32</v>
      </c>
      <c r="W392" s="1011" t="s">
        <v>2095</v>
      </c>
      <c r="X392" s="1011" t="s">
        <v>1331</v>
      </c>
      <c r="Y392" s="1011" t="s">
        <v>2096</v>
      </c>
      <c r="AA392" s="1011" t="s">
        <v>2097</v>
      </c>
      <c r="AB392" s="1011" t="s">
        <v>140</v>
      </c>
    </row>
    <row r="393" spans="1:28" x14ac:dyDescent="0.25">
      <c r="A393" s="1011">
        <v>93874147</v>
      </c>
      <c r="B393" s="1011" t="s">
        <v>2357</v>
      </c>
      <c r="C393" s="1011" t="s">
        <v>1326</v>
      </c>
      <c r="D393" s="1011" t="s">
        <v>1</v>
      </c>
      <c r="E393" s="1011" t="s">
        <v>135</v>
      </c>
      <c r="F393" s="1011" t="s">
        <v>36</v>
      </c>
      <c r="G393" s="1011" t="s">
        <v>36</v>
      </c>
      <c r="H393" s="1011" t="s">
        <v>96</v>
      </c>
      <c r="I393" s="1011" t="s">
        <v>1359</v>
      </c>
      <c r="J393" s="1011" t="s">
        <v>1360</v>
      </c>
      <c r="K393" s="1011" t="s">
        <v>1329</v>
      </c>
      <c r="L393" s="1011" t="s">
        <v>47</v>
      </c>
      <c r="M393" s="1011" t="s">
        <v>198</v>
      </c>
      <c r="N393" s="1011">
        <v>8.1670999999999996</v>
      </c>
      <c r="O393" s="1011">
        <v>8.1670999999999996</v>
      </c>
      <c r="P393" s="1011">
        <v>47.48</v>
      </c>
      <c r="Q393" s="1011">
        <v>366.11</v>
      </c>
      <c r="R393" s="1011">
        <v>63.557393910000002</v>
      </c>
      <c r="S393" s="1011">
        <v>179.82510667</v>
      </c>
      <c r="T393" s="1011">
        <v>-3.2606089999999997E-2</v>
      </c>
      <c r="U393" s="1011">
        <v>0</v>
      </c>
      <c r="V393" s="1011">
        <v>63.59</v>
      </c>
      <c r="W393" s="1011" t="s">
        <v>1361</v>
      </c>
      <c r="X393" s="1011" t="s">
        <v>1331</v>
      </c>
      <c r="Y393" s="1011" t="s">
        <v>2358</v>
      </c>
      <c r="AA393" s="1011" t="s">
        <v>2359</v>
      </c>
      <c r="AB393" s="1011" t="s">
        <v>140</v>
      </c>
    </row>
    <row r="394" spans="1:28" x14ac:dyDescent="0.25">
      <c r="A394" s="1011">
        <v>4224762</v>
      </c>
      <c r="B394" s="1011" t="s">
        <v>2154</v>
      </c>
      <c r="C394" s="1011" t="s">
        <v>1326</v>
      </c>
      <c r="D394" s="1011" t="s">
        <v>1</v>
      </c>
      <c r="E394" s="1011" t="s">
        <v>135</v>
      </c>
      <c r="F394" s="1011" t="s">
        <v>0</v>
      </c>
      <c r="G394" s="1011" t="s">
        <v>0</v>
      </c>
      <c r="H394" s="1011" t="s">
        <v>530</v>
      </c>
      <c r="I394" s="1011" t="s">
        <v>2155</v>
      </c>
      <c r="J394" s="1011" t="s">
        <v>1504</v>
      </c>
      <c r="K394" s="1011" t="s">
        <v>1329</v>
      </c>
      <c r="L394" s="1011" t="s">
        <v>47</v>
      </c>
      <c r="M394" s="1011" t="s">
        <v>198</v>
      </c>
      <c r="N394" s="1011">
        <v>5</v>
      </c>
      <c r="O394" s="1011">
        <v>5</v>
      </c>
      <c r="P394" s="1011">
        <v>304.2</v>
      </c>
      <c r="Q394" s="1011">
        <v>715.7</v>
      </c>
      <c r="R394" s="1011">
        <v>57.17</v>
      </c>
      <c r="S394" s="1011">
        <v>78.374683520000005</v>
      </c>
      <c r="T394" s="1011">
        <v>0</v>
      </c>
      <c r="U394" s="1011">
        <v>0</v>
      </c>
      <c r="V394" s="1011">
        <v>57.17</v>
      </c>
      <c r="W394" s="1011" t="s">
        <v>1505</v>
      </c>
      <c r="X394" s="1011" t="s">
        <v>1331</v>
      </c>
      <c r="Y394" s="1011" t="s">
        <v>2156</v>
      </c>
      <c r="AA394" s="1011" t="s">
        <v>2157</v>
      </c>
      <c r="AB394" s="1011" t="s">
        <v>140</v>
      </c>
    </row>
    <row r="395" spans="1:28" x14ac:dyDescent="0.25">
      <c r="A395" s="1011">
        <v>54251327</v>
      </c>
      <c r="B395" s="1011" t="s">
        <v>2139</v>
      </c>
      <c r="C395" s="1011" t="s">
        <v>1326</v>
      </c>
      <c r="D395" s="1011" t="s">
        <v>1</v>
      </c>
      <c r="E395" s="1011" t="s">
        <v>135</v>
      </c>
      <c r="F395" s="1011" t="s">
        <v>20</v>
      </c>
      <c r="G395" s="1011" t="s">
        <v>20</v>
      </c>
      <c r="H395" s="1011" t="s">
        <v>94</v>
      </c>
      <c r="I395" s="1011" t="s">
        <v>2140</v>
      </c>
      <c r="J395" s="1011" t="s">
        <v>1868</v>
      </c>
      <c r="K395" s="1011" t="s">
        <v>1329</v>
      </c>
      <c r="L395" s="1011" t="s">
        <v>47</v>
      </c>
      <c r="M395" s="1011" t="s">
        <v>198</v>
      </c>
      <c r="N395" s="1011">
        <v>7.25</v>
      </c>
      <c r="O395" s="1011">
        <v>4.25</v>
      </c>
      <c r="P395" s="1011">
        <v>300</v>
      </c>
      <c r="Q395" s="1011">
        <v>224.74</v>
      </c>
      <c r="R395" s="1011">
        <v>33.840000000000003</v>
      </c>
      <c r="S395" s="1011">
        <v>22.637499999999999</v>
      </c>
      <c r="T395" s="1011">
        <v>0</v>
      </c>
      <c r="U395" s="1011">
        <v>0</v>
      </c>
      <c r="V395" s="1011">
        <v>33.840000000000003</v>
      </c>
      <c r="W395" s="1011" t="s">
        <v>1869</v>
      </c>
      <c r="X395" s="1011" t="s">
        <v>1331</v>
      </c>
      <c r="Y395" s="1011" t="s">
        <v>2141</v>
      </c>
      <c r="Z395" s="1011" t="s">
        <v>2142</v>
      </c>
      <c r="AA395" s="1011" t="s">
        <v>2143</v>
      </c>
      <c r="AB395" s="1011" t="s">
        <v>140</v>
      </c>
    </row>
    <row r="396" spans="1:28" x14ac:dyDescent="0.25">
      <c r="A396" s="1011">
        <v>4274296</v>
      </c>
      <c r="B396" s="1011" t="s">
        <v>1557</v>
      </c>
      <c r="C396" s="1011" t="s">
        <v>1326</v>
      </c>
      <c r="D396" s="1011" t="s">
        <v>1</v>
      </c>
      <c r="E396" s="1011" t="s">
        <v>135</v>
      </c>
      <c r="F396" s="1011" t="s">
        <v>20</v>
      </c>
      <c r="G396" s="1011" t="s">
        <v>20</v>
      </c>
      <c r="H396" s="1011" t="s">
        <v>104</v>
      </c>
      <c r="I396" s="1011" t="s">
        <v>1558</v>
      </c>
      <c r="J396" s="1011" t="s">
        <v>1559</v>
      </c>
      <c r="K396" s="1011" t="s">
        <v>1329</v>
      </c>
      <c r="L396" s="1011" t="s">
        <v>47</v>
      </c>
      <c r="M396" s="1011" t="s">
        <v>198</v>
      </c>
      <c r="N396" s="1011">
        <v>5</v>
      </c>
      <c r="O396" s="1011">
        <v>5</v>
      </c>
      <c r="P396" s="1011">
        <v>145.74</v>
      </c>
      <c r="Q396" s="1011">
        <v>215.79</v>
      </c>
      <c r="R396" s="1011">
        <v>25.26</v>
      </c>
      <c r="S396" s="1011">
        <v>33.3741719</v>
      </c>
      <c r="T396" s="1011">
        <v>0</v>
      </c>
      <c r="U396" s="1011">
        <v>0</v>
      </c>
      <c r="V396" s="1011">
        <v>25.26</v>
      </c>
      <c r="W396" s="1011" t="s">
        <v>1560</v>
      </c>
      <c r="X396" s="1011" t="s">
        <v>1331</v>
      </c>
      <c r="Y396" s="1011" t="s">
        <v>1561</v>
      </c>
      <c r="AA396" s="1011" t="s">
        <v>1562</v>
      </c>
      <c r="AB396" s="1011" t="s">
        <v>140</v>
      </c>
    </row>
    <row r="397" spans="1:28" x14ac:dyDescent="0.25">
      <c r="A397" s="1011">
        <v>44256188</v>
      </c>
      <c r="B397" s="1011" t="s">
        <v>2360</v>
      </c>
      <c r="C397" s="1011" t="s">
        <v>1326</v>
      </c>
      <c r="D397" s="1011" t="s">
        <v>1</v>
      </c>
      <c r="E397" s="1011" t="s">
        <v>135</v>
      </c>
      <c r="F397" s="1011" t="s">
        <v>11</v>
      </c>
      <c r="G397" s="1011" t="s">
        <v>11</v>
      </c>
      <c r="H397" s="1011" t="s">
        <v>93</v>
      </c>
      <c r="I397" s="1011" t="s">
        <v>2361</v>
      </c>
      <c r="J397" s="1011" t="s">
        <v>1574</v>
      </c>
      <c r="K397" s="1011" t="s">
        <v>1329</v>
      </c>
      <c r="L397" s="1011" t="s">
        <v>47</v>
      </c>
      <c r="M397" s="1011" t="s">
        <v>198</v>
      </c>
      <c r="N397" s="1011">
        <v>2</v>
      </c>
      <c r="O397" s="1011">
        <v>2</v>
      </c>
      <c r="P397" s="1011">
        <v>20</v>
      </c>
      <c r="Q397" s="1011">
        <v>55.74</v>
      </c>
      <c r="R397" s="1011">
        <v>3.1</v>
      </c>
      <c r="S397" s="1011">
        <v>16.187387919999999</v>
      </c>
      <c r="T397" s="1011">
        <v>0</v>
      </c>
      <c r="U397" s="1011">
        <v>0</v>
      </c>
      <c r="V397" s="1011">
        <v>3.1</v>
      </c>
      <c r="W397" s="1011" t="s">
        <v>1575</v>
      </c>
      <c r="X397" s="1011" t="s">
        <v>1331</v>
      </c>
      <c r="Y397" s="1011" t="s">
        <v>2362</v>
      </c>
      <c r="AA397" s="1011" t="s">
        <v>1921</v>
      </c>
      <c r="AB397" s="1011" t="s">
        <v>140</v>
      </c>
    </row>
    <row r="398" spans="1:28" x14ac:dyDescent="0.25">
      <c r="A398" s="1011">
        <v>44246809</v>
      </c>
      <c r="B398" s="1011" t="s">
        <v>1918</v>
      </c>
      <c r="C398" s="1011" t="s">
        <v>1326</v>
      </c>
      <c r="D398" s="1011" t="s">
        <v>1</v>
      </c>
      <c r="E398" s="1011" t="s">
        <v>135</v>
      </c>
      <c r="F398" s="1011" t="s">
        <v>11</v>
      </c>
      <c r="G398" s="1011" t="s">
        <v>11</v>
      </c>
      <c r="H398" s="1011" t="s">
        <v>1394</v>
      </c>
      <c r="I398" s="1011" t="s">
        <v>1919</v>
      </c>
      <c r="J398" s="1011" t="s">
        <v>1868</v>
      </c>
      <c r="K398" s="1011" t="s">
        <v>1329</v>
      </c>
      <c r="L398" s="1011" t="s">
        <v>47</v>
      </c>
      <c r="M398" s="1011" t="s">
        <v>198</v>
      </c>
      <c r="N398" s="1011">
        <v>0</v>
      </c>
      <c r="O398" s="1011">
        <v>0</v>
      </c>
      <c r="P398" s="1011">
        <v>0</v>
      </c>
      <c r="Q398" s="1011">
        <v>0</v>
      </c>
      <c r="R398" s="1011">
        <v>0</v>
      </c>
      <c r="S398" s="1011">
        <v>0</v>
      </c>
      <c r="T398" s="1011">
        <v>0</v>
      </c>
      <c r="U398" s="1011">
        <v>0</v>
      </c>
      <c r="V398" s="1011">
        <v>0</v>
      </c>
      <c r="W398" s="1011" t="s">
        <v>1869</v>
      </c>
      <c r="X398" s="1011" t="s">
        <v>1331</v>
      </c>
      <c r="Y398" s="1011" t="s">
        <v>1920</v>
      </c>
      <c r="AA398" s="1011" t="s">
        <v>1921</v>
      </c>
      <c r="AB398" s="1011" t="s">
        <v>140</v>
      </c>
    </row>
    <row r="399" spans="1:28" x14ac:dyDescent="0.25">
      <c r="A399" s="1011">
        <v>43941970</v>
      </c>
      <c r="B399" s="1011" t="s">
        <v>1789</v>
      </c>
      <c r="C399" s="1011" t="s">
        <v>1326</v>
      </c>
      <c r="D399" s="1011" t="s">
        <v>1</v>
      </c>
      <c r="E399" s="1011" t="s">
        <v>135</v>
      </c>
      <c r="F399" s="1011" t="s">
        <v>38</v>
      </c>
      <c r="G399" s="1011" t="s">
        <v>38</v>
      </c>
      <c r="H399" s="1011" t="s">
        <v>99</v>
      </c>
      <c r="I399" s="1011" t="s">
        <v>1579</v>
      </c>
      <c r="J399" s="1011" t="s">
        <v>1396</v>
      </c>
      <c r="K399" s="1011" t="s">
        <v>1329</v>
      </c>
      <c r="L399" s="1011" t="s">
        <v>47</v>
      </c>
      <c r="M399" s="1011" t="s">
        <v>198</v>
      </c>
      <c r="N399" s="1011">
        <v>13</v>
      </c>
      <c r="O399" s="1011">
        <v>12</v>
      </c>
      <c r="P399" s="1011">
        <v>376</v>
      </c>
      <c r="Q399" s="1011">
        <v>507.69</v>
      </c>
      <c r="R399" s="1011">
        <v>91.72</v>
      </c>
      <c r="S399" s="1011">
        <v>22.200465560000001</v>
      </c>
      <c r="T399" s="1011">
        <v>0</v>
      </c>
      <c r="U399" s="1011">
        <v>0</v>
      </c>
      <c r="V399" s="1011">
        <v>91.72</v>
      </c>
      <c r="W399" s="1011" t="s">
        <v>1397</v>
      </c>
      <c r="X399" s="1011" t="s">
        <v>1331</v>
      </c>
      <c r="Y399" s="1011" t="s">
        <v>1790</v>
      </c>
      <c r="AA399" s="1011" t="s">
        <v>1791</v>
      </c>
      <c r="AB399" s="1011" t="s">
        <v>140</v>
      </c>
    </row>
    <row r="400" spans="1:28" x14ac:dyDescent="0.25">
      <c r="A400" s="1011">
        <v>84143841</v>
      </c>
      <c r="B400" s="1011" t="s">
        <v>2222</v>
      </c>
      <c r="C400" s="1011" t="s">
        <v>1326</v>
      </c>
      <c r="D400" s="1011" t="s">
        <v>1</v>
      </c>
      <c r="E400" s="1011" t="s">
        <v>135</v>
      </c>
      <c r="F400" s="1011" t="s">
        <v>38</v>
      </c>
      <c r="G400" s="1011" t="s">
        <v>38</v>
      </c>
      <c r="H400" s="1011" t="s">
        <v>101</v>
      </c>
      <c r="I400" s="1011" t="s">
        <v>2223</v>
      </c>
      <c r="J400" s="1011" t="s">
        <v>1663</v>
      </c>
      <c r="K400" s="1011" t="s">
        <v>1329</v>
      </c>
      <c r="L400" s="1011" t="s">
        <v>47</v>
      </c>
      <c r="M400" s="1011" t="s">
        <v>198</v>
      </c>
      <c r="N400" s="1011">
        <v>14</v>
      </c>
      <c r="O400" s="1011">
        <v>0</v>
      </c>
      <c r="P400" s="1011">
        <v>566.32000000000005</v>
      </c>
      <c r="Q400" s="1011">
        <v>441.46</v>
      </c>
      <c r="R400" s="1011">
        <v>51.72</v>
      </c>
      <c r="S400" s="1011">
        <v>0</v>
      </c>
      <c r="T400" s="1011">
        <v>0</v>
      </c>
      <c r="U400" s="1011">
        <v>0</v>
      </c>
      <c r="V400" s="1011">
        <v>51.72</v>
      </c>
      <c r="W400" s="1011" t="s">
        <v>1664</v>
      </c>
      <c r="X400" s="1011" t="s">
        <v>1331</v>
      </c>
      <c r="Y400" s="1011" t="s">
        <v>2224</v>
      </c>
      <c r="AA400" s="1011" t="s">
        <v>2225</v>
      </c>
      <c r="AB400" s="1011" t="s">
        <v>140</v>
      </c>
    </row>
    <row r="401" spans="1:28" x14ac:dyDescent="0.25">
      <c r="A401" s="1011">
        <v>24049512</v>
      </c>
      <c r="B401" s="1011" t="s">
        <v>2030</v>
      </c>
      <c r="C401" s="1011" t="s">
        <v>1326</v>
      </c>
      <c r="D401" s="1011" t="s">
        <v>1</v>
      </c>
      <c r="E401" s="1011" t="s">
        <v>135</v>
      </c>
      <c r="F401" s="1011" t="s">
        <v>20</v>
      </c>
      <c r="G401" s="1011" t="s">
        <v>20</v>
      </c>
      <c r="H401" s="1011" t="s">
        <v>99</v>
      </c>
      <c r="I401" s="1011" t="s">
        <v>2031</v>
      </c>
      <c r="J401" s="1011" t="s">
        <v>1663</v>
      </c>
      <c r="K401" s="1011" t="s">
        <v>1329</v>
      </c>
      <c r="L401" s="1011" t="s">
        <v>47</v>
      </c>
      <c r="M401" s="1011" t="s">
        <v>198</v>
      </c>
      <c r="N401" s="1011">
        <v>0.16669999999999999</v>
      </c>
      <c r="O401" s="1011">
        <v>0</v>
      </c>
      <c r="P401" s="1011">
        <v>4</v>
      </c>
      <c r="Q401" s="1011">
        <v>21.39</v>
      </c>
      <c r="R401" s="1011">
        <v>6.12</v>
      </c>
      <c r="S401" s="1011">
        <v>1.9668296700000001</v>
      </c>
      <c r="T401" s="1011">
        <v>0</v>
      </c>
      <c r="U401" s="1011">
        <v>0</v>
      </c>
      <c r="V401" s="1011">
        <v>6.12</v>
      </c>
      <c r="W401" s="1011" t="s">
        <v>1664</v>
      </c>
      <c r="X401" s="1011" t="s">
        <v>1331</v>
      </c>
      <c r="Y401" s="1011" t="s">
        <v>2032</v>
      </c>
      <c r="AA401" s="1011" t="s">
        <v>2033</v>
      </c>
      <c r="AB401" s="1011" t="s">
        <v>140</v>
      </c>
    </row>
    <row r="402" spans="1:28" x14ac:dyDescent="0.25">
      <c r="A402" s="1011">
        <v>33770868</v>
      </c>
      <c r="B402" s="1011" t="s">
        <v>2136</v>
      </c>
      <c r="C402" s="1011" t="s">
        <v>1326</v>
      </c>
      <c r="D402" s="1011" t="s">
        <v>1</v>
      </c>
      <c r="E402" s="1011" t="s">
        <v>135</v>
      </c>
      <c r="F402" s="1011" t="s">
        <v>20</v>
      </c>
      <c r="G402" s="1011" t="s">
        <v>20</v>
      </c>
      <c r="H402" s="1011" t="s">
        <v>93</v>
      </c>
      <c r="I402" s="1011" t="s">
        <v>1656</v>
      </c>
      <c r="J402" s="1011" t="s">
        <v>1657</v>
      </c>
      <c r="K402" s="1011" t="s">
        <v>1329</v>
      </c>
      <c r="L402" s="1011" t="s">
        <v>47</v>
      </c>
      <c r="M402" s="1011" t="s">
        <v>198</v>
      </c>
      <c r="N402" s="1011">
        <v>16</v>
      </c>
      <c r="O402" s="1011">
        <v>5</v>
      </c>
      <c r="P402" s="1011">
        <v>298.7</v>
      </c>
      <c r="Q402" s="1011">
        <v>623.30999999999995</v>
      </c>
      <c r="R402" s="1011">
        <v>56.71</v>
      </c>
      <c r="S402" s="1011">
        <v>121.09143641</v>
      </c>
      <c r="T402" s="1011">
        <v>16</v>
      </c>
      <c r="U402" s="1011">
        <v>0</v>
      </c>
      <c r="V402" s="1011">
        <v>56.71</v>
      </c>
      <c r="W402" s="1011" t="s">
        <v>1658</v>
      </c>
      <c r="X402" s="1011" t="s">
        <v>1331</v>
      </c>
      <c r="Y402" s="1011" t="s">
        <v>2137</v>
      </c>
      <c r="AA402" s="1011" t="s">
        <v>2138</v>
      </c>
      <c r="AB402" s="1011" t="s">
        <v>140</v>
      </c>
    </row>
    <row r="403" spans="1:28" x14ac:dyDescent="0.25">
      <c r="A403" s="1011">
        <v>84150358</v>
      </c>
      <c r="B403" s="1011" t="s">
        <v>1679</v>
      </c>
      <c r="C403" s="1011" t="s">
        <v>1326</v>
      </c>
      <c r="D403" s="1011" t="s">
        <v>1</v>
      </c>
      <c r="E403" s="1011" t="s">
        <v>135</v>
      </c>
      <c r="F403" s="1011" t="s">
        <v>36</v>
      </c>
      <c r="G403" s="1011" t="s">
        <v>36</v>
      </c>
      <c r="H403" s="1011" t="s">
        <v>89</v>
      </c>
      <c r="I403" s="1011" t="s">
        <v>1680</v>
      </c>
      <c r="J403" s="1011" t="s">
        <v>1396</v>
      </c>
      <c r="K403" s="1011" t="s">
        <v>1329</v>
      </c>
      <c r="L403" s="1011" t="s">
        <v>47</v>
      </c>
      <c r="M403" s="1011" t="s">
        <v>198</v>
      </c>
      <c r="N403" s="1011">
        <v>1</v>
      </c>
      <c r="O403" s="1011">
        <v>0</v>
      </c>
      <c r="P403" s="1011">
        <v>10</v>
      </c>
      <c r="Q403" s="1011">
        <v>32.950000000000003</v>
      </c>
      <c r="R403" s="1011">
        <v>7.55</v>
      </c>
      <c r="S403" s="1011">
        <v>1</v>
      </c>
      <c r="T403" s="1011">
        <v>0</v>
      </c>
      <c r="U403" s="1011">
        <v>0</v>
      </c>
      <c r="V403" s="1011">
        <v>7.55</v>
      </c>
      <c r="W403" s="1011" t="s">
        <v>1397</v>
      </c>
      <c r="X403" s="1011" t="s">
        <v>1331</v>
      </c>
      <c r="Y403" s="1011" t="s">
        <v>1681</v>
      </c>
      <c r="AA403" s="1011" t="s">
        <v>1682</v>
      </c>
      <c r="AB403" s="1011" t="s">
        <v>140</v>
      </c>
    </row>
    <row r="404" spans="1:28" x14ac:dyDescent="0.25">
      <c r="A404" s="1011">
        <v>14077846</v>
      </c>
      <c r="B404" s="1011" t="s">
        <v>2078</v>
      </c>
      <c r="C404" s="1011" t="s">
        <v>1326</v>
      </c>
      <c r="D404" s="1011" t="s">
        <v>1</v>
      </c>
      <c r="E404" s="1011" t="s">
        <v>135</v>
      </c>
      <c r="F404" s="1011" t="s">
        <v>9</v>
      </c>
      <c r="G404" s="1011" t="s">
        <v>9</v>
      </c>
      <c r="H404" s="1011" t="s">
        <v>104</v>
      </c>
      <c r="I404" s="1011" t="s">
        <v>2079</v>
      </c>
      <c r="J404" s="1011" t="s">
        <v>1463</v>
      </c>
      <c r="K404" s="1011" t="s">
        <v>1329</v>
      </c>
      <c r="L404" s="1011" t="s">
        <v>47</v>
      </c>
      <c r="M404" s="1011" t="s">
        <v>198</v>
      </c>
      <c r="N404" s="1011">
        <v>1</v>
      </c>
      <c r="O404" s="1011">
        <v>1</v>
      </c>
      <c r="P404" s="1011">
        <v>18</v>
      </c>
      <c r="Q404" s="1011">
        <v>70.790000000000006</v>
      </c>
      <c r="R404" s="1011">
        <v>3.62</v>
      </c>
      <c r="S404" s="1011">
        <v>14.577687279999999</v>
      </c>
      <c r="T404" s="1011">
        <v>0</v>
      </c>
      <c r="U404" s="1011">
        <v>0</v>
      </c>
      <c r="V404" s="1011">
        <v>3.62</v>
      </c>
      <c r="W404" s="1011" t="s">
        <v>1464</v>
      </c>
      <c r="X404" s="1011" t="s">
        <v>1331</v>
      </c>
      <c r="Y404" s="1011" t="s">
        <v>2080</v>
      </c>
      <c r="AA404" s="1011" t="s">
        <v>2081</v>
      </c>
      <c r="AB404" s="1011" t="s">
        <v>140</v>
      </c>
    </row>
    <row r="405" spans="1:28" x14ac:dyDescent="0.25">
      <c r="A405" s="1011">
        <v>33757618</v>
      </c>
      <c r="B405" s="1011" t="s">
        <v>1502</v>
      </c>
      <c r="C405" s="1011" t="s">
        <v>1326</v>
      </c>
      <c r="D405" s="1011" t="s">
        <v>1</v>
      </c>
      <c r="E405" s="1011" t="s">
        <v>135</v>
      </c>
      <c r="F405" s="1011" t="s">
        <v>14</v>
      </c>
      <c r="G405" s="1011" t="s">
        <v>14</v>
      </c>
      <c r="H405" s="1011" t="s">
        <v>94</v>
      </c>
      <c r="I405" s="1011" t="s">
        <v>1503</v>
      </c>
      <c r="J405" s="1011" t="s">
        <v>1504</v>
      </c>
      <c r="K405" s="1011" t="s">
        <v>1329</v>
      </c>
      <c r="L405" s="1011" t="s">
        <v>47</v>
      </c>
      <c r="M405" s="1011" t="s">
        <v>198</v>
      </c>
      <c r="N405" s="1011">
        <v>1339.75</v>
      </c>
      <c r="O405" s="1011">
        <v>888.75</v>
      </c>
      <c r="P405" s="1011">
        <v>31592.5</v>
      </c>
      <c r="Q405" s="1011">
        <v>30315.82</v>
      </c>
      <c r="R405" s="1011">
        <v>5413.78</v>
      </c>
      <c r="S405" s="1011">
        <v>3982.9035816300002</v>
      </c>
      <c r="T405" s="1011">
        <v>0</v>
      </c>
      <c r="U405" s="1011">
        <v>0</v>
      </c>
      <c r="V405" s="1011">
        <v>5413.78</v>
      </c>
      <c r="W405" s="1011" t="s">
        <v>1505</v>
      </c>
      <c r="X405" s="1011" t="s">
        <v>1331</v>
      </c>
      <c r="Y405" s="1011" t="s">
        <v>1506</v>
      </c>
      <c r="AA405" s="1011" t="s">
        <v>1507</v>
      </c>
      <c r="AB405" s="1011" t="s">
        <v>140</v>
      </c>
    </row>
    <row r="406" spans="1:28" x14ac:dyDescent="0.25">
      <c r="A406" s="1011">
        <v>94067154</v>
      </c>
      <c r="B406" s="1011" t="s">
        <v>1340</v>
      </c>
      <c r="C406" s="1011" t="s">
        <v>1326</v>
      </c>
      <c r="D406" s="1011" t="s">
        <v>1</v>
      </c>
      <c r="E406" s="1011" t="s">
        <v>135</v>
      </c>
      <c r="F406" s="1011" t="s">
        <v>0</v>
      </c>
      <c r="G406" s="1011" t="s">
        <v>0</v>
      </c>
      <c r="H406" s="1011" t="s">
        <v>94</v>
      </c>
      <c r="I406" s="1011" t="s">
        <v>1341</v>
      </c>
      <c r="J406" s="1011" t="s">
        <v>1342</v>
      </c>
      <c r="K406" s="1011" t="s">
        <v>1329</v>
      </c>
      <c r="L406" s="1011" t="s">
        <v>47</v>
      </c>
      <c r="M406" s="1011" t="s">
        <v>198</v>
      </c>
      <c r="N406" s="1011">
        <v>101.25</v>
      </c>
      <c r="O406" s="1011">
        <v>58.25</v>
      </c>
      <c r="P406" s="1011">
        <v>2760</v>
      </c>
      <c r="Q406" s="1011">
        <v>2602.19</v>
      </c>
      <c r="R406" s="1011">
        <v>527.13</v>
      </c>
      <c r="S406" s="1011">
        <v>324.21303103000002</v>
      </c>
      <c r="T406" s="1011">
        <v>0</v>
      </c>
      <c r="U406" s="1011">
        <v>0</v>
      </c>
      <c r="V406" s="1011">
        <v>527.13</v>
      </c>
      <c r="W406" s="1011" t="s">
        <v>1343</v>
      </c>
      <c r="X406" s="1011" t="s">
        <v>1331</v>
      </c>
      <c r="Y406" s="1011" t="s">
        <v>1344</v>
      </c>
      <c r="AA406" s="1011" t="s">
        <v>1345</v>
      </c>
      <c r="AB406" s="1011" t="s">
        <v>140</v>
      </c>
    </row>
    <row r="407" spans="1:28" x14ac:dyDescent="0.25">
      <c r="A407" s="1011">
        <v>64015894</v>
      </c>
      <c r="B407" s="1011" t="s">
        <v>1325</v>
      </c>
      <c r="C407" s="1011" t="s">
        <v>1326</v>
      </c>
      <c r="D407" s="1011" t="s">
        <v>1</v>
      </c>
      <c r="E407" s="1011" t="s">
        <v>135</v>
      </c>
      <c r="F407" s="1011" t="s">
        <v>11</v>
      </c>
      <c r="G407" s="1011" t="s">
        <v>11</v>
      </c>
      <c r="H407" s="1011" t="s">
        <v>91</v>
      </c>
      <c r="I407" s="1011" t="s">
        <v>1327</v>
      </c>
      <c r="J407" s="1011" t="s">
        <v>1328</v>
      </c>
      <c r="K407" s="1011" t="s">
        <v>1329</v>
      </c>
      <c r="L407" s="1011" t="s">
        <v>47</v>
      </c>
      <c r="M407" s="1011" t="s">
        <v>198</v>
      </c>
      <c r="N407" s="1011">
        <v>882</v>
      </c>
      <c r="O407" s="1011">
        <v>803</v>
      </c>
      <c r="P407" s="1011">
        <v>9762.31</v>
      </c>
      <c r="Q407" s="1011">
        <v>34589.089999999997</v>
      </c>
      <c r="R407" s="1011">
        <v>3291.6800138899998</v>
      </c>
      <c r="S407" s="1011">
        <v>3086.0222044000002</v>
      </c>
      <c r="T407" s="1011">
        <v>1.3890000000000001E-5</v>
      </c>
      <c r="U407" s="1011">
        <v>0</v>
      </c>
      <c r="V407" s="1011">
        <v>3291.68</v>
      </c>
      <c r="W407" s="1011" t="s">
        <v>1330</v>
      </c>
      <c r="X407" s="1011" t="s">
        <v>1331</v>
      </c>
      <c r="Y407" s="1011" t="s">
        <v>1332</v>
      </c>
      <c r="AA407" s="1011" t="s">
        <v>1333</v>
      </c>
      <c r="AB407" s="1011" t="s">
        <v>140</v>
      </c>
    </row>
    <row r="408" spans="1:28" x14ac:dyDescent="0.25">
      <c r="A408" s="1011">
        <v>44135580</v>
      </c>
      <c r="B408" s="1011" t="s">
        <v>1969</v>
      </c>
      <c r="C408" s="1011" t="s">
        <v>1326</v>
      </c>
      <c r="D408" s="1011" t="s">
        <v>1</v>
      </c>
      <c r="E408" s="1011" t="s">
        <v>135</v>
      </c>
      <c r="F408" s="1011" t="s">
        <v>38</v>
      </c>
      <c r="G408" s="1011" t="s">
        <v>38</v>
      </c>
      <c r="H408" s="1011" t="s">
        <v>100</v>
      </c>
      <c r="I408" s="1011" t="s">
        <v>1903</v>
      </c>
      <c r="J408" s="1011" t="s">
        <v>1904</v>
      </c>
      <c r="K408" s="1011" t="s">
        <v>1329</v>
      </c>
      <c r="L408" s="1011" t="s">
        <v>47</v>
      </c>
      <c r="M408" s="1011" t="s">
        <v>198</v>
      </c>
      <c r="N408" s="1011">
        <v>83.5</v>
      </c>
      <c r="O408" s="1011">
        <v>41.5</v>
      </c>
      <c r="P408" s="1011">
        <v>1710</v>
      </c>
      <c r="Q408" s="1011">
        <v>4043.08</v>
      </c>
      <c r="R408" s="1011">
        <v>694.27</v>
      </c>
      <c r="S408" s="1011">
        <v>355.47031282</v>
      </c>
      <c r="T408" s="1011">
        <v>0</v>
      </c>
      <c r="U408" s="1011">
        <v>0</v>
      </c>
      <c r="V408" s="1011">
        <v>694.27</v>
      </c>
      <c r="W408" s="1011" t="s">
        <v>1905</v>
      </c>
      <c r="X408" s="1011" t="s">
        <v>1331</v>
      </c>
      <c r="Y408" s="1011" t="s">
        <v>1970</v>
      </c>
      <c r="AA408" s="1011" t="s">
        <v>1971</v>
      </c>
      <c r="AB408" s="1011" t="s">
        <v>140</v>
      </c>
    </row>
    <row r="409" spans="1:28" x14ac:dyDescent="0.25">
      <c r="A409" s="1011">
        <v>13904818</v>
      </c>
      <c r="B409" s="1011" t="s">
        <v>2363</v>
      </c>
      <c r="C409" s="1011" t="s">
        <v>1326</v>
      </c>
      <c r="D409" s="1011" t="s">
        <v>1</v>
      </c>
      <c r="E409" s="1011" t="s">
        <v>135</v>
      </c>
      <c r="F409" s="1011" t="s">
        <v>6</v>
      </c>
      <c r="G409" s="1011" t="s">
        <v>6</v>
      </c>
      <c r="H409" s="1011" t="s">
        <v>93</v>
      </c>
      <c r="I409" s="1011" t="s">
        <v>2364</v>
      </c>
      <c r="J409" s="1011" t="s">
        <v>2365</v>
      </c>
      <c r="K409" s="1011" t="s">
        <v>1329</v>
      </c>
      <c r="L409" s="1011" t="s">
        <v>47</v>
      </c>
      <c r="M409" s="1011" t="s">
        <v>198</v>
      </c>
      <c r="N409" s="1011">
        <v>403</v>
      </c>
      <c r="O409" s="1011">
        <v>282</v>
      </c>
      <c r="P409" s="1011">
        <v>7789.83</v>
      </c>
      <c r="Q409" s="1011">
        <v>14340.79</v>
      </c>
      <c r="R409" s="1011">
        <v>3098.6</v>
      </c>
      <c r="S409" s="1011">
        <v>2784.3475308100001</v>
      </c>
      <c r="T409" s="1011">
        <v>0</v>
      </c>
      <c r="U409" s="1011">
        <v>0</v>
      </c>
      <c r="V409" s="1011">
        <v>3098.6</v>
      </c>
      <c r="W409" s="1011" t="s">
        <v>2366</v>
      </c>
      <c r="X409" s="1011" t="s">
        <v>1331</v>
      </c>
      <c r="Y409" s="1011" t="s">
        <v>2367</v>
      </c>
      <c r="AA409" s="1011" t="s">
        <v>2368</v>
      </c>
      <c r="AB409" s="1011" t="s">
        <v>140</v>
      </c>
    </row>
    <row r="410" spans="1:28" x14ac:dyDescent="0.25">
      <c r="A410" s="1011">
        <v>74181983</v>
      </c>
      <c r="B410" s="1011" t="s">
        <v>1369</v>
      </c>
      <c r="C410" s="1011" t="s">
        <v>1326</v>
      </c>
      <c r="D410" s="1011" t="s">
        <v>1</v>
      </c>
      <c r="E410" s="1011" t="s">
        <v>135</v>
      </c>
      <c r="F410" s="1011" t="s">
        <v>6</v>
      </c>
      <c r="G410" s="1011" t="s">
        <v>6</v>
      </c>
      <c r="H410" s="1011" t="s">
        <v>1394</v>
      </c>
      <c r="I410" s="1011" t="s">
        <v>1370</v>
      </c>
      <c r="J410" s="1011" t="s">
        <v>1371</v>
      </c>
      <c r="K410" s="1011" t="s">
        <v>1329</v>
      </c>
      <c r="L410" s="1011" t="s">
        <v>47</v>
      </c>
      <c r="M410" s="1011" t="s">
        <v>198</v>
      </c>
      <c r="N410" s="1011">
        <v>0</v>
      </c>
      <c r="O410" s="1011">
        <v>0</v>
      </c>
      <c r="P410" s="1011">
        <v>0</v>
      </c>
      <c r="Q410" s="1011">
        <v>0</v>
      </c>
      <c r="R410" s="1011">
        <v>0</v>
      </c>
      <c r="S410" s="1011">
        <v>0</v>
      </c>
      <c r="T410" s="1011">
        <v>0</v>
      </c>
      <c r="U410" s="1011">
        <v>0</v>
      </c>
      <c r="V410" s="1011">
        <v>0</v>
      </c>
      <c r="W410" s="1011" t="s">
        <v>1372</v>
      </c>
      <c r="X410" s="1011" t="s">
        <v>1331</v>
      </c>
      <c r="Y410" s="1011" t="s">
        <v>1373</v>
      </c>
      <c r="AA410" s="1011" t="s">
        <v>1374</v>
      </c>
      <c r="AB410" s="1011" t="s">
        <v>140</v>
      </c>
    </row>
    <row r="411" spans="1:28" x14ac:dyDescent="0.25">
      <c r="A411" s="1011">
        <v>94039054</v>
      </c>
      <c r="B411" s="1011" t="s">
        <v>1848</v>
      </c>
      <c r="C411" s="1011" t="s">
        <v>1326</v>
      </c>
      <c r="D411" s="1011" t="s">
        <v>1</v>
      </c>
      <c r="E411" s="1011" t="s">
        <v>135</v>
      </c>
      <c r="F411" s="1011" t="s">
        <v>20</v>
      </c>
      <c r="G411" s="1011" t="s">
        <v>20</v>
      </c>
      <c r="H411" s="1011" t="s">
        <v>1394</v>
      </c>
      <c r="I411" s="1011" t="s">
        <v>1462</v>
      </c>
      <c r="J411" s="1011" t="s">
        <v>1463</v>
      </c>
      <c r="K411" s="1011" t="s">
        <v>1329</v>
      </c>
      <c r="L411" s="1011" t="s">
        <v>47</v>
      </c>
      <c r="M411" s="1011" t="s">
        <v>198</v>
      </c>
      <c r="N411" s="1011">
        <v>0</v>
      </c>
      <c r="O411" s="1011">
        <v>0</v>
      </c>
      <c r="P411" s="1011">
        <v>0</v>
      </c>
      <c r="Q411" s="1011">
        <v>0</v>
      </c>
      <c r="R411" s="1011">
        <v>0</v>
      </c>
      <c r="S411" s="1011">
        <v>0</v>
      </c>
      <c r="T411" s="1011">
        <v>0</v>
      </c>
      <c r="U411" s="1011">
        <v>0</v>
      </c>
      <c r="V411" s="1011">
        <v>0</v>
      </c>
      <c r="W411" s="1011" t="s">
        <v>1464</v>
      </c>
      <c r="X411" s="1011" t="s">
        <v>1331</v>
      </c>
      <c r="Y411" s="1011" t="s">
        <v>1849</v>
      </c>
      <c r="AA411" s="1011" t="s">
        <v>1599</v>
      </c>
      <c r="AB411" s="1011" t="s">
        <v>140</v>
      </c>
    </row>
    <row r="412" spans="1:28" x14ac:dyDescent="0.25">
      <c r="A412" s="1011">
        <v>63995401</v>
      </c>
      <c r="B412" s="1011" t="s">
        <v>1419</v>
      </c>
      <c r="C412" s="1011" t="s">
        <v>1326</v>
      </c>
      <c r="D412" s="1011" t="s">
        <v>1</v>
      </c>
      <c r="E412" s="1011" t="s">
        <v>135</v>
      </c>
      <c r="F412" s="1011" t="s">
        <v>6</v>
      </c>
      <c r="G412" s="1011" t="s">
        <v>6</v>
      </c>
      <c r="H412" s="1011" t="s">
        <v>95</v>
      </c>
      <c r="I412" s="1011" t="s">
        <v>1420</v>
      </c>
      <c r="J412" s="1011" t="s">
        <v>1421</v>
      </c>
      <c r="K412" s="1011" t="s">
        <v>1329</v>
      </c>
      <c r="L412" s="1011" t="s">
        <v>47</v>
      </c>
      <c r="M412" s="1011" t="s">
        <v>198</v>
      </c>
      <c r="N412" s="1011">
        <v>589.13329999999996</v>
      </c>
      <c r="O412" s="1011">
        <v>329</v>
      </c>
      <c r="P412" s="1011">
        <v>7404.83</v>
      </c>
      <c r="Q412" s="1011">
        <v>26050.28</v>
      </c>
      <c r="R412" s="1011">
        <v>2197.6671253499999</v>
      </c>
      <c r="S412" s="1011">
        <v>6925.3509575199996</v>
      </c>
      <c r="T412" s="1011">
        <v>-1.287465E-2</v>
      </c>
      <c r="U412" s="1011">
        <v>338.96</v>
      </c>
      <c r="V412" s="1011">
        <v>2536.64</v>
      </c>
      <c r="W412" s="1011" t="s">
        <v>1422</v>
      </c>
      <c r="X412" s="1011" t="s">
        <v>1331</v>
      </c>
      <c r="Y412" s="1011" t="s">
        <v>1423</v>
      </c>
      <c r="AA412" s="1011" t="s">
        <v>1424</v>
      </c>
      <c r="AB412" s="1011" t="s">
        <v>140</v>
      </c>
    </row>
    <row r="413" spans="1:28" x14ac:dyDescent="0.25">
      <c r="A413" s="1011">
        <v>4165502</v>
      </c>
      <c r="B413" s="1011" t="s">
        <v>2369</v>
      </c>
      <c r="C413" s="1011" t="s">
        <v>1326</v>
      </c>
      <c r="D413" s="1011" t="s">
        <v>1</v>
      </c>
      <c r="E413" s="1011" t="s">
        <v>135</v>
      </c>
      <c r="F413" s="1011" t="s">
        <v>4</v>
      </c>
      <c r="G413" s="1011" t="s">
        <v>4</v>
      </c>
      <c r="H413" s="1011" t="s">
        <v>98</v>
      </c>
      <c r="I413" s="1011" t="s">
        <v>2370</v>
      </c>
      <c r="J413" s="1011" t="s">
        <v>1499</v>
      </c>
      <c r="K413" s="1011" t="s">
        <v>1329</v>
      </c>
      <c r="L413" s="1011" t="s">
        <v>47</v>
      </c>
      <c r="M413" s="1011" t="s">
        <v>198</v>
      </c>
      <c r="N413" s="1011">
        <v>195</v>
      </c>
      <c r="O413" s="1011">
        <v>194</v>
      </c>
      <c r="P413" s="1011">
        <v>6650.12</v>
      </c>
      <c r="Q413" s="1011">
        <v>4753.45</v>
      </c>
      <c r="R413" s="1011">
        <v>765.48</v>
      </c>
      <c r="S413" s="1011">
        <v>762.20874145000005</v>
      </c>
      <c r="T413" s="1011">
        <v>0</v>
      </c>
      <c r="U413" s="1011">
        <v>0</v>
      </c>
      <c r="V413" s="1011">
        <v>765.48</v>
      </c>
      <c r="W413" s="1011" t="s">
        <v>1361</v>
      </c>
      <c r="X413" s="1011" t="s">
        <v>1331</v>
      </c>
      <c r="Y413" s="1011" t="s">
        <v>2371</v>
      </c>
      <c r="AA413" s="1011" t="s">
        <v>2372</v>
      </c>
      <c r="AB413" s="1011" t="s">
        <v>140</v>
      </c>
    </row>
    <row r="414" spans="1:28" x14ac:dyDescent="0.25">
      <c r="A414" s="1011">
        <v>74253238</v>
      </c>
      <c r="B414" s="1011" t="s">
        <v>2373</v>
      </c>
      <c r="C414" s="1011" t="s">
        <v>1326</v>
      </c>
      <c r="D414" s="1011" t="s">
        <v>1</v>
      </c>
      <c r="E414" s="1011" t="s">
        <v>135</v>
      </c>
      <c r="F414" s="1011" t="s">
        <v>69</v>
      </c>
      <c r="G414" s="1011" t="s">
        <v>69</v>
      </c>
      <c r="H414" s="1011" t="s">
        <v>95</v>
      </c>
      <c r="I414" s="1011" t="s">
        <v>2374</v>
      </c>
      <c r="J414" s="1011" t="s">
        <v>1328</v>
      </c>
      <c r="K414" s="1011" t="s">
        <v>1329</v>
      </c>
      <c r="L414" s="1011" t="s">
        <v>47</v>
      </c>
      <c r="M414" s="1011" t="s">
        <v>198</v>
      </c>
      <c r="N414" s="1011">
        <v>179.3502</v>
      </c>
      <c r="O414" s="1011">
        <v>171.8167</v>
      </c>
      <c r="P414" s="1011">
        <v>1847.66</v>
      </c>
      <c r="Q414" s="1011">
        <v>5226.41</v>
      </c>
      <c r="R414" s="1011">
        <v>-534.05208645000005</v>
      </c>
      <c r="S414" s="1011">
        <v>2491.10606874</v>
      </c>
      <c r="T414" s="1011">
        <v>-1.208645E-2</v>
      </c>
      <c r="U414" s="1011">
        <v>0</v>
      </c>
      <c r="V414" s="1011">
        <v>-534.04</v>
      </c>
      <c r="W414" s="1011" t="s">
        <v>1330</v>
      </c>
      <c r="X414" s="1011" t="s">
        <v>1331</v>
      </c>
      <c r="Y414" s="1011" t="s">
        <v>2375</v>
      </c>
      <c r="AA414" s="1011" t="s">
        <v>2376</v>
      </c>
      <c r="AB414" s="1011" t="s">
        <v>140</v>
      </c>
    </row>
    <row r="415" spans="1:28" x14ac:dyDescent="0.25">
      <c r="A415" s="1011">
        <v>54045844</v>
      </c>
      <c r="B415" s="1011" t="s">
        <v>2377</v>
      </c>
      <c r="C415" s="1011" t="s">
        <v>1326</v>
      </c>
      <c r="D415" s="1011" t="s">
        <v>1</v>
      </c>
      <c r="E415" s="1011" t="s">
        <v>135</v>
      </c>
      <c r="F415" s="1011" t="s">
        <v>74</v>
      </c>
      <c r="G415" s="1011" t="s">
        <v>74</v>
      </c>
      <c r="H415" s="1011" t="s">
        <v>94</v>
      </c>
      <c r="I415" s="1011" t="s">
        <v>2378</v>
      </c>
      <c r="J415" s="1011" t="s">
        <v>2328</v>
      </c>
      <c r="K415" s="1011" t="s">
        <v>1329</v>
      </c>
      <c r="L415" s="1011" t="s">
        <v>47</v>
      </c>
      <c r="M415" s="1011" t="s">
        <v>198</v>
      </c>
      <c r="N415" s="1011">
        <v>200.25</v>
      </c>
      <c r="O415" s="1011">
        <v>134.25</v>
      </c>
      <c r="P415" s="1011">
        <v>3696.5</v>
      </c>
      <c r="Q415" s="1011">
        <v>4420.2700000000004</v>
      </c>
      <c r="R415" s="1011">
        <v>1159.28</v>
      </c>
      <c r="S415" s="1011">
        <v>606.40965215000006</v>
      </c>
      <c r="T415" s="1011">
        <v>0</v>
      </c>
      <c r="U415" s="1011">
        <v>0</v>
      </c>
      <c r="V415" s="1011">
        <v>1159.28</v>
      </c>
      <c r="W415" s="1011" t="s">
        <v>2329</v>
      </c>
      <c r="X415" s="1011" t="s">
        <v>1331</v>
      </c>
      <c r="Y415" s="1011" t="s">
        <v>2379</v>
      </c>
      <c r="AA415" s="1011" t="s">
        <v>2380</v>
      </c>
      <c r="AB415" s="1011" t="s">
        <v>140</v>
      </c>
    </row>
    <row r="416" spans="1:28" x14ac:dyDescent="0.25">
      <c r="A416" s="1011">
        <v>63756415</v>
      </c>
      <c r="B416" s="1011" t="s">
        <v>2211</v>
      </c>
      <c r="C416" s="1011" t="s">
        <v>1326</v>
      </c>
      <c r="D416" s="1011" t="s">
        <v>1</v>
      </c>
      <c r="E416" s="1011" t="s">
        <v>135</v>
      </c>
      <c r="F416" s="1011" t="s">
        <v>20</v>
      </c>
      <c r="G416" s="1011" t="s">
        <v>20</v>
      </c>
      <c r="H416" s="1011" t="s">
        <v>98</v>
      </c>
      <c r="I416" s="1011" t="s">
        <v>2212</v>
      </c>
      <c r="J416" s="1011" t="s">
        <v>1669</v>
      </c>
      <c r="K416" s="1011" t="s">
        <v>1329</v>
      </c>
      <c r="L416" s="1011" t="s">
        <v>47</v>
      </c>
      <c r="M416" s="1011" t="s">
        <v>198</v>
      </c>
      <c r="N416" s="1011">
        <v>153</v>
      </c>
      <c r="O416" s="1011">
        <v>149</v>
      </c>
      <c r="P416" s="1011">
        <v>4789.2</v>
      </c>
      <c r="Q416" s="1011">
        <v>3766.47</v>
      </c>
      <c r="R416" s="1011">
        <v>436.76</v>
      </c>
      <c r="S416" s="1011">
        <v>661.37153968999996</v>
      </c>
      <c r="T416" s="1011">
        <v>0</v>
      </c>
      <c r="U416" s="1011">
        <v>0</v>
      </c>
      <c r="V416" s="1011">
        <v>436.76</v>
      </c>
      <c r="W416" s="1011" t="s">
        <v>1670</v>
      </c>
      <c r="X416" s="1011" t="s">
        <v>1331</v>
      </c>
      <c r="Y416" s="1011" t="s">
        <v>2213</v>
      </c>
      <c r="AA416" s="1011" t="s">
        <v>2214</v>
      </c>
      <c r="AB416" s="1011" t="s">
        <v>140</v>
      </c>
    </row>
    <row r="417" spans="1:28" x14ac:dyDescent="0.25">
      <c r="A417" s="1011">
        <v>24166571</v>
      </c>
      <c r="B417" s="1011" t="s">
        <v>2381</v>
      </c>
      <c r="C417" s="1011" t="s">
        <v>1326</v>
      </c>
      <c r="D417" s="1011" t="s">
        <v>1</v>
      </c>
      <c r="E417" s="1011" t="s">
        <v>135</v>
      </c>
      <c r="F417" s="1011" t="s">
        <v>0</v>
      </c>
      <c r="G417" s="1011" t="s">
        <v>0</v>
      </c>
      <c r="H417" s="1011" t="s">
        <v>97</v>
      </c>
      <c r="I417" s="1011" t="s">
        <v>2382</v>
      </c>
      <c r="J417" s="1011" t="s">
        <v>1499</v>
      </c>
      <c r="K417" s="1011" t="s">
        <v>1329</v>
      </c>
      <c r="L417" s="1011" t="s">
        <v>47</v>
      </c>
      <c r="M417" s="1011" t="s">
        <v>198</v>
      </c>
      <c r="N417" s="1011">
        <v>2171.8328999999999</v>
      </c>
      <c r="O417" s="1011">
        <v>1034.1661999999999</v>
      </c>
      <c r="P417" s="1011">
        <v>40108.410000000003</v>
      </c>
      <c r="Q417" s="1011">
        <v>65585.42</v>
      </c>
      <c r="R417" s="1011">
        <v>13501.61445232</v>
      </c>
      <c r="S417" s="1011">
        <v>10401.08388819</v>
      </c>
      <c r="T417" s="1011">
        <v>4.4523200000000001E-3</v>
      </c>
      <c r="U417" s="1011">
        <v>0</v>
      </c>
      <c r="V417" s="1011">
        <v>13501.61</v>
      </c>
      <c r="W417" s="1011" t="s">
        <v>1361</v>
      </c>
      <c r="X417" s="1011" t="s">
        <v>1331</v>
      </c>
      <c r="Y417" s="1011" t="s">
        <v>2383</v>
      </c>
      <c r="AA417" s="1011" t="s">
        <v>2384</v>
      </c>
      <c r="AB417" s="1011" t="s">
        <v>140</v>
      </c>
    </row>
    <row r="418" spans="1:28" x14ac:dyDescent="0.25">
      <c r="A418" s="1011">
        <v>14268007</v>
      </c>
      <c r="B418" s="1011" t="s">
        <v>1568</v>
      </c>
      <c r="C418" s="1011" t="s">
        <v>1326</v>
      </c>
      <c r="D418" s="1011" t="s">
        <v>1</v>
      </c>
      <c r="E418" s="1011" t="s">
        <v>135</v>
      </c>
      <c r="F418" s="1011" t="s">
        <v>20</v>
      </c>
      <c r="G418" s="1011" t="s">
        <v>20</v>
      </c>
      <c r="H418" s="1011" t="s">
        <v>94</v>
      </c>
      <c r="I418" s="1011" t="s">
        <v>1569</v>
      </c>
      <c r="J418" s="1011" t="s">
        <v>1416</v>
      </c>
      <c r="K418" s="1011" t="s">
        <v>1329</v>
      </c>
      <c r="L418" s="1011" t="s">
        <v>47</v>
      </c>
      <c r="M418" s="1011" t="s">
        <v>198</v>
      </c>
      <c r="N418" s="1011">
        <v>380</v>
      </c>
      <c r="O418" s="1011">
        <v>150</v>
      </c>
      <c r="P418" s="1011">
        <v>8823</v>
      </c>
      <c r="Q418" s="1011">
        <v>6679.09</v>
      </c>
      <c r="R418" s="1011">
        <v>375.21</v>
      </c>
      <c r="S418" s="1011">
        <v>1157.59661923</v>
      </c>
      <c r="T418" s="1011">
        <v>0</v>
      </c>
      <c r="U418" s="1011">
        <v>0</v>
      </c>
      <c r="V418" s="1011">
        <v>375.21</v>
      </c>
      <c r="W418" s="1011" t="s">
        <v>1397</v>
      </c>
      <c r="X418" s="1011" t="s">
        <v>1331</v>
      </c>
      <c r="Y418" s="1011" t="s">
        <v>1570</v>
      </c>
      <c r="AA418" s="1011" t="s">
        <v>1571</v>
      </c>
      <c r="AB418" s="1011" t="s">
        <v>140</v>
      </c>
    </row>
    <row r="419" spans="1:28" x14ac:dyDescent="0.25">
      <c r="A419" s="1011">
        <v>63752968</v>
      </c>
      <c r="B419" s="1011" t="s">
        <v>1400</v>
      </c>
      <c r="C419" s="1011" t="s">
        <v>1326</v>
      </c>
      <c r="D419" s="1011" t="s">
        <v>1</v>
      </c>
      <c r="E419" s="1011" t="s">
        <v>135</v>
      </c>
      <c r="F419" s="1011" t="s">
        <v>45</v>
      </c>
      <c r="G419" s="1011" t="s">
        <v>45</v>
      </c>
      <c r="H419" s="1011" t="s">
        <v>90</v>
      </c>
      <c r="I419" s="1011" t="s">
        <v>1353</v>
      </c>
      <c r="J419" s="1011" t="s">
        <v>1354</v>
      </c>
      <c r="K419" s="1011" t="s">
        <v>1329</v>
      </c>
      <c r="L419" s="1011" t="s">
        <v>47</v>
      </c>
      <c r="M419" s="1011" t="s">
        <v>198</v>
      </c>
      <c r="N419" s="1011">
        <v>467</v>
      </c>
      <c r="O419" s="1011">
        <v>467</v>
      </c>
      <c r="P419" s="1011">
        <v>4662</v>
      </c>
      <c r="Q419" s="1011">
        <v>13568.85</v>
      </c>
      <c r="R419" s="1011">
        <v>1192.76</v>
      </c>
      <c r="S419" s="1011">
        <v>1984.35</v>
      </c>
      <c r="T419" s="1011">
        <v>0</v>
      </c>
      <c r="U419" s="1011">
        <v>0</v>
      </c>
      <c r="V419" s="1011">
        <v>1192.76</v>
      </c>
      <c r="W419" s="1011" t="s">
        <v>1355</v>
      </c>
      <c r="X419" s="1011" t="s">
        <v>1331</v>
      </c>
      <c r="Y419" s="1011" t="s">
        <v>1401</v>
      </c>
      <c r="AA419" s="1011" t="s">
        <v>1402</v>
      </c>
      <c r="AB419" s="1011" t="s">
        <v>140</v>
      </c>
    </row>
    <row r="420" spans="1:28" x14ac:dyDescent="0.25">
      <c r="A420" s="1011">
        <v>23754112</v>
      </c>
      <c r="B420" s="1011" t="s">
        <v>2385</v>
      </c>
      <c r="C420" s="1011" t="s">
        <v>1326</v>
      </c>
      <c r="D420" s="1011" t="s">
        <v>1</v>
      </c>
      <c r="E420" s="1011" t="s">
        <v>135</v>
      </c>
      <c r="F420" s="1011" t="s">
        <v>6</v>
      </c>
      <c r="G420" s="1011" t="s">
        <v>6</v>
      </c>
      <c r="H420" s="1011" t="s">
        <v>97</v>
      </c>
      <c r="I420" s="1011" t="s">
        <v>1601</v>
      </c>
      <c r="J420" s="1011" t="s">
        <v>1602</v>
      </c>
      <c r="K420" s="1011" t="s">
        <v>1329</v>
      </c>
      <c r="L420" s="1011" t="s">
        <v>47</v>
      </c>
      <c r="M420" s="1011" t="s">
        <v>198</v>
      </c>
      <c r="N420" s="1011">
        <v>1175.5830000000001</v>
      </c>
      <c r="O420" s="1011">
        <v>835.74959999999999</v>
      </c>
      <c r="P420" s="1011">
        <v>22433.55</v>
      </c>
      <c r="Q420" s="1011">
        <v>26411.599999999999</v>
      </c>
      <c r="R420" s="1011">
        <v>1948.28808544</v>
      </c>
      <c r="S420" s="1011">
        <v>6401.1703216300002</v>
      </c>
      <c r="T420" s="1011">
        <v>-4.5919145600000002</v>
      </c>
      <c r="U420" s="1011">
        <v>0</v>
      </c>
      <c r="V420" s="1011">
        <v>1952.88</v>
      </c>
      <c r="W420" s="1011" t="s">
        <v>1603</v>
      </c>
      <c r="X420" s="1011" t="s">
        <v>1331</v>
      </c>
      <c r="Y420" s="1011" t="s">
        <v>2386</v>
      </c>
      <c r="AA420" s="1011" t="s">
        <v>2387</v>
      </c>
      <c r="AB420" s="1011" t="s">
        <v>140</v>
      </c>
    </row>
    <row r="421" spans="1:28" x14ac:dyDescent="0.25">
      <c r="A421" s="1011">
        <v>74237348</v>
      </c>
      <c r="B421" s="1011" t="s">
        <v>1765</v>
      </c>
      <c r="C421" s="1011" t="s">
        <v>1326</v>
      </c>
      <c r="D421" s="1011" t="s">
        <v>1</v>
      </c>
      <c r="E421" s="1011" t="s">
        <v>135</v>
      </c>
      <c r="F421" s="1011" t="s">
        <v>69</v>
      </c>
      <c r="G421" s="1011" t="s">
        <v>69</v>
      </c>
      <c r="H421" s="1011" t="s">
        <v>86</v>
      </c>
      <c r="I421" s="1011" t="s">
        <v>1766</v>
      </c>
      <c r="J421" s="1011" t="s">
        <v>1767</v>
      </c>
      <c r="K421" s="1011" t="s">
        <v>1329</v>
      </c>
      <c r="L421" s="1011" t="s">
        <v>47</v>
      </c>
      <c r="M421" s="1011" t="s">
        <v>198</v>
      </c>
      <c r="N421" s="1011">
        <v>24</v>
      </c>
      <c r="O421" s="1011">
        <v>1</v>
      </c>
      <c r="P421" s="1011">
        <v>568</v>
      </c>
      <c r="Q421" s="1011">
        <v>886.33</v>
      </c>
      <c r="R421" s="1011">
        <v>144.83000000000001</v>
      </c>
      <c r="S421" s="1011">
        <v>139.36000000000001</v>
      </c>
      <c r="T421" s="1011">
        <v>0</v>
      </c>
      <c r="U421" s="1011">
        <v>0</v>
      </c>
      <c r="V421" s="1011">
        <v>144.83000000000001</v>
      </c>
      <c r="W421" s="1011" t="s">
        <v>1768</v>
      </c>
      <c r="X421" s="1011" t="s">
        <v>1331</v>
      </c>
      <c r="Y421" s="1011" t="s">
        <v>1769</v>
      </c>
      <c r="AA421" s="1011" t="s">
        <v>1770</v>
      </c>
      <c r="AB421" s="1011" t="s">
        <v>140</v>
      </c>
    </row>
    <row r="422" spans="1:28" x14ac:dyDescent="0.25">
      <c r="A422" s="1011">
        <v>43893585</v>
      </c>
      <c r="B422" s="1011" t="s">
        <v>2122</v>
      </c>
      <c r="C422" s="1011" t="s">
        <v>1326</v>
      </c>
      <c r="D422" s="1011" t="s">
        <v>1</v>
      </c>
      <c r="E422" s="1011" t="s">
        <v>135</v>
      </c>
      <c r="F422" s="1011" t="s">
        <v>20</v>
      </c>
      <c r="G422" s="1011" t="s">
        <v>20</v>
      </c>
      <c r="H422" s="1011" t="s">
        <v>102</v>
      </c>
      <c r="I422" s="1011" t="s">
        <v>1462</v>
      </c>
      <c r="J422" s="1011" t="s">
        <v>1463</v>
      </c>
      <c r="K422" s="1011" t="s">
        <v>1329</v>
      </c>
      <c r="L422" s="1011" t="s">
        <v>47</v>
      </c>
      <c r="M422" s="1011" t="s">
        <v>198</v>
      </c>
      <c r="N422" s="1011">
        <v>65</v>
      </c>
      <c r="O422" s="1011">
        <v>65</v>
      </c>
      <c r="P422" s="1011">
        <v>420</v>
      </c>
      <c r="Q422" s="1011">
        <v>2134.6</v>
      </c>
      <c r="R422" s="1011">
        <v>162.55000000000001</v>
      </c>
      <c r="S422" s="1011">
        <v>1265.6900277899999</v>
      </c>
      <c r="T422" s="1011">
        <v>0</v>
      </c>
      <c r="U422" s="1011">
        <v>0</v>
      </c>
      <c r="V422" s="1011">
        <v>162.55000000000001</v>
      </c>
      <c r="W422" s="1011" t="s">
        <v>1464</v>
      </c>
      <c r="X422" s="1011" t="s">
        <v>1331</v>
      </c>
      <c r="Y422" s="1011" t="s">
        <v>2123</v>
      </c>
      <c r="AA422" s="1011" t="s">
        <v>2124</v>
      </c>
      <c r="AB422" s="1011" t="s">
        <v>140</v>
      </c>
    </row>
    <row r="423" spans="1:28" x14ac:dyDescent="0.25">
      <c r="A423" s="1011">
        <v>43893585</v>
      </c>
      <c r="B423" s="1011" t="s">
        <v>2122</v>
      </c>
      <c r="C423" s="1011" t="s">
        <v>1326</v>
      </c>
      <c r="D423" s="1011" t="s">
        <v>1</v>
      </c>
      <c r="E423" s="1011" t="s">
        <v>135</v>
      </c>
      <c r="F423" s="1011" t="s">
        <v>20</v>
      </c>
      <c r="G423" s="1011" t="s">
        <v>20</v>
      </c>
      <c r="H423" s="1011" t="s">
        <v>1394</v>
      </c>
      <c r="I423" s="1011" t="s">
        <v>1462</v>
      </c>
      <c r="J423" s="1011" t="s">
        <v>1463</v>
      </c>
      <c r="K423" s="1011" t="s">
        <v>1329</v>
      </c>
      <c r="L423" s="1011" t="s">
        <v>47</v>
      </c>
      <c r="M423" s="1011" t="s">
        <v>198</v>
      </c>
      <c r="N423" s="1011">
        <v>0</v>
      </c>
      <c r="O423" s="1011">
        <v>0</v>
      </c>
      <c r="P423" s="1011">
        <v>0</v>
      </c>
      <c r="Q423" s="1011">
        <v>0</v>
      </c>
      <c r="R423" s="1011">
        <v>0</v>
      </c>
      <c r="S423" s="1011">
        <v>0</v>
      </c>
      <c r="T423" s="1011">
        <v>0</v>
      </c>
      <c r="U423" s="1011">
        <v>0</v>
      </c>
      <c r="V423" s="1011">
        <v>0</v>
      </c>
      <c r="W423" s="1011" t="s">
        <v>1464</v>
      </c>
      <c r="X423" s="1011" t="s">
        <v>1331</v>
      </c>
      <c r="Y423" s="1011" t="s">
        <v>2123</v>
      </c>
      <c r="AA423" s="1011" t="s">
        <v>2124</v>
      </c>
      <c r="AB423" s="1011" t="s">
        <v>140</v>
      </c>
    </row>
    <row r="424" spans="1:28" x14ac:dyDescent="0.25">
      <c r="A424" s="1011">
        <v>84218171</v>
      </c>
      <c r="B424" s="1011" t="s">
        <v>2388</v>
      </c>
      <c r="C424" s="1011" t="s">
        <v>1326</v>
      </c>
      <c r="D424" s="1011" t="s">
        <v>113</v>
      </c>
      <c r="E424" s="1011" t="s">
        <v>135</v>
      </c>
      <c r="F424" s="1011" t="s">
        <v>267</v>
      </c>
      <c r="G424" s="1011" t="s">
        <v>1687</v>
      </c>
      <c r="H424" s="1011" t="s">
        <v>99</v>
      </c>
      <c r="I424" s="1011" t="s">
        <v>2389</v>
      </c>
      <c r="J424" s="1011" t="s">
        <v>1817</v>
      </c>
      <c r="K424" s="1011" t="s">
        <v>1329</v>
      </c>
      <c r="L424" s="1011" t="s">
        <v>47</v>
      </c>
      <c r="M424" s="1011" t="s">
        <v>198</v>
      </c>
      <c r="N424" s="1011">
        <v>395</v>
      </c>
      <c r="O424" s="1011">
        <v>215</v>
      </c>
      <c r="P424" s="1011">
        <v>8990.27</v>
      </c>
      <c r="Q424" s="1011">
        <v>14300.87</v>
      </c>
      <c r="R424" s="1011">
        <v>1637.08</v>
      </c>
      <c r="S424" s="1011">
        <v>1767.2440011799999</v>
      </c>
      <c r="T424" s="1011">
        <v>0</v>
      </c>
      <c r="U424" s="1011">
        <v>0</v>
      </c>
      <c r="V424" s="1011">
        <v>1637.08</v>
      </c>
      <c r="W424" s="1011" t="s">
        <v>1818</v>
      </c>
      <c r="X424" s="1011" t="s">
        <v>1331</v>
      </c>
      <c r="Y424" s="1011" t="s">
        <v>2390</v>
      </c>
      <c r="AA424" s="1011" t="s">
        <v>2391</v>
      </c>
      <c r="AB424" s="1011" t="s">
        <v>140</v>
      </c>
    </row>
    <row r="425" spans="1:28" x14ac:dyDescent="0.25">
      <c r="A425" s="1011">
        <v>63997555</v>
      </c>
      <c r="B425" s="1011" t="s">
        <v>1633</v>
      </c>
      <c r="C425" s="1011" t="s">
        <v>1326</v>
      </c>
      <c r="D425" s="1011" t="s">
        <v>1</v>
      </c>
      <c r="E425" s="1011" t="s">
        <v>135</v>
      </c>
      <c r="F425" s="1011" t="s">
        <v>20</v>
      </c>
      <c r="G425" s="1011" t="s">
        <v>20</v>
      </c>
      <c r="H425" s="1011" t="s">
        <v>97</v>
      </c>
      <c r="I425" s="1011" t="s">
        <v>1503</v>
      </c>
      <c r="J425" s="1011" t="s">
        <v>1504</v>
      </c>
      <c r="K425" s="1011" t="s">
        <v>1329</v>
      </c>
      <c r="L425" s="1011" t="s">
        <v>47</v>
      </c>
      <c r="M425" s="1011" t="s">
        <v>198</v>
      </c>
      <c r="N425" s="1011">
        <v>600</v>
      </c>
      <c r="O425" s="1011">
        <v>122</v>
      </c>
      <c r="P425" s="1011">
        <v>11812.43</v>
      </c>
      <c r="Q425" s="1011">
        <v>14815.86</v>
      </c>
      <c r="R425" s="1011">
        <v>2077.9295124700002</v>
      </c>
      <c r="S425" s="1011">
        <v>2471.0446844500002</v>
      </c>
      <c r="T425" s="1011">
        <v>0.32951247</v>
      </c>
      <c r="U425" s="1011">
        <v>0</v>
      </c>
      <c r="V425" s="1011">
        <v>2077.6</v>
      </c>
      <c r="W425" s="1011" t="s">
        <v>1505</v>
      </c>
      <c r="X425" s="1011" t="s">
        <v>1331</v>
      </c>
      <c r="Y425" s="1011" t="s">
        <v>1634</v>
      </c>
      <c r="AA425" s="1011" t="s">
        <v>1635</v>
      </c>
      <c r="AB425" s="1011" t="s">
        <v>140</v>
      </c>
    </row>
    <row r="426" spans="1:28" x14ac:dyDescent="0.25">
      <c r="A426" s="1011">
        <v>93977247</v>
      </c>
      <c r="B426" s="1011" t="s">
        <v>1683</v>
      </c>
      <c r="C426" s="1011" t="s">
        <v>1326</v>
      </c>
      <c r="D426" s="1011" t="s">
        <v>1</v>
      </c>
      <c r="E426" s="1011" t="s">
        <v>135</v>
      </c>
      <c r="F426" s="1011" t="s">
        <v>20</v>
      </c>
      <c r="G426" s="1011" t="s">
        <v>20</v>
      </c>
      <c r="H426" s="1011" t="s">
        <v>98</v>
      </c>
      <c r="I426" s="1011" t="s">
        <v>1620</v>
      </c>
      <c r="J426" s="1011" t="s">
        <v>1621</v>
      </c>
      <c r="K426" s="1011" t="s">
        <v>1329</v>
      </c>
      <c r="L426" s="1011" t="s">
        <v>47</v>
      </c>
      <c r="M426" s="1011" t="s">
        <v>198</v>
      </c>
      <c r="N426" s="1011">
        <v>92.5</v>
      </c>
      <c r="O426" s="1011">
        <v>90.5</v>
      </c>
      <c r="P426" s="1011">
        <v>2669.9</v>
      </c>
      <c r="Q426" s="1011">
        <v>2173.96</v>
      </c>
      <c r="R426" s="1011">
        <v>445.28</v>
      </c>
      <c r="S426" s="1011">
        <v>315.94826834999998</v>
      </c>
      <c r="T426" s="1011">
        <v>0</v>
      </c>
      <c r="U426" s="1011">
        <v>0</v>
      </c>
      <c r="V426" s="1011">
        <v>445.28</v>
      </c>
      <c r="W426" s="1011" t="s">
        <v>1622</v>
      </c>
      <c r="X426" s="1011" t="s">
        <v>1331</v>
      </c>
      <c r="Y426" s="1011" t="s">
        <v>1684</v>
      </c>
      <c r="AA426" s="1011" t="s">
        <v>1685</v>
      </c>
      <c r="AB426" s="1011" t="s">
        <v>140</v>
      </c>
    </row>
    <row r="427" spans="1:28" x14ac:dyDescent="0.25">
      <c r="A427" s="1011">
        <v>83766972</v>
      </c>
      <c r="B427" s="1011" t="s">
        <v>2230</v>
      </c>
      <c r="C427" s="1011" t="s">
        <v>1326</v>
      </c>
      <c r="D427" s="1011" t="s">
        <v>1</v>
      </c>
      <c r="E427" s="1011" t="s">
        <v>135</v>
      </c>
      <c r="F427" s="1011" t="s">
        <v>0</v>
      </c>
      <c r="G427" s="1011" t="s">
        <v>0</v>
      </c>
      <c r="H427" s="1011" t="s">
        <v>92</v>
      </c>
      <c r="I427" s="1011" t="s">
        <v>1327</v>
      </c>
      <c r="J427" s="1011" t="s">
        <v>1328</v>
      </c>
      <c r="K427" s="1011" t="s">
        <v>1329</v>
      </c>
      <c r="L427" s="1011" t="s">
        <v>47</v>
      </c>
      <c r="M427" s="1011" t="s">
        <v>198</v>
      </c>
      <c r="N427" s="1011">
        <v>797</v>
      </c>
      <c r="O427" s="1011">
        <v>796</v>
      </c>
      <c r="P427" s="1011">
        <v>27740.65</v>
      </c>
      <c r="Q427" s="1011">
        <v>16099.87</v>
      </c>
      <c r="R427" s="1011">
        <v>-966.3</v>
      </c>
      <c r="S427" s="1011">
        <v>2488.1606658599999</v>
      </c>
      <c r="T427" s="1011">
        <v>0</v>
      </c>
      <c r="U427" s="1011">
        <v>0</v>
      </c>
      <c r="V427" s="1011">
        <v>-966.3</v>
      </c>
      <c r="W427" s="1011" t="s">
        <v>1330</v>
      </c>
      <c r="X427" s="1011" t="s">
        <v>1331</v>
      </c>
      <c r="Y427" s="1011" t="s">
        <v>2231</v>
      </c>
      <c r="AA427" s="1011" t="s">
        <v>2232</v>
      </c>
      <c r="AB427" s="1011" t="s">
        <v>140</v>
      </c>
    </row>
    <row r="428" spans="1:28" x14ac:dyDescent="0.25">
      <c r="A428" s="1011">
        <v>74055294</v>
      </c>
      <c r="B428" s="1011" t="s">
        <v>1640</v>
      </c>
      <c r="C428" s="1011" t="s">
        <v>1326</v>
      </c>
      <c r="D428" s="1011" t="s">
        <v>1</v>
      </c>
      <c r="E428" s="1011" t="s">
        <v>135</v>
      </c>
      <c r="F428" s="1011" t="s">
        <v>36</v>
      </c>
      <c r="G428" s="1011" t="s">
        <v>36</v>
      </c>
      <c r="H428" s="1011" t="s">
        <v>529</v>
      </c>
      <c r="I428" s="1011" t="s">
        <v>1641</v>
      </c>
      <c r="J428" s="1011" t="s">
        <v>1642</v>
      </c>
      <c r="K428" s="1011" t="s">
        <v>1329</v>
      </c>
      <c r="L428" s="1011" t="s">
        <v>47</v>
      </c>
      <c r="M428" s="1011" t="s">
        <v>198</v>
      </c>
      <c r="N428" s="1011">
        <v>136</v>
      </c>
      <c r="O428" s="1011">
        <v>11</v>
      </c>
      <c r="P428" s="1011">
        <v>9875.66</v>
      </c>
      <c r="Q428" s="1011">
        <v>69568.820000000007</v>
      </c>
      <c r="R428" s="1011">
        <v>1607.2529918800001</v>
      </c>
      <c r="S428" s="1011">
        <v>989.79970337999998</v>
      </c>
      <c r="T428" s="1011">
        <v>7.1329918799999996</v>
      </c>
      <c r="U428" s="1011">
        <v>0</v>
      </c>
      <c r="V428" s="1011">
        <v>1600.12</v>
      </c>
      <c r="W428" s="1011" t="s">
        <v>1643</v>
      </c>
      <c r="X428" s="1011" t="s">
        <v>1331</v>
      </c>
      <c r="Y428" s="1011" t="s">
        <v>1644</v>
      </c>
      <c r="AA428" s="1011" t="s">
        <v>1645</v>
      </c>
      <c r="AB428" s="1011" t="s">
        <v>140</v>
      </c>
    </row>
    <row r="429" spans="1:28" x14ac:dyDescent="0.25">
      <c r="A429" s="1011">
        <v>53757597</v>
      </c>
      <c r="B429" s="1011" t="s">
        <v>2392</v>
      </c>
      <c r="C429" s="1011" t="s">
        <v>1326</v>
      </c>
      <c r="D429" s="1011" t="s">
        <v>1</v>
      </c>
      <c r="E429" s="1011" t="s">
        <v>135</v>
      </c>
      <c r="F429" s="1011" t="s">
        <v>6</v>
      </c>
      <c r="G429" s="1011" t="s">
        <v>6</v>
      </c>
      <c r="H429" s="1011" t="s">
        <v>100</v>
      </c>
      <c r="I429" s="1011" t="s">
        <v>2393</v>
      </c>
      <c r="J429" s="1011" t="s">
        <v>1565</v>
      </c>
      <c r="K429" s="1011" t="s">
        <v>1329</v>
      </c>
      <c r="L429" s="1011" t="s">
        <v>47</v>
      </c>
      <c r="M429" s="1011" t="s">
        <v>198</v>
      </c>
      <c r="N429" s="1011">
        <v>191</v>
      </c>
      <c r="O429" s="1011">
        <v>191</v>
      </c>
      <c r="P429" s="1011">
        <v>3820</v>
      </c>
      <c r="Q429" s="1011">
        <v>8943.91</v>
      </c>
      <c r="R429" s="1011">
        <v>1224.49</v>
      </c>
      <c r="S429" s="1011">
        <v>1106.96644997</v>
      </c>
      <c r="T429" s="1011">
        <v>0</v>
      </c>
      <c r="U429" s="1011">
        <v>0</v>
      </c>
      <c r="V429" s="1011">
        <v>1224.49</v>
      </c>
      <c r="W429" s="1011" t="s">
        <v>65</v>
      </c>
      <c r="X429" s="1011" t="s">
        <v>1331</v>
      </c>
      <c r="Y429" s="1011" t="s">
        <v>2394</v>
      </c>
      <c r="AA429" s="1011" t="s">
        <v>2395</v>
      </c>
      <c r="AB429" s="1011" t="s">
        <v>140</v>
      </c>
    </row>
    <row r="430" spans="1:28" x14ac:dyDescent="0.25">
      <c r="A430" s="1011">
        <v>93758050</v>
      </c>
      <c r="B430" s="1011" t="s">
        <v>1352</v>
      </c>
      <c r="C430" s="1011" t="s">
        <v>1326</v>
      </c>
      <c r="D430" s="1011" t="s">
        <v>1</v>
      </c>
      <c r="E430" s="1011" t="s">
        <v>135</v>
      </c>
      <c r="F430" s="1011" t="s">
        <v>14</v>
      </c>
      <c r="G430" s="1011" t="s">
        <v>14</v>
      </c>
      <c r="H430" s="1011" t="s">
        <v>95</v>
      </c>
      <c r="I430" s="1011" t="s">
        <v>1353</v>
      </c>
      <c r="J430" s="1011" t="s">
        <v>1354</v>
      </c>
      <c r="K430" s="1011" t="s">
        <v>1329</v>
      </c>
      <c r="L430" s="1011" t="s">
        <v>47</v>
      </c>
      <c r="M430" s="1011" t="s">
        <v>198</v>
      </c>
      <c r="N430" s="1011">
        <v>204.26669999999999</v>
      </c>
      <c r="O430" s="1011">
        <v>198</v>
      </c>
      <c r="P430" s="1011">
        <v>1216.03</v>
      </c>
      <c r="Q430" s="1011">
        <v>4477.38</v>
      </c>
      <c r="R430" s="1011">
        <v>471.85773565</v>
      </c>
      <c r="S430" s="1011">
        <v>1108.8907653700001</v>
      </c>
      <c r="T430" s="1011">
        <v>-2.26435E-3</v>
      </c>
      <c r="U430" s="1011">
        <v>0</v>
      </c>
      <c r="V430" s="1011">
        <v>471.86</v>
      </c>
      <c r="W430" s="1011" t="s">
        <v>1355</v>
      </c>
      <c r="X430" s="1011" t="s">
        <v>1331</v>
      </c>
      <c r="Y430" s="1011" t="s">
        <v>1356</v>
      </c>
      <c r="AA430" s="1011" t="s">
        <v>1357</v>
      </c>
      <c r="AB430" s="1011" t="s">
        <v>140</v>
      </c>
    </row>
    <row r="431" spans="1:28" x14ac:dyDescent="0.25">
      <c r="A431" s="1011">
        <v>63935860</v>
      </c>
      <c r="B431" s="1011" t="s">
        <v>2396</v>
      </c>
      <c r="C431" s="1011" t="s">
        <v>1326</v>
      </c>
      <c r="D431" s="1011" t="s">
        <v>1</v>
      </c>
      <c r="E431" s="1011" t="s">
        <v>135</v>
      </c>
      <c r="F431" s="1011" t="s">
        <v>14</v>
      </c>
      <c r="G431" s="1011" t="s">
        <v>14</v>
      </c>
      <c r="H431" s="1011" t="s">
        <v>99</v>
      </c>
      <c r="I431" s="1011" t="s">
        <v>2159</v>
      </c>
      <c r="J431" s="1011" t="s">
        <v>2160</v>
      </c>
      <c r="K431" s="1011" t="s">
        <v>1329</v>
      </c>
      <c r="L431" s="1011" t="s">
        <v>47</v>
      </c>
      <c r="M431" s="1011" t="s">
        <v>198</v>
      </c>
      <c r="N431" s="1011">
        <v>604</v>
      </c>
      <c r="O431" s="1011">
        <v>157</v>
      </c>
      <c r="P431" s="1011">
        <v>8001</v>
      </c>
      <c r="Q431" s="1011">
        <v>25224.09</v>
      </c>
      <c r="R431" s="1011">
        <v>-885.82</v>
      </c>
      <c r="S431" s="1011">
        <v>5005.1570981100003</v>
      </c>
      <c r="T431" s="1011">
        <v>232</v>
      </c>
      <c r="U431" s="1011">
        <v>1076.1400000000001</v>
      </c>
      <c r="V431" s="1011">
        <v>190.32</v>
      </c>
      <c r="W431" s="1011" t="s">
        <v>2161</v>
      </c>
      <c r="X431" s="1011" t="s">
        <v>1331</v>
      </c>
      <c r="Y431" s="1011" t="s">
        <v>2397</v>
      </c>
      <c r="AA431" s="1011" t="s">
        <v>2398</v>
      </c>
      <c r="AB431" s="1011" t="s">
        <v>140</v>
      </c>
    </row>
    <row r="432" spans="1:28" x14ac:dyDescent="0.25">
      <c r="A432" s="1011">
        <v>43990860</v>
      </c>
      <c r="B432" s="1011" t="s">
        <v>2399</v>
      </c>
      <c r="C432" s="1011" t="s">
        <v>1326</v>
      </c>
      <c r="D432" s="1011" t="s">
        <v>1</v>
      </c>
      <c r="E432" s="1011" t="s">
        <v>135</v>
      </c>
      <c r="F432" s="1011" t="s">
        <v>20</v>
      </c>
      <c r="G432" s="1011" t="s">
        <v>20</v>
      </c>
      <c r="H432" s="1011" t="s">
        <v>102</v>
      </c>
      <c r="I432" s="1011" t="s">
        <v>2113</v>
      </c>
      <c r="J432" s="1011" t="s">
        <v>2114</v>
      </c>
      <c r="K432" s="1011" t="s">
        <v>1329</v>
      </c>
      <c r="L432" s="1011" t="s">
        <v>47</v>
      </c>
      <c r="M432" s="1011" t="s">
        <v>198</v>
      </c>
      <c r="N432" s="1011">
        <v>62</v>
      </c>
      <c r="O432" s="1011">
        <v>28</v>
      </c>
      <c r="P432" s="1011">
        <v>1555.5</v>
      </c>
      <c r="Q432" s="1011">
        <v>3161.2</v>
      </c>
      <c r="R432" s="1011">
        <v>275.05</v>
      </c>
      <c r="S432" s="1011">
        <v>649.02785770000003</v>
      </c>
      <c r="T432" s="1011">
        <v>0</v>
      </c>
      <c r="U432" s="1011">
        <v>0</v>
      </c>
      <c r="V432" s="1011">
        <v>275.05</v>
      </c>
      <c r="W432" s="1011" t="s">
        <v>2115</v>
      </c>
      <c r="X432" s="1011" t="s">
        <v>1331</v>
      </c>
      <c r="Y432" s="1011" t="s">
        <v>2400</v>
      </c>
      <c r="AA432" s="1011" t="s">
        <v>2401</v>
      </c>
      <c r="AB432" s="1011" t="s">
        <v>140</v>
      </c>
    </row>
    <row r="433" spans="1:28" x14ac:dyDescent="0.25">
      <c r="A433" s="1011">
        <v>34058099</v>
      </c>
      <c r="B433" s="1011" t="s">
        <v>1526</v>
      </c>
      <c r="C433" s="1011" t="s">
        <v>1326</v>
      </c>
      <c r="D433" s="1011" t="s">
        <v>1</v>
      </c>
      <c r="E433" s="1011" t="s">
        <v>135</v>
      </c>
      <c r="F433" s="1011" t="s">
        <v>34</v>
      </c>
      <c r="G433" s="1011" t="s">
        <v>34</v>
      </c>
      <c r="H433" s="1011" t="s">
        <v>100</v>
      </c>
      <c r="I433" s="1011" t="s">
        <v>1527</v>
      </c>
      <c r="J433" s="1011" t="s">
        <v>1528</v>
      </c>
      <c r="K433" s="1011" t="s">
        <v>1329</v>
      </c>
      <c r="L433" s="1011" t="s">
        <v>47</v>
      </c>
      <c r="M433" s="1011" t="s">
        <v>198</v>
      </c>
      <c r="N433" s="1011">
        <v>10.75</v>
      </c>
      <c r="O433" s="1011">
        <v>10.75</v>
      </c>
      <c r="P433" s="1011">
        <v>215</v>
      </c>
      <c r="Q433" s="1011">
        <v>725.72</v>
      </c>
      <c r="R433" s="1011">
        <v>179.87</v>
      </c>
      <c r="S433" s="1011">
        <v>70.560970130000001</v>
      </c>
      <c r="T433" s="1011">
        <v>0</v>
      </c>
      <c r="U433" s="1011">
        <v>0</v>
      </c>
      <c r="V433" s="1011">
        <v>179.87</v>
      </c>
      <c r="W433" s="1011" t="s">
        <v>1529</v>
      </c>
      <c r="X433" s="1011" t="s">
        <v>1331</v>
      </c>
      <c r="Y433" s="1011" t="s">
        <v>1530</v>
      </c>
      <c r="AA433" s="1011" t="s">
        <v>1531</v>
      </c>
      <c r="AB433" s="1011" t="s">
        <v>140</v>
      </c>
    </row>
    <row r="434" spans="1:28" x14ac:dyDescent="0.25">
      <c r="A434" s="1011">
        <v>4179792</v>
      </c>
      <c r="B434" s="1011" t="s">
        <v>1890</v>
      </c>
      <c r="C434" s="1011" t="s">
        <v>1326</v>
      </c>
      <c r="D434" s="1011" t="s">
        <v>1</v>
      </c>
      <c r="E434" s="1011" t="s">
        <v>135</v>
      </c>
      <c r="F434" s="1011" t="s">
        <v>69</v>
      </c>
      <c r="G434" s="1011" t="s">
        <v>69</v>
      </c>
      <c r="H434" s="1011" t="s">
        <v>93</v>
      </c>
      <c r="I434" s="1011" t="s">
        <v>1891</v>
      </c>
      <c r="J434" s="1011" t="s">
        <v>1892</v>
      </c>
      <c r="K434" s="1011" t="s">
        <v>1329</v>
      </c>
      <c r="L434" s="1011" t="s">
        <v>47</v>
      </c>
      <c r="M434" s="1011" t="s">
        <v>198</v>
      </c>
      <c r="N434" s="1011">
        <v>463.41680000000002</v>
      </c>
      <c r="O434" s="1011">
        <v>199.41679999999999</v>
      </c>
      <c r="P434" s="1011">
        <v>6794.2</v>
      </c>
      <c r="Q434" s="1011">
        <v>19730.669999999998</v>
      </c>
      <c r="R434" s="1011">
        <v>3771.99</v>
      </c>
      <c r="S434" s="1011">
        <v>2344.62742183</v>
      </c>
      <c r="T434" s="1011">
        <v>0</v>
      </c>
      <c r="U434" s="1011">
        <v>0</v>
      </c>
      <c r="V434" s="1011">
        <v>3771.99</v>
      </c>
      <c r="W434" s="1011" t="s">
        <v>1893</v>
      </c>
      <c r="X434" s="1011" t="s">
        <v>1331</v>
      </c>
      <c r="Y434" s="1011" t="s">
        <v>1894</v>
      </c>
      <c r="AA434" s="1011" t="s">
        <v>1895</v>
      </c>
      <c r="AB434" s="1011" t="s">
        <v>140</v>
      </c>
    </row>
    <row r="435" spans="1:28" x14ac:dyDescent="0.25">
      <c r="A435" s="1011">
        <v>23756356</v>
      </c>
      <c r="B435" s="1011" t="s">
        <v>2402</v>
      </c>
      <c r="C435" s="1011" t="s">
        <v>1326</v>
      </c>
      <c r="D435" s="1011" t="s">
        <v>1</v>
      </c>
      <c r="E435" s="1011" t="s">
        <v>135</v>
      </c>
      <c r="F435" s="1011" t="s">
        <v>11</v>
      </c>
      <c r="G435" s="1011" t="s">
        <v>11</v>
      </c>
      <c r="H435" s="1011" t="s">
        <v>530</v>
      </c>
      <c r="I435" s="1011" t="s">
        <v>1498</v>
      </c>
      <c r="J435" s="1011" t="s">
        <v>1499</v>
      </c>
      <c r="K435" s="1011" t="s">
        <v>1329</v>
      </c>
      <c r="L435" s="1011" t="s">
        <v>47</v>
      </c>
      <c r="M435" s="1011" t="s">
        <v>198</v>
      </c>
      <c r="N435" s="1011">
        <v>31</v>
      </c>
      <c r="O435" s="1011">
        <v>20</v>
      </c>
      <c r="P435" s="1011">
        <v>745.93</v>
      </c>
      <c r="Q435" s="1011">
        <v>2624.11</v>
      </c>
      <c r="R435" s="1011">
        <v>510.35</v>
      </c>
      <c r="S435" s="1011">
        <v>205.70528719999999</v>
      </c>
      <c r="T435" s="1011">
        <v>0</v>
      </c>
      <c r="U435" s="1011">
        <v>0</v>
      </c>
      <c r="V435" s="1011">
        <v>510.35</v>
      </c>
      <c r="W435" s="1011" t="s">
        <v>1361</v>
      </c>
      <c r="X435" s="1011" t="s">
        <v>1331</v>
      </c>
      <c r="Y435" s="1011" t="s">
        <v>2403</v>
      </c>
      <c r="AA435" s="1011" t="s">
        <v>2404</v>
      </c>
      <c r="AB435" s="1011" t="s">
        <v>140</v>
      </c>
    </row>
    <row r="436" spans="1:28" x14ac:dyDescent="0.25">
      <c r="A436" s="1011">
        <v>23991268</v>
      </c>
      <c r="B436" s="1011" t="s">
        <v>1878</v>
      </c>
      <c r="C436" s="1011" t="s">
        <v>1326</v>
      </c>
      <c r="D436" s="1011" t="s">
        <v>1</v>
      </c>
      <c r="E436" s="1011" t="s">
        <v>135</v>
      </c>
      <c r="F436" s="1011" t="s">
        <v>0</v>
      </c>
      <c r="G436" s="1011" t="s">
        <v>0</v>
      </c>
      <c r="H436" s="1011" t="s">
        <v>102</v>
      </c>
      <c r="I436" s="1011" t="s">
        <v>1879</v>
      </c>
      <c r="J436" s="1011" t="s">
        <v>1880</v>
      </c>
      <c r="K436" s="1011" t="s">
        <v>1329</v>
      </c>
      <c r="L436" s="1011" t="s">
        <v>47</v>
      </c>
      <c r="M436" s="1011" t="s">
        <v>198</v>
      </c>
      <c r="N436" s="1011">
        <v>71.6661</v>
      </c>
      <c r="O436" s="1011">
        <v>71.6661</v>
      </c>
      <c r="P436" s="1011">
        <v>456.25</v>
      </c>
      <c r="Q436" s="1011">
        <v>3436.67</v>
      </c>
      <c r="R436" s="1011">
        <v>873.53</v>
      </c>
      <c r="S436" s="1011">
        <v>1503.8129624200001</v>
      </c>
      <c r="T436" s="1011">
        <v>0</v>
      </c>
      <c r="U436" s="1011">
        <v>0</v>
      </c>
      <c r="V436" s="1011">
        <v>873.53</v>
      </c>
      <c r="W436" s="1011" t="s">
        <v>1881</v>
      </c>
      <c r="X436" s="1011" t="s">
        <v>1331</v>
      </c>
      <c r="Y436" s="1011" t="s">
        <v>1882</v>
      </c>
      <c r="AA436" s="1011" t="s">
        <v>1883</v>
      </c>
      <c r="AB436" s="1011" t="s">
        <v>140</v>
      </c>
    </row>
    <row r="437" spans="1:28" x14ac:dyDescent="0.25">
      <c r="A437" s="1011">
        <v>64181985</v>
      </c>
      <c r="B437" s="1011" t="s">
        <v>2065</v>
      </c>
      <c r="C437" s="1011" t="s">
        <v>1326</v>
      </c>
      <c r="D437" s="1011" t="s">
        <v>1</v>
      </c>
      <c r="E437" s="1011" t="s">
        <v>135</v>
      </c>
      <c r="F437" s="1011" t="s">
        <v>20</v>
      </c>
      <c r="G437" s="1011" t="s">
        <v>20</v>
      </c>
      <c r="H437" s="1011" t="s">
        <v>1394</v>
      </c>
      <c r="I437" s="1011" t="s">
        <v>2066</v>
      </c>
      <c r="J437" s="1011" t="s">
        <v>2067</v>
      </c>
      <c r="K437" s="1011" t="s">
        <v>1329</v>
      </c>
      <c r="L437" s="1011" t="s">
        <v>47</v>
      </c>
      <c r="M437" s="1011" t="s">
        <v>198</v>
      </c>
      <c r="N437" s="1011">
        <v>0</v>
      </c>
      <c r="O437" s="1011">
        <v>0</v>
      </c>
      <c r="P437" s="1011">
        <v>0</v>
      </c>
      <c r="Q437" s="1011">
        <v>0</v>
      </c>
      <c r="R437" s="1011">
        <v>0</v>
      </c>
      <c r="S437" s="1011">
        <v>0</v>
      </c>
      <c r="T437" s="1011">
        <v>0</v>
      </c>
      <c r="U437" s="1011">
        <v>0</v>
      </c>
      <c r="V437" s="1011">
        <v>0</v>
      </c>
      <c r="W437" s="1011" t="s">
        <v>2068</v>
      </c>
      <c r="X437" s="1011" t="s">
        <v>1331</v>
      </c>
      <c r="Y437" s="1011" t="s">
        <v>2069</v>
      </c>
      <c r="Z437" s="1011" t="s">
        <v>2070</v>
      </c>
      <c r="AA437" s="1011" t="s">
        <v>2071</v>
      </c>
      <c r="AB437" s="1011" t="s">
        <v>140</v>
      </c>
    </row>
    <row r="438" spans="1:28" x14ac:dyDescent="0.25">
      <c r="A438" s="1011">
        <v>93970044</v>
      </c>
      <c r="B438" s="1011" t="s">
        <v>1775</v>
      </c>
      <c r="C438" s="1011" t="s">
        <v>1326</v>
      </c>
      <c r="D438" s="1011" t="s">
        <v>1</v>
      </c>
      <c r="E438" s="1011" t="s">
        <v>135</v>
      </c>
      <c r="F438" s="1011" t="s">
        <v>20</v>
      </c>
      <c r="G438" s="1011" t="s">
        <v>20</v>
      </c>
      <c r="H438" s="1011" t="s">
        <v>104</v>
      </c>
      <c r="I438" s="1011" t="s">
        <v>1341</v>
      </c>
      <c r="J438" s="1011" t="s">
        <v>1342</v>
      </c>
      <c r="K438" s="1011" t="s">
        <v>1329</v>
      </c>
      <c r="L438" s="1011" t="s">
        <v>47</v>
      </c>
      <c r="M438" s="1011" t="s">
        <v>198</v>
      </c>
      <c r="N438" s="1011">
        <v>69</v>
      </c>
      <c r="O438" s="1011">
        <v>69</v>
      </c>
      <c r="P438" s="1011">
        <v>1662</v>
      </c>
      <c r="Q438" s="1011">
        <v>2001.12</v>
      </c>
      <c r="R438" s="1011">
        <v>596.17999999999995</v>
      </c>
      <c r="S438" s="1011">
        <v>65.582748910000007</v>
      </c>
      <c r="T438" s="1011">
        <v>0</v>
      </c>
      <c r="U438" s="1011">
        <v>0</v>
      </c>
      <c r="V438" s="1011">
        <v>596.17999999999995</v>
      </c>
      <c r="W438" s="1011" t="s">
        <v>1343</v>
      </c>
      <c r="X438" s="1011" t="s">
        <v>1331</v>
      </c>
      <c r="Y438" s="1011" t="s">
        <v>1776</v>
      </c>
      <c r="AA438" s="1011" t="s">
        <v>1777</v>
      </c>
      <c r="AB438" s="1011" t="s">
        <v>140</v>
      </c>
    </row>
    <row r="439" spans="1:28" x14ac:dyDescent="0.25">
      <c r="A439" s="1011">
        <v>93797231</v>
      </c>
      <c r="B439" s="1011" t="s">
        <v>1497</v>
      </c>
      <c r="C439" s="1011" t="s">
        <v>1326</v>
      </c>
      <c r="D439" s="1011" t="s">
        <v>1</v>
      </c>
      <c r="E439" s="1011" t="s">
        <v>135</v>
      </c>
      <c r="F439" s="1011" t="s">
        <v>11</v>
      </c>
      <c r="G439" s="1011" t="s">
        <v>11</v>
      </c>
      <c r="H439" s="1011" t="s">
        <v>92</v>
      </c>
      <c r="I439" s="1011" t="s">
        <v>1498</v>
      </c>
      <c r="J439" s="1011" t="s">
        <v>1499</v>
      </c>
      <c r="K439" s="1011" t="s">
        <v>1329</v>
      </c>
      <c r="L439" s="1011" t="s">
        <v>47</v>
      </c>
      <c r="M439" s="1011" t="s">
        <v>198</v>
      </c>
      <c r="N439" s="1011">
        <v>125.75</v>
      </c>
      <c r="O439" s="1011">
        <v>118.75</v>
      </c>
      <c r="P439" s="1011">
        <v>4033.65</v>
      </c>
      <c r="Q439" s="1011">
        <v>3411.83</v>
      </c>
      <c r="R439" s="1011">
        <v>324.13</v>
      </c>
      <c r="S439" s="1011">
        <v>606.29573698000002</v>
      </c>
      <c r="T439" s="1011">
        <v>0</v>
      </c>
      <c r="U439" s="1011">
        <v>75.900000000000006</v>
      </c>
      <c r="V439" s="1011">
        <v>400.03</v>
      </c>
      <c r="W439" s="1011" t="s">
        <v>1361</v>
      </c>
      <c r="X439" s="1011" t="s">
        <v>1331</v>
      </c>
      <c r="Y439" s="1011" t="s">
        <v>1500</v>
      </c>
      <c r="AA439" s="1011" t="s">
        <v>1501</v>
      </c>
      <c r="AB439" s="1011" t="s">
        <v>140</v>
      </c>
    </row>
    <row r="440" spans="1:28" x14ac:dyDescent="0.25">
      <c r="A440" s="1011">
        <v>53767018</v>
      </c>
      <c r="B440" s="1011" t="s">
        <v>1514</v>
      </c>
      <c r="C440" s="1011" t="s">
        <v>1326</v>
      </c>
      <c r="D440" s="1011" t="s">
        <v>1</v>
      </c>
      <c r="E440" s="1011" t="s">
        <v>135</v>
      </c>
      <c r="F440" s="1011" t="s">
        <v>6</v>
      </c>
      <c r="G440" s="1011" t="s">
        <v>6</v>
      </c>
      <c r="H440" s="1011" t="s">
        <v>530</v>
      </c>
      <c r="I440" s="1011" t="s">
        <v>1515</v>
      </c>
      <c r="J440" s="1011" t="s">
        <v>1516</v>
      </c>
      <c r="K440" s="1011" t="s">
        <v>1329</v>
      </c>
      <c r="L440" s="1011" t="s">
        <v>47</v>
      </c>
      <c r="M440" s="1011" t="s">
        <v>198</v>
      </c>
      <c r="N440" s="1011">
        <v>133</v>
      </c>
      <c r="O440" s="1011">
        <v>61</v>
      </c>
      <c r="P440" s="1011">
        <v>3006.17</v>
      </c>
      <c r="Q440" s="1011">
        <v>10127.530000000001</v>
      </c>
      <c r="R440" s="1011">
        <v>2228.2263115599999</v>
      </c>
      <c r="S440" s="1011">
        <v>671.10224127000004</v>
      </c>
      <c r="T440" s="1011">
        <v>0.87631155999999999</v>
      </c>
      <c r="U440" s="1011">
        <v>0</v>
      </c>
      <c r="V440" s="1011">
        <v>2227.35</v>
      </c>
      <c r="W440" s="1011" t="s">
        <v>1517</v>
      </c>
      <c r="X440" s="1011" t="s">
        <v>1331</v>
      </c>
      <c r="Y440" s="1011" t="s">
        <v>1518</v>
      </c>
      <c r="AA440" s="1011" t="s">
        <v>1519</v>
      </c>
      <c r="AB440" s="1011" t="s">
        <v>140</v>
      </c>
    </row>
    <row r="441" spans="1:28" x14ac:dyDescent="0.25">
      <c r="A441" s="1011">
        <v>83754820</v>
      </c>
      <c r="B441" s="1011" t="s">
        <v>2405</v>
      </c>
      <c r="C441" s="1011" t="s">
        <v>1326</v>
      </c>
      <c r="D441" s="1011" t="s">
        <v>1</v>
      </c>
      <c r="E441" s="1011" t="s">
        <v>135</v>
      </c>
      <c r="F441" s="1011" t="s">
        <v>38</v>
      </c>
      <c r="G441" s="1011" t="s">
        <v>38</v>
      </c>
      <c r="H441" s="1011" t="s">
        <v>529</v>
      </c>
      <c r="I441" s="1011" t="s">
        <v>2261</v>
      </c>
      <c r="J441" s="1011" t="s">
        <v>1445</v>
      </c>
      <c r="K441" s="1011" t="s">
        <v>1329</v>
      </c>
      <c r="L441" s="1011" t="s">
        <v>47</v>
      </c>
      <c r="M441" s="1011" t="s">
        <v>198</v>
      </c>
      <c r="N441" s="1011">
        <v>64</v>
      </c>
      <c r="O441" s="1011">
        <v>14</v>
      </c>
      <c r="P441" s="1011">
        <v>5228.7299999999996</v>
      </c>
      <c r="Q441" s="1011">
        <v>33356.75</v>
      </c>
      <c r="R441" s="1011">
        <v>1637.42</v>
      </c>
      <c r="S441" s="1011">
        <v>630.71506621000003</v>
      </c>
      <c r="T441" s="1011">
        <v>0</v>
      </c>
      <c r="U441" s="1011">
        <v>0</v>
      </c>
      <c r="V441" s="1011">
        <v>1637.42</v>
      </c>
      <c r="W441" s="1011" t="s">
        <v>1446</v>
      </c>
      <c r="X441" s="1011" t="s">
        <v>1331</v>
      </c>
      <c r="Y441" s="1011" t="s">
        <v>2406</v>
      </c>
      <c r="AA441" s="1011" t="s">
        <v>2407</v>
      </c>
      <c r="AB441" s="1011" t="s">
        <v>140</v>
      </c>
    </row>
    <row r="442" spans="1:28" x14ac:dyDescent="0.25">
      <c r="A442" s="1011">
        <v>94010360</v>
      </c>
      <c r="B442" s="1011" t="s">
        <v>2408</v>
      </c>
      <c r="C442" s="1011" t="s">
        <v>1326</v>
      </c>
      <c r="D442" s="1011" t="s">
        <v>1</v>
      </c>
      <c r="E442" s="1011" t="s">
        <v>135</v>
      </c>
      <c r="F442" s="1011" t="s">
        <v>20</v>
      </c>
      <c r="G442" s="1011" t="s">
        <v>20</v>
      </c>
      <c r="H442" s="1011" t="s">
        <v>93</v>
      </c>
      <c r="I442" s="1011" t="s">
        <v>1662</v>
      </c>
      <c r="J442" s="1011" t="s">
        <v>1663</v>
      </c>
      <c r="K442" s="1011" t="s">
        <v>1329</v>
      </c>
      <c r="L442" s="1011" t="s">
        <v>47</v>
      </c>
      <c r="M442" s="1011" t="s">
        <v>198</v>
      </c>
      <c r="N442" s="1011">
        <v>45</v>
      </c>
      <c r="O442" s="1011">
        <v>29</v>
      </c>
      <c r="P442" s="1011">
        <v>876.4</v>
      </c>
      <c r="Q442" s="1011">
        <v>926.32</v>
      </c>
      <c r="R442" s="1011">
        <v>-15.85</v>
      </c>
      <c r="S442" s="1011">
        <v>283.71122623000002</v>
      </c>
      <c r="T442" s="1011">
        <v>0</v>
      </c>
      <c r="U442" s="1011">
        <v>0</v>
      </c>
      <c r="V442" s="1011">
        <v>-15.85</v>
      </c>
      <c r="W442" s="1011" t="s">
        <v>1664</v>
      </c>
      <c r="X442" s="1011" t="s">
        <v>1331</v>
      </c>
      <c r="Y442" s="1011" t="s">
        <v>2409</v>
      </c>
      <c r="AA442" s="1011" t="s">
        <v>2410</v>
      </c>
      <c r="AB442" s="1011" t="s">
        <v>140</v>
      </c>
    </row>
    <row r="443" spans="1:28" x14ac:dyDescent="0.25">
      <c r="A443" s="1011">
        <v>23771397</v>
      </c>
      <c r="B443" s="1011" t="s">
        <v>2098</v>
      </c>
      <c r="C443" s="1011" t="s">
        <v>1326</v>
      </c>
      <c r="D443" s="1011" t="s">
        <v>1</v>
      </c>
      <c r="E443" s="1011" t="s">
        <v>135</v>
      </c>
      <c r="F443" s="1011" t="s">
        <v>38</v>
      </c>
      <c r="G443" s="1011" t="s">
        <v>38</v>
      </c>
      <c r="H443" s="1011" t="s">
        <v>97</v>
      </c>
      <c r="I443" s="1011" t="s">
        <v>1579</v>
      </c>
      <c r="J443" s="1011" t="s">
        <v>1396</v>
      </c>
      <c r="K443" s="1011" t="s">
        <v>1329</v>
      </c>
      <c r="L443" s="1011" t="s">
        <v>47</v>
      </c>
      <c r="M443" s="1011" t="s">
        <v>198</v>
      </c>
      <c r="N443" s="1011">
        <v>278</v>
      </c>
      <c r="O443" s="1011">
        <v>219</v>
      </c>
      <c r="P443" s="1011">
        <v>6271.13</v>
      </c>
      <c r="Q443" s="1011">
        <v>7498.69</v>
      </c>
      <c r="R443" s="1011">
        <v>781.59</v>
      </c>
      <c r="S443" s="1011">
        <v>1493.06042329</v>
      </c>
      <c r="T443" s="1011">
        <v>36.25</v>
      </c>
      <c r="U443" s="1011">
        <v>0</v>
      </c>
      <c r="V443" s="1011">
        <v>781.59</v>
      </c>
      <c r="W443" s="1011" t="s">
        <v>1397</v>
      </c>
      <c r="X443" s="1011" t="s">
        <v>1331</v>
      </c>
      <c r="Y443" s="1011" t="s">
        <v>2099</v>
      </c>
      <c r="AA443" s="1011" t="s">
        <v>2100</v>
      </c>
      <c r="AB443" s="1011" t="s">
        <v>140</v>
      </c>
    </row>
    <row r="444" spans="1:28" x14ac:dyDescent="0.25">
      <c r="A444" s="1011">
        <v>24128670</v>
      </c>
      <c r="B444" s="1011" t="s">
        <v>1667</v>
      </c>
      <c r="C444" s="1011" t="s">
        <v>1326</v>
      </c>
      <c r="D444" s="1011" t="s">
        <v>1</v>
      </c>
      <c r="E444" s="1011" t="s">
        <v>135</v>
      </c>
      <c r="F444" s="1011" t="s">
        <v>14</v>
      </c>
      <c r="G444" s="1011" t="s">
        <v>14</v>
      </c>
      <c r="H444" s="1011" t="s">
        <v>100</v>
      </c>
      <c r="I444" s="1011" t="s">
        <v>1668</v>
      </c>
      <c r="J444" s="1011" t="s">
        <v>1669</v>
      </c>
      <c r="K444" s="1011" t="s">
        <v>1329</v>
      </c>
      <c r="L444" s="1011" t="s">
        <v>47</v>
      </c>
      <c r="M444" s="1011" t="s">
        <v>198</v>
      </c>
      <c r="N444" s="1011">
        <v>12.5</v>
      </c>
      <c r="O444" s="1011">
        <v>12.5</v>
      </c>
      <c r="P444" s="1011">
        <v>175</v>
      </c>
      <c r="Q444" s="1011">
        <v>712.21</v>
      </c>
      <c r="R444" s="1011">
        <v>233.76</v>
      </c>
      <c r="S444" s="1011">
        <v>54.544613519999999</v>
      </c>
      <c r="T444" s="1011">
        <v>0</v>
      </c>
      <c r="U444" s="1011">
        <v>0</v>
      </c>
      <c r="V444" s="1011">
        <v>233.76</v>
      </c>
      <c r="W444" s="1011" t="s">
        <v>1670</v>
      </c>
      <c r="X444" s="1011" t="s">
        <v>1331</v>
      </c>
      <c r="Y444" s="1011" t="s">
        <v>1671</v>
      </c>
      <c r="Z444" s="1011" t="s">
        <v>1672</v>
      </c>
      <c r="AA444" s="1011" t="s">
        <v>1673</v>
      </c>
      <c r="AB444" s="1011" t="s">
        <v>140</v>
      </c>
    </row>
    <row r="445" spans="1:28" x14ac:dyDescent="0.25">
      <c r="A445" s="1011">
        <v>23771397</v>
      </c>
      <c r="B445" s="1011" t="s">
        <v>2098</v>
      </c>
      <c r="C445" s="1011" t="s">
        <v>1326</v>
      </c>
      <c r="D445" s="1011" t="s">
        <v>1</v>
      </c>
      <c r="E445" s="1011" t="s">
        <v>135</v>
      </c>
      <c r="F445" s="1011" t="s">
        <v>38</v>
      </c>
      <c r="G445" s="1011" t="s">
        <v>38</v>
      </c>
      <c r="H445" s="1011" t="s">
        <v>95</v>
      </c>
      <c r="I445" s="1011" t="s">
        <v>1579</v>
      </c>
      <c r="J445" s="1011" t="s">
        <v>1396</v>
      </c>
      <c r="K445" s="1011" t="s">
        <v>1329</v>
      </c>
      <c r="L445" s="1011" t="s">
        <v>47</v>
      </c>
      <c r="M445" s="1011" t="s">
        <v>198</v>
      </c>
      <c r="N445" s="1011">
        <v>229.13329999999999</v>
      </c>
      <c r="O445" s="1011">
        <v>214</v>
      </c>
      <c r="P445" s="1011">
        <v>1656.94</v>
      </c>
      <c r="Q445" s="1011">
        <v>4597.71</v>
      </c>
      <c r="R445" s="1011">
        <v>-514.24551068000005</v>
      </c>
      <c r="S445" s="1011">
        <v>2137.0936561799999</v>
      </c>
      <c r="T445" s="1011">
        <v>-7.5510679999999997E-2</v>
      </c>
      <c r="U445" s="1011">
        <v>0</v>
      </c>
      <c r="V445" s="1011">
        <v>-514.16999999999996</v>
      </c>
      <c r="W445" s="1011" t="s">
        <v>1397</v>
      </c>
      <c r="X445" s="1011" t="s">
        <v>1331</v>
      </c>
      <c r="Y445" s="1011" t="s">
        <v>2099</v>
      </c>
      <c r="AA445" s="1011" t="s">
        <v>2100</v>
      </c>
      <c r="AB445" s="1011" t="s">
        <v>140</v>
      </c>
    </row>
    <row r="446" spans="1:28" x14ac:dyDescent="0.25">
      <c r="A446" s="1011">
        <v>84169713</v>
      </c>
      <c r="B446" s="1011" t="s">
        <v>1863</v>
      </c>
      <c r="C446" s="1011" t="s">
        <v>1326</v>
      </c>
      <c r="D446" s="1011" t="s">
        <v>1</v>
      </c>
      <c r="E446" s="1011" t="s">
        <v>135</v>
      </c>
      <c r="F446" s="1011" t="s">
        <v>6</v>
      </c>
      <c r="G446" s="1011" t="s">
        <v>6</v>
      </c>
      <c r="H446" s="1011" t="s">
        <v>98</v>
      </c>
      <c r="I446" s="1011" t="s">
        <v>1595</v>
      </c>
      <c r="J446" s="1011" t="s">
        <v>1596</v>
      </c>
      <c r="K446" s="1011" t="s">
        <v>1329</v>
      </c>
      <c r="L446" s="1011" t="s">
        <v>47</v>
      </c>
      <c r="M446" s="1011" t="s">
        <v>198</v>
      </c>
      <c r="N446" s="1011">
        <v>75.477699999999999</v>
      </c>
      <c r="O446" s="1011">
        <v>67.477699999999999</v>
      </c>
      <c r="P446" s="1011">
        <v>2358.15</v>
      </c>
      <c r="Q446" s="1011">
        <v>2403.87</v>
      </c>
      <c r="R446" s="1011">
        <v>572.15</v>
      </c>
      <c r="S446" s="1011">
        <v>381.48886515999999</v>
      </c>
      <c r="T446" s="1011">
        <v>0</v>
      </c>
      <c r="U446" s="1011">
        <v>0</v>
      </c>
      <c r="V446" s="1011">
        <v>572.15</v>
      </c>
      <c r="W446" s="1011" t="s">
        <v>1597</v>
      </c>
      <c r="X446" s="1011" t="s">
        <v>1331</v>
      </c>
      <c r="Y446" s="1011" t="s">
        <v>1864</v>
      </c>
      <c r="AA446" s="1011" t="s">
        <v>1865</v>
      </c>
      <c r="AB446" s="1011" t="s">
        <v>140</v>
      </c>
    </row>
    <row r="447" spans="1:28" x14ac:dyDescent="0.25">
      <c r="A447" s="1011">
        <v>44159820</v>
      </c>
      <c r="B447" s="1011" t="s">
        <v>1629</v>
      </c>
      <c r="C447" s="1011" t="s">
        <v>1326</v>
      </c>
      <c r="D447" s="1011" t="s">
        <v>1</v>
      </c>
      <c r="E447" s="1011" t="s">
        <v>135</v>
      </c>
      <c r="F447" s="1011" t="s">
        <v>14</v>
      </c>
      <c r="G447" s="1011" t="s">
        <v>14</v>
      </c>
      <c r="H447" s="1011" t="s">
        <v>100</v>
      </c>
      <c r="I447" s="1011" t="s">
        <v>1630</v>
      </c>
      <c r="J447" s="1011" t="s">
        <v>1416</v>
      </c>
      <c r="K447" s="1011" t="s">
        <v>1329</v>
      </c>
      <c r="L447" s="1011" t="s">
        <v>47</v>
      </c>
      <c r="M447" s="1011" t="s">
        <v>198</v>
      </c>
      <c r="N447" s="1011">
        <v>84.999499999999998</v>
      </c>
      <c r="O447" s="1011">
        <v>64.999499999999998</v>
      </c>
      <c r="P447" s="1011">
        <v>1162.1400000000001</v>
      </c>
      <c r="Q447" s="1011">
        <v>5580.47</v>
      </c>
      <c r="R447" s="1011">
        <v>963</v>
      </c>
      <c r="S447" s="1011">
        <v>755.88837957999999</v>
      </c>
      <c r="T447" s="1011">
        <v>0</v>
      </c>
      <c r="U447" s="1011">
        <v>0</v>
      </c>
      <c r="V447" s="1011">
        <v>963</v>
      </c>
      <c r="W447" s="1011" t="s">
        <v>1397</v>
      </c>
      <c r="X447" s="1011" t="s">
        <v>1331</v>
      </c>
      <c r="Y447" s="1011" t="s">
        <v>1631</v>
      </c>
      <c r="AA447" s="1011" t="s">
        <v>1632</v>
      </c>
      <c r="AB447" s="1011" t="s">
        <v>140</v>
      </c>
    </row>
    <row r="448" spans="1:28" x14ac:dyDescent="0.25">
      <c r="A448" s="1011">
        <v>63752968</v>
      </c>
      <c r="B448" s="1011" t="s">
        <v>1400</v>
      </c>
      <c r="C448" s="1011" t="s">
        <v>1326</v>
      </c>
      <c r="D448" s="1011" t="s">
        <v>1</v>
      </c>
      <c r="E448" s="1011" t="s">
        <v>135</v>
      </c>
      <c r="F448" s="1011" t="s">
        <v>45</v>
      </c>
      <c r="G448" s="1011" t="s">
        <v>45</v>
      </c>
      <c r="H448" s="1011" t="s">
        <v>95</v>
      </c>
      <c r="I448" s="1011" t="s">
        <v>1353</v>
      </c>
      <c r="J448" s="1011" t="s">
        <v>1354</v>
      </c>
      <c r="K448" s="1011" t="s">
        <v>1329</v>
      </c>
      <c r="L448" s="1011" t="s">
        <v>47</v>
      </c>
      <c r="M448" s="1011" t="s">
        <v>198</v>
      </c>
      <c r="N448" s="1011">
        <v>209</v>
      </c>
      <c r="O448" s="1011">
        <v>37</v>
      </c>
      <c r="P448" s="1011">
        <v>1858.09</v>
      </c>
      <c r="Q448" s="1011">
        <v>6453.21</v>
      </c>
      <c r="R448" s="1011">
        <v>1299.06</v>
      </c>
      <c r="S448" s="1011">
        <v>628.21913882000001</v>
      </c>
      <c r="T448" s="1011">
        <v>0</v>
      </c>
      <c r="U448" s="1011">
        <v>0</v>
      </c>
      <c r="V448" s="1011">
        <v>1299.06</v>
      </c>
      <c r="W448" s="1011" t="s">
        <v>1355</v>
      </c>
      <c r="X448" s="1011" t="s">
        <v>1331</v>
      </c>
      <c r="Y448" s="1011" t="s">
        <v>1401</v>
      </c>
      <c r="AA448" s="1011" t="s">
        <v>1402</v>
      </c>
      <c r="AB448" s="1011" t="s">
        <v>140</v>
      </c>
    </row>
    <row r="449" spans="1:28" x14ac:dyDescent="0.25">
      <c r="A449" s="1011">
        <v>53752606</v>
      </c>
      <c r="B449" s="1011" t="s">
        <v>2411</v>
      </c>
      <c r="C449" s="1011" t="s">
        <v>1326</v>
      </c>
      <c r="D449" s="1011" t="s">
        <v>1</v>
      </c>
      <c r="E449" s="1011" t="s">
        <v>135</v>
      </c>
      <c r="F449" s="1011" t="s">
        <v>11</v>
      </c>
      <c r="G449" s="1011" t="s">
        <v>11</v>
      </c>
      <c r="H449" s="1011" t="s">
        <v>98</v>
      </c>
      <c r="I449" s="1011" t="s">
        <v>2412</v>
      </c>
      <c r="J449" s="1011" t="s">
        <v>1663</v>
      </c>
      <c r="K449" s="1011" t="s">
        <v>1329</v>
      </c>
      <c r="L449" s="1011" t="s">
        <v>47</v>
      </c>
      <c r="M449" s="1011" t="s">
        <v>198</v>
      </c>
      <c r="N449" s="1011">
        <v>59</v>
      </c>
      <c r="O449" s="1011">
        <v>53</v>
      </c>
      <c r="P449" s="1011">
        <v>1410.41</v>
      </c>
      <c r="Q449" s="1011">
        <v>1365.45</v>
      </c>
      <c r="R449" s="1011">
        <v>231.14</v>
      </c>
      <c r="S449" s="1011">
        <v>211.58190277</v>
      </c>
      <c r="T449" s="1011">
        <v>0</v>
      </c>
      <c r="U449" s="1011">
        <v>0</v>
      </c>
      <c r="V449" s="1011">
        <v>231.14</v>
      </c>
      <c r="W449" s="1011" t="s">
        <v>1664</v>
      </c>
      <c r="X449" s="1011" t="s">
        <v>1331</v>
      </c>
      <c r="Y449" s="1011" t="s">
        <v>2413</v>
      </c>
      <c r="AA449" s="1011" t="s">
        <v>2414</v>
      </c>
      <c r="AB449" s="1011" t="s">
        <v>140</v>
      </c>
    </row>
    <row r="450" spans="1:28" x14ac:dyDescent="0.25">
      <c r="A450" s="1011">
        <v>3757986</v>
      </c>
      <c r="B450" s="1011" t="s">
        <v>2104</v>
      </c>
      <c r="C450" s="1011" t="s">
        <v>1326</v>
      </c>
      <c r="D450" s="1011" t="s">
        <v>1</v>
      </c>
      <c r="E450" s="1011" t="s">
        <v>135</v>
      </c>
      <c r="F450" s="1011" t="s">
        <v>20</v>
      </c>
      <c r="G450" s="1011" t="s">
        <v>20</v>
      </c>
      <c r="H450" s="1011" t="s">
        <v>96</v>
      </c>
      <c r="I450" s="1011" t="s">
        <v>2105</v>
      </c>
      <c r="J450" s="1011" t="s">
        <v>2106</v>
      </c>
      <c r="K450" s="1011" t="s">
        <v>1329</v>
      </c>
      <c r="L450" s="1011" t="s">
        <v>47</v>
      </c>
      <c r="M450" s="1011" t="s">
        <v>198</v>
      </c>
      <c r="N450" s="1011">
        <v>7</v>
      </c>
      <c r="O450" s="1011">
        <v>0</v>
      </c>
      <c r="P450" s="1011">
        <v>72.599999999999994</v>
      </c>
      <c r="Q450" s="1011">
        <v>143.9</v>
      </c>
      <c r="R450" s="1011">
        <v>22.96</v>
      </c>
      <c r="S450" s="1011">
        <v>0.73</v>
      </c>
      <c r="T450" s="1011">
        <v>0</v>
      </c>
      <c r="U450" s="1011">
        <v>0</v>
      </c>
      <c r="V450" s="1011">
        <v>22.96</v>
      </c>
      <c r="W450" s="1011" t="s">
        <v>1869</v>
      </c>
      <c r="X450" s="1011" t="s">
        <v>1331</v>
      </c>
      <c r="Y450" s="1011" t="s">
        <v>2107</v>
      </c>
      <c r="AA450" s="1011" t="s">
        <v>2108</v>
      </c>
      <c r="AB450" s="1011" t="s">
        <v>140</v>
      </c>
    </row>
    <row r="451" spans="1:28" x14ac:dyDescent="0.25">
      <c r="A451" s="1011">
        <v>44256188</v>
      </c>
      <c r="B451" s="1011" t="s">
        <v>2360</v>
      </c>
      <c r="C451" s="1011" t="s">
        <v>1326</v>
      </c>
      <c r="D451" s="1011" t="s">
        <v>1</v>
      </c>
      <c r="E451" s="1011" t="s">
        <v>135</v>
      </c>
      <c r="F451" s="1011" t="s">
        <v>11</v>
      </c>
      <c r="G451" s="1011" t="s">
        <v>11</v>
      </c>
      <c r="H451" s="1011" t="s">
        <v>94</v>
      </c>
      <c r="I451" s="1011" t="s">
        <v>2361</v>
      </c>
      <c r="J451" s="1011" t="s">
        <v>1574</v>
      </c>
      <c r="K451" s="1011" t="s">
        <v>1329</v>
      </c>
      <c r="L451" s="1011" t="s">
        <v>47</v>
      </c>
      <c r="M451" s="1011" t="s">
        <v>198</v>
      </c>
      <c r="N451" s="1011">
        <v>192.25</v>
      </c>
      <c r="O451" s="1011">
        <v>159.25</v>
      </c>
      <c r="P451" s="1011">
        <v>2452.25</v>
      </c>
      <c r="Q451" s="1011">
        <v>5108.6000000000004</v>
      </c>
      <c r="R451" s="1011">
        <v>978.36</v>
      </c>
      <c r="S451" s="1011">
        <v>530.04856791999998</v>
      </c>
      <c r="T451" s="1011">
        <v>0</v>
      </c>
      <c r="U451" s="1011">
        <v>0</v>
      </c>
      <c r="V451" s="1011">
        <v>978.36</v>
      </c>
      <c r="W451" s="1011" t="s">
        <v>1575</v>
      </c>
      <c r="X451" s="1011" t="s">
        <v>1331</v>
      </c>
      <c r="Y451" s="1011" t="s">
        <v>2362</v>
      </c>
      <c r="AA451" s="1011" t="s">
        <v>1921</v>
      </c>
      <c r="AB451" s="1011" t="s">
        <v>140</v>
      </c>
    </row>
    <row r="452" spans="1:28" x14ac:dyDescent="0.25">
      <c r="A452" s="1011">
        <v>53757852</v>
      </c>
      <c r="B452" s="1011" t="s">
        <v>2034</v>
      </c>
      <c r="C452" s="1011" t="s">
        <v>1326</v>
      </c>
      <c r="D452" s="1011" t="s">
        <v>1</v>
      </c>
      <c r="E452" s="1011" t="s">
        <v>135</v>
      </c>
      <c r="F452" s="1011" t="s">
        <v>38</v>
      </c>
      <c r="G452" s="1011" t="s">
        <v>38</v>
      </c>
      <c r="H452" s="1011" t="s">
        <v>105</v>
      </c>
      <c r="I452" s="1011" t="s">
        <v>2035</v>
      </c>
      <c r="J452" s="1011" t="s">
        <v>1657</v>
      </c>
      <c r="K452" s="1011" t="s">
        <v>1329</v>
      </c>
      <c r="L452" s="1011" t="s">
        <v>47</v>
      </c>
      <c r="M452" s="1011" t="s">
        <v>198</v>
      </c>
      <c r="N452" s="1011">
        <v>13</v>
      </c>
      <c r="O452" s="1011">
        <v>0</v>
      </c>
      <c r="P452" s="1011">
        <v>260</v>
      </c>
      <c r="Q452" s="1011">
        <v>477.64</v>
      </c>
      <c r="R452" s="1011">
        <v>51.42</v>
      </c>
      <c r="S452" s="1011">
        <v>38.2455</v>
      </c>
      <c r="T452" s="1011">
        <v>0</v>
      </c>
      <c r="U452" s="1011">
        <v>0</v>
      </c>
      <c r="V452" s="1011">
        <v>51.42</v>
      </c>
      <c r="W452" s="1011" t="s">
        <v>1658</v>
      </c>
      <c r="X452" s="1011" t="s">
        <v>1331</v>
      </c>
      <c r="Y452" s="1011" t="s">
        <v>2036</v>
      </c>
      <c r="AA452" s="1011" t="s">
        <v>2037</v>
      </c>
      <c r="AB452" s="1011" t="s">
        <v>140</v>
      </c>
    </row>
    <row r="453" spans="1:28" x14ac:dyDescent="0.25">
      <c r="A453" s="1011">
        <v>63955280</v>
      </c>
      <c r="B453" s="1011" t="s">
        <v>2000</v>
      </c>
      <c r="C453" s="1011" t="s">
        <v>1326</v>
      </c>
      <c r="D453" s="1011" t="s">
        <v>1</v>
      </c>
      <c r="E453" s="1011" t="s">
        <v>135</v>
      </c>
      <c r="F453" s="1011" t="s">
        <v>20</v>
      </c>
      <c r="G453" s="1011" t="s">
        <v>20</v>
      </c>
      <c r="H453" s="1011" t="s">
        <v>530</v>
      </c>
      <c r="I453" s="1011" t="s">
        <v>2001</v>
      </c>
      <c r="J453" s="1011" t="s">
        <v>1985</v>
      </c>
      <c r="K453" s="1011" t="s">
        <v>1329</v>
      </c>
      <c r="L453" s="1011" t="s">
        <v>47</v>
      </c>
      <c r="M453" s="1011" t="s">
        <v>198</v>
      </c>
      <c r="N453" s="1011">
        <v>89</v>
      </c>
      <c r="O453" s="1011">
        <v>89</v>
      </c>
      <c r="P453" s="1011">
        <v>5630.7</v>
      </c>
      <c r="Q453" s="1011">
        <v>15044.41</v>
      </c>
      <c r="R453" s="1011">
        <v>1439.84</v>
      </c>
      <c r="S453" s="1011">
        <v>1648.7858098900001</v>
      </c>
      <c r="T453" s="1011">
        <v>0</v>
      </c>
      <c r="U453" s="1011">
        <v>0</v>
      </c>
      <c r="V453" s="1011">
        <v>1439.84</v>
      </c>
      <c r="W453" s="1011" t="s">
        <v>10</v>
      </c>
      <c r="X453" s="1011" t="s">
        <v>1331</v>
      </c>
      <c r="Y453" s="1011" t="s">
        <v>2002</v>
      </c>
      <c r="AA453" s="1011" t="s">
        <v>2003</v>
      </c>
      <c r="AB453" s="1011" t="s">
        <v>140</v>
      </c>
    </row>
    <row r="454" spans="1:28" x14ac:dyDescent="0.25">
      <c r="A454" s="1011">
        <v>84218171</v>
      </c>
      <c r="B454" s="1011" t="s">
        <v>2388</v>
      </c>
      <c r="C454" s="1011" t="s">
        <v>1326</v>
      </c>
      <c r="D454" s="1011" t="s">
        <v>113</v>
      </c>
      <c r="E454" s="1011" t="s">
        <v>135</v>
      </c>
      <c r="F454" s="1011" t="s">
        <v>267</v>
      </c>
      <c r="G454" s="1011" t="s">
        <v>1687</v>
      </c>
      <c r="H454" s="1011" t="s">
        <v>96</v>
      </c>
      <c r="I454" s="1011" t="s">
        <v>2389</v>
      </c>
      <c r="J454" s="1011" t="s">
        <v>1817</v>
      </c>
      <c r="K454" s="1011" t="s">
        <v>1329</v>
      </c>
      <c r="L454" s="1011" t="s">
        <v>47</v>
      </c>
      <c r="M454" s="1011" t="s">
        <v>198</v>
      </c>
      <c r="N454" s="1011">
        <v>305.16669999999999</v>
      </c>
      <c r="O454" s="1011">
        <v>98.166700000000006</v>
      </c>
      <c r="P454" s="1011">
        <v>1214.6500000000001</v>
      </c>
      <c r="Q454" s="1011">
        <v>8012.12</v>
      </c>
      <c r="R454" s="1011">
        <v>1098.2931672499999</v>
      </c>
      <c r="S454" s="1011">
        <v>1347.2218195</v>
      </c>
      <c r="T454" s="1011">
        <v>-4.8468327499999999</v>
      </c>
      <c r="U454" s="1011">
        <v>4.3499999999999996</v>
      </c>
      <c r="V454" s="1011">
        <v>1107.49</v>
      </c>
      <c r="W454" s="1011" t="s">
        <v>1818</v>
      </c>
      <c r="X454" s="1011" t="s">
        <v>1331</v>
      </c>
      <c r="Y454" s="1011" t="s">
        <v>2390</v>
      </c>
      <c r="AA454" s="1011" t="s">
        <v>2391</v>
      </c>
      <c r="AB454" s="1011" t="s">
        <v>140</v>
      </c>
    </row>
    <row r="455" spans="1:28" x14ac:dyDescent="0.25">
      <c r="A455" s="1011">
        <v>83766972</v>
      </c>
      <c r="B455" s="1011" t="s">
        <v>2230</v>
      </c>
      <c r="C455" s="1011" t="s">
        <v>1326</v>
      </c>
      <c r="D455" s="1011" t="s">
        <v>1</v>
      </c>
      <c r="E455" s="1011" t="s">
        <v>135</v>
      </c>
      <c r="F455" s="1011" t="s">
        <v>0</v>
      </c>
      <c r="G455" s="1011" t="s">
        <v>0</v>
      </c>
      <c r="H455" s="1011" t="s">
        <v>99</v>
      </c>
      <c r="I455" s="1011" t="s">
        <v>1327</v>
      </c>
      <c r="J455" s="1011" t="s">
        <v>1328</v>
      </c>
      <c r="K455" s="1011" t="s">
        <v>1329</v>
      </c>
      <c r="L455" s="1011" t="s">
        <v>47</v>
      </c>
      <c r="M455" s="1011" t="s">
        <v>198</v>
      </c>
      <c r="N455" s="1011">
        <v>1436</v>
      </c>
      <c r="O455" s="1011">
        <v>1</v>
      </c>
      <c r="P455" s="1011">
        <v>39021.25</v>
      </c>
      <c r="Q455" s="1011">
        <v>31903.1</v>
      </c>
      <c r="R455" s="1011">
        <v>-1538.67</v>
      </c>
      <c r="S455" s="1011">
        <v>3206.6531133600001</v>
      </c>
      <c r="T455" s="1011">
        <v>13183.95</v>
      </c>
      <c r="U455" s="1011">
        <v>2417.36</v>
      </c>
      <c r="V455" s="1011">
        <v>878.55</v>
      </c>
      <c r="W455" s="1011" t="s">
        <v>1330</v>
      </c>
      <c r="X455" s="1011" t="s">
        <v>1331</v>
      </c>
      <c r="Y455" s="1011" t="s">
        <v>2231</v>
      </c>
      <c r="AA455" s="1011" t="s">
        <v>2232</v>
      </c>
      <c r="AB455" s="1011" t="s">
        <v>140</v>
      </c>
    </row>
    <row r="456" spans="1:28" x14ac:dyDescent="0.25">
      <c r="A456" s="1011">
        <v>3757507</v>
      </c>
      <c r="B456" s="1011" t="s">
        <v>1902</v>
      </c>
      <c r="C456" s="1011" t="s">
        <v>1326</v>
      </c>
      <c r="D456" s="1011" t="s">
        <v>1</v>
      </c>
      <c r="E456" s="1011" t="s">
        <v>135</v>
      </c>
      <c r="F456" s="1011" t="s">
        <v>14</v>
      </c>
      <c r="G456" s="1011" t="s">
        <v>14</v>
      </c>
      <c r="H456" s="1011" t="s">
        <v>91</v>
      </c>
      <c r="I456" s="1011" t="s">
        <v>1903</v>
      </c>
      <c r="J456" s="1011" t="s">
        <v>1904</v>
      </c>
      <c r="K456" s="1011" t="s">
        <v>1329</v>
      </c>
      <c r="L456" s="1011" t="s">
        <v>47</v>
      </c>
      <c r="M456" s="1011" t="s">
        <v>198</v>
      </c>
      <c r="N456" s="1011">
        <v>2987</v>
      </c>
      <c r="O456" s="1011">
        <v>26</v>
      </c>
      <c r="P456" s="1011">
        <v>91650.13</v>
      </c>
      <c r="Q456" s="1011">
        <v>101458.01</v>
      </c>
      <c r="R456" s="1011">
        <v>10361.205907080001</v>
      </c>
      <c r="S456" s="1011">
        <v>412.40506462000002</v>
      </c>
      <c r="T456" s="1011">
        <v>1.98590708</v>
      </c>
      <c r="U456" s="1011">
        <v>0</v>
      </c>
      <c r="V456" s="1011">
        <v>10359.219999999999</v>
      </c>
      <c r="W456" s="1011" t="s">
        <v>1905</v>
      </c>
      <c r="X456" s="1011" t="s">
        <v>1331</v>
      </c>
      <c r="Y456" s="1011" t="s">
        <v>1906</v>
      </c>
      <c r="AA456" s="1011" t="s">
        <v>1907</v>
      </c>
      <c r="AB456" s="1011" t="s">
        <v>140</v>
      </c>
    </row>
    <row r="457" spans="1:28" x14ac:dyDescent="0.25">
      <c r="A457" s="1011">
        <v>24088635</v>
      </c>
      <c r="B457" s="1011" t="s">
        <v>2014</v>
      </c>
      <c r="C457" s="1011" t="s">
        <v>1326</v>
      </c>
      <c r="D457" s="1011" t="s">
        <v>1</v>
      </c>
      <c r="E457" s="1011" t="s">
        <v>135</v>
      </c>
      <c r="F457" s="1011" t="s">
        <v>14</v>
      </c>
      <c r="G457" s="1011" t="s">
        <v>14</v>
      </c>
      <c r="H457" s="1011" t="s">
        <v>99</v>
      </c>
      <c r="I457" s="1011" t="s">
        <v>2015</v>
      </c>
      <c r="J457" s="1011" t="s">
        <v>1463</v>
      </c>
      <c r="K457" s="1011" t="s">
        <v>1329</v>
      </c>
      <c r="L457" s="1011" t="s">
        <v>47</v>
      </c>
      <c r="M457" s="1011" t="s">
        <v>198</v>
      </c>
      <c r="N457" s="1011">
        <v>136</v>
      </c>
      <c r="O457" s="1011">
        <v>106</v>
      </c>
      <c r="P457" s="1011">
        <v>3013</v>
      </c>
      <c r="Q457" s="1011">
        <v>3526.28</v>
      </c>
      <c r="R457" s="1011">
        <v>76.59</v>
      </c>
      <c r="S457" s="1011">
        <v>674.62126738999996</v>
      </c>
      <c r="T457" s="1011">
        <v>0</v>
      </c>
      <c r="U457" s="1011">
        <v>0</v>
      </c>
      <c r="V457" s="1011">
        <v>76.59</v>
      </c>
      <c r="W457" s="1011" t="s">
        <v>1464</v>
      </c>
      <c r="X457" s="1011" t="s">
        <v>1331</v>
      </c>
      <c r="Y457" s="1011" t="s">
        <v>2016</v>
      </c>
      <c r="AA457" s="1011" t="s">
        <v>2017</v>
      </c>
      <c r="AB457" s="1011" t="s">
        <v>140</v>
      </c>
    </row>
    <row r="458" spans="1:28" x14ac:dyDescent="0.25">
      <c r="A458" s="1011">
        <v>74128661</v>
      </c>
      <c r="B458" s="1011" t="s">
        <v>2415</v>
      </c>
      <c r="C458" s="1011" t="s">
        <v>1326</v>
      </c>
      <c r="D458" s="1011" t="s">
        <v>1</v>
      </c>
      <c r="E458" s="1011" t="s">
        <v>135</v>
      </c>
      <c r="F458" s="1011" t="s">
        <v>14</v>
      </c>
      <c r="G458" s="1011" t="s">
        <v>14</v>
      </c>
      <c r="H458" s="1011" t="s">
        <v>90</v>
      </c>
      <c r="I458" s="1011" t="s">
        <v>2416</v>
      </c>
      <c r="J458" s="1011" t="s">
        <v>2417</v>
      </c>
      <c r="K458" s="1011" t="s">
        <v>1329</v>
      </c>
      <c r="L458" s="1011" t="s">
        <v>47</v>
      </c>
      <c r="M458" s="1011" t="s">
        <v>198</v>
      </c>
      <c r="N458" s="1011">
        <v>41</v>
      </c>
      <c r="O458" s="1011">
        <v>39</v>
      </c>
      <c r="P458" s="1011">
        <v>410</v>
      </c>
      <c r="Q458" s="1011">
        <v>1863.13</v>
      </c>
      <c r="R458" s="1011">
        <v>509.71856919999999</v>
      </c>
      <c r="S458" s="1011">
        <v>175.46078455</v>
      </c>
      <c r="T458" s="1011">
        <v>-0.16143080000000001</v>
      </c>
      <c r="U458" s="1011">
        <v>0</v>
      </c>
      <c r="V458" s="1011">
        <v>509.88</v>
      </c>
      <c r="W458" s="1011" t="s">
        <v>2418</v>
      </c>
      <c r="X458" s="1011" t="s">
        <v>1331</v>
      </c>
      <c r="Y458" s="1011" t="s">
        <v>2419</v>
      </c>
      <c r="AA458" s="1011" t="s">
        <v>2420</v>
      </c>
      <c r="AB458" s="1011" t="s">
        <v>140</v>
      </c>
    </row>
    <row r="459" spans="1:28" x14ac:dyDescent="0.25">
      <c r="A459" s="1011">
        <v>13904818</v>
      </c>
      <c r="B459" s="1011" t="s">
        <v>2363</v>
      </c>
      <c r="C459" s="1011" t="s">
        <v>1326</v>
      </c>
      <c r="D459" s="1011" t="s">
        <v>1</v>
      </c>
      <c r="E459" s="1011" t="s">
        <v>135</v>
      </c>
      <c r="F459" s="1011" t="s">
        <v>6</v>
      </c>
      <c r="G459" s="1011" t="s">
        <v>6</v>
      </c>
      <c r="H459" s="1011" t="s">
        <v>91</v>
      </c>
      <c r="I459" s="1011" t="s">
        <v>2364</v>
      </c>
      <c r="J459" s="1011" t="s">
        <v>2365</v>
      </c>
      <c r="K459" s="1011" t="s">
        <v>1329</v>
      </c>
      <c r="L459" s="1011" t="s">
        <v>47</v>
      </c>
      <c r="M459" s="1011" t="s">
        <v>198</v>
      </c>
      <c r="N459" s="1011">
        <v>46</v>
      </c>
      <c r="O459" s="1011">
        <v>1</v>
      </c>
      <c r="P459" s="1011">
        <v>1221.75</v>
      </c>
      <c r="Q459" s="1011">
        <v>3590.27</v>
      </c>
      <c r="R459" s="1011">
        <v>840.87000206000005</v>
      </c>
      <c r="S459" s="1011">
        <v>128.11412962</v>
      </c>
      <c r="T459" s="1011">
        <v>2.0600000000000002E-6</v>
      </c>
      <c r="U459" s="1011">
        <v>0</v>
      </c>
      <c r="V459" s="1011">
        <v>840.87</v>
      </c>
      <c r="W459" s="1011" t="s">
        <v>2366</v>
      </c>
      <c r="X459" s="1011" t="s">
        <v>1331</v>
      </c>
      <c r="Y459" s="1011" t="s">
        <v>2367</v>
      </c>
      <c r="AA459" s="1011" t="s">
        <v>2368</v>
      </c>
      <c r="AB459" s="1011" t="s">
        <v>140</v>
      </c>
    </row>
    <row r="460" spans="1:28" x14ac:dyDescent="0.25">
      <c r="A460" s="1011">
        <v>54172879</v>
      </c>
      <c r="B460" s="1011" t="s">
        <v>2421</v>
      </c>
      <c r="C460" s="1011" t="s">
        <v>1326</v>
      </c>
      <c r="D460" s="1011" t="s">
        <v>1</v>
      </c>
      <c r="E460" s="1011" t="s">
        <v>135</v>
      </c>
      <c r="F460" s="1011" t="s">
        <v>38</v>
      </c>
      <c r="G460" s="1011" t="s">
        <v>38</v>
      </c>
      <c r="H460" s="1011" t="s">
        <v>100</v>
      </c>
      <c r="I460" s="1011" t="s">
        <v>1595</v>
      </c>
      <c r="J460" s="1011" t="s">
        <v>1596</v>
      </c>
      <c r="K460" s="1011" t="s">
        <v>1329</v>
      </c>
      <c r="L460" s="1011" t="s">
        <v>47</v>
      </c>
      <c r="M460" s="1011" t="s">
        <v>198</v>
      </c>
      <c r="N460" s="1011">
        <v>85.666700000000006</v>
      </c>
      <c r="O460" s="1011">
        <v>79</v>
      </c>
      <c r="P460" s="1011">
        <v>1700</v>
      </c>
      <c r="Q460" s="1011">
        <v>5759.94</v>
      </c>
      <c r="R460" s="1011">
        <v>459.22</v>
      </c>
      <c r="S460" s="1011">
        <v>708.64584523999997</v>
      </c>
      <c r="T460" s="1011">
        <v>0</v>
      </c>
      <c r="U460" s="1011">
        <v>0</v>
      </c>
      <c r="V460" s="1011">
        <v>459.22</v>
      </c>
      <c r="W460" s="1011" t="s">
        <v>1597</v>
      </c>
      <c r="X460" s="1011" t="s">
        <v>1331</v>
      </c>
      <c r="Y460" s="1011" t="s">
        <v>2422</v>
      </c>
      <c r="AA460" s="1011" t="s">
        <v>2423</v>
      </c>
      <c r="AB460" s="1011" t="s">
        <v>140</v>
      </c>
    </row>
    <row r="461" spans="1:28" x14ac:dyDescent="0.25">
      <c r="A461" s="1011">
        <v>83764498</v>
      </c>
      <c r="B461" s="1011" t="s">
        <v>1572</v>
      </c>
      <c r="C461" s="1011" t="s">
        <v>1326</v>
      </c>
      <c r="D461" s="1011" t="s">
        <v>1</v>
      </c>
      <c r="E461" s="1011" t="s">
        <v>135</v>
      </c>
      <c r="F461" s="1011" t="s">
        <v>34</v>
      </c>
      <c r="G461" s="1011" t="s">
        <v>34</v>
      </c>
      <c r="H461" s="1011" t="s">
        <v>92</v>
      </c>
      <c r="I461" s="1011" t="s">
        <v>1573</v>
      </c>
      <c r="J461" s="1011" t="s">
        <v>1574</v>
      </c>
      <c r="K461" s="1011" t="s">
        <v>1329</v>
      </c>
      <c r="L461" s="1011" t="s">
        <v>47</v>
      </c>
      <c r="M461" s="1011" t="s">
        <v>198</v>
      </c>
      <c r="N461" s="1011">
        <v>408</v>
      </c>
      <c r="O461" s="1011">
        <v>407</v>
      </c>
      <c r="P461" s="1011">
        <v>14276.56</v>
      </c>
      <c r="Q461" s="1011">
        <v>7895.91</v>
      </c>
      <c r="R461" s="1011">
        <v>46.19</v>
      </c>
      <c r="S461" s="1011">
        <v>1202.4533663300001</v>
      </c>
      <c r="T461" s="1011">
        <v>0</v>
      </c>
      <c r="U461" s="1011">
        <v>0</v>
      </c>
      <c r="V461" s="1011">
        <v>46.19</v>
      </c>
      <c r="W461" s="1011" t="s">
        <v>1575</v>
      </c>
      <c r="X461" s="1011" t="s">
        <v>1331</v>
      </c>
      <c r="Y461" s="1011" t="s">
        <v>1576</v>
      </c>
      <c r="AA461" s="1011" t="s">
        <v>1577</v>
      </c>
      <c r="AB461" s="1011" t="s">
        <v>140</v>
      </c>
    </row>
    <row r="462" spans="1:28" x14ac:dyDescent="0.25">
      <c r="A462" s="1011">
        <v>53980132</v>
      </c>
      <c r="B462" s="1011" t="s">
        <v>1563</v>
      </c>
      <c r="C462" s="1011" t="s">
        <v>1326</v>
      </c>
      <c r="D462" s="1011" t="s">
        <v>1</v>
      </c>
      <c r="E462" s="1011" t="s">
        <v>135</v>
      </c>
      <c r="F462" s="1011" t="s">
        <v>20</v>
      </c>
      <c r="G462" s="1011" t="s">
        <v>20</v>
      </c>
      <c r="H462" s="1011" t="s">
        <v>89</v>
      </c>
      <c r="I462" s="1011" t="s">
        <v>1564</v>
      </c>
      <c r="J462" s="1011" t="s">
        <v>1565</v>
      </c>
      <c r="K462" s="1011" t="s">
        <v>1329</v>
      </c>
      <c r="L462" s="1011" t="s">
        <v>47</v>
      </c>
      <c r="M462" s="1011" t="s">
        <v>198</v>
      </c>
      <c r="N462" s="1011">
        <v>59</v>
      </c>
      <c r="O462" s="1011">
        <v>59</v>
      </c>
      <c r="P462" s="1011">
        <v>590</v>
      </c>
      <c r="Q462" s="1011">
        <v>2331.19</v>
      </c>
      <c r="R462" s="1011">
        <v>827.74</v>
      </c>
      <c r="S462" s="1011">
        <v>424.90771074000003</v>
      </c>
      <c r="T462" s="1011">
        <v>0</v>
      </c>
      <c r="U462" s="1011">
        <v>0</v>
      </c>
      <c r="V462" s="1011">
        <v>827.74</v>
      </c>
      <c r="W462" s="1011" t="s">
        <v>65</v>
      </c>
      <c r="X462" s="1011" t="s">
        <v>1331</v>
      </c>
      <c r="Y462" s="1011" t="s">
        <v>1566</v>
      </c>
      <c r="AA462" s="1011" t="s">
        <v>1567</v>
      </c>
      <c r="AB462" s="1011" t="s">
        <v>140</v>
      </c>
    </row>
    <row r="463" spans="1:28" x14ac:dyDescent="0.25">
      <c r="A463" s="1011">
        <v>44256188</v>
      </c>
      <c r="B463" s="1011" t="s">
        <v>2360</v>
      </c>
      <c r="C463" s="1011" t="s">
        <v>1326</v>
      </c>
      <c r="D463" s="1011" t="s">
        <v>1</v>
      </c>
      <c r="E463" s="1011" t="s">
        <v>135</v>
      </c>
      <c r="F463" s="1011" t="s">
        <v>11</v>
      </c>
      <c r="G463" s="1011" t="s">
        <v>11</v>
      </c>
      <c r="H463" s="1011" t="s">
        <v>529</v>
      </c>
      <c r="I463" s="1011" t="s">
        <v>2361</v>
      </c>
      <c r="J463" s="1011" t="s">
        <v>1574</v>
      </c>
      <c r="K463" s="1011" t="s">
        <v>1329</v>
      </c>
      <c r="L463" s="1011" t="s">
        <v>47</v>
      </c>
      <c r="M463" s="1011" t="s">
        <v>198</v>
      </c>
      <c r="N463" s="1011">
        <v>19</v>
      </c>
      <c r="O463" s="1011">
        <v>0</v>
      </c>
      <c r="P463" s="1011">
        <v>1439.8</v>
      </c>
      <c r="Q463" s="1011">
        <v>5530.23</v>
      </c>
      <c r="R463" s="1011">
        <v>495.46</v>
      </c>
      <c r="S463" s="1011">
        <v>173.27248689999999</v>
      </c>
      <c r="T463" s="1011">
        <v>0</v>
      </c>
      <c r="U463" s="1011">
        <v>0</v>
      </c>
      <c r="V463" s="1011">
        <v>495.46</v>
      </c>
      <c r="W463" s="1011" t="s">
        <v>1575</v>
      </c>
      <c r="X463" s="1011" t="s">
        <v>1331</v>
      </c>
      <c r="Y463" s="1011" t="s">
        <v>2362</v>
      </c>
      <c r="AA463" s="1011" t="s">
        <v>1921</v>
      </c>
      <c r="AB463" s="1011" t="s">
        <v>140</v>
      </c>
    </row>
    <row r="464" spans="1:28" x14ac:dyDescent="0.25">
      <c r="A464" s="1011">
        <v>63998637</v>
      </c>
      <c r="B464" s="1011" t="s">
        <v>2297</v>
      </c>
      <c r="C464" s="1011" t="s">
        <v>1326</v>
      </c>
      <c r="D464" s="1011" t="s">
        <v>1</v>
      </c>
      <c r="E464" s="1011" t="s">
        <v>135</v>
      </c>
      <c r="F464" s="1011" t="s">
        <v>20</v>
      </c>
      <c r="G464" s="1011" t="s">
        <v>20</v>
      </c>
      <c r="H464" s="1011" t="s">
        <v>92</v>
      </c>
      <c r="I464" s="1011" t="s">
        <v>2212</v>
      </c>
      <c r="J464" s="1011" t="s">
        <v>1669</v>
      </c>
      <c r="K464" s="1011" t="s">
        <v>1329</v>
      </c>
      <c r="L464" s="1011" t="s">
        <v>47</v>
      </c>
      <c r="M464" s="1011" t="s">
        <v>198</v>
      </c>
      <c r="N464" s="1011">
        <v>102</v>
      </c>
      <c r="O464" s="1011">
        <v>102</v>
      </c>
      <c r="P464" s="1011">
        <v>3531.56</v>
      </c>
      <c r="Q464" s="1011">
        <v>2078.89</v>
      </c>
      <c r="R464" s="1011">
        <v>-60.49</v>
      </c>
      <c r="S464" s="1011">
        <v>298.66726511000002</v>
      </c>
      <c r="T464" s="1011">
        <v>0</v>
      </c>
      <c r="U464" s="1011">
        <v>0</v>
      </c>
      <c r="V464" s="1011">
        <v>-60.49</v>
      </c>
      <c r="W464" s="1011" t="s">
        <v>1670</v>
      </c>
      <c r="X464" s="1011" t="s">
        <v>1331</v>
      </c>
      <c r="Y464" s="1011" t="s">
        <v>2298</v>
      </c>
      <c r="AA464" s="1011" t="s">
        <v>2299</v>
      </c>
      <c r="AB464" s="1011" t="s">
        <v>140</v>
      </c>
    </row>
    <row r="465" spans="1:28" x14ac:dyDescent="0.25">
      <c r="A465" s="1011">
        <v>14155451</v>
      </c>
      <c r="B465" s="1011" t="s">
        <v>1928</v>
      </c>
      <c r="C465" s="1011" t="s">
        <v>1326</v>
      </c>
      <c r="D465" s="1011" t="s">
        <v>1</v>
      </c>
      <c r="E465" s="1011" t="s">
        <v>135</v>
      </c>
      <c r="F465" s="1011" t="s">
        <v>0</v>
      </c>
      <c r="G465" s="1011" t="s">
        <v>0</v>
      </c>
      <c r="H465" s="1011" t="s">
        <v>101</v>
      </c>
      <c r="I465" s="1011" t="s">
        <v>1929</v>
      </c>
      <c r="J465" s="1011" t="s">
        <v>1904</v>
      </c>
      <c r="K465" s="1011" t="s">
        <v>1329</v>
      </c>
      <c r="L465" s="1011" t="s">
        <v>47</v>
      </c>
      <c r="M465" s="1011" t="s">
        <v>198</v>
      </c>
      <c r="N465" s="1011">
        <v>14</v>
      </c>
      <c r="O465" s="1011">
        <v>8</v>
      </c>
      <c r="P465" s="1011">
        <v>569.04999999999995</v>
      </c>
      <c r="Q465" s="1011">
        <v>384.93</v>
      </c>
      <c r="R465" s="1011">
        <v>53.59</v>
      </c>
      <c r="S465" s="1011">
        <v>66.576742490000001</v>
      </c>
      <c r="T465" s="1011">
        <v>0</v>
      </c>
      <c r="U465" s="1011">
        <v>0</v>
      </c>
      <c r="V465" s="1011">
        <v>53.59</v>
      </c>
      <c r="W465" s="1011" t="s">
        <v>1905</v>
      </c>
      <c r="X465" s="1011" t="s">
        <v>1331</v>
      </c>
      <c r="Y465" s="1011" t="s">
        <v>1930</v>
      </c>
      <c r="AA465" s="1011" t="s">
        <v>1931</v>
      </c>
      <c r="AB465" s="1011" t="s">
        <v>140</v>
      </c>
    </row>
    <row r="466" spans="1:28" x14ac:dyDescent="0.25">
      <c r="A466" s="1011">
        <v>4173308</v>
      </c>
      <c r="B466" s="1011" t="s">
        <v>1976</v>
      </c>
      <c r="C466" s="1011" t="s">
        <v>1326</v>
      </c>
      <c r="D466" s="1011" t="s">
        <v>1</v>
      </c>
      <c r="E466" s="1011" t="s">
        <v>135</v>
      </c>
      <c r="F466" s="1011" t="s">
        <v>14</v>
      </c>
      <c r="G466" s="1011" t="s">
        <v>14</v>
      </c>
      <c r="H466" s="1011" t="s">
        <v>1394</v>
      </c>
      <c r="I466" s="1011" t="s">
        <v>1977</v>
      </c>
      <c r="J466" s="1011" t="s">
        <v>1892</v>
      </c>
      <c r="K466" s="1011" t="s">
        <v>1329</v>
      </c>
      <c r="L466" s="1011" t="s">
        <v>47</v>
      </c>
      <c r="M466" s="1011" t="s">
        <v>198</v>
      </c>
      <c r="N466" s="1011">
        <v>0</v>
      </c>
      <c r="O466" s="1011">
        <v>0</v>
      </c>
      <c r="P466" s="1011">
        <v>0</v>
      </c>
      <c r="Q466" s="1011">
        <v>0</v>
      </c>
      <c r="R466" s="1011">
        <v>0</v>
      </c>
      <c r="S466" s="1011">
        <v>0</v>
      </c>
      <c r="T466" s="1011">
        <v>0</v>
      </c>
      <c r="U466" s="1011">
        <v>0</v>
      </c>
      <c r="V466" s="1011">
        <v>0</v>
      </c>
      <c r="W466" s="1011" t="s">
        <v>1893</v>
      </c>
      <c r="X466" s="1011" t="s">
        <v>1331</v>
      </c>
      <c r="Y466" s="1011" t="s">
        <v>1978</v>
      </c>
      <c r="AA466" s="1011" t="s">
        <v>1979</v>
      </c>
      <c r="AB466" s="1011" t="s">
        <v>140</v>
      </c>
    </row>
    <row r="467" spans="1:28" x14ac:dyDescent="0.25">
      <c r="A467" s="1011">
        <v>33952011</v>
      </c>
      <c r="B467" s="1011" t="s">
        <v>1725</v>
      </c>
      <c r="C467" s="1011" t="s">
        <v>1326</v>
      </c>
      <c r="D467" s="1011" t="s">
        <v>113</v>
      </c>
      <c r="E467" s="1011" t="s">
        <v>135</v>
      </c>
      <c r="F467" s="1011" t="s">
        <v>267</v>
      </c>
      <c r="G467" s="1011" t="s">
        <v>1687</v>
      </c>
      <c r="H467" s="1011" t="s">
        <v>89</v>
      </c>
      <c r="I467" s="1011" t="s">
        <v>1726</v>
      </c>
      <c r="J467" s="1011" t="s">
        <v>1727</v>
      </c>
      <c r="K467" s="1011" t="s">
        <v>1329</v>
      </c>
      <c r="L467" s="1011" t="s">
        <v>47</v>
      </c>
      <c r="M467" s="1011" t="s">
        <v>198</v>
      </c>
      <c r="N467" s="1011">
        <v>264</v>
      </c>
      <c r="O467" s="1011">
        <v>197</v>
      </c>
      <c r="P467" s="1011">
        <v>2732.8</v>
      </c>
      <c r="Q467" s="1011">
        <v>11713.71</v>
      </c>
      <c r="R467" s="1011">
        <v>3939.42024618</v>
      </c>
      <c r="S467" s="1011">
        <v>1586.0152441600001</v>
      </c>
      <c r="T467" s="1011">
        <v>3.0246180000000001E-2</v>
      </c>
      <c r="U467" s="1011">
        <v>0</v>
      </c>
      <c r="V467" s="1011">
        <v>3939.39</v>
      </c>
      <c r="W467" s="1011" t="s">
        <v>1728</v>
      </c>
      <c r="X467" s="1011" t="s">
        <v>1331</v>
      </c>
      <c r="Y467" s="1011" t="s">
        <v>1729</v>
      </c>
      <c r="AA467" s="1011" t="s">
        <v>1730</v>
      </c>
      <c r="AB467" s="1011" t="s">
        <v>140</v>
      </c>
    </row>
    <row r="468" spans="1:28" x14ac:dyDescent="0.25">
      <c r="A468" s="1011">
        <v>54056197</v>
      </c>
      <c r="B468" s="1011" t="s">
        <v>1884</v>
      </c>
      <c r="C468" s="1011" t="s">
        <v>1326</v>
      </c>
      <c r="D468" s="1011" t="s">
        <v>1</v>
      </c>
      <c r="E468" s="1011" t="s">
        <v>135</v>
      </c>
      <c r="F468" s="1011" t="s">
        <v>20</v>
      </c>
      <c r="G468" s="1011" t="s">
        <v>20</v>
      </c>
      <c r="H468" s="1011" t="s">
        <v>101</v>
      </c>
      <c r="I468" s="1011" t="s">
        <v>1885</v>
      </c>
      <c r="J468" s="1011" t="s">
        <v>1886</v>
      </c>
      <c r="K468" s="1011" t="s">
        <v>1329</v>
      </c>
      <c r="L468" s="1011" t="s">
        <v>47</v>
      </c>
      <c r="M468" s="1011" t="s">
        <v>198</v>
      </c>
      <c r="N468" s="1011">
        <v>3</v>
      </c>
      <c r="O468" s="1011">
        <v>3</v>
      </c>
      <c r="P468" s="1011">
        <v>150</v>
      </c>
      <c r="Q468" s="1011">
        <v>78.45</v>
      </c>
      <c r="R468" s="1011">
        <v>2.3199999999999998</v>
      </c>
      <c r="S468" s="1011">
        <v>12</v>
      </c>
      <c r="T468" s="1011">
        <v>0</v>
      </c>
      <c r="U468" s="1011">
        <v>0</v>
      </c>
      <c r="V468" s="1011">
        <v>2.3199999999999998</v>
      </c>
      <c r="W468" s="1011" t="s">
        <v>1887</v>
      </c>
      <c r="X468" s="1011" t="s">
        <v>1331</v>
      </c>
      <c r="Y468" s="1011" t="s">
        <v>1888</v>
      </c>
      <c r="AA468" s="1011" t="s">
        <v>1889</v>
      </c>
      <c r="AB468" s="1011" t="s">
        <v>140</v>
      </c>
    </row>
    <row r="469" spans="1:28" x14ac:dyDescent="0.25">
      <c r="A469" s="1011">
        <v>44256188</v>
      </c>
      <c r="B469" s="1011" t="s">
        <v>2360</v>
      </c>
      <c r="C469" s="1011" t="s">
        <v>1326</v>
      </c>
      <c r="D469" s="1011" t="s">
        <v>1</v>
      </c>
      <c r="E469" s="1011" t="s">
        <v>135</v>
      </c>
      <c r="F469" s="1011" t="s">
        <v>11</v>
      </c>
      <c r="G469" s="1011" t="s">
        <v>11</v>
      </c>
      <c r="H469" s="1011" t="s">
        <v>91</v>
      </c>
      <c r="I469" s="1011" t="s">
        <v>2361</v>
      </c>
      <c r="J469" s="1011" t="s">
        <v>1574</v>
      </c>
      <c r="K469" s="1011" t="s">
        <v>1329</v>
      </c>
      <c r="L469" s="1011" t="s">
        <v>47</v>
      </c>
      <c r="M469" s="1011" t="s">
        <v>198</v>
      </c>
      <c r="N469" s="1011">
        <v>277</v>
      </c>
      <c r="O469" s="1011">
        <v>277</v>
      </c>
      <c r="P469" s="1011">
        <v>3488.52</v>
      </c>
      <c r="Q469" s="1011">
        <v>6126.59</v>
      </c>
      <c r="R469" s="1011">
        <v>667.93</v>
      </c>
      <c r="S469" s="1011">
        <v>272.92465389</v>
      </c>
      <c r="T469" s="1011">
        <v>0</v>
      </c>
      <c r="U469" s="1011">
        <v>0</v>
      </c>
      <c r="V469" s="1011">
        <v>667.93</v>
      </c>
      <c r="W469" s="1011" t="s">
        <v>1575</v>
      </c>
      <c r="X469" s="1011" t="s">
        <v>1331</v>
      </c>
      <c r="Y469" s="1011" t="s">
        <v>2362</v>
      </c>
      <c r="AA469" s="1011" t="s">
        <v>1921</v>
      </c>
      <c r="AB469" s="1011" t="s">
        <v>140</v>
      </c>
    </row>
    <row r="470" spans="1:28" x14ac:dyDescent="0.25">
      <c r="A470" s="1011">
        <v>14270797</v>
      </c>
      <c r="B470" s="1011" t="s">
        <v>2424</v>
      </c>
      <c r="C470" s="1011" t="s">
        <v>1326</v>
      </c>
      <c r="D470" s="1011" t="s">
        <v>1</v>
      </c>
      <c r="E470" s="1011" t="s">
        <v>135</v>
      </c>
      <c r="F470" s="1011" t="s">
        <v>34</v>
      </c>
      <c r="G470" s="1011" t="s">
        <v>34</v>
      </c>
      <c r="H470" s="1011" t="s">
        <v>96</v>
      </c>
      <c r="I470" s="1011" t="s">
        <v>1462</v>
      </c>
      <c r="J470" s="1011" t="s">
        <v>1463</v>
      </c>
      <c r="K470" s="1011" t="s">
        <v>1329</v>
      </c>
      <c r="L470" s="1011" t="s">
        <v>47</v>
      </c>
      <c r="M470" s="1011" t="s">
        <v>198</v>
      </c>
      <c r="N470" s="1011">
        <v>30</v>
      </c>
      <c r="O470" s="1011">
        <v>3</v>
      </c>
      <c r="P470" s="1011">
        <v>300.7</v>
      </c>
      <c r="Q470" s="1011">
        <v>705.34</v>
      </c>
      <c r="R470" s="1011">
        <v>189.41</v>
      </c>
      <c r="S470" s="1011">
        <v>11.77</v>
      </c>
      <c r="T470" s="1011">
        <v>0</v>
      </c>
      <c r="U470" s="1011">
        <v>0</v>
      </c>
      <c r="V470" s="1011">
        <v>189.41</v>
      </c>
      <c r="W470" s="1011" t="s">
        <v>1464</v>
      </c>
      <c r="X470" s="1011" t="s">
        <v>1331</v>
      </c>
      <c r="Y470" s="1011" t="s">
        <v>2425</v>
      </c>
      <c r="AA470" s="1011" t="s">
        <v>2081</v>
      </c>
      <c r="AB470" s="1011" t="s">
        <v>140</v>
      </c>
    </row>
    <row r="471" spans="1:28" x14ac:dyDescent="0.25">
      <c r="A471" s="1011">
        <v>54173505</v>
      </c>
      <c r="B471" s="1011" t="s">
        <v>2164</v>
      </c>
      <c r="C471" s="1011" t="s">
        <v>1326</v>
      </c>
      <c r="D471" s="1011" t="s">
        <v>1</v>
      </c>
      <c r="E471" s="1011" t="s">
        <v>135</v>
      </c>
      <c r="F471" s="1011" t="s">
        <v>14</v>
      </c>
      <c r="G471" s="1011" t="s">
        <v>14</v>
      </c>
      <c r="H471" s="1011" t="s">
        <v>92</v>
      </c>
      <c r="I471" s="1011" t="s">
        <v>2165</v>
      </c>
      <c r="J471" s="1011" t="s">
        <v>1874</v>
      </c>
      <c r="K471" s="1011" t="s">
        <v>1329</v>
      </c>
      <c r="L471" s="1011" t="s">
        <v>47</v>
      </c>
      <c r="M471" s="1011" t="s">
        <v>198</v>
      </c>
      <c r="N471" s="1011">
        <v>54</v>
      </c>
      <c r="O471" s="1011">
        <v>54</v>
      </c>
      <c r="P471" s="1011">
        <v>1890</v>
      </c>
      <c r="Q471" s="1011">
        <v>1320.73</v>
      </c>
      <c r="R471" s="1011">
        <v>185.08</v>
      </c>
      <c r="S471" s="1011">
        <v>161.95759301999999</v>
      </c>
      <c r="T471" s="1011">
        <v>0</v>
      </c>
      <c r="U471" s="1011">
        <v>0</v>
      </c>
      <c r="V471" s="1011">
        <v>185.08</v>
      </c>
      <c r="W471" s="1011" t="s">
        <v>1875</v>
      </c>
      <c r="X471" s="1011" t="s">
        <v>1331</v>
      </c>
      <c r="Y471" s="1011" t="s">
        <v>2166</v>
      </c>
      <c r="AA471" s="1011" t="s">
        <v>2167</v>
      </c>
      <c r="AB471" s="1011" t="s">
        <v>140</v>
      </c>
    </row>
    <row r="472" spans="1:28" x14ac:dyDescent="0.25">
      <c r="A472" s="1011">
        <v>93757037</v>
      </c>
      <c r="B472" s="1011" t="s">
        <v>2273</v>
      </c>
      <c r="C472" s="1011" t="s">
        <v>1326</v>
      </c>
      <c r="D472" s="1011" t="s">
        <v>1</v>
      </c>
      <c r="E472" s="1011" t="s">
        <v>135</v>
      </c>
      <c r="F472" s="1011" t="s">
        <v>0</v>
      </c>
      <c r="G472" s="1011" t="s">
        <v>0</v>
      </c>
      <c r="H472" s="1011" t="s">
        <v>104</v>
      </c>
      <c r="I472" s="1011" t="s">
        <v>2060</v>
      </c>
      <c r="J472" s="1011" t="s">
        <v>2061</v>
      </c>
      <c r="K472" s="1011" t="s">
        <v>1329</v>
      </c>
      <c r="L472" s="1011" t="s">
        <v>47</v>
      </c>
      <c r="M472" s="1011" t="s">
        <v>198</v>
      </c>
      <c r="N472" s="1011">
        <v>4</v>
      </c>
      <c r="O472" s="1011">
        <v>4</v>
      </c>
      <c r="P472" s="1011">
        <v>228.81</v>
      </c>
      <c r="Q472" s="1011">
        <v>64.180000000000007</v>
      </c>
      <c r="R472" s="1011">
        <v>12.72</v>
      </c>
      <c r="S472" s="1011">
        <v>16.629363560000002</v>
      </c>
      <c r="T472" s="1011">
        <v>0</v>
      </c>
      <c r="U472" s="1011">
        <v>0</v>
      </c>
      <c r="V472" s="1011">
        <v>12.72</v>
      </c>
      <c r="W472" s="1011" t="s">
        <v>2062</v>
      </c>
      <c r="X472" s="1011" t="s">
        <v>1331</v>
      </c>
      <c r="Y472" s="1011" t="s">
        <v>2274</v>
      </c>
      <c r="AA472" s="1011" t="s">
        <v>2275</v>
      </c>
      <c r="AB472" s="1011" t="s">
        <v>140</v>
      </c>
    </row>
    <row r="473" spans="1:28" x14ac:dyDescent="0.25">
      <c r="A473" s="1011">
        <v>63770606</v>
      </c>
      <c r="B473" s="1011" t="s">
        <v>2426</v>
      </c>
      <c r="C473" s="1011" t="s">
        <v>1326</v>
      </c>
      <c r="D473" s="1011" t="s">
        <v>1</v>
      </c>
      <c r="E473" s="1011" t="s">
        <v>135</v>
      </c>
      <c r="F473" s="1011" t="s">
        <v>36</v>
      </c>
      <c r="G473" s="1011" t="s">
        <v>36</v>
      </c>
      <c r="H473" s="1011" t="s">
        <v>90</v>
      </c>
      <c r="I473" s="1011" t="s">
        <v>2427</v>
      </c>
      <c r="J473" s="1011" t="s">
        <v>2428</v>
      </c>
      <c r="K473" s="1011" t="s">
        <v>1329</v>
      </c>
      <c r="L473" s="1011" t="s">
        <v>47</v>
      </c>
      <c r="M473" s="1011" t="s">
        <v>198</v>
      </c>
      <c r="N473" s="1011">
        <v>26</v>
      </c>
      <c r="O473" s="1011">
        <v>26</v>
      </c>
      <c r="P473" s="1011">
        <v>590</v>
      </c>
      <c r="Q473" s="1011">
        <v>1350.98</v>
      </c>
      <c r="R473" s="1011">
        <v>109.28</v>
      </c>
      <c r="S473" s="1011">
        <v>167.29829239</v>
      </c>
      <c r="T473" s="1011">
        <v>0</v>
      </c>
      <c r="U473" s="1011">
        <v>0</v>
      </c>
      <c r="V473" s="1011">
        <v>109.28</v>
      </c>
      <c r="W473" s="1011" t="s">
        <v>2429</v>
      </c>
      <c r="X473" s="1011" t="s">
        <v>2430</v>
      </c>
      <c r="Y473" s="1011" t="s">
        <v>2431</v>
      </c>
      <c r="AA473" s="1011" t="s">
        <v>2432</v>
      </c>
      <c r="AB473" s="1011" t="s">
        <v>140</v>
      </c>
    </row>
    <row r="474" spans="1:28" x14ac:dyDescent="0.25">
      <c r="A474" s="1011">
        <v>93754380</v>
      </c>
      <c r="B474" s="1011" t="s">
        <v>2433</v>
      </c>
      <c r="C474" s="1011" t="s">
        <v>1326</v>
      </c>
      <c r="D474" s="1011" t="s">
        <v>113</v>
      </c>
      <c r="E474" s="1011" t="s">
        <v>135</v>
      </c>
      <c r="F474" s="1011" t="s">
        <v>267</v>
      </c>
      <c r="G474" s="1011" t="s">
        <v>1687</v>
      </c>
      <c r="H474" s="1011" t="s">
        <v>104</v>
      </c>
      <c r="I474" s="1011" t="s">
        <v>2434</v>
      </c>
      <c r="J474" s="1011" t="s">
        <v>1559</v>
      </c>
      <c r="K474" s="1011" t="s">
        <v>1329</v>
      </c>
      <c r="L474" s="1011" t="s">
        <v>47</v>
      </c>
      <c r="M474" s="1011" t="s">
        <v>198</v>
      </c>
      <c r="N474" s="1011">
        <v>9</v>
      </c>
      <c r="O474" s="1011">
        <v>9</v>
      </c>
      <c r="P474" s="1011">
        <v>142.83000000000001</v>
      </c>
      <c r="Q474" s="1011">
        <v>497.29</v>
      </c>
      <c r="R474" s="1011">
        <v>119.55</v>
      </c>
      <c r="S474" s="1011">
        <v>68.032955999999999</v>
      </c>
      <c r="T474" s="1011">
        <v>0</v>
      </c>
      <c r="U474" s="1011">
        <v>0</v>
      </c>
      <c r="V474" s="1011">
        <v>119.55</v>
      </c>
      <c r="W474" s="1011" t="s">
        <v>1560</v>
      </c>
      <c r="X474" s="1011" t="s">
        <v>1331</v>
      </c>
      <c r="Y474" s="1011" t="s">
        <v>2435</v>
      </c>
      <c r="AA474" s="1011" t="s">
        <v>2436</v>
      </c>
      <c r="AB474" s="1011" t="s">
        <v>140</v>
      </c>
    </row>
    <row r="475" spans="1:28" x14ac:dyDescent="0.25">
      <c r="A475" s="1011">
        <v>3756327</v>
      </c>
      <c r="B475" s="1011" t="s">
        <v>2348</v>
      </c>
      <c r="C475" s="1011" t="s">
        <v>1326</v>
      </c>
      <c r="D475" s="1011" t="s">
        <v>1</v>
      </c>
      <c r="E475" s="1011" t="s">
        <v>135</v>
      </c>
      <c r="F475" s="1011" t="s">
        <v>14</v>
      </c>
      <c r="G475" s="1011" t="s">
        <v>14</v>
      </c>
      <c r="H475" s="1011" t="s">
        <v>94</v>
      </c>
      <c r="I475" s="1011" t="s">
        <v>1879</v>
      </c>
      <c r="J475" s="1011" t="s">
        <v>1880</v>
      </c>
      <c r="K475" s="1011" t="s">
        <v>1329</v>
      </c>
      <c r="L475" s="1011" t="s">
        <v>47</v>
      </c>
      <c r="M475" s="1011" t="s">
        <v>198</v>
      </c>
      <c r="N475" s="1011">
        <v>4.5</v>
      </c>
      <c r="O475" s="1011">
        <v>4.5</v>
      </c>
      <c r="P475" s="1011">
        <v>150</v>
      </c>
      <c r="Q475" s="1011">
        <v>109.49</v>
      </c>
      <c r="R475" s="1011">
        <v>32.19</v>
      </c>
      <c r="S475" s="1011">
        <v>13.68890122</v>
      </c>
      <c r="T475" s="1011">
        <v>0</v>
      </c>
      <c r="U475" s="1011">
        <v>0</v>
      </c>
      <c r="V475" s="1011">
        <v>32.19</v>
      </c>
      <c r="W475" s="1011" t="s">
        <v>1881</v>
      </c>
      <c r="X475" s="1011" t="s">
        <v>1331</v>
      </c>
      <c r="Y475" s="1011" t="s">
        <v>2349</v>
      </c>
      <c r="AA475" s="1011" t="s">
        <v>2350</v>
      </c>
      <c r="AB475" s="1011" t="s">
        <v>140</v>
      </c>
    </row>
    <row r="476" spans="1:28" x14ac:dyDescent="0.25">
      <c r="A476" s="1011">
        <v>84143841</v>
      </c>
      <c r="B476" s="1011" t="s">
        <v>2222</v>
      </c>
      <c r="C476" s="1011" t="s">
        <v>1326</v>
      </c>
      <c r="D476" s="1011" t="s">
        <v>1</v>
      </c>
      <c r="E476" s="1011" t="s">
        <v>135</v>
      </c>
      <c r="F476" s="1011" t="s">
        <v>38</v>
      </c>
      <c r="G476" s="1011" t="s">
        <v>38</v>
      </c>
      <c r="H476" s="1011" t="s">
        <v>100</v>
      </c>
      <c r="I476" s="1011" t="s">
        <v>2223</v>
      </c>
      <c r="J476" s="1011" t="s">
        <v>1663</v>
      </c>
      <c r="K476" s="1011" t="s">
        <v>1329</v>
      </c>
      <c r="L476" s="1011" t="s">
        <v>47</v>
      </c>
      <c r="M476" s="1011" t="s">
        <v>198</v>
      </c>
      <c r="N476" s="1011">
        <v>1</v>
      </c>
      <c r="O476" s="1011">
        <v>1</v>
      </c>
      <c r="P476" s="1011">
        <v>20</v>
      </c>
      <c r="Q476" s="1011">
        <v>58.61</v>
      </c>
      <c r="R476" s="1011">
        <v>17.510000000000002</v>
      </c>
      <c r="S476" s="1011">
        <v>5.9359456100000001</v>
      </c>
      <c r="T476" s="1011">
        <v>0</v>
      </c>
      <c r="U476" s="1011">
        <v>0</v>
      </c>
      <c r="V476" s="1011">
        <v>17.510000000000002</v>
      </c>
      <c r="W476" s="1011" t="s">
        <v>1664</v>
      </c>
      <c r="X476" s="1011" t="s">
        <v>1331</v>
      </c>
      <c r="Y476" s="1011" t="s">
        <v>2224</v>
      </c>
      <c r="AA476" s="1011" t="s">
        <v>2225</v>
      </c>
      <c r="AB476" s="1011" t="s">
        <v>140</v>
      </c>
    </row>
    <row r="477" spans="1:28" x14ac:dyDescent="0.25">
      <c r="A477" s="1011">
        <v>13758214</v>
      </c>
      <c r="B477" s="1011" t="s">
        <v>2437</v>
      </c>
      <c r="C477" s="1011" t="s">
        <v>1326</v>
      </c>
      <c r="D477" s="1011" t="s">
        <v>1</v>
      </c>
      <c r="E477" s="1011" t="s">
        <v>135</v>
      </c>
      <c r="F477" s="1011" t="s">
        <v>35</v>
      </c>
      <c r="G477" s="1011" t="s">
        <v>35</v>
      </c>
      <c r="H477" s="1011" t="s">
        <v>91</v>
      </c>
      <c r="I477" s="1011" t="s">
        <v>1656</v>
      </c>
      <c r="J477" s="1011" t="s">
        <v>1657</v>
      </c>
      <c r="K477" s="1011" t="s">
        <v>1329</v>
      </c>
      <c r="L477" s="1011" t="s">
        <v>47</v>
      </c>
      <c r="M477" s="1011" t="s">
        <v>198</v>
      </c>
      <c r="N477" s="1011">
        <v>5</v>
      </c>
      <c r="O477" s="1011">
        <v>5</v>
      </c>
      <c r="P477" s="1011">
        <v>280.62</v>
      </c>
      <c r="Q477" s="1011">
        <v>312.18</v>
      </c>
      <c r="R477" s="1011">
        <v>30.85</v>
      </c>
      <c r="S477" s="1011">
        <v>21.15026482</v>
      </c>
      <c r="T477" s="1011">
        <v>0</v>
      </c>
      <c r="U477" s="1011">
        <v>0</v>
      </c>
      <c r="V477" s="1011">
        <v>30.85</v>
      </c>
      <c r="W477" s="1011" t="s">
        <v>1658</v>
      </c>
      <c r="X477" s="1011" t="s">
        <v>1331</v>
      </c>
      <c r="Y477" s="1011" t="s">
        <v>2438</v>
      </c>
      <c r="AA477" s="1011" t="s">
        <v>2439</v>
      </c>
      <c r="AB477" s="1011" t="s">
        <v>140</v>
      </c>
    </row>
    <row r="478" spans="1:28" x14ac:dyDescent="0.25">
      <c r="A478" s="1011">
        <v>74072976</v>
      </c>
      <c r="B478" s="1011" t="s">
        <v>2187</v>
      </c>
      <c r="C478" s="1011" t="s">
        <v>1326</v>
      </c>
      <c r="D478" s="1011" t="s">
        <v>1</v>
      </c>
      <c r="E478" s="1011" t="s">
        <v>135</v>
      </c>
      <c r="F478" s="1011" t="s">
        <v>34</v>
      </c>
      <c r="G478" s="1011" t="s">
        <v>34</v>
      </c>
      <c r="H478" s="1011" t="s">
        <v>105</v>
      </c>
      <c r="I478" s="1011" t="s">
        <v>2188</v>
      </c>
      <c r="J478" s="1011" t="s">
        <v>1328</v>
      </c>
      <c r="K478" s="1011" t="s">
        <v>1329</v>
      </c>
      <c r="L478" s="1011" t="s">
        <v>47</v>
      </c>
      <c r="M478" s="1011" t="s">
        <v>198</v>
      </c>
      <c r="N478" s="1011">
        <v>3</v>
      </c>
      <c r="O478" s="1011">
        <v>0</v>
      </c>
      <c r="P478" s="1011">
        <v>60</v>
      </c>
      <c r="Q478" s="1011">
        <v>107.13</v>
      </c>
      <c r="R478" s="1011">
        <v>7.62</v>
      </c>
      <c r="S478" s="1011">
        <v>8.8695000000000004</v>
      </c>
      <c r="T478" s="1011">
        <v>0</v>
      </c>
      <c r="U478" s="1011">
        <v>0</v>
      </c>
      <c r="V478" s="1011">
        <v>7.62</v>
      </c>
      <c r="W478" s="1011" t="s">
        <v>1330</v>
      </c>
      <c r="X478" s="1011" t="s">
        <v>1331</v>
      </c>
      <c r="Y478" s="1011" t="s">
        <v>2189</v>
      </c>
      <c r="AA478" s="1011" t="s">
        <v>2190</v>
      </c>
      <c r="AB478" s="1011" t="s">
        <v>140</v>
      </c>
    </row>
    <row r="479" spans="1:28" x14ac:dyDescent="0.25">
      <c r="A479" s="1011">
        <v>94142809</v>
      </c>
      <c r="B479" s="1011" t="s">
        <v>1912</v>
      </c>
      <c r="C479" s="1011" t="s">
        <v>1326</v>
      </c>
      <c r="D479" s="1011" t="s">
        <v>1</v>
      </c>
      <c r="E479" s="1011" t="s">
        <v>135</v>
      </c>
      <c r="F479" s="1011" t="s">
        <v>48</v>
      </c>
      <c r="G479" s="1011" t="s">
        <v>48</v>
      </c>
      <c r="H479" s="1011" t="s">
        <v>529</v>
      </c>
      <c r="I479" s="1011" t="s">
        <v>1913</v>
      </c>
      <c r="J479" s="1011" t="s">
        <v>1914</v>
      </c>
      <c r="K479" s="1011" t="s">
        <v>1329</v>
      </c>
      <c r="L479" s="1011" t="s">
        <v>47</v>
      </c>
      <c r="M479" s="1011" t="s">
        <v>198</v>
      </c>
      <c r="N479" s="1011">
        <v>1</v>
      </c>
      <c r="O479" s="1011">
        <v>0</v>
      </c>
      <c r="P479" s="1011">
        <v>12</v>
      </c>
      <c r="Q479" s="1011">
        <v>69.45</v>
      </c>
      <c r="R479" s="1011">
        <v>0.01</v>
      </c>
      <c r="S479" s="1011">
        <v>1.5965029100000001</v>
      </c>
      <c r="T479" s="1011">
        <v>0</v>
      </c>
      <c r="U479" s="1011">
        <v>0</v>
      </c>
      <c r="V479" s="1011">
        <v>0.01</v>
      </c>
      <c r="W479" s="1011" t="s">
        <v>1915</v>
      </c>
      <c r="X479" s="1011" t="s">
        <v>1331</v>
      </c>
      <c r="Y479" s="1011" t="s">
        <v>1916</v>
      </c>
      <c r="AA479" s="1011" t="s">
        <v>1917</v>
      </c>
      <c r="AB479" s="1011" t="s">
        <v>140</v>
      </c>
    </row>
    <row r="480" spans="1:28" x14ac:dyDescent="0.25">
      <c r="A480" s="1011">
        <v>74088600</v>
      </c>
      <c r="B480" s="1011" t="s">
        <v>2254</v>
      </c>
      <c r="C480" s="1011" t="s">
        <v>1326</v>
      </c>
      <c r="D480" s="1011" t="s">
        <v>1</v>
      </c>
      <c r="E480" s="1011" t="s">
        <v>135</v>
      </c>
      <c r="F480" s="1011" t="s">
        <v>14</v>
      </c>
      <c r="G480" s="1011" t="s">
        <v>14</v>
      </c>
      <c r="H480" s="1011" t="s">
        <v>101</v>
      </c>
      <c r="I480" s="1011" t="s">
        <v>2255</v>
      </c>
      <c r="J480" s="1011" t="s">
        <v>2256</v>
      </c>
      <c r="K480" s="1011" t="s">
        <v>1329</v>
      </c>
      <c r="L480" s="1011" t="s">
        <v>47</v>
      </c>
      <c r="M480" s="1011" t="s">
        <v>198</v>
      </c>
      <c r="N480" s="1011">
        <v>0.25</v>
      </c>
      <c r="O480" s="1011">
        <v>0.25</v>
      </c>
      <c r="P480" s="1011">
        <v>8</v>
      </c>
      <c r="Q480" s="1011">
        <v>21.66</v>
      </c>
      <c r="R480" s="1011">
        <v>6.31</v>
      </c>
      <c r="S480" s="1011">
        <v>4.3555155499999998</v>
      </c>
      <c r="T480" s="1011">
        <v>0</v>
      </c>
      <c r="U480" s="1011">
        <v>0</v>
      </c>
      <c r="V480" s="1011">
        <v>6.31</v>
      </c>
      <c r="W480" s="1011" t="s">
        <v>2257</v>
      </c>
      <c r="X480" s="1011" t="s">
        <v>1331</v>
      </c>
      <c r="Y480" s="1011" t="s">
        <v>2258</v>
      </c>
      <c r="AA480" s="1011" t="s">
        <v>2259</v>
      </c>
      <c r="AB480" s="1011" t="s">
        <v>140</v>
      </c>
    </row>
    <row r="481" spans="1:28" x14ac:dyDescent="0.25">
      <c r="A481" s="1011">
        <v>14077846</v>
      </c>
      <c r="B481" s="1011" t="s">
        <v>2078</v>
      </c>
      <c r="C481" s="1011" t="s">
        <v>1326</v>
      </c>
      <c r="D481" s="1011" t="s">
        <v>1</v>
      </c>
      <c r="E481" s="1011" t="s">
        <v>135</v>
      </c>
      <c r="F481" s="1011" t="s">
        <v>9</v>
      </c>
      <c r="G481" s="1011" t="s">
        <v>9</v>
      </c>
      <c r="H481" s="1011" t="s">
        <v>98</v>
      </c>
      <c r="I481" s="1011" t="s">
        <v>2079</v>
      </c>
      <c r="J481" s="1011" t="s">
        <v>1463</v>
      </c>
      <c r="K481" s="1011" t="s">
        <v>1329</v>
      </c>
      <c r="L481" s="1011" t="s">
        <v>47</v>
      </c>
      <c r="M481" s="1011" t="s">
        <v>198</v>
      </c>
      <c r="N481" s="1011">
        <v>38.876899999999999</v>
      </c>
      <c r="O481" s="1011">
        <v>31.375800000000002</v>
      </c>
      <c r="P481" s="1011">
        <v>814.63</v>
      </c>
      <c r="Q481" s="1011">
        <v>1579.51</v>
      </c>
      <c r="R481" s="1011">
        <v>438.02</v>
      </c>
      <c r="S481" s="1011">
        <v>198.78428858999999</v>
      </c>
      <c r="T481" s="1011">
        <v>0</v>
      </c>
      <c r="U481" s="1011">
        <v>0</v>
      </c>
      <c r="V481" s="1011">
        <v>438.02</v>
      </c>
      <c r="W481" s="1011" t="s">
        <v>1464</v>
      </c>
      <c r="X481" s="1011" t="s">
        <v>1331</v>
      </c>
      <c r="Y481" s="1011" t="s">
        <v>2080</v>
      </c>
      <c r="AA481" s="1011" t="s">
        <v>2081</v>
      </c>
      <c r="AB481" s="1011" t="s">
        <v>140</v>
      </c>
    </row>
    <row r="482" spans="1:28" x14ac:dyDescent="0.25">
      <c r="A482" s="1011">
        <v>94239241</v>
      </c>
      <c r="B482" s="1011" t="s">
        <v>1954</v>
      </c>
      <c r="C482" s="1011" t="s">
        <v>1326</v>
      </c>
      <c r="D482" s="1011" t="s">
        <v>1</v>
      </c>
      <c r="E482" s="1011" t="s">
        <v>135</v>
      </c>
      <c r="F482" s="1011" t="s">
        <v>38</v>
      </c>
      <c r="G482" s="1011" t="s">
        <v>38</v>
      </c>
      <c r="H482" s="1011" t="s">
        <v>92</v>
      </c>
      <c r="I482" s="1011" t="s">
        <v>1955</v>
      </c>
      <c r="J482" s="1011" t="s">
        <v>1767</v>
      </c>
      <c r="K482" s="1011" t="s">
        <v>1329</v>
      </c>
      <c r="L482" s="1011" t="s">
        <v>47</v>
      </c>
      <c r="M482" s="1011" t="s">
        <v>198</v>
      </c>
      <c r="N482" s="1011">
        <v>186</v>
      </c>
      <c r="O482" s="1011">
        <v>181</v>
      </c>
      <c r="P482" s="1011">
        <v>6408.2</v>
      </c>
      <c r="Q482" s="1011">
        <v>3653.79</v>
      </c>
      <c r="R482" s="1011">
        <v>-63.71</v>
      </c>
      <c r="S482" s="1011">
        <v>543.31471439999996</v>
      </c>
      <c r="T482" s="1011">
        <v>0</v>
      </c>
      <c r="U482" s="1011">
        <v>0</v>
      </c>
      <c r="V482" s="1011">
        <v>-63.71</v>
      </c>
      <c r="W482" s="1011" t="s">
        <v>1768</v>
      </c>
      <c r="X482" s="1011" t="s">
        <v>1331</v>
      </c>
      <c r="Y482" s="1011" t="s">
        <v>1956</v>
      </c>
      <c r="AA482" s="1011" t="s">
        <v>1957</v>
      </c>
      <c r="AB482" s="1011" t="s">
        <v>140</v>
      </c>
    </row>
    <row r="483" spans="1:28" x14ac:dyDescent="0.25">
      <c r="A483" s="1011">
        <v>73758021</v>
      </c>
      <c r="B483" s="1011" t="s">
        <v>1334</v>
      </c>
      <c r="C483" s="1011" t="s">
        <v>1326</v>
      </c>
      <c r="D483" s="1011" t="s">
        <v>1</v>
      </c>
      <c r="E483" s="1011" t="s">
        <v>135</v>
      </c>
      <c r="F483" s="1011" t="s">
        <v>11</v>
      </c>
      <c r="G483" s="1011" t="s">
        <v>11</v>
      </c>
      <c r="H483" s="1011" t="s">
        <v>530</v>
      </c>
      <c r="I483" s="1011" t="s">
        <v>1335</v>
      </c>
      <c r="J483" s="1011" t="s">
        <v>1336</v>
      </c>
      <c r="K483" s="1011" t="s">
        <v>1329</v>
      </c>
      <c r="L483" s="1011" t="s">
        <v>47</v>
      </c>
      <c r="M483" s="1011" t="s">
        <v>198</v>
      </c>
      <c r="N483" s="1011">
        <v>150</v>
      </c>
      <c r="O483" s="1011">
        <v>21</v>
      </c>
      <c r="P483" s="1011">
        <v>2831.88</v>
      </c>
      <c r="Q483" s="1011">
        <v>10538.13</v>
      </c>
      <c r="R483" s="1011">
        <v>536.66</v>
      </c>
      <c r="S483" s="1011">
        <v>477.41281666999998</v>
      </c>
      <c r="T483" s="1011">
        <v>0</v>
      </c>
      <c r="U483" s="1011">
        <v>0</v>
      </c>
      <c r="V483" s="1011">
        <v>536.66</v>
      </c>
      <c r="W483" s="1011" t="s">
        <v>1337</v>
      </c>
      <c r="X483" s="1011" t="s">
        <v>1331</v>
      </c>
      <c r="Y483" s="1011" t="s">
        <v>1338</v>
      </c>
      <c r="AA483" s="1011" t="s">
        <v>1339</v>
      </c>
      <c r="AB483" s="1011" t="s">
        <v>140</v>
      </c>
    </row>
    <row r="484" spans="1:28" x14ac:dyDescent="0.25">
      <c r="A484" s="1011">
        <v>93754612</v>
      </c>
      <c r="B484" s="1011" t="s">
        <v>1960</v>
      </c>
      <c r="C484" s="1011" t="s">
        <v>1326</v>
      </c>
      <c r="D484" s="1011" t="s">
        <v>113</v>
      </c>
      <c r="E484" s="1011" t="s">
        <v>135</v>
      </c>
      <c r="F484" s="1011" t="s">
        <v>267</v>
      </c>
      <c r="G484" s="1011" t="s">
        <v>1687</v>
      </c>
      <c r="H484" s="1011" t="s">
        <v>100</v>
      </c>
      <c r="I484" s="1011" t="s">
        <v>1688</v>
      </c>
      <c r="J484" s="1011" t="s">
        <v>1416</v>
      </c>
      <c r="K484" s="1011" t="s">
        <v>1329</v>
      </c>
      <c r="L484" s="1011" t="s">
        <v>47</v>
      </c>
      <c r="M484" s="1011" t="s">
        <v>198</v>
      </c>
      <c r="N484" s="1011">
        <v>81</v>
      </c>
      <c r="O484" s="1011">
        <v>74</v>
      </c>
      <c r="P484" s="1011">
        <v>667.88</v>
      </c>
      <c r="Q484" s="1011">
        <v>4174.54</v>
      </c>
      <c r="R484" s="1011">
        <v>1233.02</v>
      </c>
      <c r="S484" s="1011">
        <v>475.59687005000001</v>
      </c>
      <c r="T484" s="1011">
        <v>0</v>
      </c>
      <c r="U484" s="1011">
        <v>0</v>
      </c>
      <c r="V484" s="1011">
        <v>1233.02</v>
      </c>
      <c r="W484" s="1011" t="s">
        <v>1397</v>
      </c>
      <c r="X484" s="1011" t="s">
        <v>1331</v>
      </c>
      <c r="Y484" s="1011" t="s">
        <v>1961</v>
      </c>
      <c r="AA484" s="1011" t="s">
        <v>1962</v>
      </c>
      <c r="AB484" s="1011" t="s">
        <v>140</v>
      </c>
    </row>
    <row r="485" spans="1:28" x14ac:dyDescent="0.25">
      <c r="A485" s="1011">
        <v>3978095</v>
      </c>
      <c r="B485" s="1011" t="s">
        <v>1838</v>
      </c>
      <c r="C485" s="1011" t="s">
        <v>1326</v>
      </c>
      <c r="D485" s="1011" t="s">
        <v>1</v>
      </c>
      <c r="E485" s="1011" t="s">
        <v>135</v>
      </c>
      <c r="F485" s="1011" t="s">
        <v>34</v>
      </c>
      <c r="G485" s="1011" t="s">
        <v>34</v>
      </c>
      <c r="H485" s="1011" t="s">
        <v>96</v>
      </c>
      <c r="I485" s="1011" t="s">
        <v>1620</v>
      </c>
      <c r="J485" s="1011" t="s">
        <v>1621</v>
      </c>
      <c r="K485" s="1011" t="s">
        <v>1329</v>
      </c>
      <c r="L485" s="1011" t="s">
        <v>47</v>
      </c>
      <c r="M485" s="1011" t="s">
        <v>198</v>
      </c>
      <c r="N485" s="1011">
        <v>67.334000000000003</v>
      </c>
      <c r="O485" s="1011">
        <v>26.334</v>
      </c>
      <c r="P485" s="1011">
        <v>404.92</v>
      </c>
      <c r="Q485" s="1011">
        <v>1812.15</v>
      </c>
      <c r="R485" s="1011">
        <v>296.37041269999997</v>
      </c>
      <c r="S485" s="1011">
        <v>425.89021925999998</v>
      </c>
      <c r="T485" s="1011">
        <v>-0.57958730000000003</v>
      </c>
      <c r="U485" s="1011">
        <v>54.9</v>
      </c>
      <c r="V485" s="1011">
        <v>351.85</v>
      </c>
      <c r="W485" s="1011" t="s">
        <v>1622</v>
      </c>
      <c r="X485" s="1011" t="s">
        <v>1331</v>
      </c>
      <c r="Y485" s="1011" t="s">
        <v>1839</v>
      </c>
      <c r="AA485" s="1011" t="s">
        <v>1840</v>
      </c>
      <c r="AB485" s="1011" t="s">
        <v>140</v>
      </c>
    </row>
    <row r="486" spans="1:28" x14ac:dyDescent="0.25">
      <c r="A486" s="1011">
        <v>24028227</v>
      </c>
      <c r="B486" s="1011" t="s">
        <v>1449</v>
      </c>
      <c r="C486" s="1011" t="s">
        <v>1326</v>
      </c>
      <c r="D486" s="1011" t="s">
        <v>1</v>
      </c>
      <c r="E486" s="1011" t="s">
        <v>135</v>
      </c>
      <c r="F486" s="1011" t="s">
        <v>0</v>
      </c>
      <c r="G486" s="1011" t="s">
        <v>0</v>
      </c>
      <c r="H486" s="1011" t="s">
        <v>91</v>
      </c>
      <c r="I486" s="1011" t="s">
        <v>1450</v>
      </c>
      <c r="J486" s="1011" t="s">
        <v>1451</v>
      </c>
      <c r="K486" s="1011" t="s">
        <v>1329</v>
      </c>
      <c r="L486" s="1011" t="s">
        <v>47</v>
      </c>
      <c r="M486" s="1011" t="s">
        <v>198</v>
      </c>
      <c r="N486" s="1011">
        <v>404</v>
      </c>
      <c r="O486" s="1011">
        <v>28</v>
      </c>
      <c r="P486" s="1011">
        <v>17163.34</v>
      </c>
      <c r="Q486" s="1011">
        <v>35241.39</v>
      </c>
      <c r="R486" s="1011">
        <v>7039.4641840900003</v>
      </c>
      <c r="S486" s="1011">
        <v>1544.7418866800001</v>
      </c>
      <c r="T486" s="1011">
        <v>0.31418409000000003</v>
      </c>
      <c r="U486" s="1011">
        <v>0</v>
      </c>
      <c r="V486" s="1011">
        <v>7039.15</v>
      </c>
      <c r="W486" s="1011" t="s">
        <v>1452</v>
      </c>
      <c r="X486" s="1011" t="s">
        <v>1331</v>
      </c>
      <c r="Y486" s="1011" t="s">
        <v>1453</v>
      </c>
      <c r="AA486" s="1011" t="s">
        <v>1454</v>
      </c>
      <c r="AB486" s="1011" t="s">
        <v>140</v>
      </c>
    </row>
    <row r="487" spans="1:28" x14ac:dyDescent="0.25">
      <c r="A487" s="1011">
        <v>53754974</v>
      </c>
      <c r="B487" s="1011" t="s">
        <v>1963</v>
      </c>
      <c r="C487" s="1011" t="s">
        <v>1326</v>
      </c>
      <c r="D487" s="1011" t="s">
        <v>1</v>
      </c>
      <c r="E487" s="1011" t="s">
        <v>135</v>
      </c>
      <c r="F487" s="1011" t="s">
        <v>6</v>
      </c>
      <c r="G487" s="1011" t="s">
        <v>6</v>
      </c>
      <c r="H487" s="1011" t="s">
        <v>92</v>
      </c>
      <c r="I487" s="1011" t="s">
        <v>1964</v>
      </c>
      <c r="J487" s="1011" t="s">
        <v>1965</v>
      </c>
      <c r="K487" s="1011" t="s">
        <v>1329</v>
      </c>
      <c r="L487" s="1011" t="s">
        <v>47</v>
      </c>
      <c r="M487" s="1011" t="s">
        <v>198</v>
      </c>
      <c r="N487" s="1011">
        <v>217</v>
      </c>
      <c r="O487" s="1011">
        <v>217</v>
      </c>
      <c r="P487" s="1011">
        <v>7566.38</v>
      </c>
      <c r="Q487" s="1011">
        <v>5041.95</v>
      </c>
      <c r="R487" s="1011">
        <v>673.6</v>
      </c>
      <c r="S487" s="1011">
        <v>623.06325814000002</v>
      </c>
      <c r="T487" s="1011">
        <v>0</v>
      </c>
      <c r="U487" s="1011">
        <v>0</v>
      </c>
      <c r="V487" s="1011">
        <v>673.6</v>
      </c>
      <c r="W487" s="1011" t="s">
        <v>1966</v>
      </c>
      <c r="X487" s="1011" t="s">
        <v>1331</v>
      </c>
      <c r="Y487" s="1011" t="s">
        <v>1967</v>
      </c>
      <c r="AA487" s="1011" t="s">
        <v>1968</v>
      </c>
      <c r="AB487" s="1011" t="s">
        <v>140</v>
      </c>
    </row>
    <row r="488" spans="1:28" x14ac:dyDescent="0.25">
      <c r="A488" s="1011">
        <v>84085539</v>
      </c>
      <c r="B488" s="1011" t="s">
        <v>2440</v>
      </c>
      <c r="C488" s="1011" t="s">
        <v>1326</v>
      </c>
      <c r="D488" s="1011" t="s">
        <v>1</v>
      </c>
      <c r="E488" s="1011" t="s">
        <v>135</v>
      </c>
      <c r="F488" s="1011" t="s">
        <v>74</v>
      </c>
      <c r="G488" s="1011" t="s">
        <v>74</v>
      </c>
      <c r="H488" s="1011" t="s">
        <v>99</v>
      </c>
      <c r="I488" s="1011" t="s">
        <v>2441</v>
      </c>
      <c r="J488" s="1011" t="s">
        <v>1463</v>
      </c>
      <c r="K488" s="1011" t="s">
        <v>1329</v>
      </c>
      <c r="L488" s="1011" t="s">
        <v>47</v>
      </c>
      <c r="M488" s="1011" t="s">
        <v>198</v>
      </c>
      <c r="N488" s="1011">
        <v>231</v>
      </c>
      <c r="O488" s="1011">
        <v>189</v>
      </c>
      <c r="P488" s="1011">
        <v>5250.75</v>
      </c>
      <c r="Q488" s="1011">
        <v>9194.15</v>
      </c>
      <c r="R488" s="1011">
        <v>1596.5239478200001</v>
      </c>
      <c r="S488" s="1011">
        <v>1338.9659610599999</v>
      </c>
      <c r="T488" s="1011">
        <v>-0.70605218000000003</v>
      </c>
      <c r="U488" s="1011">
        <v>0</v>
      </c>
      <c r="V488" s="1011">
        <v>1597.23</v>
      </c>
      <c r="W488" s="1011" t="s">
        <v>1464</v>
      </c>
      <c r="X488" s="1011" t="s">
        <v>1331</v>
      </c>
      <c r="Y488" s="1011" t="s">
        <v>2442</v>
      </c>
      <c r="AA488" s="1011" t="s">
        <v>2443</v>
      </c>
      <c r="AB488" s="1011" t="s">
        <v>140</v>
      </c>
    </row>
    <row r="489" spans="1:28" x14ac:dyDescent="0.25">
      <c r="A489" s="1011">
        <v>3755717</v>
      </c>
      <c r="B489" s="1011" t="s">
        <v>2444</v>
      </c>
      <c r="C489" s="1011" t="s">
        <v>1326</v>
      </c>
      <c r="D489" s="1011" t="s">
        <v>1</v>
      </c>
      <c r="E489" s="1011" t="s">
        <v>135</v>
      </c>
      <c r="F489" s="1011" t="s">
        <v>6</v>
      </c>
      <c r="G489" s="1011" t="s">
        <v>6</v>
      </c>
      <c r="H489" s="1011" t="s">
        <v>91</v>
      </c>
      <c r="I489" s="1011" t="s">
        <v>2445</v>
      </c>
      <c r="J489" s="1011" t="s">
        <v>1924</v>
      </c>
      <c r="K489" s="1011" t="s">
        <v>1329</v>
      </c>
      <c r="L489" s="1011" t="s">
        <v>47</v>
      </c>
      <c r="M489" s="1011" t="s">
        <v>198</v>
      </c>
      <c r="N489" s="1011">
        <v>226</v>
      </c>
      <c r="O489" s="1011">
        <v>9</v>
      </c>
      <c r="P489" s="1011">
        <v>7265.97</v>
      </c>
      <c r="Q489" s="1011">
        <v>15519.22</v>
      </c>
      <c r="R489" s="1011">
        <v>460.20000539</v>
      </c>
      <c r="S489" s="1011">
        <v>954.28181186999996</v>
      </c>
      <c r="T489" s="1011">
        <v>5.3900000000000001E-6</v>
      </c>
      <c r="U489" s="1011">
        <v>0</v>
      </c>
      <c r="V489" s="1011">
        <v>460.2</v>
      </c>
      <c r="W489" s="1011" t="s">
        <v>1925</v>
      </c>
      <c r="X489" s="1011" t="s">
        <v>1331</v>
      </c>
      <c r="Y489" s="1011" t="s">
        <v>2446</v>
      </c>
      <c r="AA489" s="1011" t="s">
        <v>2447</v>
      </c>
      <c r="AB489" s="1011" t="s">
        <v>140</v>
      </c>
    </row>
    <row r="490" spans="1:28" x14ac:dyDescent="0.25">
      <c r="A490" s="1011">
        <v>34152462</v>
      </c>
      <c r="B490" s="1011" t="s">
        <v>2448</v>
      </c>
      <c r="C490" s="1011" t="s">
        <v>1326</v>
      </c>
      <c r="D490" s="1011" t="s">
        <v>1</v>
      </c>
      <c r="E490" s="1011" t="s">
        <v>135</v>
      </c>
      <c r="F490" s="1011" t="s">
        <v>62</v>
      </c>
      <c r="G490" s="1011" t="s">
        <v>62</v>
      </c>
      <c r="H490" s="1011" t="s">
        <v>93</v>
      </c>
      <c r="I490" s="1011" t="s">
        <v>1353</v>
      </c>
      <c r="J490" s="1011" t="s">
        <v>1354</v>
      </c>
      <c r="K490" s="1011" t="s">
        <v>1329</v>
      </c>
      <c r="L490" s="1011" t="s">
        <v>47</v>
      </c>
      <c r="M490" s="1011" t="s">
        <v>198</v>
      </c>
      <c r="N490" s="1011">
        <v>3174.1664999999998</v>
      </c>
      <c r="O490" s="1011">
        <v>2443.6664999999998</v>
      </c>
      <c r="P490" s="1011">
        <v>69863.86</v>
      </c>
      <c r="Q490" s="1011">
        <v>124107.24</v>
      </c>
      <c r="R490" s="1011">
        <v>9781.8091566099993</v>
      </c>
      <c r="S490" s="1011">
        <v>29964.92082684</v>
      </c>
      <c r="T490" s="1011">
        <v>133.12915661</v>
      </c>
      <c r="U490" s="1011">
        <v>1387.04</v>
      </c>
      <c r="V490" s="1011">
        <v>11068.96</v>
      </c>
      <c r="W490" s="1011" t="s">
        <v>1355</v>
      </c>
      <c r="X490" s="1011" t="s">
        <v>1331</v>
      </c>
      <c r="Y490" s="1011" t="s">
        <v>2449</v>
      </c>
      <c r="Z490" s="1011" t="s">
        <v>2450</v>
      </c>
      <c r="AA490" s="1011" t="s">
        <v>2451</v>
      </c>
      <c r="AB490" s="1011" t="s">
        <v>140</v>
      </c>
    </row>
    <row r="491" spans="1:28" x14ac:dyDescent="0.25">
      <c r="A491" s="1011">
        <v>84156447</v>
      </c>
      <c r="B491" s="1011" t="s">
        <v>2286</v>
      </c>
      <c r="C491" s="1011" t="s">
        <v>1326</v>
      </c>
      <c r="D491" s="1011" t="s">
        <v>1</v>
      </c>
      <c r="E491" s="1011" t="s">
        <v>135</v>
      </c>
      <c r="F491" s="1011" t="s">
        <v>20</v>
      </c>
      <c r="G491" s="1011" t="s">
        <v>20</v>
      </c>
      <c r="H491" s="1011" t="s">
        <v>91</v>
      </c>
      <c r="I491" s="1011" t="s">
        <v>2287</v>
      </c>
      <c r="J491" s="1011" t="s">
        <v>1499</v>
      </c>
      <c r="K491" s="1011" t="s">
        <v>1329</v>
      </c>
      <c r="L491" s="1011" t="s">
        <v>47</v>
      </c>
      <c r="M491" s="1011" t="s">
        <v>198</v>
      </c>
      <c r="N491" s="1011">
        <v>91</v>
      </c>
      <c r="O491" s="1011">
        <v>90</v>
      </c>
      <c r="P491" s="1011">
        <v>2155.48</v>
      </c>
      <c r="Q491" s="1011">
        <v>3478.78</v>
      </c>
      <c r="R491" s="1011">
        <v>335.68</v>
      </c>
      <c r="S491" s="1011">
        <v>162.92653034</v>
      </c>
      <c r="T491" s="1011">
        <v>0</v>
      </c>
      <c r="U491" s="1011">
        <v>0</v>
      </c>
      <c r="V491" s="1011">
        <v>335.68</v>
      </c>
      <c r="W491" s="1011" t="s">
        <v>1361</v>
      </c>
      <c r="X491" s="1011" t="s">
        <v>1331</v>
      </c>
      <c r="Y491" s="1011" t="s">
        <v>2288</v>
      </c>
      <c r="AA491" s="1011" t="s">
        <v>2289</v>
      </c>
      <c r="AB491" s="1011" t="s">
        <v>140</v>
      </c>
    </row>
    <row r="492" spans="1:28" x14ac:dyDescent="0.25">
      <c r="A492" s="1011">
        <v>64116148</v>
      </c>
      <c r="B492" s="1011" t="s">
        <v>1731</v>
      </c>
      <c r="C492" s="1011" t="s">
        <v>1326</v>
      </c>
      <c r="D492" s="1011" t="s">
        <v>1</v>
      </c>
      <c r="E492" s="1011" t="s">
        <v>135</v>
      </c>
      <c r="F492" s="1011" t="s">
        <v>11</v>
      </c>
      <c r="G492" s="1011" t="s">
        <v>11</v>
      </c>
      <c r="H492" s="1011" t="s">
        <v>101</v>
      </c>
      <c r="I492" s="1011" t="s">
        <v>1732</v>
      </c>
      <c r="J492" s="1011" t="s">
        <v>1360</v>
      </c>
      <c r="K492" s="1011" t="s">
        <v>1329</v>
      </c>
      <c r="L492" s="1011" t="s">
        <v>47</v>
      </c>
      <c r="M492" s="1011" t="s">
        <v>198</v>
      </c>
      <c r="N492" s="1011">
        <v>278</v>
      </c>
      <c r="O492" s="1011">
        <v>25</v>
      </c>
      <c r="P492" s="1011">
        <v>10957.63</v>
      </c>
      <c r="Q492" s="1011">
        <v>8890.01</v>
      </c>
      <c r="R492" s="1011">
        <v>489.69</v>
      </c>
      <c r="S492" s="1011">
        <v>223.97511180000001</v>
      </c>
      <c r="T492" s="1011">
        <v>0</v>
      </c>
      <c r="U492" s="1011">
        <v>172.8</v>
      </c>
      <c r="V492" s="1011">
        <v>672.09</v>
      </c>
      <c r="W492" s="1011" t="s">
        <v>1361</v>
      </c>
      <c r="X492" s="1011" t="s">
        <v>1331</v>
      </c>
      <c r="Y492" s="1011" t="s">
        <v>1733</v>
      </c>
      <c r="AA492" s="1011" t="s">
        <v>1734</v>
      </c>
      <c r="AB492" s="1011" t="s">
        <v>140</v>
      </c>
    </row>
    <row r="493" spans="1:28" x14ac:dyDescent="0.25">
      <c r="A493" s="1011">
        <v>54173505</v>
      </c>
      <c r="B493" s="1011" t="s">
        <v>2164</v>
      </c>
      <c r="C493" s="1011" t="s">
        <v>1326</v>
      </c>
      <c r="D493" s="1011" t="s">
        <v>1</v>
      </c>
      <c r="E493" s="1011" t="s">
        <v>135</v>
      </c>
      <c r="F493" s="1011" t="s">
        <v>14</v>
      </c>
      <c r="G493" s="1011" t="s">
        <v>14</v>
      </c>
      <c r="H493" s="1011" t="s">
        <v>97</v>
      </c>
      <c r="I493" s="1011" t="s">
        <v>2165</v>
      </c>
      <c r="J493" s="1011" t="s">
        <v>1874</v>
      </c>
      <c r="K493" s="1011" t="s">
        <v>1329</v>
      </c>
      <c r="L493" s="1011" t="s">
        <v>47</v>
      </c>
      <c r="M493" s="1011" t="s">
        <v>198</v>
      </c>
      <c r="N493" s="1011">
        <v>188</v>
      </c>
      <c r="O493" s="1011">
        <v>102.25</v>
      </c>
      <c r="P493" s="1011">
        <v>4694.8100000000004</v>
      </c>
      <c r="Q493" s="1011">
        <v>6573.14</v>
      </c>
      <c r="R493" s="1011">
        <v>1468.20140904</v>
      </c>
      <c r="S493" s="1011">
        <v>1004.57375667</v>
      </c>
      <c r="T493" s="1011">
        <v>-0.36859096000000002</v>
      </c>
      <c r="U493" s="1011">
        <v>0</v>
      </c>
      <c r="V493" s="1011">
        <v>1468.57</v>
      </c>
      <c r="W493" s="1011" t="s">
        <v>1875</v>
      </c>
      <c r="X493" s="1011" t="s">
        <v>1331</v>
      </c>
      <c r="Y493" s="1011" t="s">
        <v>2166</v>
      </c>
      <c r="AA493" s="1011" t="s">
        <v>2167</v>
      </c>
      <c r="AB493" s="1011" t="s">
        <v>140</v>
      </c>
    </row>
    <row r="494" spans="1:28" x14ac:dyDescent="0.25">
      <c r="A494" s="1011">
        <v>23754310</v>
      </c>
      <c r="B494" s="1011" t="s">
        <v>1821</v>
      </c>
      <c r="C494" s="1011" t="s">
        <v>1326</v>
      </c>
      <c r="D494" s="1011" t="s">
        <v>1</v>
      </c>
      <c r="E494" s="1011" t="s">
        <v>135</v>
      </c>
      <c r="F494" s="1011" t="s">
        <v>11</v>
      </c>
      <c r="G494" s="1011" t="s">
        <v>11</v>
      </c>
      <c r="H494" s="1011" t="s">
        <v>101</v>
      </c>
      <c r="I494" s="1011" t="s">
        <v>1822</v>
      </c>
      <c r="J494" s="1011" t="s">
        <v>1823</v>
      </c>
      <c r="K494" s="1011" t="s">
        <v>1329</v>
      </c>
      <c r="L494" s="1011" t="s">
        <v>47</v>
      </c>
      <c r="M494" s="1011" t="s">
        <v>198</v>
      </c>
      <c r="N494" s="1011">
        <v>146</v>
      </c>
      <c r="O494" s="1011">
        <v>20</v>
      </c>
      <c r="P494" s="1011">
        <v>5886.38</v>
      </c>
      <c r="Q494" s="1011">
        <v>4631.0600000000004</v>
      </c>
      <c r="R494" s="1011">
        <v>489.98</v>
      </c>
      <c r="S494" s="1011">
        <v>216.11521023</v>
      </c>
      <c r="T494" s="1011">
        <v>0</v>
      </c>
      <c r="U494" s="1011">
        <v>0</v>
      </c>
      <c r="V494" s="1011">
        <v>489.98</v>
      </c>
      <c r="W494" s="1011" t="s">
        <v>1824</v>
      </c>
      <c r="X494" s="1011" t="s">
        <v>1331</v>
      </c>
      <c r="Y494" s="1011" t="s">
        <v>1825</v>
      </c>
      <c r="AA494" s="1011" t="s">
        <v>1826</v>
      </c>
      <c r="AB494" s="1011" t="s">
        <v>140</v>
      </c>
    </row>
    <row r="495" spans="1:28" x14ac:dyDescent="0.25">
      <c r="A495" s="1011">
        <v>84098797</v>
      </c>
      <c r="B495" s="1011" t="s">
        <v>1479</v>
      </c>
      <c r="C495" s="1011" t="s">
        <v>1326</v>
      </c>
      <c r="D495" s="1011" t="s">
        <v>1</v>
      </c>
      <c r="E495" s="1011" t="s">
        <v>135</v>
      </c>
      <c r="F495" s="1011" t="s">
        <v>34</v>
      </c>
      <c r="G495" s="1011" t="s">
        <v>34</v>
      </c>
      <c r="H495" s="1011" t="s">
        <v>98</v>
      </c>
      <c r="I495" s="1011" t="s">
        <v>1480</v>
      </c>
      <c r="J495" s="1011" t="s">
        <v>1481</v>
      </c>
      <c r="K495" s="1011" t="s">
        <v>1329</v>
      </c>
      <c r="L495" s="1011" t="s">
        <v>47</v>
      </c>
      <c r="M495" s="1011" t="s">
        <v>198</v>
      </c>
      <c r="N495" s="1011">
        <v>104.08329999999999</v>
      </c>
      <c r="O495" s="1011">
        <v>102.08329999999999</v>
      </c>
      <c r="P495" s="1011">
        <v>2865.47</v>
      </c>
      <c r="Q495" s="1011">
        <v>3683.07</v>
      </c>
      <c r="R495" s="1011">
        <v>878.74</v>
      </c>
      <c r="S495" s="1011">
        <v>645.23818731999995</v>
      </c>
      <c r="T495" s="1011">
        <v>0</v>
      </c>
      <c r="U495" s="1011">
        <v>0</v>
      </c>
      <c r="V495" s="1011">
        <v>878.74</v>
      </c>
      <c r="W495" s="1011" t="s">
        <v>1482</v>
      </c>
      <c r="X495" s="1011" t="s">
        <v>1331</v>
      </c>
      <c r="Y495" s="1011" t="s">
        <v>1483</v>
      </c>
      <c r="AA495" s="1011" t="s">
        <v>1484</v>
      </c>
      <c r="AB495" s="1011" t="s">
        <v>140</v>
      </c>
    </row>
    <row r="496" spans="1:28" x14ac:dyDescent="0.25">
      <c r="A496" s="1011">
        <v>53755336</v>
      </c>
      <c r="B496" s="1011" t="s">
        <v>1485</v>
      </c>
      <c r="C496" s="1011" t="s">
        <v>1326</v>
      </c>
      <c r="D496" s="1011" t="s">
        <v>1</v>
      </c>
      <c r="E496" s="1011" t="s">
        <v>135</v>
      </c>
      <c r="F496" s="1011" t="s">
        <v>38</v>
      </c>
      <c r="G496" s="1011" t="s">
        <v>38</v>
      </c>
      <c r="H496" s="1011" t="s">
        <v>99</v>
      </c>
      <c r="I496" s="1011" t="s">
        <v>1382</v>
      </c>
      <c r="J496" s="1011" t="s">
        <v>1383</v>
      </c>
      <c r="K496" s="1011" t="s">
        <v>1329</v>
      </c>
      <c r="L496" s="1011" t="s">
        <v>47</v>
      </c>
      <c r="M496" s="1011" t="s">
        <v>198</v>
      </c>
      <c r="N496" s="1011">
        <v>786</v>
      </c>
      <c r="O496" s="1011">
        <v>32</v>
      </c>
      <c r="P496" s="1011">
        <v>19551.23</v>
      </c>
      <c r="Q496" s="1011">
        <v>23935.759999999998</v>
      </c>
      <c r="R496" s="1011">
        <v>2167.64</v>
      </c>
      <c r="S496" s="1011">
        <v>2036.8548468500001</v>
      </c>
      <c r="T496" s="1011">
        <v>4764.24</v>
      </c>
      <c r="U496" s="1011">
        <v>816.57</v>
      </c>
      <c r="V496" s="1011">
        <v>3031.01</v>
      </c>
      <c r="W496" s="1011" t="s">
        <v>1384</v>
      </c>
      <c r="X496" s="1011" t="s">
        <v>1331</v>
      </c>
      <c r="Y496" s="1011" t="s">
        <v>1486</v>
      </c>
      <c r="AA496" s="1011" t="s">
        <v>1487</v>
      </c>
      <c r="AB496" s="1011" t="s">
        <v>140</v>
      </c>
    </row>
    <row r="497" spans="1:28" x14ac:dyDescent="0.25">
      <c r="A497" s="1011">
        <v>54173505</v>
      </c>
      <c r="B497" s="1011" t="s">
        <v>2164</v>
      </c>
      <c r="C497" s="1011" t="s">
        <v>1326</v>
      </c>
      <c r="D497" s="1011" t="s">
        <v>1</v>
      </c>
      <c r="E497" s="1011" t="s">
        <v>135</v>
      </c>
      <c r="F497" s="1011" t="s">
        <v>14</v>
      </c>
      <c r="G497" s="1011" t="s">
        <v>14</v>
      </c>
      <c r="H497" s="1011" t="s">
        <v>98</v>
      </c>
      <c r="I497" s="1011" t="s">
        <v>2165</v>
      </c>
      <c r="J497" s="1011" t="s">
        <v>1874</v>
      </c>
      <c r="K497" s="1011" t="s">
        <v>1329</v>
      </c>
      <c r="L497" s="1011" t="s">
        <v>47</v>
      </c>
      <c r="M497" s="1011" t="s">
        <v>198</v>
      </c>
      <c r="N497" s="1011">
        <v>287</v>
      </c>
      <c r="O497" s="1011">
        <v>287</v>
      </c>
      <c r="P497" s="1011">
        <v>6159.43</v>
      </c>
      <c r="Q497" s="1011">
        <v>4787.04</v>
      </c>
      <c r="R497" s="1011">
        <v>841.36</v>
      </c>
      <c r="S497" s="1011">
        <v>1023.17897712</v>
      </c>
      <c r="T497" s="1011">
        <v>0</v>
      </c>
      <c r="U497" s="1011">
        <v>0</v>
      </c>
      <c r="V497" s="1011">
        <v>841.36</v>
      </c>
      <c r="W497" s="1011" t="s">
        <v>1875</v>
      </c>
      <c r="X497" s="1011" t="s">
        <v>1331</v>
      </c>
      <c r="Y497" s="1011" t="s">
        <v>2166</v>
      </c>
      <c r="AA497" s="1011" t="s">
        <v>2167</v>
      </c>
      <c r="AB497" s="1011" t="s">
        <v>140</v>
      </c>
    </row>
    <row r="498" spans="1:28" x14ac:dyDescent="0.25">
      <c r="A498" s="1011">
        <v>33753096</v>
      </c>
      <c r="B498" s="1011" t="s">
        <v>2178</v>
      </c>
      <c r="C498" s="1011" t="s">
        <v>1326</v>
      </c>
      <c r="D498" s="1011" t="s">
        <v>1</v>
      </c>
      <c r="E498" s="1011" t="s">
        <v>135</v>
      </c>
      <c r="F498" s="1011" t="s">
        <v>6</v>
      </c>
      <c r="G498" s="1011" t="s">
        <v>6</v>
      </c>
      <c r="H498" s="1011" t="s">
        <v>95</v>
      </c>
      <c r="I498" s="1011" t="s">
        <v>2179</v>
      </c>
      <c r="J498" s="1011" t="s">
        <v>1354</v>
      </c>
      <c r="K498" s="1011" t="s">
        <v>1329</v>
      </c>
      <c r="L498" s="1011" t="s">
        <v>47</v>
      </c>
      <c r="M498" s="1011" t="s">
        <v>198</v>
      </c>
      <c r="N498" s="1011">
        <v>366</v>
      </c>
      <c r="O498" s="1011">
        <v>234</v>
      </c>
      <c r="P498" s="1011">
        <v>3005.29</v>
      </c>
      <c r="Q498" s="1011">
        <v>8343.35</v>
      </c>
      <c r="R498" s="1011">
        <v>-310.33732216999999</v>
      </c>
      <c r="S498" s="1011">
        <v>3222.3068389700002</v>
      </c>
      <c r="T498" s="1011">
        <v>-7.7322169999999996E-2</v>
      </c>
      <c r="U498" s="1011">
        <v>49.6</v>
      </c>
      <c r="V498" s="1011">
        <v>-260.66000000000003</v>
      </c>
      <c r="W498" s="1011" t="s">
        <v>1355</v>
      </c>
      <c r="X498" s="1011" t="s">
        <v>1331</v>
      </c>
      <c r="Y498" s="1011" t="s">
        <v>2180</v>
      </c>
      <c r="AA498" s="1011" t="s">
        <v>2181</v>
      </c>
      <c r="AB498" s="1011" t="s">
        <v>140</v>
      </c>
    </row>
    <row r="499" spans="1:28" x14ac:dyDescent="0.25">
      <c r="A499" s="1011">
        <v>94235660</v>
      </c>
      <c r="B499" s="1011" t="s">
        <v>2452</v>
      </c>
      <c r="C499" s="1011" t="s">
        <v>1326</v>
      </c>
      <c r="D499" s="1011" t="s">
        <v>1</v>
      </c>
      <c r="E499" s="1011" t="s">
        <v>135</v>
      </c>
      <c r="F499" s="1011" t="s">
        <v>62</v>
      </c>
      <c r="G499" s="1011" t="s">
        <v>62</v>
      </c>
      <c r="H499" s="1011" t="s">
        <v>97</v>
      </c>
      <c r="I499" s="1011" t="s">
        <v>2453</v>
      </c>
      <c r="J499" s="1011" t="s">
        <v>2454</v>
      </c>
      <c r="K499" s="1011" t="s">
        <v>1329</v>
      </c>
      <c r="L499" s="1011" t="s">
        <v>47</v>
      </c>
      <c r="M499" s="1011" t="s">
        <v>198</v>
      </c>
      <c r="N499" s="1011">
        <v>367</v>
      </c>
      <c r="O499" s="1011">
        <v>162.75</v>
      </c>
      <c r="P499" s="1011">
        <v>8803.3799999999992</v>
      </c>
      <c r="Q499" s="1011">
        <v>11789.1</v>
      </c>
      <c r="R499" s="1011">
        <v>2081.9889398599998</v>
      </c>
      <c r="S499" s="1011">
        <v>1658.9676142000001</v>
      </c>
      <c r="T499" s="1011">
        <v>-0.13106013999999999</v>
      </c>
      <c r="U499" s="1011">
        <v>0</v>
      </c>
      <c r="V499" s="1011">
        <v>2082.12</v>
      </c>
      <c r="W499" s="1011" t="s">
        <v>2455</v>
      </c>
      <c r="X499" s="1011" t="s">
        <v>1331</v>
      </c>
      <c r="Y499" s="1011" t="s">
        <v>2456</v>
      </c>
      <c r="AA499" s="1011" t="s">
        <v>2457</v>
      </c>
      <c r="AB499" s="1011" t="s">
        <v>140</v>
      </c>
    </row>
    <row r="500" spans="1:28" x14ac:dyDescent="0.25">
      <c r="A500" s="1011">
        <v>14054480</v>
      </c>
      <c r="B500" s="1011" t="s">
        <v>2458</v>
      </c>
      <c r="C500" s="1011" t="s">
        <v>1326</v>
      </c>
      <c r="D500" s="1011" t="s">
        <v>1</v>
      </c>
      <c r="E500" s="1011" t="s">
        <v>135</v>
      </c>
      <c r="F500" s="1011" t="s">
        <v>34</v>
      </c>
      <c r="G500" s="1011" t="s">
        <v>34</v>
      </c>
      <c r="H500" s="1011" t="s">
        <v>104</v>
      </c>
      <c r="I500" s="1011" t="s">
        <v>2459</v>
      </c>
      <c r="J500" s="1011" t="s">
        <v>1421</v>
      </c>
      <c r="K500" s="1011" t="s">
        <v>1329</v>
      </c>
      <c r="L500" s="1011" t="s">
        <v>47</v>
      </c>
      <c r="M500" s="1011" t="s">
        <v>198</v>
      </c>
      <c r="N500" s="1011">
        <v>177</v>
      </c>
      <c r="O500" s="1011">
        <v>173</v>
      </c>
      <c r="P500" s="1011">
        <v>1950.33</v>
      </c>
      <c r="Q500" s="1011">
        <v>9259.02</v>
      </c>
      <c r="R500" s="1011">
        <v>1260.68</v>
      </c>
      <c r="S500" s="1011">
        <v>1281.60558625</v>
      </c>
      <c r="T500" s="1011">
        <v>0</v>
      </c>
      <c r="U500" s="1011">
        <v>0</v>
      </c>
      <c r="V500" s="1011">
        <v>1260.68</v>
      </c>
      <c r="W500" s="1011" t="s">
        <v>1422</v>
      </c>
      <c r="X500" s="1011" t="s">
        <v>1331</v>
      </c>
      <c r="Y500" s="1011" t="s">
        <v>2460</v>
      </c>
      <c r="AA500" s="1011" t="s">
        <v>2461</v>
      </c>
      <c r="AB500" s="1011" t="s">
        <v>140</v>
      </c>
    </row>
    <row r="501" spans="1:28" x14ac:dyDescent="0.25">
      <c r="A501" s="1011">
        <v>43756410</v>
      </c>
      <c r="B501" s="1011" t="s">
        <v>1943</v>
      </c>
      <c r="C501" s="1011" t="s">
        <v>1326</v>
      </c>
      <c r="D501" s="1011" t="s">
        <v>1</v>
      </c>
      <c r="E501" s="1011" t="s">
        <v>135</v>
      </c>
      <c r="F501" s="1011" t="s">
        <v>14</v>
      </c>
      <c r="G501" s="1011" t="s">
        <v>14</v>
      </c>
      <c r="H501" s="1011" t="s">
        <v>102</v>
      </c>
      <c r="I501" s="1011" t="s">
        <v>1620</v>
      </c>
      <c r="J501" s="1011" t="s">
        <v>1621</v>
      </c>
      <c r="K501" s="1011" t="s">
        <v>1329</v>
      </c>
      <c r="L501" s="1011" t="s">
        <v>47</v>
      </c>
      <c r="M501" s="1011" t="s">
        <v>198</v>
      </c>
      <c r="N501" s="1011">
        <v>136.5</v>
      </c>
      <c r="O501" s="1011">
        <v>51</v>
      </c>
      <c r="P501" s="1011">
        <v>4369.6400000000003</v>
      </c>
      <c r="Q501" s="1011">
        <v>8254.17</v>
      </c>
      <c r="R501" s="1011">
        <v>608.44542503000002</v>
      </c>
      <c r="S501" s="1011">
        <v>477.61676849999998</v>
      </c>
      <c r="T501" s="1011">
        <v>14.795425030000001</v>
      </c>
      <c r="U501" s="1011">
        <v>0</v>
      </c>
      <c r="V501" s="1011">
        <v>593.65</v>
      </c>
      <c r="W501" s="1011" t="s">
        <v>1622</v>
      </c>
      <c r="X501" s="1011" t="s">
        <v>1331</v>
      </c>
      <c r="Y501" s="1011" t="s">
        <v>1944</v>
      </c>
      <c r="AA501" s="1011" t="s">
        <v>1945</v>
      </c>
      <c r="AB501" s="1011" t="s">
        <v>140</v>
      </c>
    </row>
    <row r="502" spans="1:28" x14ac:dyDescent="0.25">
      <c r="A502" s="1011">
        <v>4173308</v>
      </c>
      <c r="B502" s="1011" t="s">
        <v>1976</v>
      </c>
      <c r="C502" s="1011" t="s">
        <v>1326</v>
      </c>
      <c r="D502" s="1011" t="s">
        <v>1</v>
      </c>
      <c r="E502" s="1011" t="s">
        <v>135</v>
      </c>
      <c r="F502" s="1011" t="s">
        <v>14</v>
      </c>
      <c r="G502" s="1011" t="s">
        <v>14</v>
      </c>
      <c r="H502" s="1011" t="s">
        <v>90</v>
      </c>
      <c r="I502" s="1011" t="s">
        <v>1977</v>
      </c>
      <c r="J502" s="1011" t="s">
        <v>1892</v>
      </c>
      <c r="K502" s="1011" t="s">
        <v>1329</v>
      </c>
      <c r="L502" s="1011" t="s">
        <v>47</v>
      </c>
      <c r="M502" s="1011" t="s">
        <v>198</v>
      </c>
      <c r="N502" s="1011">
        <v>247</v>
      </c>
      <c r="O502" s="1011">
        <v>235</v>
      </c>
      <c r="P502" s="1011">
        <v>6429.41</v>
      </c>
      <c r="Q502" s="1011">
        <v>13822.62</v>
      </c>
      <c r="R502" s="1011">
        <v>2083.02</v>
      </c>
      <c r="S502" s="1011">
        <v>1242.2840034200001</v>
      </c>
      <c r="T502" s="1011">
        <v>0</v>
      </c>
      <c r="U502" s="1011">
        <v>0</v>
      </c>
      <c r="V502" s="1011">
        <v>2075.06</v>
      </c>
      <c r="W502" s="1011" t="s">
        <v>1893</v>
      </c>
      <c r="X502" s="1011" t="s">
        <v>1331</v>
      </c>
      <c r="Y502" s="1011" t="s">
        <v>1978</v>
      </c>
      <c r="AA502" s="1011" t="s">
        <v>1979</v>
      </c>
      <c r="AB502" s="1011" t="s">
        <v>140</v>
      </c>
    </row>
    <row r="503" spans="1:28" x14ac:dyDescent="0.25">
      <c r="A503" s="1011">
        <v>23752710</v>
      </c>
      <c r="B503" s="1011" t="s">
        <v>1586</v>
      </c>
      <c r="C503" s="1011" t="s">
        <v>1326</v>
      </c>
      <c r="D503" s="1011" t="s">
        <v>1</v>
      </c>
      <c r="E503" s="1011" t="s">
        <v>135</v>
      </c>
      <c r="F503" s="1011" t="s">
        <v>20</v>
      </c>
      <c r="G503" s="1011" t="s">
        <v>20</v>
      </c>
      <c r="H503" s="1011" t="s">
        <v>101</v>
      </c>
      <c r="I503" s="1011" t="s">
        <v>1327</v>
      </c>
      <c r="J503" s="1011" t="s">
        <v>1328</v>
      </c>
      <c r="K503" s="1011" t="s">
        <v>1329</v>
      </c>
      <c r="L503" s="1011" t="s">
        <v>47</v>
      </c>
      <c r="M503" s="1011" t="s">
        <v>198</v>
      </c>
      <c r="N503" s="1011">
        <v>265</v>
      </c>
      <c r="O503" s="1011">
        <v>43</v>
      </c>
      <c r="P503" s="1011">
        <v>9615.9</v>
      </c>
      <c r="Q503" s="1011">
        <v>4357.71</v>
      </c>
      <c r="R503" s="1011">
        <v>-517.70000000000005</v>
      </c>
      <c r="S503" s="1011">
        <v>522.89073466000002</v>
      </c>
      <c r="T503" s="1011">
        <v>214</v>
      </c>
      <c r="U503" s="1011">
        <v>411.4</v>
      </c>
      <c r="V503" s="1011">
        <v>-100.3</v>
      </c>
      <c r="W503" s="1011" t="s">
        <v>1330</v>
      </c>
      <c r="X503" s="1011" t="s">
        <v>1331</v>
      </c>
      <c r="Y503" s="1011" t="s">
        <v>1587</v>
      </c>
      <c r="AA503" s="1011" t="s">
        <v>1588</v>
      </c>
      <c r="AB503" s="1011" t="s">
        <v>140</v>
      </c>
    </row>
    <row r="504" spans="1:28" x14ac:dyDescent="0.25">
      <c r="A504" s="1011">
        <v>3978095</v>
      </c>
      <c r="B504" s="1011" t="s">
        <v>1838</v>
      </c>
      <c r="C504" s="1011" t="s">
        <v>1326</v>
      </c>
      <c r="D504" s="1011" t="s">
        <v>1</v>
      </c>
      <c r="E504" s="1011" t="s">
        <v>135</v>
      </c>
      <c r="F504" s="1011" t="s">
        <v>34</v>
      </c>
      <c r="G504" s="1011" t="s">
        <v>34</v>
      </c>
      <c r="H504" s="1011" t="s">
        <v>97</v>
      </c>
      <c r="I504" s="1011" t="s">
        <v>1620</v>
      </c>
      <c r="J504" s="1011" t="s">
        <v>1621</v>
      </c>
      <c r="K504" s="1011" t="s">
        <v>1329</v>
      </c>
      <c r="L504" s="1011" t="s">
        <v>47</v>
      </c>
      <c r="M504" s="1011" t="s">
        <v>198</v>
      </c>
      <c r="N504" s="1011">
        <v>1741.7519</v>
      </c>
      <c r="O504" s="1011">
        <v>1340.7519</v>
      </c>
      <c r="P504" s="1011">
        <v>40646.089999999997</v>
      </c>
      <c r="Q504" s="1011">
        <v>50435.28</v>
      </c>
      <c r="R504" s="1011">
        <v>6255.2120918199998</v>
      </c>
      <c r="S504" s="1011">
        <v>12187.71669496</v>
      </c>
      <c r="T504" s="1011">
        <v>-0.91790817999999996</v>
      </c>
      <c r="U504" s="1011">
        <v>0</v>
      </c>
      <c r="V504" s="1011">
        <v>6256.13</v>
      </c>
      <c r="W504" s="1011" t="s">
        <v>1622</v>
      </c>
      <c r="X504" s="1011" t="s">
        <v>1331</v>
      </c>
      <c r="Y504" s="1011" t="s">
        <v>1839</v>
      </c>
      <c r="AA504" s="1011" t="s">
        <v>1840</v>
      </c>
      <c r="AB504" s="1011" t="s">
        <v>140</v>
      </c>
    </row>
    <row r="505" spans="1:28" x14ac:dyDescent="0.25">
      <c r="A505" s="1011">
        <v>24091738</v>
      </c>
      <c r="B505" s="1011" t="s">
        <v>1804</v>
      </c>
      <c r="C505" s="1011" t="s">
        <v>1326</v>
      </c>
      <c r="D505" s="1011" t="s">
        <v>1</v>
      </c>
      <c r="E505" s="1011" t="s">
        <v>135</v>
      </c>
      <c r="F505" s="1011" t="s">
        <v>20</v>
      </c>
      <c r="G505" s="1011" t="s">
        <v>20</v>
      </c>
      <c r="H505" s="1011" t="s">
        <v>88</v>
      </c>
      <c r="I505" s="1011" t="s">
        <v>1805</v>
      </c>
      <c r="J505" s="1011" t="s">
        <v>1806</v>
      </c>
      <c r="K505" s="1011" t="s">
        <v>1329</v>
      </c>
      <c r="L505" s="1011" t="s">
        <v>47</v>
      </c>
      <c r="M505" s="1011" t="s">
        <v>198</v>
      </c>
      <c r="N505" s="1011">
        <v>162</v>
      </c>
      <c r="O505" s="1011">
        <v>147</v>
      </c>
      <c r="P505" s="1011">
        <v>1625</v>
      </c>
      <c r="Q505" s="1011">
        <v>7214.07</v>
      </c>
      <c r="R505" s="1011">
        <v>-341.02</v>
      </c>
      <c r="S505" s="1011">
        <v>887.52949999999998</v>
      </c>
      <c r="T505" s="1011">
        <v>0</v>
      </c>
      <c r="U505" s="1011">
        <v>0</v>
      </c>
      <c r="V505" s="1011">
        <v>-341.02</v>
      </c>
      <c r="W505" s="1011" t="s">
        <v>10</v>
      </c>
      <c r="X505" s="1011" t="s">
        <v>1331</v>
      </c>
      <c r="Y505" s="1011" t="s">
        <v>1807</v>
      </c>
      <c r="AA505" s="1011" t="s">
        <v>1808</v>
      </c>
      <c r="AB505" s="1011" t="s">
        <v>140</v>
      </c>
    </row>
    <row r="506" spans="1:28" x14ac:dyDescent="0.25">
      <c r="A506" s="1011">
        <v>93754612</v>
      </c>
      <c r="B506" s="1011" t="s">
        <v>1960</v>
      </c>
      <c r="C506" s="1011" t="s">
        <v>1326</v>
      </c>
      <c r="D506" s="1011" t="s">
        <v>113</v>
      </c>
      <c r="E506" s="1011" t="s">
        <v>135</v>
      </c>
      <c r="F506" s="1011" t="s">
        <v>267</v>
      </c>
      <c r="G506" s="1011" t="s">
        <v>1687</v>
      </c>
      <c r="H506" s="1011" t="s">
        <v>105</v>
      </c>
      <c r="I506" s="1011" t="s">
        <v>1688</v>
      </c>
      <c r="J506" s="1011" t="s">
        <v>1416</v>
      </c>
      <c r="K506" s="1011" t="s">
        <v>1329</v>
      </c>
      <c r="L506" s="1011" t="s">
        <v>47</v>
      </c>
      <c r="M506" s="1011" t="s">
        <v>198</v>
      </c>
      <c r="N506" s="1011">
        <v>1</v>
      </c>
      <c r="O506" s="1011">
        <v>0</v>
      </c>
      <c r="P506" s="1011">
        <v>10</v>
      </c>
      <c r="Q506" s="1011">
        <v>88.55</v>
      </c>
      <c r="R506" s="1011">
        <v>15.55</v>
      </c>
      <c r="S506" s="1011">
        <v>6.6863229000000004</v>
      </c>
      <c r="T506" s="1011">
        <v>0</v>
      </c>
      <c r="U506" s="1011">
        <v>0</v>
      </c>
      <c r="V506" s="1011">
        <v>15.55</v>
      </c>
      <c r="W506" s="1011" t="s">
        <v>1397</v>
      </c>
      <c r="X506" s="1011" t="s">
        <v>1331</v>
      </c>
      <c r="Y506" s="1011" t="s">
        <v>1961</v>
      </c>
      <c r="AA506" s="1011" t="s">
        <v>1962</v>
      </c>
      <c r="AB506" s="1011" t="s">
        <v>140</v>
      </c>
    </row>
    <row r="507" spans="1:28" x14ac:dyDescent="0.25">
      <c r="A507" s="1011">
        <v>64166572</v>
      </c>
      <c r="B507" s="1011" t="s">
        <v>2082</v>
      </c>
      <c r="C507" s="1011" t="s">
        <v>1326</v>
      </c>
      <c r="D507" s="1011" t="s">
        <v>1</v>
      </c>
      <c r="E507" s="1011" t="s">
        <v>135</v>
      </c>
      <c r="F507" s="1011" t="s">
        <v>20</v>
      </c>
      <c r="G507" s="1011" t="s">
        <v>20</v>
      </c>
      <c r="H507" s="1011" t="s">
        <v>97</v>
      </c>
      <c r="I507" s="1011" t="s">
        <v>2083</v>
      </c>
      <c r="J507" s="1011" t="s">
        <v>1499</v>
      </c>
      <c r="K507" s="1011" t="s">
        <v>1329</v>
      </c>
      <c r="L507" s="1011" t="s">
        <v>47</v>
      </c>
      <c r="M507" s="1011" t="s">
        <v>198</v>
      </c>
      <c r="N507" s="1011">
        <v>601.93349999999998</v>
      </c>
      <c r="O507" s="1011">
        <v>239.83349999999999</v>
      </c>
      <c r="P507" s="1011">
        <v>13431.32</v>
      </c>
      <c r="Q507" s="1011">
        <v>18425.5</v>
      </c>
      <c r="R507" s="1011">
        <v>3754.07</v>
      </c>
      <c r="S507" s="1011">
        <v>3190.8112933799998</v>
      </c>
      <c r="T507" s="1011">
        <v>0</v>
      </c>
      <c r="U507" s="1011">
        <v>0</v>
      </c>
      <c r="V507" s="1011">
        <v>3754.07</v>
      </c>
      <c r="W507" s="1011" t="s">
        <v>1361</v>
      </c>
      <c r="X507" s="1011" t="s">
        <v>1331</v>
      </c>
      <c r="Y507" s="1011" t="s">
        <v>2084</v>
      </c>
      <c r="AA507" s="1011" t="s">
        <v>2085</v>
      </c>
      <c r="AB507" s="1011" t="s">
        <v>140</v>
      </c>
    </row>
    <row r="508" spans="1:28" x14ac:dyDescent="0.25">
      <c r="A508" s="1011">
        <v>64166572</v>
      </c>
      <c r="B508" s="1011" t="s">
        <v>2082</v>
      </c>
      <c r="C508" s="1011" t="s">
        <v>1326</v>
      </c>
      <c r="D508" s="1011" t="s">
        <v>1</v>
      </c>
      <c r="E508" s="1011" t="s">
        <v>135</v>
      </c>
      <c r="F508" s="1011" t="s">
        <v>20</v>
      </c>
      <c r="G508" s="1011" t="s">
        <v>20</v>
      </c>
      <c r="H508" s="1011" t="s">
        <v>102</v>
      </c>
      <c r="I508" s="1011" t="s">
        <v>2083</v>
      </c>
      <c r="J508" s="1011" t="s">
        <v>1499</v>
      </c>
      <c r="K508" s="1011" t="s">
        <v>1329</v>
      </c>
      <c r="L508" s="1011" t="s">
        <v>47</v>
      </c>
      <c r="M508" s="1011" t="s">
        <v>198</v>
      </c>
      <c r="N508" s="1011">
        <v>222</v>
      </c>
      <c r="O508" s="1011">
        <v>20</v>
      </c>
      <c r="P508" s="1011">
        <v>7082.65</v>
      </c>
      <c r="Q508" s="1011">
        <v>13426.25</v>
      </c>
      <c r="R508" s="1011">
        <v>1675.1599441999999</v>
      </c>
      <c r="S508" s="1011">
        <v>174.99416031999999</v>
      </c>
      <c r="T508" s="1011">
        <v>244.67994419999999</v>
      </c>
      <c r="U508" s="1011">
        <v>0</v>
      </c>
      <c r="V508" s="1011">
        <v>1614.95</v>
      </c>
      <c r="W508" s="1011" t="s">
        <v>1361</v>
      </c>
      <c r="X508" s="1011" t="s">
        <v>1331</v>
      </c>
      <c r="Y508" s="1011" t="s">
        <v>2084</v>
      </c>
      <c r="AA508" s="1011" t="s">
        <v>2085</v>
      </c>
      <c r="AB508" s="1011" t="s">
        <v>140</v>
      </c>
    </row>
    <row r="509" spans="1:28" x14ac:dyDescent="0.25">
      <c r="A509" s="1011">
        <v>64166572</v>
      </c>
      <c r="B509" s="1011" t="s">
        <v>2082</v>
      </c>
      <c r="C509" s="1011" t="s">
        <v>1326</v>
      </c>
      <c r="D509" s="1011" t="s">
        <v>1</v>
      </c>
      <c r="E509" s="1011" t="s">
        <v>135</v>
      </c>
      <c r="F509" s="1011" t="s">
        <v>20</v>
      </c>
      <c r="G509" s="1011" t="s">
        <v>20</v>
      </c>
      <c r="H509" s="1011" t="s">
        <v>93</v>
      </c>
      <c r="I509" s="1011" t="s">
        <v>2083</v>
      </c>
      <c r="J509" s="1011" t="s">
        <v>1499</v>
      </c>
      <c r="K509" s="1011" t="s">
        <v>1329</v>
      </c>
      <c r="L509" s="1011" t="s">
        <v>47</v>
      </c>
      <c r="M509" s="1011" t="s">
        <v>198</v>
      </c>
      <c r="N509" s="1011">
        <v>547</v>
      </c>
      <c r="O509" s="1011">
        <v>140</v>
      </c>
      <c r="P509" s="1011">
        <v>11720.16</v>
      </c>
      <c r="Q509" s="1011">
        <v>15625.22</v>
      </c>
      <c r="R509" s="1011">
        <v>2097.58</v>
      </c>
      <c r="S509" s="1011">
        <v>2688.3649620699998</v>
      </c>
      <c r="T509" s="1011">
        <v>52</v>
      </c>
      <c r="U509" s="1011">
        <v>0</v>
      </c>
      <c r="V509" s="1011">
        <v>2097.58</v>
      </c>
      <c r="W509" s="1011" t="s">
        <v>1361</v>
      </c>
      <c r="X509" s="1011" t="s">
        <v>1331</v>
      </c>
      <c r="Y509" s="1011" t="s">
        <v>2084</v>
      </c>
      <c r="AA509" s="1011" t="s">
        <v>2085</v>
      </c>
      <c r="AB509" s="1011" t="s">
        <v>140</v>
      </c>
    </row>
    <row r="510" spans="1:28" x14ac:dyDescent="0.25">
      <c r="A510" s="1011">
        <v>64042872</v>
      </c>
      <c r="B510" s="1011" t="s">
        <v>1364</v>
      </c>
      <c r="C510" s="1011" t="s">
        <v>1365</v>
      </c>
      <c r="D510" s="1011" t="s">
        <v>1</v>
      </c>
      <c r="E510" s="1011" t="s">
        <v>135</v>
      </c>
      <c r="F510" s="1011" t="s">
        <v>34</v>
      </c>
      <c r="G510" s="1011" t="s">
        <v>34</v>
      </c>
      <c r="H510" s="1011" t="s">
        <v>92</v>
      </c>
      <c r="I510" s="1011" t="s">
        <v>1366</v>
      </c>
      <c r="J510" s="1011" t="s">
        <v>1354</v>
      </c>
      <c r="K510" s="1011" t="s">
        <v>1329</v>
      </c>
      <c r="L510" s="1011" t="s">
        <v>47</v>
      </c>
      <c r="M510" s="1011" t="s">
        <v>198</v>
      </c>
      <c r="N510" s="1011">
        <v>189.33330000000001</v>
      </c>
      <c r="O510" s="1011">
        <v>188.33330000000001</v>
      </c>
      <c r="P510" s="1011">
        <v>6333.33</v>
      </c>
      <c r="Q510" s="1011">
        <v>4482.76</v>
      </c>
      <c r="R510" s="1011">
        <v>419.17</v>
      </c>
      <c r="S510" s="1011">
        <v>724.90006318999997</v>
      </c>
      <c r="T510" s="1011">
        <v>0</v>
      </c>
      <c r="U510" s="1011">
        <v>0</v>
      </c>
      <c r="V510" s="1011">
        <v>419.17</v>
      </c>
      <c r="W510" s="1011" t="s">
        <v>1355</v>
      </c>
      <c r="X510" s="1011" t="s">
        <v>1331</v>
      </c>
      <c r="Y510" s="1011" t="s">
        <v>1367</v>
      </c>
      <c r="AA510" s="1011" t="s">
        <v>1368</v>
      </c>
      <c r="AB510" s="1011" t="s">
        <v>140</v>
      </c>
    </row>
    <row r="511" spans="1:28" x14ac:dyDescent="0.25">
      <c r="A511" s="1011">
        <v>54122478</v>
      </c>
      <c r="B511" s="1011" t="s">
        <v>1722</v>
      </c>
      <c r="C511" s="1011" t="s">
        <v>1326</v>
      </c>
      <c r="D511" s="1011" t="s">
        <v>1</v>
      </c>
      <c r="E511" s="1011" t="s">
        <v>135</v>
      </c>
      <c r="F511" s="1011" t="s">
        <v>34</v>
      </c>
      <c r="G511" s="1011" t="s">
        <v>34</v>
      </c>
      <c r="H511" s="1011" t="s">
        <v>529</v>
      </c>
      <c r="I511" s="1011" t="s">
        <v>1662</v>
      </c>
      <c r="J511" s="1011" t="s">
        <v>1663</v>
      </c>
      <c r="K511" s="1011" t="s">
        <v>1329</v>
      </c>
      <c r="L511" s="1011" t="s">
        <v>47</v>
      </c>
      <c r="M511" s="1011" t="s">
        <v>198</v>
      </c>
      <c r="N511" s="1011">
        <v>2</v>
      </c>
      <c r="O511" s="1011">
        <v>0</v>
      </c>
      <c r="P511" s="1011">
        <v>88.1</v>
      </c>
      <c r="Q511" s="1011">
        <v>430.21</v>
      </c>
      <c r="R511" s="1011">
        <v>64.2</v>
      </c>
      <c r="S511" s="1011">
        <v>10.889519999999999</v>
      </c>
      <c r="T511" s="1011">
        <v>0</v>
      </c>
      <c r="U511" s="1011">
        <v>0</v>
      </c>
      <c r="V511" s="1011">
        <v>64.2</v>
      </c>
      <c r="W511" s="1011" t="s">
        <v>1664</v>
      </c>
      <c r="X511" s="1011" t="s">
        <v>1331</v>
      </c>
      <c r="Y511" s="1011" t="s">
        <v>1723</v>
      </c>
      <c r="AA511" s="1011" t="s">
        <v>1724</v>
      </c>
      <c r="AB511" s="1011" t="s">
        <v>140</v>
      </c>
    </row>
    <row r="512" spans="1:28" x14ac:dyDescent="0.25">
      <c r="A512" s="1011">
        <v>14106363</v>
      </c>
      <c r="B512" s="1011" t="s">
        <v>2208</v>
      </c>
      <c r="C512" s="1011" t="s">
        <v>1326</v>
      </c>
      <c r="D512" s="1011" t="s">
        <v>1</v>
      </c>
      <c r="E512" s="1011" t="s">
        <v>135</v>
      </c>
      <c r="F512" s="1011" t="s">
        <v>34</v>
      </c>
      <c r="G512" s="1011" t="s">
        <v>34</v>
      </c>
      <c r="H512" s="1011" t="s">
        <v>89</v>
      </c>
      <c r="I512" s="1011" t="s">
        <v>1675</v>
      </c>
      <c r="J512" s="1011" t="s">
        <v>1676</v>
      </c>
      <c r="K512" s="1011" t="s">
        <v>1329</v>
      </c>
      <c r="L512" s="1011" t="s">
        <v>47</v>
      </c>
      <c r="M512" s="1011" t="s">
        <v>198</v>
      </c>
      <c r="N512" s="1011">
        <v>21</v>
      </c>
      <c r="O512" s="1011">
        <v>6</v>
      </c>
      <c r="P512" s="1011">
        <v>210</v>
      </c>
      <c r="Q512" s="1011">
        <v>632.62</v>
      </c>
      <c r="R512" s="1011">
        <v>105.55</v>
      </c>
      <c r="S512" s="1011">
        <v>64.981254300000003</v>
      </c>
      <c r="T512" s="1011">
        <v>0</v>
      </c>
      <c r="U512" s="1011">
        <v>0</v>
      </c>
      <c r="V512" s="1011">
        <v>105.55</v>
      </c>
      <c r="W512" s="1011" t="s">
        <v>47</v>
      </c>
      <c r="X512" s="1011" t="s">
        <v>1331</v>
      </c>
      <c r="Y512" s="1011" t="s">
        <v>2209</v>
      </c>
      <c r="AA512" s="1011" t="s">
        <v>2210</v>
      </c>
      <c r="AB512" s="1011" t="s">
        <v>140</v>
      </c>
    </row>
    <row r="513" spans="1:28" x14ac:dyDescent="0.25">
      <c r="A513" s="1011">
        <v>84064930</v>
      </c>
      <c r="B513" s="1011" t="s">
        <v>1467</v>
      </c>
      <c r="C513" s="1011" t="s">
        <v>1326</v>
      </c>
      <c r="D513" s="1011" t="s">
        <v>1</v>
      </c>
      <c r="E513" s="1011" t="s">
        <v>135</v>
      </c>
      <c r="F513" s="1011" t="s">
        <v>20</v>
      </c>
      <c r="G513" s="1011" t="s">
        <v>20</v>
      </c>
      <c r="H513" s="1011" t="s">
        <v>94</v>
      </c>
      <c r="I513" s="1011" t="s">
        <v>1468</v>
      </c>
      <c r="J513" s="1011" t="s">
        <v>1469</v>
      </c>
      <c r="K513" s="1011" t="s">
        <v>1329</v>
      </c>
      <c r="L513" s="1011" t="s">
        <v>47</v>
      </c>
      <c r="M513" s="1011" t="s">
        <v>198</v>
      </c>
      <c r="N513" s="1011">
        <v>1350.625</v>
      </c>
      <c r="O513" s="1011">
        <v>196.25</v>
      </c>
      <c r="P513" s="1011">
        <v>38473</v>
      </c>
      <c r="Q513" s="1011">
        <v>28241.21</v>
      </c>
      <c r="R513" s="1011">
        <v>2159.0100000000002</v>
      </c>
      <c r="S513" s="1011">
        <v>4159.4204297799997</v>
      </c>
      <c r="T513" s="1011">
        <v>0</v>
      </c>
      <c r="U513" s="1011">
        <v>0</v>
      </c>
      <c r="V513" s="1011">
        <v>2159.0100000000002</v>
      </c>
      <c r="W513" s="1011" t="s">
        <v>1470</v>
      </c>
      <c r="X513" s="1011" t="s">
        <v>1331</v>
      </c>
      <c r="Y513" s="1011" t="s">
        <v>1471</v>
      </c>
      <c r="AA513" s="1011" t="s">
        <v>1472</v>
      </c>
      <c r="AB513" s="1011" t="s">
        <v>140</v>
      </c>
    </row>
    <row r="514" spans="1:28" x14ac:dyDescent="0.25">
      <c r="A514" s="1011">
        <v>54056197</v>
      </c>
      <c r="B514" s="1011" t="s">
        <v>1884</v>
      </c>
      <c r="C514" s="1011" t="s">
        <v>1326</v>
      </c>
      <c r="D514" s="1011" t="s">
        <v>1</v>
      </c>
      <c r="E514" s="1011" t="s">
        <v>135</v>
      </c>
      <c r="F514" s="1011" t="s">
        <v>20</v>
      </c>
      <c r="G514" s="1011" t="s">
        <v>20</v>
      </c>
      <c r="H514" s="1011" t="s">
        <v>94</v>
      </c>
      <c r="I514" s="1011" t="s">
        <v>1885</v>
      </c>
      <c r="J514" s="1011" t="s">
        <v>1886</v>
      </c>
      <c r="K514" s="1011" t="s">
        <v>1329</v>
      </c>
      <c r="L514" s="1011" t="s">
        <v>47</v>
      </c>
      <c r="M514" s="1011" t="s">
        <v>198</v>
      </c>
      <c r="N514" s="1011">
        <v>324</v>
      </c>
      <c r="O514" s="1011">
        <v>61</v>
      </c>
      <c r="P514" s="1011">
        <v>10563</v>
      </c>
      <c r="Q514" s="1011">
        <v>6551.68</v>
      </c>
      <c r="R514" s="1011">
        <v>423.13</v>
      </c>
      <c r="S514" s="1011">
        <v>1008.9703950000001</v>
      </c>
      <c r="T514" s="1011">
        <v>0</v>
      </c>
      <c r="U514" s="1011">
        <v>0</v>
      </c>
      <c r="V514" s="1011">
        <v>423.13</v>
      </c>
      <c r="W514" s="1011" t="s">
        <v>1887</v>
      </c>
      <c r="X514" s="1011" t="s">
        <v>1331</v>
      </c>
      <c r="Y514" s="1011" t="s">
        <v>1888</v>
      </c>
      <c r="AA514" s="1011" t="s">
        <v>1889</v>
      </c>
      <c r="AB514" s="1011" t="s">
        <v>140</v>
      </c>
    </row>
    <row r="515" spans="1:28" x14ac:dyDescent="0.25">
      <c r="A515" s="1011">
        <v>24166571</v>
      </c>
      <c r="B515" s="1011" t="s">
        <v>2381</v>
      </c>
      <c r="C515" s="1011" t="s">
        <v>1326</v>
      </c>
      <c r="D515" s="1011" t="s">
        <v>1</v>
      </c>
      <c r="E515" s="1011" t="s">
        <v>135</v>
      </c>
      <c r="F515" s="1011" t="s">
        <v>0</v>
      </c>
      <c r="G515" s="1011" t="s">
        <v>0</v>
      </c>
      <c r="H515" s="1011" t="s">
        <v>98</v>
      </c>
      <c r="I515" s="1011" t="s">
        <v>2382</v>
      </c>
      <c r="J515" s="1011" t="s">
        <v>1499</v>
      </c>
      <c r="K515" s="1011" t="s">
        <v>1329</v>
      </c>
      <c r="L515" s="1011" t="s">
        <v>47</v>
      </c>
      <c r="M515" s="1011" t="s">
        <v>198</v>
      </c>
      <c r="N515" s="1011">
        <v>381.9778</v>
      </c>
      <c r="O515" s="1011">
        <v>307.9778</v>
      </c>
      <c r="P515" s="1011">
        <v>9780.4599999999991</v>
      </c>
      <c r="Q515" s="1011">
        <v>12235.24</v>
      </c>
      <c r="R515" s="1011">
        <v>2389.39</v>
      </c>
      <c r="S515" s="1011">
        <v>1704.0279751</v>
      </c>
      <c r="T515" s="1011">
        <v>0</v>
      </c>
      <c r="U515" s="1011">
        <v>0</v>
      </c>
      <c r="V515" s="1011">
        <v>2389.39</v>
      </c>
      <c r="W515" s="1011" t="s">
        <v>1361</v>
      </c>
      <c r="X515" s="1011" t="s">
        <v>1331</v>
      </c>
      <c r="Y515" s="1011" t="s">
        <v>2383</v>
      </c>
      <c r="AA515" s="1011" t="s">
        <v>2384</v>
      </c>
      <c r="AB515" s="1011" t="s">
        <v>140</v>
      </c>
    </row>
    <row r="516" spans="1:28" x14ac:dyDescent="0.25">
      <c r="A516" s="1011">
        <v>24007189</v>
      </c>
      <c r="B516" s="1011" t="s">
        <v>2300</v>
      </c>
      <c r="C516" s="1011" t="s">
        <v>1326</v>
      </c>
      <c r="D516" s="1011" t="s">
        <v>1</v>
      </c>
      <c r="E516" s="1011" t="s">
        <v>135</v>
      </c>
      <c r="F516" s="1011" t="s">
        <v>9</v>
      </c>
      <c r="G516" s="1011" t="s">
        <v>9</v>
      </c>
      <c r="H516" s="1011" t="s">
        <v>530</v>
      </c>
      <c r="I516" s="1011" t="s">
        <v>1656</v>
      </c>
      <c r="J516" s="1011" t="s">
        <v>1657</v>
      </c>
      <c r="K516" s="1011" t="s">
        <v>1329</v>
      </c>
      <c r="L516" s="1011" t="s">
        <v>47</v>
      </c>
      <c r="M516" s="1011" t="s">
        <v>198</v>
      </c>
      <c r="N516" s="1011">
        <v>128</v>
      </c>
      <c r="O516" s="1011">
        <v>0</v>
      </c>
      <c r="P516" s="1011">
        <v>1280</v>
      </c>
      <c r="Q516" s="1011">
        <v>5403.21</v>
      </c>
      <c r="R516" s="1011">
        <v>10.9</v>
      </c>
      <c r="S516" s="1011">
        <v>151.19999999999999</v>
      </c>
      <c r="T516" s="1011">
        <v>0</v>
      </c>
      <c r="U516" s="1011">
        <v>0</v>
      </c>
      <c r="V516" s="1011">
        <v>10.9</v>
      </c>
      <c r="W516" s="1011" t="s">
        <v>1658</v>
      </c>
      <c r="X516" s="1011" t="s">
        <v>1331</v>
      </c>
      <c r="Y516" s="1011" t="s">
        <v>2301</v>
      </c>
      <c r="AA516" s="1011" t="s">
        <v>2302</v>
      </c>
      <c r="AB516" s="1011" t="s">
        <v>140</v>
      </c>
    </row>
    <row r="517" spans="1:28" x14ac:dyDescent="0.25">
      <c r="A517" s="1011">
        <v>64237621</v>
      </c>
      <c r="B517" s="1011" t="s">
        <v>1834</v>
      </c>
      <c r="C517" s="1011" t="s">
        <v>1326</v>
      </c>
      <c r="D517" s="1011" t="s">
        <v>1</v>
      </c>
      <c r="E517" s="1011" t="s">
        <v>135</v>
      </c>
      <c r="F517" s="1011" t="s">
        <v>34</v>
      </c>
      <c r="G517" s="1011" t="s">
        <v>34</v>
      </c>
      <c r="H517" s="1011" t="s">
        <v>96</v>
      </c>
      <c r="I517" s="1011" t="s">
        <v>1835</v>
      </c>
      <c r="J517" s="1011" t="s">
        <v>1354</v>
      </c>
      <c r="K517" s="1011" t="s">
        <v>1329</v>
      </c>
      <c r="L517" s="1011" t="s">
        <v>47</v>
      </c>
      <c r="M517" s="1011" t="s">
        <v>198</v>
      </c>
      <c r="N517" s="1011">
        <v>109</v>
      </c>
      <c r="O517" s="1011">
        <v>71</v>
      </c>
      <c r="P517" s="1011">
        <v>362.37</v>
      </c>
      <c r="Q517" s="1011">
        <v>2952.51</v>
      </c>
      <c r="R517" s="1011">
        <v>111.92550218</v>
      </c>
      <c r="S517" s="1011">
        <v>1142.54023235</v>
      </c>
      <c r="T517" s="1011">
        <v>-1.449782E-2</v>
      </c>
      <c r="U517" s="1011">
        <v>226.6</v>
      </c>
      <c r="V517" s="1011">
        <v>338.54</v>
      </c>
      <c r="W517" s="1011" t="s">
        <v>1355</v>
      </c>
      <c r="X517" s="1011" t="s">
        <v>1331</v>
      </c>
      <c r="Y517" s="1011" t="s">
        <v>1836</v>
      </c>
      <c r="AA517" s="1011" t="s">
        <v>1837</v>
      </c>
      <c r="AB517" s="1011" t="s">
        <v>140</v>
      </c>
    </row>
    <row r="518" spans="1:28" x14ac:dyDescent="0.25">
      <c r="A518" s="1011">
        <v>63991905</v>
      </c>
      <c r="B518" s="1011" t="s">
        <v>2241</v>
      </c>
      <c r="C518" s="1011" t="s">
        <v>1326</v>
      </c>
      <c r="D518" s="1011" t="s">
        <v>1</v>
      </c>
      <c r="E518" s="1011" t="s">
        <v>135</v>
      </c>
      <c r="F518" s="1011" t="s">
        <v>20</v>
      </c>
      <c r="G518" s="1011" t="s">
        <v>20</v>
      </c>
      <c r="H518" s="1011" t="s">
        <v>92</v>
      </c>
      <c r="I518" s="1011" t="s">
        <v>1376</v>
      </c>
      <c r="J518" s="1011" t="s">
        <v>1377</v>
      </c>
      <c r="K518" s="1011" t="s">
        <v>1329</v>
      </c>
      <c r="L518" s="1011" t="s">
        <v>47</v>
      </c>
      <c r="M518" s="1011" t="s">
        <v>198</v>
      </c>
      <c r="N518" s="1011">
        <v>132</v>
      </c>
      <c r="O518" s="1011">
        <v>131</v>
      </c>
      <c r="P518" s="1011">
        <v>4236.68</v>
      </c>
      <c r="Q518" s="1011">
        <v>4125.53</v>
      </c>
      <c r="R518" s="1011">
        <v>798.96</v>
      </c>
      <c r="S518" s="1011">
        <v>675.55561491000003</v>
      </c>
      <c r="T518" s="1011">
        <v>0</v>
      </c>
      <c r="U518" s="1011">
        <v>0</v>
      </c>
      <c r="V518" s="1011">
        <v>798.96</v>
      </c>
      <c r="W518" s="1011" t="s">
        <v>1378</v>
      </c>
      <c r="X518" s="1011" t="s">
        <v>1331</v>
      </c>
      <c r="Y518" s="1011" t="s">
        <v>2242</v>
      </c>
      <c r="AA518" s="1011" t="s">
        <v>2243</v>
      </c>
      <c r="AB518" s="1011" t="s">
        <v>140</v>
      </c>
    </row>
    <row r="519" spans="1:28" x14ac:dyDescent="0.25">
      <c r="A519" s="1011">
        <v>94231842</v>
      </c>
      <c r="B519" s="1011" t="s">
        <v>1946</v>
      </c>
      <c r="C519" s="1011" t="s">
        <v>1326</v>
      </c>
      <c r="D519" s="1011" t="s">
        <v>1</v>
      </c>
      <c r="E519" s="1011" t="s">
        <v>135</v>
      </c>
      <c r="F519" s="1011" t="s">
        <v>11</v>
      </c>
      <c r="G519" s="1011" t="s">
        <v>11</v>
      </c>
      <c r="H519" s="1011" t="s">
        <v>92</v>
      </c>
      <c r="I519" s="1011" t="s">
        <v>1947</v>
      </c>
      <c r="J519" s="1011" t="s">
        <v>1868</v>
      </c>
      <c r="K519" s="1011" t="s">
        <v>1329</v>
      </c>
      <c r="L519" s="1011" t="s">
        <v>47</v>
      </c>
      <c r="M519" s="1011" t="s">
        <v>198</v>
      </c>
      <c r="N519" s="1011">
        <v>29</v>
      </c>
      <c r="O519" s="1011">
        <v>19</v>
      </c>
      <c r="P519" s="1011">
        <v>1015</v>
      </c>
      <c r="Q519" s="1011">
        <v>1139.7</v>
      </c>
      <c r="R519" s="1011">
        <v>210.31</v>
      </c>
      <c r="S519" s="1011">
        <v>142.05932856000001</v>
      </c>
      <c r="T519" s="1011">
        <v>0</v>
      </c>
      <c r="U519" s="1011">
        <v>0</v>
      </c>
      <c r="V519" s="1011">
        <v>210.31</v>
      </c>
      <c r="W519" s="1011" t="s">
        <v>1869</v>
      </c>
      <c r="X519" s="1011" t="s">
        <v>1331</v>
      </c>
      <c r="Y519" s="1011" t="s">
        <v>1948</v>
      </c>
      <c r="AA519" s="1011" t="s">
        <v>1949</v>
      </c>
      <c r="AB519" s="1011" t="s">
        <v>140</v>
      </c>
    </row>
    <row r="520" spans="1:28" x14ac:dyDescent="0.25">
      <c r="A520" s="1011">
        <v>63998637</v>
      </c>
      <c r="B520" s="1011" t="s">
        <v>2297</v>
      </c>
      <c r="C520" s="1011" t="s">
        <v>1326</v>
      </c>
      <c r="D520" s="1011" t="s">
        <v>1</v>
      </c>
      <c r="E520" s="1011" t="s">
        <v>135</v>
      </c>
      <c r="F520" s="1011" t="s">
        <v>20</v>
      </c>
      <c r="G520" s="1011" t="s">
        <v>20</v>
      </c>
      <c r="H520" s="1011" t="s">
        <v>96</v>
      </c>
      <c r="I520" s="1011" t="s">
        <v>2212</v>
      </c>
      <c r="J520" s="1011" t="s">
        <v>1669</v>
      </c>
      <c r="K520" s="1011" t="s">
        <v>1329</v>
      </c>
      <c r="L520" s="1011" t="s">
        <v>47</v>
      </c>
      <c r="M520" s="1011" t="s">
        <v>198</v>
      </c>
      <c r="N520" s="1011">
        <v>17.166699999999999</v>
      </c>
      <c r="O520" s="1011">
        <v>17.166699999999999</v>
      </c>
      <c r="P520" s="1011">
        <v>120.66</v>
      </c>
      <c r="Q520" s="1011">
        <v>608.59</v>
      </c>
      <c r="R520" s="1011">
        <v>114.26</v>
      </c>
      <c r="S520" s="1011">
        <v>87.746061069999996</v>
      </c>
      <c r="T520" s="1011">
        <v>0</v>
      </c>
      <c r="U520" s="1011">
        <v>0</v>
      </c>
      <c r="V520" s="1011">
        <v>114.26</v>
      </c>
      <c r="W520" s="1011" t="s">
        <v>1670</v>
      </c>
      <c r="X520" s="1011" t="s">
        <v>1331</v>
      </c>
      <c r="Y520" s="1011" t="s">
        <v>2298</v>
      </c>
      <c r="AA520" s="1011" t="s">
        <v>2299</v>
      </c>
      <c r="AB520" s="1011" t="s">
        <v>140</v>
      </c>
    </row>
    <row r="521" spans="1:28" x14ac:dyDescent="0.25">
      <c r="A521" s="1011">
        <v>43775741</v>
      </c>
      <c r="B521" s="1011" t="s">
        <v>2351</v>
      </c>
      <c r="C521" s="1011" t="s">
        <v>1326</v>
      </c>
      <c r="D521" s="1011" t="s">
        <v>1</v>
      </c>
      <c r="E521" s="1011" t="s">
        <v>135</v>
      </c>
      <c r="F521" s="1011" t="s">
        <v>20</v>
      </c>
      <c r="G521" s="1011" t="s">
        <v>20</v>
      </c>
      <c r="H521" s="1011" t="s">
        <v>90</v>
      </c>
      <c r="I521" s="1011" t="s">
        <v>2352</v>
      </c>
      <c r="J521" s="1011" t="s">
        <v>2353</v>
      </c>
      <c r="K521" s="1011" t="s">
        <v>1329</v>
      </c>
      <c r="L521" s="1011" t="s">
        <v>47</v>
      </c>
      <c r="M521" s="1011" t="s">
        <v>198</v>
      </c>
      <c r="N521" s="1011">
        <v>100</v>
      </c>
      <c r="O521" s="1011">
        <v>79</v>
      </c>
      <c r="P521" s="1011">
        <v>2290</v>
      </c>
      <c r="Q521" s="1011">
        <v>4520.01</v>
      </c>
      <c r="R521" s="1011">
        <v>670.97</v>
      </c>
      <c r="S521" s="1011">
        <v>486.86264972999999</v>
      </c>
      <c r="T521" s="1011">
        <v>0</v>
      </c>
      <c r="U521" s="1011">
        <v>0</v>
      </c>
      <c r="V521" s="1011">
        <v>670.97</v>
      </c>
      <c r="W521" s="1011" t="s">
        <v>2354</v>
      </c>
      <c r="X521" s="1011" t="s">
        <v>1331</v>
      </c>
      <c r="Y521" s="1011" t="s">
        <v>2355</v>
      </c>
      <c r="AA521" s="1011" t="s">
        <v>2356</v>
      </c>
      <c r="AB521" s="1011" t="s">
        <v>140</v>
      </c>
    </row>
    <row r="522" spans="1:28" x14ac:dyDescent="0.25">
      <c r="A522" s="1011">
        <v>63997555</v>
      </c>
      <c r="B522" s="1011" t="s">
        <v>1633</v>
      </c>
      <c r="C522" s="1011" t="s">
        <v>1326</v>
      </c>
      <c r="D522" s="1011" t="s">
        <v>1</v>
      </c>
      <c r="E522" s="1011" t="s">
        <v>135</v>
      </c>
      <c r="F522" s="1011" t="s">
        <v>20</v>
      </c>
      <c r="G522" s="1011" t="s">
        <v>20</v>
      </c>
      <c r="H522" s="1011" t="s">
        <v>101</v>
      </c>
      <c r="I522" s="1011" t="s">
        <v>1503</v>
      </c>
      <c r="J522" s="1011" t="s">
        <v>1504</v>
      </c>
      <c r="K522" s="1011" t="s">
        <v>1329</v>
      </c>
      <c r="L522" s="1011" t="s">
        <v>47</v>
      </c>
      <c r="M522" s="1011" t="s">
        <v>198</v>
      </c>
      <c r="N522" s="1011">
        <v>507</v>
      </c>
      <c r="O522" s="1011">
        <v>503</v>
      </c>
      <c r="P522" s="1011">
        <v>19686.55</v>
      </c>
      <c r="Q522" s="1011">
        <v>10264.34</v>
      </c>
      <c r="R522" s="1011">
        <v>367.24</v>
      </c>
      <c r="S522" s="1011">
        <v>2022.8731797200001</v>
      </c>
      <c r="T522" s="1011">
        <v>0</v>
      </c>
      <c r="U522" s="1011">
        <v>0</v>
      </c>
      <c r="V522" s="1011">
        <v>367.24</v>
      </c>
      <c r="W522" s="1011" t="s">
        <v>1505</v>
      </c>
      <c r="X522" s="1011" t="s">
        <v>1331</v>
      </c>
      <c r="Y522" s="1011" t="s">
        <v>1634</v>
      </c>
      <c r="AA522" s="1011" t="s">
        <v>1635</v>
      </c>
      <c r="AB522" s="1011" t="s">
        <v>140</v>
      </c>
    </row>
    <row r="523" spans="1:28" x14ac:dyDescent="0.25">
      <c r="A523" s="1011">
        <v>93754489</v>
      </c>
      <c r="B523" s="1011" t="s">
        <v>2462</v>
      </c>
      <c r="C523" s="1011" t="s">
        <v>1326</v>
      </c>
      <c r="D523" s="1011" t="s">
        <v>1</v>
      </c>
      <c r="E523" s="1011" t="s">
        <v>135</v>
      </c>
      <c r="F523" s="1011" t="s">
        <v>11</v>
      </c>
      <c r="G523" s="1011" t="s">
        <v>11</v>
      </c>
      <c r="H523" s="1011" t="s">
        <v>92</v>
      </c>
      <c r="I523" s="1011" t="s">
        <v>1353</v>
      </c>
      <c r="J523" s="1011" t="s">
        <v>1354</v>
      </c>
      <c r="K523" s="1011" t="s">
        <v>1329</v>
      </c>
      <c r="L523" s="1011" t="s">
        <v>47</v>
      </c>
      <c r="M523" s="1011" t="s">
        <v>198</v>
      </c>
      <c r="N523" s="1011">
        <v>65</v>
      </c>
      <c r="O523" s="1011">
        <v>53</v>
      </c>
      <c r="P523" s="1011">
        <v>415.69</v>
      </c>
      <c r="Q523" s="1011">
        <v>1686.56</v>
      </c>
      <c r="R523" s="1011">
        <v>372.01</v>
      </c>
      <c r="S523" s="1011">
        <v>635.49806653999997</v>
      </c>
      <c r="T523" s="1011">
        <v>0</v>
      </c>
      <c r="U523" s="1011">
        <v>0</v>
      </c>
      <c r="V523" s="1011">
        <v>372.01</v>
      </c>
      <c r="W523" s="1011" t="s">
        <v>1355</v>
      </c>
      <c r="X523" s="1011" t="s">
        <v>1331</v>
      </c>
      <c r="Y523" s="1011" t="s">
        <v>2180</v>
      </c>
      <c r="AA523" s="1011" t="s">
        <v>2463</v>
      </c>
      <c r="AB523" s="1011" t="s">
        <v>140</v>
      </c>
    </row>
    <row r="524" spans="1:28" x14ac:dyDescent="0.25">
      <c r="A524" s="1011">
        <v>84175637</v>
      </c>
      <c r="B524" s="1011" t="s">
        <v>1980</v>
      </c>
      <c r="C524" s="1011" t="s">
        <v>1326</v>
      </c>
      <c r="D524" s="1011" t="s">
        <v>1</v>
      </c>
      <c r="E524" s="1011" t="s">
        <v>135</v>
      </c>
      <c r="F524" s="1011" t="s">
        <v>35</v>
      </c>
      <c r="G524" s="1011" t="s">
        <v>35</v>
      </c>
      <c r="H524" s="1011" t="s">
        <v>88</v>
      </c>
      <c r="I524" s="1011" t="s">
        <v>1462</v>
      </c>
      <c r="J524" s="1011" t="s">
        <v>1463</v>
      </c>
      <c r="K524" s="1011" t="s">
        <v>1329</v>
      </c>
      <c r="L524" s="1011" t="s">
        <v>47</v>
      </c>
      <c r="M524" s="1011" t="s">
        <v>198</v>
      </c>
      <c r="N524" s="1011">
        <v>222</v>
      </c>
      <c r="O524" s="1011">
        <v>0</v>
      </c>
      <c r="P524" s="1011">
        <v>3330</v>
      </c>
      <c r="Q524" s="1011">
        <v>5832.09</v>
      </c>
      <c r="R524" s="1011">
        <v>-37.74</v>
      </c>
      <c r="S524" s="1011">
        <v>236.76203763000001</v>
      </c>
      <c r="T524" s="1011">
        <v>0</v>
      </c>
      <c r="U524" s="1011">
        <v>0</v>
      </c>
      <c r="V524" s="1011">
        <v>-37.74</v>
      </c>
      <c r="W524" s="1011" t="s">
        <v>1464</v>
      </c>
      <c r="X524" s="1011" t="s">
        <v>1331</v>
      </c>
      <c r="Y524" s="1011" t="s">
        <v>1981</v>
      </c>
      <c r="AA524" s="1011" t="s">
        <v>1982</v>
      </c>
      <c r="AB524" s="1011" t="s">
        <v>140</v>
      </c>
    </row>
    <row r="525" spans="1:28" x14ac:dyDescent="0.25">
      <c r="A525" s="1011">
        <v>43754282</v>
      </c>
      <c r="B525" s="1011" t="s">
        <v>2125</v>
      </c>
      <c r="C525" s="1011" t="s">
        <v>1326</v>
      </c>
      <c r="D525" s="1011" t="s">
        <v>1</v>
      </c>
      <c r="E525" s="1011" t="s">
        <v>135</v>
      </c>
      <c r="F525" s="1011" t="s">
        <v>34</v>
      </c>
      <c r="G525" s="1011" t="s">
        <v>34</v>
      </c>
      <c r="H525" s="1011" t="s">
        <v>102</v>
      </c>
      <c r="I525" s="1011" t="s">
        <v>1327</v>
      </c>
      <c r="J525" s="1011" t="s">
        <v>1328</v>
      </c>
      <c r="K525" s="1011" t="s">
        <v>1329</v>
      </c>
      <c r="L525" s="1011" t="s">
        <v>47</v>
      </c>
      <c r="M525" s="1011" t="s">
        <v>198</v>
      </c>
      <c r="N525" s="1011">
        <v>281</v>
      </c>
      <c r="O525" s="1011">
        <v>21</v>
      </c>
      <c r="P525" s="1011">
        <v>8101</v>
      </c>
      <c r="Q525" s="1011">
        <v>13147.54</v>
      </c>
      <c r="R525" s="1011">
        <v>2700.73</v>
      </c>
      <c r="S525" s="1011">
        <v>1548.88273884</v>
      </c>
      <c r="T525" s="1011">
        <v>0</v>
      </c>
      <c r="U525" s="1011">
        <v>0</v>
      </c>
      <c r="V525" s="1011">
        <v>2700.73</v>
      </c>
      <c r="W525" s="1011" t="s">
        <v>1330</v>
      </c>
      <c r="X525" s="1011" t="s">
        <v>1331</v>
      </c>
      <c r="Y525" s="1011" t="s">
        <v>2126</v>
      </c>
      <c r="AA525" s="1011" t="s">
        <v>2127</v>
      </c>
      <c r="AB525" s="1011" t="s">
        <v>140</v>
      </c>
    </row>
    <row r="526" spans="1:28" x14ac:dyDescent="0.25">
      <c r="A526" s="1011">
        <v>73758021</v>
      </c>
      <c r="B526" s="1011" t="s">
        <v>1334</v>
      </c>
      <c r="C526" s="1011" t="s">
        <v>1326</v>
      </c>
      <c r="D526" s="1011" t="s">
        <v>1</v>
      </c>
      <c r="E526" s="1011" t="s">
        <v>135</v>
      </c>
      <c r="F526" s="1011" t="s">
        <v>11</v>
      </c>
      <c r="G526" s="1011" t="s">
        <v>11</v>
      </c>
      <c r="H526" s="1011" t="s">
        <v>96</v>
      </c>
      <c r="I526" s="1011" t="s">
        <v>1335</v>
      </c>
      <c r="J526" s="1011" t="s">
        <v>1336</v>
      </c>
      <c r="K526" s="1011" t="s">
        <v>1329</v>
      </c>
      <c r="L526" s="1011" t="s">
        <v>47</v>
      </c>
      <c r="M526" s="1011" t="s">
        <v>198</v>
      </c>
      <c r="N526" s="1011">
        <v>9</v>
      </c>
      <c r="O526" s="1011">
        <v>7</v>
      </c>
      <c r="P526" s="1011">
        <v>16.850000000000001</v>
      </c>
      <c r="Q526" s="1011">
        <v>170.48</v>
      </c>
      <c r="R526" s="1011">
        <v>37.96</v>
      </c>
      <c r="S526" s="1011">
        <v>21.572385440000001</v>
      </c>
      <c r="T526" s="1011">
        <v>0</v>
      </c>
      <c r="U526" s="1011">
        <v>0</v>
      </c>
      <c r="V526" s="1011">
        <v>37.96</v>
      </c>
      <c r="W526" s="1011" t="s">
        <v>1337</v>
      </c>
      <c r="X526" s="1011" t="s">
        <v>1331</v>
      </c>
      <c r="Y526" s="1011" t="s">
        <v>1338</v>
      </c>
      <c r="AA526" s="1011" t="s">
        <v>1339</v>
      </c>
      <c r="AB526" s="1011" t="s">
        <v>140</v>
      </c>
    </row>
    <row r="527" spans="1:28" x14ac:dyDescent="0.25">
      <c r="A527" s="1011">
        <v>74072976</v>
      </c>
      <c r="B527" s="1011" t="s">
        <v>2187</v>
      </c>
      <c r="C527" s="1011" t="s">
        <v>1326</v>
      </c>
      <c r="D527" s="1011" t="s">
        <v>1</v>
      </c>
      <c r="E527" s="1011" t="s">
        <v>135</v>
      </c>
      <c r="F527" s="1011" t="s">
        <v>34</v>
      </c>
      <c r="G527" s="1011" t="s">
        <v>34</v>
      </c>
      <c r="H527" s="1011" t="s">
        <v>530</v>
      </c>
      <c r="I527" s="1011" t="s">
        <v>2188</v>
      </c>
      <c r="J527" s="1011" t="s">
        <v>1328</v>
      </c>
      <c r="K527" s="1011" t="s">
        <v>1329</v>
      </c>
      <c r="L527" s="1011" t="s">
        <v>47</v>
      </c>
      <c r="M527" s="1011" t="s">
        <v>198</v>
      </c>
      <c r="N527" s="1011">
        <v>138</v>
      </c>
      <c r="O527" s="1011">
        <v>93</v>
      </c>
      <c r="P527" s="1011">
        <v>7038.14</v>
      </c>
      <c r="Q527" s="1011">
        <v>17457.43</v>
      </c>
      <c r="R527" s="1011">
        <v>1360.78</v>
      </c>
      <c r="S527" s="1011">
        <v>1914.2492545499999</v>
      </c>
      <c r="T527" s="1011">
        <v>0</v>
      </c>
      <c r="U527" s="1011">
        <v>0</v>
      </c>
      <c r="V527" s="1011">
        <v>1360.78</v>
      </c>
      <c r="W527" s="1011" t="s">
        <v>1330</v>
      </c>
      <c r="X527" s="1011" t="s">
        <v>1331</v>
      </c>
      <c r="Y527" s="1011" t="s">
        <v>2189</v>
      </c>
      <c r="AA527" s="1011" t="s">
        <v>2190</v>
      </c>
      <c r="AB527" s="1011" t="s">
        <v>140</v>
      </c>
    </row>
    <row r="528" spans="1:28" x14ac:dyDescent="0.25">
      <c r="A528" s="1011">
        <v>63752968</v>
      </c>
      <c r="B528" s="1011" t="s">
        <v>1400</v>
      </c>
      <c r="C528" s="1011" t="s">
        <v>1326</v>
      </c>
      <c r="D528" s="1011" t="s">
        <v>1</v>
      </c>
      <c r="E528" s="1011" t="s">
        <v>135</v>
      </c>
      <c r="F528" s="1011" t="s">
        <v>45</v>
      </c>
      <c r="G528" s="1011" t="s">
        <v>45</v>
      </c>
      <c r="H528" s="1011" t="s">
        <v>98</v>
      </c>
      <c r="I528" s="1011" t="s">
        <v>1353</v>
      </c>
      <c r="J528" s="1011" t="s">
        <v>1354</v>
      </c>
      <c r="K528" s="1011" t="s">
        <v>1329</v>
      </c>
      <c r="L528" s="1011" t="s">
        <v>47</v>
      </c>
      <c r="M528" s="1011" t="s">
        <v>198</v>
      </c>
      <c r="N528" s="1011">
        <v>26</v>
      </c>
      <c r="O528" s="1011">
        <v>8</v>
      </c>
      <c r="P528" s="1011">
        <v>347.67</v>
      </c>
      <c r="Q528" s="1011">
        <v>698.33</v>
      </c>
      <c r="R528" s="1011">
        <v>72.94</v>
      </c>
      <c r="S528" s="1011">
        <v>154.66177830999999</v>
      </c>
      <c r="T528" s="1011">
        <v>36</v>
      </c>
      <c r="U528" s="1011">
        <v>0</v>
      </c>
      <c r="V528" s="1011">
        <v>72.94</v>
      </c>
      <c r="W528" s="1011" t="s">
        <v>1355</v>
      </c>
      <c r="X528" s="1011" t="s">
        <v>1331</v>
      </c>
      <c r="Y528" s="1011" t="s">
        <v>1401</v>
      </c>
      <c r="AA528" s="1011" t="s">
        <v>1402</v>
      </c>
      <c r="AB528" s="1011" t="s">
        <v>140</v>
      </c>
    </row>
    <row r="529" spans="1:28" x14ac:dyDescent="0.25">
      <c r="A529" s="1011">
        <v>43893585</v>
      </c>
      <c r="B529" s="1011" t="s">
        <v>2122</v>
      </c>
      <c r="C529" s="1011" t="s">
        <v>1326</v>
      </c>
      <c r="D529" s="1011" t="s">
        <v>1</v>
      </c>
      <c r="E529" s="1011" t="s">
        <v>135</v>
      </c>
      <c r="F529" s="1011" t="s">
        <v>20</v>
      </c>
      <c r="G529" s="1011" t="s">
        <v>20</v>
      </c>
      <c r="H529" s="1011" t="s">
        <v>99</v>
      </c>
      <c r="I529" s="1011" t="s">
        <v>1462</v>
      </c>
      <c r="J529" s="1011" t="s">
        <v>1463</v>
      </c>
      <c r="K529" s="1011" t="s">
        <v>1329</v>
      </c>
      <c r="L529" s="1011" t="s">
        <v>47</v>
      </c>
      <c r="M529" s="1011" t="s">
        <v>198</v>
      </c>
      <c r="N529" s="1011">
        <v>60</v>
      </c>
      <c r="O529" s="1011">
        <v>60</v>
      </c>
      <c r="P529" s="1011">
        <v>1620</v>
      </c>
      <c r="Q529" s="1011">
        <v>1683.11</v>
      </c>
      <c r="R529" s="1011">
        <v>194.28</v>
      </c>
      <c r="S529" s="1011">
        <v>315.68411058999999</v>
      </c>
      <c r="T529" s="1011">
        <v>0</v>
      </c>
      <c r="U529" s="1011">
        <v>0</v>
      </c>
      <c r="V529" s="1011">
        <v>194.28</v>
      </c>
      <c r="W529" s="1011" t="s">
        <v>1464</v>
      </c>
      <c r="X529" s="1011" t="s">
        <v>1331</v>
      </c>
      <c r="Y529" s="1011" t="s">
        <v>2123</v>
      </c>
      <c r="AA529" s="1011" t="s">
        <v>2124</v>
      </c>
      <c r="AB529" s="1011" t="s">
        <v>140</v>
      </c>
    </row>
    <row r="530" spans="1:28" x14ac:dyDescent="0.25">
      <c r="A530" s="1011">
        <v>33952011</v>
      </c>
      <c r="B530" s="1011" t="s">
        <v>1725</v>
      </c>
      <c r="C530" s="1011" t="s">
        <v>1326</v>
      </c>
      <c r="D530" s="1011" t="s">
        <v>113</v>
      </c>
      <c r="E530" s="1011" t="s">
        <v>135</v>
      </c>
      <c r="F530" s="1011" t="s">
        <v>267</v>
      </c>
      <c r="G530" s="1011" t="s">
        <v>1687</v>
      </c>
      <c r="H530" s="1011" t="s">
        <v>104</v>
      </c>
      <c r="I530" s="1011" t="s">
        <v>1726</v>
      </c>
      <c r="J530" s="1011" t="s">
        <v>1727</v>
      </c>
      <c r="K530" s="1011" t="s">
        <v>1329</v>
      </c>
      <c r="L530" s="1011" t="s">
        <v>47</v>
      </c>
      <c r="M530" s="1011" t="s">
        <v>198</v>
      </c>
      <c r="N530" s="1011">
        <v>14</v>
      </c>
      <c r="O530" s="1011">
        <v>14</v>
      </c>
      <c r="P530" s="1011">
        <v>356.7</v>
      </c>
      <c r="Q530" s="1011">
        <v>796.44</v>
      </c>
      <c r="R530" s="1011">
        <v>160.84</v>
      </c>
      <c r="S530" s="1011">
        <v>116.67686218</v>
      </c>
      <c r="T530" s="1011">
        <v>0</v>
      </c>
      <c r="U530" s="1011">
        <v>0</v>
      </c>
      <c r="V530" s="1011">
        <v>160.84</v>
      </c>
      <c r="W530" s="1011" t="s">
        <v>1728</v>
      </c>
      <c r="X530" s="1011" t="s">
        <v>1331</v>
      </c>
      <c r="Y530" s="1011" t="s">
        <v>1729</v>
      </c>
      <c r="AA530" s="1011" t="s">
        <v>1730</v>
      </c>
      <c r="AB530" s="1011" t="s">
        <v>140</v>
      </c>
    </row>
    <row r="531" spans="1:28" x14ac:dyDescent="0.25">
      <c r="A531" s="1011">
        <v>44150696</v>
      </c>
      <c r="B531" s="1011" t="s">
        <v>1784</v>
      </c>
      <c r="C531" s="1011" t="s">
        <v>1326</v>
      </c>
      <c r="D531" s="1011" t="s">
        <v>1</v>
      </c>
      <c r="E531" s="1011" t="s">
        <v>135</v>
      </c>
      <c r="F531" s="1011" t="s">
        <v>20</v>
      </c>
      <c r="G531" s="1011" t="s">
        <v>20</v>
      </c>
      <c r="H531" s="1011" t="s">
        <v>102</v>
      </c>
      <c r="I531" s="1011" t="s">
        <v>1785</v>
      </c>
      <c r="J531" s="1011" t="s">
        <v>1360</v>
      </c>
      <c r="K531" s="1011" t="s">
        <v>1329</v>
      </c>
      <c r="L531" s="1011" t="s">
        <v>47</v>
      </c>
      <c r="M531" s="1011" t="s">
        <v>198</v>
      </c>
      <c r="N531" s="1011">
        <v>21</v>
      </c>
      <c r="O531" s="1011">
        <v>15</v>
      </c>
      <c r="P531" s="1011">
        <v>369.45</v>
      </c>
      <c r="Q531" s="1011">
        <v>670.76</v>
      </c>
      <c r="R531" s="1011">
        <v>110.32</v>
      </c>
      <c r="S531" s="1011">
        <v>86.643473619999995</v>
      </c>
      <c r="T531" s="1011">
        <v>0</v>
      </c>
      <c r="U531" s="1011">
        <v>0</v>
      </c>
      <c r="V531" s="1011">
        <v>110.32</v>
      </c>
      <c r="W531" s="1011" t="s">
        <v>1361</v>
      </c>
      <c r="X531" s="1011" t="s">
        <v>1331</v>
      </c>
      <c r="Y531" s="1011" t="s">
        <v>1786</v>
      </c>
      <c r="Z531" s="1011" t="s">
        <v>1787</v>
      </c>
      <c r="AA531" s="1011" t="s">
        <v>1788</v>
      </c>
      <c r="AB531" s="1011" t="s">
        <v>140</v>
      </c>
    </row>
    <row r="532" spans="1:28" x14ac:dyDescent="0.25">
      <c r="A532" s="1011">
        <v>13769211</v>
      </c>
      <c r="B532" s="1011" t="s">
        <v>2086</v>
      </c>
      <c r="C532" s="1011" t="s">
        <v>1326</v>
      </c>
      <c r="D532" s="1011" t="s">
        <v>1</v>
      </c>
      <c r="E532" s="1011" t="s">
        <v>135</v>
      </c>
      <c r="F532" s="1011" t="s">
        <v>36</v>
      </c>
      <c r="G532" s="1011" t="s">
        <v>36</v>
      </c>
      <c r="H532" s="1011" t="s">
        <v>529</v>
      </c>
      <c r="I532" s="1011" t="s">
        <v>2087</v>
      </c>
      <c r="J532" s="1011" t="s">
        <v>2088</v>
      </c>
      <c r="K532" s="1011" t="s">
        <v>1329</v>
      </c>
      <c r="L532" s="1011" t="s">
        <v>47</v>
      </c>
      <c r="M532" s="1011" t="s">
        <v>198</v>
      </c>
      <c r="N532" s="1011">
        <v>116</v>
      </c>
      <c r="O532" s="1011">
        <v>16</v>
      </c>
      <c r="P532" s="1011">
        <v>8028.17</v>
      </c>
      <c r="Q532" s="1011">
        <v>58285.440000000002</v>
      </c>
      <c r="R532" s="1011">
        <v>541.15483375999997</v>
      </c>
      <c r="S532" s="1011">
        <v>752.70066534</v>
      </c>
      <c r="T532" s="1011">
        <v>15.36483376</v>
      </c>
      <c r="U532" s="1011">
        <v>0</v>
      </c>
      <c r="V532" s="1011">
        <v>525.79</v>
      </c>
      <c r="W532" s="1011" t="s">
        <v>2089</v>
      </c>
      <c r="X532" s="1011" t="s">
        <v>1331</v>
      </c>
      <c r="Y532" s="1011" t="s">
        <v>2090</v>
      </c>
      <c r="AA532" s="1011" t="s">
        <v>2091</v>
      </c>
      <c r="AB532" s="1011" t="s">
        <v>140</v>
      </c>
    </row>
    <row r="533" spans="1:28" x14ac:dyDescent="0.25">
      <c r="A533" s="1011">
        <v>4138046</v>
      </c>
      <c r="B533" s="1011" t="s">
        <v>1830</v>
      </c>
      <c r="C533" s="1011" t="s">
        <v>1326</v>
      </c>
      <c r="D533" s="1011" t="s">
        <v>1</v>
      </c>
      <c r="E533" s="1011" t="s">
        <v>135</v>
      </c>
      <c r="F533" s="1011" t="s">
        <v>34</v>
      </c>
      <c r="G533" s="1011" t="s">
        <v>34</v>
      </c>
      <c r="H533" s="1011" t="s">
        <v>89</v>
      </c>
      <c r="I533" s="1011" t="s">
        <v>1831</v>
      </c>
      <c r="J533" s="1011" t="s">
        <v>1463</v>
      </c>
      <c r="K533" s="1011" t="s">
        <v>1329</v>
      </c>
      <c r="L533" s="1011" t="s">
        <v>47</v>
      </c>
      <c r="M533" s="1011" t="s">
        <v>198</v>
      </c>
      <c r="N533" s="1011">
        <v>7</v>
      </c>
      <c r="O533" s="1011">
        <v>5</v>
      </c>
      <c r="P533" s="1011">
        <v>82</v>
      </c>
      <c r="Q533" s="1011">
        <v>358.12</v>
      </c>
      <c r="R533" s="1011">
        <v>128.71</v>
      </c>
      <c r="S533" s="1011">
        <v>39.94021721</v>
      </c>
      <c r="T533" s="1011">
        <v>0</v>
      </c>
      <c r="U533" s="1011">
        <v>0</v>
      </c>
      <c r="V533" s="1011">
        <v>128.71</v>
      </c>
      <c r="W533" s="1011" t="s">
        <v>1464</v>
      </c>
      <c r="X533" s="1011" t="s">
        <v>1331</v>
      </c>
      <c r="Y533" s="1011" t="s">
        <v>1832</v>
      </c>
      <c r="AA533" s="1011" t="s">
        <v>1833</v>
      </c>
      <c r="AB533" s="1011" t="s">
        <v>140</v>
      </c>
    </row>
    <row r="534" spans="1:28" x14ac:dyDescent="0.25">
      <c r="A534" s="1011">
        <v>93977247</v>
      </c>
      <c r="B534" s="1011" t="s">
        <v>1683</v>
      </c>
      <c r="C534" s="1011" t="s">
        <v>1326</v>
      </c>
      <c r="D534" s="1011" t="s">
        <v>1</v>
      </c>
      <c r="E534" s="1011" t="s">
        <v>135</v>
      </c>
      <c r="F534" s="1011" t="s">
        <v>20</v>
      </c>
      <c r="G534" s="1011" t="s">
        <v>20</v>
      </c>
      <c r="H534" s="1011" t="s">
        <v>89</v>
      </c>
      <c r="I534" s="1011" t="s">
        <v>1620</v>
      </c>
      <c r="J534" s="1011" t="s">
        <v>1621</v>
      </c>
      <c r="K534" s="1011" t="s">
        <v>1329</v>
      </c>
      <c r="L534" s="1011" t="s">
        <v>47</v>
      </c>
      <c r="M534" s="1011" t="s">
        <v>198</v>
      </c>
      <c r="N534" s="1011">
        <v>1</v>
      </c>
      <c r="O534" s="1011">
        <v>0</v>
      </c>
      <c r="P534" s="1011">
        <v>10</v>
      </c>
      <c r="Q534" s="1011">
        <v>40.04</v>
      </c>
      <c r="R534" s="1011">
        <v>4.9400000000000004</v>
      </c>
      <c r="S534" s="1011">
        <v>0</v>
      </c>
      <c r="T534" s="1011">
        <v>0</v>
      </c>
      <c r="U534" s="1011">
        <v>0</v>
      </c>
      <c r="V534" s="1011">
        <v>4.9400000000000004</v>
      </c>
      <c r="W534" s="1011" t="s">
        <v>1622</v>
      </c>
      <c r="X534" s="1011" t="s">
        <v>1331</v>
      </c>
      <c r="Y534" s="1011" t="s">
        <v>1684</v>
      </c>
      <c r="AA534" s="1011" t="s">
        <v>1685</v>
      </c>
      <c r="AB534" s="1011" t="s">
        <v>140</v>
      </c>
    </row>
    <row r="535" spans="1:28" x14ac:dyDescent="0.25">
      <c r="A535" s="1011">
        <v>14259873</v>
      </c>
      <c r="B535" s="1011" t="s">
        <v>2464</v>
      </c>
      <c r="C535" s="1011" t="s">
        <v>1326</v>
      </c>
      <c r="D535" s="1011" t="s">
        <v>1</v>
      </c>
      <c r="E535" s="1011" t="s">
        <v>135</v>
      </c>
      <c r="F535" s="1011" t="s">
        <v>6</v>
      </c>
      <c r="G535" s="1011" t="s">
        <v>6</v>
      </c>
      <c r="H535" s="1011" t="s">
        <v>530</v>
      </c>
      <c r="I535" s="1011" t="s">
        <v>2093</v>
      </c>
      <c r="J535" s="1011" t="s">
        <v>2094</v>
      </c>
      <c r="K535" s="1011" t="s">
        <v>1329</v>
      </c>
      <c r="L535" s="1011" t="s">
        <v>47</v>
      </c>
      <c r="M535" s="1011" t="s">
        <v>198</v>
      </c>
      <c r="N535" s="1011">
        <v>24</v>
      </c>
      <c r="O535" s="1011">
        <v>19</v>
      </c>
      <c r="P535" s="1011">
        <v>260</v>
      </c>
      <c r="Q535" s="1011">
        <v>1363.9</v>
      </c>
      <c r="R535" s="1011">
        <v>179.15</v>
      </c>
      <c r="S535" s="1011">
        <v>71.177080880000005</v>
      </c>
      <c r="T535" s="1011">
        <v>0</v>
      </c>
      <c r="U535" s="1011">
        <v>0</v>
      </c>
      <c r="V535" s="1011">
        <v>179.15</v>
      </c>
      <c r="W535" s="1011" t="s">
        <v>2095</v>
      </c>
      <c r="X535" s="1011" t="s">
        <v>1331</v>
      </c>
      <c r="Y535" s="1011" t="s">
        <v>2465</v>
      </c>
      <c r="AA535" s="1011" t="s">
        <v>2466</v>
      </c>
      <c r="AB535" s="1011" t="s">
        <v>140</v>
      </c>
    </row>
    <row r="536" spans="1:28" x14ac:dyDescent="0.25">
      <c r="A536" s="1011">
        <v>94156445</v>
      </c>
      <c r="B536" s="1011" t="s">
        <v>1922</v>
      </c>
      <c r="C536" s="1011" t="s">
        <v>1326</v>
      </c>
      <c r="D536" s="1011" t="s">
        <v>1</v>
      </c>
      <c r="E536" s="1011" t="s">
        <v>135</v>
      </c>
      <c r="F536" s="1011" t="s">
        <v>20</v>
      </c>
      <c r="G536" s="1011" t="s">
        <v>20</v>
      </c>
      <c r="H536" s="1011" t="s">
        <v>96</v>
      </c>
      <c r="I536" s="1011" t="s">
        <v>1923</v>
      </c>
      <c r="J536" s="1011" t="s">
        <v>1924</v>
      </c>
      <c r="K536" s="1011" t="s">
        <v>1329</v>
      </c>
      <c r="L536" s="1011" t="s">
        <v>47</v>
      </c>
      <c r="M536" s="1011" t="s">
        <v>198</v>
      </c>
      <c r="N536" s="1011">
        <v>21</v>
      </c>
      <c r="O536" s="1011">
        <v>20</v>
      </c>
      <c r="P536" s="1011">
        <v>53.24</v>
      </c>
      <c r="Q536" s="1011">
        <v>317.29000000000002</v>
      </c>
      <c r="R536" s="1011">
        <v>88.35</v>
      </c>
      <c r="S536" s="1011">
        <v>79.09085838</v>
      </c>
      <c r="T536" s="1011">
        <v>0</v>
      </c>
      <c r="U536" s="1011">
        <v>0</v>
      </c>
      <c r="V536" s="1011">
        <v>88.35</v>
      </c>
      <c r="W536" s="1011" t="s">
        <v>1925</v>
      </c>
      <c r="X536" s="1011" t="s">
        <v>1331</v>
      </c>
      <c r="Y536" s="1011" t="s">
        <v>1926</v>
      </c>
      <c r="AA536" s="1011" t="s">
        <v>1927</v>
      </c>
      <c r="AB536" s="1011" t="s">
        <v>140</v>
      </c>
    </row>
    <row r="537" spans="1:28" x14ac:dyDescent="0.25">
      <c r="A537" s="1011">
        <v>3756327</v>
      </c>
      <c r="B537" s="1011" t="s">
        <v>2348</v>
      </c>
      <c r="C537" s="1011" t="s">
        <v>1326</v>
      </c>
      <c r="D537" s="1011" t="s">
        <v>1</v>
      </c>
      <c r="E537" s="1011" t="s">
        <v>135</v>
      </c>
      <c r="F537" s="1011" t="s">
        <v>14</v>
      </c>
      <c r="G537" s="1011" t="s">
        <v>14</v>
      </c>
      <c r="H537" s="1011" t="s">
        <v>105</v>
      </c>
      <c r="I537" s="1011" t="s">
        <v>1879</v>
      </c>
      <c r="J537" s="1011" t="s">
        <v>1880</v>
      </c>
      <c r="K537" s="1011" t="s">
        <v>1329</v>
      </c>
      <c r="L537" s="1011" t="s">
        <v>47</v>
      </c>
      <c r="M537" s="1011" t="s">
        <v>198</v>
      </c>
      <c r="N537" s="1011">
        <v>11</v>
      </c>
      <c r="O537" s="1011">
        <v>0</v>
      </c>
      <c r="P537" s="1011">
        <v>110</v>
      </c>
      <c r="Q537" s="1011">
        <v>997.75</v>
      </c>
      <c r="R537" s="1011">
        <v>194.75</v>
      </c>
      <c r="S537" s="1011">
        <v>70.290382100000002</v>
      </c>
      <c r="T537" s="1011">
        <v>0</v>
      </c>
      <c r="U537" s="1011">
        <v>0</v>
      </c>
      <c r="V537" s="1011">
        <v>194.75</v>
      </c>
      <c r="W537" s="1011" t="s">
        <v>1881</v>
      </c>
      <c r="X537" s="1011" t="s">
        <v>1331</v>
      </c>
      <c r="Y537" s="1011" t="s">
        <v>2349</v>
      </c>
      <c r="AA537" s="1011" t="s">
        <v>2350</v>
      </c>
      <c r="AB537" s="1011" t="s">
        <v>140</v>
      </c>
    </row>
    <row r="538" spans="1:28" x14ac:dyDescent="0.25">
      <c r="A538" s="1011">
        <v>93754489</v>
      </c>
      <c r="B538" s="1011" t="s">
        <v>2462</v>
      </c>
      <c r="C538" s="1011" t="s">
        <v>1326</v>
      </c>
      <c r="D538" s="1011" t="s">
        <v>1</v>
      </c>
      <c r="E538" s="1011" t="s">
        <v>135</v>
      </c>
      <c r="F538" s="1011" t="s">
        <v>11</v>
      </c>
      <c r="G538" s="1011" t="s">
        <v>11</v>
      </c>
      <c r="H538" s="1011" t="s">
        <v>96</v>
      </c>
      <c r="I538" s="1011" t="s">
        <v>1353</v>
      </c>
      <c r="J538" s="1011" t="s">
        <v>1354</v>
      </c>
      <c r="K538" s="1011" t="s">
        <v>1329</v>
      </c>
      <c r="L538" s="1011" t="s">
        <v>47</v>
      </c>
      <c r="M538" s="1011" t="s">
        <v>198</v>
      </c>
      <c r="N538" s="1011">
        <v>2</v>
      </c>
      <c r="O538" s="1011">
        <v>2</v>
      </c>
      <c r="P538" s="1011">
        <v>1.7</v>
      </c>
      <c r="Q538" s="1011">
        <v>20.97</v>
      </c>
      <c r="R538" s="1011">
        <v>3.07</v>
      </c>
      <c r="S538" s="1011">
        <v>6.93</v>
      </c>
      <c r="T538" s="1011">
        <v>0</v>
      </c>
      <c r="U538" s="1011">
        <v>0</v>
      </c>
      <c r="V538" s="1011">
        <v>3.07</v>
      </c>
      <c r="W538" s="1011" t="s">
        <v>1355</v>
      </c>
      <c r="X538" s="1011" t="s">
        <v>1331</v>
      </c>
      <c r="Y538" s="1011" t="s">
        <v>2180</v>
      </c>
      <c r="AA538" s="1011" t="s">
        <v>2463</v>
      </c>
      <c r="AB538" s="1011" t="s">
        <v>140</v>
      </c>
    </row>
    <row r="539" spans="1:28" x14ac:dyDescent="0.25">
      <c r="A539" s="1011">
        <v>64034705</v>
      </c>
      <c r="B539" s="1011" t="s">
        <v>2467</v>
      </c>
      <c r="C539" s="1011" t="s">
        <v>1326</v>
      </c>
      <c r="D539" s="1011" t="s">
        <v>1</v>
      </c>
      <c r="E539" s="1011" t="s">
        <v>135</v>
      </c>
      <c r="F539" s="1011" t="s">
        <v>34</v>
      </c>
      <c r="G539" s="1011" t="s">
        <v>34</v>
      </c>
      <c r="H539" s="1011" t="s">
        <v>88</v>
      </c>
      <c r="I539" s="1011" t="s">
        <v>2468</v>
      </c>
      <c r="J539" s="1011" t="s">
        <v>1371</v>
      </c>
      <c r="K539" s="1011" t="s">
        <v>1329</v>
      </c>
      <c r="L539" s="1011" t="s">
        <v>47</v>
      </c>
      <c r="M539" s="1011" t="s">
        <v>198</v>
      </c>
      <c r="N539" s="1011">
        <v>4</v>
      </c>
      <c r="O539" s="1011">
        <v>0</v>
      </c>
      <c r="P539" s="1011">
        <v>60</v>
      </c>
      <c r="Q539" s="1011">
        <v>153.28</v>
      </c>
      <c r="R539" s="1011">
        <v>3.28</v>
      </c>
      <c r="S539" s="1011">
        <v>0</v>
      </c>
      <c r="T539" s="1011">
        <v>0</v>
      </c>
      <c r="U539" s="1011">
        <v>0</v>
      </c>
      <c r="V539" s="1011">
        <v>3.28</v>
      </c>
      <c r="W539" s="1011" t="s">
        <v>1372</v>
      </c>
      <c r="X539" s="1011" t="s">
        <v>1331</v>
      </c>
      <c r="Y539" s="1011" t="s">
        <v>2469</v>
      </c>
      <c r="AA539" s="1011" t="s">
        <v>2470</v>
      </c>
      <c r="AB539" s="1011" t="s">
        <v>140</v>
      </c>
    </row>
    <row r="540" spans="1:28" x14ac:dyDescent="0.25">
      <c r="A540" s="1011">
        <v>4112884</v>
      </c>
      <c r="B540" s="1011" t="s">
        <v>2471</v>
      </c>
      <c r="C540" s="1011" t="s">
        <v>1326</v>
      </c>
      <c r="D540" s="1011" t="s">
        <v>1</v>
      </c>
      <c r="E540" s="1011" t="s">
        <v>135</v>
      </c>
      <c r="F540" s="1011" t="s">
        <v>14</v>
      </c>
      <c r="G540" s="1011" t="s">
        <v>14</v>
      </c>
      <c r="H540" s="1011" t="s">
        <v>92</v>
      </c>
      <c r="I540" s="1011" t="s">
        <v>2472</v>
      </c>
      <c r="J540" s="1011" t="s">
        <v>1591</v>
      </c>
      <c r="K540" s="1011" t="s">
        <v>1329</v>
      </c>
      <c r="L540" s="1011" t="s">
        <v>47</v>
      </c>
      <c r="M540" s="1011" t="s">
        <v>198</v>
      </c>
      <c r="N540" s="1011">
        <v>15</v>
      </c>
      <c r="O540" s="1011">
        <v>15</v>
      </c>
      <c r="P540" s="1011">
        <v>510</v>
      </c>
      <c r="Q540" s="1011">
        <v>301.12</v>
      </c>
      <c r="R540" s="1011">
        <v>-7.43</v>
      </c>
      <c r="S540" s="1011">
        <v>41.983742110000001</v>
      </c>
      <c r="T540" s="1011">
        <v>0</v>
      </c>
      <c r="U540" s="1011">
        <v>0</v>
      </c>
      <c r="V540" s="1011">
        <v>-7.43</v>
      </c>
      <c r="W540" s="1011" t="s">
        <v>1361</v>
      </c>
      <c r="X540" s="1011" t="s">
        <v>1331</v>
      </c>
      <c r="Y540" s="1011" t="s">
        <v>2473</v>
      </c>
      <c r="AA540" s="1011" t="s">
        <v>2474</v>
      </c>
      <c r="AB540" s="1011" t="s">
        <v>140</v>
      </c>
    </row>
    <row r="541" spans="1:28" x14ac:dyDescent="0.25">
      <c r="A541" s="1011">
        <v>84156447</v>
      </c>
      <c r="B541" s="1011" t="s">
        <v>2286</v>
      </c>
      <c r="C541" s="1011" t="s">
        <v>1326</v>
      </c>
      <c r="D541" s="1011" t="s">
        <v>1</v>
      </c>
      <c r="E541" s="1011" t="s">
        <v>135</v>
      </c>
      <c r="F541" s="1011" t="s">
        <v>20</v>
      </c>
      <c r="G541" s="1011" t="s">
        <v>20</v>
      </c>
      <c r="H541" s="1011" t="s">
        <v>1394</v>
      </c>
      <c r="I541" s="1011" t="s">
        <v>2287</v>
      </c>
      <c r="J541" s="1011" t="s">
        <v>1499</v>
      </c>
      <c r="K541" s="1011" t="s">
        <v>1329</v>
      </c>
      <c r="L541" s="1011" t="s">
        <v>47</v>
      </c>
      <c r="M541" s="1011" t="s">
        <v>198</v>
      </c>
      <c r="N541" s="1011">
        <v>0</v>
      </c>
      <c r="O541" s="1011">
        <v>0</v>
      </c>
      <c r="P541" s="1011">
        <v>0</v>
      </c>
      <c r="Q541" s="1011">
        <v>0</v>
      </c>
      <c r="R541" s="1011">
        <v>0</v>
      </c>
      <c r="S541" s="1011">
        <v>0</v>
      </c>
      <c r="T541" s="1011">
        <v>0</v>
      </c>
      <c r="U541" s="1011">
        <v>0</v>
      </c>
      <c r="V541" s="1011">
        <v>0</v>
      </c>
      <c r="W541" s="1011" t="s">
        <v>1361</v>
      </c>
      <c r="X541" s="1011" t="s">
        <v>1331</v>
      </c>
      <c r="Y541" s="1011" t="s">
        <v>2288</v>
      </c>
      <c r="AA541" s="1011" t="s">
        <v>2289</v>
      </c>
      <c r="AB541" s="1011" t="s">
        <v>140</v>
      </c>
    </row>
    <row r="542" spans="1:28" x14ac:dyDescent="0.25">
      <c r="A542" s="1011">
        <v>93754612</v>
      </c>
      <c r="B542" s="1011" t="s">
        <v>1960</v>
      </c>
      <c r="C542" s="1011" t="s">
        <v>1326</v>
      </c>
      <c r="D542" s="1011" t="s">
        <v>113</v>
      </c>
      <c r="E542" s="1011" t="s">
        <v>135</v>
      </c>
      <c r="F542" s="1011" t="s">
        <v>267</v>
      </c>
      <c r="G542" s="1011" t="s">
        <v>1687</v>
      </c>
      <c r="H542" s="1011" t="s">
        <v>102</v>
      </c>
      <c r="I542" s="1011" t="s">
        <v>1688</v>
      </c>
      <c r="J542" s="1011" t="s">
        <v>1416</v>
      </c>
      <c r="K542" s="1011" t="s">
        <v>1329</v>
      </c>
      <c r="L542" s="1011" t="s">
        <v>47</v>
      </c>
      <c r="M542" s="1011" t="s">
        <v>198</v>
      </c>
      <c r="N542" s="1011">
        <v>24</v>
      </c>
      <c r="O542" s="1011">
        <v>4</v>
      </c>
      <c r="P542" s="1011">
        <v>388.92</v>
      </c>
      <c r="Q542" s="1011">
        <v>2593.17</v>
      </c>
      <c r="R542" s="1011">
        <v>666.58</v>
      </c>
      <c r="S542" s="1011">
        <v>243.04268995000001</v>
      </c>
      <c r="T542" s="1011">
        <v>0</v>
      </c>
      <c r="U542" s="1011">
        <v>0</v>
      </c>
      <c r="V542" s="1011">
        <v>666.58</v>
      </c>
      <c r="W542" s="1011" t="s">
        <v>1397</v>
      </c>
      <c r="X542" s="1011" t="s">
        <v>1331</v>
      </c>
      <c r="Y542" s="1011" t="s">
        <v>1961</v>
      </c>
      <c r="AA542" s="1011" t="s">
        <v>1962</v>
      </c>
      <c r="AB542" s="1011" t="s">
        <v>140</v>
      </c>
    </row>
    <row r="543" spans="1:28" x14ac:dyDescent="0.25">
      <c r="A543" s="1011">
        <v>73755613</v>
      </c>
      <c r="B543" s="1011" t="s">
        <v>2128</v>
      </c>
      <c r="C543" s="1011" t="s">
        <v>1326</v>
      </c>
      <c r="D543" s="1011" t="s">
        <v>1</v>
      </c>
      <c r="E543" s="1011" t="s">
        <v>135</v>
      </c>
      <c r="F543" s="1011" t="s">
        <v>35</v>
      </c>
      <c r="G543" s="1011" t="s">
        <v>35</v>
      </c>
      <c r="H543" s="1011" t="s">
        <v>92</v>
      </c>
      <c r="I543" s="1011" t="s">
        <v>2129</v>
      </c>
      <c r="J543" s="1011" t="s">
        <v>1499</v>
      </c>
      <c r="K543" s="1011" t="s">
        <v>1329</v>
      </c>
      <c r="L543" s="1011" t="s">
        <v>47</v>
      </c>
      <c r="M543" s="1011" t="s">
        <v>198</v>
      </c>
      <c r="N543" s="1011">
        <v>145</v>
      </c>
      <c r="O543" s="1011">
        <v>145</v>
      </c>
      <c r="P543" s="1011">
        <v>5075</v>
      </c>
      <c r="Q543" s="1011">
        <v>2747.35</v>
      </c>
      <c r="R543" s="1011">
        <v>-192.09</v>
      </c>
      <c r="S543" s="1011">
        <v>408.93522551000001</v>
      </c>
      <c r="T543" s="1011">
        <v>0</v>
      </c>
      <c r="U543" s="1011">
        <v>0</v>
      </c>
      <c r="V543" s="1011">
        <v>-192.09</v>
      </c>
      <c r="W543" s="1011" t="s">
        <v>1361</v>
      </c>
      <c r="X543" s="1011" t="s">
        <v>1331</v>
      </c>
      <c r="Y543" s="1011" t="s">
        <v>2130</v>
      </c>
      <c r="AA543" s="1011" t="s">
        <v>2131</v>
      </c>
      <c r="AB543" s="1011" t="s">
        <v>140</v>
      </c>
    </row>
    <row r="544" spans="1:28" x14ac:dyDescent="0.25">
      <c r="A544" s="1011">
        <v>63756076</v>
      </c>
      <c r="B544" s="1011" t="s">
        <v>1872</v>
      </c>
      <c r="C544" s="1011" t="s">
        <v>1326</v>
      </c>
      <c r="D544" s="1011" t="s">
        <v>1</v>
      </c>
      <c r="E544" s="1011" t="s">
        <v>135</v>
      </c>
      <c r="F544" s="1011" t="s">
        <v>6</v>
      </c>
      <c r="G544" s="1011" t="s">
        <v>6</v>
      </c>
      <c r="H544" s="1011" t="s">
        <v>96</v>
      </c>
      <c r="I544" s="1011" t="s">
        <v>1873</v>
      </c>
      <c r="J544" s="1011" t="s">
        <v>1874</v>
      </c>
      <c r="K544" s="1011" t="s">
        <v>1329</v>
      </c>
      <c r="L544" s="1011" t="s">
        <v>47</v>
      </c>
      <c r="M544" s="1011" t="s">
        <v>198</v>
      </c>
      <c r="N544" s="1011">
        <v>3</v>
      </c>
      <c r="O544" s="1011">
        <v>3</v>
      </c>
      <c r="P544" s="1011">
        <v>34.5</v>
      </c>
      <c r="Q544" s="1011">
        <v>158.58000000000001</v>
      </c>
      <c r="R544" s="1011">
        <v>32.520000000000003</v>
      </c>
      <c r="S544" s="1011">
        <v>11.04</v>
      </c>
      <c r="T544" s="1011">
        <v>0</v>
      </c>
      <c r="U544" s="1011">
        <v>0</v>
      </c>
      <c r="V544" s="1011">
        <v>32.520000000000003</v>
      </c>
      <c r="W544" s="1011" t="s">
        <v>1875</v>
      </c>
      <c r="X544" s="1011" t="s">
        <v>1331</v>
      </c>
      <c r="Y544" s="1011" t="s">
        <v>1876</v>
      </c>
      <c r="AA544" s="1011" t="s">
        <v>1877</v>
      </c>
      <c r="AB544" s="1011" t="s">
        <v>140</v>
      </c>
    </row>
    <row r="545" spans="1:28" x14ac:dyDescent="0.25">
      <c r="A545" s="1011">
        <v>53755336</v>
      </c>
      <c r="B545" s="1011" t="s">
        <v>1485</v>
      </c>
      <c r="C545" s="1011" t="s">
        <v>1326</v>
      </c>
      <c r="D545" s="1011" t="s">
        <v>1</v>
      </c>
      <c r="E545" s="1011" t="s">
        <v>135</v>
      </c>
      <c r="F545" s="1011" t="s">
        <v>38</v>
      </c>
      <c r="G545" s="1011" t="s">
        <v>38</v>
      </c>
      <c r="H545" s="1011" t="s">
        <v>89</v>
      </c>
      <c r="I545" s="1011" t="s">
        <v>1382</v>
      </c>
      <c r="J545" s="1011" t="s">
        <v>1383</v>
      </c>
      <c r="K545" s="1011" t="s">
        <v>1329</v>
      </c>
      <c r="L545" s="1011" t="s">
        <v>47</v>
      </c>
      <c r="M545" s="1011" t="s">
        <v>198</v>
      </c>
      <c r="N545" s="1011">
        <v>8</v>
      </c>
      <c r="O545" s="1011">
        <v>3</v>
      </c>
      <c r="P545" s="1011">
        <v>78.78</v>
      </c>
      <c r="Q545" s="1011">
        <v>216.99</v>
      </c>
      <c r="R545" s="1011">
        <v>33.89</v>
      </c>
      <c r="S545" s="1011">
        <v>25.024119089999999</v>
      </c>
      <c r="T545" s="1011">
        <v>0</v>
      </c>
      <c r="U545" s="1011">
        <v>0</v>
      </c>
      <c r="V545" s="1011">
        <v>33.89</v>
      </c>
      <c r="W545" s="1011" t="s">
        <v>1384</v>
      </c>
      <c r="X545" s="1011" t="s">
        <v>1331</v>
      </c>
      <c r="Y545" s="1011" t="s">
        <v>1486</v>
      </c>
      <c r="AA545" s="1011" t="s">
        <v>1487</v>
      </c>
      <c r="AB545" s="1011" t="s">
        <v>140</v>
      </c>
    </row>
    <row r="546" spans="1:28" x14ac:dyDescent="0.25">
      <c r="A546" s="1011">
        <v>64054281</v>
      </c>
      <c r="B546" s="1011" t="s">
        <v>1652</v>
      </c>
      <c r="C546" s="1011" t="s">
        <v>1326</v>
      </c>
      <c r="D546" s="1011" t="s">
        <v>1</v>
      </c>
      <c r="E546" s="1011" t="s">
        <v>135</v>
      </c>
      <c r="F546" s="1011" t="s">
        <v>34</v>
      </c>
      <c r="G546" s="1011" t="s">
        <v>34</v>
      </c>
      <c r="H546" s="1011" t="s">
        <v>530</v>
      </c>
      <c r="I546" s="1011" t="s">
        <v>1353</v>
      </c>
      <c r="J546" s="1011" t="s">
        <v>1354</v>
      </c>
      <c r="K546" s="1011" t="s">
        <v>1329</v>
      </c>
      <c r="L546" s="1011" t="s">
        <v>47</v>
      </c>
      <c r="M546" s="1011" t="s">
        <v>198</v>
      </c>
      <c r="N546" s="1011">
        <v>23</v>
      </c>
      <c r="O546" s="1011">
        <v>11</v>
      </c>
      <c r="P546" s="1011">
        <v>424.68</v>
      </c>
      <c r="Q546" s="1011">
        <v>1614.04</v>
      </c>
      <c r="R546" s="1011">
        <v>224.23631155999999</v>
      </c>
      <c r="S546" s="1011">
        <v>91.438895790000004</v>
      </c>
      <c r="T546" s="1011">
        <v>0.87631155999999999</v>
      </c>
      <c r="U546" s="1011">
        <v>0</v>
      </c>
      <c r="V546" s="1011">
        <v>223.36</v>
      </c>
      <c r="W546" s="1011" t="s">
        <v>1355</v>
      </c>
      <c r="X546" s="1011" t="s">
        <v>1331</v>
      </c>
      <c r="Y546" s="1011" t="s">
        <v>1653</v>
      </c>
      <c r="AA546" s="1011" t="s">
        <v>1654</v>
      </c>
      <c r="AB546" s="1011" t="s">
        <v>140</v>
      </c>
    </row>
    <row r="547" spans="1:28" x14ac:dyDescent="0.25">
      <c r="A547" s="1011">
        <v>14069587</v>
      </c>
      <c r="B547" s="1011" t="s">
        <v>1346</v>
      </c>
      <c r="C547" s="1011" t="s">
        <v>1326</v>
      </c>
      <c r="D547" s="1011" t="s">
        <v>1</v>
      </c>
      <c r="E547" s="1011" t="s">
        <v>135</v>
      </c>
      <c r="F547" s="1011" t="s">
        <v>36</v>
      </c>
      <c r="G547" s="1011" t="s">
        <v>36</v>
      </c>
      <c r="H547" s="1011" t="s">
        <v>96</v>
      </c>
      <c r="I547" s="1011" t="s">
        <v>1347</v>
      </c>
      <c r="J547" s="1011" t="s">
        <v>1348</v>
      </c>
      <c r="K547" s="1011" t="s">
        <v>1329</v>
      </c>
      <c r="L547" s="1011" t="s">
        <v>47</v>
      </c>
      <c r="M547" s="1011" t="s">
        <v>198</v>
      </c>
      <c r="N547" s="1011">
        <v>5</v>
      </c>
      <c r="O547" s="1011">
        <v>5</v>
      </c>
      <c r="P547" s="1011">
        <v>10.8</v>
      </c>
      <c r="Q547" s="1011">
        <v>78.37</v>
      </c>
      <c r="R547" s="1011">
        <v>31.81</v>
      </c>
      <c r="S547" s="1011">
        <v>14.931743320000001</v>
      </c>
      <c r="T547" s="1011">
        <v>0</v>
      </c>
      <c r="U547" s="1011">
        <v>0</v>
      </c>
      <c r="V547" s="1011">
        <v>31.81</v>
      </c>
      <c r="W547" s="1011" t="s">
        <v>1349</v>
      </c>
      <c r="X547" s="1011" t="s">
        <v>1331</v>
      </c>
      <c r="Y547" s="1011" t="s">
        <v>1350</v>
      </c>
      <c r="AA547" s="1011" t="s">
        <v>1351</v>
      </c>
      <c r="AB547" s="1011" t="s">
        <v>140</v>
      </c>
    </row>
    <row r="548" spans="1:28" x14ac:dyDescent="0.25">
      <c r="A548" s="1011">
        <v>24146680</v>
      </c>
      <c r="B548" s="1011" t="s">
        <v>1993</v>
      </c>
      <c r="C548" s="1011" t="s">
        <v>1326</v>
      </c>
      <c r="D548" s="1011" t="s">
        <v>1</v>
      </c>
      <c r="E548" s="1011" t="s">
        <v>135</v>
      </c>
      <c r="F548" s="1011" t="s">
        <v>38</v>
      </c>
      <c r="G548" s="1011" t="s">
        <v>38</v>
      </c>
      <c r="H548" s="1011" t="s">
        <v>1394</v>
      </c>
      <c r="I548" s="1011" t="s">
        <v>1994</v>
      </c>
      <c r="J548" s="1011" t="s">
        <v>1499</v>
      </c>
      <c r="K548" s="1011" t="s">
        <v>1329</v>
      </c>
      <c r="L548" s="1011" t="s">
        <v>47</v>
      </c>
      <c r="M548" s="1011" t="s">
        <v>198</v>
      </c>
      <c r="N548" s="1011">
        <v>0</v>
      </c>
      <c r="O548" s="1011">
        <v>0</v>
      </c>
      <c r="P548" s="1011">
        <v>0</v>
      </c>
      <c r="Q548" s="1011">
        <v>0</v>
      </c>
      <c r="R548" s="1011">
        <v>0</v>
      </c>
      <c r="S548" s="1011">
        <v>0</v>
      </c>
      <c r="T548" s="1011">
        <v>0</v>
      </c>
      <c r="U548" s="1011">
        <v>0</v>
      </c>
      <c r="V548" s="1011">
        <v>0</v>
      </c>
      <c r="W548" s="1011" t="s">
        <v>1361</v>
      </c>
      <c r="X548" s="1011" t="s">
        <v>1331</v>
      </c>
      <c r="Y548" s="1011" t="s">
        <v>1995</v>
      </c>
      <c r="AA548" s="1011" t="s">
        <v>1996</v>
      </c>
      <c r="AB548" s="1011" t="s">
        <v>140</v>
      </c>
    </row>
    <row r="549" spans="1:28" x14ac:dyDescent="0.25">
      <c r="A549" s="1011">
        <v>33770868</v>
      </c>
      <c r="B549" s="1011" t="s">
        <v>2136</v>
      </c>
      <c r="C549" s="1011" t="s">
        <v>1326</v>
      </c>
      <c r="D549" s="1011" t="s">
        <v>1</v>
      </c>
      <c r="E549" s="1011" t="s">
        <v>135</v>
      </c>
      <c r="F549" s="1011" t="s">
        <v>20</v>
      </c>
      <c r="G549" s="1011" t="s">
        <v>20</v>
      </c>
      <c r="H549" s="1011" t="s">
        <v>89</v>
      </c>
      <c r="I549" s="1011" t="s">
        <v>1656</v>
      </c>
      <c r="J549" s="1011" t="s">
        <v>1657</v>
      </c>
      <c r="K549" s="1011" t="s">
        <v>1329</v>
      </c>
      <c r="L549" s="1011" t="s">
        <v>47</v>
      </c>
      <c r="M549" s="1011" t="s">
        <v>198</v>
      </c>
      <c r="N549" s="1011">
        <v>1</v>
      </c>
      <c r="O549" s="1011">
        <v>0</v>
      </c>
      <c r="P549" s="1011">
        <v>10</v>
      </c>
      <c r="Q549" s="1011">
        <v>37.880000000000003</v>
      </c>
      <c r="R549" s="1011">
        <v>2.48</v>
      </c>
      <c r="S549" s="1011">
        <v>0.51894231999999996</v>
      </c>
      <c r="T549" s="1011">
        <v>0</v>
      </c>
      <c r="U549" s="1011">
        <v>0</v>
      </c>
      <c r="V549" s="1011">
        <v>2.48</v>
      </c>
      <c r="W549" s="1011" t="s">
        <v>1658</v>
      </c>
      <c r="X549" s="1011" t="s">
        <v>1331</v>
      </c>
      <c r="Y549" s="1011" t="s">
        <v>2137</v>
      </c>
      <c r="AA549" s="1011" t="s">
        <v>2138</v>
      </c>
      <c r="AB549" s="1011" t="s">
        <v>140</v>
      </c>
    </row>
    <row r="550" spans="1:28" x14ac:dyDescent="0.25">
      <c r="A550" s="1011">
        <v>3756327</v>
      </c>
      <c r="B550" s="1011" t="s">
        <v>2348</v>
      </c>
      <c r="C550" s="1011" t="s">
        <v>1326</v>
      </c>
      <c r="D550" s="1011" t="s">
        <v>1</v>
      </c>
      <c r="E550" s="1011" t="s">
        <v>135</v>
      </c>
      <c r="F550" s="1011" t="s">
        <v>14</v>
      </c>
      <c r="G550" s="1011" t="s">
        <v>14</v>
      </c>
      <c r="H550" s="1011" t="s">
        <v>104</v>
      </c>
      <c r="I550" s="1011" t="s">
        <v>1879</v>
      </c>
      <c r="J550" s="1011" t="s">
        <v>1880</v>
      </c>
      <c r="K550" s="1011" t="s">
        <v>1329</v>
      </c>
      <c r="L550" s="1011" t="s">
        <v>47</v>
      </c>
      <c r="M550" s="1011" t="s">
        <v>198</v>
      </c>
      <c r="N550" s="1011">
        <v>1</v>
      </c>
      <c r="O550" s="1011">
        <v>1</v>
      </c>
      <c r="P550" s="1011">
        <v>6.66</v>
      </c>
      <c r="Q550" s="1011">
        <v>56.36</v>
      </c>
      <c r="R550" s="1011">
        <v>12.62</v>
      </c>
      <c r="S550" s="1011">
        <v>7.0032915899999999</v>
      </c>
      <c r="T550" s="1011">
        <v>0</v>
      </c>
      <c r="U550" s="1011">
        <v>0</v>
      </c>
      <c r="V550" s="1011">
        <v>12.62</v>
      </c>
      <c r="W550" s="1011" t="s">
        <v>1881</v>
      </c>
      <c r="X550" s="1011" t="s">
        <v>1331</v>
      </c>
      <c r="Y550" s="1011" t="s">
        <v>2349</v>
      </c>
      <c r="AA550" s="1011" t="s">
        <v>2350</v>
      </c>
      <c r="AB550" s="1011" t="s">
        <v>140</v>
      </c>
    </row>
    <row r="551" spans="1:28" x14ac:dyDescent="0.25">
      <c r="A551" s="1011">
        <v>43796705</v>
      </c>
      <c r="B551" s="1011" t="s">
        <v>1809</v>
      </c>
      <c r="C551" s="1011" t="s">
        <v>1326</v>
      </c>
      <c r="D551" s="1011" t="s">
        <v>1</v>
      </c>
      <c r="E551" s="1011" t="s">
        <v>135</v>
      </c>
      <c r="F551" s="1011" t="s">
        <v>6</v>
      </c>
      <c r="G551" s="1011" t="s">
        <v>6</v>
      </c>
      <c r="H551" s="1011" t="s">
        <v>90</v>
      </c>
      <c r="I551" s="1011" t="s">
        <v>1810</v>
      </c>
      <c r="J551" s="1011" t="s">
        <v>1811</v>
      </c>
      <c r="K551" s="1011" t="s">
        <v>1329</v>
      </c>
      <c r="L551" s="1011" t="s">
        <v>47</v>
      </c>
      <c r="M551" s="1011" t="s">
        <v>198</v>
      </c>
      <c r="N551" s="1011">
        <v>2</v>
      </c>
      <c r="O551" s="1011">
        <v>2</v>
      </c>
      <c r="P551" s="1011">
        <v>20</v>
      </c>
      <c r="Q551" s="1011">
        <v>62.39</v>
      </c>
      <c r="R551" s="1011">
        <v>5.49</v>
      </c>
      <c r="S551" s="1011">
        <v>9.6999999999999993</v>
      </c>
      <c r="T551" s="1011">
        <v>0</v>
      </c>
      <c r="U551" s="1011">
        <v>0</v>
      </c>
      <c r="V551" s="1011">
        <v>5.49</v>
      </c>
      <c r="W551" s="1011" t="s">
        <v>1812</v>
      </c>
      <c r="X551" s="1011" t="s">
        <v>1331</v>
      </c>
      <c r="Y551" s="1011" t="s">
        <v>1813</v>
      </c>
      <c r="AA551" s="1011" t="s">
        <v>1814</v>
      </c>
      <c r="AB551" s="1011" t="s">
        <v>140</v>
      </c>
    </row>
    <row r="552" spans="1:28" x14ac:dyDescent="0.25">
      <c r="A552" s="1011">
        <v>84143841</v>
      </c>
      <c r="B552" s="1011" t="s">
        <v>2222</v>
      </c>
      <c r="C552" s="1011" t="s">
        <v>1326</v>
      </c>
      <c r="D552" s="1011" t="s">
        <v>1</v>
      </c>
      <c r="E552" s="1011" t="s">
        <v>135</v>
      </c>
      <c r="F552" s="1011" t="s">
        <v>38</v>
      </c>
      <c r="G552" s="1011" t="s">
        <v>38</v>
      </c>
      <c r="H552" s="1011" t="s">
        <v>96</v>
      </c>
      <c r="I552" s="1011" t="s">
        <v>2223</v>
      </c>
      <c r="J552" s="1011" t="s">
        <v>1663</v>
      </c>
      <c r="K552" s="1011" t="s">
        <v>1329</v>
      </c>
      <c r="L552" s="1011" t="s">
        <v>47</v>
      </c>
      <c r="M552" s="1011" t="s">
        <v>198</v>
      </c>
      <c r="N552" s="1011">
        <v>1</v>
      </c>
      <c r="O552" s="1011">
        <v>1</v>
      </c>
      <c r="P552" s="1011">
        <v>11.5</v>
      </c>
      <c r="Q552" s="1011">
        <v>29.65</v>
      </c>
      <c r="R552" s="1011">
        <v>6.49</v>
      </c>
      <c r="S552" s="1011">
        <v>2.2200000000000002</v>
      </c>
      <c r="T552" s="1011">
        <v>0</v>
      </c>
      <c r="U552" s="1011">
        <v>0</v>
      </c>
      <c r="V552" s="1011">
        <v>6.49</v>
      </c>
      <c r="W552" s="1011" t="s">
        <v>1664</v>
      </c>
      <c r="X552" s="1011" t="s">
        <v>1331</v>
      </c>
      <c r="Y552" s="1011" t="s">
        <v>2224</v>
      </c>
      <c r="AA552" s="1011" t="s">
        <v>2225</v>
      </c>
      <c r="AB552" s="1011" t="s">
        <v>140</v>
      </c>
    </row>
    <row r="553" spans="1:28" x14ac:dyDescent="0.25">
      <c r="A553" s="1011">
        <v>24053233</v>
      </c>
      <c r="B553" s="1011" t="s">
        <v>1841</v>
      </c>
      <c r="C553" s="1011" t="s">
        <v>1326</v>
      </c>
      <c r="D553" s="1011" t="s">
        <v>1</v>
      </c>
      <c r="E553" s="1011" t="s">
        <v>135</v>
      </c>
      <c r="F553" s="1011" t="s">
        <v>0</v>
      </c>
      <c r="G553" s="1011" t="s">
        <v>0</v>
      </c>
      <c r="H553" s="1011" t="s">
        <v>104</v>
      </c>
      <c r="I553" s="1011" t="s">
        <v>1842</v>
      </c>
      <c r="J553" s="1011" t="s">
        <v>1510</v>
      </c>
      <c r="K553" s="1011" t="s">
        <v>1329</v>
      </c>
      <c r="L553" s="1011" t="s">
        <v>47</v>
      </c>
      <c r="M553" s="1011" t="s">
        <v>198</v>
      </c>
      <c r="N553" s="1011">
        <v>2</v>
      </c>
      <c r="O553" s="1011">
        <v>2</v>
      </c>
      <c r="P553" s="1011">
        <v>22</v>
      </c>
      <c r="Q553" s="1011">
        <v>99.38</v>
      </c>
      <c r="R553" s="1011">
        <v>16.12</v>
      </c>
      <c r="S553" s="1011">
        <v>13.33138318</v>
      </c>
      <c r="T553" s="1011">
        <v>0</v>
      </c>
      <c r="U553" s="1011">
        <v>0</v>
      </c>
      <c r="V553" s="1011">
        <v>16.12</v>
      </c>
      <c r="W553" s="1011" t="s">
        <v>1511</v>
      </c>
      <c r="X553" s="1011" t="s">
        <v>1331</v>
      </c>
      <c r="Y553" s="1011" t="s">
        <v>1843</v>
      </c>
      <c r="AA553" s="1011" t="s">
        <v>1844</v>
      </c>
      <c r="AB553" s="1011" t="s">
        <v>140</v>
      </c>
    </row>
    <row r="554" spans="1:28" x14ac:dyDescent="0.25">
      <c r="A554" s="1011">
        <v>94174273</v>
      </c>
      <c r="B554" s="1011" t="s">
        <v>2310</v>
      </c>
      <c r="C554" s="1011" t="s">
        <v>417</v>
      </c>
      <c r="D554" s="1011" t="s">
        <v>113</v>
      </c>
      <c r="E554" s="1011" t="s">
        <v>135</v>
      </c>
      <c r="F554" s="1011" t="s">
        <v>267</v>
      </c>
      <c r="G554" s="1011" t="s">
        <v>1687</v>
      </c>
      <c r="H554" s="1011" t="s">
        <v>96</v>
      </c>
      <c r="I554" s="1011" t="s">
        <v>2311</v>
      </c>
      <c r="J554" s="1011" t="s">
        <v>1354</v>
      </c>
      <c r="K554" s="1011" t="s">
        <v>1329</v>
      </c>
      <c r="L554" s="1011" t="s">
        <v>47</v>
      </c>
      <c r="M554" s="1011" t="s">
        <v>198</v>
      </c>
      <c r="N554" s="1011">
        <v>42</v>
      </c>
      <c r="O554" s="1011">
        <v>16</v>
      </c>
      <c r="P554" s="1011">
        <v>59.9</v>
      </c>
      <c r="Q554" s="1011">
        <v>461</v>
      </c>
      <c r="R554" s="1011">
        <v>138.80000000000001</v>
      </c>
      <c r="S554" s="1011">
        <v>89.41</v>
      </c>
      <c r="T554" s="1011">
        <v>0</v>
      </c>
      <c r="U554" s="1011">
        <v>0</v>
      </c>
      <c r="V554" s="1011">
        <v>138.80000000000001</v>
      </c>
      <c r="W554" s="1011" t="s">
        <v>1355</v>
      </c>
      <c r="X554" s="1011" t="s">
        <v>1331</v>
      </c>
      <c r="Y554" s="1011" t="s">
        <v>2312</v>
      </c>
      <c r="AA554" s="1011" t="s">
        <v>2313</v>
      </c>
      <c r="AB554" s="1011" t="s">
        <v>140</v>
      </c>
    </row>
    <row r="555" spans="1:28" x14ac:dyDescent="0.25">
      <c r="A555" s="1011">
        <v>94172707</v>
      </c>
      <c r="B555" s="1011" t="s">
        <v>2314</v>
      </c>
      <c r="C555" s="1011" t="s">
        <v>1326</v>
      </c>
      <c r="D555" s="1011" t="s">
        <v>1</v>
      </c>
      <c r="E555" s="1011" t="s">
        <v>135</v>
      </c>
      <c r="F555" s="1011" t="s">
        <v>34</v>
      </c>
      <c r="G555" s="1011" t="s">
        <v>34</v>
      </c>
      <c r="H555" s="1011" t="s">
        <v>99</v>
      </c>
      <c r="I555" s="1011" t="s">
        <v>1388</v>
      </c>
      <c r="J555" s="1011" t="s">
        <v>1389</v>
      </c>
      <c r="K555" s="1011" t="s">
        <v>1329</v>
      </c>
      <c r="L555" s="1011" t="s">
        <v>47</v>
      </c>
      <c r="M555" s="1011" t="s">
        <v>198</v>
      </c>
      <c r="N555" s="1011">
        <v>342</v>
      </c>
      <c r="O555" s="1011">
        <v>199</v>
      </c>
      <c r="P555" s="1011">
        <v>4993</v>
      </c>
      <c r="Q555" s="1011">
        <v>15231.04</v>
      </c>
      <c r="R555" s="1011">
        <v>1895.52</v>
      </c>
      <c r="S555" s="1011">
        <v>2636.2303571100001</v>
      </c>
      <c r="T555" s="1011">
        <v>0</v>
      </c>
      <c r="U555" s="1011">
        <v>0</v>
      </c>
      <c r="V555" s="1011">
        <v>1895.52</v>
      </c>
      <c r="W555" s="1011" t="s">
        <v>1390</v>
      </c>
      <c r="X555" s="1011" t="s">
        <v>1331</v>
      </c>
      <c r="Y555" s="1011" t="s">
        <v>2315</v>
      </c>
      <c r="AA555" s="1011" t="s">
        <v>2316</v>
      </c>
      <c r="AB555" s="1011" t="s">
        <v>140</v>
      </c>
    </row>
    <row r="556" spans="1:28" x14ac:dyDescent="0.25">
      <c r="A556" s="1011">
        <v>24091738</v>
      </c>
      <c r="B556" s="1011" t="s">
        <v>1804</v>
      </c>
      <c r="C556" s="1011" t="s">
        <v>1326</v>
      </c>
      <c r="D556" s="1011" t="s">
        <v>1</v>
      </c>
      <c r="E556" s="1011" t="s">
        <v>135</v>
      </c>
      <c r="F556" s="1011" t="s">
        <v>20</v>
      </c>
      <c r="G556" s="1011" t="s">
        <v>20</v>
      </c>
      <c r="H556" s="1011" t="s">
        <v>89</v>
      </c>
      <c r="I556" s="1011" t="s">
        <v>1805</v>
      </c>
      <c r="J556" s="1011" t="s">
        <v>1806</v>
      </c>
      <c r="K556" s="1011" t="s">
        <v>1329</v>
      </c>
      <c r="L556" s="1011" t="s">
        <v>47</v>
      </c>
      <c r="M556" s="1011" t="s">
        <v>198</v>
      </c>
      <c r="N556" s="1011">
        <v>45</v>
      </c>
      <c r="O556" s="1011">
        <v>45</v>
      </c>
      <c r="P556" s="1011">
        <v>450</v>
      </c>
      <c r="Q556" s="1011">
        <v>2605.2800000000002</v>
      </c>
      <c r="R556" s="1011">
        <v>1383.21</v>
      </c>
      <c r="S556" s="1011">
        <v>319.29253323</v>
      </c>
      <c r="T556" s="1011">
        <v>0</v>
      </c>
      <c r="U556" s="1011">
        <v>0</v>
      </c>
      <c r="V556" s="1011">
        <v>1383.21</v>
      </c>
      <c r="W556" s="1011" t="s">
        <v>10</v>
      </c>
      <c r="X556" s="1011" t="s">
        <v>1331</v>
      </c>
      <c r="Y556" s="1011" t="s">
        <v>1807</v>
      </c>
      <c r="AA556" s="1011" t="s">
        <v>1808</v>
      </c>
      <c r="AB556" s="1011" t="s">
        <v>140</v>
      </c>
    </row>
    <row r="557" spans="1:28" x14ac:dyDescent="0.25">
      <c r="A557" s="1011">
        <v>94239241</v>
      </c>
      <c r="B557" s="1011" t="s">
        <v>1954</v>
      </c>
      <c r="C557" s="1011" t="s">
        <v>1326</v>
      </c>
      <c r="D557" s="1011" t="s">
        <v>1</v>
      </c>
      <c r="E557" s="1011" t="s">
        <v>135</v>
      </c>
      <c r="F557" s="1011" t="s">
        <v>38</v>
      </c>
      <c r="G557" s="1011" t="s">
        <v>38</v>
      </c>
      <c r="H557" s="1011" t="s">
        <v>90</v>
      </c>
      <c r="I557" s="1011" t="s">
        <v>1955</v>
      </c>
      <c r="J557" s="1011" t="s">
        <v>1767</v>
      </c>
      <c r="K557" s="1011" t="s">
        <v>1329</v>
      </c>
      <c r="L557" s="1011" t="s">
        <v>47</v>
      </c>
      <c r="M557" s="1011" t="s">
        <v>198</v>
      </c>
      <c r="N557" s="1011">
        <v>53</v>
      </c>
      <c r="O557" s="1011">
        <v>50</v>
      </c>
      <c r="P557" s="1011">
        <v>538.39</v>
      </c>
      <c r="Q557" s="1011">
        <v>1936.53</v>
      </c>
      <c r="R557" s="1011">
        <v>322.73</v>
      </c>
      <c r="S557" s="1011">
        <v>290.42520000000002</v>
      </c>
      <c r="T557" s="1011">
        <v>0</v>
      </c>
      <c r="U557" s="1011">
        <v>0</v>
      </c>
      <c r="V557" s="1011">
        <v>322.73</v>
      </c>
      <c r="W557" s="1011" t="s">
        <v>1768</v>
      </c>
      <c r="X557" s="1011" t="s">
        <v>1331</v>
      </c>
      <c r="Y557" s="1011" t="s">
        <v>1956</v>
      </c>
      <c r="AA557" s="1011" t="s">
        <v>1957</v>
      </c>
      <c r="AB557" s="1011" t="s">
        <v>140</v>
      </c>
    </row>
    <row r="558" spans="1:28" x14ac:dyDescent="0.25">
      <c r="A558" s="1011">
        <v>24008617</v>
      </c>
      <c r="B558" s="1011" t="s">
        <v>2475</v>
      </c>
      <c r="C558" s="1011" t="s">
        <v>1326</v>
      </c>
      <c r="D558" s="1011" t="s">
        <v>1</v>
      </c>
      <c r="E558" s="1011" t="s">
        <v>135</v>
      </c>
      <c r="F558" s="1011" t="s">
        <v>34</v>
      </c>
      <c r="G558" s="1011" t="s">
        <v>34</v>
      </c>
      <c r="H558" s="1011" t="s">
        <v>91</v>
      </c>
      <c r="I558" s="1011" t="s">
        <v>1688</v>
      </c>
      <c r="J558" s="1011" t="s">
        <v>1416</v>
      </c>
      <c r="K558" s="1011" t="s">
        <v>1329</v>
      </c>
      <c r="L558" s="1011" t="s">
        <v>47</v>
      </c>
      <c r="M558" s="1011" t="s">
        <v>198</v>
      </c>
      <c r="N558" s="1011">
        <v>179</v>
      </c>
      <c r="O558" s="1011">
        <v>148</v>
      </c>
      <c r="P558" s="1011">
        <v>3029.26</v>
      </c>
      <c r="Q558" s="1011">
        <v>12340.47</v>
      </c>
      <c r="R558" s="1011">
        <v>2052.0201796699998</v>
      </c>
      <c r="S558" s="1011">
        <v>1330.3549596</v>
      </c>
      <c r="T558" s="1011">
        <v>1.7966999999999999E-4</v>
      </c>
      <c r="U558" s="1011">
        <v>0</v>
      </c>
      <c r="V558" s="1011">
        <v>2052.02</v>
      </c>
      <c r="W558" s="1011" t="s">
        <v>1397</v>
      </c>
      <c r="X558" s="1011" t="s">
        <v>1331</v>
      </c>
      <c r="Y558" s="1011" t="s">
        <v>2476</v>
      </c>
      <c r="AA558" s="1011" t="s">
        <v>2477</v>
      </c>
      <c r="AB558" s="1011" t="s">
        <v>140</v>
      </c>
    </row>
    <row r="559" spans="1:28" x14ac:dyDescent="0.25">
      <c r="A559" s="1011">
        <v>73755514</v>
      </c>
      <c r="B559" s="1011" t="s">
        <v>1661</v>
      </c>
      <c r="C559" s="1011" t="s">
        <v>1326</v>
      </c>
      <c r="D559" s="1011" t="s">
        <v>1</v>
      </c>
      <c r="E559" s="1011" t="s">
        <v>135</v>
      </c>
      <c r="F559" s="1011" t="s">
        <v>38</v>
      </c>
      <c r="G559" s="1011" t="s">
        <v>38</v>
      </c>
      <c r="H559" s="1011" t="s">
        <v>97</v>
      </c>
      <c r="I559" s="1011" t="s">
        <v>1662</v>
      </c>
      <c r="J559" s="1011" t="s">
        <v>1663</v>
      </c>
      <c r="K559" s="1011" t="s">
        <v>1329</v>
      </c>
      <c r="L559" s="1011" t="s">
        <v>47</v>
      </c>
      <c r="M559" s="1011" t="s">
        <v>198</v>
      </c>
      <c r="N559" s="1011">
        <v>304.75</v>
      </c>
      <c r="O559" s="1011">
        <v>213.5</v>
      </c>
      <c r="P559" s="1011">
        <v>5601.63</v>
      </c>
      <c r="Q559" s="1011">
        <v>11500.47</v>
      </c>
      <c r="R559" s="1011">
        <v>1985.1517434800001</v>
      </c>
      <c r="S559" s="1011">
        <v>2431.7656169699999</v>
      </c>
      <c r="T559" s="1011">
        <v>-8.8256520000000005E-2</v>
      </c>
      <c r="U559" s="1011">
        <v>0</v>
      </c>
      <c r="V559" s="1011">
        <v>1985.24</v>
      </c>
      <c r="W559" s="1011" t="s">
        <v>1664</v>
      </c>
      <c r="X559" s="1011" t="s">
        <v>1331</v>
      </c>
      <c r="Y559" s="1011" t="s">
        <v>1665</v>
      </c>
      <c r="AA559" s="1011" t="s">
        <v>1666</v>
      </c>
      <c r="AB559" s="1011" t="s">
        <v>140</v>
      </c>
    </row>
    <row r="560" spans="1:28" x14ac:dyDescent="0.25">
      <c r="A560" s="1011">
        <v>3753290</v>
      </c>
      <c r="B560" s="1011" t="s">
        <v>2147</v>
      </c>
      <c r="C560" s="1011" t="s">
        <v>1326</v>
      </c>
      <c r="D560" s="1011" t="s">
        <v>1</v>
      </c>
      <c r="E560" s="1011" t="s">
        <v>135</v>
      </c>
      <c r="F560" s="1011" t="s">
        <v>6</v>
      </c>
      <c r="G560" s="1011" t="s">
        <v>6</v>
      </c>
      <c r="H560" s="1011" t="s">
        <v>93</v>
      </c>
      <c r="I560" s="1011" t="s">
        <v>2148</v>
      </c>
      <c r="J560" s="1011" t="s">
        <v>1371</v>
      </c>
      <c r="K560" s="1011" t="s">
        <v>1329</v>
      </c>
      <c r="L560" s="1011" t="s">
        <v>47</v>
      </c>
      <c r="M560" s="1011" t="s">
        <v>198</v>
      </c>
      <c r="N560" s="1011">
        <v>199.5</v>
      </c>
      <c r="O560" s="1011">
        <v>106</v>
      </c>
      <c r="P560" s="1011">
        <v>2404.5300000000002</v>
      </c>
      <c r="Q560" s="1011">
        <v>6347.98</v>
      </c>
      <c r="R560" s="1011">
        <v>606.5</v>
      </c>
      <c r="S560" s="1011">
        <v>1265.70809637</v>
      </c>
      <c r="T560" s="1011">
        <v>0</v>
      </c>
      <c r="U560" s="1011">
        <v>0</v>
      </c>
      <c r="V560" s="1011">
        <v>606.5</v>
      </c>
      <c r="W560" s="1011" t="s">
        <v>1372</v>
      </c>
      <c r="X560" s="1011" t="s">
        <v>1331</v>
      </c>
      <c r="Y560" s="1011" t="s">
        <v>2149</v>
      </c>
      <c r="AA560" s="1011" t="s">
        <v>2150</v>
      </c>
      <c r="AB560" s="1011" t="s">
        <v>140</v>
      </c>
    </row>
    <row r="561" spans="1:28" x14ac:dyDescent="0.25">
      <c r="A561" s="1011">
        <v>63991905</v>
      </c>
      <c r="B561" s="1011" t="s">
        <v>2241</v>
      </c>
      <c r="C561" s="1011" t="s">
        <v>1326</v>
      </c>
      <c r="D561" s="1011" t="s">
        <v>1</v>
      </c>
      <c r="E561" s="1011" t="s">
        <v>135</v>
      </c>
      <c r="F561" s="1011" t="s">
        <v>20</v>
      </c>
      <c r="G561" s="1011" t="s">
        <v>20</v>
      </c>
      <c r="H561" s="1011" t="s">
        <v>91</v>
      </c>
      <c r="I561" s="1011" t="s">
        <v>1376</v>
      </c>
      <c r="J561" s="1011" t="s">
        <v>1377</v>
      </c>
      <c r="K561" s="1011" t="s">
        <v>1329</v>
      </c>
      <c r="L561" s="1011" t="s">
        <v>47</v>
      </c>
      <c r="M561" s="1011" t="s">
        <v>198</v>
      </c>
      <c r="N561" s="1011">
        <v>26</v>
      </c>
      <c r="O561" s="1011">
        <v>19</v>
      </c>
      <c r="P561" s="1011">
        <v>489.34</v>
      </c>
      <c r="Q561" s="1011">
        <v>1473.27</v>
      </c>
      <c r="R561" s="1011">
        <v>349.02000104000001</v>
      </c>
      <c r="S561" s="1011">
        <v>154.32573468999999</v>
      </c>
      <c r="T561" s="1011">
        <v>1.04E-6</v>
      </c>
      <c r="U561" s="1011">
        <v>0</v>
      </c>
      <c r="V561" s="1011">
        <v>349.02</v>
      </c>
      <c r="W561" s="1011" t="s">
        <v>1378</v>
      </c>
      <c r="X561" s="1011" t="s">
        <v>1331</v>
      </c>
      <c r="Y561" s="1011" t="s">
        <v>2242</v>
      </c>
      <c r="AA561" s="1011" t="s">
        <v>2243</v>
      </c>
      <c r="AB561" s="1011" t="s">
        <v>140</v>
      </c>
    </row>
    <row r="562" spans="1:28" x14ac:dyDescent="0.25">
      <c r="A562" s="1011">
        <v>84105592</v>
      </c>
      <c r="B562" s="1011" t="s">
        <v>2478</v>
      </c>
      <c r="C562" s="1011" t="s">
        <v>1326</v>
      </c>
      <c r="D562" s="1011" t="s">
        <v>1</v>
      </c>
      <c r="E562" s="1011" t="s">
        <v>135</v>
      </c>
      <c r="F562" s="1011" t="s">
        <v>11</v>
      </c>
      <c r="G562" s="1011" t="s">
        <v>11</v>
      </c>
      <c r="H562" s="1011" t="s">
        <v>91</v>
      </c>
      <c r="I562" s="1011" t="s">
        <v>2479</v>
      </c>
      <c r="J562" s="1011" t="s">
        <v>1360</v>
      </c>
      <c r="K562" s="1011" t="s">
        <v>1329</v>
      </c>
      <c r="L562" s="1011" t="s">
        <v>47</v>
      </c>
      <c r="M562" s="1011" t="s">
        <v>198</v>
      </c>
      <c r="N562" s="1011">
        <v>470</v>
      </c>
      <c r="O562" s="1011">
        <v>385</v>
      </c>
      <c r="P562" s="1011">
        <v>5450.6</v>
      </c>
      <c r="Q562" s="1011">
        <v>18305.59</v>
      </c>
      <c r="R562" s="1011">
        <v>1633.0200126</v>
      </c>
      <c r="S562" s="1011">
        <v>1556.55860917</v>
      </c>
      <c r="T562" s="1011">
        <v>1.26E-5</v>
      </c>
      <c r="U562" s="1011">
        <v>0</v>
      </c>
      <c r="V562" s="1011">
        <v>1633.02</v>
      </c>
      <c r="W562" s="1011" t="s">
        <v>1361</v>
      </c>
      <c r="X562" s="1011" t="s">
        <v>1331</v>
      </c>
      <c r="Y562" s="1011" t="s">
        <v>2480</v>
      </c>
      <c r="AA562" s="1011" t="s">
        <v>2481</v>
      </c>
      <c r="AB562" s="1011" t="s">
        <v>140</v>
      </c>
    </row>
    <row r="563" spans="1:28" x14ac:dyDescent="0.25">
      <c r="A563" s="1011">
        <v>4173308</v>
      </c>
      <c r="B563" s="1011" t="s">
        <v>1976</v>
      </c>
      <c r="C563" s="1011" t="s">
        <v>1326</v>
      </c>
      <c r="D563" s="1011" t="s">
        <v>1</v>
      </c>
      <c r="E563" s="1011" t="s">
        <v>135</v>
      </c>
      <c r="F563" s="1011" t="s">
        <v>14</v>
      </c>
      <c r="G563" s="1011" t="s">
        <v>14</v>
      </c>
      <c r="H563" s="1011" t="s">
        <v>530</v>
      </c>
      <c r="I563" s="1011" t="s">
        <v>1977</v>
      </c>
      <c r="J563" s="1011" t="s">
        <v>1892</v>
      </c>
      <c r="K563" s="1011" t="s">
        <v>1329</v>
      </c>
      <c r="L563" s="1011" t="s">
        <v>47</v>
      </c>
      <c r="M563" s="1011" t="s">
        <v>198</v>
      </c>
      <c r="N563" s="1011">
        <v>179</v>
      </c>
      <c r="O563" s="1011">
        <v>138</v>
      </c>
      <c r="P563" s="1011">
        <v>2286.19</v>
      </c>
      <c r="Q563" s="1011">
        <v>9313.15</v>
      </c>
      <c r="R563" s="1011">
        <v>1775.89918113</v>
      </c>
      <c r="S563" s="1011">
        <v>665.53433501999996</v>
      </c>
      <c r="T563" s="1011">
        <v>1.5891811300000001</v>
      </c>
      <c r="U563" s="1011">
        <v>0</v>
      </c>
      <c r="V563" s="1011">
        <v>1774.31</v>
      </c>
      <c r="W563" s="1011" t="s">
        <v>1893</v>
      </c>
      <c r="X563" s="1011" t="s">
        <v>1331</v>
      </c>
      <c r="Y563" s="1011" t="s">
        <v>1978</v>
      </c>
      <c r="AA563" s="1011" t="s">
        <v>1979</v>
      </c>
      <c r="AB563" s="1011" t="s">
        <v>140</v>
      </c>
    </row>
    <row r="564" spans="1:28" x14ac:dyDescent="0.25">
      <c r="A564" s="1011">
        <v>84229129</v>
      </c>
      <c r="B564" s="1011" t="s">
        <v>2276</v>
      </c>
      <c r="C564" s="1011" t="s">
        <v>1326</v>
      </c>
      <c r="D564" s="1011" t="s">
        <v>1</v>
      </c>
      <c r="E564" s="1011" t="s">
        <v>135</v>
      </c>
      <c r="F564" s="1011" t="s">
        <v>11</v>
      </c>
      <c r="G564" s="1011" t="s">
        <v>11</v>
      </c>
      <c r="H564" s="1011" t="s">
        <v>86</v>
      </c>
      <c r="I564" s="1011" t="s">
        <v>2277</v>
      </c>
      <c r="J564" s="1011" t="s">
        <v>2278</v>
      </c>
      <c r="K564" s="1011" t="s">
        <v>1329</v>
      </c>
      <c r="L564" s="1011" t="s">
        <v>47</v>
      </c>
      <c r="M564" s="1011" t="s">
        <v>198</v>
      </c>
      <c r="N564" s="1011">
        <v>102</v>
      </c>
      <c r="O564" s="1011">
        <v>14</v>
      </c>
      <c r="P564" s="1011">
        <v>1428</v>
      </c>
      <c r="Q564" s="1011">
        <v>3037.97</v>
      </c>
      <c r="R564" s="1011">
        <v>958.27</v>
      </c>
      <c r="S564" s="1011">
        <v>403.19920173999998</v>
      </c>
      <c r="T564" s="1011">
        <v>0</v>
      </c>
      <c r="U564" s="1011">
        <v>0</v>
      </c>
      <c r="V564" s="1011">
        <v>958.27</v>
      </c>
      <c r="W564" s="1011" t="s">
        <v>2279</v>
      </c>
      <c r="X564" s="1011" t="s">
        <v>1331</v>
      </c>
      <c r="Y564" s="1011" t="s">
        <v>2280</v>
      </c>
      <c r="AA564" s="1011" t="s">
        <v>2281</v>
      </c>
      <c r="AB564" s="1011" t="s">
        <v>140</v>
      </c>
    </row>
    <row r="565" spans="1:28" x14ac:dyDescent="0.25">
      <c r="A565" s="1011">
        <v>4173308</v>
      </c>
      <c r="B565" s="1011" t="s">
        <v>1976</v>
      </c>
      <c r="C565" s="1011" t="s">
        <v>1326</v>
      </c>
      <c r="D565" s="1011" t="s">
        <v>1</v>
      </c>
      <c r="E565" s="1011" t="s">
        <v>135</v>
      </c>
      <c r="F565" s="1011" t="s">
        <v>14</v>
      </c>
      <c r="G565" s="1011" t="s">
        <v>14</v>
      </c>
      <c r="H565" s="1011" t="s">
        <v>102</v>
      </c>
      <c r="I565" s="1011" t="s">
        <v>1977</v>
      </c>
      <c r="J565" s="1011" t="s">
        <v>1892</v>
      </c>
      <c r="K565" s="1011" t="s">
        <v>1329</v>
      </c>
      <c r="L565" s="1011" t="s">
        <v>47</v>
      </c>
      <c r="M565" s="1011" t="s">
        <v>198</v>
      </c>
      <c r="N565" s="1011">
        <v>46.333300000000001</v>
      </c>
      <c r="O565" s="1011">
        <v>42.333300000000001</v>
      </c>
      <c r="P565" s="1011">
        <v>1086.08</v>
      </c>
      <c r="Q565" s="1011">
        <v>2087.6799999999998</v>
      </c>
      <c r="R565" s="1011">
        <v>503.82</v>
      </c>
      <c r="S565" s="1011">
        <v>510.48178619999999</v>
      </c>
      <c r="T565" s="1011">
        <v>0</v>
      </c>
      <c r="U565" s="1011">
        <v>0</v>
      </c>
      <c r="V565" s="1011">
        <v>503.82</v>
      </c>
      <c r="W565" s="1011" t="s">
        <v>1893</v>
      </c>
      <c r="X565" s="1011" t="s">
        <v>1331</v>
      </c>
      <c r="Y565" s="1011" t="s">
        <v>1978</v>
      </c>
      <c r="AA565" s="1011" t="s">
        <v>1979</v>
      </c>
      <c r="AB565" s="1011" t="s">
        <v>140</v>
      </c>
    </row>
    <row r="566" spans="1:28" x14ac:dyDescent="0.25">
      <c r="A566" s="1011">
        <v>24128670</v>
      </c>
      <c r="B566" s="1011" t="s">
        <v>1667</v>
      </c>
      <c r="C566" s="1011" t="s">
        <v>1326</v>
      </c>
      <c r="D566" s="1011" t="s">
        <v>1</v>
      </c>
      <c r="E566" s="1011" t="s">
        <v>135</v>
      </c>
      <c r="F566" s="1011" t="s">
        <v>14</v>
      </c>
      <c r="G566" s="1011" t="s">
        <v>14</v>
      </c>
      <c r="H566" s="1011" t="s">
        <v>94</v>
      </c>
      <c r="I566" s="1011" t="s">
        <v>1668</v>
      </c>
      <c r="J566" s="1011" t="s">
        <v>1669</v>
      </c>
      <c r="K566" s="1011" t="s">
        <v>1329</v>
      </c>
      <c r="L566" s="1011" t="s">
        <v>47</v>
      </c>
      <c r="M566" s="1011" t="s">
        <v>198</v>
      </c>
      <c r="N566" s="1011">
        <v>270.75</v>
      </c>
      <c r="O566" s="1011">
        <v>212.75</v>
      </c>
      <c r="P566" s="1011">
        <v>5270</v>
      </c>
      <c r="Q566" s="1011">
        <v>6423.91</v>
      </c>
      <c r="R566" s="1011">
        <v>827.56</v>
      </c>
      <c r="S566" s="1011">
        <v>837.68907231000003</v>
      </c>
      <c r="T566" s="1011">
        <v>0</v>
      </c>
      <c r="U566" s="1011">
        <v>0</v>
      </c>
      <c r="V566" s="1011">
        <v>827.56</v>
      </c>
      <c r="W566" s="1011" t="s">
        <v>1670</v>
      </c>
      <c r="X566" s="1011" t="s">
        <v>1331</v>
      </c>
      <c r="Y566" s="1011" t="s">
        <v>1671</v>
      </c>
      <c r="Z566" s="1011" t="s">
        <v>1672</v>
      </c>
      <c r="AA566" s="1011" t="s">
        <v>1673</v>
      </c>
      <c r="AB566" s="1011" t="s">
        <v>140</v>
      </c>
    </row>
    <row r="567" spans="1:28" x14ac:dyDescent="0.25">
      <c r="A567" s="1011">
        <v>34152462</v>
      </c>
      <c r="B567" s="1011" t="s">
        <v>2448</v>
      </c>
      <c r="C567" s="1011" t="s">
        <v>1326</v>
      </c>
      <c r="D567" s="1011" t="s">
        <v>1</v>
      </c>
      <c r="E567" s="1011" t="s">
        <v>135</v>
      </c>
      <c r="F567" s="1011" t="s">
        <v>62</v>
      </c>
      <c r="G567" s="1011" t="s">
        <v>62</v>
      </c>
      <c r="H567" s="1011" t="s">
        <v>90</v>
      </c>
      <c r="I567" s="1011" t="s">
        <v>1353</v>
      </c>
      <c r="J567" s="1011" t="s">
        <v>1354</v>
      </c>
      <c r="K567" s="1011" t="s">
        <v>1329</v>
      </c>
      <c r="L567" s="1011" t="s">
        <v>47</v>
      </c>
      <c r="M567" s="1011" t="s">
        <v>198</v>
      </c>
      <c r="N567" s="1011">
        <v>75</v>
      </c>
      <c r="O567" s="1011">
        <v>70</v>
      </c>
      <c r="P567" s="1011">
        <v>1740.01</v>
      </c>
      <c r="Q567" s="1011">
        <v>4572.63</v>
      </c>
      <c r="R567" s="1011">
        <v>257.38</v>
      </c>
      <c r="S567" s="1011">
        <v>939.46414205999997</v>
      </c>
      <c r="T567" s="1011">
        <v>0</v>
      </c>
      <c r="U567" s="1011">
        <v>0</v>
      </c>
      <c r="V567" s="1011">
        <v>257.38</v>
      </c>
      <c r="W567" s="1011" t="s">
        <v>1355</v>
      </c>
      <c r="X567" s="1011" t="s">
        <v>1331</v>
      </c>
      <c r="Y567" s="1011" t="s">
        <v>2449</v>
      </c>
      <c r="Z567" s="1011" t="s">
        <v>2450</v>
      </c>
      <c r="AA567" s="1011" t="s">
        <v>2451</v>
      </c>
      <c r="AB567" s="1011" t="s">
        <v>140</v>
      </c>
    </row>
    <row r="568" spans="1:28" x14ac:dyDescent="0.25">
      <c r="A568" s="1011">
        <v>74068347</v>
      </c>
      <c r="B568" s="1011" t="s">
        <v>1741</v>
      </c>
      <c r="C568" s="1011" t="s">
        <v>1326</v>
      </c>
      <c r="D568" s="1011" t="s">
        <v>1</v>
      </c>
      <c r="E568" s="1011" t="s">
        <v>135</v>
      </c>
      <c r="F568" s="1011" t="s">
        <v>14</v>
      </c>
      <c r="G568" s="1011" t="s">
        <v>14</v>
      </c>
      <c r="H568" s="1011" t="s">
        <v>100</v>
      </c>
      <c r="I568" s="1011" t="s">
        <v>1742</v>
      </c>
      <c r="J568" s="1011" t="s">
        <v>1565</v>
      </c>
      <c r="K568" s="1011" t="s">
        <v>1329</v>
      </c>
      <c r="L568" s="1011" t="s">
        <v>47</v>
      </c>
      <c r="M568" s="1011" t="s">
        <v>198</v>
      </c>
      <c r="N568" s="1011">
        <v>135.416</v>
      </c>
      <c r="O568" s="1011">
        <v>110.916</v>
      </c>
      <c r="P568" s="1011">
        <v>2587</v>
      </c>
      <c r="Q568" s="1011">
        <v>8262.2000000000007</v>
      </c>
      <c r="R568" s="1011">
        <v>1218.6300000000001</v>
      </c>
      <c r="S568" s="1011">
        <v>755.45059175999995</v>
      </c>
      <c r="T568" s="1011">
        <v>0</v>
      </c>
      <c r="U568" s="1011">
        <v>0</v>
      </c>
      <c r="V568" s="1011">
        <v>1218.6300000000001</v>
      </c>
      <c r="W568" s="1011" t="s">
        <v>65</v>
      </c>
      <c r="X568" s="1011" t="s">
        <v>1331</v>
      </c>
      <c r="Y568" s="1011" t="s">
        <v>1743</v>
      </c>
      <c r="AA568" s="1011" t="s">
        <v>1744</v>
      </c>
      <c r="AB568" s="1011" t="s">
        <v>140</v>
      </c>
    </row>
    <row r="569" spans="1:28" x14ac:dyDescent="0.25">
      <c r="A569" s="1011">
        <v>74088600</v>
      </c>
      <c r="B569" s="1011" t="s">
        <v>2254</v>
      </c>
      <c r="C569" s="1011" t="s">
        <v>1326</v>
      </c>
      <c r="D569" s="1011" t="s">
        <v>1</v>
      </c>
      <c r="E569" s="1011" t="s">
        <v>135</v>
      </c>
      <c r="F569" s="1011" t="s">
        <v>14</v>
      </c>
      <c r="G569" s="1011" t="s">
        <v>14</v>
      </c>
      <c r="H569" s="1011" t="s">
        <v>99</v>
      </c>
      <c r="I569" s="1011" t="s">
        <v>2255</v>
      </c>
      <c r="J569" s="1011" t="s">
        <v>2256</v>
      </c>
      <c r="K569" s="1011" t="s">
        <v>1329</v>
      </c>
      <c r="L569" s="1011" t="s">
        <v>47</v>
      </c>
      <c r="M569" s="1011" t="s">
        <v>198</v>
      </c>
      <c r="N569" s="1011">
        <v>120.75</v>
      </c>
      <c r="O569" s="1011">
        <v>63</v>
      </c>
      <c r="P569" s="1011">
        <v>1958.5</v>
      </c>
      <c r="Q569" s="1011">
        <v>5010.3900000000003</v>
      </c>
      <c r="R569" s="1011">
        <v>436.64</v>
      </c>
      <c r="S569" s="1011">
        <v>1212.4951031000001</v>
      </c>
      <c r="T569" s="1011">
        <v>0</v>
      </c>
      <c r="U569" s="1011">
        <v>0</v>
      </c>
      <c r="V569" s="1011">
        <v>436.64</v>
      </c>
      <c r="W569" s="1011" t="s">
        <v>2257</v>
      </c>
      <c r="X569" s="1011" t="s">
        <v>1331</v>
      </c>
      <c r="Y569" s="1011" t="s">
        <v>2258</v>
      </c>
      <c r="AA569" s="1011" t="s">
        <v>2259</v>
      </c>
      <c r="AB569" s="1011" t="s">
        <v>140</v>
      </c>
    </row>
    <row r="570" spans="1:28" x14ac:dyDescent="0.25">
      <c r="A570" s="1011">
        <v>93757649</v>
      </c>
      <c r="B570" s="1011" t="s">
        <v>2482</v>
      </c>
      <c r="C570" s="1011" t="s">
        <v>1326</v>
      </c>
      <c r="D570" s="1011" t="s">
        <v>1</v>
      </c>
      <c r="E570" s="1011" t="s">
        <v>135</v>
      </c>
      <c r="F570" s="1011" t="s">
        <v>6</v>
      </c>
      <c r="G570" s="1011" t="s">
        <v>6</v>
      </c>
      <c r="H570" s="1011" t="s">
        <v>530</v>
      </c>
      <c r="I570" s="1011" t="s">
        <v>2483</v>
      </c>
      <c r="J570" s="1011" t="s">
        <v>2484</v>
      </c>
      <c r="K570" s="1011" t="s">
        <v>1329</v>
      </c>
      <c r="L570" s="1011" t="s">
        <v>47</v>
      </c>
      <c r="M570" s="1011" t="s">
        <v>198</v>
      </c>
      <c r="N570" s="1011">
        <v>54</v>
      </c>
      <c r="O570" s="1011">
        <v>43</v>
      </c>
      <c r="P570" s="1011">
        <v>1953.36</v>
      </c>
      <c r="Q570" s="1011">
        <v>5286.58</v>
      </c>
      <c r="R570" s="1011">
        <v>561.9</v>
      </c>
      <c r="S570" s="1011">
        <v>473.47662141000001</v>
      </c>
      <c r="T570" s="1011">
        <v>0</v>
      </c>
      <c r="U570" s="1011">
        <v>0</v>
      </c>
      <c r="V570" s="1011">
        <v>561.9</v>
      </c>
      <c r="W570" s="1011" t="s">
        <v>2485</v>
      </c>
      <c r="X570" s="1011" t="s">
        <v>1331</v>
      </c>
      <c r="Y570" s="1011" t="s">
        <v>2486</v>
      </c>
      <c r="AA570" s="1011" t="s">
        <v>2487</v>
      </c>
      <c r="AB570" s="1011" t="s">
        <v>140</v>
      </c>
    </row>
    <row r="571" spans="1:28" x14ac:dyDescent="0.25">
      <c r="A571" s="1011">
        <v>63885933</v>
      </c>
      <c r="B571" s="1011" t="s">
        <v>1707</v>
      </c>
      <c r="C571" s="1011" t="s">
        <v>417</v>
      </c>
      <c r="D571" s="1011" t="s">
        <v>113</v>
      </c>
      <c r="E571" s="1011" t="s">
        <v>135</v>
      </c>
      <c r="F571" s="1011" t="s">
        <v>6</v>
      </c>
      <c r="G571" s="1011" t="s">
        <v>6</v>
      </c>
      <c r="H571" s="1011" t="s">
        <v>101</v>
      </c>
      <c r="I571" s="1011" t="s">
        <v>1708</v>
      </c>
      <c r="J571" s="1011" t="s">
        <v>1709</v>
      </c>
      <c r="K571" s="1011" t="s">
        <v>1329</v>
      </c>
      <c r="L571" s="1011" t="s">
        <v>47</v>
      </c>
      <c r="M571" s="1011" t="s">
        <v>198</v>
      </c>
      <c r="N571" s="1011">
        <v>66</v>
      </c>
      <c r="O571" s="1011">
        <v>18</v>
      </c>
      <c r="P571" s="1011">
        <v>2781.51</v>
      </c>
      <c r="Q571" s="1011">
        <v>2240.4</v>
      </c>
      <c r="R571" s="1011">
        <v>261.17</v>
      </c>
      <c r="S571" s="1011">
        <v>200.66355780999999</v>
      </c>
      <c r="T571" s="1011">
        <v>0</v>
      </c>
      <c r="U571" s="1011">
        <v>0</v>
      </c>
      <c r="V571" s="1011">
        <v>261.17</v>
      </c>
      <c r="W571" s="1011" t="s">
        <v>1710</v>
      </c>
      <c r="X571" s="1011" t="s">
        <v>1331</v>
      </c>
      <c r="Y571" s="1011" t="s">
        <v>1711</v>
      </c>
      <c r="AA571" s="1011" t="s">
        <v>1712</v>
      </c>
      <c r="AB571" s="1011" t="s">
        <v>140</v>
      </c>
    </row>
    <row r="572" spans="1:28" x14ac:dyDescent="0.25">
      <c r="A572" s="1011">
        <v>84143841</v>
      </c>
      <c r="B572" s="1011" t="s">
        <v>2222</v>
      </c>
      <c r="C572" s="1011" t="s">
        <v>1326</v>
      </c>
      <c r="D572" s="1011" t="s">
        <v>1</v>
      </c>
      <c r="E572" s="1011" t="s">
        <v>135</v>
      </c>
      <c r="F572" s="1011" t="s">
        <v>38</v>
      </c>
      <c r="G572" s="1011" t="s">
        <v>38</v>
      </c>
      <c r="H572" s="1011" t="s">
        <v>94</v>
      </c>
      <c r="I572" s="1011" t="s">
        <v>2223</v>
      </c>
      <c r="J572" s="1011" t="s">
        <v>1663</v>
      </c>
      <c r="K572" s="1011" t="s">
        <v>1329</v>
      </c>
      <c r="L572" s="1011" t="s">
        <v>47</v>
      </c>
      <c r="M572" s="1011" t="s">
        <v>198</v>
      </c>
      <c r="N572" s="1011">
        <v>484</v>
      </c>
      <c r="O572" s="1011">
        <v>341</v>
      </c>
      <c r="P572" s="1011">
        <v>19185</v>
      </c>
      <c r="Q572" s="1011">
        <v>9607.31</v>
      </c>
      <c r="R572" s="1011">
        <v>1379.3</v>
      </c>
      <c r="S572" s="1011">
        <v>1531.17613575</v>
      </c>
      <c r="T572" s="1011">
        <v>0</v>
      </c>
      <c r="U572" s="1011">
        <v>0</v>
      </c>
      <c r="V572" s="1011">
        <v>1379.3</v>
      </c>
      <c r="W572" s="1011" t="s">
        <v>1664</v>
      </c>
      <c r="X572" s="1011" t="s">
        <v>1331</v>
      </c>
      <c r="Y572" s="1011" t="s">
        <v>2224</v>
      </c>
      <c r="AA572" s="1011" t="s">
        <v>2225</v>
      </c>
      <c r="AB572" s="1011" t="s">
        <v>140</v>
      </c>
    </row>
    <row r="573" spans="1:28" x14ac:dyDescent="0.25">
      <c r="A573" s="1011">
        <v>84106079</v>
      </c>
      <c r="B573" s="1011" t="s">
        <v>1431</v>
      </c>
      <c r="C573" s="1011" t="s">
        <v>1326</v>
      </c>
      <c r="D573" s="1011" t="s">
        <v>1</v>
      </c>
      <c r="E573" s="1011" t="s">
        <v>135</v>
      </c>
      <c r="F573" s="1011" t="s">
        <v>14</v>
      </c>
      <c r="G573" s="1011" t="s">
        <v>14</v>
      </c>
      <c r="H573" s="1011" t="s">
        <v>99</v>
      </c>
      <c r="I573" s="1011" t="s">
        <v>1432</v>
      </c>
      <c r="J573" s="1011" t="s">
        <v>1433</v>
      </c>
      <c r="K573" s="1011" t="s">
        <v>1329</v>
      </c>
      <c r="L573" s="1011" t="s">
        <v>47</v>
      </c>
      <c r="M573" s="1011" t="s">
        <v>198</v>
      </c>
      <c r="N573" s="1011">
        <v>364</v>
      </c>
      <c r="O573" s="1011">
        <v>62</v>
      </c>
      <c r="P573" s="1011">
        <v>8434</v>
      </c>
      <c r="Q573" s="1011">
        <v>16362.16</v>
      </c>
      <c r="R573" s="1011">
        <v>2563.8000000000002</v>
      </c>
      <c r="S573" s="1011">
        <v>1601.82525381</v>
      </c>
      <c r="T573" s="1011">
        <v>0</v>
      </c>
      <c r="U573" s="1011">
        <v>0</v>
      </c>
      <c r="V573" s="1011">
        <v>2563.8000000000002</v>
      </c>
      <c r="W573" s="1011" t="s">
        <v>1434</v>
      </c>
      <c r="X573" s="1011" t="s">
        <v>1331</v>
      </c>
      <c r="Y573" s="1011" t="s">
        <v>1435</v>
      </c>
      <c r="AA573" s="1011" t="s">
        <v>1436</v>
      </c>
      <c r="AB573" s="1011" t="s">
        <v>140</v>
      </c>
    </row>
    <row r="574" spans="1:28" x14ac:dyDescent="0.25">
      <c r="A574" s="1011">
        <v>33753096</v>
      </c>
      <c r="B574" s="1011" t="s">
        <v>2178</v>
      </c>
      <c r="C574" s="1011" t="s">
        <v>1326</v>
      </c>
      <c r="D574" s="1011" t="s">
        <v>1</v>
      </c>
      <c r="E574" s="1011" t="s">
        <v>135</v>
      </c>
      <c r="F574" s="1011" t="s">
        <v>6</v>
      </c>
      <c r="G574" s="1011" t="s">
        <v>6</v>
      </c>
      <c r="H574" s="1011" t="s">
        <v>89</v>
      </c>
      <c r="I574" s="1011" t="s">
        <v>2179</v>
      </c>
      <c r="J574" s="1011" t="s">
        <v>1354</v>
      </c>
      <c r="K574" s="1011" t="s">
        <v>1329</v>
      </c>
      <c r="L574" s="1011" t="s">
        <v>47</v>
      </c>
      <c r="M574" s="1011" t="s">
        <v>198</v>
      </c>
      <c r="N574" s="1011">
        <v>490</v>
      </c>
      <c r="O574" s="1011">
        <v>116</v>
      </c>
      <c r="P574" s="1011">
        <v>4900</v>
      </c>
      <c r="Q574" s="1011">
        <v>11745.4</v>
      </c>
      <c r="R574" s="1011">
        <v>1189.92</v>
      </c>
      <c r="S574" s="1011">
        <v>1366.78220788</v>
      </c>
      <c r="T574" s="1011">
        <v>1122</v>
      </c>
      <c r="U574" s="1011">
        <v>8.19</v>
      </c>
      <c r="V574" s="1011">
        <v>1204.1099999999999</v>
      </c>
      <c r="W574" s="1011" t="s">
        <v>1355</v>
      </c>
      <c r="X574" s="1011" t="s">
        <v>1331</v>
      </c>
      <c r="Y574" s="1011" t="s">
        <v>2180</v>
      </c>
      <c r="AA574" s="1011" t="s">
        <v>2181</v>
      </c>
      <c r="AB574" s="1011" t="s">
        <v>140</v>
      </c>
    </row>
    <row r="575" spans="1:28" x14ac:dyDescent="0.25">
      <c r="A575" s="1011">
        <v>33753096</v>
      </c>
      <c r="B575" s="1011" t="s">
        <v>2178</v>
      </c>
      <c r="C575" s="1011" t="s">
        <v>1326</v>
      </c>
      <c r="D575" s="1011" t="s">
        <v>1</v>
      </c>
      <c r="E575" s="1011" t="s">
        <v>135</v>
      </c>
      <c r="F575" s="1011" t="s">
        <v>6</v>
      </c>
      <c r="G575" s="1011" t="s">
        <v>6</v>
      </c>
      <c r="H575" s="1011" t="s">
        <v>101</v>
      </c>
      <c r="I575" s="1011" t="s">
        <v>2179</v>
      </c>
      <c r="J575" s="1011" t="s">
        <v>1354</v>
      </c>
      <c r="K575" s="1011" t="s">
        <v>1329</v>
      </c>
      <c r="L575" s="1011" t="s">
        <v>47</v>
      </c>
      <c r="M575" s="1011" t="s">
        <v>198</v>
      </c>
      <c r="N575" s="1011">
        <v>55</v>
      </c>
      <c r="O575" s="1011">
        <v>14</v>
      </c>
      <c r="P575" s="1011">
        <v>1018.5</v>
      </c>
      <c r="Q575" s="1011">
        <v>1757.49</v>
      </c>
      <c r="R575" s="1011">
        <v>232.39</v>
      </c>
      <c r="S575" s="1011">
        <v>246.59257219</v>
      </c>
      <c r="T575" s="1011">
        <v>0</v>
      </c>
      <c r="U575" s="1011">
        <v>14.95</v>
      </c>
      <c r="V575" s="1011">
        <v>247.34</v>
      </c>
      <c r="W575" s="1011" t="s">
        <v>1355</v>
      </c>
      <c r="X575" s="1011" t="s">
        <v>1331</v>
      </c>
      <c r="Y575" s="1011" t="s">
        <v>2180</v>
      </c>
      <c r="AA575" s="1011" t="s">
        <v>2181</v>
      </c>
      <c r="AB575" s="1011" t="s">
        <v>140</v>
      </c>
    </row>
    <row r="576" spans="1:28" x14ac:dyDescent="0.25">
      <c r="A576" s="1011">
        <v>23840531</v>
      </c>
      <c r="B576" s="1011" t="s">
        <v>2488</v>
      </c>
      <c r="C576" s="1011" t="s">
        <v>1326</v>
      </c>
      <c r="D576" s="1011" t="s">
        <v>1</v>
      </c>
      <c r="E576" s="1011" t="s">
        <v>135</v>
      </c>
      <c r="F576" s="1011" t="s">
        <v>0</v>
      </c>
      <c r="G576" s="1011" t="s">
        <v>0</v>
      </c>
      <c r="H576" s="1011" t="s">
        <v>95</v>
      </c>
      <c r="I576" s="1011" t="s">
        <v>2489</v>
      </c>
      <c r="J576" s="1011" t="s">
        <v>2490</v>
      </c>
      <c r="K576" s="1011" t="s">
        <v>1329</v>
      </c>
      <c r="L576" s="1011" t="s">
        <v>47</v>
      </c>
      <c r="M576" s="1011" t="s">
        <v>198</v>
      </c>
      <c r="N576" s="1011">
        <v>285</v>
      </c>
      <c r="O576" s="1011">
        <v>145</v>
      </c>
      <c r="P576" s="1011">
        <v>2702.97</v>
      </c>
      <c r="Q576" s="1011">
        <v>9268.51</v>
      </c>
      <c r="R576" s="1011">
        <v>1428.6166875599999</v>
      </c>
      <c r="S576" s="1011">
        <v>1297.46130156</v>
      </c>
      <c r="T576" s="1011">
        <v>0.41668756000000001</v>
      </c>
      <c r="U576" s="1011">
        <v>0</v>
      </c>
      <c r="V576" s="1011">
        <v>1428.2</v>
      </c>
      <c r="W576" s="1011" t="s">
        <v>2491</v>
      </c>
      <c r="X576" s="1011" t="s">
        <v>1331</v>
      </c>
      <c r="Y576" s="1011" t="s">
        <v>2492</v>
      </c>
      <c r="AA576" s="1011" t="s">
        <v>2493</v>
      </c>
      <c r="AB576" s="1011" t="s">
        <v>140</v>
      </c>
    </row>
    <row r="577" spans="1:28" x14ac:dyDescent="0.25">
      <c r="A577" s="1011">
        <v>3768215</v>
      </c>
      <c r="B577" s="1011" t="s">
        <v>1801</v>
      </c>
      <c r="C577" s="1011" t="s">
        <v>1326</v>
      </c>
      <c r="D577" s="1011" t="s">
        <v>1</v>
      </c>
      <c r="E577" s="1011" t="s">
        <v>135</v>
      </c>
      <c r="F577" s="1011" t="s">
        <v>11</v>
      </c>
      <c r="G577" s="1011" t="s">
        <v>11</v>
      </c>
      <c r="H577" s="1011" t="s">
        <v>92</v>
      </c>
      <c r="I577" s="1011" t="s">
        <v>1688</v>
      </c>
      <c r="J577" s="1011" t="s">
        <v>1416</v>
      </c>
      <c r="K577" s="1011" t="s">
        <v>1329</v>
      </c>
      <c r="L577" s="1011" t="s">
        <v>47</v>
      </c>
      <c r="M577" s="1011" t="s">
        <v>198</v>
      </c>
      <c r="N577" s="1011">
        <v>300.5</v>
      </c>
      <c r="O577" s="1011">
        <v>278.5</v>
      </c>
      <c r="P577" s="1011">
        <v>7000.72</v>
      </c>
      <c r="Q577" s="1011">
        <v>14078.54</v>
      </c>
      <c r="R577" s="1011">
        <v>2573.27</v>
      </c>
      <c r="S577" s="1011">
        <v>4995.2397296600002</v>
      </c>
      <c r="T577" s="1011">
        <v>0</v>
      </c>
      <c r="U577" s="1011">
        <v>0</v>
      </c>
      <c r="V577" s="1011">
        <v>2573.27</v>
      </c>
      <c r="W577" s="1011" t="s">
        <v>1397</v>
      </c>
      <c r="X577" s="1011" t="s">
        <v>1331</v>
      </c>
      <c r="Y577" s="1011" t="s">
        <v>1802</v>
      </c>
      <c r="AA577" s="1011" t="s">
        <v>1803</v>
      </c>
      <c r="AB577" s="1011" t="s">
        <v>140</v>
      </c>
    </row>
    <row r="578" spans="1:28" x14ac:dyDescent="0.25">
      <c r="A578" s="1011">
        <v>64237621</v>
      </c>
      <c r="B578" s="1011" t="s">
        <v>1834</v>
      </c>
      <c r="C578" s="1011" t="s">
        <v>1326</v>
      </c>
      <c r="D578" s="1011" t="s">
        <v>1</v>
      </c>
      <c r="E578" s="1011" t="s">
        <v>135</v>
      </c>
      <c r="F578" s="1011" t="s">
        <v>34</v>
      </c>
      <c r="G578" s="1011" t="s">
        <v>34</v>
      </c>
      <c r="H578" s="1011" t="s">
        <v>530</v>
      </c>
      <c r="I578" s="1011" t="s">
        <v>1835</v>
      </c>
      <c r="J578" s="1011" t="s">
        <v>1354</v>
      </c>
      <c r="K578" s="1011" t="s">
        <v>1329</v>
      </c>
      <c r="L578" s="1011" t="s">
        <v>47</v>
      </c>
      <c r="M578" s="1011" t="s">
        <v>198</v>
      </c>
      <c r="N578" s="1011">
        <v>591</v>
      </c>
      <c r="O578" s="1011">
        <v>216</v>
      </c>
      <c r="P578" s="1011">
        <v>21804.799999999999</v>
      </c>
      <c r="Q578" s="1011">
        <v>80116.45</v>
      </c>
      <c r="R578" s="1011">
        <v>7031.93</v>
      </c>
      <c r="S578" s="1011">
        <v>5578.6615755399998</v>
      </c>
      <c r="T578" s="1011">
        <v>0</v>
      </c>
      <c r="U578" s="1011">
        <v>0</v>
      </c>
      <c r="V578" s="1011">
        <v>7031.93</v>
      </c>
      <c r="W578" s="1011" t="s">
        <v>1355</v>
      </c>
      <c r="X578" s="1011" t="s">
        <v>1331</v>
      </c>
      <c r="Y578" s="1011" t="s">
        <v>1836</v>
      </c>
      <c r="AA578" s="1011" t="s">
        <v>1837</v>
      </c>
      <c r="AB578" s="1011" t="s">
        <v>140</v>
      </c>
    </row>
    <row r="579" spans="1:28" x14ac:dyDescent="0.25">
      <c r="A579" s="1011">
        <v>83992024</v>
      </c>
      <c r="B579" s="1011" t="s">
        <v>1358</v>
      </c>
      <c r="C579" s="1011" t="s">
        <v>1326</v>
      </c>
      <c r="D579" s="1011" t="s">
        <v>1</v>
      </c>
      <c r="E579" s="1011" t="s">
        <v>135</v>
      </c>
      <c r="F579" s="1011" t="s">
        <v>36</v>
      </c>
      <c r="G579" s="1011" t="s">
        <v>36</v>
      </c>
      <c r="H579" s="1011" t="s">
        <v>98</v>
      </c>
      <c r="I579" s="1011" t="s">
        <v>1359</v>
      </c>
      <c r="J579" s="1011" t="s">
        <v>1360</v>
      </c>
      <c r="K579" s="1011" t="s">
        <v>1329</v>
      </c>
      <c r="L579" s="1011" t="s">
        <v>47</v>
      </c>
      <c r="M579" s="1011" t="s">
        <v>198</v>
      </c>
      <c r="N579" s="1011">
        <v>51</v>
      </c>
      <c r="O579" s="1011">
        <v>51</v>
      </c>
      <c r="P579" s="1011">
        <v>1051.73</v>
      </c>
      <c r="Q579" s="1011">
        <v>744.97</v>
      </c>
      <c r="R579" s="1011">
        <v>-3.51</v>
      </c>
      <c r="S579" s="1011">
        <v>195.79210054000001</v>
      </c>
      <c r="T579" s="1011">
        <v>0</v>
      </c>
      <c r="U579" s="1011">
        <v>0</v>
      </c>
      <c r="V579" s="1011">
        <v>-3.51</v>
      </c>
      <c r="W579" s="1011" t="s">
        <v>1361</v>
      </c>
      <c r="X579" s="1011" t="s">
        <v>1331</v>
      </c>
      <c r="Y579" s="1011" t="s">
        <v>1362</v>
      </c>
      <c r="AA579" s="1011" t="s">
        <v>1363</v>
      </c>
      <c r="AB579" s="1011" t="s">
        <v>140</v>
      </c>
    </row>
    <row r="580" spans="1:28" x14ac:dyDescent="0.25">
      <c r="A580" s="1011">
        <v>54179593</v>
      </c>
      <c r="B580" s="1011" t="s">
        <v>2494</v>
      </c>
      <c r="C580" s="1011" t="s">
        <v>1326</v>
      </c>
      <c r="D580" s="1011" t="s">
        <v>1</v>
      </c>
      <c r="E580" s="1011" t="s">
        <v>135</v>
      </c>
      <c r="F580" s="1011" t="s">
        <v>20</v>
      </c>
      <c r="G580" s="1011" t="s">
        <v>20</v>
      </c>
      <c r="H580" s="1011" t="s">
        <v>94</v>
      </c>
      <c r="I580" s="1011" t="s">
        <v>1564</v>
      </c>
      <c r="J580" s="1011" t="s">
        <v>1565</v>
      </c>
      <c r="K580" s="1011" t="s">
        <v>1329</v>
      </c>
      <c r="L580" s="1011" t="s">
        <v>47</v>
      </c>
      <c r="M580" s="1011" t="s">
        <v>198</v>
      </c>
      <c r="N580" s="1011">
        <v>1036</v>
      </c>
      <c r="O580" s="1011">
        <v>163</v>
      </c>
      <c r="P580" s="1011">
        <v>32627</v>
      </c>
      <c r="Q580" s="1011">
        <v>19649.66</v>
      </c>
      <c r="R580" s="1011">
        <v>114.23</v>
      </c>
      <c r="S580" s="1011">
        <v>3186.18907446</v>
      </c>
      <c r="T580" s="1011">
        <v>0</v>
      </c>
      <c r="U580" s="1011">
        <v>0</v>
      </c>
      <c r="V580" s="1011">
        <v>114.23</v>
      </c>
      <c r="W580" s="1011" t="s">
        <v>65</v>
      </c>
      <c r="X580" s="1011" t="s">
        <v>1331</v>
      </c>
      <c r="Y580" s="1011" t="s">
        <v>2495</v>
      </c>
      <c r="AA580" s="1011" t="s">
        <v>2496</v>
      </c>
      <c r="AB580" s="1011" t="s">
        <v>140</v>
      </c>
    </row>
    <row r="581" spans="1:28" x14ac:dyDescent="0.25">
      <c r="A581" s="1011">
        <v>84064930</v>
      </c>
      <c r="B581" s="1011" t="s">
        <v>1467</v>
      </c>
      <c r="C581" s="1011" t="s">
        <v>1326</v>
      </c>
      <c r="D581" s="1011" t="s">
        <v>1</v>
      </c>
      <c r="E581" s="1011" t="s">
        <v>135</v>
      </c>
      <c r="F581" s="1011" t="s">
        <v>20</v>
      </c>
      <c r="G581" s="1011" t="s">
        <v>20</v>
      </c>
      <c r="H581" s="1011" t="s">
        <v>95</v>
      </c>
      <c r="I581" s="1011" t="s">
        <v>1468</v>
      </c>
      <c r="J581" s="1011" t="s">
        <v>1469</v>
      </c>
      <c r="K581" s="1011" t="s">
        <v>1329</v>
      </c>
      <c r="L581" s="1011" t="s">
        <v>47</v>
      </c>
      <c r="M581" s="1011" t="s">
        <v>198</v>
      </c>
      <c r="N581" s="1011">
        <v>513.46669999999995</v>
      </c>
      <c r="O581" s="1011">
        <v>355.16669999999999</v>
      </c>
      <c r="P581" s="1011">
        <v>7720.22</v>
      </c>
      <c r="Q581" s="1011">
        <v>28276.01</v>
      </c>
      <c r="R581" s="1011">
        <v>2693.59653893</v>
      </c>
      <c r="S581" s="1011">
        <v>8555.7518549100005</v>
      </c>
      <c r="T581" s="1011">
        <v>-2.3461070000000001E-2</v>
      </c>
      <c r="U581" s="1011">
        <v>0</v>
      </c>
      <c r="V581" s="1011">
        <v>2693.62</v>
      </c>
      <c r="W581" s="1011" t="s">
        <v>1470</v>
      </c>
      <c r="X581" s="1011" t="s">
        <v>1331</v>
      </c>
      <c r="Y581" s="1011" t="s">
        <v>1471</v>
      </c>
      <c r="AA581" s="1011" t="s">
        <v>1472</v>
      </c>
      <c r="AB581" s="1011" t="s">
        <v>140</v>
      </c>
    </row>
    <row r="582" spans="1:28" x14ac:dyDescent="0.25">
      <c r="A582" s="1011">
        <v>84169713</v>
      </c>
      <c r="B582" s="1011" t="s">
        <v>1863</v>
      </c>
      <c r="C582" s="1011" t="s">
        <v>1326</v>
      </c>
      <c r="D582" s="1011" t="s">
        <v>1</v>
      </c>
      <c r="E582" s="1011" t="s">
        <v>135</v>
      </c>
      <c r="F582" s="1011" t="s">
        <v>6</v>
      </c>
      <c r="G582" s="1011" t="s">
        <v>6</v>
      </c>
      <c r="H582" s="1011" t="s">
        <v>95</v>
      </c>
      <c r="I582" s="1011" t="s">
        <v>1595</v>
      </c>
      <c r="J582" s="1011" t="s">
        <v>1596</v>
      </c>
      <c r="K582" s="1011" t="s">
        <v>1329</v>
      </c>
      <c r="L582" s="1011" t="s">
        <v>47</v>
      </c>
      <c r="M582" s="1011" t="s">
        <v>198</v>
      </c>
      <c r="N582" s="1011">
        <v>105.82550000000001</v>
      </c>
      <c r="O582" s="1011">
        <v>65.100200000000001</v>
      </c>
      <c r="P582" s="1011">
        <v>1092.3399999999999</v>
      </c>
      <c r="Q582" s="1011">
        <v>3775.89</v>
      </c>
      <c r="R582" s="1011">
        <v>123.68157501</v>
      </c>
      <c r="S582" s="1011">
        <v>1278.4487210699999</v>
      </c>
      <c r="T582" s="1011">
        <v>0.42157500999999997</v>
      </c>
      <c r="U582" s="1011">
        <v>0</v>
      </c>
      <c r="V582" s="1011">
        <v>123.26</v>
      </c>
      <c r="W582" s="1011" t="s">
        <v>1597</v>
      </c>
      <c r="X582" s="1011" t="s">
        <v>1331</v>
      </c>
      <c r="Y582" s="1011" t="s">
        <v>1864</v>
      </c>
      <c r="AA582" s="1011" t="s">
        <v>1865</v>
      </c>
      <c r="AB582" s="1011" t="s">
        <v>140</v>
      </c>
    </row>
    <row r="583" spans="1:28" x14ac:dyDescent="0.25">
      <c r="A583" s="1011">
        <v>14149348</v>
      </c>
      <c r="B583" s="1011" t="s">
        <v>1467</v>
      </c>
      <c r="C583" s="1011" t="s">
        <v>1326</v>
      </c>
      <c r="D583" s="1011" t="s">
        <v>1</v>
      </c>
      <c r="E583" s="1011" t="s">
        <v>135</v>
      </c>
      <c r="F583" s="1011" t="s">
        <v>20</v>
      </c>
      <c r="G583" s="1011" t="s">
        <v>20</v>
      </c>
      <c r="H583" s="1011" t="s">
        <v>104</v>
      </c>
      <c r="I583" s="1011" t="s">
        <v>2001</v>
      </c>
      <c r="J583" s="1011" t="s">
        <v>1985</v>
      </c>
      <c r="K583" s="1011" t="s">
        <v>1329</v>
      </c>
      <c r="L583" s="1011" t="s">
        <v>47</v>
      </c>
      <c r="M583" s="1011" t="s">
        <v>198</v>
      </c>
      <c r="N583" s="1011">
        <v>6</v>
      </c>
      <c r="O583" s="1011">
        <v>5</v>
      </c>
      <c r="P583" s="1011">
        <v>143.28</v>
      </c>
      <c r="Q583" s="1011">
        <v>483.38</v>
      </c>
      <c r="R583" s="1011">
        <v>144.18</v>
      </c>
      <c r="S583" s="1011">
        <v>37.268161769999999</v>
      </c>
      <c r="T583" s="1011">
        <v>0</v>
      </c>
      <c r="U583" s="1011">
        <v>0</v>
      </c>
      <c r="V583" s="1011">
        <v>144.18</v>
      </c>
      <c r="W583" s="1011" t="s">
        <v>10</v>
      </c>
      <c r="X583" s="1011" t="s">
        <v>1331</v>
      </c>
      <c r="Y583" s="1011" t="s">
        <v>2497</v>
      </c>
      <c r="AA583" s="1011" t="s">
        <v>1599</v>
      </c>
      <c r="AB583" s="1011" t="s">
        <v>140</v>
      </c>
    </row>
    <row r="584" spans="1:28" x14ac:dyDescent="0.25">
      <c r="A584" s="1011">
        <v>23991268</v>
      </c>
      <c r="B584" s="1011" t="s">
        <v>1878</v>
      </c>
      <c r="C584" s="1011" t="s">
        <v>1326</v>
      </c>
      <c r="D584" s="1011" t="s">
        <v>1</v>
      </c>
      <c r="E584" s="1011" t="s">
        <v>135</v>
      </c>
      <c r="F584" s="1011" t="s">
        <v>0</v>
      </c>
      <c r="G584" s="1011" t="s">
        <v>0</v>
      </c>
      <c r="H584" s="1011" t="s">
        <v>96</v>
      </c>
      <c r="I584" s="1011" t="s">
        <v>1879</v>
      </c>
      <c r="J584" s="1011" t="s">
        <v>1880</v>
      </c>
      <c r="K584" s="1011" t="s">
        <v>1329</v>
      </c>
      <c r="L584" s="1011" t="s">
        <v>47</v>
      </c>
      <c r="M584" s="1011" t="s">
        <v>198</v>
      </c>
      <c r="N584" s="1011">
        <v>102</v>
      </c>
      <c r="O584" s="1011">
        <v>62</v>
      </c>
      <c r="P584" s="1011">
        <v>205.72</v>
      </c>
      <c r="Q584" s="1011">
        <v>1699.85</v>
      </c>
      <c r="R584" s="1011">
        <v>558.27680423000004</v>
      </c>
      <c r="S584" s="1011">
        <v>139.59459969</v>
      </c>
      <c r="T584" s="1011">
        <v>-0.19319576999999999</v>
      </c>
      <c r="U584" s="1011">
        <v>0</v>
      </c>
      <c r="V584" s="1011">
        <v>558.47</v>
      </c>
      <c r="W584" s="1011" t="s">
        <v>1881</v>
      </c>
      <c r="X584" s="1011" t="s">
        <v>1331</v>
      </c>
      <c r="Y584" s="1011" t="s">
        <v>1882</v>
      </c>
      <c r="AA584" s="1011" t="s">
        <v>1883</v>
      </c>
      <c r="AB584" s="1011" t="s">
        <v>140</v>
      </c>
    </row>
    <row r="585" spans="1:28" x14ac:dyDescent="0.25">
      <c r="A585" s="1011">
        <v>4013058</v>
      </c>
      <c r="B585" s="1011" t="s">
        <v>2184</v>
      </c>
      <c r="C585" s="1011" t="s">
        <v>1326</v>
      </c>
      <c r="D585" s="1011" t="s">
        <v>1</v>
      </c>
      <c r="E585" s="1011" t="s">
        <v>135</v>
      </c>
      <c r="F585" s="1011" t="s">
        <v>48</v>
      </c>
      <c r="G585" s="1011" t="s">
        <v>48</v>
      </c>
      <c r="H585" s="1011" t="s">
        <v>92</v>
      </c>
      <c r="I585" s="1011" t="s">
        <v>1595</v>
      </c>
      <c r="J585" s="1011" t="s">
        <v>1596</v>
      </c>
      <c r="K585" s="1011" t="s">
        <v>1329</v>
      </c>
      <c r="L585" s="1011" t="s">
        <v>47</v>
      </c>
      <c r="M585" s="1011" t="s">
        <v>198</v>
      </c>
      <c r="N585" s="1011">
        <v>122.6666</v>
      </c>
      <c r="O585" s="1011">
        <v>122.6666</v>
      </c>
      <c r="P585" s="1011">
        <v>4285.34</v>
      </c>
      <c r="Q585" s="1011">
        <v>2432.48</v>
      </c>
      <c r="R585" s="1011">
        <v>-40.43</v>
      </c>
      <c r="S585" s="1011">
        <v>375.70543658999998</v>
      </c>
      <c r="T585" s="1011">
        <v>0</v>
      </c>
      <c r="U585" s="1011">
        <v>0</v>
      </c>
      <c r="V585" s="1011">
        <v>-40.43</v>
      </c>
      <c r="W585" s="1011" t="s">
        <v>1597</v>
      </c>
      <c r="X585" s="1011" t="s">
        <v>1331</v>
      </c>
      <c r="Y585" s="1011" t="s">
        <v>2185</v>
      </c>
      <c r="AA585" s="1011" t="s">
        <v>2186</v>
      </c>
      <c r="AB585" s="1011" t="s">
        <v>140</v>
      </c>
    </row>
    <row r="586" spans="1:28" x14ac:dyDescent="0.25">
      <c r="A586" s="1011">
        <v>74068347</v>
      </c>
      <c r="B586" s="1011" t="s">
        <v>1741</v>
      </c>
      <c r="C586" s="1011" t="s">
        <v>1326</v>
      </c>
      <c r="D586" s="1011" t="s">
        <v>1</v>
      </c>
      <c r="E586" s="1011" t="s">
        <v>135</v>
      </c>
      <c r="F586" s="1011" t="s">
        <v>14</v>
      </c>
      <c r="G586" s="1011" t="s">
        <v>14</v>
      </c>
      <c r="H586" s="1011" t="s">
        <v>99</v>
      </c>
      <c r="I586" s="1011" t="s">
        <v>1742</v>
      </c>
      <c r="J586" s="1011" t="s">
        <v>1565</v>
      </c>
      <c r="K586" s="1011" t="s">
        <v>1329</v>
      </c>
      <c r="L586" s="1011" t="s">
        <v>47</v>
      </c>
      <c r="M586" s="1011" t="s">
        <v>198</v>
      </c>
      <c r="N586" s="1011">
        <v>934</v>
      </c>
      <c r="O586" s="1011">
        <v>66</v>
      </c>
      <c r="P586" s="1011">
        <v>22502</v>
      </c>
      <c r="Q586" s="1011">
        <v>25035.98</v>
      </c>
      <c r="R586" s="1011">
        <v>1056.28</v>
      </c>
      <c r="S586" s="1011">
        <v>1092.89769869</v>
      </c>
      <c r="T586" s="1011">
        <v>3280.9</v>
      </c>
      <c r="U586" s="1011">
        <v>1038.4000000000001</v>
      </c>
      <c r="V586" s="1011">
        <v>2130.44</v>
      </c>
      <c r="W586" s="1011" t="s">
        <v>65</v>
      </c>
      <c r="X586" s="1011" t="s">
        <v>1331</v>
      </c>
      <c r="Y586" s="1011" t="s">
        <v>1743</v>
      </c>
      <c r="AA586" s="1011" t="s">
        <v>1744</v>
      </c>
      <c r="AB586" s="1011" t="s">
        <v>140</v>
      </c>
    </row>
    <row r="587" spans="1:28" x14ac:dyDescent="0.25">
      <c r="A587" s="1011">
        <v>14076970</v>
      </c>
      <c r="B587" s="1011" t="s">
        <v>1853</v>
      </c>
      <c r="C587" s="1011" t="s">
        <v>1326</v>
      </c>
      <c r="D587" s="1011" t="s">
        <v>1</v>
      </c>
      <c r="E587" s="1011" t="s">
        <v>135</v>
      </c>
      <c r="F587" s="1011" t="s">
        <v>14</v>
      </c>
      <c r="G587" s="1011" t="s">
        <v>14</v>
      </c>
      <c r="H587" s="1011" t="s">
        <v>98</v>
      </c>
      <c r="I587" s="1011" t="s">
        <v>1854</v>
      </c>
      <c r="J587" s="1011" t="s">
        <v>1657</v>
      </c>
      <c r="K587" s="1011" t="s">
        <v>1329</v>
      </c>
      <c r="L587" s="1011" t="s">
        <v>47</v>
      </c>
      <c r="M587" s="1011" t="s">
        <v>198</v>
      </c>
      <c r="N587" s="1011">
        <v>1010.5833</v>
      </c>
      <c r="O587" s="1011">
        <v>678.58330000000001</v>
      </c>
      <c r="P587" s="1011">
        <v>20775.55</v>
      </c>
      <c r="Q587" s="1011">
        <v>18327.25</v>
      </c>
      <c r="R587" s="1011">
        <v>3138.09</v>
      </c>
      <c r="S587" s="1011">
        <v>2864.3517059699998</v>
      </c>
      <c r="T587" s="1011">
        <v>0</v>
      </c>
      <c r="U587" s="1011">
        <v>0</v>
      </c>
      <c r="V587" s="1011">
        <v>3138.09</v>
      </c>
      <c r="W587" s="1011" t="s">
        <v>1658</v>
      </c>
      <c r="X587" s="1011" t="s">
        <v>1331</v>
      </c>
      <c r="Y587" s="1011" t="s">
        <v>1855</v>
      </c>
      <c r="AA587" s="1011" t="s">
        <v>1856</v>
      </c>
      <c r="AB587" s="1011" t="s">
        <v>140</v>
      </c>
    </row>
    <row r="588" spans="1:28" x14ac:dyDescent="0.25">
      <c r="A588" s="1011">
        <v>14069587</v>
      </c>
      <c r="B588" s="1011" t="s">
        <v>1346</v>
      </c>
      <c r="C588" s="1011" t="s">
        <v>1326</v>
      </c>
      <c r="D588" s="1011" t="s">
        <v>1</v>
      </c>
      <c r="E588" s="1011" t="s">
        <v>135</v>
      </c>
      <c r="F588" s="1011" t="s">
        <v>36</v>
      </c>
      <c r="G588" s="1011" t="s">
        <v>36</v>
      </c>
      <c r="H588" s="1011" t="s">
        <v>529</v>
      </c>
      <c r="I588" s="1011" t="s">
        <v>1347</v>
      </c>
      <c r="J588" s="1011" t="s">
        <v>1348</v>
      </c>
      <c r="K588" s="1011" t="s">
        <v>1329</v>
      </c>
      <c r="L588" s="1011" t="s">
        <v>47</v>
      </c>
      <c r="M588" s="1011" t="s">
        <v>198</v>
      </c>
      <c r="N588" s="1011">
        <v>117</v>
      </c>
      <c r="O588" s="1011">
        <v>0</v>
      </c>
      <c r="P588" s="1011">
        <v>9213.06</v>
      </c>
      <c r="Q588" s="1011">
        <v>61052.2</v>
      </c>
      <c r="R588" s="1011">
        <v>-658.59</v>
      </c>
      <c r="S588" s="1011">
        <v>930.82572101000005</v>
      </c>
      <c r="T588" s="1011">
        <v>0</v>
      </c>
      <c r="U588" s="1011">
        <v>0</v>
      </c>
      <c r="V588" s="1011">
        <v>-1570.94</v>
      </c>
      <c r="W588" s="1011" t="s">
        <v>1349</v>
      </c>
      <c r="X588" s="1011" t="s">
        <v>1331</v>
      </c>
      <c r="Y588" s="1011" t="s">
        <v>1350</v>
      </c>
      <c r="AA588" s="1011" t="s">
        <v>1351</v>
      </c>
      <c r="AB588" s="1011" t="s">
        <v>140</v>
      </c>
    </row>
    <row r="589" spans="1:28" x14ac:dyDescent="0.25">
      <c r="A589" s="1011">
        <v>63756076</v>
      </c>
      <c r="B589" s="1011" t="s">
        <v>1872</v>
      </c>
      <c r="C589" s="1011" t="s">
        <v>1326</v>
      </c>
      <c r="D589" s="1011" t="s">
        <v>1</v>
      </c>
      <c r="E589" s="1011" t="s">
        <v>135</v>
      </c>
      <c r="F589" s="1011" t="s">
        <v>6</v>
      </c>
      <c r="G589" s="1011" t="s">
        <v>6</v>
      </c>
      <c r="H589" s="1011" t="s">
        <v>102</v>
      </c>
      <c r="I589" s="1011" t="s">
        <v>1873</v>
      </c>
      <c r="J589" s="1011" t="s">
        <v>1874</v>
      </c>
      <c r="K589" s="1011" t="s">
        <v>1329</v>
      </c>
      <c r="L589" s="1011" t="s">
        <v>47</v>
      </c>
      <c r="M589" s="1011" t="s">
        <v>198</v>
      </c>
      <c r="N589" s="1011">
        <v>24</v>
      </c>
      <c r="O589" s="1011">
        <v>5</v>
      </c>
      <c r="P589" s="1011">
        <v>1018.4</v>
      </c>
      <c r="Q589" s="1011">
        <v>1706.9</v>
      </c>
      <c r="R589" s="1011">
        <v>85.59621611</v>
      </c>
      <c r="S589" s="1011">
        <v>78.011424660000003</v>
      </c>
      <c r="T589" s="1011">
        <v>40.746216109999999</v>
      </c>
      <c r="U589" s="1011">
        <v>0</v>
      </c>
      <c r="V589" s="1011">
        <v>83.45</v>
      </c>
      <c r="W589" s="1011" t="s">
        <v>1875</v>
      </c>
      <c r="X589" s="1011" t="s">
        <v>1331</v>
      </c>
      <c r="Y589" s="1011" t="s">
        <v>1876</v>
      </c>
      <c r="AA589" s="1011" t="s">
        <v>1877</v>
      </c>
      <c r="AB589" s="1011" t="s">
        <v>140</v>
      </c>
    </row>
    <row r="590" spans="1:28" x14ac:dyDescent="0.25">
      <c r="A590" s="1011">
        <v>84175637</v>
      </c>
      <c r="B590" s="1011" t="s">
        <v>1980</v>
      </c>
      <c r="C590" s="1011" t="s">
        <v>1326</v>
      </c>
      <c r="D590" s="1011" t="s">
        <v>1</v>
      </c>
      <c r="E590" s="1011" t="s">
        <v>135</v>
      </c>
      <c r="F590" s="1011" t="s">
        <v>35</v>
      </c>
      <c r="G590" s="1011" t="s">
        <v>35</v>
      </c>
      <c r="H590" s="1011" t="s">
        <v>529</v>
      </c>
      <c r="I590" s="1011" t="s">
        <v>1462</v>
      </c>
      <c r="J590" s="1011" t="s">
        <v>1463</v>
      </c>
      <c r="K590" s="1011" t="s">
        <v>1329</v>
      </c>
      <c r="L590" s="1011" t="s">
        <v>47</v>
      </c>
      <c r="M590" s="1011" t="s">
        <v>198</v>
      </c>
      <c r="N590" s="1011">
        <v>31</v>
      </c>
      <c r="O590" s="1011">
        <v>0</v>
      </c>
      <c r="P590" s="1011">
        <v>1951.96</v>
      </c>
      <c r="Q590" s="1011">
        <v>7827.91</v>
      </c>
      <c r="R590" s="1011">
        <v>416.84</v>
      </c>
      <c r="S590" s="1011">
        <v>234.75245050000001</v>
      </c>
      <c r="T590" s="1011">
        <v>0</v>
      </c>
      <c r="U590" s="1011">
        <v>0</v>
      </c>
      <c r="V590" s="1011">
        <v>416.84</v>
      </c>
      <c r="W590" s="1011" t="s">
        <v>1464</v>
      </c>
      <c r="X590" s="1011" t="s">
        <v>1331</v>
      </c>
      <c r="Y590" s="1011" t="s">
        <v>1981</v>
      </c>
      <c r="AA590" s="1011" t="s">
        <v>1982</v>
      </c>
      <c r="AB590" s="1011" t="s">
        <v>140</v>
      </c>
    </row>
    <row r="591" spans="1:28" x14ac:dyDescent="0.25">
      <c r="A591" s="1011">
        <v>64116148</v>
      </c>
      <c r="B591" s="1011" t="s">
        <v>1731</v>
      </c>
      <c r="C591" s="1011" t="s">
        <v>1326</v>
      </c>
      <c r="D591" s="1011" t="s">
        <v>1</v>
      </c>
      <c r="E591" s="1011" t="s">
        <v>135</v>
      </c>
      <c r="F591" s="1011" t="s">
        <v>11</v>
      </c>
      <c r="G591" s="1011" t="s">
        <v>11</v>
      </c>
      <c r="H591" s="1011" t="s">
        <v>102</v>
      </c>
      <c r="I591" s="1011" t="s">
        <v>1732</v>
      </c>
      <c r="J591" s="1011" t="s">
        <v>1360</v>
      </c>
      <c r="K591" s="1011" t="s">
        <v>1329</v>
      </c>
      <c r="L591" s="1011" t="s">
        <v>47</v>
      </c>
      <c r="M591" s="1011" t="s">
        <v>198</v>
      </c>
      <c r="N591" s="1011">
        <v>16</v>
      </c>
      <c r="O591" s="1011">
        <v>13</v>
      </c>
      <c r="P591" s="1011">
        <v>283.14</v>
      </c>
      <c r="Q591" s="1011">
        <v>403.05</v>
      </c>
      <c r="R591" s="1011">
        <v>46.15833817</v>
      </c>
      <c r="S591" s="1011">
        <v>3.1261032399999999</v>
      </c>
      <c r="T591" s="1011">
        <v>0.72833817000000001</v>
      </c>
      <c r="U591" s="1011">
        <v>12.48</v>
      </c>
      <c r="V591" s="1011">
        <v>57.91</v>
      </c>
      <c r="W591" s="1011" t="s">
        <v>1361</v>
      </c>
      <c r="X591" s="1011" t="s">
        <v>1331</v>
      </c>
      <c r="Y591" s="1011" t="s">
        <v>1733</v>
      </c>
      <c r="AA591" s="1011" t="s">
        <v>1734</v>
      </c>
      <c r="AB591" s="1011" t="s">
        <v>140</v>
      </c>
    </row>
    <row r="592" spans="1:28" x14ac:dyDescent="0.25">
      <c r="A592" s="1011">
        <v>54253646</v>
      </c>
      <c r="B592" s="1011" t="s">
        <v>1745</v>
      </c>
      <c r="C592" s="1011" t="s">
        <v>1326</v>
      </c>
      <c r="D592" s="1011" t="s">
        <v>1</v>
      </c>
      <c r="E592" s="1011" t="s">
        <v>135</v>
      </c>
      <c r="F592" s="1011" t="s">
        <v>6</v>
      </c>
      <c r="G592" s="1011" t="s">
        <v>6</v>
      </c>
      <c r="H592" s="1011" t="s">
        <v>92</v>
      </c>
      <c r="I592" s="1011" t="s">
        <v>1746</v>
      </c>
      <c r="J592" s="1011" t="s">
        <v>1405</v>
      </c>
      <c r="K592" s="1011" t="s">
        <v>1329</v>
      </c>
      <c r="L592" s="1011" t="s">
        <v>47</v>
      </c>
      <c r="M592" s="1011" t="s">
        <v>198</v>
      </c>
      <c r="N592" s="1011">
        <v>41</v>
      </c>
      <c r="O592" s="1011">
        <v>41</v>
      </c>
      <c r="P592" s="1011">
        <v>1269.96</v>
      </c>
      <c r="Q592" s="1011">
        <v>901.38</v>
      </c>
      <c r="R592" s="1011">
        <v>68</v>
      </c>
      <c r="S592" s="1011">
        <v>168.70744185000001</v>
      </c>
      <c r="T592" s="1011">
        <v>0</v>
      </c>
      <c r="U592" s="1011">
        <v>0</v>
      </c>
      <c r="V592" s="1011">
        <v>68</v>
      </c>
      <c r="W592" s="1011" t="s">
        <v>1406</v>
      </c>
      <c r="X592" s="1011" t="s">
        <v>1331</v>
      </c>
      <c r="Y592" s="1011" t="s">
        <v>1747</v>
      </c>
      <c r="Z592" s="1011" t="s">
        <v>1748</v>
      </c>
      <c r="AA592" s="1011" t="s">
        <v>1749</v>
      </c>
      <c r="AB592" s="1011" t="s">
        <v>140</v>
      </c>
    </row>
    <row r="593" spans="1:28" x14ac:dyDescent="0.25">
      <c r="A593" s="1011">
        <v>73968232</v>
      </c>
      <c r="B593" s="1011" t="s">
        <v>1896</v>
      </c>
      <c r="C593" s="1011" t="s">
        <v>1326</v>
      </c>
      <c r="D593" s="1011" t="s">
        <v>1</v>
      </c>
      <c r="E593" s="1011" t="s">
        <v>135</v>
      </c>
      <c r="F593" s="1011" t="s">
        <v>20</v>
      </c>
      <c r="G593" s="1011" t="s">
        <v>20</v>
      </c>
      <c r="H593" s="1011" t="s">
        <v>95</v>
      </c>
      <c r="I593" s="1011" t="s">
        <v>1897</v>
      </c>
      <c r="J593" s="1011" t="s">
        <v>1898</v>
      </c>
      <c r="K593" s="1011" t="s">
        <v>1329</v>
      </c>
      <c r="L593" s="1011" t="s">
        <v>47</v>
      </c>
      <c r="M593" s="1011" t="s">
        <v>198</v>
      </c>
      <c r="N593" s="1011">
        <v>130</v>
      </c>
      <c r="O593" s="1011">
        <v>68</v>
      </c>
      <c r="P593" s="1011">
        <v>1298.6199999999999</v>
      </c>
      <c r="Q593" s="1011">
        <v>4329.1000000000004</v>
      </c>
      <c r="R593" s="1011">
        <v>20.46245794</v>
      </c>
      <c r="S593" s="1011">
        <v>1210.84373112</v>
      </c>
      <c r="T593" s="1011">
        <v>-2.1375420599999999</v>
      </c>
      <c r="U593" s="1011">
        <v>16.149999999999999</v>
      </c>
      <c r="V593" s="1011">
        <v>38.75</v>
      </c>
      <c r="W593" s="1011" t="s">
        <v>1899</v>
      </c>
      <c r="X593" s="1011" t="s">
        <v>1331</v>
      </c>
      <c r="Y593" s="1011" t="s">
        <v>1900</v>
      </c>
      <c r="AA593" s="1011" t="s">
        <v>1901</v>
      </c>
      <c r="AB593" s="1011" t="s">
        <v>140</v>
      </c>
    </row>
    <row r="594" spans="1:28" x14ac:dyDescent="0.25">
      <c r="A594" s="1011">
        <v>14091128</v>
      </c>
      <c r="B594" s="1011" t="s">
        <v>2345</v>
      </c>
      <c r="C594" s="1011" t="s">
        <v>1326</v>
      </c>
      <c r="D594" s="1011" t="s">
        <v>1</v>
      </c>
      <c r="E594" s="1011" t="s">
        <v>135</v>
      </c>
      <c r="F594" s="1011" t="s">
        <v>14</v>
      </c>
      <c r="G594" s="1011" t="s">
        <v>14</v>
      </c>
      <c r="H594" s="1011" t="s">
        <v>530</v>
      </c>
      <c r="I594" s="1011" t="s">
        <v>2261</v>
      </c>
      <c r="J594" s="1011" t="s">
        <v>1445</v>
      </c>
      <c r="K594" s="1011" t="s">
        <v>1329</v>
      </c>
      <c r="L594" s="1011" t="s">
        <v>47</v>
      </c>
      <c r="M594" s="1011" t="s">
        <v>198</v>
      </c>
      <c r="N594" s="1011">
        <v>34</v>
      </c>
      <c r="O594" s="1011">
        <v>27</v>
      </c>
      <c r="P594" s="1011">
        <v>915.6</v>
      </c>
      <c r="Q594" s="1011">
        <v>3346.87</v>
      </c>
      <c r="R594" s="1011">
        <v>468.81</v>
      </c>
      <c r="S594" s="1011">
        <v>253.59374767</v>
      </c>
      <c r="T594" s="1011">
        <v>0</v>
      </c>
      <c r="U594" s="1011">
        <v>0</v>
      </c>
      <c r="V594" s="1011">
        <v>468.81</v>
      </c>
      <c r="W594" s="1011" t="s">
        <v>1446</v>
      </c>
      <c r="X594" s="1011" t="s">
        <v>1331</v>
      </c>
      <c r="Y594" s="1011" t="s">
        <v>2346</v>
      </c>
      <c r="AA594" s="1011" t="s">
        <v>2347</v>
      </c>
      <c r="AB594" s="1011" t="s">
        <v>140</v>
      </c>
    </row>
    <row r="595" spans="1:28" x14ac:dyDescent="0.25">
      <c r="A595" s="1011">
        <v>24028227</v>
      </c>
      <c r="B595" s="1011" t="s">
        <v>1449</v>
      </c>
      <c r="C595" s="1011" t="s">
        <v>1326</v>
      </c>
      <c r="D595" s="1011" t="s">
        <v>1</v>
      </c>
      <c r="E595" s="1011" t="s">
        <v>135</v>
      </c>
      <c r="F595" s="1011" t="s">
        <v>0</v>
      </c>
      <c r="G595" s="1011" t="s">
        <v>0</v>
      </c>
      <c r="H595" s="1011" t="s">
        <v>100</v>
      </c>
      <c r="I595" s="1011" t="s">
        <v>1450</v>
      </c>
      <c r="J595" s="1011" t="s">
        <v>1451</v>
      </c>
      <c r="K595" s="1011" t="s">
        <v>1329</v>
      </c>
      <c r="L595" s="1011" t="s">
        <v>47</v>
      </c>
      <c r="M595" s="1011" t="s">
        <v>198</v>
      </c>
      <c r="N595" s="1011">
        <v>65.5</v>
      </c>
      <c r="O595" s="1011">
        <v>62.5</v>
      </c>
      <c r="P595" s="1011">
        <v>1254.31</v>
      </c>
      <c r="Q595" s="1011">
        <v>4490.49</v>
      </c>
      <c r="R595" s="1011">
        <v>1175.58</v>
      </c>
      <c r="S595" s="1011">
        <v>375.83723112000001</v>
      </c>
      <c r="T595" s="1011">
        <v>0</v>
      </c>
      <c r="U595" s="1011">
        <v>0</v>
      </c>
      <c r="V595" s="1011">
        <v>1175.58</v>
      </c>
      <c r="W595" s="1011" t="s">
        <v>1452</v>
      </c>
      <c r="X595" s="1011" t="s">
        <v>1331</v>
      </c>
      <c r="Y595" s="1011" t="s">
        <v>1453</v>
      </c>
      <c r="AA595" s="1011" t="s">
        <v>1454</v>
      </c>
      <c r="AB595" s="1011" t="s">
        <v>140</v>
      </c>
    </row>
    <row r="596" spans="1:28" x14ac:dyDescent="0.25">
      <c r="A596" s="1011">
        <v>23991268</v>
      </c>
      <c r="B596" s="1011" t="s">
        <v>1878</v>
      </c>
      <c r="C596" s="1011" t="s">
        <v>1326</v>
      </c>
      <c r="D596" s="1011" t="s">
        <v>1</v>
      </c>
      <c r="E596" s="1011" t="s">
        <v>135</v>
      </c>
      <c r="F596" s="1011" t="s">
        <v>0</v>
      </c>
      <c r="G596" s="1011" t="s">
        <v>0</v>
      </c>
      <c r="H596" s="1011" t="s">
        <v>530</v>
      </c>
      <c r="I596" s="1011" t="s">
        <v>1879</v>
      </c>
      <c r="J596" s="1011" t="s">
        <v>1880</v>
      </c>
      <c r="K596" s="1011" t="s">
        <v>1329</v>
      </c>
      <c r="L596" s="1011" t="s">
        <v>47</v>
      </c>
      <c r="M596" s="1011" t="s">
        <v>198</v>
      </c>
      <c r="N596" s="1011">
        <v>141</v>
      </c>
      <c r="O596" s="1011">
        <v>141</v>
      </c>
      <c r="P596" s="1011">
        <v>1416</v>
      </c>
      <c r="Q596" s="1011">
        <v>7055.68</v>
      </c>
      <c r="R596" s="1011">
        <v>3317.61</v>
      </c>
      <c r="S596" s="1011">
        <v>500.45470117000002</v>
      </c>
      <c r="T596" s="1011">
        <v>0</v>
      </c>
      <c r="U596" s="1011">
        <v>0</v>
      </c>
      <c r="V596" s="1011">
        <v>3317.61</v>
      </c>
      <c r="W596" s="1011" t="s">
        <v>1881</v>
      </c>
      <c r="X596" s="1011" t="s">
        <v>1331</v>
      </c>
      <c r="Y596" s="1011" t="s">
        <v>1882</v>
      </c>
      <c r="AA596" s="1011" t="s">
        <v>1883</v>
      </c>
      <c r="AB596" s="1011" t="s">
        <v>140</v>
      </c>
    </row>
    <row r="597" spans="1:28" x14ac:dyDescent="0.25">
      <c r="A597" s="1011">
        <v>53757399</v>
      </c>
      <c r="B597" s="1011" t="s">
        <v>2021</v>
      </c>
      <c r="C597" s="1011" t="s">
        <v>1326</v>
      </c>
      <c r="D597" s="1011" t="s">
        <v>1</v>
      </c>
      <c r="E597" s="1011" t="s">
        <v>135</v>
      </c>
      <c r="F597" s="1011" t="s">
        <v>20</v>
      </c>
      <c r="G597" s="1011" t="s">
        <v>20</v>
      </c>
      <c r="H597" s="1011" t="s">
        <v>1394</v>
      </c>
      <c r="I597" s="1011" t="s">
        <v>1688</v>
      </c>
      <c r="J597" s="1011" t="s">
        <v>1416</v>
      </c>
      <c r="K597" s="1011" t="s">
        <v>1329</v>
      </c>
      <c r="L597" s="1011" t="s">
        <v>47</v>
      </c>
      <c r="M597" s="1011" t="s">
        <v>198</v>
      </c>
      <c r="N597" s="1011">
        <v>0</v>
      </c>
      <c r="O597" s="1011">
        <v>0</v>
      </c>
      <c r="P597" s="1011">
        <v>0</v>
      </c>
      <c r="Q597" s="1011">
        <v>0</v>
      </c>
      <c r="R597" s="1011">
        <v>0</v>
      </c>
      <c r="S597" s="1011">
        <v>0</v>
      </c>
      <c r="T597" s="1011">
        <v>0</v>
      </c>
      <c r="U597" s="1011">
        <v>0</v>
      </c>
      <c r="V597" s="1011">
        <v>0</v>
      </c>
      <c r="W597" s="1011" t="s">
        <v>1397</v>
      </c>
      <c r="X597" s="1011" t="s">
        <v>1331</v>
      </c>
      <c r="Y597" s="1011" t="s">
        <v>2022</v>
      </c>
      <c r="AA597" s="1011" t="s">
        <v>2023</v>
      </c>
      <c r="AB597" s="1011" t="s">
        <v>140</v>
      </c>
    </row>
    <row r="598" spans="1:28" x14ac:dyDescent="0.25">
      <c r="A598" s="1011">
        <v>84165521</v>
      </c>
      <c r="B598" s="1011" t="s">
        <v>1958</v>
      </c>
      <c r="C598" s="1011" t="s">
        <v>1326</v>
      </c>
      <c r="D598" s="1011" t="s">
        <v>1</v>
      </c>
      <c r="E598" s="1011" t="s">
        <v>135</v>
      </c>
      <c r="F598" s="1011" t="s">
        <v>20</v>
      </c>
      <c r="G598" s="1011" t="s">
        <v>20</v>
      </c>
      <c r="H598" s="1011" t="s">
        <v>89</v>
      </c>
      <c r="I598" s="1011" t="s">
        <v>1327</v>
      </c>
      <c r="J598" s="1011" t="s">
        <v>1328</v>
      </c>
      <c r="K598" s="1011" t="s">
        <v>1329</v>
      </c>
      <c r="L598" s="1011" t="s">
        <v>47</v>
      </c>
      <c r="M598" s="1011" t="s">
        <v>198</v>
      </c>
      <c r="N598" s="1011">
        <v>67</v>
      </c>
      <c r="O598" s="1011">
        <v>4</v>
      </c>
      <c r="P598" s="1011">
        <v>1176</v>
      </c>
      <c r="Q598" s="1011">
        <v>3540.57</v>
      </c>
      <c r="R598" s="1011">
        <v>232.22504103</v>
      </c>
      <c r="S598" s="1011">
        <v>83.741624549999997</v>
      </c>
      <c r="T598" s="1011">
        <v>5.0410300000000002E-3</v>
      </c>
      <c r="U598" s="1011">
        <v>0</v>
      </c>
      <c r="V598" s="1011">
        <v>232.22</v>
      </c>
      <c r="W598" s="1011" t="s">
        <v>1330</v>
      </c>
      <c r="X598" s="1011" t="s">
        <v>1331</v>
      </c>
      <c r="Y598" s="1011" t="s">
        <v>1959</v>
      </c>
      <c r="AA598" s="1011" t="s">
        <v>1921</v>
      </c>
      <c r="AB598" s="1011" t="s">
        <v>140</v>
      </c>
    </row>
    <row r="599" spans="1:28" x14ac:dyDescent="0.25">
      <c r="A599" s="1011">
        <v>54045844</v>
      </c>
      <c r="B599" s="1011" t="s">
        <v>2377</v>
      </c>
      <c r="C599" s="1011" t="s">
        <v>1326</v>
      </c>
      <c r="D599" s="1011" t="s">
        <v>1</v>
      </c>
      <c r="E599" s="1011" t="s">
        <v>135</v>
      </c>
      <c r="F599" s="1011" t="s">
        <v>74</v>
      </c>
      <c r="G599" s="1011" t="s">
        <v>74</v>
      </c>
      <c r="H599" s="1011" t="s">
        <v>97</v>
      </c>
      <c r="I599" s="1011" t="s">
        <v>2378</v>
      </c>
      <c r="J599" s="1011" t="s">
        <v>2328</v>
      </c>
      <c r="K599" s="1011" t="s">
        <v>1329</v>
      </c>
      <c r="L599" s="1011" t="s">
        <v>47</v>
      </c>
      <c r="M599" s="1011" t="s">
        <v>198</v>
      </c>
      <c r="N599" s="1011">
        <v>197.83330000000001</v>
      </c>
      <c r="O599" s="1011">
        <v>147.83330000000001</v>
      </c>
      <c r="P599" s="1011">
        <v>4782.7</v>
      </c>
      <c r="Q599" s="1011">
        <v>6365.55</v>
      </c>
      <c r="R599" s="1011">
        <v>1725.31</v>
      </c>
      <c r="S599" s="1011">
        <v>1022.21871406</v>
      </c>
      <c r="T599" s="1011">
        <v>0</v>
      </c>
      <c r="U599" s="1011">
        <v>0</v>
      </c>
      <c r="V599" s="1011">
        <v>1725.31</v>
      </c>
      <c r="W599" s="1011" t="s">
        <v>2329</v>
      </c>
      <c r="X599" s="1011" t="s">
        <v>1331</v>
      </c>
      <c r="Y599" s="1011" t="s">
        <v>2379</v>
      </c>
      <c r="AA599" s="1011" t="s">
        <v>2380</v>
      </c>
      <c r="AB599" s="1011" t="s">
        <v>140</v>
      </c>
    </row>
    <row r="600" spans="1:28" x14ac:dyDescent="0.25">
      <c r="A600" s="1011">
        <v>43964485</v>
      </c>
      <c r="B600" s="1011" t="s">
        <v>1827</v>
      </c>
      <c r="C600" s="1011" t="s">
        <v>1326</v>
      </c>
      <c r="D600" s="1011" t="s">
        <v>1</v>
      </c>
      <c r="E600" s="1011" t="s">
        <v>135</v>
      </c>
      <c r="F600" s="1011" t="s">
        <v>14</v>
      </c>
      <c r="G600" s="1011" t="s">
        <v>14</v>
      </c>
      <c r="H600" s="1011" t="s">
        <v>530</v>
      </c>
      <c r="I600" s="1011" t="s">
        <v>1688</v>
      </c>
      <c r="J600" s="1011" t="s">
        <v>1416</v>
      </c>
      <c r="K600" s="1011" t="s">
        <v>1329</v>
      </c>
      <c r="L600" s="1011" t="s">
        <v>47</v>
      </c>
      <c r="M600" s="1011" t="s">
        <v>198</v>
      </c>
      <c r="N600" s="1011">
        <v>181</v>
      </c>
      <c r="O600" s="1011">
        <v>172</v>
      </c>
      <c r="P600" s="1011">
        <v>14257.9</v>
      </c>
      <c r="Q600" s="1011">
        <v>33321.01</v>
      </c>
      <c r="R600" s="1011">
        <v>819.26</v>
      </c>
      <c r="S600" s="1011">
        <v>4053.1037439900001</v>
      </c>
      <c r="T600" s="1011">
        <v>0</v>
      </c>
      <c r="U600" s="1011">
        <v>1279.18</v>
      </c>
      <c r="V600" s="1011">
        <v>2098.44</v>
      </c>
      <c r="W600" s="1011" t="s">
        <v>1397</v>
      </c>
      <c r="X600" s="1011" t="s">
        <v>1331</v>
      </c>
      <c r="Y600" s="1011" t="s">
        <v>1828</v>
      </c>
      <c r="AA600" s="1011" t="s">
        <v>1829</v>
      </c>
      <c r="AB600" s="1011" t="s">
        <v>140</v>
      </c>
    </row>
    <row r="601" spans="1:28" x14ac:dyDescent="0.25">
      <c r="A601" s="1011">
        <v>64030455</v>
      </c>
      <c r="B601" s="1011" t="s">
        <v>1646</v>
      </c>
      <c r="C601" s="1011" t="s">
        <v>1326</v>
      </c>
      <c r="D601" s="1011" t="s">
        <v>1</v>
      </c>
      <c r="E601" s="1011" t="s">
        <v>135</v>
      </c>
      <c r="F601" s="1011" t="s">
        <v>20</v>
      </c>
      <c r="G601" s="1011" t="s">
        <v>20</v>
      </c>
      <c r="H601" s="1011" t="s">
        <v>104</v>
      </c>
      <c r="I601" s="1011" t="s">
        <v>1647</v>
      </c>
      <c r="J601" s="1011" t="s">
        <v>1648</v>
      </c>
      <c r="K601" s="1011" t="s">
        <v>1329</v>
      </c>
      <c r="L601" s="1011" t="s">
        <v>47</v>
      </c>
      <c r="M601" s="1011" t="s">
        <v>198</v>
      </c>
      <c r="N601" s="1011">
        <v>12</v>
      </c>
      <c r="O601" s="1011">
        <v>12</v>
      </c>
      <c r="P601" s="1011">
        <v>388.4</v>
      </c>
      <c r="Q601" s="1011">
        <v>563.54999999999995</v>
      </c>
      <c r="R601" s="1011">
        <v>27.11</v>
      </c>
      <c r="S601" s="1011">
        <v>82.74008413</v>
      </c>
      <c r="T601" s="1011">
        <v>0</v>
      </c>
      <c r="U601" s="1011">
        <v>0</v>
      </c>
      <c r="V601" s="1011">
        <v>27.11</v>
      </c>
      <c r="W601" s="1011" t="s">
        <v>1649</v>
      </c>
      <c r="X601" s="1011" t="s">
        <v>1331</v>
      </c>
      <c r="Y601" s="1011" t="s">
        <v>1650</v>
      </c>
      <c r="AA601" s="1011" t="s">
        <v>1651</v>
      </c>
      <c r="AB601" s="1011" t="s">
        <v>140</v>
      </c>
    </row>
    <row r="602" spans="1:28" x14ac:dyDescent="0.25">
      <c r="A602" s="1011">
        <v>34261214</v>
      </c>
      <c r="B602" s="1011" t="s">
        <v>2303</v>
      </c>
      <c r="C602" s="1011" t="s">
        <v>1326</v>
      </c>
      <c r="D602" s="1011" t="s">
        <v>1</v>
      </c>
      <c r="E602" s="1011" t="s">
        <v>135</v>
      </c>
      <c r="F602" s="1011" t="s">
        <v>20</v>
      </c>
      <c r="G602" s="1011" t="s">
        <v>20</v>
      </c>
      <c r="H602" s="1011" t="s">
        <v>100</v>
      </c>
      <c r="I602" s="1011" t="s">
        <v>2304</v>
      </c>
      <c r="J602" s="1011" t="s">
        <v>1510</v>
      </c>
      <c r="K602" s="1011" t="s">
        <v>1329</v>
      </c>
      <c r="L602" s="1011" t="s">
        <v>47</v>
      </c>
      <c r="M602" s="1011" t="s">
        <v>198</v>
      </c>
      <c r="N602" s="1011">
        <v>78</v>
      </c>
      <c r="O602" s="1011">
        <v>2</v>
      </c>
      <c r="P602" s="1011">
        <v>2340</v>
      </c>
      <c r="Q602" s="1011">
        <v>6691.3</v>
      </c>
      <c r="R602" s="1011">
        <v>447.45</v>
      </c>
      <c r="S602" s="1011">
        <v>151.37500617000001</v>
      </c>
      <c r="T602" s="1011">
        <v>0</v>
      </c>
      <c r="U602" s="1011">
        <v>0</v>
      </c>
      <c r="V602" s="1011">
        <v>447.45</v>
      </c>
      <c r="W602" s="1011" t="s">
        <v>1511</v>
      </c>
      <c r="X602" s="1011" t="s">
        <v>1331</v>
      </c>
      <c r="Y602" s="1011" t="s">
        <v>2305</v>
      </c>
      <c r="AA602" s="1011" t="s">
        <v>2306</v>
      </c>
      <c r="AB602" s="1011" t="s">
        <v>140</v>
      </c>
    </row>
    <row r="603" spans="1:28" x14ac:dyDescent="0.25">
      <c r="A603" s="1011">
        <v>4179792</v>
      </c>
      <c r="B603" s="1011" t="s">
        <v>1890</v>
      </c>
      <c r="C603" s="1011" t="s">
        <v>1326</v>
      </c>
      <c r="D603" s="1011" t="s">
        <v>1</v>
      </c>
      <c r="E603" s="1011" t="s">
        <v>135</v>
      </c>
      <c r="F603" s="1011" t="s">
        <v>69</v>
      </c>
      <c r="G603" s="1011" t="s">
        <v>69</v>
      </c>
      <c r="H603" s="1011" t="s">
        <v>95</v>
      </c>
      <c r="I603" s="1011" t="s">
        <v>1891</v>
      </c>
      <c r="J603" s="1011" t="s">
        <v>1892</v>
      </c>
      <c r="K603" s="1011" t="s">
        <v>1329</v>
      </c>
      <c r="L603" s="1011" t="s">
        <v>47</v>
      </c>
      <c r="M603" s="1011" t="s">
        <v>198</v>
      </c>
      <c r="N603" s="1011">
        <v>100.41670000000001</v>
      </c>
      <c r="O603" s="1011">
        <v>55</v>
      </c>
      <c r="P603" s="1011">
        <v>1259.4100000000001</v>
      </c>
      <c r="Q603" s="1011">
        <v>6388.16</v>
      </c>
      <c r="R603" s="1011">
        <v>-193.99</v>
      </c>
      <c r="S603" s="1011">
        <v>1668.6812705100001</v>
      </c>
      <c r="T603" s="1011">
        <v>0</v>
      </c>
      <c r="U603" s="1011">
        <v>0</v>
      </c>
      <c r="V603" s="1011">
        <v>-193.99</v>
      </c>
      <c r="W603" s="1011" t="s">
        <v>1893</v>
      </c>
      <c r="X603" s="1011" t="s">
        <v>1331</v>
      </c>
      <c r="Y603" s="1011" t="s">
        <v>1894</v>
      </c>
      <c r="AA603" s="1011" t="s">
        <v>1895</v>
      </c>
      <c r="AB603" s="1011" t="s">
        <v>140</v>
      </c>
    </row>
    <row r="604" spans="1:28" x14ac:dyDescent="0.25">
      <c r="A604" s="1011">
        <v>23756356</v>
      </c>
      <c r="B604" s="1011" t="s">
        <v>2402</v>
      </c>
      <c r="C604" s="1011" t="s">
        <v>1326</v>
      </c>
      <c r="D604" s="1011" t="s">
        <v>1</v>
      </c>
      <c r="E604" s="1011" t="s">
        <v>135</v>
      </c>
      <c r="F604" s="1011" t="s">
        <v>11</v>
      </c>
      <c r="G604" s="1011" t="s">
        <v>11</v>
      </c>
      <c r="H604" s="1011" t="s">
        <v>102</v>
      </c>
      <c r="I604" s="1011" t="s">
        <v>1498</v>
      </c>
      <c r="J604" s="1011" t="s">
        <v>1499</v>
      </c>
      <c r="K604" s="1011" t="s">
        <v>1329</v>
      </c>
      <c r="L604" s="1011" t="s">
        <v>47</v>
      </c>
      <c r="M604" s="1011" t="s">
        <v>198</v>
      </c>
      <c r="N604" s="1011">
        <v>25</v>
      </c>
      <c r="O604" s="1011">
        <v>2</v>
      </c>
      <c r="P604" s="1011">
        <v>1134.77</v>
      </c>
      <c r="Q604" s="1011">
        <v>2131.87</v>
      </c>
      <c r="R604" s="1011">
        <v>210.69278955999999</v>
      </c>
      <c r="S604" s="1011">
        <v>12.138713020000001</v>
      </c>
      <c r="T604" s="1011">
        <v>14.77278956</v>
      </c>
      <c r="U604" s="1011">
        <v>0</v>
      </c>
      <c r="V604" s="1011">
        <v>195.92</v>
      </c>
      <c r="W604" s="1011" t="s">
        <v>1361</v>
      </c>
      <c r="X604" s="1011" t="s">
        <v>1331</v>
      </c>
      <c r="Y604" s="1011" t="s">
        <v>2403</v>
      </c>
      <c r="AA604" s="1011" t="s">
        <v>2404</v>
      </c>
      <c r="AB604" s="1011" t="s">
        <v>140</v>
      </c>
    </row>
    <row r="605" spans="1:28" x14ac:dyDescent="0.25">
      <c r="A605" s="1011">
        <v>43964485</v>
      </c>
      <c r="B605" s="1011" t="s">
        <v>1827</v>
      </c>
      <c r="C605" s="1011" t="s">
        <v>1326</v>
      </c>
      <c r="D605" s="1011" t="s">
        <v>1</v>
      </c>
      <c r="E605" s="1011" t="s">
        <v>135</v>
      </c>
      <c r="F605" s="1011" t="s">
        <v>14</v>
      </c>
      <c r="G605" s="1011" t="s">
        <v>14</v>
      </c>
      <c r="H605" s="1011" t="s">
        <v>100</v>
      </c>
      <c r="I605" s="1011" t="s">
        <v>1688</v>
      </c>
      <c r="J605" s="1011" t="s">
        <v>1416</v>
      </c>
      <c r="K605" s="1011" t="s">
        <v>1329</v>
      </c>
      <c r="L605" s="1011" t="s">
        <v>47</v>
      </c>
      <c r="M605" s="1011" t="s">
        <v>198</v>
      </c>
      <c r="N605" s="1011">
        <v>1363.5</v>
      </c>
      <c r="O605" s="1011">
        <v>657</v>
      </c>
      <c r="P605" s="1011">
        <v>33490</v>
      </c>
      <c r="Q605" s="1011">
        <v>82187.88</v>
      </c>
      <c r="R605" s="1011">
        <v>-473.09</v>
      </c>
      <c r="S605" s="1011">
        <v>4572.5376998600004</v>
      </c>
      <c r="T605" s="1011">
        <v>0</v>
      </c>
      <c r="U605" s="1011">
        <v>10712.9</v>
      </c>
      <c r="V605" s="1011">
        <v>10239.81</v>
      </c>
      <c r="W605" s="1011" t="s">
        <v>1397</v>
      </c>
      <c r="X605" s="1011" t="s">
        <v>1331</v>
      </c>
      <c r="Y605" s="1011" t="s">
        <v>1828</v>
      </c>
      <c r="AA605" s="1011" t="s">
        <v>1829</v>
      </c>
      <c r="AB605" s="1011" t="s">
        <v>140</v>
      </c>
    </row>
    <row r="606" spans="1:28" x14ac:dyDescent="0.25">
      <c r="A606" s="1011">
        <v>3757986</v>
      </c>
      <c r="B606" s="1011" t="s">
        <v>2104</v>
      </c>
      <c r="C606" s="1011" t="s">
        <v>1326</v>
      </c>
      <c r="D606" s="1011" t="s">
        <v>1</v>
      </c>
      <c r="E606" s="1011" t="s">
        <v>135</v>
      </c>
      <c r="F606" s="1011" t="s">
        <v>20</v>
      </c>
      <c r="G606" s="1011" t="s">
        <v>20</v>
      </c>
      <c r="H606" s="1011" t="s">
        <v>1394</v>
      </c>
      <c r="I606" s="1011" t="s">
        <v>2105</v>
      </c>
      <c r="J606" s="1011" t="s">
        <v>2106</v>
      </c>
      <c r="K606" s="1011" t="s">
        <v>1329</v>
      </c>
      <c r="L606" s="1011" t="s">
        <v>47</v>
      </c>
      <c r="M606" s="1011" t="s">
        <v>198</v>
      </c>
      <c r="N606" s="1011">
        <v>0</v>
      </c>
      <c r="O606" s="1011">
        <v>0</v>
      </c>
      <c r="P606" s="1011">
        <v>0</v>
      </c>
      <c r="Q606" s="1011">
        <v>0</v>
      </c>
      <c r="R606" s="1011">
        <v>0</v>
      </c>
      <c r="S606" s="1011">
        <v>0</v>
      </c>
      <c r="T606" s="1011">
        <v>0</v>
      </c>
      <c r="U606" s="1011">
        <v>0</v>
      </c>
      <c r="V606" s="1011">
        <v>0</v>
      </c>
      <c r="W606" s="1011" t="s">
        <v>1869</v>
      </c>
      <c r="X606" s="1011" t="s">
        <v>1331</v>
      </c>
      <c r="Y606" s="1011" t="s">
        <v>2107</v>
      </c>
      <c r="AA606" s="1011" t="s">
        <v>2108</v>
      </c>
      <c r="AB606" s="1011" t="s">
        <v>140</v>
      </c>
    </row>
    <row r="607" spans="1:28" x14ac:dyDescent="0.25">
      <c r="A607" s="1011">
        <v>13753793</v>
      </c>
      <c r="B607" s="1011" t="s">
        <v>2072</v>
      </c>
      <c r="C607" s="1011" t="s">
        <v>1326</v>
      </c>
      <c r="D607" s="1011" t="s">
        <v>1</v>
      </c>
      <c r="E607" s="1011" t="s">
        <v>135</v>
      </c>
      <c r="F607" s="1011" t="s">
        <v>6</v>
      </c>
      <c r="G607" s="1011" t="s">
        <v>6</v>
      </c>
      <c r="H607" s="1011" t="s">
        <v>92</v>
      </c>
      <c r="I607" s="1011" t="s">
        <v>1410</v>
      </c>
      <c r="J607" s="1011" t="s">
        <v>1411</v>
      </c>
      <c r="K607" s="1011" t="s">
        <v>1329</v>
      </c>
      <c r="L607" s="1011" t="s">
        <v>47</v>
      </c>
      <c r="M607" s="1011" t="s">
        <v>198</v>
      </c>
      <c r="N607" s="1011">
        <v>201</v>
      </c>
      <c r="O607" s="1011">
        <v>201</v>
      </c>
      <c r="P607" s="1011">
        <v>7035</v>
      </c>
      <c r="Q607" s="1011">
        <v>3962.56</v>
      </c>
      <c r="R607" s="1011">
        <v>-146.34</v>
      </c>
      <c r="S607" s="1011">
        <v>558.26697027</v>
      </c>
      <c r="T607" s="1011">
        <v>0</v>
      </c>
      <c r="U607" s="1011">
        <v>0</v>
      </c>
      <c r="V607" s="1011">
        <v>-146.34</v>
      </c>
      <c r="W607" s="1011" t="s">
        <v>80</v>
      </c>
      <c r="X607" s="1011" t="s">
        <v>1331</v>
      </c>
      <c r="Y607" s="1011" t="s">
        <v>2073</v>
      </c>
      <c r="AA607" s="1011" t="s">
        <v>2074</v>
      </c>
      <c r="AB607" s="1011" t="s">
        <v>140</v>
      </c>
    </row>
    <row r="608" spans="1:28" x14ac:dyDescent="0.25">
      <c r="A608" s="1011">
        <v>83852160</v>
      </c>
      <c r="B608" s="1011" t="s">
        <v>2498</v>
      </c>
      <c r="C608" s="1011" t="s">
        <v>1326</v>
      </c>
      <c r="D608" s="1011" t="s">
        <v>1</v>
      </c>
      <c r="E608" s="1011" t="s">
        <v>135</v>
      </c>
      <c r="F608" s="1011" t="s">
        <v>0</v>
      </c>
      <c r="G608" s="1011" t="s">
        <v>0</v>
      </c>
      <c r="H608" s="1011" t="s">
        <v>92</v>
      </c>
      <c r="I608" s="1011" t="s">
        <v>1376</v>
      </c>
      <c r="J608" s="1011" t="s">
        <v>1377</v>
      </c>
      <c r="K608" s="1011" t="s">
        <v>1329</v>
      </c>
      <c r="L608" s="1011" t="s">
        <v>47</v>
      </c>
      <c r="M608" s="1011" t="s">
        <v>198</v>
      </c>
      <c r="N608" s="1011">
        <v>36</v>
      </c>
      <c r="O608" s="1011">
        <v>31</v>
      </c>
      <c r="P608" s="1011">
        <v>799.34</v>
      </c>
      <c r="Q608" s="1011">
        <v>1043.51</v>
      </c>
      <c r="R608" s="1011">
        <v>129.57</v>
      </c>
      <c r="S608" s="1011">
        <v>207.02621797</v>
      </c>
      <c r="T608" s="1011">
        <v>0</v>
      </c>
      <c r="U608" s="1011">
        <v>0</v>
      </c>
      <c r="V608" s="1011">
        <v>129.57</v>
      </c>
      <c r="W608" s="1011" t="s">
        <v>1378</v>
      </c>
      <c r="X608" s="1011" t="s">
        <v>1331</v>
      </c>
      <c r="Y608" s="1011" t="s">
        <v>2499</v>
      </c>
      <c r="AA608" s="1011" t="s">
        <v>2500</v>
      </c>
      <c r="AB608" s="1011" t="s">
        <v>140</v>
      </c>
    </row>
    <row r="609" spans="1:28" x14ac:dyDescent="0.25">
      <c r="A609" s="1011">
        <v>3754595</v>
      </c>
      <c r="B609" s="1011" t="s">
        <v>2199</v>
      </c>
      <c r="C609" s="1011" t="s">
        <v>1326</v>
      </c>
      <c r="D609" s="1011" t="s">
        <v>1</v>
      </c>
      <c r="E609" s="1011" t="s">
        <v>135</v>
      </c>
      <c r="F609" s="1011" t="s">
        <v>11</v>
      </c>
      <c r="G609" s="1011" t="s">
        <v>11</v>
      </c>
      <c r="H609" s="1011" t="s">
        <v>101</v>
      </c>
      <c r="I609" s="1011" t="s">
        <v>2200</v>
      </c>
      <c r="J609" s="1011" t="s">
        <v>1544</v>
      </c>
      <c r="K609" s="1011" t="s">
        <v>1329</v>
      </c>
      <c r="L609" s="1011" t="s">
        <v>47</v>
      </c>
      <c r="M609" s="1011" t="s">
        <v>198</v>
      </c>
      <c r="N609" s="1011">
        <v>11</v>
      </c>
      <c r="O609" s="1011">
        <v>10</v>
      </c>
      <c r="P609" s="1011">
        <v>449.27</v>
      </c>
      <c r="Q609" s="1011">
        <v>405.36</v>
      </c>
      <c r="R609" s="1011">
        <v>60.63</v>
      </c>
      <c r="S609" s="1011">
        <v>80.956753309999996</v>
      </c>
      <c r="T609" s="1011">
        <v>0</v>
      </c>
      <c r="U609" s="1011">
        <v>0</v>
      </c>
      <c r="V609" s="1011">
        <v>60.63</v>
      </c>
      <c r="W609" s="1011" t="s">
        <v>1545</v>
      </c>
      <c r="X609" s="1011" t="s">
        <v>1331</v>
      </c>
      <c r="Y609" s="1011" t="s">
        <v>2201</v>
      </c>
      <c r="AA609" s="1011" t="s">
        <v>2202</v>
      </c>
      <c r="AB609" s="1011" t="s">
        <v>140</v>
      </c>
    </row>
    <row r="610" spans="1:28" x14ac:dyDescent="0.25">
      <c r="A610" s="1011">
        <v>63752968</v>
      </c>
      <c r="B610" s="1011" t="s">
        <v>1400</v>
      </c>
      <c r="C610" s="1011" t="s">
        <v>1326</v>
      </c>
      <c r="D610" s="1011" t="s">
        <v>1</v>
      </c>
      <c r="E610" s="1011" t="s">
        <v>135</v>
      </c>
      <c r="F610" s="1011" t="s">
        <v>45</v>
      </c>
      <c r="G610" s="1011" t="s">
        <v>45</v>
      </c>
      <c r="H610" s="1011" t="s">
        <v>99</v>
      </c>
      <c r="I610" s="1011" t="s">
        <v>1353</v>
      </c>
      <c r="J610" s="1011" t="s">
        <v>1354</v>
      </c>
      <c r="K610" s="1011" t="s">
        <v>1329</v>
      </c>
      <c r="L610" s="1011" t="s">
        <v>47</v>
      </c>
      <c r="M610" s="1011" t="s">
        <v>198</v>
      </c>
      <c r="N610" s="1011">
        <v>28</v>
      </c>
      <c r="O610" s="1011">
        <v>0</v>
      </c>
      <c r="P610" s="1011">
        <v>896</v>
      </c>
      <c r="Q610" s="1011">
        <v>2248.3200000000002</v>
      </c>
      <c r="R610" s="1011">
        <v>252.7</v>
      </c>
      <c r="S610" s="1011">
        <v>160.79570654</v>
      </c>
      <c r="T610" s="1011">
        <v>0</v>
      </c>
      <c r="U610" s="1011">
        <v>0</v>
      </c>
      <c r="V610" s="1011">
        <v>252.7</v>
      </c>
      <c r="W610" s="1011" t="s">
        <v>1355</v>
      </c>
      <c r="X610" s="1011" t="s">
        <v>1331</v>
      </c>
      <c r="Y610" s="1011" t="s">
        <v>1401</v>
      </c>
      <c r="AA610" s="1011" t="s">
        <v>1402</v>
      </c>
      <c r="AB610" s="1011" t="s">
        <v>140</v>
      </c>
    </row>
    <row r="611" spans="1:28" x14ac:dyDescent="0.25">
      <c r="A611" s="1011">
        <v>84143841</v>
      </c>
      <c r="B611" s="1011" t="s">
        <v>2222</v>
      </c>
      <c r="C611" s="1011" t="s">
        <v>1326</v>
      </c>
      <c r="D611" s="1011" t="s">
        <v>1</v>
      </c>
      <c r="E611" s="1011" t="s">
        <v>135</v>
      </c>
      <c r="F611" s="1011" t="s">
        <v>38</v>
      </c>
      <c r="G611" s="1011" t="s">
        <v>38</v>
      </c>
      <c r="H611" s="1011" t="s">
        <v>99</v>
      </c>
      <c r="I611" s="1011" t="s">
        <v>2223</v>
      </c>
      <c r="J611" s="1011" t="s">
        <v>1663</v>
      </c>
      <c r="K611" s="1011" t="s">
        <v>1329</v>
      </c>
      <c r="L611" s="1011" t="s">
        <v>47</v>
      </c>
      <c r="M611" s="1011" t="s">
        <v>198</v>
      </c>
      <c r="N611" s="1011">
        <v>40</v>
      </c>
      <c r="O611" s="1011">
        <v>21</v>
      </c>
      <c r="P611" s="1011">
        <v>584.79999999999995</v>
      </c>
      <c r="Q611" s="1011">
        <v>2271.19</v>
      </c>
      <c r="R611" s="1011">
        <v>219.24</v>
      </c>
      <c r="S611" s="1011">
        <v>497.59374222000002</v>
      </c>
      <c r="T611" s="1011">
        <v>0</v>
      </c>
      <c r="U611" s="1011">
        <v>0</v>
      </c>
      <c r="V611" s="1011">
        <v>219.24</v>
      </c>
      <c r="W611" s="1011" t="s">
        <v>1664</v>
      </c>
      <c r="X611" s="1011" t="s">
        <v>1331</v>
      </c>
      <c r="Y611" s="1011" t="s">
        <v>2224</v>
      </c>
      <c r="AA611" s="1011" t="s">
        <v>2225</v>
      </c>
      <c r="AB611" s="1011" t="s">
        <v>140</v>
      </c>
    </row>
    <row r="612" spans="1:28" x14ac:dyDescent="0.25">
      <c r="A612" s="1011">
        <v>3768215</v>
      </c>
      <c r="B612" s="1011" t="s">
        <v>1801</v>
      </c>
      <c r="C612" s="1011" t="s">
        <v>1326</v>
      </c>
      <c r="D612" s="1011" t="s">
        <v>1</v>
      </c>
      <c r="E612" s="1011" t="s">
        <v>135</v>
      </c>
      <c r="F612" s="1011" t="s">
        <v>11</v>
      </c>
      <c r="G612" s="1011" t="s">
        <v>11</v>
      </c>
      <c r="H612" s="1011" t="s">
        <v>530</v>
      </c>
      <c r="I612" s="1011" t="s">
        <v>1688</v>
      </c>
      <c r="J612" s="1011" t="s">
        <v>1416</v>
      </c>
      <c r="K612" s="1011" t="s">
        <v>1329</v>
      </c>
      <c r="L612" s="1011" t="s">
        <v>47</v>
      </c>
      <c r="M612" s="1011" t="s">
        <v>198</v>
      </c>
      <c r="N612" s="1011">
        <v>35</v>
      </c>
      <c r="O612" s="1011">
        <v>27</v>
      </c>
      <c r="P612" s="1011">
        <v>1452.4</v>
      </c>
      <c r="Q612" s="1011">
        <v>3653.14</v>
      </c>
      <c r="R612" s="1011">
        <v>651.28</v>
      </c>
      <c r="S612" s="1011">
        <v>346.50609114999997</v>
      </c>
      <c r="T612" s="1011">
        <v>0</v>
      </c>
      <c r="U612" s="1011">
        <v>0</v>
      </c>
      <c r="V612" s="1011">
        <v>649.85</v>
      </c>
      <c r="W612" s="1011" t="s">
        <v>1397</v>
      </c>
      <c r="X612" s="1011" t="s">
        <v>1331</v>
      </c>
      <c r="Y612" s="1011" t="s">
        <v>1802</v>
      </c>
      <c r="AA612" s="1011" t="s">
        <v>1803</v>
      </c>
      <c r="AB612" s="1011" t="s">
        <v>140</v>
      </c>
    </row>
    <row r="613" spans="1:28" x14ac:dyDescent="0.25">
      <c r="A613" s="1011">
        <v>4224762</v>
      </c>
      <c r="B613" s="1011" t="s">
        <v>2154</v>
      </c>
      <c r="C613" s="1011" t="s">
        <v>1326</v>
      </c>
      <c r="D613" s="1011" t="s">
        <v>1</v>
      </c>
      <c r="E613" s="1011" t="s">
        <v>135</v>
      </c>
      <c r="F613" s="1011" t="s">
        <v>0</v>
      </c>
      <c r="G613" s="1011" t="s">
        <v>0</v>
      </c>
      <c r="H613" s="1011" t="s">
        <v>89</v>
      </c>
      <c r="I613" s="1011" t="s">
        <v>2155</v>
      </c>
      <c r="J613" s="1011" t="s">
        <v>1504</v>
      </c>
      <c r="K613" s="1011" t="s">
        <v>1329</v>
      </c>
      <c r="L613" s="1011" t="s">
        <v>47</v>
      </c>
      <c r="M613" s="1011" t="s">
        <v>198</v>
      </c>
      <c r="N613" s="1011">
        <v>13</v>
      </c>
      <c r="O613" s="1011">
        <v>0</v>
      </c>
      <c r="P613" s="1011">
        <v>142</v>
      </c>
      <c r="Q613" s="1011">
        <v>847.37</v>
      </c>
      <c r="R613" s="1011">
        <v>247.38</v>
      </c>
      <c r="S613" s="1011">
        <v>30.191156039999999</v>
      </c>
      <c r="T613" s="1011">
        <v>0</v>
      </c>
      <c r="U613" s="1011">
        <v>0</v>
      </c>
      <c r="V613" s="1011">
        <v>247.38</v>
      </c>
      <c r="W613" s="1011" t="s">
        <v>1505</v>
      </c>
      <c r="X613" s="1011" t="s">
        <v>1331</v>
      </c>
      <c r="Y613" s="1011" t="s">
        <v>2156</v>
      </c>
      <c r="AA613" s="1011" t="s">
        <v>2157</v>
      </c>
      <c r="AB613" s="1011" t="s">
        <v>140</v>
      </c>
    </row>
    <row r="614" spans="1:28" x14ac:dyDescent="0.25">
      <c r="A614" s="1011">
        <v>94134871</v>
      </c>
      <c r="B614" s="1011" t="s">
        <v>1972</v>
      </c>
      <c r="C614" s="1011" t="s">
        <v>1326</v>
      </c>
      <c r="D614" s="1011" t="s">
        <v>1</v>
      </c>
      <c r="E614" s="1011" t="s">
        <v>135</v>
      </c>
      <c r="F614" s="1011" t="s">
        <v>11</v>
      </c>
      <c r="G614" s="1011" t="s">
        <v>11</v>
      </c>
      <c r="H614" s="1011" t="s">
        <v>1394</v>
      </c>
      <c r="I614" s="1011" t="s">
        <v>1973</v>
      </c>
      <c r="J614" s="1011" t="s">
        <v>1360</v>
      </c>
      <c r="K614" s="1011" t="s">
        <v>1329</v>
      </c>
      <c r="L614" s="1011" t="s">
        <v>47</v>
      </c>
      <c r="M614" s="1011" t="s">
        <v>198</v>
      </c>
      <c r="N614" s="1011">
        <v>0</v>
      </c>
      <c r="O614" s="1011">
        <v>0</v>
      </c>
      <c r="P614" s="1011">
        <v>0</v>
      </c>
      <c r="Q614" s="1011">
        <v>0</v>
      </c>
      <c r="R614" s="1011">
        <v>0</v>
      </c>
      <c r="S614" s="1011">
        <v>0</v>
      </c>
      <c r="T614" s="1011">
        <v>0</v>
      </c>
      <c r="U614" s="1011">
        <v>0</v>
      </c>
      <c r="V614" s="1011">
        <v>0</v>
      </c>
      <c r="W614" s="1011" t="s">
        <v>1361</v>
      </c>
      <c r="X614" s="1011" t="s">
        <v>1331</v>
      </c>
      <c r="Y614" s="1011" t="s">
        <v>1974</v>
      </c>
      <c r="AA614" s="1011" t="s">
        <v>1975</v>
      </c>
      <c r="AB614" s="1011" t="s">
        <v>140</v>
      </c>
    </row>
    <row r="615" spans="1:28" x14ac:dyDescent="0.25">
      <c r="A615" s="1011">
        <v>34148098</v>
      </c>
      <c r="B615" s="1011" t="s">
        <v>1393</v>
      </c>
      <c r="C615" s="1011" t="s">
        <v>1326</v>
      </c>
      <c r="D615" s="1011" t="s">
        <v>113</v>
      </c>
      <c r="E615" s="1011" t="s">
        <v>135</v>
      </c>
      <c r="F615" s="1011" t="s">
        <v>6</v>
      </c>
      <c r="G615" s="1011" t="s">
        <v>6</v>
      </c>
      <c r="H615" s="1011" t="s">
        <v>100</v>
      </c>
      <c r="I615" s="1011" t="s">
        <v>1395</v>
      </c>
      <c r="J615" s="1011" t="s">
        <v>1396</v>
      </c>
      <c r="K615" s="1011" t="s">
        <v>1329</v>
      </c>
      <c r="L615" s="1011" t="s">
        <v>47</v>
      </c>
      <c r="M615" s="1011" t="s">
        <v>198</v>
      </c>
      <c r="N615" s="1011">
        <v>104.9166</v>
      </c>
      <c r="O615" s="1011">
        <v>103.9166</v>
      </c>
      <c r="P615" s="1011">
        <v>1923</v>
      </c>
      <c r="Q615" s="1011">
        <v>6131.21</v>
      </c>
      <c r="R615" s="1011">
        <v>957.29</v>
      </c>
      <c r="S615" s="1011">
        <v>574.77055994</v>
      </c>
      <c r="T615" s="1011">
        <v>0</v>
      </c>
      <c r="U615" s="1011">
        <v>0</v>
      </c>
      <c r="V615" s="1011">
        <v>957.29</v>
      </c>
      <c r="W615" s="1011" t="s">
        <v>1397</v>
      </c>
      <c r="X615" s="1011" t="s">
        <v>1331</v>
      </c>
      <c r="Y615" s="1011" t="s">
        <v>1398</v>
      </c>
      <c r="AA615" s="1011" t="s">
        <v>1399</v>
      </c>
      <c r="AB615" s="1011" t="s">
        <v>140</v>
      </c>
    </row>
    <row r="616" spans="1:28" x14ac:dyDescent="0.25">
      <c r="A616" s="1011">
        <v>43754530</v>
      </c>
      <c r="B616" s="1011" t="s">
        <v>2323</v>
      </c>
      <c r="C616" s="1011" t="s">
        <v>1326</v>
      </c>
      <c r="D616" s="1011" t="s">
        <v>1</v>
      </c>
      <c r="E616" s="1011" t="s">
        <v>135</v>
      </c>
      <c r="F616" s="1011" t="s">
        <v>45</v>
      </c>
      <c r="G616" s="1011" t="s">
        <v>45</v>
      </c>
      <c r="H616" s="1011" t="s">
        <v>102</v>
      </c>
      <c r="I616" s="1011" t="s">
        <v>1515</v>
      </c>
      <c r="J616" s="1011" t="s">
        <v>1516</v>
      </c>
      <c r="K616" s="1011" t="s">
        <v>1329</v>
      </c>
      <c r="L616" s="1011" t="s">
        <v>47</v>
      </c>
      <c r="M616" s="1011" t="s">
        <v>198</v>
      </c>
      <c r="N616" s="1011">
        <v>49</v>
      </c>
      <c r="O616" s="1011">
        <v>28</v>
      </c>
      <c r="P616" s="1011">
        <v>1461.23</v>
      </c>
      <c r="Q616" s="1011">
        <v>2396.5500000000002</v>
      </c>
      <c r="R616" s="1011">
        <v>797.70367081999996</v>
      </c>
      <c r="S616" s="1011">
        <v>170.28481969000001</v>
      </c>
      <c r="T616" s="1011">
        <v>1.9436708199999999</v>
      </c>
      <c r="U616" s="1011">
        <v>0</v>
      </c>
      <c r="V616" s="1011">
        <v>795.76</v>
      </c>
      <c r="W616" s="1011" t="s">
        <v>2245</v>
      </c>
      <c r="X616" s="1011" t="s">
        <v>1331</v>
      </c>
      <c r="Y616" s="1011" t="s">
        <v>2324</v>
      </c>
      <c r="AA616" s="1011" t="s">
        <v>2325</v>
      </c>
      <c r="AB616" s="1011" t="s">
        <v>140</v>
      </c>
    </row>
    <row r="617" spans="1:28" x14ac:dyDescent="0.25">
      <c r="A617" s="1011">
        <v>54056197</v>
      </c>
      <c r="B617" s="1011" t="s">
        <v>1884</v>
      </c>
      <c r="C617" s="1011" t="s">
        <v>1326</v>
      </c>
      <c r="D617" s="1011" t="s">
        <v>1</v>
      </c>
      <c r="E617" s="1011" t="s">
        <v>135</v>
      </c>
      <c r="F617" s="1011" t="s">
        <v>20</v>
      </c>
      <c r="G617" s="1011" t="s">
        <v>20</v>
      </c>
      <c r="H617" s="1011" t="s">
        <v>95</v>
      </c>
      <c r="I617" s="1011" t="s">
        <v>1885</v>
      </c>
      <c r="J617" s="1011" t="s">
        <v>1886</v>
      </c>
      <c r="K617" s="1011" t="s">
        <v>1329</v>
      </c>
      <c r="L617" s="1011" t="s">
        <v>47</v>
      </c>
      <c r="M617" s="1011" t="s">
        <v>198</v>
      </c>
      <c r="N617" s="1011">
        <v>39.700000000000003</v>
      </c>
      <c r="O617" s="1011">
        <v>35.700000000000003</v>
      </c>
      <c r="P617" s="1011">
        <v>455.68</v>
      </c>
      <c r="Q617" s="1011">
        <v>1755.49</v>
      </c>
      <c r="R617" s="1011">
        <v>-98.354601639999998</v>
      </c>
      <c r="S617" s="1011">
        <v>911.55201492000003</v>
      </c>
      <c r="T617" s="1011">
        <v>-4.6016399999999997E-3</v>
      </c>
      <c r="U617" s="1011">
        <v>0</v>
      </c>
      <c r="V617" s="1011">
        <v>-98.35</v>
      </c>
      <c r="W617" s="1011" t="s">
        <v>1887</v>
      </c>
      <c r="X617" s="1011" t="s">
        <v>1331</v>
      </c>
      <c r="Y617" s="1011" t="s">
        <v>1888</v>
      </c>
      <c r="AA617" s="1011" t="s">
        <v>1889</v>
      </c>
      <c r="AB617" s="1011" t="s">
        <v>140</v>
      </c>
    </row>
    <row r="618" spans="1:28" x14ac:dyDescent="0.25">
      <c r="A618" s="1011">
        <v>64020167</v>
      </c>
      <c r="B618" s="1011" t="s">
        <v>2264</v>
      </c>
      <c r="C618" s="1011" t="s">
        <v>1326</v>
      </c>
      <c r="D618" s="1011" t="s">
        <v>1</v>
      </c>
      <c r="E618" s="1011" t="s">
        <v>135</v>
      </c>
      <c r="F618" s="1011" t="s">
        <v>14</v>
      </c>
      <c r="G618" s="1011" t="s">
        <v>14</v>
      </c>
      <c r="H618" s="1011" t="s">
        <v>89</v>
      </c>
      <c r="I618" s="1011" t="s">
        <v>2265</v>
      </c>
      <c r="J618" s="1011" t="s">
        <v>2266</v>
      </c>
      <c r="K618" s="1011" t="s">
        <v>1329</v>
      </c>
      <c r="L618" s="1011" t="s">
        <v>47</v>
      </c>
      <c r="M618" s="1011" t="s">
        <v>198</v>
      </c>
      <c r="N618" s="1011">
        <v>1</v>
      </c>
      <c r="O618" s="1011">
        <v>1</v>
      </c>
      <c r="P618" s="1011">
        <v>10</v>
      </c>
      <c r="Q618" s="1011">
        <v>35.58</v>
      </c>
      <c r="R618" s="1011">
        <v>11.38</v>
      </c>
      <c r="S618" s="1011">
        <v>7.6959999999999997</v>
      </c>
      <c r="T618" s="1011">
        <v>0</v>
      </c>
      <c r="U618" s="1011">
        <v>0</v>
      </c>
      <c r="V618" s="1011">
        <v>11.38</v>
      </c>
      <c r="W618" s="1011" t="s">
        <v>2267</v>
      </c>
      <c r="X618" s="1011" t="s">
        <v>1331</v>
      </c>
      <c r="Y618" s="1011" t="s">
        <v>2268</v>
      </c>
      <c r="AA618" s="1011" t="s">
        <v>2269</v>
      </c>
      <c r="AB618" s="1011" t="s">
        <v>140</v>
      </c>
    </row>
    <row r="619" spans="1:28" x14ac:dyDescent="0.25">
      <c r="A619" s="1011">
        <v>3929775</v>
      </c>
      <c r="B619" s="1011" t="s">
        <v>2501</v>
      </c>
      <c r="C619" s="1011" t="s">
        <v>1326</v>
      </c>
      <c r="D619" s="1011" t="s">
        <v>1</v>
      </c>
      <c r="E619" s="1011" t="s">
        <v>135</v>
      </c>
      <c r="F619" s="1011" t="s">
        <v>34</v>
      </c>
      <c r="G619" s="1011" t="s">
        <v>34</v>
      </c>
      <c r="H619" s="1011" t="s">
        <v>1394</v>
      </c>
      <c r="I619" s="1011" t="s">
        <v>2105</v>
      </c>
      <c r="J619" s="1011" t="s">
        <v>2106</v>
      </c>
      <c r="K619" s="1011" t="s">
        <v>1329</v>
      </c>
      <c r="L619" s="1011" t="s">
        <v>47</v>
      </c>
      <c r="M619" s="1011" t="s">
        <v>198</v>
      </c>
      <c r="N619" s="1011">
        <v>0</v>
      </c>
      <c r="O619" s="1011">
        <v>0</v>
      </c>
      <c r="P619" s="1011">
        <v>0</v>
      </c>
      <c r="Q619" s="1011">
        <v>0</v>
      </c>
      <c r="R619" s="1011">
        <v>0</v>
      </c>
      <c r="S619" s="1011">
        <v>0</v>
      </c>
      <c r="T619" s="1011">
        <v>0</v>
      </c>
      <c r="U619" s="1011">
        <v>0</v>
      </c>
      <c r="V619" s="1011">
        <v>0</v>
      </c>
      <c r="W619" s="1011" t="s">
        <v>2502</v>
      </c>
      <c r="X619" s="1011" t="s">
        <v>1331</v>
      </c>
      <c r="Y619" s="1011" t="s">
        <v>2503</v>
      </c>
      <c r="AA619" s="1011" t="s">
        <v>2504</v>
      </c>
      <c r="AB619" s="1011" t="s">
        <v>140</v>
      </c>
    </row>
    <row r="620" spans="1:28" x14ac:dyDescent="0.25">
      <c r="A620" s="1011">
        <v>14044937</v>
      </c>
      <c r="B620" s="1011" t="s">
        <v>1582</v>
      </c>
      <c r="C620" s="1011" t="s">
        <v>1326</v>
      </c>
      <c r="D620" s="1011" t="s">
        <v>1</v>
      </c>
      <c r="E620" s="1011" t="s">
        <v>135</v>
      </c>
      <c r="F620" s="1011" t="s">
        <v>11</v>
      </c>
      <c r="G620" s="1011" t="s">
        <v>11</v>
      </c>
      <c r="H620" s="1011" t="s">
        <v>1394</v>
      </c>
      <c r="I620" s="1011" t="s">
        <v>1583</v>
      </c>
      <c r="J620" s="1011" t="s">
        <v>1354</v>
      </c>
      <c r="K620" s="1011" t="s">
        <v>1329</v>
      </c>
      <c r="L620" s="1011" t="s">
        <v>47</v>
      </c>
      <c r="M620" s="1011" t="s">
        <v>198</v>
      </c>
      <c r="N620" s="1011">
        <v>0</v>
      </c>
      <c r="O620" s="1011">
        <v>0</v>
      </c>
      <c r="P620" s="1011">
        <v>0</v>
      </c>
      <c r="Q620" s="1011">
        <v>0</v>
      </c>
      <c r="R620" s="1011">
        <v>0</v>
      </c>
      <c r="S620" s="1011">
        <v>0</v>
      </c>
      <c r="T620" s="1011">
        <v>0</v>
      </c>
      <c r="U620" s="1011">
        <v>0</v>
      </c>
      <c r="V620" s="1011">
        <v>0</v>
      </c>
      <c r="W620" s="1011" t="s">
        <v>1355</v>
      </c>
      <c r="X620" s="1011" t="s">
        <v>1331</v>
      </c>
      <c r="Y620" s="1011" t="s">
        <v>1584</v>
      </c>
      <c r="AA620" s="1011" t="s">
        <v>1585</v>
      </c>
      <c r="AB620" s="1011" t="s">
        <v>140</v>
      </c>
    </row>
    <row r="621" spans="1:28" x14ac:dyDescent="0.25">
      <c r="A621" s="1011">
        <v>74112996</v>
      </c>
      <c r="B621" s="1011" t="s">
        <v>1714</v>
      </c>
      <c r="C621" s="1011" t="s">
        <v>1326</v>
      </c>
      <c r="D621" s="1011" t="s">
        <v>1</v>
      </c>
      <c r="E621" s="1011" t="s">
        <v>135</v>
      </c>
      <c r="F621" s="1011" t="s">
        <v>6</v>
      </c>
      <c r="G621" s="1011" t="s">
        <v>6</v>
      </c>
      <c r="H621" s="1011" t="s">
        <v>96</v>
      </c>
      <c r="I621" s="1011" t="s">
        <v>1715</v>
      </c>
      <c r="J621" s="1011" t="s">
        <v>1405</v>
      </c>
      <c r="K621" s="1011" t="s">
        <v>1329</v>
      </c>
      <c r="L621" s="1011" t="s">
        <v>47</v>
      </c>
      <c r="M621" s="1011" t="s">
        <v>198</v>
      </c>
      <c r="N621" s="1011">
        <v>5</v>
      </c>
      <c r="O621" s="1011">
        <v>3</v>
      </c>
      <c r="P621" s="1011">
        <v>1.53</v>
      </c>
      <c r="Q621" s="1011">
        <v>71.260000000000005</v>
      </c>
      <c r="R621" s="1011">
        <v>17.010000000000002</v>
      </c>
      <c r="S621" s="1011">
        <v>12.67237089</v>
      </c>
      <c r="T621" s="1011">
        <v>0</v>
      </c>
      <c r="U621" s="1011">
        <v>0</v>
      </c>
      <c r="V621" s="1011">
        <v>17.010000000000002</v>
      </c>
      <c r="W621" s="1011" t="s">
        <v>1406</v>
      </c>
      <c r="X621" s="1011" t="s">
        <v>1331</v>
      </c>
      <c r="Y621" s="1011" t="s">
        <v>1716</v>
      </c>
      <c r="AA621" s="1011" t="s">
        <v>1717</v>
      </c>
      <c r="AB621" s="1011" t="s">
        <v>140</v>
      </c>
    </row>
    <row r="622" spans="1:28" x14ac:dyDescent="0.25">
      <c r="A622" s="1011">
        <v>64181985</v>
      </c>
      <c r="B622" s="1011" t="s">
        <v>2065</v>
      </c>
      <c r="C622" s="1011" t="s">
        <v>1326</v>
      </c>
      <c r="D622" s="1011" t="s">
        <v>1</v>
      </c>
      <c r="E622" s="1011" t="s">
        <v>135</v>
      </c>
      <c r="F622" s="1011" t="s">
        <v>20</v>
      </c>
      <c r="G622" s="1011" t="s">
        <v>20</v>
      </c>
      <c r="H622" s="1011" t="s">
        <v>99</v>
      </c>
      <c r="I622" s="1011" t="s">
        <v>2066</v>
      </c>
      <c r="J622" s="1011" t="s">
        <v>2067</v>
      </c>
      <c r="K622" s="1011" t="s">
        <v>1329</v>
      </c>
      <c r="L622" s="1011" t="s">
        <v>47</v>
      </c>
      <c r="M622" s="1011" t="s">
        <v>198</v>
      </c>
      <c r="N622" s="1011">
        <v>6</v>
      </c>
      <c r="O622" s="1011">
        <v>2</v>
      </c>
      <c r="P622" s="1011">
        <v>103.5</v>
      </c>
      <c r="Q622" s="1011">
        <v>202.35</v>
      </c>
      <c r="R622" s="1011">
        <v>20.350000000000001</v>
      </c>
      <c r="S622" s="1011">
        <v>24.45205846</v>
      </c>
      <c r="T622" s="1011">
        <v>0</v>
      </c>
      <c r="U622" s="1011">
        <v>0</v>
      </c>
      <c r="V622" s="1011">
        <v>20.350000000000001</v>
      </c>
      <c r="W622" s="1011" t="s">
        <v>2068</v>
      </c>
      <c r="X622" s="1011" t="s">
        <v>1331</v>
      </c>
      <c r="Y622" s="1011" t="s">
        <v>2069</v>
      </c>
      <c r="Z622" s="1011" t="s">
        <v>2070</v>
      </c>
      <c r="AA622" s="1011" t="s">
        <v>2071</v>
      </c>
      <c r="AB622" s="1011" t="s">
        <v>140</v>
      </c>
    </row>
    <row r="623" spans="1:28" x14ac:dyDescent="0.25">
      <c r="A623" s="1011">
        <v>23994155</v>
      </c>
      <c r="B623" s="1011" t="s">
        <v>2260</v>
      </c>
      <c r="C623" s="1011" t="s">
        <v>1326</v>
      </c>
      <c r="D623" s="1011" t="s">
        <v>113</v>
      </c>
      <c r="E623" s="1011" t="s">
        <v>135</v>
      </c>
      <c r="F623" s="1011" t="s">
        <v>267</v>
      </c>
      <c r="G623" s="1011" t="s">
        <v>1687</v>
      </c>
      <c r="H623" s="1011" t="s">
        <v>89</v>
      </c>
      <c r="I623" s="1011" t="s">
        <v>2261</v>
      </c>
      <c r="J623" s="1011" t="s">
        <v>1445</v>
      </c>
      <c r="K623" s="1011" t="s">
        <v>1329</v>
      </c>
      <c r="L623" s="1011" t="s">
        <v>47</v>
      </c>
      <c r="M623" s="1011" t="s">
        <v>198</v>
      </c>
      <c r="N623" s="1011">
        <v>6</v>
      </c>
      <c r="O623" s="1011">
        <v>4</v>
      </c>
      <c r="P623" s="1011">
        <v>60</v>
      </c>
      <c r="Q623" s="1011">
        <v>248.04</v>
      </c>
      <c r="R623" s="1011">
        <v>84.34</v>
      </c>
      <c r="S623" s="1011">
        <v>33.634</v>
      </c>
      <c r="T623" s="1011">
        <v>0</v>
      </c>
      <c r="U623" s="1011">
        <v>0</v>
      </c>
      <c r="V623" s="1011">
        <v>84.34</v>
      </c>
      <c r="W623" s="1011" t="s">
        <v>1446</v>
      </c>
      <c r="X623" s="1011" t="s">
        <v>1331</v>
      </c>
      <c r="Y623" s="1011" t="s">
        <v>2262</v>
      </c>
      <c r="AA623" s="1011" t="s">
        <v>2263</v>
      </c>
      <c r="AB623" s="1011" t="s">
        <v>140</v>
      </c>
    </row>
    <row r="624" spans="1:28" x14ac:dyDescent="0.25">
      <c r="A624" s="1011">
        <v>34058099</v>
      </c>
      <c r="B624" s="1011" t="s">
        <v>1526</v>
      </c>
      <c r="C624" s="1011" t="s">
        <v>1326</v>
      </c>
      <c r="D624" s="1011" t="s">
        <v>1</v>
      </c>
      <c r="E624" s="1011" t="s">
        <v>135</v>
      </c>
      <c r="F624" s="1011" t="s">
        <v>34</v>
      </c>
      <c r="G624" s="1011" t="s">
        <v>34</v>
      </c>
      <c r="H624" s="1011" t="s">
        <v>98</v>
      </c>
      <c r="I624" s="1011" t="s">
        <v>1527</v>
      </c>
      <c r="J624" s="1011" t="s">
        <v>1528</v>
      </c>
      <c r="K624" s="1011" t="s">
        <v>1329</v>
      </c>
      <c r="L624" s="1011" t="s">
        <v>47</v>
      </c>
      <c r="M624" s="1011" t="s">
        <v>198</v>
      </c>
      <c r="N624" s="1011">
        <v>4</v>
      </c>
      <c r="O624" s="1011">
        <v>1</v>
      </c>
      <c r="P624" s="1011">
        <v>60</v>
      </c>
      <c r="Q624" s="1011">
        <v>127.26</v>
      </c>
      <c r="R624" s="1011">
        <v>15.82</v>
      </c>
      <c r="S624" s="1011">
        <v>12.52671022</v>
      </c>
      <c r="T624" s="1011">
        <v>0</v>
      </c>
      <c r="U624" s="1011">
        <v>0</v>
      </c>
      <c r="V624" s="1011">
        <v>15.82</v>
      </c>
      <c r="W624" s="1011" t="s">
        <v>1529</v>
      </c>
      <c r="X624" s="1011" t="s">
        <v>1331</v>
      </c>
      <c r="Y624" s="1011" t="s">
        <v>1530</v>
      </c>
      <c r="AA624" s="1011" t="s">
        <v>1531</v>
      </c>
      <c r="AB624" s="1011" t="s">
        <v>140</v>
      </c>
    </row>
    <row r="625" spans="1:28" x14ac:dyDescent="0.25">
      <c r="A625" s="1011">
        <v>13758214</v>
      </c>
      <c r="B625" s="1011" t="s">
        <v>2437</v>
      </c>
      <c r="C625" s="1011" t="s">
        <v>1326</v>
      </c>
      <c r="D625" s="1011" t="s">
        <v>1</v>
      </c>
      <c r="E625" s="1011" t="s">
        <v>135</v>
      </c>
      <c r="F625" s="1011" t="s">
        <v>35</v>
      </c>
      <c r="G625" s="1011" t="s">
        <v>35</v>
      </c>
      <c r="H625" s="1011" t="s">
        <v>92</v>
      </c>
      <c r="I625" s="1011" t="s">
        <v>1656</v>
      </c>
      <c r="J625" s="1011" t="s">
        <v>1657</v>
      </c>
      <c r="K625" s="1011" t="s">
        <v>1329</v>
      </c>
      <c r="L625" s="1011" t="s">
        <v>47</v>
      </c>
      <c r="M625" s="1011" t="s">
        <v>198</v>
      </c>
      <c r="N625" s="1011">
        <v>330</v>
      </c>
      <c r="O625" s="1011">
        <v>330</v>
      </c>
      <c r="P625" s="1011">
        <v>11550</v>
      </c>
      <c r="Q625" s="1011">
        <v>6295.4</v>
      </c>
      <c r="R625" s="1011">
        <v>-422.4</v>
      </c>
      <c r="S625" s="1011">
        <v>925.18415778999997</v>
      </c>
      <c r="T625" s="1011">
        <v>0</v>
      </c>
      <c r="U625" s="1011">
        <v>0</v>
      </c>
      <c r="V625" s="1011">
        <v>-422.4</v>
      </c>
      <c r="W625" s="1011" t="s">
        <v>1658</v>
      </c>
      <c r="X625" s="1011" t="s">
        <v>1331</v>
      </c>
      <c r="Y625" s="1011" t="s">
        <v>2438</v>
      </c>
      <c r="AA625" s="1011" t="s">
        <v>2439</v>
      </c>
      <c r="AB625" s="1011" t="s">
        <v>140</v>
      </c>
    </row>
    <row r="626" spans="1:28" x14ac:dyDescent="0.25">
      <c r="A626" s="1011">
        <v>84127497</v>
      </c>
      <c r="B626" s="1011" t="s">
        <v>1610</v>
      </c>
      <c r="C626" s="1011" t="s">
        <v>1326</v>
      </c>
      <c r="D626" s="1011" t="s">
        <v>1</v>
      </c>
      <c r="E626" s="1011" t="s">
        <v>135</v>
      </c>
      <c r="F626" s="1011" t="s">
        <v>0</v>
      </c>
      <c r="G626" s="1011" t="s">
        <v>0</v>
      </c>
      <c r="H626" s="1011" t="s">
        <v>1394</v>
      </c>
      <c r="I626" s="1011" t="s">
        <v>1611</v>
      </c>
      <c r="J626" s="1011" t="s">
        <v>1612</v>
      </c>
      <c r="K626" s="1011" t="s">
        <v>1329</v>
      </c>
      <c r="L626" s="1011" t="s">
        <v>47</v>
      </c>
      <c r="M626" s="1011" t="s">
        <v>198</v>
      </c>
      <c r="N626" s="1011">
        <v>0</v>
      </c>
      <c r="O626" s="1011">
        <v>0</v>
      </c>
      <c r="P626" s="1011">
        <v>0</v>
      </c>
      <c r="Q626" s="1011">
        <v>0</v>
      </c>
      <c r="R626" s="1011">
        <v>0</v>
      </c>
      <c r="S626" s="1011">
        <v>0</v>
      </c>
      <c r="T626" s="1011">
        <v>0</v>
      </c>
      <c r="U626" s="1011">
        <v>0</v>
      </c>
      <c r="V626" s="1011">
        <v>0</v>
      </c>
      <c r="W626" s="1011" t="s">
        <v>1613</v>
      </c>
      <c r="X626" s="1011" t="s">
        <v>1331</v>
      </c>
      <c r="Y626" s="1011" t="s">
        <v>1614</v>
      </c>
      <c r="AA626" s="1011" t="s">
        <v>1615</v>
      </c>
      <c r="AB626" s="1011" t="s">
        <v>140</v>
      </c>
    </row>
    <row r="627" spans="1:28" x14ac:dyDescent="0.25">
      <c r="A627" s="1011">
        <v>23756737</v>
      </c>
      <c r="B627" s="1011" t="s">
        <v>2168</v>
      </c>
      <c r="C627" s="1011" t="s">
        <v>1326</v>
      </c>
      <c r="D627" s="1011" t="s">
        <v>1</v>
      </c>
      <c r="E627" s="1011" t="s">
        <v>135</v>
      </c>
      <c r="F627" s="1011" t="s">
        <v>4</v>
      </c>
      <c r="G627" s="1011" t="s">
        <v>4</v>
      </c>
      <c r="H627" s="1011" t="s">
        <v>101</v>
      </c>
      <c r="I627" s="1011" t="s">
        <v>1656</v>
      </c>
      <c r="J627" s="1011" t="s">
        <v>1657</v>
      </c>
      <c r="K627" s="1011" t="s">
        <v>1329</v>
      </c>
      <c r="L627" s="1011" t="s">
        <v>47</v>
      </c>
      <c r="M627" s="1011" t="s">
        <v>198</v>
      </c>
      <c r="N627" s="1011">
        <v>32</v>
      </c>
      <c r="O627" s="1011">
        <v>32</v>
      </c>
      <c r="P627" s="1011">
        <v>841</v>
      </c>
      <c r="Q627" s="1011">
        <v>1281.3699999999999</v>
      </c>
      <c r="R627" s="1011">
        <v>108.03</v>
      </c>
      <c r="S627" s="1011">
        <v>495.25970845000001</v>
      </c>
      <c r="T627" s="1011">
        <v>0</v>
      </c>
      <c r="U627" s="1011">
        <v>0</v>
      </c>
      <c r="V627" s="1011">
        <v>108.03</v>
      </c>
      <c r="W627" s="1011" t="s">
        <v>1658</v>
      </c>
      <c r="X627" s="1011" t="s">
        <v>1331</v>
      </c>
      <c r="Y627" s="1011" t="s">
        <v>2169</v>
      </c>
      <c r="AA627" s="1011" t="s">
        <v>2170</v>
      </c>
      <c r="AB627" s="1011" t="s">
        <v>140</v>
      </c>
    </row>
    <row r="628" spans="1:28" x14ac:dyDescent="0.25">
      <c r="A628" s="1011">
        <v>4162996</v>
      </c>
      <c r="B628" s="1011" t="s">
        <v>1473</v>
      </c>
      <c r="C628" s="1011" t="s">
        <v>1326</v>
      </c>
      <c r="D628" s="1011" t="s">
        <v>1</v>
      </c>
      <c r="E628" s="1011" t="s">
        <v>135</v>
      </c>
      <c r="F628" s="1011" t="s">
        <v>34</v>
      </c>
      <c r="G628" s="1011" t="s">
        <v>34</v>
      </c>
      <c r="H628" s="1011" t="s">
        <v>530</v>
      </c>
      <c r="I628" s="1011" t="s">
        <v>1474</v>
      </c>
      <c r="J628" s="1011" t="s">
        <v>1475</v>
      </c>
      <c r="K628" s="1011" t="s">
        <v>1329</v>
      </c>
      <c r="L628" s="1011" t="s">
        <v>47</v>
      </c>
      <c r="M628" s="1011" t="s">
        <v>198</v>
      </c>
      <c r="N628" s="1011">
        <v>4</v>
      </c>
      <c r="O628" s="1011">
        <v>4</v>
      </c>
      <c r="P628" s="1011">
        <v>172.5</v>
      </c>
      <c r="Q628" s="1011">
        <v>684.69</v>
      </c>
      <c r="R628" s="1011">
        <v>33.299999999999997</v>
      </c>
      <c r="S628" s="1011">
        <v>50.2921081</v>
      </c>
      <c r="T628" s="1011">
        <v>0</v>
      </c>
      <c r="U628" s="1011">
        <v>0</v>
      </c>
      <c r="V628" s="1011">
        <v>33.299999999999997</v>
      </c>
      <c r="W628" s="1011" t="s">
        <v>1476</v>
      </c>
      <c r="X628" s="1011" t="s">
        <v>1331</v>
      </c>
      <c r="Y628" s="1011" t="s">
        <v>1477</v>
      </c>
      <c r="AA628" s="1011" t="s">
        <v>1478</v>
      </c>
      <c r="AB628" s="1011" t="s">
        <v>140</v>
      </c>
    </row>
    <row r="629" spans="1:28" x14ac:dyDescent="0.25">
      <c r="A629" s="1011">
        <v>13769211</v>
      </c>
      <c r="B629" s="1011" t="s">
        <v>2086</v>
      </c>
      <c r="C629" s="1011" t="s">
        <v>1326</v>
      </c>
      <c r="D629" s="1011" t="s">
        <v>1</v>
      </c>
      <c r="E629" s="1011" t="s">
        <v>135</v>
      </c>
      <c r="F629" s="1011" t="s">
        <v>36</v>
      </c>
      <c r="G629" s="1011" t="s">
        <v>36</v>
      </c>
      <c r="H629" s="1011" t="s">
        <v>104</v>
      </c>
      <c r="I629" s="1011" t="s">
        <v>2087</v>
      </c>
      <c r="J629" s="1011" t="s">
        <v>2088</v>
      </c>
      <c r="K629" s="1011" t="s">
        <v>1329</v>
      </c>
      <c r="L629" s="1011" t="s">
        <v>47</v>
      </c>
      <c r="M629" s="1011" t="s">
        <v>198</v>
      </c>
      <c r="N629" s="1011">
        <v>8</v>
      </c>
      <c r="O629" s="1011">
        <v>8</v>
      </c>
      <c r="P629" s="1011">
        <v>49.12</v>
      </c>
      <c r="Q629" s="1011">
        <v>524.03</v>
      </c>
      <c r="R629" s="1011">
        <v>138.44</v>
      </c>
      <c r="S629" s="1011">
        <v>63.87789368</v>
      </c>
      <c r="T629" s="1011">
        <v>0</v>
      </c>
      <c r="U629" s="1011">
        <v>0</v>
      </c>
      <c r="V629" s="1011">
        <v>138.44</v>
      </c>
      <c r="W629" s="1011" t="s">
        <v>2089</v>
      </c>
      <c r="X629" s="1011" t="s">
        <v>1331</v>
      </c>
      <c r="Y629" s="1011" t="s">
        <v>2090</v>
      </c>
      <c r="AA629" s="1011" t="s">
        <v>2091</v>
      </c>
      <c r="AB629" s="1011" t="s">
        <v>140</v>
      </c>
    </row>
    <row r="630" spans="1:28" x14ac:dyDescent="0.25">
      <c r="A630" s="1011">
        <v>43758085</v>
      </c>
      <c r="B630" s="1011" t="s">
        <v>2218</v>
      </c>
      <c r="C630" s="1011" t="s">
        <v>1326</v>
      </c>
      <c r="D630" s="1011" t="s">
        <v>1</v>
      </c>
      <c r="E630" s="1011" t="s">
        <v>135</v>
      </c>
      <c r="F630" s="1011" t="s">
        <v>38</v>
      </c>
      <c r="G630" s="1011" t="s">
        <v>38</v>
      </c>
      <c r="H630" s="1011" t="s">
        <v>88</v>
      </c>
      <c r="I630" s="1011" t="s">
        <v>2219</v>
      </c>
      <c r="J630" s="1011" t="s">
        <v>1755</v>
      </c>
      <c r="K630" s="1011" t="s">
        <v>1329</v>
      </c>
      <c r="L630" s="1011" t="s">
        <v>47</v>
      </c>
      <c r="M630" s="1011" t="s">
        <v>198</v>
      </c>
      <c r="N630" s="1011">
        <v>3</v>
      </c>
      <c r="O630" s="1011">
        <v>0</v>
      </c>
      <c r="P630" s="1011">
        <v>36</v>
      </c>
      <c r="Q630" s="1011">
        <v>293.56</v>
      </c>
      <c r="R630" s="1011">
        <v>30.4</v>
      </c>
      <c r="S630" s="1011">
        <v>17.04</v>
      </c>
      <c r="T630" s="1011">
        <v>0</v>
      </c>
      <c r="U630" s="1011">
        <v>0</v>
      </c>
      <c r="V630" s="1011">
        <v>30.4</v>
      </c>
      <c r="W630" s="1011" t="s">
        <v>1361</v>
      </c>
      <c r="X630" s="1011" t="s">
        <v>1331</v>
      </c>
      <c r="Y630" s="1011" t="s">
        <v>2220</v>
      </c>
      <c r="AA630" s="1011" t="s">
        <v>2221</v>
      </c>
      <c r="AB630" s="1011" t="s">
        <v>140</v>
      </c>
    </row>
    <row r="631" spans="1:28" x14ac:dyDescent="0.25">
      <c r="A631" s="1011">
        <v>33952011</v>
      </c>
      <c r="B631" s="1011" t="s">
        <v>1725</v>
      </c>
      <c r="C631" s="1011" t="s">
        <v>1326</v>
      </c>
      <c r="D631" s="1011" t="s">
        <v>113</v>
      </c>
      <c r="E631" s="1011" t="s">
        <v>135</v>
      </c>
      <c r="F631" s="1011" t="s">
        <v>267</v>
      </c>
      <c r="G631" s="1011" t="s">
        <v>1687</v>
      </c>
      <c r="H631" s="1011" t="s">
        <v>96</v>
      </c>
      <c r="I631" s="1011" t="s">
        <v>1726</v>
      </c>
      <c r="J631" s="1011" t="s">
        <v>1727</v>
      </c>
      <c r="K631" s="1011" t="s">
        <v>1329</v>
      </c>
      <c r="L631" s="1011" t="s">
        <v>47</v>
      </c>
      <c r="M631" s="1011" t="s">
        <v>198</v>
      </c>
      <c r="N631" s="1011">
        <v>7</v>
      </c>
      <c r="O631" s="1011">
        <v>3</v>
      </c>
      <c r="P631" s="1011">
        <v>19.95</v>
      </c>
      <c r="Q631" s="1011">
        <v>147.75</v>
      </c>
      <c r="R631" s="1011">
        <v>43.976804229999999</v>
      </c>
      <c r="S631" s="1011">
        <v>28.03048639</v>
      </c>
      <c r="T631" s="1011">
        <v>-0.19319576999999999</v>
      </c>
      <c r="U631" s="1011">
        <v>0</v>
      </c>
      <c r="V631" s="1011">
        <v>44.17</v>
      </c>
      <c r="W631" s="1011" t="s">
        <v>1728</v>
      </c>
      <c r="X631" s="1011" t="s">
        <v>1331</v>
      </c>
      <c r="Y631" s="1011" t="s">
        <v>1729</v>
      </c>
      <c r="AA631" s="1011" t="s">
        <v>1730</v>
      </c>
      <c r="AB631" s="1011" t="s">
        <v>140</v>
      </c>
    </row>
    <row r="632" spans="1:28" x14ac:dyDescent="0.25">
      <c r="A632" s="1011">
        <v>34058099</v>
      </c>
      <c r="B632" s="1011" t="s">
        <v>1526</v>
      </c>
      <c r="C632" s="1011" t="s">
        <v>1326</v>
      </c>
      <c r="D632" s="1011" t="s">
        <v>1</v>
      </c>
      <c r="E632" s="1011" t="s">
        <v>135</v>
      </c>
      <c r="F632" s="1011" t="s">
        <v>34</v>
      </c>
      <c r="G632" s="1011" t="s">
        <v>34</v>
      </c>
      <c r="H632" s="1011" t="s">
        <v>89</v>
      </c>
      <c r="I632" s="1011" t="s">
        <v>1527</v>
      </c>
      <c r="J632" s="1011" t="s">
        <v>1528</v>
      </c>
      <c r="K632" s="1011" t="s">
        <v>1329</v>
      </c>
      <c r="L632" s="1011" t="s">
        <v>47</v>
      </c>
      <c r="M632" s="1011" t="s">
        <v>198</v>
      </c>
      <c r="N632" s="1011">
        <v>5</v>
      </c>
      <c r="O632" s="1011">
        <v>5</v>
      </c>
      <c r="P632" s="1011">
        <v>50</v>
      </c>
      <c r="Q632" s="1011">
        <v>162.31</v>
      </c>
      <c r="R632" s="1011">
        <v>20.010000000000002</v>
      </c>
      <c r="S632" s="1011">
        <v>13.15</v>
      </c>
      <c r="T632" s="1011">
        <v>0</v>
      </c>
      <c r="U632" s="1011">
        <v>0</v>
      </c>
      <c r="V632" s="1011">
        <v>20.010000000000002</v>
      </c>
      <c r="W632" s="1011" t="s">
        <v>1529</v>
      </c>
      <c r="X632" s="1011" t="s">
        <v>1331</v>
      </c>
      <c r="Y632" s="1011" t="s">
        <v>1530</v>
      </c>
      <c r="AA632" s="1011" t="s">
        <v>1531</v>
      </c>
      <c r="AB632" s="1011" t="s">
        <v>140</v>
      </c>
    </row>
    <row r="633" spans="1:28" x14ac:dyDescent="0.25">
      <c r="A633" s="1011">
        <v>84127497</v>
      </c>
      <c r="B633" s="1011" t="s">
        <v>1610</v>
      </c>
      <c r="C633" s="1011" t="s">
        <v>1326</v>
      </c>
      <c r="D633" s="1011" t="s">
        <v>1</v>
      </c>
      <c r="E633" s="1011" t="s">
        <v>135</v>
      </c>
      <c r="F633" s="1011" t="s">
        <v>0</v>
      </c>
      <c r="G633" s="1011" t="s">
        <v>0</v>
      </c>
      <c r="H633" s="1011" t="s">
        <v>96</v>
      </c>
      <c r="I633" s="1011" t="s">
        <v>1611</v>
      </c>
      <c r="J633" s="1011" t="s">
        <v>1612</v>
      </c>
      <c r="K633" s="1011" t="s">
        <v>1329</v>
      </c>
      <c r="L633" s="1011" t="s">
        <v>47</v>
      </c>
      <c r="M633" s="1011" t="s">
        <v>198</v>
      </c>
      <c r="N633" s="1011">
        <v>1.3333999999999999</v>
      </c>
      <c r="O633" s="1011">
        <v>1.3333999999999999</v>
      </c>
      <c r="P633" s="1011">
        <v>8.49</v>
      </c>
      <c r="Q633" s="1011">
        <v>83.99</v>
      </c>
      <c r="R633" s="1011">
        <v>32.79</v>
      </c>
      <c r="S633" s="1011">
        <v>31.627363930000001</v>
      </c>
      <c r="T633" s="1011">
        <v>0</v>
      </c>
      <c r="U633" s="1011">
        <v>0</v>
      </c>
      <c r="V633" s="1011">
        <v>32.79</v>
      </c>
      <c r="W633" s="1011" t="s">
        <v>1613</v>
      </c>
      <c r="X633" s="1011" t="s">
        <v>1331</v>
      </c>
      <c r="Y633" s="1011" t="s">
        <v>1614</v>
      </c>
      <c r="AA633" s="1011" t="s">
        <v>1615</v>
      </c>
      <c r="AB633" s="1011" t="s">
        <v>140</v>
      </c>
    </row>
    <row r="634" spans="1:28" x14ac:dyDescent="0.25">
      <c r="A634" s="1011">
        <v>73766974</v>
      </c>
      <c r="B634" s="1011" t="s">
        <v>2505</v>
      </c>
      <c r="C634" s="1011" t="s">
        <v>1326</v>
      </c>
      <c r="D634" s="1011" t="s">
        <v>1</v>
      </c>
      <c r="E634" s="1011" t="s">
        <v>135</v>
      </c>
      <c r="F634" s="1011" t="s">
        <v>34</v>
      </c>
      <c r="G634" s="1011" t="s">
        <v>34</v>
      </c>
      <c r="H634" s="1011" t="s">
        <v>99</v>
      </c>
      <c r="I634" s="1011" t="s">
        <v>1327</v>
      </c>
      <c r="J634" s="1011" t="s">
        <v>1328</v>
      </c>
      <c r="K634" s="1011" t="s">
        <v>1329</v>
      </c>
      <c r="L634" s="1011" t="s">
        <v>47</v>
      </c>
      <c r="M634" s="1011" t="s">
        <v>198</v>
      </c>
      <c r="N634" s="1011">
        <v>17</v>
      </c>
      <c r="O634" s="1011">
        <v>2</v>
      </c>
      <c r="P634" s="1011">
        <v>340</v>
      </c>
      <c r="Q634" s="1011">
        <v>409.09</v>
      </c>
      <c r="R634" s="1011">
        <v>60.49</v>
      </c>
      <c r="S634" s="1011">
        <v>16.050331880000002</v>
      </c>
      <c r="T634" s="1011">
        <v>0</v>
      </c>
      <c r="U634" s="1011">
        <v>0</v>
      </c>
      <c r="V634" s="1011">
        <v>60.49</v>
      </c>
      <c r="W634" s="1011" t="s">
        <v>1330</v>
      </c>
      <c r="X634" s="1011" t="s">
        <v>1331</v>
      </c>
      <c r="Y634" s="1011" t="s">
        <v>2506</v>
      </c>
      <c r="AA634" s="1011" t="s">
        <v>2507</v>
      </c>
      <c r="AB634" s="1011" t="s">
        <v>140</v>
      </c>
    </row>
    <row r="635" spans="1:28" x14ac:dyDescent="0.25">
      <c r="A635" s="1011">
        <v>63996508</v>
      </c>
      <c r="B635" s="1011" t="s">
        <v>2508</v>
      </c>
      <c r="C635" s="1011" t="s">
        <v>1326</v>
      </c>
      <c r="D635" s="1011" t="s">
        <v>1</v>
      </c>
      <c r="E635" s="1011" t="s">
        <v>135</v>
      </c>
      <c r="F635" s="1011" t="s">
        <v>14</v>
      </c>
      <c r="G635" s="1011" t="s">
        <v>14</v>
      </c>
      <c r="H635" s="1011" t="s">
        <v>530</v>
      </c>
      <c r="I635" s="1011" t="s">
        <v>1873</v>
      </c>
      <c r="J635" s="1011" t="s">
        <v>1874</v>
      </c>
      <c r="K635" s="1011" t="s">
        <v>1329</v>
      </c>
      <c r="L635" s="1011" t="s">
        <v>47</v>
      </c>
      <c r="M635" s="1011" t="s">
        <v>198</v>
      </c>
      <c r="N635" s="1011">
        <v>11</v>
      </c>
      <c r="O635" s="1011">
        <v>11</v>
      </c>
      <c r="P635" s="1011">
        <v>874.3</v>
      </c>
      <c r="Q635" s="1011">
        <v>2736.37</v>
      </c>
      <c r="R635" s="1011">
        <v>276.27</v>
      </c>
      <c r="S635" s="1011">
        <v>253.97545518999999</v>
      </c>
      <c r="T635" s="1011">
        <v>0</v>
      </c>
      <c r="U635" s="1011">
        <v>0</v>
      </c>
      <c r="V635" s="1011">
        <v>276.27</v>
      </c>
      <c r="W635" s="1011" t="s">
        <v>1875</v>
      </c>
      <c r="X635" s="1011" t="s">
        <v>1331</v>
      </c>
      <c r="Y635" s="1011" t="s">
        <v>2509</v>
      </c>
      <c r="AA635" s="1011" t="s">
        <v>2510</v>
      </c>
      <c r="AB635" s="1011" t="s">
        <v>140</v>
      </c>
    </row>
    <row r="636" spans="1:28" x14ac:dyDescent="0.25">
      <c r="A636" s="1011">
        <v>84157304</v>
      </c>
      <c r="B636" s="1011" t="s">
        <v>1983</v>
      </c>
      <c r="C636" s="1011" t="s">
        <v>1326</v>
      </c>
      <c r="D636" s="1011" t="s">
        <v>1</v>
      </c>
      <c r="E636" s="1011" t="s">
        <v>135</v>
      </c>
      <c r="F636" s="1011" t="s">
        <v>11</v>
      </c>
      <c r="G636" s="1011" t="s">
        <v>11</v>
      </c>
      <c r="H636" s="1011" t="s">
        <v>86</v>
      </c>
      <c r="I636" s="1011" t="s">
        <v>1984</v>
      </c>
      <c r="J636" s="1011" t="s">
        <v>1985</v>
      </c>
      <c r="K636" s="1011" t="s">
        <v>1329</v>
      </c>
      <c r="L636" s="1011" t="s">
        <v>47</v>
      </c>
      <c r="M636" s="1011" t="s">
        <v>198</v>
      </c>
      <c r="N636" s="1011">
        <v>5</v>
      </c>
      <c r="O636" s="1011">
        <v>0</v>
      </c>
      <c r="P636" s="1011">
        <v>80</v>
      </c>
      <c r="Q636" s="1011">
        <v>173.04</v>
      </c>
      <c r="R636" s="1011">
        <v>13.84</v>
      </c>
      <c r="S636" s="1011">
        <v>20.631000390000001</v>
      </c>
      <c r="T636" s="1011">
        <v>0</v>
      </c>
      <c r="U636" s="1011">
        <v>0</v>
      </c>
      <c r="V636" s="1011">
        <v>13.84</v>
      </c>
      <c r="W636" s="1011" t="s">
        <v>10</v>
      </c>
      <c r="X636" s="1011" t="s">
        <v>1331</v>
      </c>
      <c r="Y636" s="1011" t="s">
        <v>1986</v>
      </c>
      <c r="AA636" s="1011" t="s">
        <v>1921</v>
      </c>
      <c r="AB636" s="1011" t="s">
        <v>140</v>
      </c>
    </row>
    <row r="637" spans="1:28" x14ac:dyDescent="0.25">
      <c r="A637" s="1011">
        <v>24015307</v>
      </c>
      <c r="B637" s="1011" t="s">
        <v>2511</v>
      </c>
      <c r="C637" s="1011" t="s">
        <v>1326</v>
      </c>
      <c r="D637" s="1011" t="s">
        <v>1</v>
      </c>
      <c r="E637" s="1011" t="s">
        <v>135</v>
      </c>
      <c r="F637" s="1011" t="s">
        <v>34</v>
      </c>
      <c r="G637" s="1011" t="s">
        <v>34</v>
      </c>
      <c r="H637" s="1011" t="s">
        <v>529</v>
      </c>
      <c r="I637" s="1011" t="s">
        <v>1816</v>
      </c>
      <c r="J637" s="1011" t="s">
        <v>1817</v>
      </c>
      <c r="K637" s="1011" t="s">
        <v>1329</v>
      </c>
      <c r="L637" s="1011" t="s">
        <v>47</v>
      </c>
      <c r="M637" s="1011" t="s">
        <v>198</v>
      </c>
      <c r="N637" s="1011">
        <v>10</v>
      </c>
      <c r="O637" s="1011">
        <v>8</v>
      </c>
      <c r="P637" s="1011">
        <v>113.24</v>
      </c>
      <c r="Q637" s="1011">
        <v>1244.5</v>
      </c>
      <c r="R637" s="1011">
        <v>109.53328839</v>
      </c>
      <c r="S637" s="1011">
        <v>17.081859999999999</v>
      </c>
      <c r="T637" s="1011">
        <v>1.8932883899999999</v>
      </c>
      <c r="U637" s="1011">
        <v>0</v>
      </c>
      <c r="V637" s="1011">
        <v>107.64</v>
      </c>
      <c r="W637" s="1011" t="s">
        <v>1818</v>
      </c>
      <c r="X637" s="1011" t="s">
        <v>1331</v>
      </c>
      <c r="Y637" s="1011" t="s">
        <v>2512</v>
      </c>
      <c r="AA637" s="1011" t="s">
        <v>2513</v>
      </c>
      <c r="AB637" s="1011" t="s">
        <v>140</v>
      </c>
    </row>
    <row r="638" spans="1:28" x14ac:dyDescent="0.25">
      <c r="A638" s="1011">
        <v>63997654</v>
      </c>
      <c r="B638" s="1011" t="s">
        <v>2203</v>
      </c>
      <c r="C638" s="1011" t="s">
        <v>1326</v>
      </c>
      <c r="D638" s="1011" t="s">
        <v>1</v>
      </c>
      <c r="E638" s="1011" t="s">
        <v>135</v>
      </c>
      <c r="F638" s="1011" t="s">
        <v>11</v>
      </c>
      <c r="G638" s="1011" t="s">
        <v>11</v>
      </c>
      <c r="H638" s="1011" t="s">
        <v>96</v>
      </c>
      <c r="I638" s="1011" t="s">
        <v>2204</v>
      </c>
      <c r="J638" s="1011" t="s">
        <v>2205</v>
      </c>
      <c r="K638" s="1011" t="s">
        <v>1329</v>
      </c>
      <c r="L638" s="1011" t="s">
        <v>47</v>
      </c>
      <c r="M638" s="1011" t="s">
        <v>198</v>
      </c>
      <c r="N638" s="1011">
        <v>3</v>
      </c>
      <c r="O638" s="1011">
        <v>1</v>
      </c>
      <c r="P638" s="1011">
        <v>3.26</v>
      </c>
      <c r="Q638" s="1011">
        <v>62.87</v>
      </c>
      <c r="R638" s="1011">
        <v>14.8</v>
      </c>
      <c r="S638" s="1011">
        <v>13.63340659</v>
      </c>
      <c r="T638" s="1011">
        <v>0</v>
      </c>
      <c r="U638" s="1011">
        <v>0</v>
      </c>
      <c r="V638" s="1011">
        <v>14.8</v>
      </c>
      <c r="W638" s="1011" t="s">
        <v>19</v>
      </c>
      <c r="X638" s="1011" t="s">
        <v>1331</v>
      </c>
      <c r="Y638" s="1011" t="s">
        <v>2206</v>
      </c>
      <c r="AA638" s="1011" t="s">
        <v>2207</v>
      </c>
      <c r="AB638" s="1011" t="s">
        <v>140</v>
      </c>
    </row>
    <row r="639" spans="1:28" x14ac:dyDescent="0.25">
      <c r="A639" s="1011">
        <v>23771397</v>
      </c>
      <c r="B639" s="1011" t="s">
        <v>2098</v>
      </c>
      <c r="C639" s="1011" t="s">
        <v>1326</v>
      </c>
      <c r="D639" s="1011" t="s">
        <v>1</v>
      </c>
      <c r="E639" s="1011" t="s">
        <v>135</v>
      </c>
      <c r="F639" s="1011" t="s">
        <v>38</v>
      </c>
      <c r="G639" s="1011" t="s">
        <v>38</v>
      </c>
      <c r="H639" s="1011" t="s">
        <v>91</v>
      </c>
      <c r="I639" s="1011" t="s">
        <v>1579</v>
      </c>
      <c r="J639" s="1011" t="s">
        <v>1396</v>
      </c>
      <c r="K639" s="1011" t="s">
        <v>1329</v>
      </c>
      <c r="L639" s="1011" t="s">
        <v>47</v>
      </c>
      <c r="M639" s="1011" t="s">
        <v>198</v>
      </c>
      <c r="N639" s="1011">
        <v>4</v>
      </c>
      <c r="O639" s="1011">
        <v>0</v>
      </c>
      <c r="P639" s="1011">
        <v>60</v>
      </c>
      <c r="Q639" s="1011">
        <v>103.44</v>
      </c>
      <c r="R639" s="1011">
        <v>-57.96</v>
      </c>
      <c r="S639" s="1011">
        <v>12.15</v>
      </c>
      <c r="T639" s="1011">
        <v>0</v>
      </c>
      <c r="U639" s="1011">
        <v>0</v>
      </c>
      <c r="V639" s="1011">
        <v>-57.96</v>
      </c>
      <c r="W639" s="1011" t="s">
        <v>1397</v>
      </c>
      <c r="X639" s="1011" t="s">
        <v>1331</v>
      </c>
      <c r="Y639" s="1011" t="s">
        <v>2099</v>
      </c>
      <c r="AA639" s="1011" t="s">
        <v>2100</v>
      </c>
      <c r="AB639" s="1011" t="s">
        <v>140</v>
      </c>
    </row>
    <row r="640" spans="1:28" x14ac:dyDescent="0.25">
      <c r="A640" s="1011">
        <v>64015894</v>
      </c>
      <c r="B640" s="1011" t="s">
        <v>1325</v>
      </c>
      <c r="C640" s="1011" t="s">
        <v>1326</v>
      </c>
      <c r="D640" s="1011" t="s">
        <v>1</v>
      </c>
      <c r="E640" s="1011" t="s">
        <v>135</v>
      </c>
      <c r="F640" s="1011" t="s">
        <v>11</v>
      </c>
      <c r="G640" s="1011" t="s">
        <v>11</v>
      </c>
      <c r="H640" s="1011" t="s">
        <v>98</v>
      </c>
      <c r="I640" s="1011" t="s">
        <v>1327</v>
      </c>
      <c r="J640" s="1011" t="s">
        <v>1328</v>
      </c>
      <c r="K640" s="1011" t="s">
        <v>1329</v>
      </c>
      <c r="L640" s="1011" t="s">
        <v>47</v>
      </c>
      <c r="M640" s="1011" t="s">
        <v>198</v>
      </c>
      <c r="N640" s="1011">
        <v>285.49930000000001</v>
      </c>
      <c r="O640" s="1011">
        <v>244.49930000000001</v>
      </c>
      <c r="P640" s="1011">
        <v>6809.28</v>
      </c>
      <c r="Q640" s="1011">
        <v>10057.98</v>
      </c>
      <c r="R640" s="1011">
        <v>991.72</v>
      </c>
      <c r="S640" s="1011">
        <v>1556.7105222299999</v>
      </c>
      <c r="T640" s="1011">
        <v>0</v>
      </c>
      <c r="U640" s="1011">
        <v>0</v>
      </c>
      <c r="V640" s="1011">
        <v>991.72</v>
      </c>
      <c r="W640" s="1011" t="s">
        <v>1330</v>
      </c>
      <c r="X640" s="1011" t="s">
        <v>1331</v>
      </c>
      <c r="Y640" s="1011" t="s">
        <v>1332</v>
      </c>
      <c r="AA640" s="1011" t="s">
        <v>1333</v>
      </c>
      <c r="AB640" s="1011" t="s">
        <v>140</v>
      </c>
    </row>
    <row r="641" spans="1:28" x14ac:dyDescent="0.25">
      <c r="A641" s="1011">
        <v>94010360</v>
      </c>
      <c r="B641" s="1011" t="s">
        <v>2408</v>
      </c>
      <c r="C641" s="1011" t="s">
        <v>1326</v>
      </c>
      <c r="D641" s="1011" t="s">
        <v>1</v>
      </c>
      <c r="E641" s="1011" t="s">
        <v>135</v>
      </c>
      <c r="F641" s="1011" t="s">
        <v>20</v>
      </c>
      <c r="G641" s="1011" t="s">
        <v>20</v>
      </c>
      <c r="H641" s="1011" t="s">
        <v>97</v>
      </c>
      <c r="I641" s="1011" t="s">
        <v>1662</v>
      </c>
      <c r="J641" s="1011" t="s">
        <v>1663</v>
      </c>
      <c r="K641" s="1011" t="s">
        <v>1329</v>
      </c>
      <c r="L641" s="1011" t="s">
        <v>47</v>
      </c>
      <c r="M641" s="1011" t="s">
        <v>198</v>
      </c>
      <c r="N641" s="1011">
        <v>127</v>
      </c>
      <c r="O641" s="1011">
        <v>50</v>
      </c>
      <c r="P641" s="1011">
        <v>3590.98</v>
      </c>
      <c r="Q641" s="1011">
        <v>2735.9</v>
      </c>
      <c r="R641" s="1011">
        <v>260.104645</v>
      </c>
      <c r="S641" s="1011">
        <v>528.71712309999998</v>
      </c>
      <c r="T641" s="1011">
        <v>1.4645E-2</v>
      </c>
      <c r="U641" s="1011">
        <v>0</v>
      </c>
      <c r="V641" s="1011">
        <v>260.08999999999997</v>
      </c>
      <c r="W641" s="1011" t="s">
        <v>1664</v>
      </c>
      <c r="X641" s="1011" t="s">
        <v>1331</v>
      </c>
      <c r="Y641" s="1011" t="s">
        <v>2409</v>
      </c>
      <c r="AA641" s="1011" t="s">
        <v>2410</v>
      </c>
      <c r="AB641" s="1011" t="s">
        <v>140</v>
      </c>
    </row>
    <row r="642" spans="1:28" x14ac:dyDescent="0.25">
      <c r="A642" s="1011">
        <v>63935860</v>
      </c>
      <c r="B642" s="1011" t="s">
        <v>2396</v>
      </c>
      <c r="C642" s="1011" t="s">
        <v>1326</v>
      </c>
      <c r="D642" s="1011" t="s">
        <v>1</v>
      </c>
      <c r="E642" s="1011" t="s">
        <v>135</v>
      </c>
      <c r="F642" s="1011" t="s">
        <v>14</v>
      </c>
      <c r="G642" s="1011" t="s">
        <v>14</v>
      </c>
      <c r="H642" s="1011" t="s">
        <v>95</v>
      </c>
      <c r="I642" s="1011" t="s">
        <v>2159</v>
      </c>
      <c r="J642" s="1011" t="s">
        <v>2160</v>
      </c>
      <c r="K642" s="1011" t="s">
        <v>1329</v>
      </c>
      <c r="L642" s="1011" t="s">
        <v>47</v>
      </c>
      <c r="M642" s="1011" t="s">
        <v>198</v>
      </c>
      <c r="N642" s="1011">
        <v>262</v>
      </c>
      <c r="O642" s="1011">
        <v>262</v>
      </c>
      <c r="P642" s="1011">
        <v>1748.15</v>
      </c>
      <c r="Q642" s="1011">
        <v>7371.33</v>
      </c>
      <c r="R642" s="1011">
        <v>-538.44000000000005</v>
      </c>
      <c r="S642" s="1011">
        <v>1860.7674755999999</v>
      </c>
      <c r="T642" s="1011">
        <v>0</v>
      </c>
      <c r="U642" s="1011">
        <v>0</v>
      </c>
      <c r="V642" s="1011">
        <v>-538.44000000000005</v>
      </c>
      <c r="W642" s="1011" t="s">
        <v>2161</v>
      </c>
      <c r="X642" s="1011" t="s">
        <v>1331</v>
      </c>
      <c r="Y642" s="1011" t="s">
        <v>2397</v>
      </c>
      <c r="AA642" s="1011" t="s">
        <v>2398</v>
      </c>
      <c r="AB642" s="1011" t="s">
        <v>140</v>
      </c>
    </row>
    <row r="643" spans="1:28" x14ac:dyDescent="0.25">
      <c r="A643" s="1011">
        <v>3756756</v>
      </c>
      <c r="B643" s="1011" t="s">
        <v>2514</v>
      </c>
      <c r="C643" s="1011" t="s">
        <v>1326</v>
      </c>
      <c r="D643" s="1011" t="s">
        <v>113</v>
      </c>
      <c r="E643" s="1011" t="s">
        <v>135</v>
      </c>
      <c r="F643" s="1011" t="s">
        <v>267</v>
      </c>
      <c r="G643" s="1011" t="s">
        <v>1687</v>
      </c>
      <c r="H643" s="1011" t="s">
        <v>104</v>
      </c>
      <c r="I643" s="1011" t="s">
        <v>2515</v>
      </c>
      <c r="J643" s="1011" t="s">
        <v>2516</v>
      </c>
      <c r="K643" s="1011" t="s">
        <v>1329</v>
      </c>
      <c r="L643" s="1011" t="s">
        <v>47</v>
      </c>
      <c r="M643" s="1011" t="s">
        <v>198</v>
      </c>
      <c r="N643" s="1011">
        <v>51</v>
      </c>
      <c r="O643" s="1011">
        <v>45</v>
      </c>
      <c r="P643" s="1011">
        <v>972.69</v>
      </c>
      <c r="Q643" s="1011">
        <v>2984.85</v>
      </c>
      <c r="R643" s="1011">
        <v>899.84</v>
      </c>
      <c r="S643" s="1011">
        <v>312.83725418</v>
      </c>
      <c r="T643" s="1011">
        <v>0</v>
      </c>
      <c r="U643" s="1011">
        <v>0</v>
      </c>
      <c r="V643" s="1011">
        <v>899.84</v>
      </c>
      <c r="W643" s="1011" t="s">
        <v>2517</v>
      </c>
      <c r="X643" s="1011" t="s">
        <v>1331</v>
      </c>
      <c r="Y643" s="1011" t="s">
        <v>2518</v>
      </c>
      <c r="AA643" s="1011" t="s">
        <v>2519</v>
      </c>
      <c r="AB643" s="1011" t="s">
        <v>140</v>
      </c>
    </row>
    <row r="644" spans="1:28" x14ac:dyDescent="0.25">
      <c r="A644" s="1011">
        <v>64015894</v>
      </c>
      <c r="B644" s="1011" t="s">
        <v>1325</v>
      </c>
      <c r="C644" s="1011" t="s">
        <v>1326</v>
      </c>
      <c r="D644" s="1011" t="s">
        <v>1</v>
      </c>
      <c r="E644" s="1011" t="s">
        <v>135</v>
      </c>
      <c r="F644" s="1011" t="s">
        <v>11</v>
      </c>
      <c r="G644" s="1011" t="s">
        <v>11</v>
      </c>
      <c r="H644" s="1011" t="s">
        <v>99</v>
      </c>
      <c r="I644" s="1011" t="s">
        <v>1327</v>
      </c>
      <c r="J644" s="1011" t="s">
        <v>1328</v>
      </c>
      <c r="K644" s="1011" t="s">
        <v>1329</v>
      </c>
      <c r="L644" s="1011" t="s">
        <v>47</v>
      </c>
      <c r="M644" s="1011" t="s">
        <v>198</v>
      </c>
      <c r="N644" s="1011">
        <v>172</v>
      </c>
      <c r="O644" s="1011">
        <v>0</v>
      </c>
      <c r="P644" s="1011">
        <v>1720</v>
      </c>
      <c r="Q644" s="1011">
        <v>5048.2</v>
      </c>
      <c r="R644" s="1011">
        <v>302.72000000000003</v>
      </c>
      <c r="S644" s="1011">
        <v>317.73930473000001</v>
      </c>
      <c r="T644" s="1011">
        <v>0</v>
      </c>
      <c r="U644" s="1011">
        <v>0</v>
      </c>
      <c r="V644" s="1011">
        <v>302.72000000000003</v>
      </c>
      <c r="W644" s="1011" t="s">
        <v>1330</v>
      </c>
      <c r="X644" s="1011" t="s">
        <v>1331</v>
      </c>
      <c r="Y644" s="1011" t="s">
        <v>1332</v>
      </c>
      <c r="AA644" s="1011" t="s">
        <v>1333</v>
      </c>
      <c r="AB644" s="1011" t="s">
        <v>140</v>
      </c>
    </row>
    <row r="645" spans="1:28" x14ac:dyDescent="0.25">
      <c r="A645" s="1011">
        <v>83755538</v>
      </c>
      <c r="B645" s="1011" t="s">
        <v>1738</v>
      </c>
      <c r="C645" s="1011" t="s">
        <v>417</v>
      </c>
      <c r="D645" s="1011" t="s">
        <v>113</v>
      </c>
      <c r="E645" s="1011" t="s">
        <v>135</v>
      </c>
      <c r="F645" s="1011" t="s">
        <v>267</v>
      </c>
      <c r="G645" s="1011" t="s">
        <v>1687</v>
      </c>
      <c r="H645" s="1011" t="s">
        <v>89</v>
      </c>
      <c r="I645" s="1011" t="s">
        <v>1662</v>
      </c>
      <c r="J645" s="1011" t="s">
        <v>1663</v>
      </c>
      <c r="K645" s="1011" t="s">
        <v>1329</v>
      </c>
      <c r="L645" s="1011" t="s">
        <v>47</v>
      </c>
      <c r="M645" s="1011" t="s">
        <v>198</v>
      </c>
      <c r="N645" s="1011">
        <v>78</v>
      </c>
      <c r="O645" s="1011">
        <v>20</v>
      </c>
      <c r="P645" s="1011">
        <v>871</v>
      </c>
      <c r="Q645" s="1011">
        <v>3296.72</v>
      </c>
      <c r="R645" s="1011">
        <v>769.01512768999999</v>
      </c>
      <c r="S645" s="1011">
        <v>258.66708079</v>
      </c>
      <c r="T645" s="1011">
        <v>1.5127689999999999E-2</v>
      </c>
      <c r="U645" s="1011">
        <v>0</v>
      </c>
      <c r="V645" s="1011">
        <v>769</v>
      </c>
      <c r="W645" s="1011" t="s">
        <v>1664</v>
      </c>
      <c r="X645" s="1011" t="s">
        <v>1331</v>
      </c>
      <c r="Y645" s="1011" t="s">
        <v>1739</v>
      </c>
      <c r="AA645" s="1011" t="s">
        <v>1740</v>
      </c>
      <c r="AB645" s="1011" t="s">
        <v>140</v>
      </c>
    </row>
    <row r="646" spans="1:28" x14ac:dyDescent="0.25">
      <c r="A646" s="1011">
        <v>24008617</v>
      </c>
      <c r="B646" s="1011" t="s">
        <v>2475</v>
      </c>
      <c r="C646" s="1011" t="s">
        <v>1326</v>
      </c>
      <c r="D646" s="1011" t="s">
        <v>1</v>
      </c>
      <c r="E646" s="1011" t="s">
        <v>135</v>
      </c>
      <c r="F646" s="1011" t="s">
        <v>34</v>
      </c>
      <c r="G646" s="1011" t="s">
        <v>34</v>
      </c>
      <c r="H646" s="1011" t="s">
        <v>98</v>
      </c>
      <c r="I646" s="1011" t="s">
        <v>1688</v>
      </c>
      <c r="J646" s="1011" t="s">
        <v>1416</v>
      </c>
      <c r="K646" s="1011" t="s">
        <v>1329</v>
      </c>
      <c r="L646" s="1011" t="s">
        <v>47</v>
      </c>
      <c r="M646" s="1011" t="s">
        <v>198</v>
      </c>
      <c r="N646" s="1011">
        <v>135.75</v>
      </c>
      <c r="O646" s="1011">
        <v>74</v>
      </c>
      <c r="P646" s="1011">
        <v>2913.91</v>
      </c>
      <c r="Q646" s="1011">
        <v>5919.07</v>
      </c>
      <c r="R646" s="1011">
        <v>1135.44</v>
      </c>
      <c r="S646" s="1011">
        <v>734.38111576999995</v>
      </c>
      <c r="T646" s="1011">
        <v>0</v>
      </c>
      <c r="U646" s="1011">
        <v>0</v>
      </c>
      <c r="V646" s="1011">
        <v>1135.44</v>
      </c>
      <c r="W646" s="1011" t="s">
        <v>1397</v>
      </c>
      <c r="X646" s="1011" t="s">
        <v>1331</v>
      </c>
      <c r="Y646" s="1011" t="s">
        <v>2476</v>
      </c>
      <c r="AA646" s="1011" t="s">
        <v>2477</v>
      </c>
      <c r="AB646" s="1011" t="s">
        <v>140</v>
      </c>
    </row>
    <row r="647" spans="1:28" x14ac:dyDescent="0.25">
      <c r="A647" s="1011">
        <v>43754530</v>
      </c>
      <c r="B647" s="1011" t="s">
        <v>2323</v>
      </c>
      <c r="C647" s="1011" t="s">
        <v>1326</v>
      </c>
      <c r="D647" s="1011" t="s">
        <v>1</v>
      </c>
      <c r="E647" s="1011" t="s">
        <v>135</v>
      </c>
      <c r="F647" s="1011" t="s">
        <v>45</v>
      </c>
      <c r="G647" s="1011" t="s">
        <v>45</v>
      </c>
      <c r="H647" s="1011" t="s">
        <v>99</v>
      </c>
      <c r="I647" s="1011" t="s">
        <v>1515</v>
      </c>
      <c r="J647" s="1011" t="s">
        <v>1516</v>
      </c>
      <c r="K647" s="1011" t="s">
        <v>1329</v>
      </c>
      <c r="L647" s="1011" t="s">
        <v>47</v>
      </c>
      <c r="M647" s="1011" t="s">
        <v>198</v>
      </c>
      <c r="N647" s="1011">
        <v>816</v>
      </c>
      <c r="O647" s="1011">
        <v>625</v>
      </c>
      <c r="P647" s="1011">
        <v>21936.9</v>
      </c>
      <c r="Q647" s="1011">
        <v>32040.1</v>
      </c>
      <c r="R647" s="1011">
        <v>1904.84</v>
      </c>
      <c r="S647" s="1011">
        <v>5723.2583596900004</v>
      </c>
      <c r="T647" s="1011">
        <v>0</v>
      </c>
      <c r="U647" s="1011">
        <v>0</v>
      </c>
      <c r="V647" s="1011">
        <v>1904.84</v>
      </c>
      <c r="W647" s="1011" t="s">
        <v>2245</v>
      </c>
      <c r="X647" s="1011" t="s">
        <v>1331</v>
      </c>
      <c r="Y647" s="1011" t="s">
        <v>2324</v>
      </c>
      <c r="AA647" s="1011" t="s">
        <v>2325</v>
      </c>
      <c r="AB647" s="1011" t="s">
        <v>140</v>
      </c>
    </row>
    <row r="648" spans="1:28" x14ac:dyDescent="0.25">
      <c r="A648" s="1011">
        <v>43754530</v>
      </c>
      <c r="B648" s="1011" t="s">
        <v>2323</v>
      </c>
      <c r="C648" s="1011" t="s">
        <v>1326</v>
      </c>
      <c r="D648" s="1011" t="s">
        <v>1</v>
      </c>
      <c r="E648" s="1011" t="s">
        <v>135</v>
      </c>
      <c r="F648" s="1011" t="s">
        <v>45</v>
      </c>
      <c r="G648" s="1011" t="s">
        <v>45</v>
      </c>
      <c r="H648" s="1011" t="s">
        <v>89</v>
      </c>
      <c r="I648" s="1011" t="s">
        <v>1515</v>
      </c>
      <c r="J648" s="1011" t="s">
        <v>1516</v>
      </c>
      <c r="K648" s="1011" t="s">
        <v>1329</v>
      </c>
      <c r="L648" s="1011" t="s">
        <v>47</v>
      </c>
      <c r="M648" s="1011" t="s">
        <v>198</v>
      </c>
      <c r="N648" s="1011">
        <v>37</v>
      </c>
      <c r="O648" s="1011">
        <v>10</v>
      </c>
      <c r="P648" s="1011">
        <v>262</v>
      </c>
      <c r="Q648" s="1011">
        <v>1059.6300000000001</v>
      </c>
      <c r="R648" s="1011">
        <v>375.65512309000002</v>
      </c>
      <c r="S648" s="1011">
        <v>99.218000000000004</v>
      </c>
      <c r="T648" s="1011">
        <v>1.512309E-2</v>
      </c>
      <c r="U648" s="1011">
        <v>0</v>
      </c>
      <c r="V648" s="1011">
        <v>375.64</v>
      </c>
      <c r="W648" s="1011" t="s">
        <v>2245</v>
      </c>
      <c r="X648" s="1011" t="s">
        <v>1331</v>
      </c>
      <c r="Y648" s="1011" t="s">
        <v>2324</v>
      </c>
      <c r="AA648" s="1011" t="s">
        <v>2325</v>
      </c>
      <c r="AB648" s="1011" t="s">
        <v>140</v>
      </c>
    </row>
    <row r="649" spans="1:28" x14ac:dyDescent="0.25">
      <c r="A649" s="1011">
        <v>63995401</v>
      </c>
      <c r="B649" s="1011" t="s">
        <v>1419</v>
      </c>
      <c r="C649" s="1011" t="s">
        <v>1326</v>
      </c>
      <c r="D649" s="1011" t="s">
        <v>1</v>
      </c>
      <c r="E649" s="1011" t="s">
        <v>135</v>
      </c>
      <c r="F649" s="1011" t="s">
        <v>6</v>
      </c>
      <c r="G649" s="1011" t="s">
        <v>6</v>
      </c>
      <c r="H649" s="1011" t="s">
        <v>88</v>
      </c>
      <c r="I649" s="1011" t="s">
        <v>1420</v>
      </c>
      <c r="J649" s="1011" t="s">
        <v>1421</v>
      </c>
      <c r="K649" s="1011" t="s">
        <v>1329</v>
      </c>
      <c r="L649" s="1011" t="s">
        <v>47</v>
      </c>
      <c r="M649" s="1011" t="s">
        <v>198</v>
      </c>
      <c r="N649" s="1011">
        <v>175</v>
      </c>
      <c r="O649" s="1011">
        <v>62</v>
      </c>
      <c r="P649" s="1011">
        <v>1902.76</v>
      </c>
      <c r="Q649" s="1011">
        <v>5470.5</v>
      </c>
      <c r="R649" s="1011">
        <v>469.59</v>
      </c>
      <c r="S649" s="1011">
        <v>345.05360958</v>
      </c>
      <c r="T649" s="1011">
        <v>0</v>
      </c>
      <c r="U649" s="1011">
        <v>0</v>
      </c>
      <c r="V649" s="1011">
        <v>469.59</v>
      </c>
      <c r="W649" s="1011" t="s">
        <v>1422</v>
      </c>
      <c r="X649" s="1011" t="s">
        <v>1331</v>
      </c>
      <c r="Y649" s="1011" t="s">
        <v>1423</v>
      </c>
      <c r="AA649" s="1011" t="s">
        <v>1424</v>
      </c>
      <c r="AB649" s="1011" t="s">
        <v>140</v>
      </c>
    </row>
    <row r="650" spans="1:28" x14ac:dyDescent="0.25">
      <c r="A650" s="1011">
        <v>3790045</v>
      </c>
      <c r="B650" s="1011" t="s">
        <v>1750</v>
      </c>
      <c r="C650" s="1011" t="s">
        <v>1326</v>
      </c>
      <c r="D650" s="1011" t="s">
        <v>113</v>
      </c>
      <c r="E650" s="1011" t="s">
        <v>135</v>
      </c>
      <c r="F650" s="1011" t="s">
        <v>267</v>
      </c>
      <c r="G650" s="1011" t="s">
        <v>1687</v>
      </c>
      <c r="H650" s="1011" t="s">
        <v>90</v>
      </c>
      <c r="I650" s="1011" t="s">
        <v>1688</v>
      </c>
      <c r="J650" s="1011" t="s">
        <v>1416</v>
      </c>
      <c r="K650" s="1011" t="s">
        <v>1329</v>
      </c>
      <c r="L650" s="1011" t="s">
        <v>47</v>
      </c>
      <c r="M650" s="1011" t="s">
        <v>198</v>
      </c>
      <c r="N650" s="1011">
        <v>100</v>
      </c>
      <c r="O650" s="1011">
        <v>93</v>
      </c>
      <c r="P650" s="1011">
        <v>1936.3</v>
      </c>
      <c r="Q650" s="1011">
        <v>5995.34</v>
      </c>
      <c r="R650" s="1011">
        <v>741.08</v>
      </c>
      <c r="S650" s="1011">
        <v>922.45685759000003</v>
      </c>
      <c r="T650" s="1011">
        <v>0</v>
      </c>
      <c r="U650" s="1011">
        <v>0</v>
      </c>
      <c r="V650" s="1011">
        <v>741.08</v>
      </c>
      <c r="W650" s="1011" t="s">
        <v>1397</v>
      </c>
      <c r="X650" s="1011" t="s">
        <v>1331</v>
      </c>
      <c r="Y650" s="1011" t="s">
        <v>1751</v>
      </c>
      <c r="AA650" s="1011" t="s">
        <v>1752</v>
      </c>
      <c r="AB650" s="1011" t="s">
        <v>140</v>
      </c>
    </row>
    <row r="651" spans="1:28" x14ac:dyDescent="0.25">
      <c r="A651" s="1011">
        <v>64116148</v>
      </c>
      <c r="B651" s="1011" t="s">
        <v>1731</v>
      </c>
      <c r="C651" s="1011" t="s">
        <v>1326</v>
      </c>
      <c r="D651" s="1011" t="s">
        <v>1</v>
      </c>
      <c r="E651" s="1011" t="s">
        <v>135</v>
      </c>
      <c r="F651" s="1011" t="s">
        <v>11</v>
      </c>
      <c r="G651" s="1011" t="s">
        <v>11</v>
      </c>
      <c r="H651" s="1011" t="s">
        <v>88</v>
      </c>
      <c r="I651" s="1011" t="s">
        <v>1732</v>
      </c>
      <c r="J651" s="1011" t="s">
        <v>1360</v>
      </c>
      <c r="K651" s="1011" t="s">
        <v>1329</v>
      </c>
      <c r="L651" s="1011" t="s">
        <v>47</v>
      </c>
      <c r="M651" s="1011" t="s">
        <v>198</v>
      </c>
      <c r="N651" s="1011">
        <v>74</v>
      </c>
      <c r="O651" s="1011">
        <v>74</v>
      </c>
      <c r="P651" s="1011">
        <v>740</v>
      </c>
      <c r="Q651" s="1011">
        <v>2759.93</v>
      </c>
      <c r="R651" s="1011">
        <v>319.62</v>
      </c>
      <c r="S651" s="1011">
        <v>276.30799999999999</v>
      </c>
      <c r="T651" s="1011">
        <v>0</v>
      </c>
      <c r="U651" s="1011">
        <v>10.85</v>
      </c>
      <c r="V651" s="1011">
        <v>330.47</v>
      </c>
      <c r="W651" s="1011" t="s">
        <v>1361</v>
      </c>
      <c r="X651" s="1011" t="s">
        <v>1331</v>
      </c>
      <c r="Y651" s="1011" t="s">
        <v>1733</v>
      </c>
      <c r="AA651" s="1011" t="s">
        <v>1734</v>
      </c>
      <c r="AB651" s="1011" t="s">
        <v>140</v>
      </c>
    </row>
    <row r="652" spans="1:28" x14ac:dyDescent="0.25">
      <c r="A652" s="1011">
        <v>63998637</v>
      </c>
      <c r="B652" s="1011" t="s">
        <v>2297</v>
      </c>
      <c r="C652" s="1011" t="s">
        <v>1326</v>
      </c>
      <c r="D652" s="1011" t="s">
        <v>1</v>
      </c>
      <c r="E652" s="1011" t="s">
        <v>135</v>
      </c>
      <c r="F652" s="1011" t="s">
        <v>20</v>
      </c>
      <c r="G652" s="1011" t="s">
        <v>20</v>
      </c>
      <c r="H652" s="1011" t="s">
        <v>102</v>
      </c>
      <c r="I652" s="1011" t="s">
        <v>2212</v>
      </c>
      <c r="J652" s="1011" t="s">
        <v>1669</v>
      </c>
      <c r="K652" s="1011" t="s">
        <v>1329</v>
      </c>
      <c r="L652" s="1011" t="s">
        <v>47</v>
      </c>
      <c r="M652" s="1011" t="s">
        <v>198</v>
      </c>
      <c r="N652" s="1011">
        <v>49</v>
      </c>
      <c r="O652" s="1011">
        <v>20</v>
      </c>
      <c r="P652" s="1011">
        <v>1638.92</v>
      </c>
      <c r="Q652" s="1011">
        <v>3343.5</v>
      </c>
      <c r="R652" s="1011">
        <v>291.91997995999998</v>
      </c>
      <c r="S652" s="1011">
        <v>402.83220015000001</v>
      </c>
      <c r="T652" s="1011">
        <v>55.609979959999997</v>
      </c>
      <c r="U652" s="1011">
        <v>0</v>
      </c>
      <c r="V652" s="1011">
        <v>292.31</v>
      </c>
      <c r="W652" s="1011" t="s">
        <v>1670</v>
      </c>
      <c r="X652" s="1011" t="s">
        <v>1331</v>
      </c>
      <c r="Y652" s="1011" t="s">
        <v>2298</v>
      </c>
      <c r="AA652" s="1011" t="s">
        <v>2299</v>
      </c>
      <c r="AB652" s="1011" t="s">
        <v>140</v>
      </c>
    </row>
    <row r="653" spans="1:28" x14ac:dyDescent="0.25">
      <c r="A653" s="1011">
        <v>63757363</v>
      </c>
      <c r="B653" s="1011" t="s">
        <v>1387</v>
      </c>
      <c r="C653" s="1011" t="s">
        <v>1326</v>
      </c>
      <c r="D653" s="1011" t="s">
        <v>1</v>
      </c>
      <c r="E653" s="1011" t="s">
        <v>135</v>
      </c>
      <c r="F653" s="1011" t="s">
        <v>0</v>
      </c>
      <c r="G653" s="1011" t="s">
        <v>0</v>
      </c>
      <c r="H653" s="1011" t="s">
        <v>101</v>
      </c>
      <c r="I653" s="1011" t="s">
        <v>1388</v>
      </c>
      <c r="J653" s="1011" t="s">
        <v>1389</v>
      </c>
      <c r="K653" s="1011" t="s">
        <v>1329</v>
      </c>
      <c r="L653" s="1011" t="s">
        <v>47</v>
      </c>
      <c r="M653" s="1011" t="s">
        <v>198</v>
      </c>
      <c r="N653" s="1011">
        <v>192.83330000000001</v>
      </c>
      <c r="O653" s="1011">
        <v>6</v>
      </c>
      <c r="P653" s="1011">
        <v>8324.25</v>
      </c>
      <c r="Q653" s="1011">
        <v>7114.28</v>
      </c>
      <c r="R653" s="1011">
        <v>786.59</v>
      </c>
      <c r="S653" s="1011">
        <v>427.46902319999998</v>
      </c>
      <c r="T653" s="1011">
        <v>0</v>
      </c>
      <c r="U653" s="1011">
        <v>0</v>
      </c>
      <c r="V653" s="1011">
        <v>786.59</v>
      </c>
      <c r="W653" s="1011" t="s">
        <v>1390</v>
      </c>
      <c r="X653" s="1011" t="s">
        <v>1331</v>
      </c>
      <c r="Y653" s="1011" t="s">
        <v>1391</v>
      </c>
      <c r="AA653" s="1011" t="s">
        <v>1392</v>
      </c>
      <c r="AB653" s="1011" t="s">
        <v>140</v>
      </c>
    </row>
    <row r="654" spans="1:28" x14ac:dyDescent="0.25">
      <c r="A654" s="1011">
        <v>44180685</v>
      </c>
      <c r="B654" s="1011" t="s">
        <v>1437</v>
      </c>
      <c r="C654" s="1011" t="s">
        <v>1326</v>
      </c>
      <c r="D654" s="1011" t="s">
        <v>1</v>
      </c>
      <c r="E654" s="1011" t="s">
        <v>135</v>
      </c>
      <c r="F654" s="1011" t="s">
        <v>0</v>
      </c>
      <c r="G654" s="1011" t="s">
        <v>0</v>
      </c>
      <c r="H654" s="1011" t="s">
        <v>530</v>
      </c>
      <c r="I654" s="1011" t="s">
        <v>1438</v>
      </c>
      <c r="J654" s="1011" t="s">
        <v>1439</v>
      </c>
      <c r="K654" s="1011" t="s">
        <v>1329</v>
      </c>
      <c r="L654" s="1011" t="s">
        <v>47</v>
      </c>
      <c r="M654" s="1011" t="s">
        <v>198</v>
      </c>
      <c r="N654" s="1011">
        <v>25</v>
      </c>
      <c r="O654" s="1011">
        <v>19</v>
      </c>
      <c r="P654" s="1011">
        <v>1652.35</v>
      </c>
      <c r="Q654" s="1011">
        <v>5666.39</v>
      </c>
      <c r="R654" s="1011">
        <v>419.68488065999998</v>
      </c>
      <c r="S654" s="1011">
        <v>400.02580169999999</v>
      </c>
      <c r="T654" s="1011">
        <v>2.56488066</v>
      </c>
      <c r="U654" s="1011">
        <v>0</v>
      </c>
      <c r="V654" s="1011">
        <v>417.12</v>
      </c>
      <c r="W654" s="1011" t="s">
        <v>1440</v>
      </c>
      <c r="X654" s="1011" t="s">
        <v>1331</v>
      </c>
      <c r="Y654" s="1011" t="s">
        <v>1441</v>
      </c>
      <c r="AA654" s="1011" t="s">
        <v>1442</v>
      </c>
      <c r="AB654" s="1011" t="s">
        <v>140</v>
      </c>
    </row>
    <row r="655" spans="1:28" x14ac:dyDescent="0.25">
      <c r="A655" s="1011">
        <v>24146680</v>
      </c>
      <c r="B655" s="1011" t="s">
        <v>1993</v>
      </c>
      <c r="C655" s="1011" t="s">
        <v>1326</v>
      </c>
      <c r="D655" s="1011" t="s">
        <v>1</v>
      </c>
      <c r="E655" s="1011" t="s">
        <v>135</v>
      </c>
      <c r="F655" s="1011" t="s">
        <v>38</v>
      </c>
      <c r="G655" s="1011" t="s">
        <v>38</v>
      </c>
      <c r="H655" s="1011" t="s">
        <v>94</v>
      </c>
      <c r="I655" s="1011" t="s">
        <v>1994</v>
      </c>
      <c r="J655" s="1011" t="s">
        <v>1499</v>
      </c>
      <c r="K655" s="1011" t="s">
        <v>1329</v>
      </c>
      <c r="L655" s="1011" t="s">
        <v>47</v>
      </c>
      <c r="M655" s="1011" t="s">
        <v>198</v>
      </c>
      <c r="N655" s="1011">
        <v>4507.75</v>
      </c>
      <c r="O655" s="1011">
        <v>3739.75</v>
      </c>
      <c r="P655" s="1011">
        <v>122754.5</v>
      </c>
      <c r="Q655" s="1011">
        <v>116356.17</v>
      </c>
      <c r="R655" s="1011">
        <v>18689.52</v>
      </c>
      <c r="S655" s="1011">
        <v>13852.343857870001</v>
      </c>
      <c r="T655" s="1011">
        <v>0</v>
      </c>
      <c r="U655" s="1011">
        <v>2518.3200000000002</v>
      </c>
      <c r="V655" s="1011">
        <v>21207.84</v>
      </c>
      <c r="W655" s="1011" t="s">
        <v>1361</v>
      </c>
      <c r="X655" s="1011" t="s">
        <v>1331</v>
      </c>
      <c r="Y655" s="1011" t="s">
        <v>1995</v>
      </c>
      <c r="AA655" s="1011" t="s">
        <v>1996</v>
      </c>
      <c r="AB655" s="1011" t="s">
        <v>140</v>
      </c>
    </row>
    <row r="656" spans="1:28" x14ac:dyDescent="0.25">
      <c r="A656" s="1011">
        <v>53758215</v>
      </c>
      <c r="B656" s="1011" t="s">
        <v>1771</v>
      </c>
      <c r="C656" s="1011" t="s">
        <v>1326</v>
      </c>
      <c r="D656" s="1011" t="s">
        <v>1</v>
      </c>
      <c r="E656" s="1011" t="s">
        <v>135</v>
      </c>
      <c r="F656" s="1011" t="s">
        <v>0</v>
      </c>
      <c r="G656" s="1011" t="s">
        <v>0</v>
      </c>
      <c r="H656" s="1011" t="s">
        <v>97</v>
      </c>
      <c r="I656" s="1011" t="s">
        <v>1772</v>
      </c>
      <c r="J656" s="1011" t="s">
        <v>1544</v>
      </c>
      <c r="K656" s="1011" t="s">
        <v>1329</v>
      </c>
      <c r="L656" s="1011" t="s">
        <v>47</v>
      </c>
      <c r="M656" s="1011" t="s">
        <v>198</v>
      </c>
      <c r="N656" s="1011">
        <v>418.83339999999998</v>
      </c>
      <c r="O656" s="1011">
        <v>273.08339999999998</v>
      </c>
      <c r="P656" s="1011">
        <v>8581.2000000000007</v>
      </c>
      <c r="Q656" s="1011">
        <v>12645.17</v>
      </c>
      <c r="R656" s="1011">
        <v>3636.34104974</v>
      </c>
      <c r="S656" s="1011">
        <v>2027.32806916</v>
      </c>
      <c r="T656" s="1011">
        <v>-0.18895026000000001</v>
      </c>
      <c r="U656" s="1011">
        <v>0</v>
      </c>
      <c r="V656" s="1011">
        <v>3636.53</v>
      </c>
      <c r="W656" s="1011" t="s">
        <v>1545</v>
      </c>
      <c r="X656" s="1011" t="s">
        <v>1331</v>
      </c>
      <c r="Y656" s="1011" t="s">
        <v>1773</v>
      </c>
      <c r="AA656" s="1011" t="s">
        <v>1774</v>
      </c>
      <c r="AB656" s="1011" t="s">
        <v>140</v>
      </c>
    </row>
    <row r="657" spans="1:28" x14ac:dyDescent="0.25">
      <c r="A657" s="1011">
        <v>33771395</v>
      </c>
      <c r="B657" s="1011" t="s">
        <v>2520</v>
      </c>
      <c r="C657" s="1011" t="s">
        <v>1326</v>
      </c>
      <c r="D657" s="1011" t="s">
        <v>1</v>
      </c>
      <c r="E657" s="1011" t="s">
        <v>135</v>
      </c>
      <c r="F657" s="1011" t="s">
        <v>6</v>
      </c>
      <c r="G657" s="1011" t="s">
        <v>6</v>
      </c>
      <c r="H657" s="1011" t="s">
        <v>91</v>
      </c>
      <c r="I657" s="1011" t="s">
        <v>1688</v>
      </c>
      <c r="J657" s="1011" t="s">
        <v>1416</v>
      </c>
      <c r="K657" s="1011" t="s">
        <v>1329</v>
      </c>
      <c r="L657" s="1011" t="s">
        <v>47</v>
      </c>
      <c r="M657" s="1011" t="s">
        <v>198</v>
      </c>
      <c r="N657" s="1011">
        <v>480</v>
      </c>
      <c r="O657" s="1011">
        <v>400</v>
      </c>
      <c r="P657" s="1011">
        <v>15013.78</v>
      </c>
      <c r="Q657" s="1011">
        <v>33763.83</v>
      </c>
      <c r="R657" s="1011">
        <v>2686.8445869799998</v>
      </c>
      <c r="S657" s="1011">
        <v>2446.0958573799999</v>
      </c>
      <c r="T657" s="1011">
        <v>301.47458698000003</v>
      </c>
      <c r="U657" s="1011">
        <v>1069.53</v>
      </c>
      <c r="V657" s="1011">
        <v>3747.22</v>
      </c>
      <c r="W657" s="1011" t="s">
        <v>1397</v>
      </c>
      <c r="X657" s="1011" t="s">
        <v>1331</v>
      </c>
      <c r="Y657" s="1011" t="s">
        <v>2521</v>
      </c>
      <c r="AA657" s="1011" t="s">
        <v>2522</v>
      </c>
      <c r="AB657" s="1011" t="s">
        <v>140</v>
      </c>
    </row>
    <row r="658" spans="1:28" x14ac:dyDescent="0.25">
      <c r="A658" s="1011">
        <v>14253462</v>
      </c>
      <c r="B658" s="1011" t="s">
        <v>1798</v>
      </c>
      <c r="C658" s="1011" t="s">
        <v>1326</v>
      </c>
      <c r="D658" s="1011" t="s">
        <v>1</v>
      </c>
      <c r="E658" s="1011" t="s">
        <v>135</v>
      </c>
      <c r="F658" s="1011" t="s">
        <v>6</v>
      </c>
      <c r="G658" s="1011" t="s">
        <v>6</v>
      </c>
      <c r="H658" s="1011" t="s">
        <v>89</v>
      </c>
      <c r="I658" s="1011" t="s">
        <v>1688</v>
      </c>
      <c r="J658" s="1011" t="s">
        <v>1416</v>
      </c>
      <c r="K658" s="1011" t="s">
        <v>1329</v>
      </c>
      <c r="L658" s="1011" t="s">
        <v>47</v>
      </c>
      <c r="M658" s="1011" t="s">
        <v>198</v>
      </c>
      <c r="N658" s="1011">
        <v>37</v>
      </c>
      <c r="O658" s="1011">
        <v>33</v>
      </c>
      <c r="P658" s="1011">
        <v>376.28</v>
      </c>
      <c r="Q658" s="1011">
        <v>1292.9100000000001</v>
      </c>
      <c r="R658" s="1011">
        <v>137.85460015999999</v>
      </c>
      <c r="S658" s="1011">
        <v>139.42354184000001</v>
      </c>
      <c r="T658" s="1011">
        <v>1.5346001600000001</v>
      </c>
      <c r="U658" s="1011">
        <v>0</v>
      </c>
      <c r="V658" s="1011">
        <v>136.32</v>
      </c>
      <c r="W658" s="1011" t="s">
        <v>1397</v>
      </c>
      <c r="X658" s="1011" t="s">
        <v>1331</v>
      </c>
      <c r="Y658" s="1011" t="s">
        <v>1799</v>
      </c>
      <c r="AA658" s="1011" t="s">
        <v>1800</v>
      </c>
      <c r="AB658" s="1011" t="s">
        <v>140</v>
      </c>
    </row>
    <row r="659" spans="1:28" x14ac:dyDescent="0.25">
      <c r="A659" s="1011">
        <v>53752606</v>
      </c>
      <c r="B659" s="1011" t="s">
        <v>2411</v>
      </c>
      <c r="C659" s="1011" t="s">
        <v>1326</v>
      </c>
      <c r="D659" s="1011" t="s">
        <v>1</v>
      </c>
      <c r="E659" s="1011" t="s">
        <v>135</v>
      </c>
      <c r="F659" s="1011" t="s">
        <v>11</v>
      </c>
      <c r="G659" s="1011" t="s">
        <v>11</v>
      </c>
      <c r="H659" s="1011" t="s">
        <v>95</v>
      </c>
      <c r="I659" s="1011" t="s">
        <v>2412</v>
      </c>
      <c r="J659" s="1011" t="s">
        <v>1663</v>
      </c>
      <c r="K659" s="1011" t="s">
        <v>1329</v>
      </c>
      <c r="L659" s="1011" t="s">
        <v>47</v>
      </c>
      <c r="M659" s="1011" t="s">
        <v>198</v>
      </c>
      <c r="N659" s="1011">
        <v>449</v>
      </c>
      <c r="O659" s="1011">
        <v>441</v>
      </c>
      <c r="P659" s="1011">
        <v>7317.64</v>
      </c>
      <c r="Q659" s="1011">
        <v>9088.8700000000008</v>
      </c>
      <c r="R659" s="1011">
        <v>-42.12</v>
      </c>
      <c r="S659" s="1011">
        <v>2903.4025816499998</v>
      </c>
      <c r="T659" s="1011">
        <v>0</v>
      </c>
      <c r="U659" s="1011">
        <v>0</v>
      </c>
      <c r="V659" s="1011">
        <v>-42.12</v>
      </c>
      <c r="W659" s="1011" t="s">
        <v>1664</v>
      </c>
      <c r="X659" s="1011" t="s">
        <v>1331</v>
      </c>
      <c r="Y659" s="1011" t="s">
        <v>2413</v>
      </c>
      <c r="AA659" s="1011" t="s">
        <v>2414</v>
      </c>
      <c r="AB659" s="1011" t="s">
        <v>140</v>
      </c>
    </row>
    <row r="660" spans="1:28" x14ac:dyDescent="0.25">
      <c r="A660" s="1011">
        <v>84106079</v>
      </c>
      <c r="B660" s="1011" t="s">
        <v>1431</v>
      </c>
      <c r="C660" s="1011" t="s">
        <v>1326</v>
      </c>
      <c r="D660" s="1011" t="s">
        <v>1</v>
      </c>
      <c r="E660" s="1011" t="s">
        <v>135</v>
      </c>
      <c r="F660" s="1011" t="s">
        <v>14</v>
      </c>
      <c r="G660" s="1011" t="s">
        <v>14</v>
      </c>
      <c r="H660" s="1011" t="s">
        <v>94</v>
      </c>
      <c r="I660" s="1011" t="s">
        <v>1432</v>
      </c>
      <c r="J660" s="1011" t="s">
        <v>1433</v>
      </c>
      <c r="K660" s="1011" t="s">
        <v>1329</v>
      </c>
      <c r="L660" s="1011" t="s">
        <v>47</v>
      </c>
      <c r="M660" s="1011" t="s">
        <v>198</v>
      </c>
      <c r="N660" s="1011">
        <v>234</v>
      </c>
      <c r="O660" s="1011">
        <v>204</v>
      </c>
      <c r="P660" s="1011">
        <v>7428</v>
      </c>
      <c r="Q660" s="1011">
        <v>7360.45</v>
      </c>
      <c r="R660" s="1011">
        <v>2201.06</v>
      </c>
      <c r="S660" s="1011">
        <v>722.16834048999999</v>
      </c>
      <c r="T660" s="1011">
        <v>0</v>
      </c>
      <c r="U660" s="1011">
        <v>0</v>
      </c>
      <c r="V660" s="1011">
        <v>2201.06</v>
      </c>
      <c r="W660" s="1011" t="s">
        <v>1434</v>
      </c>
      <c r="X660" s="1011" t="s">
        <v>1331</v>
      </c>
      <c r="Y660" s="1011" t="s">
        <v>1435</v>
      </c>
      <c r="AA660" s="1011" t="s">
        <v>1436</v>
      </c>
      <c r="AB660" s="1011" t="s">
        <v>140</v>
      </c>
    </row>
    <row r="661" spans="1:28" x14ac:dyDescent="0.25">
      <c r="A661" s="1011">
        <v>24053233</v>
      </c>
      <c r="B661" s="1011" t="s">
        <v>1841</v>
      </c>
      <c r="C661" s="1011" t="s">
        <v>1326</v>
      </c>
      <c r="D661" s="1011" t="s">
        <v>1</v>
      </c>
      <c r="E661" s="1011" t="s">
        <v>135</v>
      </c>
      <c r="F661" s="1011" t="s">
        <v>0</v>
      </c>
      <c r="G661" s="1011" t="s">
        <v>0</v>
      </c>
      <c r="H661" s="1011" t="s">
        <v>100</v>
      </c>
      <c r="I661" s="1011" t="s">
        <v>1842</v>
      </c>
      <c r="J661" s="1011" t="s">
        <v>1510</v>
      </c>
      <c r="K661" s="1011" t="s">
        <v>1329</v>
      </c>
      <c r="L661" s="1011" t="s">
        <v>47</v>
      </c>
      <c r="M661" s="1011" t="s">
        <v>198</v>
      </c>
      <c r="N661" s="1011">
        <v>68.791600000000003</v>
      </c>
      <c r="O661" s="1011">
        <v>56.457700000000003</v>
      </c>
      <c r="P661" s="1011">
        <v>1288.4000000000001</v>
      </c>
      <c r="Q661" s="1011">
        <v>5426.04</v>
      </c>
      <c r="R661" s="1011">
        <v>1777.93</v>
      </c>
      <c r="S661" s="1011">
        <v>309.98038015999998</v>
      </c>
      <c r="T661" s="1011">
        <v>0</v>
      </c>
      <c r="U661" s="1011">
        <v>0</v>
      </c>
      <c r="V661" s="1011">
        <v>1777.93</v>
      </c>
      <c r="W661" s="1011" t="s">
        <v>1511</v>
      </c>
      <c r="X661" s="1011" t="s">
        <v>1331</v>
      </c>
      <c r="Y661" s="1011" t="s">
        <v>1843</v>
      </c>
      <c r="AA661" s="1011" t="s">
        <v>1844</v>
      </c>
      <c r="AB661" s="1011" t="s">
        <v>140</v>
      </c>
    </row>
    <row r="662" spans="1:28" x14ac:dyDescent="0.25">
      <c r="A662" s="1011">
        <v>83766972</v>
      </c>
      <c r="B662" s="1011" t="s">
        <v>2230</v>
      </c>
      <c r="C662" s="1011" t="s">
        <v>1326</v>
      </c>
      <c r="D662" s="1011" t="s">
        <v>1</v>
      </c>
      <c r="E662" s="1011" t="s">
        <v>135</v>
      </c>
      <c r="F662" s="1011" t="s">
        <v>0</v>
      </c>
      <c r="G662" s="1011" t="s">
        <v>0</v>
      </c>
      <c r="H662" s="1011" t="s">
        <v>95</v>
      </c>
      <c r="I662" s="1011" t="s">
        <v>1327</v>
      </c>
      <c r="J662" s="1011" t="s">
        <v>1328</v>
      </c>
      <c r="K662" s="1011" t="s">
        <v>1329</v>
      </c>
      <c r="L662" s="1011" t="s">
        <v>47</v>
      </c>
      <c r="M662" s="1011" t="s">
        <v>198</v>
      </c>
      <c r="N662" s="1011">
        <v>429</v>
      </c>
      <c r="O662" s="1011">
        <v>260.8</v>
      </c>
      <c r="P662" s="1011">
        <v>7559.62</v>
      </c>
      <c r="Q662" s="1011">
        <v>24096.42</v>
      </c>
      <c r="R662" s="1011">
        <v>1438.7922952399999</v>
      </c>
      <c r="S662" s="1011">
        <v>3717.61627709</v>
      </c>
      <c r="T662" s="1011">
        <v>-6.7704760000000003E-2</v>
      </c>
      <c r="U662" s="1011">
        <v>0</v>
      </c>
      <c r="V662" s="1011">
        <v>1438.86</v>
      </c>
      <c r="W662" s="1011" t="s">
        <v>1330</v>
      </c>
      <c r="X662" s="1011" t="s">
        <v>1331</v>
      </c>
      <c r="Y662" s="1011" t="s">
        <v>2231</v>
      </c>
      <c r="AA662" s="1011" t="s">
        <v>2232</v>
      </c>
      <c r="AB662" s="1011" t="s">
        <v>140</v>
      </c>
    </row>
    <row r="663" spans="1:28" x14ac:dyDescent="0.25">
      <c r="A663" s="1011">
        <v>73756652</v>
      </c>
      <c r="B663" s="1011" t="s">
        <v>2237</v>
      </c>
      <c r="C663" s="1011" t="s">
        <v>1326</v>
      </c>
      <c r="D663" s="1011" t="s">
        <v>1</v>
      </c>
      <c r="E663" s="1011" t="s">
        <v>135</v>
      </c>
      <c r="F663" s="1011" t="s">
        <v>6</v>
      </c>
      <c r="G663" s="1011" t="s">
        <v>6</v>
      </c>
      <c r="H663" s="1011" t="s">
        <v>102</v>
      </c>
      <c r="I663" s="1011" t="s">
        <v>2238</v>
      </c>
      <c r="J663" s="1011" t="s">
        <v>1755</v>
      </c>
      <c r="K663" s="1011" t="s">
        <v>1329</v>
      </c>
      <c r="L663" s="1011" t="s">
        <v>47</v>
      </c>
      <c r="M663" s="1011" t="s">
        <v>198</v>
      </c>
      <c r="N663" s="1011">
        <v>157.1</v>
      </c>
      <c r="O663" s="1011">
        <v>50</v>
      </c>
      <c r="P663" s="1011">
        <v>1800.01</v>
      </c>
      <c r="Q663" s="1011">
        <v>5839.69</v>
      </c>
      <c r="R663" s="1011">
        <v>1557.0214900599999</v>
      </c>
      <c r="S663" s="1011">
        <v>598.87896417000002</v>
      </c>
      <c r="T663" s="1011">
        <v>-0.84850994000000002</v>
      </c>
      <c r="U663" s="1011">
        <v>0</v>
      </c>
      <c r="V663" s="1011">
        <v>1557.87</v>
      </c>
      <c r="W663" s="1011" t="s">
        <v>1361</v>
      </c>
      <c r="X663" s="1011" t="s">
        <v>1331</v>
      </c>
      <c r="Y663" s="1011" t="s">
        <v>2239</v>
      </c>
      <c r="AA663" s="1011" t="s">
        <v>2240</v>
      </c>
      <c r="AB663" s="1011" t="s">
        <v>140</v>
      </c>
    </row>
    <row r="664" spans="1:28" x14ac:dyDescent="0.25">
      <c r="A664" s="1011">
        <v>34165688</v>
      </c>
      <c r="B664" s="1011" t="s">
        <v>2335</v>
      </c>
      <c r="C664" s="1011" t="s">
        <v>1326</v>
      </c>
      <c r="D664" s="1011" t="s">
        <v>1</v>
      </c>
      <c r="E664" s="1011" t="s">
        <v>135</v>
      </c>
      <c r="F664" s="1011" t="s">
        <v>6</v>
      </c>
      <c r="G664" s="1011" t="s">
        <v>6</v>
      </c>
      <c r="H664" s="1011" t="s">
        <v>100</v>
      </c>
      <c r="I664" s="1011" t="s">
        <v>2336</v>
      </c>
      <c r="J664" s="1011" t="s">
        <v>1354</v>
      </c>
      <c r="K664" s="1011" t="s">
        <v>1329</v>
      </c>
      <c r="L664" s="1011" t="s">
        <v>47</v>
      </c>
      <c r="M664" s="1011" t="s">
        <v>198</v>
      </c>
      <c r="N664" s="1011">
        <v>142</v>
      </c>
      <c r="O664" s="1011">
        <v>142</v>
      </c>
      <c r="P664" s="1011">
        <v>2840</v>
      </c>
      <c r="Q664" s="1011">
        <v>7413.84</v>
      </c>
      <c r="R664" s="1011">
        <v>1263.67</v>
      </c>
      <c r="S664" s="1011">
        <v>829.68540192</v>
      </c>
      <c r="T664" s="1011">
        <v>0</v>
      </c>
      <c r="U664" s="1011">
        <v>0</v>
      </c>
      <c r="V664" s="1011">
        <v>1263.67</v>
      </c>
      <c r="W664" s="1011" t="s">
        <v>1355</v>
      </c>
      <c r="X664" s="1011" t="s">
        <v>1331</v>
      </c>
      <c r="Y664" s="1011" t="s">
        <v>2337</v>
      </c>
      <c r="AA664" s="1011" t="s">
        <v>2338</v>
      </c>
      <c r="AB664" s="1011" t="s">
        <v>140</v>
      </c>
    </row>
    <row r="665" spans="1:28" x14ac:dyDescent="0.25">
      <c r="A665" s="1011">
        <v>83852160</v>
      </c>
      <c r="B665" s="1011" t="s">
        <v>2498</v>
      </c>
      <c r="C665" s="1011" t="s">
        <v>1326</v>
      </c>
      <c r="D665" s="1011" t="s">
        <v>1</v>
      </c>
      <c r="E665" s="1011" t="s">
        <v>135</v>
      </c>
      <c r="F665" s="1011" t="s">
        <v>0</v>
      </c>
      <c r="G665" s="1011" t="s">
        <v>0</v>
      </c>
      <c r="H665" s="1011" t="s">
        <v>102</v>
      </c>
      <c r="I665" s="1011" t="s">
        <v>1376</v>
      </c>
      <c r="J665" s="1011" t="s">
        <v>1377</v>
      </c>
      <c r="K665" s="1011" t="s">
        <v>1329</v>
      </c>
      <c r="L665" s="1011" t="s">
        <v>47</v>
      </c>
      <c r="M665" s="1011" t="s">
        <v>198</v>
      </c>
      <c r="N665" s="1011">
        <v>137</v>
      </c>
      <c r="O665" s="1011">
        <v>0</v>
      </c>
      <c r="P665" s="1011">
        <v>6335.2</v>
      </c>
      <c r="Q665" s="1011">
        <v>11672.55</v>
      </c>
      <c r="R665" s="1011">
        <v>359.50721883</v>
      </c>
      <c r="S665" s="1011">
        <v>1.7433780000000001</v>
      </c>
      <c r="T665" s="1011">
        <v>67.097218830000003</v>
      </c>
      <c r="U665" s="1011">
        <v>0</v>
      </c>
      <c r="V665" s="1011">
        <v>292.41000000000003</v>
      </c>
      <c r="W665" s="1011" t="s">
        <v>1378</v>
      </c>
      <c r="X665" s="1011" t="s">
        <v>1331</v>
      </c>
      <c r="Y665" s="1011" t="s">
        <v>2499</v>
      </c>
      <c r="AA665" s="1011" t="s">
        <v>2500</v>
      </c>
      <c r="AB665" s="1011" t="s">
        <v>140</v>
      </c>
    </row>
    <row r="666" spans="1:28" x14ac:dyDescent="0.25">
      <c r="A666" s="1011">
        <v>14141360</v>
      </c>
      <c r="B666" s="1011" t="s">
        <v>1674</v>
      </c>
      <c r="C666" s="1011" t="s">
        <v>1326</v>
      </c>
      <c r="D666" s="1011" t="s">
        <v>1</v>
      </c>
      <c r="E666" s="1011" t="s">
        <v>135</v>
      </c>
      <c r="F666" s="1011" t="s">
        <v>14</v>
      </c>
      <c r="G666" s="1011" t="s">
        <v>14</v>
      </c>
      <c r="H666" s="1011" t="s">
        <v>90</v>
      </c>
      <c r="I666" s="1011" t="s">
        <v>1675</v>
      </c>
      <c r="J666" s="1011" t="s">
        <v>1676</v>
      </c>
      <c r="K666" s="1011" t="s">
        <v>1329</v>
      </c>
      <c r="L666" s="1011" t="s">
        <v>47</v>
      </c>
      <c r="M666" s="1011" t="s">
        <v>198</v>
      </c>
      <c r="N666" s="1011">
        <v>79</v>
      </c>
      <c r="O666" s="1011">
        <v>35</v>
      </c>
      <c r="P666" s="1011">
        <v>2828.1</v>
      </c>
      <c r="Q666" s="1011">
        <v>3757.94</v>
      </c>
      <c r="R666" s="1011">
        <v>253.86</v>
      </c>
      <c r="S666" s="1011">
        <v>287.40762926000002</v>
      </c>
      <c r="T666" s="1011">
        <v>0</v>
      </c>
      <c r="U666" s="1011">
        <v>0</v>
      </c>
      <c r="V666" s="1011">
        <v>253.86</v>
      </c>
      <c r="W666" s="1011" t="s">
        <v>47</v>
      </c>
      <c r="X666" s="1011" t="s">
        <v>1331</v>
      </c>
      <c r="Y666" s="1011" t="s">
        <v>1677</v>
      </c>
      <c r="AA666" s="1011" t="s">
        <v>1678</v>
      </c>
      <c r="AB666" s="1011" t="s">
        <v>140</v>
      </c>
    </row>
    <row r="667" spans="1:28" x14ac:dyDescent="0.25">
      <c r="A667" s="1011">
        <v>34165688</v>
      </c>
      <c r="B667" s="1011" t="s">
        <v>2335</v>
      </c>
      <c r="C667" s="1011" t="s">
        <v>1326</v>
      </c>
      <c r="D667" s="1011" t="s">
        <v>1</v>
      </c>
      <c r="E667" s="1011" t="s">
        <v>135</v>
      </c>
      <c r="F667" s="1011" t="s">
        <v>6</v>
      </c>
      <c r="G667" s="1011" t="s">
        <v>6</v>
      </c>
      <c r="H667" s="1011" t="s">
        <v>95</v>
      </c>
      <c r="I667" s="1011" t="s">
        <v>2336</v>
      </c>
      <c r="J667" s="1011" t="s">
        <v>1354</v>
      </c>
      <c r="K667" s="1011" t="s">
        <v>1329</v>
      </c>
      <c r="L667" s="1011" t="s">
        <v>47</v>
      </c>
      <c r="M667" s="1011" t="s">
        <v>198</v>
      </c>
      <c r="N667" s="1011">
        <v>373.04169999999999</v>
      </c>
      <c r="O667" s="1011">
        <v>102</v>
      </c>
      <c r="P667" s="1011">
        <v>4789.13</v>
      </c>
      <c r="Q667" s="1011">
        <v>22505.48</v>
      </c>
      <c r="R667" s="1011">
        <v>765.91</v>
      </c>
      <c r="S667" s="1011">
        <v>2200.3686730099998</v>
      </c>
      <c r="T667" s="1011">
        <v>0</v>
      </c>
      <c r="U667" s="1011">
        <v>0</v>
      </c>
      <c r="V667" s="1011">
        <v>765.91</v>
      </c>
      <c r="W667" s="1011" t="s">
        <v>1355</v>
      </c>
      <c r="X667" s="1011" t="s">
        <v>1331</v>
      </c>
      <c r="Y667" s="1011" t="s">
        <v>2337</v>
      </c>
      <c r="AA667" s="1011" t="s">
        <v>2338</v>
      </c>
      <c r="AB667" s="1011" t="s">
        <v>140</v>
      </c>
    </row>
    <row r="668" spans="1:28" x14ac:dyDescent="0.25">
      <c r="A668" s="1011">
        <v>4112884</v>
      </c>
      <c r="B668" s="1011" t="s">
        <v>2471</v>
      </c>
      <c r="C668" s="1011" t="s">
        <v>1326</v>
      </c>
      <c r="D668" s="1011" t="s">
        <v>1</v>
      </c>
      <c r="E668" s="1011" t="s">
        <v>135</v>
      </c>
      <c r="F668" s="1011" t="s">
        <v>14</v>
      </c>
      <c r="G668" s="1011" t="s">
        <v>14</v>
      </c>
      <c r="H668" s="1011" t="s">
        <v>97</v>
      </c>
      <c r="I668" s="1011" t="s">
        <v>2472</v>
      </c>
      <c r="J668" s="1011" t="s">
        <v>1591</v>
      </c>
      <c r="K668" s="1011" t="s">
        <v>1329</v>
      </c>
      <c r="L668" s="1011" t="s">
        <v>47</v>
      </c>
      <c r="M668" s="1011" t="s">
        <v>198</v>
      </c>
      <c r="N668" s="1011">
        <v>446</v>
      </c>
      <c r="O668" s="1011">
        <v>51</v>
      </c>
      <c r="P668" s="1011">
        <v>5786.49</v>
      </c>
      <c r="Q668" s="1011">
        <v>7105.59</v>
      </c>
      <c r="R668" s="1011">
        <v>-7.1</v>
      </c>
      <c r="S668" s="1011">
        <v>386.88066266999999</v>
      </c>
      <c r="T668" s="1011">
        <v>0</v>
      </c>
      <c r="U668" s="1011">
        <v>0</v>
      </c>
      <c r="V668" s="1011">
        <v>-7.1</v>
      </c>
      <c r="W668" s="1011" t="s">
        <v>1361</v>
      </c>
      <c r="X668" s="1011" t="s">
        <v>1331</v>
      </c>
      <c r="Y668" s="1011" t="s">
        <v>2473</v>
      </c>
      <c r="AA668" s="1011" t="s">
        <v>2474</v>
      </c>
      <c r="AB668" s="1011" t="s">
        <v>140</v>
      </c>
    </row>
    <row r="669" spans="1:28" x14ac:dyDescent="0.25">
      <c r="A669" s="1011">
        <v>53757597</v>
      </c>
      <c r="B669" s="1011" t="s">
        <v>2392</v>
      </c>
      <c r="C669" s="1011" t="s">
        <v>1326</v>
      </c>
      <c r="D669" s="1011" t="s">
        <v>1</v>
      </c>
      <c r="E669" s="1011" t="s">
        <v>135</v>
      </c>
      <c r="F669" s="1011" t="s">
        <v>6</v>
      </c>
      <c r="G669" s="1011" t="s">
        <v>6</v>
      </c>
      <c r="H669" s="1011" t="s">
        <v>530</v>
      </c>
      <c r="I669" s="1011" t="s">
        <v>2393</v>
      </c>
      <c r="J669" s="1011" t="s">
        <v>1565</v>
      </c>
      <c r="K669" s="1011" t="s">
        <v>1329</v>
      </c>
      <c r="L669" s="1011" t="s">
        <v>47</v>
      </c>
      <c r="M669" s="1011" t="s">
        <v>198</v>
      </c>
      <c r="N669" s="1011">
        <v>6</v>
      </c>
      <c r="O669" s="1011">
        <v>6</v>
      </c>
      <c r="P669" s="1011">
        <v>103.7</v>
      </c>
      <c r="Q669" s="1011">
        <v>414.74</v>
      </c>
      <c r="R669" s="1011">
        <v>21.32</v>
      </c>
      <c r="S669" s="1011">
        <v>33.13565054</v>
      </c>
      <c r="T669" s="1011">
        <v>0</v>
      </c>
      <c r="U669" s="1011">
        <v>0</v>
      </c>
      <c r="V669" s="1011">
        <v>21.32</v>
      </c>
      <c r="W669" s="1011" t="s">
        <v>65</v>
      </c>
      <c r="X669" s="1011" t="s">
        <v>1331</v>
      </c>
      <c r="Y669" s="1011" t="s">
        <v>2394</v>
      </c>
      <c r="AA669" s="1011" t="s">
        <v>2395</v>
      </c>
      <c r="AB669" s="1011" t="s">
        <v>140</v>
      </c>
    </row>
    <row r="670" spans="1:28" x14ac:dyDescent="0.25">
      <c r="A670" s="1011">
        <v>13789250</v>
      </c>
      <c r="B670" s="1011" t="s">
        <v>1375</v>
      </c>
      <c r="C670" s="1011" t="s">
        <v>1326</v>
      </c>
      <c r="D670" s="1011" t="s">
        <v>1</v>
      </c>
      <c r="E670" s="1011" t="s">
        <v>135</v>
      </c>
      <c r="F670" s="1011" t="s">
        <v>6</v>
      </c>
      <c r="G670" s="1011" t="s">
        <v>6</v>
      </c>
      <c r="H670" s="1011" t="s">
        <v>100</v>
      </c>
      <c r="I670" s="1011" t="s">
        <v>1376</v>
      </c>
      <c r="J670" s="1011" t="s">
        <v>1377</v>
      </c>
      <c r="K670" s="1011" t="s">
        <v>1329</v>
      </c>
      <c r="L670" s="1011" t="s">
        <v>47</v>
      </c>
      <c r="M670" s="1011" t="s">
        <v>198</v>
      </c>
      <c r="N670" s="1011">
        <v>224.08330000000001</v>
      </c>
      <c r="O670" s="1011">
        <v>223.58330000000001</v>
      </c>
      <c r="P670" s="1011">
        <v>3952.5</v>
      </c>
      <c r="Q670" s="1011">
        <v>13695.01</v>
      </c>
      <c r="R670" s="1011">
        <v>2157.9899999999998</v>
      </c>
      <c r="S670" s="1011">
        <v>1506.7309756300001</v>
      </c>
      <c r="T670" s="1011">
        <v>0</v>
      </c>
      <c r="U670" s="1011">
        <v>117.83</v>
      </c>
      <c r="V670" s="1011">
        <v>2275.8200000000002</v>
      </c>
      <c r="W670" s="1011" t="s">
        <v>1378</v>
      </c>
      <c r="X670" s="1011" t="s">
        <v>1331</v>
      </c>
      <c r="Y670" s="1011" t="s">
        <v>1379</v>
      </c>
      <c r="AA670" s="1011" t="s">
        <v>1380</v>
      </c>
      <c r="AB670" s="1011" t="s">
        <v>140</v>
      </c>
    </row>
    <row r="671" spans="1:28" x14ac:dyDescent="0.25">
      <c r="A671" s="1011">
        <v>13789250</v>
      </c>
      <c r="B671" s="1011" t="s">
        <v>1375</v>
      </c>
      <c r="C671" s="1011" t="s">
        <v>1326</v>
      </c>
      <c r="D671" s="1011" t="s">
        <v>1</v>
      </c>
      <c r="E671" s="1011" t="s">
        <v>135</v>
      </c>
      <c r="F671" s="1011" t="s">
        <v>6</v>
      </c>
      <c r="G671" s="1011" t="s">
        <v>6</v>
      </c>
      <c r="H671" s="1011" t="s">
        <v>92</v>
      </c>
      <c r="I671" s="1011" t="s">
        <v>1376</v>
      </c>
      <c r="J671" s="1011" t="s">
        <v>1377</v>
      </c>
      <c r="K671" s="1011" t="s">
        <v>1329</v>
      </c>
      <c r="L671" s="1011" t="s">
        <v>47</v>
      </c>
      <c r="M671" s="1011" t="s">
        <v>198</v>
      </c>
      <c r="N671" s="1011">
        <v>84</v>
      </c>
      <c r="O671" s="1011">
        <v>84</v>
      </c>
      <c r="P671" s="1011">
        <v>2326.71</v>
      </c>
      <c r="Q671" s="1011">
        <v>2000.14</v>
      </c>
      <c r="R671" s="1011">
        <v>194.37</v>
      </c>
      <c r="S671" s="1011">
        <v>475.55142114</v>
      </c>
      <c r="T671" s="1011">
        <v>0</v>
      </c>
      <c r="U671" s="1011">
        <v>2.7</v>
      </c>
      <c r="V671" s="1011">
        <v>197.07</v>
      </c>
      <c r="W671" s="1011" t="s">
        <v>1378</v>
      </c>
      <c r="X671" s="1011" t="s">
        <v>1331</v>
      </c>
      <c r="Y671" s="1011" t="s">
        <v>1379</v>
      </c>
      <c r="AA671" s="1011" t="s">
        <v>1380</v>
      </c>
      <c r="AB671" s="1011" t="s">
        <v>140</v>
      </c>
    </row>
    <row r="672" spans="1:28" x14ac:dyDescent="0.25">
      <c r="A672" s="1011">
        <v>74072976</v>
      </c>
      <c r="B672" s="1011" t="s">
        <v>2187</v>
      </c>
      <c r="C672" s="1011" t="s">
        <v>1326</v>
      </c>
      <c r="D672" s="1011" t="s">
        <v>1</v>
      </c>
      <c r="E672" s="1011" t="s">
        <v>135</v>
      </c>
      <c r="F672" s="1011" t="s">
        <v>34</v>
      </c>
      <c r="G672" s="1011" t="s">
        <v>34</v>
      </c>
      <c r="H672" s="1011" t="s">
        <v>100</v>
      </c>
      <c r="I672" s="1011" t="s">
        <v>2188</v>
      </c>
      <c r="J672" s="1011" t="s">
        <v>1328</v>
      </c>
      <c r="K672" s="1011" t="s">
        <v>1329</v>
      </c>
      <c r="L672" s="1011" t="s">
        <v>47</v>
      </c>
      <c r="M672" s="1011" t="s">
        <v>198</v>
      </c>
      <c r="N672" s="1011">
        <v>180.5</v>
      </c>
      <c r="O672" s="1011">
        <v>176.5</v>
      </c>
      <c r="P672" s="1011">
        <v>2749.5</v>
      </c>
      <c r="Q672" s="1011">
        <v>9585.3700000000008</v>
      </c>
      <c r="R672" s="1011">
        <v>1695.15</v>
      </c>
      <c r="S672" s="1011">
        <v>890.42140061999999</v>
      </c>
      <c r="T672" s="1011">
        <v>0</v>
      </c>
      <c r="U672" s="1011">
        <v>0</v>
      </c>
      <c r="V672" s="1011">
        <v>1695.15</v>
      </c>
      <c r="W672" s="1011" t="s">
        <v>1330</v>
      </c>
      <c r="X672" s="1011" t="s">
        <v>1331</v>
      </c>
      <c r="Y672" s="1011" t="s">
        <v>2189</v>
      </c>
      <c r="AA672" s="1011" t="s">
        <v>2190</v>
      </c>
      <c r="AB672" s="1011" t="s">
        <v>140</v>
      </c>
    </row>
    <row r="673" spans="1:28" x14ac:dyDescent="0.25">
      <c r="A673" s="1011">
        <v>43771211</v>
      </c>
      <c r="B673" s="1011" t="s">
        <v>2075</v>
      </c>
      <c r="C673" s="1011" t="s">
        <v>1326</v>
      </c>
      <c r="D673" s="1011" t="s">
        <v>1</v>
      </c>
      <c r="E673" s="1011" t="s">
        <v>135</v>
      </c>
      <c r="F673" s="1011" t="s">
        <v>34</v>
      </c>
      <c r="G673" s="1011" t="s">
        <v>34</v>
      </c>
      <c r="H673" s="1011" t="s">
        <v>88</v>
      </c>
      <c r="I673" s="1011" t="s">
        <v>1404</v>
      </c>
      <c r="J673" s="1011" t="s">
        <v>1405</v>
      </c>
      <c r="K673" s="1011" t="s">
        <v>1329</v>
      </c>
      <c r="L673" s="1011" t="s">
        <v>47</v>
      </c>
      <c r="M673" s="1011" t="s">
        <v>198</v>
      </c>
      <c r="N673" s="1011">
        <v>48</v>
      </c>
      <c r="O673" s="1011">
        <v>47</v>
      </c>
      <c r="P673" s="1011">
        <v>522</v>
      </c>
      <c r="Q673" s="1011">
        <v>3387.75</v>
      </c>
      <c r="R673" s="1011">
        <v>354.84</v>
      </c>
      <c r="S673" s="1011">
        <v>483.90075063</v>
      </c>
      <c r="T673" s="1011">
        <v>0</v>
      </c>
      <c r="U673" s="1011">
        <v>0</v>
      </c>
      <c r="V673" s="1011">
        <v>354.84</v>
      </c>
      <c r="W673" s="1011" t="s">
        <v>1406</v>
      </c>
      <c r="X673" s="1011" t="s">
        <v>1331</v>
      </c>
      <c r="Y673" s="1011" t="s">
        <v>2076</v>
      </c>
      <c r="AA673" s="1011" t="s">
        <v>2077</v>
      </c>
      <c r="AB673" s="1011" t="s">
        <v>140</v>
      </c>
    </row>
    <row r="674" spans="1:28" x14ac:dyDescent="0.25">
      <c r="A674" s="1011">
        <v>3978095</v>
      </c>
      <c r="B674" s="1011" t="s">
        <v>1838</v>
      </c>
      <c r="C674" s="1011" t="s">
        <v>1326</v>
      </c>
      <c r="D674" s="1011" t="s">
        <v>1</v>
      </c>
      <c r="E674" s="1011" t="s">
        <v>135</v>
      </c>
      <c r="F674" s="1011" t="s">
        <v>34</v>
      </c>
      <c r="G674" s="1011" t="s">
        <v>34</v>
      </c>
      <c r="H674" s="1011" t="s">
        <v>94</v>
      </c>
      <c r="I674" s="1011" t="s">
        <v>1620</v>
      </c>
      <c r="J674" s="1011" t="s">
        <v>1621</v>
      </c>
      <c r="K674" s="1011" t="s">
        <v>1329</v>
      </c>
      <c r="L674" s="1011" t="s">
        <v>47</v>
      </c>
      <c r="M674" s="1011" t="s">
        <v>198</v>
      </c>
      <c r="N674" s="1011">
        <v>2038.5</v>
      </c>
      <c r="O674" s="1011">
        <v>1420</v>
      </c>
      <c r="P674" s="1011">
        <v>54939.55</v>
      </c>
      <c r="Q674" s="1011">
        <v>47752.19</v>
      </c>
      <c r="R674" s="1011">
        <v>11947.75</v>
      </c>
      <c r="S674" s="1011">
        <v>6050.8791391599998</v>
      </c>
      <c r="T674" s="1011">
        <v>5494.83</v>
      </c>
      <c r="U674" s="1011">
        <v>1792.88</v>
      </c>
      <c r="V674" s="1011">
        <v>10891.7</v>
      </c>
      <c r="W674" s="1011" t="s">
        <v>1622</v>
      </c>
      <c r="X674" s="1011" t="s">
        <v>1331</v>
      </c>
      <c r="Y674" s="1011" t="s">
        <v>1839</v>
      </c>
      <c r="AA674" s="1011" t="s">
        <v>1840</v>
      </c>
      <c r="AB674" s="1011" t="s">
        <v>140</v>
      </c>
    </row>
    <row r="675" spans="1:28" x14ac:dyDescent="0.25">
      <c r="A675" s="1011">
        <v>23787096</v>
      </c>
      <c r="B675" s="1011" t="s">
        <v>1792</v>
      </c>
      <c r="C675" s="1011" t="s">
        <v>1326</v>
      </c>
      <c r="D675" s="1011" t="s">
        <v>1</v>
      </c>
      <c r="E675" s="1011" t="s">
        <v>135</v>
      </c>
      <c r="F675" s="1011" t="s">
        <v>20</v>
      </c>
      <c r="G675" s="1011" t="s">
        <v>20</v>
      </c>
      <c r="H675" s="1011" t="s">
        <v>93</v>
      </c>
      <c r="I675" s="1011" t="s">
        <v>1793</v>
      </c>
      <c r="J675" s="1011" t="s">
        <v>1794</v>
      </c>
      <c r="K675" s="1011" t="s">
        <v>1329</v>
      </c>
      <c r="L675" s="1011" t="s">
        <v>47</v>
      </c>
      <c r="M675" s="1011" t="s">
        <v>198</v>
      </c>
      <c r="N675" s="1011">
        <v>49</v>
      </c>
      <c r="O675" s="1011">
        <v>0</v>
      </c>
      <c r="P675" s="1011">
        <v>1899</v>
      </c>
      <c r="Q675" s="1011">
        <v>1513.28</v>
      </c>
      <c r="R675" s="1011">
        <v>31.98</v>
      </c>
      <c r="S675" s="1011">
        <v>0</v>
      </c>
      <c r="T675" s="1011">
        <v>0</v>
      </c>
      <c r="U675" s="1011">
        <v>0</v>
      </c>
      <c r="V675" s="1011">
        <v>31.98</v>
      </c>
      <c r="W675" s="1011" t="s">
        <v>1795</v>
      </c>
      <c r="X675" s="1011" t="s">
        <v>1331</v>
      </c>
      <c r="Y675" s="1011" t="s">
        <v>1796</v>
      </c>
      <c r="AA675" s="1011" t="s">
        <v>1797</v>
      </c>
      <c r="AB675" s="1011" t="s">
        <v>140</v>
      </c>
    </row>
    <row r="676" spans="1:28" x14ac:dyDescent="0.25">
      <c r="A676" s="1011">
        <v>53757399</v>
      </c>
      <c r="B676" s="1011" t="s">
        <v>2021</v>
      </c>
      <c r="C676" s="1011" t="s">
        <v>1326</v>
      </c>
      <c r="D676" s="1011" t="s">
        <v>1</v>
      </c>
      <c r="E676" s="1011" t="s">
        <v>135</v>
      </c>
      <c r="F676" s="1011" t="s">
        <v>20</v>
      </c>
      <c r="G676" s="1011" t="s">
        <v>20</v>
      </c>
      <c r="H676" s="1011" t="s">
        <v>90</v>
      </c>
      <c r="I676" s="1011" t="s">
        <v>1688</v>
      </c>
      <c r="J676" s="1011" t="s">
        <v>1416</v>
      </c>
      <c r="K676" s="1011" t="s">
        <v>1329</v>
      </c>
      <c r="L676" s="1011" t="s">
        <v>47</v>
      </c>
      <c r="M676" s="1011" t="s">
        <v>198</v>
      </c>
      <c r="N676" s="1011">
        <v>236</v>
      </c>
      <c r="O676" s="1011">
        <v>213</v>
      </c>
      <c r="P676" s="1011">
        <v>8030</v>
      </c>
      <c r="Q676" s="1011">
        <v>10515.94</v>
      </c>
      <c r="R676" s="1011">
        <v>-382.26</v>
      </c>
      <c r="S676" s="1011">
        <v>1224.8228538000001</v>
      </c>
      <c r="T676" s="1011">
        <v>0</v>
      </c>
      <c r="U676" s="1011">
        <v>0</v>
      </c>
      <c r="V676" s="1011">
        <v>-382.26</v>
      </c>
      <c r="W676" s="1011" t="s">
        <v>1397</v>
      </c>
      <c r="X676" s="1011" t="s">
        <v>1331</v>
      </c>
      <c r="Y676" s="1011" t="s">
        <v>2022</v>
      </c>
      <c r="AA676" s="1011" t="s">
        <v>2023</v>
      </c>
      <c r="AB676" s="1011" t="s">
        <v>140</v>
      </c>
    </row>
    <row r="677" spans="1:28" x14ac:dyDescent="0.25">
      <c r="A677" s="1011">
        <v>84150358</v>
      </c>
      <c r="B677" s="1011" t="s">
        <v>1679</v>
      </c>
      <c r="C677" s="1011" t="s">
        <v>1326</v>
      </c>
      <c r="D677" s="1011" t="s">
        <v>1</v>
      </c>
      <c r="E677" s="1011" t="s">
        <v>135</v>
      </c>
      <c r="F677" s="1011" t="s">
        <v>36</v>
      </c>
      <c r="G677" s="1011" t="s">
        <v>36</v>
      </c>
      <c r="H677" s="1011" t="s">
        <v>94</v>
      </c>
      <c r="I677" s="1011" t="s">
        <v>1680</v>
      </c>
      <c r="J677" s="1011" t="s">
        <v>1396</v>
      </c>
      <c r="K677" s="1011" t="s">
        <v>1329</v>
      </c>
      <c r="L677" s="1011" t="s">
        <v>47</v>
      </c>
      <c r="M677" s="1011" t="s">
        <v>198</v>
      </c>
      <c r="N677" s="1011">
        <v>1058</v>
      </c>
      <c r="O677" s="1011">
        <v>911</v>
      </c>
      <c r="P677" s="1011">
        <v>17645</v>
      </c>
      <c r="Q677" s="1011">
        <v>15965.84</v>
      </c>
      <c r="R677" s="1011">
        <v>80.569999999999993</v>
      </c>
      <c r="S677" s="1011">
        <v>2570.70814427</v>
      </c>
      <c r="T677" s="1011">
        <v>0</v>
      </c>
      <c r="U677" s="1011">
        <v>0</v>
      </c>
      <c r="V677" s="1011">
        <v>80.569999999999993</v>
      </c>
      <c r="W677" s="1011" t="s">
        <v>1397</v>
      </c>
      <c r="X677" s="1011" t="s">
        <v>1331</v>
      </c>
      <c r="Y677" s="1011" t="s">
        <v>1681</v>
      </c>
      <c r="AA677" s="1011" t="s">
        <v>1682</v>
      </c>
      <c r="AB677" s="1011" t="s">
        <v>140</v>
      </c>
    </row>
    <row r="678" spans="1:28" x14ac:dyDescent="0.25">
      <c r="A678" s="1011">
        <v>84157304</v>
      </c>
      <c r="B678" s="1011" t="s">
        <v>1983</v>
      </c>
      <c r="C678" s="1011" t="s">
        <v>1326</v>
      </c>
      <c r="D678" s="1011" t="s">
        <v>1</v>
      </c>
      <c r="E678" s="1011" t="s">
        <v>135</v>
      </c>
      <c r="F678" s="1011" t="s">
        <v>11</v>
      </c>
      <c r="G678" s="1011" t="s">
        <v>11</v>
      </c>
      <c r="H678" s="1011" t="s">
        <v>89</v>
      </c>
      <c r="I678" s="1011" t="s">
        <v>1984</v>
      </c>
      <c r="J678" s="1011" t="s">
        <v>1985</v>
      </c>
      <c r="K678" s="1011" t="s">
        <v>1329</v>
      </c>
      <c r="L678" s="1011" t="s">
        <v>47</v>
      </c>
      <c r="M678" s="1011" t="s">
        <v>198</v>
      </c>
      <c r="N678" s="1011">
        <v>226</v>
      </c>
      <c r="O678" s="1011">
        <v>214</v>
      </c>
      <c r="P678" s="1011">
        <v>2359</v>
      </c>
      <c r="Q678" s="1011">
        <v>6961.06</v>
      </c>
      <c r="R678" s="1011">
        <v>552.09000307999997</v>
      </c>
      <c r="S678" s="1011">
        <v>1132.7836488099999</v>
      </c>
      <c r="T678" s="1011">
        <v>3.0800000000000002E-6</v>
      </c>
      <c r="U678" s="1011">
        <v>0</v>
      </c>
      <c r="V678" s="1011">
        <v>552.09</v>
      </c>
      <c r="W678" s="1011" t="s">
        <v>10</v>
      </c>
      <c r="X678" s="1011" t="s">
        <v>1331</v>
      </c>
      <c r="Y678" s="1011" t="s">
        <v>1986</v>
      </c>
      <c r="AA678" s="1011" t="s">
        <v>1921</v>
      </c>
      <c r="AB678" s="1011" t="s">
        <v>140</v>
      </c>
    </row>
    <row r="679" spans="1:28" x14ac:dyDescent="0.25">
      <c r="A679" s="1011">
        <v>24053233</v>
      </c>
      <c r="B679" s="1011" t="s">
        <v>1841</v>
      </c>
      <c r="C679" s="1011" t="s">
        <v>1326</v>
      </c>
      <c r="D679" s="1011" t="s">
        <v>1</v>
      </c>
      <c r="E679" s="1011" t="s">
        <v>135</v>
      </c>
      <c r="F679" s="1011" t="s">
        <v>0</v>
      </c>
      <c r="G679" s="1011" t="s">
        <v>0</v>
      </c>
      <c r="H679" s="1011" t="s">
        <v>92</v>
      </c>
      <c r="I679" s="1011" t="s">
        <v>1842</v>
      </c>
      <c r="J679" s="1011" t="s">
        <v>1510</v>
      </c>
      <c r="K679" s="1011" t="s">
        <v>1329</v>
      </c>
      <c r="L679" s="1011" t="s">
        <v>47</v>
      </c>
      <c r="M679" s="1011" t="s">
        <v>198</v>
      </c>
      <c r="N679" s="1011">
        <v>198</v>
      </c>
      <c r="O679" s="1011">
        <v>198</v>
      </c>
      <c r="P679" s="1011">
        <v>6785.56</v>
      </c>
      <c r="Q679" s="1011">
        <v>9137.86</v>
      </c>
      <c r="R679" s="1011">
        <v>967.71</v>
      </c>
      <c r="S679" s="1011">
        <v>2537.9191950700001</v>
      </c>
      <c r="T679" s="1011">
        <v>0</v>
      </c>
      <c r="U679" s="1011">
        <v>0</v>
      </c>
      <c r="V679" s="1011">
        <v>967.71</v>
      </c>
      <c r="W679" s="1011" t="s">
        <v>1511</v>
      </c>
      <c r="X679" s="1011" t="s">
        <v>1331</v>
      </c>
      <c r="Y679" s="1011" t="s">
        <v>1843</v>
      </c>
      <c r="AA679" s="1011" t="s">
        <v>1844</v>
      </c>
      <c r="AB679" s="1011" t="s">
        <v>140</v>
      </c>
    </row>
    <row r="680" spans="1:28" x14ac:dyDescent="0.25">
      <c r="A680" s="1011">
        <v>23756737</v>
      </c>
      <c r="B680" s="1011" t="s">
        <v>2168</v>
      </c>
      <c r="C680" s="1011" t="s">
        <v>1326</v>
      </c>
      <c r="D680" s="1011" t="s">
        <v>1</v>
      </c>
      <c r="E680" s="1011" t="s">
        <v>135</v>
      </c>
      <c r="F680" s="1011" t="s">
        <v>4</v>
      </c>
      <c r="G680" s="1011" t="s">
        <v>4</v>
      </c>
      <c r="H680" s="1011" t="s">
        <v>94</v>
      </c>
      <c r="I680" s="1011" t="s">
        <v>1656</v>
      </c>
      <c r="J680" s="1011" t="s">
        <v>1657</v>
      </c>
      <c r="K680" s="1011" t="s">
        <v>1329</v>
      </c>
      <c r="L680" s="1011" t="s">
        <v>47</v>
      </c>
      <c r="M680" s="1011" t="s">
        <v>198</v>
      </c>
      <c r="N680" s="1011">
        <v>400</v>
      </c>
      <c r="O680" s="1011">
        <v>197</v>
      </c>
      <c r="P680" s="1011">
        <v>15955</v>
      </c>
      <c r="Q680" s="1011">
        <v>10398.719999999999</v>
      </c>
      <c r="R680" s="1011">
        <v>1694.27</v>
      </c>
      <c r="S680" s="1011">
        <v>1204.3331859499999</v>
      </c>
      <c r="T680" s="1011">
        <v>0</v>
      </c>
      <c r="U680" s="1011">
        <v>0</v>
      </c>
      <c r="V680" s="1011">
        <v>1669.67</v>
      </c>
      <c r="W680" s="1011" t="s">
        <v>1658</v>
      </c>
      <c r="X680" s="1011" t="s">
        <v>1331</v>
      </c>
      <c r="Y680" s="1011" t="s">
        <v>2169</v>
      </c>
      <c r="AA680" s="1011" t="s">
        <v>2170</v>
      </c>
      <c r="AB680" s="1011" t="s">
        <v>140</v>
      </c>
    </row>
    <row r="681" spans="1:28" x14ac:dyDescent="0.25">
      <c r="A681" s="1011">
        <v>54235049</v>
      </c>
      <c r="B681" s="1011" t="s">
        <v>2171</v>
      </c>
      <c r="C681" s="1011" t="s">
        <v>1326</v>
      </c>
      <c r="D681" s="1011" t="s">
        <v>1</v>
      </c>
      <c r="E681" s="1011" t="s">
        <v>135</v>
      </c>
      <c r="F681" s="1011" t="s">
        <v>62</v>
      </c>
      <c r="G681" s="1011" t="s">
        <v>62</v>
      </c>
      <c r="H681" s="1011" t="s">
        <v>95</v>
      </c>
      <c r="I681" s="1011" t="s">
        <v>2172</v>
      </c>
      <c r="J681" s="1011" t="s">
        <v>2173</v>
      </c>
      <c r="K681" s="1011" t="s">
        <v>1329</v>
      </c>
      <c r="L681" s="1011" t="s">
        <v>47</v>
      </c>
      <c r="M681" s="1011" t="s">
        <v>198</v>
      </c>
      <c r="N681" s="1011">
        <v>950.95</v>
      </c>
      <c r="O681" s="1011">
        <v>667.5</v>
      </c>
      <c r="P681" s="1011">
        <v>9541.6299999999992</v>
      </c>
      <c r="Q681" s="1011">
        <v>29114.59</v>
      </c>
      <c r="R681" s="1011">
        <v>-1614.8169489100001</v>
      </c>
      <c r="S681" s="1011">
        <v>9368.6729016299996</v>
      </c>
      <c r="T681" s="1011">
        <v>225.38305109000001</v>
      </c>
      <c r="U681" s="1011">
        <v>4283.83</v>
      </c>
      <c r="V681" s="1011">
        <v>2669.23</v>
      </c>
      <c r="W681" s="1011" t="s">
        <v>2174</v>
      </c>
      <c r="X681" s="1011" t="s">
        <v>2175</v>
      </c>
      <c r="Y681" s="1011" t="s">
        <v>2176</v>
      </c>
      <c r="AA681" s="1011" t="s">
        <v>2177</v>
      </c>
      <c r="AB681" s="1011" t="s">
        <v>140</v>
      </c>
    </row>
    <row r="682" spans="1:28" x14ac:dyDescent="0.25">
      <c r="A682" s="1011">
        <v>4140778</v>
      </c>
      <c r="B682" s="1011" t="s">
        <v>2052</v>
      </c>
      <c r="C682" s="1011" t="s">
        <v>1326</v>
      </c>
      <c r="D682" s="1011" t="s">
        <v>1</v>
      </c>
      <c r="E682" s="1011" t="s">
        <v>135</v>
      </c>
      <c r="F682" s="1011" t="s">
        <v>0</v>
      </c>
      <c r="G682" s="1011" t="s">
        <v>0</v>
      </c>
      <c r="H682" s="1011" t="s">
        <v>101</v>
      </c>
      <c r="I682" s="1011" t="s">
        <v>2053</v>
      </c>
      <c r="J682" s="1011" t="s">
        <v>1550</v>
      </c>
      <c r="K682" s="1011" t="s">
        <v>1329</v>
      </c>
      <c r="L682" s="1011" t="s">
        <v>47</v>
      </c>
      <c r="M682" s="1011" t="s">
        <v>198</v>
      </c>
      <c r="N682" s="1011">
        <v>43</v>
      </c>
      <c r="O682" s="1011">
        <v>14</v>
      </c>
      <c r="P682" s="1011">
        <v>1822.77</v>
      </c>
      <c r="Q682" s="1011">
        <v>1583.16</v>
      </c>
      <c r="R682" s="1011">
        <v>236.79</v>
      </c>
      <c r="S682" s="1011">
        <v>140.87423999999999</v>
      </c>
      <c r="T682" s="1011">
        <v>0</v>
      </c>
      <c r="U682" s="1011">
        <v>0</v>
      </c>
      <c r="V682" s="1011">
        <v>236.79</v>
      </c>
      <c r="W682" s="1011" t="s">
        <v>1361</v>
      </c>
      <c r="X682" s="1011" t="s">
        <v>1331</v>
      </c>
      <c r="Y682" s="1011" t="s">
        <v>2054</v>
      </c>
      <c r="AA682" s="1011" t="s">
        <v>2055</v>
      </c>
      <c r="AB682" s="1011" t="s">
        <v>140</v>
      </c>
    </row>
    <row r="683" spans="1:28" x14ac:dyDescent="0.25">
      <c r="A683" s="1011">
        <v>3757507</v>
      </c>
      <c r="B683" s="1011" t="s">
        <v>1902</v>
      </c>
      <c r="C683" s="1011" t="s">
        <v>1326</v>
      </c>
      <c r="D683" s="1011" t="s">
        <v>1</v>
      </c>
      <c r="E683" s="1011" t="s">
        <v>135</v>
      </c>
      <c r="F683" s="1011" t="s">
        <v>14</v>
      </c>
      <c r="G683" s="1011" t="s">
        <v>14</v>
      </c>
      <c r="H683" s="1011" t="s">
        <v>99</v>
      </c>
      <c r="I683" s="1011" t="s">
        <v>1903</v>
      </c>
      <c r="J683" s="1011" t="s">
        <v>1904</v>
      </c>
      <c r="K683" s="1011" t="s">
        <v>1329</v>
      </c>
      <c r="L683" s="1011" t="s">
        <v>47</v>
      </c>
      <c r="M683" s="1011" t="s">
        <v>198</v>
      </c>
      <c r="N683" s="1011">
        <v>330</v>
      </c>
      <c r="O683" s="1011">
        <v>302</v>
      </c>
      <c r="P683" s="1011">
        <v>9051</v>
      </c>
      <c r="Q683" s="1011">
        <v>12817.52</v>
      </c>
      <c r="R683" s="1011">
        <v>1992.26</v>
      </c>
      <c r="S683" s="1011">
        <v>1041.2066535599999</v>
      </c>
      <c r="T683" s="1011">
        <v>0</v>
      </c>
      <c r="U683" s="1011">
        <v>0</v>
      </c>
      <c r="V683" s="1011">
        <v>1992.26</v>
      </c>
      <c r="W683" s="1011" t="s">
        <v>1905</v>
      </c>
      <c r="X683" s="1011" t="s">
        <v>1331</v>
      </c>
      <c r="Y683" s="1011" t="s">
        <v>1906</v>
      </c>
      <c r="AA683" s="1011" t="s">
        <v>1907</v>
      </c>
      <c r="AB683" s="1011" t="s">
        <v>140</v>
      </c>
    </row>
    <row r="684" spans="1:28" x14ac:dyDescent="0.25">
      <c r="A684" s="1011">
        <v>3757507</v>
      </c>
      <c r="B684" s="1011" t="s">
        <v>1902</v>
      </c>
      <c r="C684" s="1011" t="s">
        <v>1326</v>
      </c>
      <c r="D684" s="1011" t="s">
        <v>1</v>
      </c>
      <c r="E684" s="1011" t="s">
        <v>135</v>
      </c>
      <c r="F684" s="1011" t="s">
        <v>14</v>
      </c>
      <c r="G684" s="1011" t="s">
        <v>14</v>
      </c>
      <c r="H684" s="1011" t="s">
        <v>101</v>
      </c>
      <c r="I684" s="1011" t="s">
        <v>1903</v>
      </c>
      <c r="J684" s="1011" t="s">
        <v>1904</v>
      </c>
      <c r="K684" s="1011" t="s">
        <v>1329</v>
      </c>
      <c r="L684" s="1011" t="s">
        <v>47</v>
      </c>
      <c r="M684" s="1011" t="s">
        <v>198</v>
      </c>
      <c r="N684" s="1011">
        <v>139.5</v>
      </c>
      <c r="O684" s="1011">
        <v>54.5</v>
      </c>
      <c r="P684" s="1011">
        <v>5910.95</v>
      </c>
      <c r="Q684" s="1011">
        <v>6769.73</v>
      </c>
      <c r="R684" s="1011">
        <v>856.4</v>
      </c>
      <c r="S684" s="1011">
        <v>825.42267028000003</v>
      </c>
      <c r="T684" s="1011">
        <v>0</v>
      </c>
      <c r="U684" s="1011">
        <v>0</v>
      </c>
      <c r="V684" s="1011">
        <v>856.4</v>
      </c>
      <c r="W684" s="1011" t="s">
        <v>1905</v>
      </c>
      <c r="X684" s="1011" t="s">
        <v>1331</v>
      </c>
      <c r="Y684" s="1011" t="s">
        <v>1906</v>
      </c>
      <c r="AA684" s="1011" t="s">
        <v>1907</v>
      </c>
      <c r="AB684" s="1011" t="s">
        <v>140</v>
      </c>
    </row>
    <row r="685" spans="1:28" x14ac:dyDescent="0.25">
      <c r="A685" s="1011">
        <v>34261214</v>
      </c>
      <c r="B685" s="1011" t="s">
        <v>2303</v>
      </c>
      <c r="C685" s="1011" t="s">
        <v>1326</v>
      </c>
      <c r="D685" s="1011" t="s">
        <v>1</v>
      </c>
      <c r="E685" s="1011" t="s">
        <v>135</v>
      </c>
      <c r="F685" s="1011" t="s">
        <v>20</v>
      </c>
      <c r="G685" s="1011" t="s">
        <v>20</v>
      </c>
      <c r="H685" s="1011" t="s">
        <v>91</v>
      </c>
      <c r="I685" s="1011" t="s">
        <v>2304</v>
      </c>
      <c r="J685" s="1011" t="s">
        <v>1510</v>
      </c>
      <c r="K685" s="1011" t="s">
        <v>1329</v>
      </c>
      <c r="L685" s="1011" t="s">
        <v>47</v>
      </c>
      <c r="M685" s="1011" t="s">
        <v>198</v>
      </c>
      <c r="N685" s="1011">
        <v>17</v>
      </c>
      <c r="O685" s="1011">
        <v>17</v>
      </c>
      <c r="P685" s="1011">
        <v>709.39</v>
      </c>
      <c r="Q685" s="1011">
        <v>1274.6600000000001</v>
      </c>
      <c r="R685" s="1011">
        <v>337.48</v>
      </c>
      <c r="S685" s="1011">
        <v>99.838495359999996</v>
      </c>
      <c r="T685" s="1011">
        <v>0</v>
      </c>
      <c r="U685" s="1011">
        <v>0</v>
      </c>
      <c r="V685" s="1011">
        <v>337.48</v>
      </c>
      <c r="W685" s="1011" t="s">
        <v>1511</v>
      </c>
      <c r="X685" s="1011" t="s">
        <v>1331</v>
      </c>
      <c r="Y685" s="1011" t="s">
        <v>2305</v>
      </c>
      <c r="AA685" s="1011" t="s">
        <v>2306</v>
      </c>
      <c r="AB685" s="1011" t="s">
        <v>140</v>
      </c>
    </row>
    <row r="686" spans="1:28" x14ac:dyDescent="0.25">
      <c r="A686" s="1011">
        <v>64020167</v>
      </c>
      <c r="B686" s="1011" t="s">
        <v>2264</v>
      </c>
      <c r="C686" s="1011" t="s">
        <v>1326</v>
      </c>
      <c r="D686" s="1011" t="s">
        <v>1</v>
      </c>
      <c r="E686" s="1011" t="s">
        <v>135</v>
      </c>
      <c r="F686" s="1011" t="s">
        <v>14</v>
      </c>
      <c r="G686" s="1011" t="s">
        <v>14</v>
      </c>
      <c r="H686" s="1011" t="s">
        <v>92</v>
      </c>
      <c r="I686" s="1011" t="s">
        <v>2265</v>
      </c>
      <c r="J686" s="1011" t="s">
        <v>2266</v>
      </c>
      <c r="K686" s="1011" t="s">
        <v>1329</v>
      </c>
      <c r="L686" s="1011" t="s">
        <v>47</v>
      </c>
      <c r="M686" s="1011" t="s">
        <v>198</v>
      </c>
      <c r="N686" s="1011">
        <v>153</v>
      </c>
      <c r="O686" s="1011">
        <v>153</v>
      </c>
      <c r="P686" s="1011">
        <v>5294.98</v>
      </c>
      <c r="Q686" s="1011">
        <v>4580.2</v>
      </c>
      <c r="R686" s="1011">
        <v>542.67999999999995</v>
      </c>
      <c r="S686" s="1011">
        <v>907.62817141000005</v>
      </c>
      <c r="T686" s="1011">
        <v>0</v>
      </c>
      <c r="U686" s="1011">
        <v>0</v>
      </c>
      <c r="V686" s="1011">
        <v>542.67999999999995</v>
      </c>
      <c r="W686" s="1011" t="s">
        <v>2267</v>
      </c>
      <c r="X686" s="1011" t="s">
        <v>1331</v>
      </c>
      <c r="Y686" s="1011" t="s">
        <v>2268</v>
      </c>
      <c r="AA686" s="1011" t="s">
        <v>2269</v>
      </c>
      <c r="AB686" s="1011" t="s">
        <v>140</v>
      </c>
    </row>
    <row r="687" spans="1:28" x14ac:dyDescent="0.25">
      <c r="A687" s="1011">
        <v>53757365</v>
      </c>
      <c r="B687" s="1011" t="s">
        <v>1616</v>
      </c>
      <c r="C687" s="1011" t="s">
        <v>1326</v>
      </c>
      <c r="D687" s="1011" t="s">
        <v>1</v>
      </c>
      <c r="E687" s="1011" t="s">
        <v>135</v>
      </c>
      <c r="F687" s="1011" t="s">
        <v>6</v>
      </c>
      <c r="G687" s="1011" t="s">
        <v>6</v>
      </c>
      <c r="H687" s="1011" t="s">
        <v>100</v>
      </c>
      <c r="I687" s="1011" t="s">
        <v>1564</v>
      </c>
      <c r="J687" s="1011" t="s">
        <v>1565</v>
      </c>
      <c r="K687" s="1011" t="s">
        <v>1329</v>
      </c>
      <c r="L687" s="1011" t="s">
        <v>47</v>
      </c>
      <c r="M687" s="1011" t="s">
        <v>198</v>
      </c>
      <c r="N687" s="1011">
        <v>18.75</v>
      </c>
      <c r="O687" s="1011">
        <v>11.75</v>
      </c>
      <c r="P687" s="1011">
        <v>445</v>
      </c>
      <c r="Q687" s="1011">
        <v>1376.49</v>
      </c>
      <c r="R687" s="1011">
        <v>325</v>
      </c>
      <c r="S687" s="1011">
        <v>90.314055850000003</v>
      </c>
      <c r="T687" s="1011">
        <v>0</v>
      </c>
      <c r="U687" s="1011">
        <v>0</v>
      </c>
      <c r="V687" s="1011">
        <v>325</v>
      </c>
      <c r="W687" s="1011" t="s">
        <v>65</v>
      </c>
      <c r="X687" s="1011" t="s">
        <v>1331</v>
      </c>
      <c r="Y687" s="1011" t="s">
        <v>1617</v>
      </c>
      <c r="AA687" s="1011" t="s">
        <v>1618</v>
      </c>
      <c r="AB687" s="1011" t="s">
        <v>140</v>
      </c>
    </row>
    <row r="688" spans="1:28" x14ac:dyDescent="0.25">
      <c r="A688" s="1011">
        <v>54122478</v>
      </c>
      <c r="B688" s="1011" t="s">
        <v>1722</v>
      </c>
      <c r="C688" s="1011" t="s">
        <v>1326</v>
      </c>
      <c r="D688" s="1011" t="s">
        <v>1</v>
      </c>
      <c r="E688" s="1011" t="s">
        <v>135</v>
      </c>
      <c r="F688" s="1011" t="s">
        <v>34</v>
      </c>
      <c r="G688" s="1011" t="s">
        <v>34</v>
      </c>
      <c r="H688" s="1011" t="s">
        <v>98</v>
      </c>
      <c r="I688" s="1011" t="s">
        <v>1662</v>
      </c>
      <c r="J688" s="1011" t="s">
        <v>1663</v>
      </c>
      <c r="K688" s="1011" t="s">
        <v>1329</v>
      </c>
      <c r="L688" s="1011" t="s">
        <v>47</v>
      </c>
      <c r="M688" s="1011" t="s">
        <v>198</v>
      </c>
      <c r="N688" s="1011">
        <v>45.7333</v>
      </c>
      <c r="O688" s="1011">
        <v>39.7333</v>
      </c>
      <c r="P688" s="1011">
        <v>921.52</v>
      </c>
      <c r="Q688" s="1011">
        <v>1330.61</v>
      </c>
      <c r="R688" s="1011">
        <v>370.04</v>
      </c>
      <c r="S688" s="1011">
        <v>193.41194358000001</v>
      </c>
      <c r="T688" s="1011">
        <v>0</v>
      </c>
      <c r="U688" s="1011">
        <v>0</v>
      </c>
      <c r="V688" s="1011">
        <v>370.04</v>
      </c>
      <c r="W688" s="1011" t="s">
        <v>1664</v>
      </c>
      <c r="X688" s="1011" t="s">
        <v>1331</v>
      </c>
      <c r="Y688" s="1011" t="s">
        <v>1723</v>
      </c>
      <c r="AA688" s="1011" t="s">
        <v>1724</v>
      </c>
      <c r="AB688" s="1011" t="s">
        <v>140</v>
      </c>
    </row>
    <row r="689" spans="1:28" x14ac:dyDescent="0.25">
      <c r="A689" s="1011">
        <v>34153841</v>
      </c>
      <c r="B689" s="1011" t="s">
        <v>2326</v>
      </c>
      <c r="C689" s="1011" t="s">
        <v>1326</v>
      </c>
      <c r="D689" s="1011" t="s">
        <v>1</v>
      </c>
      <c r="E689" s="1011" t="s">
        <v>135</v>
      </c>
      <c r="F689" s="1011" t="s">
        <v>34</v>
      </c>
      <c r="G689" s="1011" t="s">
        <v>34</v>
      </c>
      <c r="H689" s="1011" t="s">
        <v>97</v>
      </c>
      <c r="I689" s="1011" t="s">
        <v>2327</v>
      </c>
      <c r="J689" s="1011" t="s">
        <v>2328</v>
      </c>
      <c r="K689" s="1011" t="s">
        <v>1329</v>
      </c>
      <c r="L689" s="1011" t="s">
        <v>47</v>
      </c>
      <c r="M689" s="1011" t="s">
        <v>198</v>
      </c>
      <c r="N689" s="1011">
        <v>189.5</v>
      </c>
      <c r="O689" s="1011">
        <v>10.5</v>
      </c>
      <c r="P689" s="1011">
        <v>2588.44</v>
      </c>
      <c r="Q689" s="1011">
        <v>5112.84</v>
      </c>
      <c r="R689" s="1011">
        <v>1130.18098375</v>
      </c>
      <c r="S689" s="1011">
        <v>374.67908241999999</v>
      </c>
      <c r="T689" s="1011">
        <v>1.098375E-2</v>
      </c>
      <c r="U689" s="1011">
        <v>0</v>
      </c>
      <c r="V689" s="1011">
        <v>1130.17</v>
      </c>
      <c r="W689" s="1011" t="s">
        <v>2329</v>
      </c>
      <c r="X689" s="1011" t="s">
        <v>1331</v>
      </c>
      <c r="Y689" s="1011" t="s">
        <v>2330</v>
      </c>
      <c r="AA689" s="1011" t="s">
        <v>2331</v>
      </c>
      <c r="AB689" s="1011" t="s">
        <v>140</v>
      </c>
    </row>
    <row r="690" spans="1:28" x14ac:dyDescent="0.25">
      <c r="A690" s="1011">
        <v>63756076</v>
      </c>
      <c r="B690" s="1011" t="s">
        <v>1872</v>
      </c>
      <c r="C690" s="1011" t="s">
        <v>1326</v>
      </c>
      <c r="D690" s="1011" t="s">
        <v>1</v>
      </c>
      <c r="E690" s="1011" t="s">
        <v>135</v>
      </c>
      <c r="F690" s="1011" t="s">
        <v>6</v>
      </c>
      <c r="G690" s="1011" t="s">
        <v>6</v>
      </c>
      <c r="H690" s="1011" t="s">
        <v>95</v>
      </c>
      <c r="I690" s="1011" t="s">
        <v>1873</v>
      </c>
      <c r="J690" s="1011" t="s">
        <v>1874</v>
      </c>
      <c r="K690" s="1011" t="s">
        <v>1329</v>
      </c>
      <c r="L690" s="1011" t="s">
        <v>47</v>
      </c>
      <c r="M690" s="1011" t="s">
        <v>198</v>
      </c>
      <c r="N690" s="1011">
        <v>109</v>
      </c>
      <c r="O690" s="1011">
        <v>77</v>
      </c>
      <c r="P690" s="1011">
        <v>867.69</v>
      </c>
      <c r="Q690" s="1011">
        <v>3610.52</v>
      </c>
      <c r="R690" s="1011">
        <v>129.71710082000001</v>
      </c>
      <c r="S690" s="1011">
        <v>1224.5725225000001</v>
      </c>
      <c r="T690" s="1011">
        <v>-1.289918E-2</v>
      </c>
      <c r="U690" s="1011">
        <v>0</v>
      </c>
      <c r="V690" s="1011">
        <v>129.72999999999999</v>
      </c>
      <c r="W690" s="1011" t="s">
        <v>1875</v>
      </c>
      <c r="X690" s="1011" t="s">
        <v>1331</v>
      </c>
      <c r="Y690" s="1011" t="s">
        <v>1876</v>
      </c>
      <c r="AA690" s="1011" t="s">
        <v>1877</v>
      </c>
      <c r="AB690" s="1011" t="s">
        <v>140</v>
      </c>
    </row>
    <row r="691" spans="1:28" x14ac:dyDescent="0.25">
      <c r="A691" s="1011">
        <v>3929775</v>
      </c>
      <c r="B691" s="1011" t="s">
        <v>2501</v>
      </c>
      <c r="C691" s="1011" t="s">
        <v>1326</v>
      </c>
      <c r="D691" s="1011" t="s">
        <v>1</v>
      </c>
      <c r="E691" s="1011" t="s">
        <v>135</v>
      </c>
      <c r="F691" s="1011" t="s">
        <v>34</v>
      </c>
      <c r="G691" s="1011" t="s">
        <v>34</v>
      </c>
      <c r="H691" s="1011" t="s">
        <v>93</v>
      </c>
      <c r="I691" s="1011" t="s">
        <v>2105</v>
      </c>
      <c r="J691" s="1011" t="s">
        <v>2106</v>
      </c>
      <c r="K691" s="1011" t="s">
        <v>1329</v>
      </c>
      <c r="L691" s="1011" t="s">
        <v>47</v>
      </c>
      <c r="M691" s="1011" t="s">
        <v>198</v>
      </c>
      <c r="N691" s="1011">
        <v>335.50049999999999</v>
      </c>
      <c r="O691" s="1011">
        <v>105.5005</v>
      </c>
      <c r="P691" s="1011">
        <v>4131.75</v>
      </c>
      <c r="Q691" s="1011">
        <v>11690.94</v>
      </c>
      <c r="R691" s="1011">
        <v>2474.37</v>
      </c>
      <c r="S691" s="1011">
        <v>2104.9973629900001</v>
      </c>
      <c r="T691" s="1011">
        <v>0</v>
      </c>
      <c r="U691" s="1011">
        <v>0</v>
      </c>
      <c r="V691" s="1011">
        <v>2474.37</v>
      </c>
      <c r="W691" s="1011" t="s">
        <v>2502</v>
      </c>
      <c r="X691" s="1011" t="s">
        <v>1331</v>
      </c>
      <c r="Y691" s="1011" t="s">
        <v>2503</v>
      </c>
      <c r="AA691" s="1011" t="s">
        <v>2504</v>
      </c>
      <c r="AB691" s="1011" t="s">
        <v>140</v>
      </c>
    </row>
    <row r="692" spans="1:28" x14ac:dyDescent="0.25">
      <c r="A692" s="1011">
        <v>34129312</v>
      </c>
      <c r="B692" s="1011" t="s">
        <v>1625</v>
      </c>
      <c r="C692" s="1011" t="s">
        <v>1326</v>
      </c>
      <c r="D692" s="1011" t="s">
        <v>1</v>
      </c>
      <c r="E692" s="1011" t="s">
        <v>135</v>
      </c>
      <c r="F692" s="1011" t="s">
        <v>14</v>
      </c>
      <c r="G692" s="1011" t="s">
        <v>14</v>
      </c>
      <c r="H692" s="1011" t="s">
        <v>92</v>
      </c>
      <c r="I692" s="1011" t="s">
        <v>1626</v>
      </c>
      <c r="J692" s="1011" t="s">
        <v>1481</v>
      </c>
      <c r="K692" s="1011" t="s">
        <v>1329</v>
      </c>
      <c r="L692" s="1011" t="s">
        <v>47</v>
      </c>
      <c r="M692" s="1011" t="s">
        <v>198</v>
      </c>
      <c r="N692" s="1011">
        <v>130</v>
      </c>
      <c r="O692" s="1011">
        <v>130</v>
      </c>
      <c r="P692" s="1011">
        <v>4439.84</v>
      </c>
      <c r="Q692" s="1011">
        <v>2816.39</v>
      </c>
      <c r="R692" s="1011">
        <v>61.41</v>
      </c>
      <c r="S692" s="1011">
        <v>379.61066032000002</v>
      </c>
      <c r="T692" s="1011">
        <v>0</v>
      </c>
      <c r="U692" s="1011">
        <v>0</v>
      </c>
      <c r="V692" s="1011">
        <v>61.41</v>
      </c>
      <c r="W692" s="1011" t="s">
        <v>1482</v>
      </c>
      <c r="X692" s="1011" t="s">
        <v>1331</v>
      </c>
      <c r="Y692" s="1011" t="s">
        <v>1627</v>
      </c>
      <c r="AA692" s="1011" t="s">
        <v>1628</v>
      </c>
      <c r="AB692" s="1011" t="s">
        <v>140</v>
      </c>
    </row>
    <row r="693" spans="1:28" x14ac:dyDescent="0.25">
      <c r="A693" s="1011">
        <v>63770606</v>
      </c>
      <c r="B693" s="1011" t="s">
        <v>2426</v>
      </c>
      <c r="C693" s="1011" t="s">
        <v>1326</v>
      </c>
      <c r="D693" s="1011" t="s">
        <v>1</v>
      </c>
      <c r="E693" s="1011" t="s">
        <v>135</v>
      </c>
      <c r="F693" s="1011" t="s">
        <v>36</v>
      </c>
      <c r="G693" s="1011" t="s">
        <v>36</v>
      </c>
      <c r="H693" s="1011" t="s">
        <v>92</v>
      </c>
      <c r="I693" s="1011" t="s">
        <v>2427</v>
      </c>
      <c r="J693" s="1011" t="s">
        <v>2428</v>
      </c>
      <c r="K693" s="1011" t="s">
        <v>1329</v>
      </c>
      <c r="L693" s="1011" t="s">
        <v>47</v>
      </c>
      <c r="M693" s="1011" t="s">
        <v>198</v>
      </c>
      <c r="N693" s="1011">
        <v>136</v>
      </c>
      <c r="O693" s="1011">
        <v>136</v>
      </c>
      <c r="P693" s="1011">
        <v>4160</v>
      </c>
      <c r="Q693" s="1011">
        <v>3561.23</v>
      </c>
      <c r="R693" s="1011">
        <v>597.53</v>
      </c>
      <c r="S693" s="1011">
        <v>361.55402593999997</v>
      </c>
      <c r="T693" s="1011">
        <v>0</v>
      </c>
      <c r="U693" s="1011">
        <v>0</v>
      </c>
      <c r="V693" s="1011">
        <v>597.53</v>
      </c>
      <c r="W693" s="1011" t="s">
        <v>2429</v>
      </c>
      <c r="X693" s="1011" t="s">
        <v>2430</v>
      </c>
      <c r="Y693" s="1011" t="s">
        <v>2431</v>
      </c>
      <c r="AA693" s="1011" t="s">
        <v>2432</v>
      </c>
      <c r="AB693" s="1011" t="s">
        <v>140</v>
      </c>
    </row>
    <row r="694" spans="1:28" x14ac:dyDescent="0.25">
      <c r="A694" s="1011">
        <v>63997555</v>
      </c>
      <c r="B694" s="1011" t="s">
        <v>1633</v>
      </c>
      <c r="C694" s="1011" t="s">
        <v>1326</v>
      </c>
      <c r="D694" s="1011" t="s">
        <v>1</v>
      </c>
      <c r="E694" s="1011" t="s">
        <v>135</v>
      </c>
      <c r="F694" s="1011" t="s">
        <v>20</v>
      </c>
      <c r="G694" s="1011" t="s">
        <v>20</v>
      </c>
      <c r="H694" s="1011" t="s">
        <v>92</v>
      </c>
      <c r="I694" s="1011" t="s">
        <v>1503</v>
      </c>
      <c r="J694" s="1011" t="s">
        <v>1504</v>
      </c>
      <c r="K694" s="1011" t="s">
        <v>1329</v>
      </c>
      <c r="L694" s="1011" t="s">
        <v>47</v>
      </c>
      <c r="M694" s="1011" t="s">
        <v>198</v>
      </c>
      <c r="N694" s="1011">
        <v>202</v>
      </c>
      <c r="O694" s="1011">
        <v>199</v>
      </c>
      <c r="P694" s="1011">
        <v>7060</v>
      </c>
      <c r="Q694" s="1011">
        <v>4036.54</v>
      </c>
      <c r="R694" s="1011">
        <v>-173.54</v>
      </c>
      <c r="S694" s="1011">
        <v>575.74117554999998</v>
      </c>
      <c r="T694" s="1011">
        <v>0</v>
      </c>
      <c r="U694" s="1011">
        <v>0</v>
      </c>
      <c r="V694" s="1011">
        <v>-173.54</v>
      </c>
      <c r="W694" s="1011" t="s">
        <v>1505</v>
      </c>
      <c r="X694" s="1011" t="s">
        <v>1331</v>
      </c>
      <c r="Y694" s="1011" t="s">
        <v>1634</v>
      </c>
      <c r="AA694" s="1011" t="s">
        <v>1635</v>
      </c>
      <c r="AB694" s="1011" t="s">
        <v>140</v>
      </c>
    </row>
    <row r="695" spans="1:28" x14ac:dyDescent="0.25">
      <c r="A695" s="1011">
        <v>24223216</v>
      </c>
      <c r="B695" s="1011" t="s">
        <v>2523</v>
      </c>
      <c r="C695" s="1011" t="s">
        <v>1326</v>
      </c>
      <c r="D695" s="1011" t="s">
        <v>1</v>
      </c>
      <c r="E695" s="1011" t="s">
        <v>135</v>
      </c>
      <c r="F695" s="1011" t="s">
        <v>34</v>
      </c>
      <c r="G695" s="1011" t="s">
        <v>34</v>
      </c>
      <c r="H695" s="1011" t="s">
        <v>1394</v>
      </c>
      <c r="I695" s="1011" t="s">
        <v>2113</v>
      </c>
      <c r="J695" s="1011" t="s">
        <v>2114</v>
      </c>
      <c r="K695" s="1011" t="s">
        <v>1329</v>
      </c>
      <c r="L695" s="1011" t="s">
        <v>47</v>
      </c>
      <c r="M695" s="1011" t="s">
        <v>198</v>
      </c>
      <c r="N695" s="1011">
        <v>0</v>
      </c>
      <c r="O695" s="1011">
        <v>0</v>
      </c>
      <c r="P695" s="1011">
        <v>0</v>
      </c>
      <c r="Q695" s="1011">
        <v>0</v>
      </c>
      <c r="R695" s="1011">
        <v>0</v>
      </c>
      <c r="S695" s="1011">
        <v>0</v>
      </c>
      <c r="T695" s="1011">
        <v>0</v>
      </c>
      <c r="U695" s="1011">
        <v>0</v>
      </c>
      <c r="V695" s="1011">
        <v>0</v>
      </c>
      <c r="W695" s="1011" t="s">
        <v>2115</v>
      </c>
      <c r="X695" s="1011" t="s">
        <v>1331</v>
      </c>
      <c r="Y695" s="1011" t="s">
        <v>2524</v>
      </c>
      <c r="AA695" s="1011" t="s">
        <v>2525</v>
      </c>
      <c r="AB695" s="1011" t="s">
        <v>140</v>
      </c>
    </row>
    <row r="696" spans="1:28" x14ac:dyDescent="0.25">
      <c r="A696" s="1011">
        <v>63757884</v>
      </c>
      <c r="B696" s="1011" t="s">
        <v>1492</v>
      </c>
      <c r="C696" s="1011" t="s">
        <v>1326</v>
      </c>
      <c r="D696" s="1011" t="s">
        <v>1</v>
      </c>
      <c r="E696" s="1011" t="s">
        <v>135</v>
      </c>
      <c r="F696" s="1011" t="s">
        <v>36</v>
      </c>
      <c r="G696" s="1011" t="s">
        <v>36</v>
      </c>
      <c r="H696" s="1011" t="s">
        <v>98</v>
      </c>
      <c r="I696" s="1011" t="s">
        <v>1493</v>
      </c>
      <c r="J696" s="1011" t="s">
        <v>1494</v>
      </c>
      <c r="K696" s="1011" t="s">
        <v>1329</v>
      </c>
      <c r="L696" s="1011" t="s">
        <v>47</v>
      </c>
      <c r="M696" s="1011" t="s">
        <v>198</v>
      </c>
      <c r="N696" s="1011">
        <v>227</v>
      </c>
      <c r="O696" s="1011">
        <v>226</v>
      </c>
      <c r="P696" s="1011">
        <v>4687.6499999999996</v>
      </c>
      <c r="Q696" s="1011">
        <v>2777.28</v>
      </c>
      <c r="R696" s="1011">
        <v>-183.98</v>
      </c>
      <c r="S696" s="1011">
        <v>797.13172813999995</v>
      </c>
      <c r="T696" s="1011">
        <v>0</v>
      </c>
      <c r="U696" s="1011">
        <v>0</v>
      </c>
      <c r="V696" s="1011">
        <v>-183.98</v>
      </c>
      <c r="W696" s="1011" t="s">
        <v>1361</v>
      </c>
      <c r="X696" s="1011" t="s">
        <v>1331</v>
      </c>
      <c r="Y696" s="1011" t="s">
        <v>1495</v>
      </c>
      <c r="AA696" s="1011" t="s">
        <v>1496</v>
      </c>
      <c r="AB696" s="1011" t="s">
        <v>140</v>
      </c>
    </row>
    <row r="697" spans="1:28" x14ac:dyDescent="0.25">
      <c r="A697" s="1011">
        <v>13768593</v>
      </c>
      <c r="B697" s="1011" t="s">
        <v>2132</v>
      </c>
      <c r="C697" s="1011" t="s">
        <v>1326</v>
      </c>
      <c r="D697" s="1011" t="s">
        <v>1</v>
      </c>
      <c r="E697" s="1011" t="s">
        <v>135</v>
      </c>
      <c r="F697" s="1011" t="s">
        <v>6</v>
      </c>
      <c r="G697" s="1011" t="s">
        <v>6</v>
      </c>
      <c r="H697" s="1011" t="s">
        <v>100</v>
      </c>
      <c r="I697" s="1011" t="s">
        <v>2133</v>
      </c>
      <c r="J697" s="1011" t="s">
        <v>1703</v>
      </c>
      <c r="K697" s="1011" t="s">
        <v>1329</v>
      </c>
      <c r="L697" s="1011" t="s">
        <v>47</v>
      </c>
      <c r="M697" s="1011" t="s">
        <v>198</v>
      </c>
      <c r="N697" s="1011">
        <v>31.25</v>
      </c>
      <c r="O697" s="1011">
        <v>31.25</v>
      </c>
      <c r="P697" s="1011">
        <v>625</v>
      </c>
      <c r="Q697" s="1011">
        <v>1899.25</v>
      </c>
      <c r="R697" s="1011">
        <v>473.74</v>
      </c>
      <c r="S697" s="1011">
        <v>188.76866347999999</v>
      </c>
      <c r="T697" s="1011">
        <v>0</v>
      </c>
      <c r="U697" s="1011">
        <v>0</v>
      </c>
      <c r="V697" s="1011">
        <v>473.74</v>
      </c>
      <c r="W697" s="1011" t="s">
        <v>1704</v>
      </c>
      <c r="X697" s="1011" t="s">
        <v>1331</v>
      </c>
      <c r="Y697" s="1011" t="s">
        <v>2134</v>
      </c>
      <c r="AA697" s="1011" t="s">
        <v>2135</v>
      </c>
      <c r="AB697" s="1011" t="s">
        <v>140</v>
      </c>
    </row>
    <row r="698" spans="1:28" x14ac:dyDescent="0.25">
      <c r="A698" s="1011">
        <v>3755717</v>
      </c>
      <c r="B698" s="1011" t="s">
        <v>2444</v>
      </c>
      <c r="C698" s="1011" t="s">
        <v>1326</v>
      </c>
      <c r="D698" s="1011" t="s">
        <v>1</v>
      </c>
      <c r="E698" s="1011" t="s">
        <v>135</v>
      </c>
      <c r="F698" s="1011" t="s">
        <v>6</v>
      </c>
      <c r="G698" s="1011" t="s">
        <v>6</v>
      </c>
      <c r="H698" s="1011" t="s">
        <v>88</v>
      </c>
      <c r="I698" s="1011" t="s">
        <v>2445</v>
      </c>
      <c r="J698" s="1011" t="s">
        <v>1924</v>
      </c>
      <c r="K698" s="1011" t="s">
        <v>1329</v>
      </c>
      <c r="L698" s="1011" t="s">
        <v>47</v>
      </c>
      <c r="M698" s="1011" t="s">
        <v>198</v>
      </c>
      <c r="N698" s="1011">
        <v>18</v>
      </c>
      <c r="O698" s="1011">
        <v>18</v>
      </c>
      <c r="P698" s="1011">
        <v>180</v>
      </c>
      <c r="Q698" s="1011">
        <v>989.19</v>
      </c>
      <c r="R698" s="1011">
        <v>59.32</v>
      </c>
      <c r="S698" s="1011">
        <v>104</v>
      </c>
      <c r="T698" s="1011">
        <v>0</v>
      </c>
      <c r="U698" s="1011">
        <v>0</v>
      </c>
      <c r="V698" s="1011">
        <v>59.32</v>
      </c>
      <c r="W698" s="1011" t="s">
        <v>1925</v>
      </c>
      <c r="X698" s="1011" t="s">
        <v>1331</v>
      </c>
      <c r="Y698" s="1011" t="s">
        <v>2446</v>
      </c>
      <c r="AA698" s="1011" t="s">
        <v>2447</v>
      </c>
      <c r="AB698" s="1011" t="s">
        <v>140</v>
      </c>
    </row>
    <row r="699" spans="1:28" x14ac:dyDescent="0.25">
      <c r="A699" s="1011">
        <v>3755717</v>
      </c>
      <c r="B699" s="1011" t="s">
        <v>2444</v>
      </c>
      <c r="C699" s="1011" t="s">
        <v>1326</v>
      </c>
      <c r="D699" s="1011" t="s">
        <v>1</v>
      </c>
      <c r="E699" s="1011" t="s">
        <v>135</v>
      </c>
      <c r="F699" s="1011" t="s">
        <v>6</v>
      </c>
      <c r="G699" s="1011" t="s">
        <v>6</v>
      </c>
      <c r="H699" s="1011" t="s">
        <v>100</v>
      </c>
      <c r="I699" s="1011" t="s">
        <v>2445</v>
      </c>
      <c r="J699" s="1011" t="s">
        <v>1924</v>
      </c>
      <c r="K699" s="1011" t="s">
        <v>1329</v>
      </c>
      <c r="L699" s="1011" t="s">
        <v>47</v>
      </c>
      <c r="M699" s="1011" t="s">
        <v>198</v>
      </c>
      <c r="N699" s="1011">
        <v>29.25</v>
      </c>
      <c r="O699" s="1011">
        <v>29.25</v>
      </c>
      <c r="P699" s="1011">
        <v>585</v>
      </c>
      <c r="Q699" s="1011">
        <v>1432.24</v>
      </c>
      <c r="R699" s="1011">
        <v>179.28</v>
      </c>
      <c r="S699" s="1011">
        <v>171.14017751</v>
      </c>
      <c r="T699" s="1011">
        <v>0</v>
      </c>
      <c r="U699" s="1011">
        <v>0</v>
      </c>
      <c r="V699" s="1011">
        <v>179.28</v>
      </c>
      <c r="W699" s="1011" t="s">
        <v>1925</v>
      </c>
      <c r="X699" s="1011" t="s">
        <v>1331</v>
      </c>
      <c r="Y699" s="1011" t="s">
        <v>2446</v>
      </c>
      <c r="AA699" s="1011" t="s">
        <v>2447</v>
      </c>
      <c r="AB699" s="1011" t="s">
        <v>140</v>
      </c>
    </row>
    <row r="700" spans="1:28" x14ac:dyDescent="0.25">
      <c r="A700" s="1011">
        <v>74128661</v>
      </c>
      <c r="B700" s="1011" t="s">
        <v>2415</v>
      </c>
      <c r="C700" s="1011" t="s">
        <v>1326</v>
      </c>
      <c r="D700" s="1011" t="s">
        <v>1</v>
      </c>
      <c r="E700" s="1011" t="s">
        <v>135</v>
      </c>
      <c r="F700" s="1011" t="s">
        <v>14</v>
      </c>
      <c r="G700" s="1011" t="s">
        <v>14</v>
      </c>
      <c r="H700" s="1011" t="s">
        <v>102</v>
      </c>
      <c r="I700" s="1011" t="s">
        <v>2416</v>
      </c>
      <c r="J700" s="1011" t="s">
        <v>2417</v>
      </c>
      <c r="K700" s="1011" t="s">
        <v>1329</v>
      </c>
      <c r="L700" s="1011" t="s">
        <v>47</v>
      </c>
      <c r="M700" s="1011" t="s">
        <v>198</v>
      </c>
      <c r="N700" s="1011">
        <v>22</v>
      </c>
      <c r="O700" s="1011">
        <v>22</v>
      </c>
      <c r="P700" s="1011">
        <v>150</v>
      </c>
      <c r="Q700" s="1011">
        <v>1052.25</v>
      </c>
      <c r="R700" s="1011">
        <v>333.38</v>
      </c>
      <c r="S700" s="1011">
        <v>439.18002344000001</v>
      </c>
      <c r="T700" s="1011">
        <v>0</v>
      </c>
      <c r="U700" s="1011">
        <v>0</v>
      </c>
      <c r="V700" s="1011">
        <v>333.38</v>
      </c>
      <c r="W700" s="1011" t="s">
        <v>2418</v>
      </c>
      <c r="X700" s="1011" t="s">
        <v>1331</v>
      </c>
      <c r="Y700" s="1011" t="s">
        <v>2419</v>
      </c>
      <c r="AA700" s="1011" t="s">
        <v>2420</v>
      </c>
      <c r="AB700" s="1011" t="s">
        <v>140</v>
      </c>
    </row>
    <row r="701" spans="1:28" x14ac:dyDescent="0.25">
      <c r="A701" s="1011">
        <v>83754820</v>
      </c>
      <c r="B701" s="1011" t="s">
        <v>2405</v>
      </c>
      <c r="C701" s="1011" t="s">
        <v>1326</v>
      </c>
      <c r="D701" s="1011" t="s">
        <v>1</v>
      </c>
      <c r="E701" s="1011" t="s">
        <v>135</v>
      </c>
      <c r="F701" s="1011" t="s">
        <v>38</v>
      </c>
      <c r="G701" s="1011" t="s">
        <v>38</v>
      </c>
      <c r="H701" s="1011" t="s">
        <v>100</v>
      </c>
      <c r="I701" s="1011" t="s">
        <v>2261</v>
      </c>
      <c r="J701" s="1011" t="s">
        <v>1445</v>
      </c>
      <c r="K701" s="1011" t="s">
        <v>1329</v>
      </c>
      <c r="L701" s="1011" t="s">
        <v>47</v>
      </c>
      <c r="M701" s="1011" t="s">
        <v>198</v>
      </c>
      <c r="N701" s="1011">
        <v>21</v>
      </c>
      <c r="O701" s="1011">
        <v>21</v>
      </c>
      <c r="P701" s="1011">
        <v>420</v>
      </c>
      <c r="Q701" s="1011">
        <v>1266.3499999999999</v>
      </c>
      <c r="R701" s="1011">
        <v>323.94</v>
      </c>
      <c r="S701" s="1011">
        <v>122.23185384999999</v>
      </c>
      <c r="T701" s="1011">
        <v>0</v>
      </c>
      <c r="U701" s="1011">
        <v>0</v>
      </c>
      <c r="V701" s="1011">
        <v>323.94</v>
      </c>
      <c r="W701" s="1011" t="s">
        <v>1446</v>
      </c>
      <c r="X701" s="1011" t="s">
        <v>1331</v>
      </c>
      <c r="Y701" s="1011" t="s">
        <v>2406</v>
      </c>
      <c r="AA701" s="1011" t="s">
        <v>2407</v>
      </c>
      <c r="AB701" s="1011" t="s">
        <v>140</v>
      </c>
    </row>
    <row r="702" spans="1:28" x14ac:dyDescent="0.25">
      <c r="A702" s="1011">
        <v>13758214</v>
      </c>
      <c r="B702" s="1011" t="s">
        <v>2437</v>
      </c>
      <c r="C702" s="1011" t="s">
        <v>1326</v>
      </c>
      <c r="D702" s="1011" t="s">
        <v>1</v>
      </c>
      <c r="E702" s="1011" t="s">
        <v>135</v>
      </c>
      <c r="F702" s="1011" t="s">
        <v>35</v>
      </c>
      <c r="G702" s="1011" t="s">
        <v>35</v>
      </c>
      <c r="H702" s="1011" t="s">
        <v>97</v>
      </c>
      <c r="I702" s="1011" t="s">
        <v>1656</v>
      </c>
      <c r="J702" s="1011" t="s">
        <v>1657</v>
      </c>
      <c r="K702" s="1011" t="s">
        <v>1329</v>
      </c>
      <c r="L702" s="1011" t="s">
        <v>47</v>
      </c>
      <c r="M702" s="1011" t="s">
        <v>198</v>
      </c>
      <c r="N702" s="1011">
        <v>937</v>
      </c>
      <c r="O702" s="1011">
        <v>543</v>
      </c>
      <c r="P702" s="1011">
        <v>46716.71</v>
      </c>
      <c r="Q702" s="1011">
        <v>17121.12</v>
      </c>
      <c r="R702" s="1011">
        <v>-1470.54</v>
      </c>
      <c r="S702" s="1011">
        <v>3133.8575921199999</v>
      </c>
      <c r="T702" s="1011">
        <v>0</v>
      </c>
      <c r="U702" s="1011">
        <v>0</v>
      </c>
      <c r="V702" s="1011">
        <v>-1470.54</v>
      </c>
      <c r="W702" s="1011" t="s">
        <v>1658</v>
      </c>
      <c r="X702" s="1011" t="s">
        <v>1331</v>
      </c>
      <c r="Y702" s="1011" t="s">
        <v>2438</v>
      </c>
      <c r="AA702" s="1011" t="s">
        <v>2439</v>
      </c>
      <c r="AB702" s="1011" t="s">
        <v>140</v>
      </c>
    </row>
    <row r="703" spans="1:28" x14ac:dyDescent="0.25">
      <c r="A703" s="1011">
        <v>23994155</v>
      </c>
      <c r="B703" s="1011" t="s">
        <v>2260</v>
      </c>
      <c r="C703" s="1011" t="s">
        <v>1326</v>
      </c>
      <c r="D703" s="1011" t="s">
        <v>113</v>
      </c>
      <c r="E703" s="1011" t="s">
        <v>135</v>
      </c>
      <c r="F703" s="1011" t="s">
        <v>267</v>
      </c>
      <c r="G703" s="1011" t="s">
        <v>1687</v>
      </c>
      <c r="H703" s="1011" t="s">
        <v>94</v>
      </c>
      <c r="I703" s="1011" t="s">
        <v>2261</v>
      </c>
      <c r="J703" s="1011" t="s">
        <v>1445</v>
      </c>
      <c r="K703" s="1011" t="s">
        <v>1329</v>
      </c>
      <c r="L703" s="1011" t="s">
        <v>47</v>
      </c>
      <c r="M703" s="1011" t="s">
        <v>198</v>
      </c>
      <c r="N703" s="1011">
        <v>98.75</v>
      </c>
      <c r="O703" s="1011">
        <v>63.75</v>
      </c>
      <c r="P703" s="1011">
        <v>1907.5</v>
      </c>
      <c r="Q703" s="1011">
        <v>2546.4699999999998</v>
      </c>
      <c r="R703" s="1011">
        <v>669.51</v>
      </c>
      <c r="S703" s="1011">
        <v>300.63910616999999</v>
      </c>
      <c r="T703" s="1011">
        <v>0</v>
      </c>
      <c r="U703" s="1011">
        <v>0</v>
      </c>
      <c r="V703" s="1011">
        <v>669.51</v>
      </c>
      <c r="W703" s="1011" t="s">
        <v>1446</v>
      </c>
      <c r="X703" s="1011" t="s">
        <v>1331</v>
      </c>
      <c r="Y703" s="1011" t="s">
        <v>2262</v>
      </c>
      <c r="AA703" s="1011" t="s">
        <v>2263</v>
      </c>
      <c r="AB703" s="1011" t="s">
        <v>140</v>
      </c>
    </row>
    <row r="704" spans="1:28" x14ac:dyDescent="0.25">
      <c r="A704" s="1011">
        <v>34129312</v>
      </c>
      <c r="B704" s="1011" t="s">
        <v>1625</v>
      </c>
      <c r="C704" s="1011" t="s">
        <v>1326</v>
      </c>
      <c r="D704" s="1011" t="s">
        <v>1</v>
      </c>
      <c r="E704" s="1011" t="s">
        <v>135</v>
      </c>
      <c r="F704" s="1011" t="s">
        <v>14</v>
      </c>
      <c r="G704" s="1011" t="s">
        <v>14</v>
      </c>
      <c r="H704" s="1011" t="s">
        <v>93</v>
      </c>
      <c r="I704" s="1011" t="s">
        <v>1626</v>
      </c>
      <c r="J704" s="1011" t="s">
        <v>1481</v>
      </c>
      <c r="K704" s="1011" t="s">
        <v>1329</v>
      </c>
      <c r="L704" s="1011" t="s">
        <v>47</v>
      </c>
      <c r="M704" s="1011" t="s">
        <v>198</v>
      </c>
      <c r="N704" s="1011">
        <v>35.666800000000002</v>
      </c>
      <c r="O704" s="1011">
        <v>33.666800000000002</v>
      </c>
      <c r="P704" s="1011">
        <v>840.03</v>
      </c>
      <c r="Q704" s="1011">
        <v>1428.44</v>
      </c>
      <c r="R704" s="1011">
        <v>221.11</v>
      </c>
      <c r="S704" s="1011">
        <v>431.24521250999999</v>
      </c>
      <c r="T704" s="1011">
        <v>0</v>
      </c>
      <c r="U704" s="1011">
        <v>0</v>
      </c>
      <c r="V704" s="1011">
        <v>221.11</v>
      </c>
      <c r="W704" s="1011" t="s">
        <v>1482</v>
      </c>
      <c r="X704" s="1011" t="s">
        <v>1331</v>
      </c>
      <c r="Y704" s="1011" t="s">
        <v>1627</v>
      </c>
      <c r="AA704" s="1011" t="s">
        <v>1628</v>
      </c>
      <c r="AB704" s="1011" t="s">
        <v>140</v>
      </c>
    </row>
    <row r="705" spans="1:28" x14ac:dyDescent="0.25">
      <c r="A705" s="1011">
        <v>84169713</v>
      </c>
      <c r="B705" s="1011" t="s">
        <v>1863</v>
      </c>
      <c r="C705" s="1011" t="s">
        <v>1326</v>
      </c>
      <c r="D705" s="1011" t="s">
        <v>1</v>
      </c>
      <c r="E705" s="1011" t="s">
        <v>135</v>
      </c>
      <c r="F705" s="1011" t="s">
        <v>6</v>
      </c>
      <c r="G705" s="1011" t="s">
        <v>6</v>
      </c>
      <c r="H705" s="1011" t="s">
        <v>96</v>
      </c>
      <c r="I705" s="1011" t="s">
        <v>1595</v>
      </c>
      <c r="J705" s="1011" t="s">
        <v>1596</v>
      </c>
      <c r="K705" s="1011" t="s">
        <v>1329</v>
      </c>
      <c r="L705" s="1011" t="s">
        <v>47</v>
      </c>
      <c r="M705" s="1011" t="s">
        <v>198</v>
      </c>
      <c r="N705" s="1011">
        <v>12.25</v>
      </c>
      <c r="O705" s="1011">
        <v>10</v>
      </c>
      <c r="P705" s="1011">
        <v>63.25</v>
      </c>
      <c r="Q705" s="1011">
        <v>395.21</v>
      </c>
      <c r="R705" s="1011">
        <v>134.79</v>
      </c>
      <c r="S705" s="1011">
        <v>32.841662409999998</v>
      </c>
      <c r="T705" s="1011">
        <v>0</v>
      </c>
      <c r="U705" s="1011">
        <v>0</v>
      </c>
      <c r="V705" s="1011">
        <v>134.79</v>
      </c>
      <c r="W705" s="1011" t="s">
        <v>1597</v>
      </c>
      <c r="X705" s="1011" t="s">
        <v>1331</v>
      </c>
      <c r="Y705" s="1011" t="s">
        <v>1864</v>
      </c>
      <c r="AA705" s="1011" t="s">
        <v>1865</v>
      </c>
      <c r="AB705" s="1011" t="s">
        <v>140</v>
      </c>
    </row>
    <row r="706" spans="1:28" x14ac:dyDescent="0.25">
      <c r="A706" s="1011">
        <v>23754377</v>
      </c>
      <c r="B706" s="1011" t="s">
        <v>2112</v>
      </c>
      <c r="C706" s="1011" t="s">
        <v>417</v>
      </c>
      <c r="D706" s="1011" t="s">
        <v>113</v>
      </c>
      <c r="E706" s="1011" t="s">
        <v>135</v>
      </c>
      <c r="F706" s="1011" t="s">
        <v>267</v>
      </c>
      <c r="G706" s="1011" t="s">
        <v>1687</v>
      </c>
      <c r="H706" s="1011" t="s">
        <v>95</v>
      </c>
      <c r="I706" s="1011" t="s">
        <v>2113</v>
      </c>
      <c r="J706" s="1011" t="s">
        <v>2114</v>
      </c>
      <c r="K706" s="1011" t="s">
        <v>1329</v>
      </c>
      <c r="L706" s="1011" t="s">
        <v>47</v>
      </c>
      <c r="M706" s="1011" t="s">
        <v>198</v>
      </c>
      <c r="N706" s="1011">
        <v>597.1</v>
      </c>
      <c r="O706" s="1011">
        <v>316.10000000000002</v>
      </c>
      <c r="P706" s="1011">
        <v>5214.74</v>
      </c>
      <c r="Q706" s="1011">
        <v>20111.57</v>
      </c>
      <c r="R706" s="1011">
        <v>-1104.7837574099999</v>
      </c>
      <c r="S706" s="1011">
        <v>7892.3695085899999</v>
      </c>
      <c r="T706" s="1011">
        <v>1413.1662425899999</v>
      </c>
      <c r="U706" s="1011">
        <v>199.48</v>
      </c>
      <c r="V706" s="1011">
        <v>-881.94</v>
      </c>
      <c r="W706" s="1011" t="s">
        <v>2115</v>
      </c>
      <c r="X706" s="1011" t="s">
        <v>1331</v>
      </c>
      <c r="Y706" s="1011" t="s">
        <v>2116</v>
      </c>
      <c r="AA706" s="1011" t="s">
        <v>2117</v>
      </c>
      <c r="AB706" s="1011" t="s">
        <v>140</v>
      </c>
    </row>
    <row r="707" spans="1:28" x14ac:dyDescent="0.25">
      <c r="A707" s="1011">
        <v>44159820</v>
      </c>
      <c r="B707" s="1011" t="s">
        <v>1629</v>
      </c>
      <c r="C707" s="1011" t="s">
        <v>1326</v>
      </c>
      <c r="D707" s="1011" t="s">
        <v>1</v>
      </c>
      <c r="E707" s="1011" t="s">
        <v>135</v>
      </c>
      <c r="F707" s="1011" t="s">
        <v>14</v>
      </c>
      <c r="G707" s="1011" t="s">
        <v>14</v>
      </c>
      <c r="H707" s="1011" t="s">
        <v>104</v>
      </c>
      <c r="I707" s="1011" t="s">
        <v>1630</v>
      </c>
      <c r="J707" s="1011" t="s">
        <v>1416</v>
      </c>
      <c r="K707" s="1011" t="s">
        <v>1329</v>
      </c>
      <c r="L707" s="1011" t="s">
        <v>47</v>
      </c>
      <c r="M707" s="1011" t="s">
        <v>198</v>
      </c>
      <c r="N707" s="1011">
        <v>46</v>
      </c>
      <c r="O707" s="1011">
        <v>45</v>
      </c>
      <c r="P707" s="1011">
        <v>748.56</v>
      </c>
      <c r="Q707" s="1011">
        <v>3125.73</v>
      </c>
      <c r="R707" s="1011">
        <v>439.96</v>
      </c>
      <c r="S707" s="1011">
        <v>427.41252939999998</v>
      </c>
      <c r="T707" s="1011">
        <v>0</v>
      </c>
      <c r="U707" s="1011">
        <v>0</v>
      </c>
      <c r="V707" s="1011">
        <v>439.96</v>
      </c>
      <c r="W707" s="1011" t="s">
        <v>1397</v>
      </c>
      <c r="X707" s="1011" t="s">
        <v>1331</v>
      </c>
      <c r="Y707" s="1011" t="s">
        <v>1631</v>
      </c>
      <c r="AA707" s="1011" t="s">
        <v>1632</v>
      </c>
      <c r="AB707" s="1011" t="s">
        <v>140</v>
      </c>
    </row>
    <row r="708" spans="1:28" x14ac:dyDescent="0.25">
      <c r="A708" s="1011">
        <v>4089017</v>
      </c>
      <c r="B708" s="1011" t="s">
        <v>2056</v>
      </c>
      <c r="C708" s="1011" t="s">
        <v>1326</v>
      </c>
      <c r="D708" s="1011" t="s">
        <v>1</v>
      </c>
      <c r="E708" s="1011" t="s">
        <v>135</v>
      </c>
      <c r="F708" s="1011" t="s">
        <v>69</v>
      </c>
      <c r="G708" s="1011" t="s">
        <v>69</v>
      </c>
      <c r="H708" s="1011" t="s">
        <v>530</v>
      </c>
      <c r="I708" s="1011" t="s">
        <v>1688</v>
      </c>
      <c r="J708" s="1011" t="s">
        <v>1416</v>
      </c>
      <c r="K708" s="1011" t="s">
        <v>1329</v>
      </c>
      <c r="L708" s="1011" t="s">
        <v>47</v>
      </c>
      <c r="M708" s="1011" t="s">
        <v>198</v>
      </c>
      <c r="N708" s="1011">
        <v>11</v>
      </c>
      <c r="O708" s="1011">
        <v>11</v>
      </c>
      <c r="P708" s="1011">
        <v>110</v>
      </c>
      <c r="Q708" s="1011">
        <v>351.1</v>
      </c>
      <c r="R708" s="1011">
        <v>52.17</v>
      </c>
      <c r="S708" s="1011">
        <v>38.5</v>
      </c>
      <c r="T708" s="1011">
        <v>0</v>
      </c>
      <c r="U708" s="1011">
        <v>0</v>
      </c>
      <c r="V708" s="1011">
        <v>52.17</v>
      </c>
      <c r="W708" s="1011" t="s">
        <v>1397</v>
      </c>
      <c r="X708" s="1011" t="s">
        <v>1331</v>
      </c>
      <c r="Y708" s="1011" t="s">
        <v>2057</v>
      </c>
      <c r="AA708" s="1011" t="s">
        <v>2058</v>
      </c>
      <c r="AB708" s="1011" t="s">
        <v>140</v>
      </c>
    </row>
    <row r="709" spans="1:28" x14ac:dyDescent="0.25">
      <c r="A709" s="1011">
        <v>33952011</v>
      </c>
      <c r="B709" s="1011" t="s">
        <v>1725</v>
      </c>
      <c r="C709" s="1011" t="s">
        <v>1326</v>
      </c>
      <c r="D709" s="1011" t="s">
        <v>113</v>
      </c>
      <c r="E709" s="1011" t="s">
        <v>135</v>
      </c>
      <c r="F709" s="1011" t="s">
        <v>267</v>
      </c>
      <c r="G709" s="1011" t="s">
        <v>1687</v>
      </c>
      <c r="H709" s="1011" t="s">
        <v>90</v>
      </c>
      <c r="I709" s="1011" t="s">
        <v>1726</v>
      </c>
      <c r="J709" s="1011" t="s">
        <v>1727</v>
      </c>
      <c r="K709" s="1011" t="s">
        <v>1329</v>
      </c>
      <c r="L709" s="1011" t="s">
        <v>47</v>
      </c>
      <c r="M709" s="1011" t="s">
        <v>198</v>
      </c>
      <c r="N709" s="1011">
        <v>380</v>
      </c>
      <c r="O709" s="1011">
        <v>331</v>
      </c>
      <c r="P709" s="1011">
        <v>4375.78</v>
      </c>
      <c r="Q709" s="1011">
        <v>18523.55</v>
      </c>
      <c r="R709" s="1011">
        <v>3887.5800071899998</v>
      </c>
      <c r="S709" s="1011">
        <v>2544.99018475</v>
      </c>
      <c r="T709" s="1011">
        <v>7.1899999999999998E-6</v>
      </c>
      <c r="U709" s="1011">
        <v>0</v>
      </c>
      <c r="V709" s="1011">
        <v>3887.58</v>
      </c>
      <c r="W709" s="1011" t="s">
        <v>1728</v>
      </c>
      <c r="X709" s="1011" t="s">
        <v>1331</v>
      </c>
      <c r="Y709" s="1011" t="s">
        <v>1729</v>
      </c>
      <c r="AA709" s="1011" t="s">
        <v>1730</v>
      </c>
      <c r="AB709" s="1011" t="s">
        <v>140</v>
      </c>
    </row>
    <row r="710" spans="1:28" x14ac:dyDescent="0.25">
      <c r="A710" s="1011">
        <v>24049512</v>
      </c>
      <c r="B710" s="1011" t="s">
        <v>2030</v>
      </c>
      <c r="C710" s="1011" t="s">
        <v>1326</v>
      </c>
      <c r="D710" s="1011" t="s">
        <v>1</v>
      </c>
      <c r="E710" s="1011" t="s">
        <v>135</v>
      </c>
      <c r="F710" s="1011" t="s">
        <v>20</v>
      </c>
      <c r="G710" s="1011" t="s">
        <v>20</v>
      </c>
      <c r="H710" s="1011" t="s">
        <v>91</v>
      </c>
      <c r="I710" s="1011" t="s">
        <v>2031</v>
      </c>
      <c r="J710" s="1011" t="s">
        <v>1663</v>
      </c>
      <c r="K710" s="1011" t="s">
        <v>1329</v>
      </c>
      <c r="L710" s="1011" t="s">
        <v>47</v>
      </c>
      <c r="M710" s="1011" t="s">
        <v>198</v>
      </c>
      <c r="N710" s="1011">
        <v>49</v>
      </c>
      <c r="O710" s="1011">
        <v>39</v>
      </c>
      <c r="P710" s="1011">
        <v>2417.88</v>
      </c>
      <c r="Q710" s="1011">
        <v>3378.23</v>
      </c>
      <c r="R710" s="1011">
        <v>662.81478526000001</v>
      </c>
      <c r="S710" s="1011">
        <v>184.43495759999999</v>
      </c>
      <c r="T710" s="1011">
        <v>1.0547852600000001</v>
      </c>
      <c r="U710" s="1011">
        <v>0</v>
      </c>
      <c r="V710" s="1011">
        <v>661.76</v>
      </c>
      <c r="W710" s="1011" t="s">
        <v>1664</v>
      </c>
      <c r="X710" s="1011" t="s">
        <v>1331</v>
      </c>
      <c r="Y710" s="1011" t="s">
        <v>2032</v>
      </c>
      <c r="AA710" s="1011" t="s">
        <v>2033</v>
      </c>
      <c r="AB710" s="1011" t="s">
        <v>140</v>
      </c>
    </row>
    <row r="711" spans="1:28" x14ac:dyDescent="0.25">
      <c r="A711" s="1011">
        <v>4173308</v>
      </c>
      <c r="B711" s="1011" t="s">
        <v>1976</v>
      </c>
      <c r="C711" s="1011" t="s">
        <v>1326</v>
      </c>
      <c r="D711" s="1011" t="s">
        <v>1</v>
      </c>
      <c r="E711" s="1011" t="s">
        <v>135</v>
      </c>
      <c r="F711" s="1011" t="s">
        <v>14</v>
      </c>
      <c r="G711" s="1011" t="s">
        <v>14</v>
      </c>
      <c r="H711" s="1011" t="s">
        <v>89</v>
      </c>
      <c r="I711" s="1011" t="s">
        <v>1977</v>
      </c>
      <c r="J711" s="1011" t="s">
        <v>1892</v>
      </c>
      <c r="K711" s="1011" t="s">
        <v>1329</v>
      </c>
      <c r="L711" s="1011" t="s">
        <v>47</v>
      </c>
      <c r="M711" s="1011" t="s">
        <v>198</v>
      </c>
      <c r="N711" s="1011">
        <v>33</v>
      </c>
      <c r="O711" s="1011">
        <v>13</v>
      </c>
      <c r="P711" s="1011">
        <v>478.99</v>
      </c>
      <c r="Q711" s="1011">
        <v>1684.12</v>
      </c>
      <c r="R711" s="1011">
        <v>260.59759385000001</v>
      </c>
      <c r="S711" s="1011">
        <v>155.49795925999999</v>
      </c>
      <c r="T711" s="1011">
        <v>0.11759385</v>
      </c>
      <c r="U711" s="1011">
        <v>0</v>
      </c>
      <c r="V711" s="1011">
        <v>260.48</v>
      </c>
      <c r="W711" s="1011" t="s">
        <v>1893</v>
      </c>
      <c r="X711" s="1011" t="s">
        <v>1331</v>
      </c>
      <c r="Y711" s="1011" t="s">
        <v>1978</v>
      </c>
      <c r="AA711" s="1011" t="s">
        <v>1979</v>
      </c>
      <c r="AB711" s="1011" t="s">
        <v>140</v>
      </c>
    </row>
    <row r="712" spans="1:28" x14ac:dyDescent="0.25">
      <c r="A712" s="1011">
        <v>64153794</v>
      </c>
      <c r="B712" s="1011" t="s">
        <v>1542</v>
      </c>
      <c r="C712" s="1011" t="s">
        <v>1326</v>
      </c>
      <c r="D712" s="1011" t="s">
        <v>1</v>
      </c>
      <c r="E712" s="1011" t="s">
        <v>135</v>
      </c>
      <c r="F712" s="1011" t="s">
        <v>20</v>
      </c>
      <c r="G712" s="1011" t="s">
        <v>20</v>
      </c>
      <c r="H712" s="1011" t="s">
        <v>95</v>
      </c>
      <c r="I712" s="1011" t="s">
        <v>1543</v>
      </c>
      <c r="J712" s="1011" t="s">
        <v>1544</v>
      </c>
      <c r="K712" s="1011" t="s">
        <v>1329</v>
      </c>
      <c r="L712" s="1011" t="s">
        <v>47</v>
      </c>
      <c r="M712" s="1011" t="s">
        <v>198</v>
      </c>
      <c r="N712" s="1011">
        <v>8</v>
      </c>
      <c r="O712" s="1011">
        <v>5</v>
      </c>
      <c r="P712" s="1011">
        <v>59.48</v>
      </c>
      <c r="Q712" s="1011">
        <v>206.7</v>
      </c>
      <c r="R712" s="1011">
        <v>2.94</v>
      </c>
      <c r="S712" s="1011">
        <v>65.149128410000003</v>
      </c>
      <c r="T712" s="1011">
        <v>0</v>
      </c>
      <c r="U712" s="1011">
        <v>0</v>
      </c>
      <c r="V712" s="1011">
        <v>2.94</v>
      </c>
      <c r="W712" s="1011" t="s">
        <v>1545</v>
      </c>
      <c r="X712" s="1011" t="s">
        <v>1331</v>
      </c>
      <c r="Y712" s="1011" t="s">
        <v>1546</v>
      </c>
      <c r="AA712" s="1011" t="s">
        <v>1547</v>
      </c>
      <c r="AB712" s="1011" t="s">
        <v>140</v>
      </c>
    </row>
    <row r="713" spans="1:28" x14ac:dyDescent="0.25">
      <c r="A713" s="1011">
        <v>3772456</v>
      </c>
      <c r="B713" s="1011" t="s">
        <v>2526</v>
      </c>
      <c r="C713" s="1011" t="s">
        <v>1326</v>
      </c>
      <c r="D713" s="1011" t="s">
        <v>1</v>
      </c>
      <c r="E713" s="1011" t="s">
        <v>135</v>
      </c>
      <c r="F713" s="1011" t="s">
        <v>45</v>
      </c>
      <c r="G713" s="1011" t="s">
        <v>45</v>
      </c>
      <c r="H713" s="1011" t="s">
        <v>1394</v>
      </c>
      <c r="I713" s="1011" t="s">
        <v>2527</v>
      </c>
      <c r="J713" s="1011" t="s">
        <v>1475</v>
      </c>
      <c r="K713" s="1011" t="s">
        <v>1329</v>
      </c>
      <c r="L713" s="1011" t="s">
        <v>47</v>
      </c>
      <c r="M713" s="1011" t="s">
        <v>198</v>
      </c>
      <c r="N713" s="1011">
        <v>0</v>
      </c>
      <c r="O713" s="1011">
        <v>0</v>
      </c>
      <c r="P713" s="1011">
        <v>0</v>
      </c>
      <c r="Q713" s="1011">
        <v>0</v>
      </c>
      <c r="R713" s="1011">
        <v>0</v>
      </c>
      <c r="S713" s="1011">
        <v>0</v>
      </c>
      <c r="T713" s="1011">
        <v>0</v>
      </c>
      <c r="U713" s="1011">
        <v>0</v>
      </c>
      <c r="V713" s="1011">
        <v>0</v>
      </c>
      <c r="W713" s="1011" t="s">
        <v>1476</v>
      </c>
      <c r="X713" s="1011" t="s">
        <v>1331</v>
      </c>
      <c r="Y713" s="1011" t="s">
        <v>2528</v>
      </c>
      <c r="AA713" s="1011" t="s">
        <v>2529</v>
      </c>
      <c r="AB713" s="1011" t="s">
        <v>140</v>
      </c>
    </row>
    <row r="714" spans="1:28" x14ac:dyDescent="0.25">
      <c r="A714" s="1011">
        <v>4004669</v>
      </c>
      <c r="B714" s="1011" t="s">
        <v>2018</v>
      </c>
      <c r="C714" s="1011" t="s">
        <v>1326</v>
      </c>
      <c r="D714" s="1011" t="s">
        <v>1</v>
      </c>
      <c r="E714" s="1011" t="s">
        <v>135</v>
      </c>
      <c r="F714" s="1011" t="s">
        <v>34</v>
      </c>
      <c r="G714" s="1011" t="s">
        <v>34</v>
      </c>
      <c r="H714" s="1011" t="s">
        <v>91</v>
      </c>
      <c r="I714" s="1011" t="s">
        <v>1688</v>
      </c>
      <c r="J714" s="1011" t="s">
        <v>1416</v>
      </c>
      <c r="K714" s="1011" t="s">
        <v>1329</v>
      </c>
      <c r="L714" s="1011" t="s">
        <v>47</v>
      </c>
      <c r="M714" s="1011" t="s">
        <v>198</v>
      </c>
      <c r="N714" s="1011">
        <v>40</v>
      </c>
      <c r="O714" s="1011">
        <v>39</v>
      </c>
      <c r="P714" s="1011">
        <v>531.27</v>
      </c>
      <c r="Q714" s="1011">
        <v>2508.4499999999998</v>
      </c>
      <c r="R714" s="1011">
        <v>456.44928485999998</v>
      </c>
      <c r="S714" s="1011">
        <v>362.15984300000002</v>
      </c>
      <c r="T714" s="1011">
        <v>-8.0715140000000005E-2</v>
      </c>
      <c r="U714" s="1011">
        <v>0</v>
      </c>
      <c r="V714" s="1011">
        <v>456.53</v>
      </c>
      <c r="W714" s="1011" t="s">
        <v>1397</v>
      </c>
      <c r="X714" s="1011" t="s">
        <v>1331</v>
      </c>
      <c r="Y714" s="1011" t="s">
        <v>2019</v>
      </c>
      <c r="AA714" s="1011" t="s">
        <v>2020</v>
      </c>
      <c r="AB714" s="1011" t="s">
        <v>140</v>
      </c>
    </row>
    <row r="715" spans="1:28" x14ac:dyDescent="0.25">
      <c r="A715" s="1011">
        <v>44047363</v>
      </c>
      <c r="B715" s="1011" t="s">
        <v>2339</v>
      </c>
      <c r="C715" s="1011" t="s">
        <v>1326</v>
      </c>
      <c r="D715" s="1011" t="s">
        <v>1</v>
      </c>
      <c r="E715" s="1011" t="s">
        <v>135</v>
      </c>
      <c r="F715" s="1011" t="s">
        <v>9</v>
      </c>
      <c r="G715" s="1011" t="s">
        <v>9</v>
      </c>
      <c r="H715" s="1011" t="s">
        <v>104</v>
      </c>
      <c r="I715" s="1011" t="s">
        <v>2340</v>
      </c>
      <c r="J715" s="1011" t="s">
        <v>2341</v>
      </c>
      <c r="K715" s="1011" t="s">
        <v>1329</v>
      </c>
      <c r="L715" s="1011" t="s">
        <v>47</v>
      </c>
      <c r="M715" s="1011" t="s">
        <v>198</v>
      </c>
      <c r="N715" s="1011">
        <v>15</v>
      </c>
      <c r="O715" s="1011">
        <v>15</v>
      </c>
      <c r="P715" s="1011">
        <v>191.8</v>
      </c>
      <c r="Q715" s="1011">
        <v>1189.1300000000001</v>
      </c>
      <c r="R715" s="1011">
        <v>293.26</v>
      </c>
      <c r="S715" s="1011">
        <v>136.1257367</v>
      </c>
      <c r="T715" s="1011">
        <v>0</v>
      </c>
      <c r="U715" s="1011">
        <v>0</v>
      </c>
      <c r="V715" s="1011">
        <v>293.26</v>
      </c>
      <c r="W715" s="1011" t="s">
        <v>2342</v>
      </c>
      <c r="X715" s="1011" t="s">
        <v>1331</v>
      </c>
      <c r="Y715" s="1011" t="s">
        <v>2343</v>
      </c>
      <c r="AA715" s="1011" t="s">
        <v>2344</v>
      </c>
      <c r="AB715" s="1011" t="s">
        <v>140</v>
      </c>
    </row>
    <row r="716" spans="1:28" x14ac:dyDescent="0.25">
      <c r="A716" s="1011">
        <v>14091128</v>
      </c>
      <c r="B716" s="1011" t="s">
        <v>2345</v>
      </c>
      <c r="C716" s="1011" t="s">
        <v>1326</v>
      </c>
      <c r="D716" s="1011" t="s">
        <v>1</v>
      </c>
      <c r="E716" s="1011" t="s">
        <v>135</v>
      </c>
      <c r="F716" s="1011" t="s">
        <v>14</v>
      </c>
      <c r="G716" s="1011" t="s">
        <v>14</v>
      </c>
      <c r="H716" s="1011" t="s">
        <v>102</v>
      </c>
      <c r="I716" s="1011" t="s">
        <v>2261</v>
      </c>
      <c r="J716" s="1011" t="s">
        <v>1445</v>
      </c>
      <c r="K716" s="1011" t="s">
        <v>1329</v>
      </c>
      <c r="L716" s="1011" t="s">
        <v>47</v>
      </c>
      <c r="M716" s="1011" t="s">
        <v>198</v>
      </c>
      <c r="N716" s="1011">
        <v>14.5832</v>
      </c>
      <c r="O716" s="1011">
        <v>14.5832</v>
      </c>
      <c r="P716" s="1011">
        <v>189.5</v>
      </c>
      <c r="Q716" s="1011">
        <v>534.97</v>
      </c>
      <c r="R716" s="1011">
        <v>158.44</v>
      </c>
      <c r="S716" s="1011">
        <v>167.67593454999999</v>
      </c>
      <c r="T716" s="1011">
        <v>0</v>
      </c>
      <c r="U716" s="1011">
        <v>0</v>
      </c>
      <c r="V716" s="1011">
        <v>158.44</v>
      </c>
      <c r="W716" s="1011" t="s">
        <v>1446</v>
      </c>
      <c r="X716" s="1011" t="s">
        <v>1331</v>
      </c>
      <c r="Y716" s="1011" t="s">
        <v>2346</v>
      </c>
      <c r="AA716" s="1011" t="s">
        <v>2347</v>
      </c>
      <c r="AB716" s="1011" t="s">
        <v>140</v>
      </c>
    </row>
    <row r="717" spans="1:28" x14ac:dyDescent="0.25">
      <c r="A717" s="1011">
        <v>14069587</v>
      </c>
      <c r="B717" s="1011" t="s">
        <v>1346</v>
      </c>
      <c r="C717" s="1011" t="s">
        <v>1326</v>
      </c>
      <c r="D717" s="1011" t="s">
        <v>1</v>
      </c>
      <c r="E717" s="1011" t="s">
        <v>135</v>
      </c>
      <c r="F717" s="1011" t="s">
        <v>36</v>
      </c>
      <c r="G717" s="1011" t="s">
        <v>36</v>
      </c>
      <c r="H717" s="1011" t="s">
        <v>93</v>
      </c>
      <c r="I717" s="1011" t="s">
        <v>1347</v>
      </c>
      <c r="J717" s="1011" t="s">
        <v>1348</v>
      </c>
      <c r="K717" s="1011" t="s">
        <v>1329</v>
      </c>
      <c r="L717" s="1011" t="s">
        <v>47</v>
      </c>
      <c r="M717" s="1011" t="s">
        <v>198</v>
      </c>
      <c r="N717" s="1011">
        <v>5</v>
      </c>
      <c r="O717" s="1011">
        <v>4</v>
      </c>
      <c r="P717" s="1011">
        <v>160.09</v>
      </c>
      <c r="Q717" s="1011">
        <v>238.43</v>
      </c>
      <c r="R717" s="1011">
        <v>59.44</v>
      </c>
      <c r="S717" s="1011">
        <v>60.380896489999998</v>
      </c>
      <c r="T717" s="1011">
        <v>0</v>
      </c>
      <c r="U717" s="1011">
        <v>0</v>
      </c>
      <c r="V717" s="1011">
        <v>59.44</v>
      </c>
      <c r="W717" s="1011" t="s">
        <v>1349</v>
      </c>
      <c r="X717" s="1011" t="s">
        <v>1331</v>
      </c>
      <c r="Y717" s="1011" t="s">
        <v>1350</v>
      </c>
      <c r="AA717" s="1011" t="s">
        <v>1351</v>
      </c>
      <c r="AB717" s="1011" t="s">
        <v>140</v>
      </c>
    </row>
    <row r="718" spans="1:28" x14ac:dyDescent="0.25">
      <c r="A718" s="1011">
        <v>74128661</v>
      </c>
      <c r="B718" s="1011" t="s">
        <v>2415</v>
      </c>
      <c r="C718" s="1011" t="s">
        <v>1326</v>
      </c>
      <c r="D718" s="1011" t="s">
        <v>1</v>
      </c>
      <c r="E718" s="1011" t="s">
        <v>135</v>
      </c>
      <c r="F718" s="1011" t="s">
        <v>14</v>
      </c>
      <c r="G718" s="1011" t="s">
        <v>14</v>
      </c>
      <c r="H718" s="1011" t="s">
        <v>86</v>
      </c>
      <c r="I718" s="1011" t="s">
        <v>2416</v>
      </c>
      <c r="J718" s="1011" t="s">
        <v>2417</v>
      </c>
      <c r="K718" s="1011" t="s">
        <v>1329</v>
      </c>
      <c r="L718" s="1011" t="s">
        <v>47</v>
      </c>
      <c r="M718" s="1011" t="s">
        <v>198</v>
      </c>
      <c r="N718" s="1011">
        <v>31.5</v>
      </c>
      <c r="O718" s="1011">
        <v>31</v>
      </c>
      <c r="P718" s="1011">
        <v>441</v>
      </c>
      <c r="Q718" s="1011">
        <v>897.42</v>
      </c>
      <c r="R718" s="1011">
        <v>257.97000000000003</v>
      </c>
      <c r="S718" s="1011">
        <v>123.74129637</v>
      </c>
      <c r="T718" s="1011">
        <v>0</v>
      </c>
      <c r="U718" s="1011">
        <v>0</v>
      </c>
      <c r="V718" s="1011">
        <v>257.97000000000003</v>
      </c>
      <c r="W718" s="1011" t="s">
        <v>2418</v>
      </c>
      <c r="X718" s="1011" t="s">
        <v>1331</v>
      </c>
      <c r="Y718" s="1011" t="s">
        <v>2419</v>
      </c>
      <c r="AA718" s="1011" t="s">
        <v>2420</v>
      </c>
      <c r="AB718" s="1011" t="s">
        <v>140</v>
      </c>
    </row>
    <row r="719" spans="1:28" x14ac:dyDescent="0.25">
      <c r="A719" s="1011">
        <v>53755336</v>
      </c>
      <c r="B719" s="1011" t="s">
        <v>1485</v>
      </c>
      <c r="C719" s="1011" t="s">
        <v>1326</v>
      </c>
      <c r="D719" s="1011" t="s">
        <v>1</v>
      </c>
      <c r="E719" s="1011" t="s">
        <v>135</v>
      </c>
      <c r="F719" s="1011" t="s">
        <v>38</v>
      </c>
      <c r="G719" s="1011" t="s">
        <v>38</v>
      </c>
      <c r="H719" s="1011" t="s">
        <v>101</v>
      </c>
      <c r="I719" s="1011" t="s">
        <v>1382</v>
      </c>
      <c r="J719" s="1011" t="s">
        <v>1383</v>
      </c>
      <c r="K719" s="1011" t="s">
        <v>1329</v>
      </c>
      <c r="L719" s="1011" t="s">
        <v>47</v>
      </c>
      <c r="M719" s="1011" t="s">
        <v>198</v>
      </c>
      <c r="N719" s="1011">
        <v>8.1667000000000005</v>
      </c>
      <c r="O719" s="1011">
        <v>6.1666999999999996</v>
      </c>
      <c r="P719" s="1011">
        <v>287.75</v>
      </c>
      <c r="Q719" s="1011">
        <v>376.16</v>
      </c>
      <c r="R719" s="1011">
        <v>49.27</v>
      </c>
      <c r="S719" s="1011">
        <v>78.595420880000006</v>
      </c>
      <c r="T719" s="1011">
        <v>0</v>
      </c>
      <c r="U719" s="1011">
        <v>0</v>
      </c>
      <c r="V719" s="1011">
        <v>49.27</v>
      </c>
      <c r="W719" s="1011" t="s">
        <v>1384</v>
      </c>
      <c r="X719" s="1011" t="s">
        <v>1331</v>
      </c>
      <c r="Y719" s="1011" t="s">
        <v>1486</v>
      </c>
      <c r="AA719" s="1011" t="s">
        <v>1487</v>
      </c>
      <c r="AB719" s="1011" t="s">
        <v>140</v>
      </c>
    </row>
    <row r="720" spans="1:28" x14ac:dyDescent="0.25">
      <c r="A720" s="1011">
        <v>63752968</v>
      </c>
      <c r="B720" s="1011" t="s">
        <v>1400</v>
      </c>
      <c r="C720" s="1011" t="s">
        <v>1326</v>
      </c>
      <c r="D720" s="1011" t="s">
        <v>1</v>
      </c>
      <c r="E720" s="1011" t="s">
        <v>135</v>
      </c>
      <c r="F720" s="1011" t="s">
        <v>45</v>
      </c>
      <c r="G720" s="1011" t="s">
        <v>45</v>
      </c>
      <c r="H720" s="1011" t="s">
        <v>104</v>
      </c>
      <c r="I720" s="1011" t="s">
        <v>1353</v>
      </c>
      <c r="J720" s="1011" t="s">
        <v>1354</v>
      </c>
      <c r="K720" s="1011" t="s">
        <v>1329</v>
      </c>
      <c r="L720" s="1011" t="s">
        <v>47</v>
      </c>
      <c r="M720" s="1011" t="s">
        <v>198</v>
      </c>
      <c r="N720" s="1011">
        <v>12</v>
      </c>
      <c r="O720" s="1011">
        <v>12</v>
      </c>
      <c r="P720" s="1011">
        <v>151.19999999999999</v>
      </c>
      <c r="Q720" s="1011">
        <v>758.96</v>
      </c>
      <c r="R720" s="1011">
        <v>179.52</v>
      </c>
      <c r="S720" s="1011">
        <v>96.42430075</v>
      </c>
      <c r="T720" s="1011">
        <v>0</v>
      </c>
      <c r="U720" s="1011">
        <v>0</v>
      </c>
      <c r="V720" s="1011">
        <v>179.52</v>
      </c>
      <c r="W720" s="1011" t="s">
        <v>1355</v>
      </c>
      <c r="X720" s="1011" t="s">
        <v>1331</v>
      </c>
      <c r="Y720" s="1011" t="s">
        <v>1401</v>
      </c>
      <c r="AA720" s="1011" t="s">
        <v>1402</v>
      </c>
      <c r="AB720" s="1011" t="s">
        <v>140</v>
      </c>
    </row>
    <row r="721" spans="1:28" x14ac:dyDescent="0.25">
      <c r="A721" s="1011">
        <v>13904818</v>
      </c>
      <c r="B721" s="1011" t="s">
        <v>2363</v>
      </c>
      <c r="C721" s="1011" t="s">
        <v>1326</v>
      </c>
      <c r="D721" s="1011" t="s">
        <v>1</v>
      </c>
      <c r="E721" s="1011" t="s">
        <v>135</v>
      </c>
      <c r="F721" s="1011" t="s">
        <v>6</v>
      </c>
      <c r="G721" s="1011" t="s">
        <v>6</v>
      </c>
      <c r="H721" s="1011" t="s">
        <v>89</v>
      </c>
      <c r="I721" s="1011" t="s">
        <v>2364</v>
      </c>
      <c r="J721" s="1011" t="s">
        <v>2365</v>
      </c>
      <c r="K721" s="1011" t="s">
        <v>1329</v>
      </c>
      <c r="L721" s="1011" t="s">
        <v>47</v>
      </c>
      <c r="M721" s="1011" t="s">
        <v>198</v>
      </c>
      <c r="N721" s="1011">
        <v>15</v>
      </c>
      <c r="O721" s="1011">
        <v>3</v>
      </c>
      <c r="P721" s="1011">
        <v>152.25</v>
      </c>
      <c r="Q721" s="1011">
        <v>587.13</v>
      </c>
      <c r="R721" s="1011">
        <v>124.87</v>
      </c>
      <c r="S721" s="1011">
        <v>40.861685110000003</v>
      </c>
      <c r="T721" s="1011">
        <v>0</v>
      </c>
      <c r="U721" s="1011">
        <v>0</v>
      </c>
      <c r="V721" s="1011">
        <v>124.87</v>
      </c>
      <c r="W721" s="1011" t="s">
        <v>2366</v>
      </c>
      <c r="X721" s="1011" t="s">
        <v>1331</v>
      </c>
      <c r="Y721" s="1011" t="s">
        <v>2367</v>
      </c>
      <c r="AA721" s="1011" t="s">
        <v>2368</v>
      </c>
      <c r="AB721" s="1011" t="s">
        <v>140</v>
      </c>
    </row>
    <row r="722" spans="1:28" x14ac:dyDescent="0.25">
      <c r="A722" s="1011">
        <v>63997555</v>
      </c>
      <c r="B722" s="1011" t="s">
        <v>1633</v>
      </c>
      <c r="C722" s="1011" t="s">
        <v>1326</v>
      </c>
      <c r="D722" s="1011" t="s">
        <v>1</v>
      </c>
      <c r="E722" s="1011" t="s">
        <v>135</v>
      </c>
      <c r="F722" s="1011" t="s">
        <v>20</v>
      </c>
      <c r="G722" s="1011" t="s">
        <v>20</v>
      </c>
      <c r="H722" s="1011" t="s">
        <v>96</v>
      </c>
      <c r="I722" s="1011" t="s">
        <v>1503</v>
      </c>
      <c r="J722" s="1011" t="s">
        <v>1504</v>
      </c>
      <c r="K722" s="1011" t="s">
        <v>1329</v>
      </c>
      <c r="L722" s="1011" t="s">
        <v>47</v>
      </c>
      <c r="M722" s="1011" t="s">
        <v>198</v>
      </c>
      <c r="N722" s="1011">
        <v>42</v>
      </c>
      <c r="O722" s="1011">
        <v>41</v>
      </c>
      <c r="P722" s="1011">
        <v>61.99</v>
      </c>
      <c r="Q722" s="1011">
        <v>551.86</v>
      </c>
      <c r="R722" s="1011">
        <v>196.96</v>
      </c>
      <c r="S722" s="1011">
        <v>29.573681300000001</v>
      </c>
      <c r="T722" s="1011">
        <v>0</v>
      </c>
      <c r="U722" s="1011">
        <v>0</v>
      </c>
      <c r="V722" s="1011">
        <v>196.96</v>
      </c>
      <c r="W722" s="1011" t="s">
        <v>1505</v>
      </c>
      <c r="X722" s="1011" t="s">
        <v>1331</v>
      </c>
      <c r="Y722" s="1011" t="s">
        <v>1634</v>
      </c>
      <c r="AA722" s="1011" t="s">
        <v>1635</v>
      </c>
      <c r="AB722" s="1011" t="s">
        <v>140</v>
      </c>
    </row>
    <row r="723" spans="1:28" x14ac:dyDescent="0.25">
      <c r="A723" s="1011">
        <v>13991989</v>
      </c>
      <c r="B723" s="1011" t="s">
        <v>1403</v>
      </c>
      <c r="C723" s="1011" t="s">
        <v>1326</v>
      </c>
      <c r="D723" s="1011" t="s">
        <v>1</v>
      </c>
      <c r="E723" s="1011" t="s">
        <v>135</v>
      </c>
      <c r="F723" s="1011" t="s">
        <v>34</v>
      </c>
      <c r="G723" s="1011" t="s">
        <v>34</v>
      </c>
      <c r="H723" s="1011" t="s">
        <v>104</v>
      </c>
      <c r="I723" s="1011" t="s">
        <v>1404</v>
      </c>
      <c r="J723" s="1011" t="s">
        <v>1405</v>
      </c>
      <c r="K723" s="1011" t="s">
        <v>1329</v>
      </c>
      <c r="L723" s="1011" t="s">
        <v>47</v>
      </c>
      <c r="M723" s="1011" t="s">
        <v>198</v>
      </c>
      <c r="N723" s="1011">
        <v>8</v>
      </c>
      <c r="O723" s="1011">
        <v>7</v>
      </c>
      <c r="P723" s="1011">
        <v>318.5</v>
      </c>
      <c r="Q723" s="1011">
        <v>630.61</v>
      </c>
      <c r="R723" s="1011">
        <v>84.237296610000001</v>
      </c>
      <c r="S723" s="1011">
        <v>78.529873510000002</v>
      </c>
      <c r="T723" s="1011">
        <v>-1.33270339</v>
      </c>
      <c r="U723" s="1011">
        <v>0</v>
      </c>
      <c r="V723" s="1011">
        <v>85.57</v>
      </c>
      <c r="W723" s="1011" t="s">
        <v>1406</v>
      </c>
      <c r="X723" s="1011" t="s">
        <v>1331</v>
      </c>
      <c r="Y723" s="1011" t="s">
        <v>1407</v>
      </c>
      <c r="AA723" s="1011" t="s">
        <v>1408</v>
      </c>
      <c r="AB723" s="1011" t="s">
        <v>140</v>
      </c>
    </row>
    <row r="724" spans="1:28" x14ac:dyDescent="0.25">
      <c r="A724" s="1011">
        <v>64166572</v>
      </c>
      <c r="B724" s="1011" t="s">
        <v>2082</v>
      </c>
      <c r="C724" s="1011" t="s">
        <v>1326</v>
      </c>
      <c r="D724" s="1011" t="s">
        <v>1</v>
      </c>
      <c r="E724" s="1011" t="s">
        <v>135</v>
      </c>
      <c r="F724" s="1011" t="s">
        <v>20</v>
      </c>
      <c r="G724" s="1011" t="s">
        <v>20</v>
      </c>
      <c r="H724" s="1011" t="s">
        <v>104</v>
      </c>
      <c r="I724" s="1011" t="s">
        <v>2083</v>
      </c>
      <c r="J724" s="1011" t="s">
        <v>1499</v>
      </c>
      <c r="K724" s="1011" t="s">
        <v>1329</v>
      </c>
      <c r="L724" s="1011" t="s">
        <v>47</v>
      </c>
      <c r="M724" s="1011" t="s">
        <v>198</v>
      </c>
      <c r="N724" s="1011">
        <v>9</v>
      </c>
      <c r="O724" s="1011">
        <v>8</v>
      </c>
      <c r="P724" s="1011">
        <v>247</v>
      </c>
      <c r="Q724" s="1011">
        <v>301.11</v>
      </c>
      <c r="R724" s="1011">
        <v>48.53</v>
      </c>
      <c r="S724" s="1011">
        <v>18.65063348</v>
      </c>
      <c r="T724" s="1011">
        <v>0</v>
      </c>
      <c r="U724" s="1011">
        <v>0</v>
      </c>
      <c r="V724" s="1011">
        <v>48.53</v>
      </c>
      <c r="W724" s="1011" t="s">
        <v>1361</v>
      </c>
      <c r="X724" s="1011" t="s">
        <v>1331</v>
      </c>
      <c r="Y724" s="1011" t="s">
        <v>2084</v>
      </c>
      <c r="AA724" s="1011" t="s">
        <v>2085</v>
      </c>
      <c r="AB724" s="1011" t="s">
        <v>140</v>
      </c>
    </row>
    <row r="725" spans="1:28" x14ac:dyDescent="0.25">
      <c r="A725" s="1011">
        <v>43754282</v>
      </c>
      <c r="B725" s="1011" t="s">
        <v>2125</v>
      </c>
      <c r="C725" s="1011" t="s">
        <v>1326</v>
      </c>
      <c r="D725" s="1011" t="s">
        <v>1</v>
      </c>
      <c r="E725" s="1011" t="s">
        <v>135</v>
      </c>
      <c r="F725" s="1011" t="s">
        <v>34</v>
      </c>
      <c r="G725" s="1011" t="s">
        <v>34</v>
      </c>
      <c r="H725" s="1011" t="s">
        <v>1394</v>
      </c>
      <c r="I725" s="1011" t="s">
        <v>1327</v>
      </c>
      <c r="J725" s="1011" t="s">
        <v>1328</v>
      </c>
      <c r="K725" s="1011" t="s">
        <v>1329</v>
      </c>
      <c r="L725" s="1011" t="s">
        <v>47</v>
      </c>
      <c r="M725" s="1011" t="s">
        <v>198</v>
      </c>
      <c r="N725" s="1011">
        <v>0</v>
      </c>
      <c r="O725" s="1011">
        <v>0</v>
      </c>
      <c r="P725" s="1011">
        <v>0</v>
      </c>
      <c r="Q725" s="1011">
        <v>0</v>
      </c>
      <c r="R725" s="1011">
        <v>0</v>
      </c>
      <c r="S725" s="1011">
        <v>0</v>
      </c>
      <c r="T725" s="1011">
        <v>0</v>
      </c>
      <c r="U725" s="1011">
        <v>0</v>
      </c>
      <c r="V725" s="1011">
        <v>0</v>
      </c>
      <c r="W725" s="1011" t="s">
        <v>1330</v>
      </c>
      <c r="X725" s="1011" t="s">
        <v>1331</v>
      </c>
      <c r="Y725" s="1011" t="s">
        <v>2126</v>
      </c>
      <c r="AA725" s="1011" t="s">
        <v>2127</v>
      </c>
      <c r="AB725" s="1011" t="s">
        <v>140</v>
      </c>
    </row>
    <row r="726" spans="1:28" x14ac:dyDescent="0.25">
      <c r="A726" s="1011">
        <v>63757363</v>
      </c>
      <c r="B726" s="1011" t="s">
        <v>1387</v>
      </c>
      <c r="C726" s="1011" t="s">
        <v>1326</v>
      </c>
      <c r="D726" s="1011" t="s">
        <v>1</v>
      </c>
      <c r="E726" s="1011" t="s">
        <v>135</v>
      </c>
      <c r="F726" s="1011" t="s">
        <v>0</v>
      </c>
      <c r="G726" s="1011" t="s">
        <v>0</v>
      </c>
      <c r="H726" s="1011" t="s">
        <v>100</v>
      </c>
      <c r="I726" s="1011" t="s">
        <v>1388</v>
      </c>
      <c r="J726" s="1011" t="s">
        <v>1389</v>
      </c>
      <c r="K726" s="1011" t="s">
        <v>1329</v>
      </c>
      <c r="L726" s="1011" t="s">
        <v>47</v>
      </c>
      <c r="M726" s="1011" t="s">
        <v>198</v>
      </c>
      <c r="N726" s="1011">
        <v>24.75</v>
      </c>
      <c r="O726" s="1011">
        <v>24.75</v>
      </c>
      <c r="P726" s="1011">
        <v>495</v>
      </c>
      <c r="Q726" s="1011">
        <v>1485.75</v>
      </c>
      <c r="R726" s="1011">
        <v>338.06</v>
      </c>
      <c r="S726" s="1011">
        <v>154.00444512000001</v>
      </c>
      <c r="T726" s="1011">
        <v>0</v>
      </c>
      <c r="U726" s="1011">
        <v>0</v>
      </c>
      <c r="V726" s="1011">
        <v>338.06</v>
      </c>
      <c r="W726" s="1011" t="s">
        <v>1390</v>
      </c>
      <c r="X726" s="1011" t="s">
        <v>1331</v>
      </c>
      <c r="Y726" s="1011" t="s">
        <v>1391</v>
      </c>
      <c r="AA726" s="1011" t="s">
        <v>1392</v>
      </c>
      <c r="AB726" s="1011" t="s">
        <v>140</v>
      </c>
    </row>
    <row r="727" spans="1:28" x14ac:dyDescent="0.25">
      <c r="A727" s="1011">
        <v>23756356</v>
      </c>
      <c r="B727" s="1011" t="s">
        <v>2402</v>
      </c>
      <c r="C727" s="1011" t="s">
        <v>1326</v>
      </c>
      <c r="D727" s="1011" t="s">
        <v>1</v>
      </c>
      <c r="E727" s="1011" t="s">
        <v>135</v>
      </c>
      <c r="F727" s="1011" t="s">
        <v>11</v>
      </c>
      <c r="G727" s="1011" t="s">
        <v>11</v>
      </c>
      <c r="H727" s="1011" t="s">
        <v>1394</v>
      </c>
      <c r="I727" s="1011" t="s">
        <v>1498</v>
      </c>
      <c r="J727" s="1011" t="s">
        <v>1499</v>
      </c>
      <c r="K727" s="1011" t="s">
        <v>1329</v>
      </c>
      <c r="L727" s="1011" t="s">
        <v>47</v>
      </c>
      <c r="M727" s="1011" t="s">
        <v>198</v>
      </c>
      <c r="N727" s="1011">
        <v>0</v>
      </c>
      <c r="O727" s="1011">
        <v>0</v>
      </c>
      <c r="P727" s="1011">
        <v>0</v>
      </c>
      <c r="Q727" s="1011">
        <v>0</v>
      </c>
      <c r="R727" s="1011">
        <v>0</v>
      </c>
      <c r="S727" s="1011">
        <v>0</v>
      </c>
      <c r="T727" s="1011">
        <v>0</v>
      </c>
      <c r="U727" s="1011">
        <v>0</v>
      </c>
      <c r="V727" s="1011">
        <v>0</v>
      </c>
      <c r="W727" s="1011" t="s">
        <v>1361</v>
      </c>
      <c r="X727" s="1011" t="s">
        <v>1331</v>
      </c>
      <c r="Y727" s="1011" t="s">
        <v>2403</v>
      </c>
      <c r="AA727" s="1011" t="s">
        <v>2404</v>
      </c>
      <c r="AB727" s="1011" t="s">
        <v>140</v>
      </c>
    </row>
    <row r="728" spans="1:28" x14ac:dyDescent="0.25">
      <c r="A728" s="1011">
        <v>4059234</v>
      </c>
      <c r="B728" s="1011" t="s">
        <v>1908</v>
      </c>
      <c r="C728" s="1011" t="s">
        <v>1326</v>
      </c>
      <c r="D728" s="1011" t="s">
        <v>1</v>
      </c>
      <c r="E728" s="1011" t="s">
        <v>135</v>
      </c>
      <c r="F728" s="1011" t="s">
        <v>48</v>
      </c>
      <c r="G728" s="1011" t="s">
        <v>48</v>
      </c>
      <c r="H728" s="1011" t="s">
        <v>96</v>
      </c>
      <c r="I728" s="1011" t="s">
        <v>1909</v>
      </c>
      <c r="J728" s="1011" t="s">
        <v>1892</v>
      </c>
      <c r="K728" s="1011" t="s">
        <v>1329</v>
      </c>
      <c r="L728" s="1011" t="s">
        <v>47</v>
      </c>
      <c r="M728" s="1011" t="s">
        <v>198</v>
      </c>
      <c r="N728" s="1011">
        <v>7</v>
      </c>
      <c r="O728" s="1011">
        <v>1</v>
      </c>
      <c r="P728" s="1011">
        <v>4.8099999999999996</v>
      </c>
      <c r="Q728" s="1011">
        <v>66.95</v>
      </c>
      <c r="R728" s="1011">
        <v>31.78</v>
      </c>
      <c r="S728" s="1011">
        <v>5.2661455799999999</v>
      </c>
      <c r="T728" s="1011">
        <v>0</v>
      </c>
      <c r="U728" s="1011">
        <v>0</v>
      </c>
      <c r="V728" s="1011">
        <v>31.78</v>
      </c>
      <c r="W728" s="1011" t="s">
        <v>1893</v>
      </c>
      <c r="X728" s="1011" t="s">
        <v>1331</v>
      </c>
      <c r="Y728" s="1011" t="s">
        <v>1910</v>
      </c>
      <c r="AA728" s="1011" t="s">
        <v>1911</v>
      </c>
      <c r="AB728" s="1011" t="s">
        <v>140</v>
      </c>
    </row>
    <row r="729" spans="1:28" x14ac:dyDescent="0.25">
      <c r="A729" s="1011">
        <v>54239215</v>
      </c>
      <c r="B729" s="1011" t="s">
        <v>2530</v>
      </c>
      <c r="C729" s="1011" t="s">
        <v>1326</v>
      </c>
      <c r="D729" s="1011" t="s">
        <v>1</v>
      </c>
      <c r="E729" s="1011" t="s">
        <v>135</v>
      </c>
      <c r="F729" s="1011" t="s">
        <v>38</v>
      </c>
      <c r="G729" s="1011" t="s">
        <v>38</v>
      </c>
      <c r="H729" s="1011" t="s">
        <v>1394</v>
      </c>
      <c r="I729" s="1011" t="s">
        <v>2531</v>
      </c>
      <c r="J729" s="1011" t="s">
        <v>1669</v>
      </c>
      <c r="K729" s="1011" t="s">
        <v>1329</v>
      </c>
      <c r="L729" s="1011" t="s">
        <v>47</v>
      </c>
      <c r="M729" s="1011" t="s">
        <v>198</v>
      </c>
      <c r="N729" s="1011">
        <v>0</v>
      </c>
      <c r="O729" s="1011">
        <v>0</v>
      </c>
      <c r="P729" s="1011">
        <v>0</v>
      </c>
      <c r="Q729" s="1011">
        <v>0</v>
      </c>
      <c r="R729" s="1011">
        <v>0</v>
      </c>
      <c r="S729" s="1011">
        <v>0</v>
      </c>
      <c r="T729" s="1011">
        <v>0</v>
      </c>
      <c r="U729" s="1011">
        <v>0</v>
      </c>
      <c r="V729" s="1011">
        <v>0</v>
      </c>
      <c r="W729" s="1011" t="s">
        <v>1670</v>
      </c>
      <c r="X729" s="1011" t="s">
        <v>1331</v>
      </c>
      <c r="Y729" s="1011" t="s">
        <v>2532</v>
      </c>
      <c r="Z729" s="1011" t="s">
        <v>2533</v>
      </c>
      <c r="AA729" s="1011" t="s">
        <v>1992</v>
      </c>
      <c r="AB729" s="1011" t="s">
        <v>140</v>
      </c>
    </row>
    <row r="730" spans="1:28" x14ac:dyDescent="0.25">
      <c r="A730" s="1011">
        <v>14089023</v>
      </c>
      <c r="B730" s="1011" t="s">
        <v>2534</v>
      </c>
      <c r="C730" s="1011" t="s">
        <v>1326</v>
      </c>
      <c r="D730" s="1011" t="s">
        <v>1</v>
      </c>
      <c r="E730" s="1011" t="s">
        <v>135</v>
      </c>
      <c r="F730" s="1011" t="s">
        <v>36</v>
      </c>
      <c r="G730" s="1011" t="s">
        <v>36</v>
      </c>
      <c r="H730" s="1011" t="s">
        <v>93</v>
      </c>
      <c r="I730" s="1011" t="s">
        <v>2535</v>
      </c>
      <c r="J730" s="1011" t="s">
        <v>1396</v>
      </c>
      <c r="K730" s="1011" t="s">
        <v>1329</v>
      </c>
      <c r="L730" s="1011" t="s">
        <v>47</v>
      </c>
      <c r="M730" s="1011" t="s">
        <v>198</v>
      </c>
      <c r="N730" s="1011">
        <v>3</v>
      </c>
      <c r="O730" s="1011">
        <v>3</v>
      </c>
      <c r="P730" s="1011">
        <v>18.260000000000002</v>
      </c>
      <c r="Q730" s="1011">
        <v>114.28</v>
      </c>
      <c r="R730" s="1011">
        <v>13.15</v>
      </c>
      <c r="S730" s="1011">
        <v>31.909528330000001</v>
      </c>
      <c r="T730" s="1011">
        <v>0</v>
      </c>
      <c r="U730" s="1011">
        <v>0</v>
      </c>
      <c r="V730" s="1011">
        <v>13.15</v>
      </c>
      <c r="W730" s="1011" t="s">
        <v>1397</v>
      </c>
      <c r="X730" s="1011" t="s">
        <v>1331</v>
      </c>
      <c r="Y730" s="1011" t="s">
        <v>2536</v>
      </c>
      <c r="AA730" s="1011" t="s">
        <v>2537</v>
      </c>
      <c r="AB730" s="1011" t="s">
        <v>140</v>
      </c>
    </row>
    <row r="731" spans="1:28" x14ac:dyDescent="0.25">
      <c r="A731" s="1011">
        <v>43922541</v>
      </c>
      <c r="B731" s="1011" t="s">
        <v>2538</v>
      </c>
      <c r="C731" s="1011" t="s">
        <v>1326</v>
      </c>
      <c r="D731" s="1011" t="s">
        <v>1</v>
      </c>
      <c r="E731" s="1011" t="s">
        <v>135</v>
      </c>
      <c r="F731" s="1011" t="s">
        <v>35</v>
      </c>
      <c r="G731" s="1011" t="s">
        <v>35</v>
      </c>
      <c r="H731" s="1011" t="s">
        <v>96</v>
      </c>
      <c r="I731" s="1011" t="s">
        <v>1498</v>
      </c>
      <c r="J731" s="1011" t="s">
        <v>1499</v>
      </c>
      <c r="K731" s="1011" t="s">
        <v>1329</v>
      </c>
      <c r="L731" s="1011" t="s">
        <v>47</v>
      </c>
      <c r="M731" s="1011" t="s">
        <v>198</v>
      </c>
      <c r="N731" s="1011">
        <v>22.5001</v>
      </c>
      <c r="O731" s="1011">
        <v>8.5000999999999998</v>
      </c>
      <c r="P731" s="1011">
        <v>39.97</v>
      </c>
      <c r="Q731" s="1011">
        <v>534.88</v>
      </c>
      <c r="R731" s="1011">
        <v>99.29</v>
      </c>
      <c r="S731" s="1011">
        <v>50.749788879999997</v>
      </c>
      <c r="T731" s="1011">
        <v>0</v>
      </c>
      <c r="U731" s="1011">
        <v>0</v>
      </c>
      <c r="V731" s="1011">
        <v>99.29</v>
      </c>
      <c r="W731" s="1011" t="s">
        <v>1361</v>
      </c>
      <c r="X731" s="1011" t="s">
        <v>1331</v>
      </c>
      <c r="Y731" s="1011" t="s">
        <v>2539</v>
      </c>
      <c r="AA731" s="1011" t="s">
        <v>2540</v>
      </c>
      <c r="AB731" s="1011" t="s">
        <v>140</v>
      </c>
    </row>
    <row r="732" spans="1:28" x14ac:dyDescent="0.25">
      <c r="A732" s="1011">
        <v>64020167</v>
      </c>
      <c r="B732" s="1011" t="s">
        <v>2264</v>
      </c>
      <c r="C732" s="1011" t="s">
        <v>1326</v>
      </c>
      <c r="D732" s="1011" t="s">
        <v>1</v>
      </c>
      <c r="E732" s="1011" t="s">
        <v>135</v>
      </c>
      <c r="F732" s="1011" t="s">
        <v>14</v>
      </c>
      <c r="G732" s="1011" t="s">
        <v>14</v>
      </c>
      <c r="H732" s="1011" t="s">
        <v>102</v>
      </c>
      <c r="I732" s="1011" t="s">
        <v>2265</v>
      </c>
      <c r="J732" s="1011" t="s">
        <v>2266</v>
      </c>
      <c r="K732" s="1011" t="s">
        <v>1329</v>
      </c>
      <c r="L732" s="1011" t="s">
        <v>47</v>
      </c>
      <c r="M732" s="1011" t="s">
        <v>198</v>
      </c>
      <c r="N732" s="1011">
        <v>1</v>
      </c>
      <c r="O732" s="1011">
        <v>0</v>
      </c>
      <c r="P732" s="1011">
        <v>12.48</v>
      </c>
      <c r="Q732" s="1011">
        <v>55.88</v>
      </c>
      <c r="R732" s="1011">
        <v>17.54</v>
      </c>
      <c r="S732" s="1011">
        <v>0</v>
      </c>
      <c r="T732" s="1011">
        <v>0</v>
      </c>
      <c r="U732" s="1011">
        <v>0</v>
      </c>
      <c r="V732" s="1011">
        <v>17.54</v>
      </c>
      <c r="W732" s="1011" t="s">
        <v>2267</v>
      </c>
      <c r="X732" s="1011" t="s">
        <v>1331</v>
      </c>
      <c r="Y732" s="1011" t="s">
        <v>2268</v>
      </c>
      <c r="AA732" s="1011" t="s">
        <v>2269</v>
      </c>
      <c r="AB732" s="1011" t="s">
        <v>140</v>
      </c>
    </row>
    <row r="733" spans="1:28" x14ac:dyDescent="0.25">
      <c r="A733" s="1011">
        <v>3757705</v>
      </c>
      <c r="B733" s="1011" t="s">
        <v>2541</v>
      </c>
      <c r="C733" s="1011" t="s">
        <v>1326</v>
      </c>
      <c r="D733" s="1011" t="s">
        <v>1</v>
      </c>
      <c r="E733" s="1011" t="s">
        <v>135</v>
      </c>
      <c r="F733" s="1011" t="s">
        <v>6</v>
      </c>
      <c r="G733" s="1011" t="s">
        <v>6</v>
      </c>
      <c r="H733" s="1011" t="s">
        <v>86</v>
      </c>
      <c r="I733" s="1011" t="s">
        <v>2049</v>
      </c>
      <c r="J733" s="1011" t="s">
        <v>1510</v>
      </c>
      <c r="K733" s="1011" t="s">
        <v>1329</v>
      </c>
      <c r="L733" s="1011" t="s">
        <v>47</v>
      </c>
      <c r="M733" s="1011" t="s">
        <v>198</v>
      </c>
      <c r="N733" s="1011">
        <v>4</v>
      </c>
      <c r="O733" s="1011">
        <v>4</v>
      </c>
      <c r="P733" s="1011">
        <v>64</v>
      </c>
      <c r="Q733" s="1011">
        <v>121.49</v>
      </c>
      <c r="R733" s="1011">
        <v>18.45</v>
      </c>
      <c r="S733" s="1011">
        <v>17.920000000000002</v>
      </c>
      <c r="T733" s="1011">
        <v>0</v>
      </c>
      <c r="U733" s="1011">
        <v>0</v>
      </c>
      <c r="V733" s="1011">
        <v>18.45</v>
      </c>
      <c r="W733" s="1011" t="s">
        <v>1511</v>
      </c>
      <c r="X733" s="1011" t="s">
        <v>1331</v>
      </c>
      <c r="Y733" s="1011" t="s">
        <v>1512</v>
      </c>
      <c r="AA733" s="1011" t="s">
        <v>2542</v>
      </c>
      <c r="AB733" s="1011" t="s">
        <v>140</v>
      </c>
    </row>
    <row r="734" spans="1:28" x14ac:dyDescent="0.25">
      <c r="A734" s="1011">
        <v>3757812</v>
      </c>
      <c r="B734" s="1011" t="s">
        <v>1497</v>
      </c>
      <c r="C734" s="1011" t="s">
        <v>1326</v>
      </c>
      <c r="D734" s="1011" t="s">
        <v>1</v>
      </c>
      <c r="E734" s="1011" t="s">
        <v>135</v>
      </c>
      <c r="F734" s="1011" t="s">
        <v>11</v>
      </c>
      <c r="G734" s="1011" t="s">
        <v>11</v>
      </c>
      <c r="H734" s="1011" t="s">
        <v>1394</v>
      </c>
      <c r="I734" s="1011" t="s">
        <v>1359</v>
      </c>
      <c r="J734" s="1011" t="s">
        <v>1360</v>
      </c>
      <c r="K734" s="1011" t="s">
        <v>1329</v>
      </c>
      <c r="L734" s="1011" t="s">
        <v>47</v>
      </c>
      <c r="M734" s="1011" t="s">
        <v>198</v>
      </c>
      <c r="N734" s="1011">
        <v>0</v>
      </c>
      <c r="O734" s="1011">
        <v>0</v>
      </c>
      <c r="P734" s="1011">
        <v>0</v>
      </c>
      <c r="Q734" s="1011">
        <v>0</v>
      </c>
      <c r="R734" s="1011">
        <v>0</v>
      </c>
      <c r="S734" s="1011">
        <v>0</v>
      </c>
      <c r="T734" s="1011">
        <v>0</v>
      </c>
      <c r="U734" s="1011">
        <v>0</v>
      </c>
      <c r="V734" s="1011">
        <v>0</v>
      </c>
      <c r="W734" s="1011" t="s">
        <v>1361</v>
      </c>
      <c r="X734" s="1011" t="s">
        <v>1331</v>
      </c>
      <c r="Y734" s="1011" t="s">
        <v>2182</v>
      </c>
      <c r="AA734" s="1011" t="s">
        <v>2183</v>
      </c>
      <c r="AB734" s="1011" t="s">
        <v>140</v>
      </c>
    </row>
    <row r="735" spans="1:28" x14ac:dyDescent="0.25">
      <c r="A735" s="1011">
        <v>94142809</v>
      </c>
      <c r="B735" s="1011" t="s">
        <v>1912</v>
      </c>
      <c r="C735" s="1011" t="s">
        <v>1326</v>
      </c>
      <c r="D735" s="1011" t="s">
        <v>1</v>
      </c>
      <c r="E735" s="1011" t="s">
        <v>135</v>
      </c>
      <c r="F735" s="1011" t="s">
        <v>48</v>
      </c>
      <c r="G735" s="1011" t="s">
        <v>48</v>
      </c>
      <c r="H735" s="1011" t="s">
        <v>102</v>
      </c>
      <c r="I735" s="1011" t="s">
        <v>1913</v>
      </c>
      <c r="J735" s="1011" t="s">
        <v>1914</v>
      </c>
      <c r="K735" s="1011" t="s">
        <v>1329</v>
      </c>
      <c r="L735" s="1011" t="s">
        <v>47</v>
      </c>
      <c r="M735" s="1011" t="s">
        <v>198</v>
      </c>
      <c r="N735" s="1011">
        <v>1.75</v>
      </c>
      <c r="O735" s="1011">
        <v>0</v>
      </c>
      <c r="P735" s="1011">
        <v>44.51</v>
      </c>
      <c r="Q735" s="1011">
        <v>101.1</v>
      </c>
      <c r="R735" s="1011">
        <v>25.94</v>
      </c>
      <c r="S735" s="1011">
        <v>4.7754266100000002</v>
      </c>
      <c r="T735" s="1011">
        <v>0</v>
      </c>
      <c r="U735" s="1011">
        <v>0</v>
      </c>
      <c r="V735" s="1011">
        <v>25.94</v>
      </c>
      <c r="W735" s="1011" t="s">
        <v>1915</v>
      </c>
      <c r="X735" s="1011" t="s">
        <v>1331</v>
      </c>
      <c r="Y735" s="1011" t="s">
        <v>1916</v>
      </c>
      <c r="AA735" s="1011" t="s">
        <v>1917</v>
      </c>
      <c r="AB735" s="1011" t="s">
        <v>140</v>
      </c>
    </row>
    <row r="736" spans="1:28" x14ac:dyDescent="0.25">
      <c r="A736" s="1011">
        <v>23756737</v>
      </c>
      <c r="B736" s="1011" t="s">
        <v>2168</v>
      </c>
      <c r="C736" s="1011" t="s">
        <v>1326</v>
      </c>
      <c r="D736" s="1011" t="s">
        <v>1</v>
      </c>
      <c r="E736" s="1011" t="s">
        <v>135</v>
      </c>
      <c r="F736" s="1011" t="s">
        <v>4</v>
      </c>
      <c r="G736" s="1011" t="s">
        <v>4</v>
      </c>
      <c r="H736" s="1011" t="s">
        <v>86</v>
      </c>
      <c r="I736" s="1011" t="s">
        <v>1656</v>
      </c>
      <c r="J736" s="1011" t="s">
        <v>1657</v>
      </c>
      <c r="K736" s="1011" t="s">
        <v>1329</v>
      </c>
      <c r="L736" s="1011" t="s">
        <v>47</v>
      </c>
      <c r="M736" s="1011" t="s">
        <v>198</v>
      </c>
      <c r="N736" s="1011">
        <v>0.5</v>
      </c>
      <c r="O736" s="1011">
        <v>0</v>
      </c>
      <c r="P736" s="1011">
        <v>11</v>
      </c>
      <c r="Q736" s="1011">
        <v>18.95</v>
      </c>
      <c r="R736" s="1011">
        <v>3.57</v>
      </c>
      <c r="S736" s="1011">
        <v>2.42</v>
      </c>
      <c r="T736" s="1011">
        <v>0</v>
      </c>
      <c r="U736" s="1011">
        <v>0</v>
      </c>
      <c r="V736" s="1011">
        <v>3.57</v>
      </c>
      <c r="W736" s="1011" t="s">
        <v>1658</v>
      </c>
      <c r="X736" s="1011" t="s">
        <v>1331</v>
      </c>
      <c r="Y736" s="1011" t="s">
        <v>2169</v>
      </c>
      <c r="AA736" s="1011" t="s">
        <v>2170</v>
      </c>
      <c r="AB736" s="1011" t="s">
        <v>140</v>
      </c>
    </row>
    <row r="737" spans="1:28" x14ac:dyDescent="0.25">
      <c r="A737" s="1011">
        <v>4165502</v>
      </c>
      <c r="B737" s="1011" t="s">
        <v>2369</v>
      </c>
      <c r="C737" s="1011" t="s">
        <v>1326</v>
      </c>
      <c r="D737" s="1011" t="s">
        <v>1</v>
      </c>
      <c r="E737" s="1011" t="s">
        <v>135</v>
      </c>
      <c r="F737" s="1011" t="s">
        <v>4</v>
      </c>
      <c r="G737" s="1011" t="s">
        <v>4</v>
      </c>
      <c r="H737" s="1011" t="s">
        <v>91</v>
      </c>
      <c r="I737" s="1011" t="s">
        <v>2370</v>
      </c>
      <c r="J737" s="1011" t="s">
        <v>1499</v>
      </c>
      <c r="K737" s="1011" t="s">
        <v>1329</v>
      </c>
      <c r="L737" s="1011" t="s">
        <v>47</v>
      </c>
      <c r="M737" s="1011" t="s">
        <v>198</v>
      </c>
      <c r="N737" s="1011">
        <v>1</v>
      </c>
      <c r="O737" s="1011">
        <v>1</v>
      </c>
      <c r="P737" s="1011">
        <v>9.9499999999999993</v>
      </c>
      <c r="Q737" s="1011">
        <v>55.32</v>
      </c>
      <c r="R737" s="1011">
        <v>6.47</v>
      </c>
      <c r="S737" s="1011">
        <v>0</v>
      </c>
      <c r="T737" s="1011">
        <v>0</v>
      </c>
      <c r="U737" s="1011">
        <v>0</v>
      </c>
      <c r="V737" s="1011">
        <v>6.47</v>
      </c>
      <c r="W737" s="1011" t="s">
        <v>1361</v>
      </c>
      <c r="X737" s="1011" t="s">
        <v>1331</v>
      </c>
      <c r="Y737" s="1011" t="s">
        <v>2371</v>
      </c>
      <c r="AA737" s="1011" t="s">
        <v>2372</v>
      </c>
      <c r="AB737" s="1011" t="s">
        <v>140</v>
      </c>
    </row>
    <row r="738" spans="1:28" x14ac:dyDescent="0.25">
      <c r="A738" s="1011">
        <v>14270797</v>
      </c>
      <c r="B738" s="1011" t="s">
        <v>2424</v>
      </c>
      <c r="C738" s="1011" t="s">
        <v>1326</v>
      </c>
      <c r="D738" s="1011" t="s">
        <v>1</v>
      </c>
      <c r="E738" s="1011" t="s">
        <v>135</v>
      </c>
      <c r="F738" s="1011" t="s">
        <v>34</v>
      </c>
      <c r="G738" s="1011" t="s">
        <v>34</v>
      </c>
      <c r="H738" s="1011" t="s">
        <v>529</v>
      </c>
      <c r="I738" s="1011" t="s">
        <v>1462</v>
      </c>
      <c r="J738" s="1011" t="s">
        <v>1463</v>
      </c>
      <c r="K738" s="1011" t="s">
        <v>1329</v>
      </c>
      <c r="L738" s="1011" t="s">
        <v>47</v>
      </c>
      <c r="M738" s="1011" t="s">
        <v>198</v>
      </c>
      <c r="N738" s="1011">
        <v>1</v>
      </c>
      <c r="O738" s="1011">
        <v>1</v>
      </c>
      <c r="P738" s="1011">
        <v>10</v>
      </c>
      <c r="Q738" s="1011">
        <v>80.77</v>
      </c>
      <c r="R738" s="1011">
        <v>5.52</v>
      </c>
      <c r="S738" s="1011">
        <v>2.5</v>
      </c>
      <c r="T738" s="1011">
        <v>0</v>
      </c>
      <c r="U738" s="1011">
        <v>0</v>
      </c>
      <c r="V738" s="1011">
        <v>5.52</v>
      </c>
      <c r="W738" s="1011" t="s">
        <v>1464</v>
      </c>
      <c r="X738" s="1011" t="s">
        <v>1331</v>
      </c>
      <c r="Y738" s="1011" t="s">
        <v>2425</v>
      </c>
      <c r="AA738" s="1011" t="s">
        <v>2081</v>
      </c>
      <c r="AB738" s="1011" t="s">
        <v>140</v>
      </c>
    </row>
    <row r="739" spans="1:28" x14ac:dyDescent="0.25">
      <c r="A739" s="1011">
        <v>83773168</v>
      </c>
      <c r="B739" s="1011" t="s">
        <v>1691</v>
      </c>
      <c r="C739" s="1011" t="s">
        <v>1326</v>
      </c>
      <c r="D739" s="1011" t="s">
        <v>1</v>
      </c>
      <c r="E739" s="1011" t="s">
        <v>135</v>
      </c>
      <c r="F739" s="1011" t="s">
        <v>6</v>
      </c>
      <c r="G739" s="1011" t="s">
        <v>6</v>
      </c>
      <c r="H739" s="1011" t="s">
        <v>98</v>
      </c>
      <c r="I739" s="1011" t="s">
        <v>1692</v>
      </c>
      <c r="J739" s="1011" t="s">
        <v>1693</v>
      </c>
      <c r="K739" s="1011" t="s">
        <v>1329</v>
      </c>
      <c r="L739" s="1011" t="s">
        <v>47</v>
      </c>
      <c r="M739" s="1011" t="s">
        <v>198</v>
      </c>
      <c r="N739" s="1011">
        <v>1</v>
      </c>
      <c r="O739" s="1011">
        <v>1</v>
      </c>
      <c r="P739" s="1011">
        <v>7.88</v>
      </c>
      <c r="Q739" s="1011">
        <v>31.1</v>
      </c>
      <c r="R739" s="1011">
        <v>11.44</v>
      </c>
      <c r="S739" s="1011">
        <v>1.8912</v>
      </c>
      <c r="T739" s="1011">
        <v>0</v>
      </c>
      <c r="U739" s="1011">
        <v>0</v>
      </c>
      <c r="V739" s="1011">
        <v>11.44</v>
      </c>
      <c r="W739" s="1011" t="s">
        <v>1694</v>
      </c>
      <c r="X739" s="1011" t="s">
        <v>1331</v>
      </c>
      <c r="Y739" s="1011" t="s">
        <v>1695</v>
      </c>
      <c r="AA739" s="1011" t="s">
        <v>1696</v>
      </c>
      <c r="AB739" s="1011" t="s">
        <v>140</v>
      </c>
    </row>
    <row r="740" spans="1:28" x14ac:dyDescent="0.25">
      <c r="A740" s="1011">
        <v>94010360</v>
      </c>
      <c r="B740" s="1011" t="s">
        <v>2408</v>
      </c>
      <c r="C740" s="1011" t="s">
        <v>1326</v>
      </c>
      <c r="D740" s="1011" t="s">
        <v>1</v>
      </c>
      <c r="E740" s="1011" t="s">
        <v>135</v>
      </c>
      <c r="F740" s="1011" t="s">
        <v>20</v>
      </c>
      <c r="G740" s="1011" t="s">
        <v>20</v>
      </c>
      <c r="H740" s="1011" t="s">
        <v>104</v>
      </c>
      <c r="I740" s="1011" t="s">
        <v>1662</v>
      </c>
      <c r="J740" s="1011" t="s">
        <v>1663</v>
      </c>
      <c r="K740" s="1011" t="s">
        <v>1329</v>
      </c>
      <c r="L740" s="1011" t="s">
        <v>47</v>
      </c>
      <c r="M740" s="1011" t="s">
        <v>198</v>
      </c>
      <c r="N740" s="1011">
        <v>23</v>
      </c>
      <c r="O740" s="1011">
        <v>23</v>
      </c>
      <c r="P740" s="1011">
        <v>604.53</v>
      </c>
      <c r="Q740" s="1011">
        <v>2184.2199999999998</v>
      </c>
      <c r="R740" s="1011">
        <v>449.68</v>
      </c>
      <c r="S740" s="1011">
        <v>274.62005490000001</v>
      </c>
      <c r="T740" s="1011">
        <v>0</v>
      </c>
      <c r="U740" s="1011">
        <v>0</v>
      </c>
      <c r="V740" s="1011">
        <v>449.68</v>
      </c>
      <c r="W740" s="1011" t="s">
        <v>1664</v>
      </c>
      <c r="X740" s="1011" t="s">
        <v>1331</v>
      </c>
      <c r="Y740" s="1011" t="s">
        <v>2409</v>
      </c>
      <c r="AA740" s="1011" t="s">
        <v>2410</v>
      </c>
      <c r="AB740" s="1011" t="s">
        <v>140</v>
      </c>
    </row>
    <row r="741" spans="1:28" x14ac:dyDescent="0.25">
      <c r="A741" s="1011">
        <v>94067154</v>
      </c>
      <c r="B741" s="1011" t="s">
        <v>1340</v>
      </c>
      <c r="C741" s="1011" t="s">
        <v>1326</v>
      </c>
      <c r="D741" s="1011" t="s">
        <v>1</v>
      </c>
      <c r="E741" s="1011" t="s">
        <v>135</v>
      </c>
      <c r="F741" s="1011" t="s">
        <v>0</v>
      </c>
      <c r="G741" s="1011" t="s">
        <v>0</v>
      </c>
      <c r="H741" s="1011" t="s">
        <v>98</v>
      </c>
      <c r="I741" s="1011" t="s">
        <v>1341</v>
      </c>
      <c r="J741" s="1011" t="s">
        <v>1342</v>
      </c>
      <c r="K741" s="1011" t="s">
        <v>1329</v>
      </c>
      <c r="L741" s="1011" t="s">
        <v>47</v>
      </c>
      <c r="M741" s="1011" t="s">
        <v>198</v>
      </c>
      <c r="N741" s="1011">
        <v>237.25</v>
      </c>
      <c r="O741" s="1011">
        <v>236.25</v>
      </c>
      <c r="P741" s="1011">
        <v>3505.2</v>
      </c>
      <c r="Q741" s="1011">
        <v>4613.4799999999996</v>
      </c>
      <c r="R741" s="1011">
        <v>184.95</v>
      </c>
      <c r="S741" s="1011">
        <v>1362.83499168</v>
      </c>
      <c r="T741" s="1011">
        <v>0</v>
      </c>
      <c r="U741" s="1011">
        <v>0</v>
      </c>
      <c r="V741" s="1011">
        <v>184.95</v>
      </c>
      <c r="W741" s="1011" t="s">
        <v>1343</v>
      </c>
      <c r="X741" s="1011" t="s">
        <v>1331</v>
      </c>
      <c r="Y741" s="1011" t="s">
        <v>1344</v>
      </c>
      <c r="AA741" s="1011" t="s">
        <v>1345</v>
      </c>
      <c r="AB741" s="1011" t="s">
        <v>140</v>
      </c>
    </row>
    <row r="742" spans="1:28" x14ac:dyDescent="0.25">
      <c r="A742" s="1011">
        <v>44135580</v>
      </c>
      <c r="B742" s="1011" t="s">
        <v>1969</v>
      </c>
      <c r="C742" s="1011" t="s">
        <v>1326</v>
      </c>
      <c r="D742" s="1011" t="s">
        <v>1</v>
      </c>
      <c r="E742" s="1011" t="s">
        <v>135</v>
      </c>
      <c r="F742" s="1011" t="s">
        <v>38</v>
      </c>
      <c r="G742" s="1011" t="s">
        <v>38</v>
      </c>
      <c r="H742" s="1011" t="s">
        <v>93</v>
      </c>
      <c r="I742" s="1011" t="s">
        <v>1903</v>
      </c>
      <c r="J742" s="1011" t="s">
        <v>1904</v>
      </c>
      <c r="K742" s="1011" t="s">
        <v>1329</v>
      </c>
      <c r="L742" s="1011" t="s">
        <v>47</v>
      </c>
      <c r="M742" s="1011" t="s">
        <v>198</v>
      </c>
      <c r="N742" s="1011">
        <v>902</v>
      </c>
      <c r="O742" s="1011">
        <v>571</v>
      </c>
      <c r="P742" s="1011">
        <v>19350.330000000002</v>
      </c>
      <c r="Q742" s="1011">
        <v>31598.41</v>
      </c>
      <c r="R742" s="1011">
        <v>3733.59</v>
      </c>
      <c r="S742" s="1011">
        <v>5463.7999357400004</v>
      </c>
      <c r="T742" s="1011">
        <v>0</v>
      </c>
      <c r="U742" s="1011">
        <v>0</v>
      </c>
      <c r="V742" s="1011">
        <v>3733.59</v>
      </c>
      <c r="W742" s="1011" t="s">
        <v>1905</v>
      </c>
      <c r="X742" s="1011" t="s">
        <v>1331</v>
      </c>
      <c r="Y742" s="1011" t="s">
        <v>1970</v>
      </c>
      <c r="AA742" s="1011" t="s">
        <v>1971</v>
      </c>
      <c r="AB742" s="1011" t="s">
        <v>140</v>
      </c>
    </row>
    <row r="743" spans="1:28" x14ac:dyDescent="0.25">
      <c r="A743" s="1011">
        <v>3956695</v>
      </c>
      <c r="B743" s="1011" t="s">
        <v>2270</v>
      </c>
      <c r="C743" s="1011" t="s">
        <v>1326</v>
      </c>
      <c r="D743" s="1011" t="s">
        <v>1</v>
      </c>
      <c r="E743" s="1011" t="s">
        <v>135</v>
      </c>
      <c r="F743" s="1011" t="s">
        <v>34</v>
      </c>
      <c r="G743" s="1011" t="s">
        <v>34</v>
      </c>
      <c r="H743" s="1011" t="s">
        <v>90</v>
      </c>
      <c r="I743" s="1011" t="s">
        <v>1692</v>
      </c>
      <c r="J743" s="1011" t="s">
        <v>1693</v>
      </c>
      <c r="K743" s="1011" t="s">
        <v>1329</v>
      </c>
      <c r="L743" s="1011" t="s">
        <v>47</v>
      </c>
      <c r="M743" s="1011" t="s">
        <v>198</v>
      </c>
      <c r="N743" s="1011">
        <v>845</v>
      </c>
      <c r="O743" s="1011">
        <v>822</v>
      </c>
      <c r="P743" s="1011">
        <v>30469.599999999999</v>
      </c>
      <c r="Q743" s="1011">
        <v>68191.59</v>
      </c>
      <c r="R743" s="1011">
        <v>4985.75</v>
      </c>
      <c r="S743" s="1011">
        <v>4653.8874499599997</v>
      </c>
      <c r="T743" s="1011">
        <v>0</v>
      </c>
      <c r="U743" s="1011">
        <v>37.200000000000003</v>
      </c>
      <c r="V743" s="1011">
        <v>5022.95</v>
      </c>
      <c r="W743" s="1011" t="s">
        <v>1694</v>
      </c>
      <c r="X743" s="1011" t="s">
        <v>1331</v>
      </c>
      <c r="Y743" s="1011" t="s">
        <v>2271</v>
      </c>
      <c r="AA743" s="1011" t="s">
        <v>2272</v>
      </c>
      <c r="AB743" s="1011" t="s">
        <v>140</v>
      </c>
    </row>
    <row r="744" spans="1:28" x14ac:dyDescent="0.25">
      <c r="A744" s="1011">
        <v>84085539</v>
      </c>
      <c r="B744" s="1011" t="s">
        <v>2440</v>
      </c>
      <c r="C744" s="1011" t="s">
        <v>1326</v>
      </c>
      <c r="D744" s="1011" t="s">
        <v>1</v>
      </c>
      <c r="E744" s="1011" t="s">
        <v>135</v>
      </c>
      <c r="F744" s="1011" t="s">
        <v>74</v>
      </c>
      <c r="G744" s="1011" t="s">
        <v>74</v>
      </c>
      <c r="H744" s="1011" t="s">
        <v>97</v>
      </c>
      <c r="I744" s="1011" t="s">
        <v>2441</v>
      </c>
      <c r="J744" s="1011" t="s">
        <v>1463</v>
      </c>
      <c r="K744" s="1011" t="s">
        <v>1329</v>
      </c>
      <c r="L744" s="1011" t="s">
        <v>47</v>
      </c>
      <c r="M744" s="1011" t="s">
        <v>198</v>
      </c>
      <c r="N744" s="1011">
        <v>425.75</v>
      </c>
      <c r="O744" s="1011">
        <v>333</v>
      </c>
      <c r="P744" s="1011">
        <v>9557.43</v>
      </c>
      <c r="Q744" s="1011">
        <v>13556.77</v>
      </c>
      <c r="R744" s="1011">
        <v>1010.60366125</v>
      </c>
      <c r="S744" s="1011">
        <v>3317.8632231699999</v>
      </c>
      <c r="T744" s="1011">
        <v>3.66125E-3</v>
      </c>
      <c r="U744" s="1011">
        <v>0</v>
      </c>
      <c r="V744" s="1011">
        <v>1010.6</v>
      </c>
      <c r="W744" s="1011" t="s">
        <v>1464</v>
      </c>
      <c r="X744" s="1011" t="s">
        <v>1331</v>
      </c>
      <c r="Y744" s="1011" t="s">
        <v>2442</v>
      </c>
      <c r="AA744" s="1011" t="s">
        <v>2443</v>
      </c>
      <c r="AB744" s="1011" t="s">
        <v>140</v>
      </c>
    </row>
    <row r="745" spans="1:28" x14ac:dyDescent="0.25">
      <c r="A745" s="1011">
        <v>53980132</v>
      </c>
      <c r="B745" s="1011" t="s">
        <v>1563</v>
      </c>
      <c r="C745" s="1011" t="s">
        <v>1326</v>
      </c>
      <c r="D745" s="1011" t="s">
        <v>1</v>
      </c>
      <c r="E745" s="1011" t="s">
        <v>135</v>
      </c>
      <c r="F745" s="1011" t="s">
        <v>20</v>
      </c>
      <c r="G745" s="1011" t="s">
        <v>20</v>
      </c>
      <c r="H745" s="1011" t="s">
        <v>97</v>
      </c>
      <c r="I745" s="1011" t="s">
        <v>1564</v>
      </c>
      <c r="J745" s="1011" t="s">
        <v>1565</v>
      </c>
      <c r="K745" s="1011" t="s">
        <v>1329</v>
      </c>
      <c r="L745" s="1011" t="s">
        <v>47</v>
      </c>
      <c r="M745" s="1011" t="s">
        <v>198</v>
      </c>
      <c r="N745" s="1011">
        <v>1210.5</v>
      </c>
      <c r="O745" s="1011">
        <v>47.5</v>
      </c>
      <c r="P745" s="1011">
        <v>35215.129999999997</v>
      </c>
      <c r="Q745" s="1011">
        <v>20735.54</v>
      </c>
      <c r="R745" s="1011">
        <v>1887.1248674399999</v>
      </c>
      <c r="S745" s="1011">
        <v>501.63858267000001</v>
      </c>
      <c r="T745" s="1011">
        <v>0.31486744</v>
      </c>
      <c r="U745" s="1011">
        <v>0</v>
      </c>
      <c r="V745" s="1011">
        <v>1886.81</v>
      </c>
      <c r="W745" s="1011" t="s">
        <v>65</v>
      </c>
      <c r="X745" s="1011" t="s">
        <v>1331</v>
      </c>
      <c r="Y745" s="1011" t="s">
        <v>1566</v>
      </c>
      <c r="AA745" s="1011" t="s">
        <v>1567</v>
      </c>
      <c r="AB745" s="1011" t="s">
        <v>140</v>
      </c>
    </row>
    <row r="746" spans="1:28" x14ac:dyDescent="0.25">
      <c r="A746" s="1011">
        <v>54180716</v>
      </c>
      <c r="B746" s="1011" t="s">
        <v>2293</v>
      </c>
      <c r="C746" s="1011" t="s">
        <v>1326</v>
      </c>
      <c r="D746" s="1011" t="s">
        <v>1</v>
      </c>
      <c r="E746" s="1011" t="s">
        <v>135</v>
      </c>
      <c r="F746" s="1011" t="s">
        <v>6</v>
      </c>
      <c r="G746" s="1011" t="s">
        <v>6</v>
      </c>
      <c r="H746" s="1011" t="s">
        <v>104</v>
      </c>
      <c r="I746" s="1011" t="s">
        <v>2294</v>
      </c>
      <c r="J746" s="1011" t="s">
        <v>1989</v>
      </c>
      <c r="K746" s="1011" t="s">
        <v>1329</v>
      </c>
      <c r="L746" s="1011" t="s">
        <v>47</v>
      </c>
      <c r="M746" s="1011" t="s">
        <v>198</v>
      </c>
      <c r="N746" s="1011">
        <v>40</v>
      </c>
      <c r="O746" s="1011">
        <v>34</v>
      </c>
      <c r="P746" s="1011">
        <v>498.68</v>
      </c>
      <c r="Q746" s="1011">
        <v>2498.46</v>
      </c>
      <c r="R746" s="1011">
        <v>686.88</v>
      </c>
      <c r="S746" s="1011">
        <v>246.47613407</v>
      </c>
      <c r="T746" s="1011">
        <v>0</v>
      </c>
      <c r="U746" s="1011">
        <v>0</v>
      </c>
      <c r="V746" s="1011">
        <v>686.88</v>
      </c>
      <c r="W746" s="1011" t="s">
        <v>1990</v>
      </c>
      <c r="X746" s="1011" t="s">
        <v>1331</v>
      </c>
      <c r="Y746" s="1011" t="s">
        <v>2295</v>
      </c>
      <c r="AA746" s="1011" t="s">
        <v>2296</v>
      </c>
      <c r="AB746" s="1011" t="s">
        <v>140</v>
      </c>
    </row>
    <row r="747" spans="1:28" x14ac:dyDescent="0.25">
      <c r="A747" s="1011">
        <v>64116148</v>
      </c>
      <c r="B747" s="1011" t="s">
        <v>1731</v>
      </c>
      <c r="C747" s="1011" t="s">
        <v>1326</v>
      </c>
      <c r="D747" s="1011" t="s">
        <v>1</v>
      </c>
      <c r="E747" s="1011" t="s">
        <v>135</v>
      </c>
      <c r="F747" s="1011" t="s">
        <v>11</v>
      </c>
      <c r="G747" s="1011" t="s">
        <v>11</v>
      </c>
      <c r="H747" s="1011" t="s">
        <v>95</v>
      </c>
      <c r="I747" s="1011" t="s">
        <v>1732</v>
      </c>
      <c r="J747" s="1011" t="s">
        <v>1360</v>
      </c>
      <c r="K747" s="1011" t="s">
        <v>1329</v>
      </c>
      <c r="L747" s="1011" t="s">
        <v>47</v>
      </c>
      <c r="M747" s="1011" t="s">
        <v>198</v>
      </c>
      <c r="N747" s="1011">
        <v>937.73310000000004</v>
      </c>
      <c r="O747" s="1011">
        <v>518.53309999999999</v>
      </c>
      <c r="P747" s="1011">
        <v>10669.54</v>
      </c>
      <c r="Q747" s="1011">
        <v>26280.13</v>
      </c>
      <c r="R747" s="1011">
        <v>-6164.2614837600004</v>
      </c>
      <c r="S747" s="1011">
        <v>11202.57702601</v>
      </c>
      <c r="T747" s="1011">
        <v>0.16851624000000001</v>
      </c>
      <c r="U747" s="1011">
        <v>3170.67</v>
      </c>
      <c r="V747" s="1011">
        <v>-2993.45</v>
      </c>
      <c r="W747" s="1011" t="s">
        <v>1361</v>
      </c>
      <c r="X747" s="1011" t="s">
        <v>1331</v>
      </c>
      <c r="Y747" s="1011" t="s">
        <v>1733</v>
      </c>
      <c r="AA747" s="1011" t="s">
        <v>1734</v>
      </c>
      <c r="AB747" s="1011" t="s">
        <v>140</v>
      </c>
    </row>
    <row r="748" spans="1:28" x14ac:dyDescent="0.25">
      <c r="A748" s="1011">
        <v>84156447</v>
      </c>
      <c r="B748" s="1011" t="s">
        <v>2286</v>
      </c>
      <c r="C748" s="1011" t="s">
        <v>1326</v>
      </c>
      <c r="D748" s="1011" t="s">
        <v>1</v>
      </c>
      <c r="E748" s="1011" t="s">
        <v>135</v>
      </c>
      <c r="F748" s="1011" t="s">
        <v>20</v>
      </c>
      <c r="G748" s="1011" t="s">
        <v>20</v>
      </c>
      <c r="H748" s="1011" t="s">
        <v>88</v>
      </c>
      <c r="I748" s="1011" t="s">
        <v>2287</v>
      </c>
      <c r="J748" s="1011" t="s">
        <v>1499</v>
      </c>
      <c r="K748" s="1011" t="s">
        <v>1329</v>
      </c>
      <c r="L748" s="1011" t="s">
        <v>47</v>
      </c>
      <c r="M748" s="1011" t="s">
        <v>198</v>
      </c>
      <c r="N748" s="1011">
        <v>92</v>
      </c>
      <c r="O748" s="1011">
        <v>87</v>
      </c>
      <c r="P748" s="1011">
        <v>920</v>
      </c>
      <c r="Q748" s="1011">
        <v>4719.92</v>
      </c>
      <c r="R748" s="1011">
        <v>493.9</v>
      </c>
      <c r="S748" s="1011">
        <v>466.49046320000002</v>
      </c>
      <c r="T748" s="1011">
        <v>0</v>
      </c>
      <c r="U748" s="1011">
        <v>0</v>
      </c>
      <c r="V748" s="1011">
        <v>493.9</v>
      </c>
      <c r="W748" s="1011" t="s">
        <v>1361</v>
      </c>
      <c r="X748" s="1011" t="s">
        <v>1331</v>
      </c>
      <c r="Y748" s="1011" t="s">
        <v>2288</v>
      </c>
      <c r="AA748" s="1011" t="s">
        <v>2289</v>
      </c>
      <c r="AB748" s="1011" t="s">
        <v>140</v>
      </c>
    </row>
    <row r="749" spans="1:28" x14ac:dyDescent="0.25">
      <c r="A749" s="1011">
        <v>14149348</v>
      </c>
      <c r="B749" s="1011" t="s">
        <v>1467</v>
      </c>
      <c r="C749" s="1011" t="s">
        <v>1326</v>
      </c>
      <c r="D749" s="1011" t="s">
        <v>1</v>
      </c>
      <c r="E749" s="1011" t="s">
        <v>135</v>
      </c>
      <c r="F749" s="1011" t="s">
        <v>20</v>
      </c>
      <c r="G749" s="1011" t="s">
        <v>20</v>
      </c>
      <c r="H749" s="1011" t="s">
        <v>98</v>
      </c>
      <c r="I749" s="1011" t="s">
        <v>2001</v>
      </c>
      <c r="J749" s="1011" t="s">
        <v>1985</v>
      </c>
      <c r="K749" s="1011" t="s">
        <v>1329</v>
      </c>
      <c r="L749" s="1011" t="s">
        <v>47</v>
      </c>
      <c r="M749" s="1011" t="s">
        <v>198</v>
      </c>
      <c r="N749" s="1011">
        <v>368</v>
      </c>
      <c r="O749" s="1011">
        <v>355</v>
      </c>
      <c r="P749" s="1011">
        <v>9762.32</v>
      </c>
      <c r="Q749" s="1011">
        <v>7318.26</v>
      </c>
      <c r="R749" s="1011">
        <v>516.83000000000004</v>
      </c>
      <c r="S749" s="1011">
        <v>1173.9367456499999</v>
      </c>
      <c r="T749" s="1011">
        <v>0</v>
      </c>
      <c r="U749" s="1011">
        <v>0</v>
      </c>
      <c r="V749" s="1011">
        <v>516.83000000000004</v>
      </c>
      <c r="W749" s="1011" t="s">
        <v>10</v>
      </c>
      <c r="X749" s="1011" t="s">
        <v>1331</v>
      </c>
      <c r="Y749" s="1011" t="s">
        <v>2497</v>
      </c>
      <c r="AA749" s="1011" t="s">
        <v>1599</v>
      </c>
      <c r="AB749" s="1011" t="s">
        <v>140</v>
      </c>
    </row>
    <row r="750" spans="1:28" x14ac:dyDescent="0.25">
      <c r="A750" s="1011">
        <v>93921609</v>
      </c>
      <c r="B750" s="1011" t="s">
        <v>2158</v>
      </c>
      <c r="C750" s="1011" t="s">
        <v>1326</v>
      </c>
      <c r="D750" s="1011" t="s">
        <v>1</v>
      </c>
      <c r="E750" s="1011" t="s">
        <v>135</v>
      </c>
      <c r="F750" s="1011" t="s">
        <v>14</v>
      </c>
      <c r="G750" s="1011" t="s">
        <v>14</v>
      </c>
      <c r="H750" s="1011" t="s">
        <v>92</v>
      </c>
      <c r="I750" s="1011" t="s">
        <v>2159</v>
      </c>
      <c r="J750" s="1011" t="s">
        <v>2160</v>
      </c>
      <c r="K750" s="1011" t="s">
        <v>1329</v>
      </c>
      <c r="L750" s="1011" t="s">
        <v>47</v>
      </c>
      <c r="M750" s="1011" t="s">
        <v>198</v>
      </c>
      <c r="N750" s="1011">
        <v>109</v>
      </c>
      <c r="O750" s="1011">
        <v>109</v>
      </c>
      <c r="P750" s="1011">
        <v>3800</v>
      </c>
      <c r="Q750" s="1011">
        <v>2225.58</v>
      </c>
      <c r="R750" s="1011">
        <v>-96.35</v>
      </c>
      <c r="S750" s="1011">
        <v>301.17459699</v>
      </c>
      <c r="T750" s="1011">
        <v>0</v>
      </c>
      <c r="U750" s="1011">
        <v>0</v>
      </c>
      <c r="V750" s="1011">
        <v>-96.35</v>
      </c>
      <c r="W750" s="1011" t="s">
        <v>2161</v>
      </c>
      <c r="X750" s="1011" t="s">
        <v>1331</v>
      </c>
      <c r="Y750" s="1011" t="s">
        <v>2162</v>
      </c>
      <c r="AA750" s="1011" t="s">
        <v>2163</v>
      </c>
      <c r="AB750" s="1011" t="s">
        <v>140</v>
      </c>
    </row>
    <row r="751" spans="1:28" x14ac:dyDescent="0.25">
      <c r="A751" s="1011">
        <v>84106079</v>
      </c>
      <c r="B751" s="1011" t="s">
        <v>1431</v>
      </c>
      <c r="C751" s="1011" t="s">
        <v>1326</v>
      </c>
      <c r="D751" s="1011" t="s">
        <v>1</v>
      </c>
      <c r="E751" s="1011" t="s">
        <v>135</v>
      </c>
      <c r="F751" s="1011" t="s">
        <v>14</v>
      </c>
      <c r="G751" s="1011" t="s">
        <v>14</v>
      </c>
      <c r="H751" s="1011" t="s">
        <v>93</v>
      </c>
      <c r="I751" s="1011" t="s">
        <v>1432</v>
      </c>
      <c r="J751" s="1011" t="s">
        <v>1433</v>
      </c>
      <c r="K751" s="1011" t="s">
        <v>1329</v>
      </c>
      <c r="L751" s="1011" t="s">
        <v>47</v>
      </c>
      <c r="M751" s="1011" t="s">
        <v>198</v>
      </c>
      <c r="N751" s="1011">
        <v>249</v>
      </c>
      <c r="O751" s="1011">
        <v>246</v>
      </c>
      <c r="P751" s="1011">
        <v>4701.37</v>
      </c>
      <c r="Q751" s="1011">
        <v>7347.56</v>
      </c>
      <c r="R751" s="1011">
        <v>1312.7</v>
      </c>
      <c r="S751" s="1011">
        <v>2002.6482308699999</v>
      </c>
      <c r="T751" s="1011">
        <v>0</v>
      </c>
      <c r="U751" s="1011">
        <v>0</v>
      </c>
      <c r="V751" s="1011">
        <v>1312.7</v>
      </c>
      <c r="W751" s="1011" t="s">
        <v>1434</v>
      </c>
      <c r="X751" s="1011" t="s">
        <v>1331</v>
      </c>
      <c r="Y751" s="1011" t="s">
        <v>1435</v>
      </c>
      <c r="AA751" s="1011" t="s">
        <v>1436</v>
      </c>
      <c r="AB751" s="1011" t="s">
        <v>140</v>
      </c>
    </row>
    <row r="752" spans="1:28" x14ac:dyDescent="0.25">
      <c r="A752" s="1011">
        <v>24053233</v>
      </c>
      <c r="B752" s="1011" t="s">
        <v>1841</v>
      </c>
      <c r="C752" s="1011" t="s">
        <v>1326</v>
      </c>
      <c r="D752" s="1011" t="s">
        <v>1</v>
      </c>
      <c r="E752" s="1011" t="s">
        <v>135</v>
      </c>
      <c r="F752" s="1011" t="s">
        <v>0</v>
      </c>
      <c r="G752" s="1011" t="s">
        <v>0</v>
      </c>
      <c r="H752" s="1011" t="s">
        <v>93</v>
      </c>
      <c r="I752" s="1011" t="s">
        <v>1842</v>
      </c>
      <c r="J752" s="1011" t="s">
        <v>1510</v>
      </c>
      <c r="K752" s="1011" t="s">
        <v>1329</v>
      </c>
      <c r="L752" s="1011" t="s">
        <v>47</v>
      </c>
      <c r="M752" s="1011" t="s">
        <v>198</v>
      </c>
      <c r="N752" s="1011">
        <v>1064.3343</v>
      </c>
      <c r="O752" s="1011">
        <v>872.83429999999998</v>
      </c>
      <c r="P752" s="1011">
        <v>11671.62</v>
      </c>
      <c r="Q752" s="1011">
        <v>34897.800000000003</v>
      </c>
      <c r="R752" s="1011">
        <v>6583.17</v>
      </c>
      <c r="S752" s="1011">
        <v>4666.6852324700003</v>
      </c>
      <c r="T752" s="1011">
        <v>0</v>
      </c>
      <c r="U752" s="1011">
        <v>0</v>
      </c>
      <c r="V752" s="1011">
        <v>6583.17</v>
      </c>
      <c r="W752" s="1011" t="s">
        <v>1511</v>
      </c>
      <c r="X752" s="1011" t="s">
        <v>1331</v>
      </c>
      <c r="Y752" s="1011" t="s">
        <v>1843</v>
      </c>
      <c r="AA752" s="1011" t="s">
        <v>1844</v>
      </c>
      <c r="AB752" s="1011" t="s">
        <v>140</v>
      </c>
    </row>
    <row r="753" spans="1:28" x14ac:dyDescent="0.25">
      <c r="A753" s="1011">
        <v>3772456</v>
      </c>
      <c r="B753" s="1011" t="s">
        <v>2526</v>
      </c>
      <c r="C753" s="1011" t="s">
        <v>1326</v>
      </c>
      <c r="D753" s="1011" t="s">
        <v>1</v>
      </c>
      <c r="E753" s="1011" t="s">
        <v>135</v>
      </c>
      <c r="F753" s="1011" t="s">
        <v>45</v>
      </c>
      <c r="G753" s="1011" t="s">
        <v>45</v>
      </c>
      <c r="H753" s="1011" t="s">
        <v>90</v>
      </c>
      <c r="I753" s="1011" t="s">
        <v>2527</v>
      </c>
      <c r="J753" s="1011" t="s">
        <v>1475</v>
      </c>
      <c r="K753" s="1011" t="s">
        <v>1329</v>
      </c>
      <c r="L753" s="1011" t="s">
        <v>47</v>
      </c>
      <c r="M753" s="1011" t="s">
        <v>198</v>
      </c>
      <c r="N753" s="1011">
        <v>416</v>
      </c>
      <c r="O753" s="1011">
        <v>401</v>
      </c>
      <c r="P753" s="1011">
        <v>4310</v>
      </c>
      <c r="Q753" s="1011">
        <v>15545.96</v>
      </c>
      <c r="R753" s="1011">
        <v>3104.1092846000001</v>
      </c>
      <c r="S753" s="1011">
        <v>2147.11</v>
      </c>
      <c r="T753" s="1011">
        <v>-8.0715400000000007E-2</v>
      </c>
      <c r="U753" s="1011">
        <v>0</v>
      </c>
      <c r="V753" s="1011">
        <v>3104.19</v>
      </c>
      <c r="W753" s="1011" t="s">
        <v>1476</v>
      </c>
      <c r="X753" s="1011" t="s">
        <v>1331</v>
      </c>
      <c r="Y753" s="1011" t="s">
        <v>2528</v>
      </c>
      <c r="AA753" s="1011" t="s">
        <v>2529</v>
      </c>
      <c r="AB753" s="1011" t="s">
        <v>140</v>
      </c>
    </row>
    <row r="754" spans="1:28" x14ac:dyDescent="0.25">
      <c r="A754" s="1011">
        <v>64054281</v>
      </c>
      <c r="B754" s="1011" t="s">
        <v>1652</v>
      </c>
      <c r="C754" s="1011" t="s">
        <v>1326</v>
      </c>
      <c r="D754" s="1011" t="s">
        <v>1</v>
      </c>
      <c r="E754" s="1011" t="s">
        <v>135</v>
      </c>
      <c r="F754" s="1011" t="s">
        <v>34</v>
      </c>
      <c r="G754" s="1011" t="s">
        <v>34</v>
      </c>
      <c r="H754" s="1011" t="s">
        <v>94</v>
      </c>
      <c r="I754" s="1011" t="s">
        <v>1353</v>
      </c>
      <c r="J754" s="1011" t="s">
        <v>1354</v>
      </c>
      <c r="K754" s="1011" t="s">
        <v>1329</v>
      </c>
      <c r="L754" s="1011" t="s">
        <v>47</v>
      </c>
      <c r="M754" s="1011" t="s">
        <v>198</v>
      </c>
      <c r="N754" s="1011">
        <v>381.75</v>
      </c>
      <c r="O754" s="1011">
        <v>223.75</v>
      </c>
      <c r="P754" s="1011">
        <v>10950.5</v>
      </c>
      <c r="Q754" s="1011">
        <v>10007.93</v>
      </c>
      <c r="R754" s="1011">
        <v>2034.67</v>
      </c>
      <c r="S754" s="1011">
        <v>1218.80153234</v>
      </c>
      <c r="T754" s="1011">
        <v>0</v>
      </c>
      <c r="U754" s="1011">
        <v>0</v>
      </c>
      <c r="V754" s="1011">
        <v>2034.67</v>
      </c>
      <c r="W754" s="1011" t="s">
        <v>1355</v>
      </c>
      <c r="X754" s="1011" t="s">
        <v>1331</v>
      </c>
      <c r="Y754" s="1011" t="s">
        <v>1653</v>
      </c>
      <c r="AA754" s="1011" t="s">
        <v>1654</v>
      </c>
      <c r="AB754" s="1011" t="s">
        <v>140</v>
      </c>
    </row>
    <row r="755" spans="1:28" x14ac:dyDescent="0.25">
      <c r="A755" s="1011">
        <v>44150696</v>
      </c>
      <c r="B755" s="1011" t="s">
        <v>1784</v>
      </c>
      <c r="C755" s="1011" t="s">
        <v>1326</v>
      </c>
      <c r="D755" s="1011" t="s">
        <v>1</v>
      </c>
      <c r="E755" s="1011" t="s">
        <v>135</v>
      </c>
      <c r="F755" s="1011" t="s">
        <v>20</v>
      </c>
      <c r="G755" s="1011" t="s">
        <v>20</v>
      </c>
      <c r="H755" s="1011" t="s">
        <v>92</v>
      </c>
      <c r="I755" s="1011" t="s">
        <v>1785</v>
      </c>
      <c r="J755" s="1011" t="s">
        <v>1360</v>
      </c>
      <c r="K755" s="1011" t="s">
        <v>1329</v>
      </c>
      <c r="L755" s="1011" t="s">
        <v>47</v>
      </c>
      <c r="M755" s="1011" t="s">
        <v>198</v>
      </c>
      <c r="N755" s="1011">
        <v>308</v>
      </c>
      <c r="O755" s="1011">
        <v>293</v>
      </c>
      <c r="P755" s="1011">
        <v>11005</v>
      </c>
      <c r="Q755" s="1011">
        <v>6139.97</v>
      </c>
      <c r="R755" s="1011">
        <v>-416.94</v>
      </c>
      <c r="S755" s="1011">
        <v>847.63838887999998</v>
      </c>
      <c r="T755" s="1011">
        <v>0</v>
      </c>
      <c r="U755" s="1011">
        <v>0</v>
      </c>
      <c r="V755" s="1011">
        <v>-416.94</v>
      </c>
      <c r="W755" s="1011" t="s">
        <v>1361</v>
      </c>
      <c r="X755" s="1011" t="s">
        <v>1331</v>
      </c>
      <c r="Y755" s="1011" t="s">
        <v>1786</v>
      </c>
      <c r="Z755" s="1011" t="s">
        <v>1787</v>
      </c>
      <c r="AA755" s="1011" t="s">
        <v>1788</v>
      </c>
      <c r="AB755" s="1011" t="s">
        <v>140</v>
      </c>
    </row>
    <row r="756" spans="1:28" x14ac:dyDescent="0.25">
      <c r="A756" s="1011">
        <v>24128670</v>
      </c>
      <c r="B756" s="1011" t="s">
        <v>1667</v>
      </c>
      <c r="C756" s="1011" t="s">
        <v>1326</v>
      </c>
      <c r="D756" s="1011" t="s">
        <v>1</v>
      </c>
      <c r="E756" s="1011" t="s">
        <v>135</v>
      </c>
      <c r="F756" s="1011" t="s">
        <v>14</v>
      </c>
      <c r="G756" s="1011" t="s">
        <v>14</v>
      </c>
      <c r="H756" s="1011" t="s">
        <v>91</v>
      </c>
      <c r="I756" s="1011" t="s">
        <v>1668</v>
      </c>
      <c r="J756" s="1011" t="s">
        <v>1669</v>
      </c>
      <c r="K756" s="1011" t="s">
        <v>1329</v>
      </c>
      <c r="L756" s="1011" t="s">
        <v>47</v>
      </c>
      <c r="M756" s="1011" t="s">
        <v>198</v>
      </c>
      <c r="N756" s="1011">
        <v>67</v>
      </c>
      <c r="O756" s="1011">
        <v>6</v>
      </c>
      <c r="P756" s="1011">
        <v>1874.82</v>
      </c>
      <c r="Q756" s="1011">
        <v>4072.35</v>
      </c>
      <c r="R756" s="1011">
        <v>647.86755457000004</v>
      </c>
      <c r="S756" s="1011">
        <v>39.484043270000001</v>
      </c>
      <c r="T756" s="1011">
        <v>2.755457E-2</v>
      </c>
      <c r="U756" s="1011">
        <v>0</v>
      </c>
      <c r="V756" s="1011">
        <v>647.84</v>
      </c>
      <c r="W756" s="1011" t="s">
        <v>1670</v>
      </c>
      <c r="X756" s="1011" t="s">
        <v>1331</v>
      </c>
      <c r="Y756" s="1011" t="s">
        <v>1671</v>
      </c>
      <c r="Z756" s="1011" t="s">
        <v>1672</v>
      </c>
      <c r="AA756" s="1011" t="s">
        <v>1673</v>
      </c>
      <c r="AB756" s="1011" t="s">
        <v>140</v>
      </c>
    </row>
    <row r="757" spans="1:28" x14ac:dyDescent="0.25">
      <c r="A757" s="1011">
        <v>74072976</v>
      </c>
      <c r="B757" s="1011" t="s">
        <v>2187</v>
      </c>
      <c r="C757" s="1011" t="s">
        <v>1326</v>
      </c>
      <c r="D757" s="1011" t="s">
        <v>1</v>
      </c>
      <c r="E757" s="1011" t="s">
        <v>135</v>
      </c>
      <c r="F757" s="1011" t="s">
        <v>34</v>
      </c>
      <c r="G757" s="1011" t="s">
        <v>34</v>
      </c>
      <c r="H757" s="1011" t="s">
        <v>529</v>
      </c>
      <c r="I757" s="1011" t="s">
        <v>2188</v>
      </c>
      <c r="J757" s="1011" t="s">
        <v>1328</v>
      </c>
      <c r="K757" s="1011" t="s">
        <v>1329</v>
      </c>
      <c r="L757" s="1011" t="s">
        <v>47</v>
      </c>
      <c r="M757" s="1011" t="s">
        <v>198</v>
      </c>
      <c r="N757" s="1011">
        <v>66</v>
      </c>
      <c r="O757" s="1011">
        <v>52</v>
      </c>
      <c r="P757" s="1011">
        <v>2157.29</v>
      </c>
      <c r="Q757" s="1011">
        <v>15026.49</v>
      </c>
      <c r="R757" s="1011">
        <v>608.25842713999998</v>
      </c>
      <c r="S757" s="1011">
        <v>645.68219864000002</v>
      </c>
      <c r="T757" s="1011">
        <v>3.1784271400000002</v>
      </c>
      <c r="U757" s="1011">
        <v>0</v>
      </c>
      <c r="V757" s="1011">
        <v>605.08000000000004</v>
      </c>
      <c r="W757" s="1011" t="s">
        <v>1330</v>
      </c>
      <c r="X757" s="1011" t="s">
        <v>1331</v>
      </c>
      <c r="Y757" s="1011" t="s">
        <v>2189</v>
      </c>
      <c r="AA757" s="1011" t="s">
        <v>2190</v>
      </c>
      <c r="AB757" s="1011" t="s">
        <v>140</v>
      </c>
    </row>
    <row r="758" spans="1:28" x14ac:dyDescent="0.25">
      <c r="A758" s="1011">
        <v>23756356</v>
      </c>
      <c r="B758" s="1011" t="s">
        <v>2402</v>
      </c>
      <c r="C758" s="1011" t="s">
        <v>1326</v>
      </c>
      <c r="D758" s="1011" t="s">
        <v>1</v>
      </c>
      <c r="E758" s="1011" t="s">
        <v>135</v>
      </c>
      <c r="F758" s="1011" t="s">
        <v>11</v>
      </c>
      <c r="G758" s="1011" t="s">
        <v>11</v>
      </c>
      <c r="H758" s="1011" t="s">
        <v>529</v>
      </c>
      <c r="I758" s="1011" t="s">
        <v>1498</v>
      </c>
      <c r="J758" s="1011" t="s">
        <v>1499</v>
      </c>
      <c r="K758" s="1011" t="s">
        <v>1329</v>
      </c>
      <c r="L758" s="1011" t="s">
        <v>47</v>
      </c>
      <c r="M758" s="1011" t="s">
        <v>198</v>
      </c>
      <c r="N758" s="1011">
        <v>85</v>
      </c>
      <c r="O758" s="1011">
        <v>21</v>
      </c>
      <c r="P758" s="1011">
        <v>1675.45</v>
      </c>
      <c r="Q758" s="1011">
        <v>9372.0499999999993</v>
      </c>
      <c r="R758" s="1011">
        <v>1582.6300002600001</v>
      </c>
      <c r="S758" s="1011">
        <v>443.33078669000002</v>
      </c>
      <c r="T758" s="1011">
        <v>2.6E-7</v>
      </c>
      <c r="U758" s="1011">
        <v>0</v>
      </c>
      <c r="V758" s="1011">
        <v>1582.63</v>
      </c>
      <c r="W758" s="1011" t="s">
        <v>1361</v>
      </c>
      <c r="X758" s="1011" t="s">
        <v>1331</v>
      </c>
      <c r="Y758" s="1011" t="s">
        <v>2403</v>
      </c>
      <c r="AA758" s="1011" t="s">
        <v>2404</v>
      </c>
      <c r="AB758" s="1011" t="s">
        <v>140</v>
      </c>
    </row>
    <row r="759" spans="1:28" x14ac:dyDescent="0.25">
      <c r="A759" s="1011">
        <v>64034705</v>
      </c>
      <c r="B759" s="1011" t="s">
        <v>2467</v>
      </c>
      <c r="C759" s="1011" t="s">
        <v>1326</v>
      </c>
      <c r="D759" s="1011" t="s">
        <v>1</v>
      </c>
      <c r="E759" s="1011" t="s">
        <v>135</v>
      </c>
      <c r="F759" s="1011" t="s">
        <v>34</v>
      </c>
      <c r="G759" s="1011" t="s">
        <v>34</v>
      </c>
      <c r="H759" s="1011" t="s">
        <v>92</v>
      </c>
      <c r="I759" s="1011" t="s">
        <v>2468</v>
      </c>
      <c r="J759" s="1011" t="s">
        <v>1371</v>
      </c>
      <c r="K759" s="1011" t="s">
        <v>1329</v>
      </c>
      <c r="L759" s="1011" t="s">
        <v>47</v>
      </c>
      <c r="M759" s="1011" t="s">
        <v>198</v>
      </c>
      <c r="N759" s="1011">
        <v>100</v>
      </c>
      <c r="O759" s="1011">
        <v>66</v>
      </c>
      <c r="P759" s="1011">
        <v>2960</v>
      </c>
      <c r="Q759" s="1011">
        <v>4565.43</v>
      </c>
      <c r="R759" s="1011">
        <v>928.32</v>
      </c>
      <c r="S759" s="1011">
        <v>256.62984762000002</v>
      </c>
      <c r="T759" s="1011">
        <v>0</v>
      </c>
      <c r="U759" s="1011">
        <v>0</v>
      </c>
      <c r="V759" s="1011">
        <v>928.32</v>
      </c>
      <c r="W759" s="1011" t="s">
        <v>1372</v>
      </c>
      <c r="X759" s="1011" t="s">
        <v>1331</v>
      </c>
      <c r="Y759" s="1011" t="s">
        <v>2469</v>
      </c>
      <c r="AA759" s="1011" t="s">
        <v>2470</v>
      </c>
      <c r="AB759" s="1011" t="s">
        <v>140</v>
      </c>
    </row>
    <row r="760" spans="1:28" x14ac:dyDescent="0.25">
      <c r="A760" s="1011">
        <v>24146680</v>
      </c>
      <c r="B760" s="1011" t="s">
        <v>1993</v>
      </c>
      <c r="C760" s="1011" t="s">
        <v>1326</v>
      </c>
      <c r="D760" s="1011" t="s">
        <v>1</v>
      </c>
      <c r="E760" s="1011" t="s">
        <v>135</v>
      </c>
      <c r="F760" s="1011" t="s">
        <v>38</v>
      </c>
      <c r="G760" s="1011" t="s">
        <v>38</v>
      </c>
      <c r="H760" s="1011" t="s">
        <v>101</v>
      </c>
      <c r="I760" s="1011" t="s">
        <v>1994</v>
      </c>
      <c r="J760" s="1011" t="s">
        <v>1499</v>
      </c>
      <c r="K760" s="1011" t="s">
        <v>1329</v>
      </c>
      <c r="L760" s="1011" t="s">
        <v>47</v>
      </c>
      <c r="M760" s="1011" t="s">
        <v>198</v>
      </c>
      <c r="N760" s="1011">
        <v>137</v>
      </c>
      <c r="O760" s="1011">
        <v>132</v>
      </c>
      <c r="P760" s="1011">
        <v>4551.92</v>
      </c>
      <c r="Q760" s="1011">
        <v>5310.58</v>
      </c>
      <c r="R760" s="1011">
        <v>46.21</v>
      </c>
      <c r="S760" s="1011">
        <v>1051.8224688</v>
      </c>
      <c r="T760" s="1011">
        <v>0</v>
      </c>
      <c r="U760" s="1011">
        <v>444</v>
      </c>
      <c r="V760" s="1011">
        <v>490.21</v>
      </c>
      <c r="W760" s="1011" t="s">
        <v>1361</v>
      </c>
      <c r="X760" s="1011" t="s">
        <v>1331</v>
      </c>
      <c r="Y760" s="1011" t="s">
        <v>1995</v>
      </c>
      <c r="AA760" s="1011" t="s">
        <v>1996</v>
      </c>
      <c r="AB760" s="1011" t="s">
        <v>140</v>
      </c>
    </row>
    <row r="761" spans="1:28" x14ac:dyDescent="0.25">
      <c r="A761" s="1011">
        <v>93970044</v>
      </c>
      <c r="B761" s="1011" t="s">
        <v>1775</v>
      </c>
      <c r="C761" s="1011" t="s">
        <v>1326</v>
      </c>
      <c r="D761" s="1011" t="s">
        <v>1</v>
      </c>
      <c r="E761" s="1011" t="s">
        <v>135</v>
      </c>
      <c r="F761" s="1011" t="s">
        <v>20</v>
      </c>
      <c r="G761" s="1011" t="s">
        <v>20</v>
      </c>
      <c r="H761" s="1011" t="s">
        <v>100</v>
      </c>
      <c r="I761" s="1011" t="s">
        <v>1341</v>
      </c>
      <c r="J761" s="1011" t="s">
        <v>1342</v>
      </c>
      <c r="K761" s="1011" t="s">
        <v>1329</v>
      </c>
      <c r="L761" s="1011" t="s">
        <v>47</v>
      </c>
      <c r="M761" s="1011" t="s">
        <v>198</v>
      </c>
      <c r="N761" s="1011">
        <v>322.5</v>
      </c>
      <c r="O761" s="1011">
        <v>288.5</v>
      </c>
      <c r="P761" s="1011">
        <v>8810</v>
      </c>
      <c r="Q761" s="1011">
        <v>22274.2</v>
      </c>
      <c r="R761" s="1011">
        <v>1321.42</v>
      </c>
      <c r="S761" s="1011">
        <v>2275.87335837</v>
      </c>
      <c r="T761" s="1011">
        <v>0</v>
      </c>
      <c r="U761" s="1011">
        <v>0</v>
      </c>
      <c r="V761" s="1011">
        <v>1321.42</v>
      </c>
      <c r="W761" s="1011" t="s">
        <v>1343</v>
      </c>
      <c r="X761" s="1011" t="s">
        <v>1331</v>
      </c>
      <c r="Y761" s="1011" t="s">
        <v>1776</v>
      </c>
      <c r="AA761" s="1011" t="s">
        <v>1777</v>
      </c>
      <c r="AB761" s="1011" t="s">
        <v>140</v>
      </c>
    </row>
    <row r="762" spans="1:28" x14ac:dyDescent="0.25">
      <c r="A762" s="1011">
        <v>84218171</v>
      </c>
      <c r="B762" s="1011" t="s">
        <v>2388</v>
      </c>
      <c r="C762" s="1011" t="s">
        <v>1326</v>
      </c>
      <c r="D762" s="1011" t="s">
        <v>113</v>
      </c>
      <c r="E762" s="1011" t="s">
        <v>135</v>
      </c>
      <c r="F762" s="1011" t="s">
        <v>267</v>
      </c>
      <c r="G762" s="1011" t="s">
        <v>1687</v>
      </c>
      <c r="H762" s="1011" t="s">
        <v>91</v>
      </c>
      <c r="I762" s="1011" t="s">
        <v>2389</v>
      </c>
      <c r="J762" s="1011" t="s">
        <v>1817</v>
      </c>
      <c r="K762" s="1011" t="s">
        <v>1329</v>
      </c>
      <c r="L762" s="1011" t="s">
        <v>47</v>
      </c>
      <c r="M762" s="1011" t="s">
        <v>198</v>
      </c>
      <c r="N762" s="1011">
        <v>130</v>
      </c>
      <c r="O762" s="1011">
        <v>79</v>
      </c>
      <c r="P762" s="1011">
        <v>1861.99</v>
      </c>
      <c r="Q762" s="1011">
        <v>7723.21</v>
      </c>
      <c r="R762" s="1011">
        <v>1046.9866098699999</v>
      </c>
      <c r="S762" s="1011">
        <v>594.83541547000004</v>
      </c>
      <c r="T762" s="1011">
        <v>1.90660987</v>
      </c>
      <c r="U762" s="1011">
        <v>0</v>
      </c>
      <c r="V762" s="1011">
        <v>1045.08</v>
      </c>
      <c r="W762" s="1011" t="s">
        <v>1818</v>
      </c>
      <c r="X762" s="1011" t="s">
        <v>1331</v>
      </c>
      <c r="Y762" s="1011" t="s">
        <v>2390</v>
      </c>
      <c r="AA762" s="1011" t="s">
        <v>2391</v>
      </c>
      <c r="AB762" s="1011" t="s">
        <v>140</v>
      </c>
    </row>
    <row r="763" spans="1:28" x14ac:dyDescent="0.25">
      <c r="A763" s="1011">
        <v>23787096</v>
      </c>
      <c r="B763" s="1011" t="s">
        <v>1792</v>
      </c>
      <c r="C763" s="1011" t="s">
        <v>1326</v>
      </c>
      <c r="D763" s="1011" t="s">
        <v>1</v>
      </c>
      <c r="E763" s="1011" t="s">
        <v>135</v>
      </c>
      <c r="F763" s="1011" t="s">
        <v>20</v>
      </c>
      <c r="G763" s="1011" t="s">
        <v>20</v>
      </c>
      <c r="H763" s="1011" t="s">
        <v>99</v>
      </c>
      <c r="I763" s="1011" t="s">
        <v>1793</v>
      </c>
      <c r="J763" s="1011" t="s">
        <v>1794</v>
      </c>
      <c r="K763" s="1011" t="s">
        <v>1329</v>
      </c>
      <c r="L763" s="1011" t="s">
        <v>47</v>
      </c>
      <c r="M763" s="1011" t="s">
        <v>198</v>
      </c>
      <c r="N763" s="1011">
        <v>8</v>
      </c>
      <c r="O763" s="1011">
        <v>8</v>
      </c>
      <c r="P763" s="1011">
        <v>240</v>
      </c>
      <c r="Q763" s="1011">
        <v>250.51</v>
      </c>
      <c r="R763" s="1011">
        <v>12.5</v>
      </c>
      <c r="S763" s="1011">
        <v>10.93531707</v>
      </c>
      <c r="T763" s="1011">
        <v>0</v>
      </c>
      <c r="U763" s="1011">
        <v>0</v>
      </c>
      <c r="V763" s="1011">
        <v>12.5</v>
      </c>
      <c r="W763" s="1011" t="s">
        <v>1795</v>
      </c>
      <c r="X763" s="1011" t="s">
        <v>1331</v>
      </c>
      <c r="Y763" s="1011" t="s">
        <v>1796</v>
      </c>
      <c r="AA763" s="1011" t="s">
        <v>1797</v>
      </c>
      <c r="AB763" s="1011" t="s">
        <v>140</v>
      </c>
    </row>
    <row r="764" spans="1:28" x14ac:dyDescent="0.25">
      <c r="A764" s="1011">
        <v>33757618</v>
      </c>
      <c r="B764" s="1011" t="s">
        <v>1502</v>
      </c>
      <c r="C764" s="1011" t="s">
        <v>1326</v>
      </c>
      <c r="D764" s="1011" t="s">
        <v>1</v>
      </c>
      <c r="E764" s="1011" t="s">
        <v>135</v>
      </c>
      <c r="F764" s="1011" t="s">
        <v>14</v>
      </c>
      <c r="G764" s="1011" t="s">
        <v>14</v>
      </c>
      <c r="H764" s="1011" t="s">
        <v>530</v>
      </c>
      <c r="I764" s="1011" t="s">
        <v>1503</v>
      </c>
      <c r="J764" s="1011" t="s">
        <v>1504</v>
      </c>
      <c r="K764" s="1011" t="s">
        <v>1329</v>
      </c>
      <c r="L764" s="1011" t="s">
        <v>47</v>
      </c>
      <c r="M764" s="1011" t="s">
        <v>198</v>
      </c>
      <c r="N764" s="1011">
        <v>883</v>
      </c>
      <c r="O764" s="1011">
        <v>748</v>
      </c>
      <c r="P764" s="1011">
        <v>9160</v>
      </c>
      <c r="Q764" s="1011">
        <v>28740.84</v>
      </c>
      <c r="R764" s="1011">
        <v>-122.92</v>
      </c>
      <c r="S764" s="1011">
        <v>2807.4846489500001</v>
      </c>
      <c r="T764" s="1011">
        <v>2458.9</v>
      </c>
      <c r="U764" s="1011">
        <v>2422.39</v>
      </c>
      <c r="V764" s="1011">
        <v>2299.4699999999998</v>
      </c>
      <c r="W764" s="1011" t="s">
        <v>1505</v>
      </c>
      <c r="X764" s="1011" t="s">
        <v>1331</v>
      </c>
      <c r="Y764" s="1011" t="s">
        <v>1506</v>
      </c>
      <c r="AA764" s="1011" t="s">
        <v>1507</v>
      </c>
      <c r="AB764" s="1011" t="s">
        <v>140</v>
      </c>
    </row>
    <row r="765" spans="1:28" x14ac:dyDescent="0.25">
      <c r="A765" s="1011">
        <v>24028227</v>
      </c>
      <c r="B765" s="1011" t="s">
        <v>1449</v>
      </c>
      <c r="C765" s="1011" t="s">
        <v>1326</v>
      </c>
      <c r="D765" s="1011" t="s">
        <v>1</v>
      </c>
      <c r="E765" s="1011" t="s">
        <v>135</v>
      </c>
      <c r="F765" s="1011" t="s">
        <v>0</v>
      </c>
      <c r="G765" s="1011" t="s">
        <v>0</v>
      </c>
      <c r="H765" s="1011" t="s">
        <v>90</v>
      </c>
      <c r="I765" s="1011" t="s">
        <v>1450</v>
      </c>
      <c r="J765" s="1011" t="s">
        <v>1451</v>
      </c>
      <c r="K765" s="1011" t="s">
        <v>1329</v>
      </c>
      <c r="L765" s="1011" t="s">
        <v>47</v>
      </c>
      <c r="M765" s="1011" t="s">
        <v>198</v>
      </c>
      <c r="N765" s="1011">
        <v>278</v>
      </c>
      <c r="O765" s="1011">
        <v>203</v>
      </c>
      <c r="P765" s="1011">
        <v>10234.549999999999</v>
      </c>
      <c r="Q765" s="1011">
        <v>18014.23</v>
      </c>
      <c r="R765" s="1011">
        <v>1588.49</v>
      </c>
      <c r="S765" s="1011">
        <v>1451.2817478500001</v>
      </c>
      <c r="T765" s="1011">
        <v>0</v>
      </c>
      <c r="U765" s="1011">
        <v>0</v>
      </c>
      <c r="V765" s="1011">
        <v>1588.49</v>
      </c>
      <c r="W765" s="1011" t="s">
        <v>1452</v>
      </c>
      <c r="X765" s="1011" t="s">
        <v>1331</v>
      </c>
      <c r="Y765" s="1011" t="s">
        <v>1453</v>
      </c>
      <c r="AA765" s="1011" t="s">
        <v>1454</v>
      </c>
      <c r="AB765" s="1011" t="s">
        <v>140</v>
      </c>
    </row>
    <row r="766" spans="1:28" x14ac:dyDescent="0.25">
      <c r="A766" s="1011">
        <v>43990860</v>
      </c>
      <c r="B766" s="1011" t="s">
        <v>2399</v>
      </c>
      <c r="C766" s="1011" t="s">
        <v>1326</v>
      </c>
      <c r="D766" s="1011" t="s">
        <v>1</v>
      </c>
      <c r="E766" s="1011" t="s">
        <v>135</v>
      </c>
      <c r="F766" s="1011" t="s">
        <v>20</v>
      </c>
      <c r="G766" s="1011" t="s">
        <v>20</v>
      </c>
      <c r="H766" s="1011" t="s">
        <v>90</v>
      </c>
      <c r="I766" s="1011" t="s">
        <v>2113</v>
      </c>
      <c r="J766" s="1011" t="s">
        <v>2114</v>
      </c>
      <c r="K766" s="1011" t="s">
        <v>1329</v>
      </c>
      <c r="L766" s="1011" t="s">
        <v>47</v>
      </c>
      <c r="M766" s="1011" t="s">
        <v>198</v>
      </c>
      <c r="N766" s="1011">
        <v>273</v>
      </c>
      <c r="O766" s="1011">
        <v>273</v>
      </c>
      <c r="P766" s="1011">
        <v>9736</v>
      </c>
      <c r="Q766" s="1011">
        <v>13809.7</v>
      </c>
      <c r="R766" s="1011">
        <v>1383.34</v>
      </c>
      <c r="S766" s="1011">
        <v>1666.5561620799999</v>
      </c>
      <c r="T766" s="1011">
        <v>0</v>
      </c>
      <c r="U766" s="1011">
        <v>0</v>
      </c>
      <c r="V766" s="1011">
        <v>1383.34</v>
      </c>
      <c r="W766" s="1011" t="s">
        <v>2115</v>
      </c>
      <c r="X766" s="1011" t="s">
        <v>1331</v>
      </c>
      <c r="Y766" s="1011" t="s">
        <v>2400</v>
      </c>
      <c r="AA766" s="1011" t="s">
        <v>2401</v>
      </c>
      <c r="AB766" s="1011" t="s">
        <v>140</v>
      </c>
    </row>
    <row r="767" spans="1:28" x14ac:dyDescent="0.25">
      <c r="A767" s="1011">
        <v>14270797</v>
      </c>
      <c r="B767" s="1011" t="s">
        <v>2424</v>
      </c>
      <c r="C767" s="1011" t="s">
        <v>1326</v>
      </c>
      <c r="D767" s="1011" t="s">
        <v>1</v>
      </c>
      <c r="E767" s="1011" t="s">
        <v>135</v>
      </c>
      <c r="F767" s="1011" t="s">
        <v>34</v>
      </c>
      <c r="G767" s="1011" t="s">
        <v>34</v>
      </c>
      <c r="H767" s="1011" t="s">
        <v>99</v>
      </c>
      <c r="I767" s="1011" t="s">
        <v>1462</v>
      </c>
      <c r="J767" s="1011" t="s">
        <v>1463</v>
      </c>
      <c r="K767" s="1011" t="s">
        <v>1329</v>
      </c>
      <c r="L767" s="1011" t="s">
        <v>47</v>
      </c>
      <c r="M767" s="1011" t="s">
        <v>198</v>
      </c>
      <c r="N767" s="1011">
        <v>1174</v>
      </c>
      <c r="O767" s="1011">
        <v>1014</v>
      </c>
      <c r="P767" s="1011">
        <v>24684.2</v>
      </c>
      <c r="Q767" s="1011">
        <v>40402.9</v>
      </c>
      <c r="R767" s="1011">
        <v>2421.2600000000002</v>
      </c>
      <c r="S767" s="1011">
        <v>8216.9038785600005</v>
      </c>
      <c r="T767" s="1011">
        <v>0</v>
      </c>
      <c r="U767" s="1011">
        <v>0</v>
      </c>
      <c r="V767" s="1011">
        <v>2421.2600000000002</v>
      </c>
      <c r="W767" s="1011" t="s">
        <v>1464</v>
      </c>
      <c r="X767" s="1011" t="s">
        <v>1331</v>
      </c>
      <c r="Y767" s="1011" t="s">
        <v>2425</v>
      </c>
      <c r="AA767" s="1011" t="s">
        <v>2081</v>
      </c>
      <c r="AB767" s="1011" t="s">
        <v>140</v>
      </c>
    </row>
    <row r="768" spans="1:28" x14ac:dyDescent="0.25">
      <c r="A768" s="1011">
        <v>93756971</v>
      </c>
      <c r="B768" s="1011" t="s">
        <v>1455</v>
      </c>
      <c r="C768" s="1011" t="s">
        <v>1326</v>
      </c>
      <c r="D768" s="1011" t="s">
        <v>1</v>
      </c>
      <c r="E768" s="1011" t="s">
        <v>135</v>
      </c>
      <c r="F768" s="1011" t="s">
        <v>6</v>
      </c>
      <c r="G768" s="1011" t="s">
        <v>6</v>
      </c>
      <c r="H768" s="1011" t="s">
        <v>101</v>
      </c>
      <c r="I768" s="1011" t="s">
        <v>1456</v>
      </c>
      <c r="J768" s="1011" t="s">
        <v>1457</v>
      </c>
      <c r="K768" s="1011" t="s">
        <v>1329</v>
      </c>
      <c r="L768" s="1011" t="s">
        <v>47</v>
      </c>
      <c r="M768" s="1011" t="s">
        <v>198</v>
      </c>
      <c r="N768" s="1011">
        <v>65</v>
      </c>
      <c r="O768" s="1011">
        <v>59</v>
      </c>
      <c r="P768" s="1011">
        <v>2381.3000000000002</v>
      </c>
      <c r="Q768" s="1011">
        <v>2300.56</v>
      </c>
      <c r="R768" s="1011">
        <v>546.35</v>
      </c>
      <c r="S768" s="1011">
        <v>495.89650762000002</v>
      </c>
      <c r="T768" s="1011">
        <v>0</v>
      </c>
      <c r="U768" s="1011">
        <v>0</v>
      </c>
      <c r="V768" s="1011">
        <v>546.35</v>
      </c>
      <c r="W768" s="1011" t="s">
        <v>1458</v>
      </c>
      <c r="X768" s="1011" t="s">
        <v>1331</v>
      </c>
      <c r="Y768" s="1011" t="s">
        <v>1459</v>
      </c>
      <c r="AA768" s="1011" t="s">
        <v>1460</v>
      </c>
      <c r="AB768" s="1011" t="s">
        <v>140</v>
      </c>
    </row>
    <row r="769" spans="1:28" x14ac:dyDescent="0.25">
      <c r="A769" s="1011">
        <v>14106363</v>
      </c>
      <c r="B769" s="1011" t="s">
        <v>2208</v>
      </c>
      <c r="C769" s="1011" t="s">
        <v>1326</v>
      </c>
      <c r="D769" s="1011" t="s">
        <v>1</v>
      </c>
      <c r="E769" s="1011" t="s">
        <v>135</v>
      </c>
      <c r="F769" s="1011" t="s">
        <v>34</v>
      </c>
      <c r="G769" s="1011" t="s">
        <v>34</v>
      </c>
      <c r="H769" s="1011" t="s">
        <v>104</v>
      </c>
      <c r="I769" s="1011" t="s">
        <v>1675</v>
      </c>
      <c r="J769" s="1011" t="s">
        <v>1676</v>
      </c>
      <c r="K769" s="1011" t="s">
        <v>1329</v>
      </c>
      <c r="L769" s="1011" t="s">
        <v>47</v>
      </c>
      <c r="M769" s="1011" t="s">
        <v>198</v>
      </c>
      <c r="N769" s="1011">
        <v>221</v>
      </c>
      <c r="O769" s="1011">
        <v>221</v>
      </c>
      <c r="P769" s="1011">
        <v>3523.47</v>
      </c>
      <c r="Q769" s="1011">
        <v>14885.39</v>
      </c>
      <c r="R769" s="1011">
        <v>2341.1</v>
      </c>
      <c r="S769" s="1011">
        <v>2025.62603792</v>
      </c>
      <c r="T769" s="1011">
        <v>0</v>
      </c>
      <c r="U769" s="1011">
        <v>0</v>
      </c>
      <c r="V769" s="1011">
        <v>2341.1</v>
      </c>
      <c r="W769" s="1011" t="s">
        <v>47</v>
      </c>
      <c r="X769" s="1011" t="s">
        <v>1331</v>
      </c>
      <c r="Y769" s="1011" t="s">
        <v>2209</v>
      </c>
      <c r="AA769" s="1011" t="s">
        <v>2210</v>
      </c>
      <c r="AB769" s="1011" t="s">
        <v>140</v>
      </c>
    </row>
    <row r="770" spans="1:28" x14ac:dyDescent="0.25">
      <c r="A770" s="1011">
        <v>64138647</v>
      </c>
      <c r="B770" s="1011" t="s">
        <v>1538</v>
      </c>
      <c r="C770" s="1011" t="s">
        <v>1326</v>
      </c>
      <c r="D770" s="1011" t="s">
        <v>1</v>
      </c>
      <c r="E770" s="1011" t="s">
        <v>135</v>
      </c>
      <c r="F770" s="1011" t="s">
        <v>34</v>
      </c>
      <c r="G770" s="1011" t="s">
        <v>34</v>
      </c>
      <c r="H770" s="1011" t="s">
        <v>95</v>
      </c>
      <c r="I770" s="1011" t="s">
        <v>1539</v>
      </c>
      <c r="J770" s="1011" t="s">
        <v>1328</v>
      </c>
      <c r="K770" s="1011" t="s">
        <v>1329</v>
      </c>
      <c r="L770" s="1011" t="s">
        <v>47</v>
      </c>
      <c r="M770" s="1011" t="s">
        <v>198</v>
      </c>
      <c r="N770" s="1011">
        <v>203</v>
      </c>
      <c r="O770" s="1011">
        <v>79</v>
      </c>
      <c r="P770" s="1011">
        <v>4398.6000000000004</v>
      </c>
      <c r="Q770" s="1011">
        <v>15768.84</v>
      </c>
      <c r="R770" s="1011">
        <v>839.84</v>
      </c>
      <c r="S770" s="1011">
        <v>1444.2124715800001</v>
      </c>
      <c r="T770" s="1011">
        <v>0</v>
      </c>
      <c r="U770" s="1011">
        <v>0</v>
      </c>
      <c r="V770" s="1011">
        <v>839.84</v>
      </c>
      <c r="W770" s="1011" t="s">
        <v>1330</v>
      </c>
      <c r="X770" s="1011" t="s">
        <v>1331</v>
      </c>
      <c r="Y770" s="1011" t="s">
        <v>1540</v>
      </c>
      <c r="AA770" s="1011" t="s">
        <v>1541</v>
      </c>
      <c r="AB770" s="1011" t="s">
        <v>140</v>
      </c>
    </row>
    <row r="771" spans="1:28" x14ac:dyDescent="0.25">
      <c r="A771" s="1011">
        <v>84169713</v>
      </c>
      <c r="B771" s="1011" t="s">
        <v>1863</v>
      </c>
      <c r="C771" s="1011" t="s">
        <v>1326</v>
      </c>
      <c r="D771" s="1011" t="s">
        <v>1</v>
      </c>
      <c r="E771" s="1011" t="s">
        <v>135</v>
      </c>
      <c r="F771" s="1011" t="s">
        <v>6</v>
      </c>
      <c r="G771" s="1011" t="s">
        <v>6</v>
      </c>
      <c r="H771" s="1011" t="s">
        <v>102</v>
      </c>
      <c r="I771" s="1011" t="s">
        <v>1595</v>
      </c>
      <c r="J771" s="1011" t="s">
        <v>1596</v>
      </c>
      <c r="K771" s="1011" t="s">
        <v>1329</v>
      </c>
      <c r="L771" s="1011" t="s">
        <v>47</v>
      </c>
      <c r="M771" s="1011" t="s">
        <v>198</v>
      </c>
      <c r="N771" s="1011">
        <v>58.958300000000001</v>
      </c>
      <c r="O771" s="1011">
        <v>57.958300000000001</v>
      </c>
      <c r="P771" s="1011">
        <v>718.81</v>
      </c>
      <c r="Q771" s="1011">
        <v>2217.46</v>
      </c>
      <c r="R771" s="1011">
        <v>325.47000000000003</v>
      </c>
      <c r="S771" s="1011">
        <v>1065.8939377300001</v>
      </c>
      <c r="T771" s="1011">
        <v>0</v>
      </c>
      <c r="U771" s="1011">
        <v>0</v>
      </c>
      <c r="V771" s="1011">
        <v>325.47000000000003</v>
      </c>
      <c r="W771" s="1011" t="s">
        <v>1597</v>
      </c>
      <c r="X771" s="1011" t="s">
        <v>1331</v>
      </c>
      <c r="Y771" s="1011" t="s">
        <v>1864</v>
      </c>
      <c r="AA771" s="1011" t="s">
        <v>1865</v>
      </c>
      <c r="AB771" s="1011" t="s">
        <v>140</v>
      </c>
    </row>
    <row r="772" spans="1:28" x14ac:dyDescent="0.25">
      <c r="A772" s="1011">
        <v>13757141</v>
      </c>
      <c r="B772" s="1011" t="s">
        <v>2191</v>
      </c>
      <c r="C772" s="1011" t="s">
        <v>1326</v>
      </c>
      <c r="D772" s="1011" t="s">
        <v>1</v>
      </c>
      <c r="E772" s="1011" t="s">
        <v>135</v>
      </c>
      <c r="F772" s="1011" t="s">
        <v>45</v>
      </c>
      <c r="G772" s="1011" t="s">
        <v>45</v>
      </c>
      <c r="H772" s="1011" t="s">
        <v>102</v>
      </c>
      <c r="I772" s="1011" t="s">
        <v>1810</v>
      </c>
      <c r="J772" s="1011" t="s">
        <v>1811</v>
      </c>
      <c r="K772" s="1011" t="s">
        <v>1329</v>
      </c>
      <c r="L772" s="1011" t="s">
        <v>47</v>
      </c>
      <c r="M772" s="1011" t="s">
        <v>198</v>
      </c>
      <c r="N772" s="1011">
        <v>164</v>
      </c>
      <c r="O772" s="1011">
        <v>0</v>
      </c>
      <c r="P772" s="1011">
        <v>8484.02</v>
      </c>
      <c r="Q772" s="1011">
        <v>13933.82</v>
      </c>
      <c r="R772" s="1011">
        <v>190.37268968999999</v>
      </c>
      <c r="S772" s="1011">
        <v>15.948331980000001</v>
      </c>
      <c r="T772" s="1011">
        <v>28.312689689999999</v>
      </c>
      <c r="U772" s="1011">
        <v>0</v>
      </c>
      <c r="V772" s="1011">
        <v>162.06</v>
      </c>
      <c r="W772" s="1011" t="s">
        <v>1812</v>
      </c>
      <c r="X772" s="1011" t="s">
        <v>1331</v>
      </c>
      <c r="Y772" s="1011" t="s">
        <v>2192</v>
      </c>
      <c r="AA772" s="1011" t="s">
        <v>2193</v>
      </c>
      <c r="AB772" s="1011" t="s">
        <v>140</v>
      </c>
    </row>
    <row r="773" spans="1:28" x14ac:dyDescent="0.25">
      <c r="A773" s="1011">
        <v>63955280</v>
      </c>
      <c r="B773" s="1011" t="s">
        <v>2000</v>
      </c>
      <c r="C773" s="1011" t="s">
        <v>1326</v>
      </c>
      <c r="D773" s="1011" t="s">
        <v>1</v>
      </c>
      <c r="E773" s="1011" t="s">
        <v>135</v>
      </c>
      <c r="F773" s="1011" t="s">
        <v>20</v>
      </c>
      <c r="G773" s="1011" t="s">
        <v>20</v>
      </c>
      <c r="H773" s="1011" t="s">
        <v>89</v>
      </c>
      <c r="I773" s="1011" t="s">
        <v>2001</v>
      </c>
      <c r="J773" s="1011" t="s">
        <v>1985</v>
      </c>
      <c r="K773" s="1011" t="s">
        <v>1329</v>
      </c>
      <c r="L773" s="1011" t="s">
        <v>47</v>
      </c>
      <c r="M773" s="1011" t="s">
        <v>198</v>
      </c>
      <c r="N773" s="1011">
        <v>130</v>
      </c>
      <c r="O773" s="1011">
        <v>130</v>
      </c>
      <c r="P773" s="1011">
        <v>1300</v>
      </c>
      <c r="Q773" s="1011">
        <v>7269.65</v>
      </c>
      <c r="R773" s="1011">
        <v>3758.86</v>
      </c>
      <c r="S773" s="1011">
        <v>928.48032387000001</v>
      </c>
      <c r="T773" s="1011">
        <v>0</v>
      </c>
      <c r="U773" s="1011">
        <v>0</v>
      </c>
      <c r="V773" s="1011">
        <v>3758.86</v>
      </c>
      <c r="W773" s="1011" t="s">
        <v>10</v>
      </c>
      <c r="X773" s="1011" t="s">
        <v>1331</v>
      </c>
      <c r="Y773" s="1011" t="s">
        <v>2002</v>
      </c>
      <c r="AA773" s="1011" t="s">
        <v>2003</v>
      </c>
      <c r="AB773" s="1011" t="s">
        <v>140</v>
      </c>
    </row>
    <row r="774" spans="1:28" x14ac:dyDescent="0.25">
      <c r="A774" s="1011">
        <v>83758029</v>
      </c>
      <c r="B774" s="1011" t="s">
        <v>2059</v>
      </c>
      <c r="C774" s="1011" t="s">
        <v>1326</v>
      </c>
      <c r="D774" s="1011" t="s">
        <v>1</v>
      </c>
      <c r="E774" s="1011" t="s">
        <v>135</v>
      </c>
      <c r="F774" s="1011" t="s">
        <v>14</v>
      </c>
      <c r="G774" s="1011" t="s">
        <v>14</v>
      </c>
      <c r="H774" s="1011" t="s">
        <v>1394</v>
      </c>
      <c r="I774" s="1011" t="s">
        <v>2060</v>
      </c>
      <c r="J774" s="1011" t="s">
        <v>2061</v>
      </c>
      <c r="K774" s="1011" t="s">
        <v>1329</v>
      </c>
      <c r="L774" s="1011" t="s">
        <v>47</v>
      </c>
      <c r="M774" s="1011" t="s">
        <v>198</v>
      </c>
      <c r="N774" s="1011">
        <v>0</v>
      </c>
      <c r="O774" s="1011">
        <v>0</v>
      </c>
      <c r="P774" s="1011">
        <v>0</v>
      </c>
      <c r="Q774" s="1011">
        <v>0</v>
      </c>
      <c r="R774" s="1011">
        <v>0</v>
      </c>
      <c r="S774" s="1011">
        <v>0</v>
      </c>
      <c r="T774" s="1011">
        <v>0</v>
      </c>
      <c r="U774" s="1011">
        <v>0</v>
      </c>
      <c r="V774" s="1011">
        <v>0</v>
      </c>
      <c r="W774" s="1011" t="s">
        <v>2062</v>
      </c>
      <c r="X774" s="1011" t="s">
        <v>1331</v>
      </c>
      <c r="Y774" s="1011" t="s">
        <v>2063</v>
      </c>
      <c r="AA774" s="1011" t="s">
        <v>2064</v>
      </c>
      <c r="AB774" s="1011" t="s">
        <v>140</v>
      </c>
    </row>
    <row r="775" spans="1:28" x14ac:dyDescent="0.25">
      <c r="A775" s="1011">
        <v>3753498</v>
      </c>
      <c r="B775" s="1011" t="s">
        <v>2543</v>
      </c>
      <c r="C775" s="1011" t="s">
        <v>1326</v>
      </c>
      <c r="D775" s="1011" t="s">
        <v>1</v>
      </c>
      <c r="E775" s="1011" t="s">
        <v>135</v>
      </c>
      <c r="F775" s="1011" t="s">
        <v>6</v>
      </c>
      <c r="G775" s="1011" t="s">
        <v>6</v>
      </c>
      <c r="H775" s="1011" t="s">
        <v>529</v>
      </c>
      <c r="I775" s="1011" t="s">
        <v>2544</v>
      </c>
      <c r="J775" s="1011" t="s">
        <v>1868</v>
      </c>
      <c r="K775" s="1011" t="s">
        <v>1329</v>
      </c>
      <c r="L775" s="1011" t="s">
        <v>47</v>
      </c>
      <c r="M775" s="1011" t="s">
        <v>198</v>
      </c>
      <c r="N775" s="1011">
        <v>22</v>
      </c>
      <c r="O775" s="1011">
        <v>18</v>
      </c>
      <c r="P775" s="1011">
        <v>287.82</v>
      </c>
      <c r="Q775" s="1011">
        <v>3180.81</v>
      </c>
      <c r="R775" s="1011">
        <v>248.39918011</v>
      </c>
      <c r="S775" s="1011">
        <v>142.68538218</v>
      </c>
      <c r="T775" s="1011">
        <v>1.58918011</v>
      </c>
      <c r="U775" s="1011">
        <v>0</v>
      </c>
      <c r="V775" s="1011">
        <v>246.81</v>
      </c>
      <c r="W775" s="1011" t="s">
        <v>1869</v>
      </c>
      <c r="X775" s="1011" t="s">
        <v>1331</v>
      </c>
      <c r="Y775" s="1011" t="s">
        <v>2545</v>
      </c>
      <c r="AA775" s="1011" t="s">
        <v>2546</v>
      </c>
      <c r="AB775" s="1011" t="s">
        <v>140</v>
      </c>
    </row>
    <row r="776" spans="1:28" x14ac:dyDescent="0.25">
      <c r="A776" s="1011">
        <v>13753793</v>
      </c>
      <c r="B776" s="1011" t="s">
        <v>2072</v>
      </c>
      <c r="C776" s="1011" t="s">
        <v>1326</v>
      </c>
      <c r="D776" s="1011" t="s">
        <v>1</v>
      </c>
      <c r="E776" s="1011" t="s">
        <v>135</v>
      </c>
      <c r="F776" s="1011" t="s">
        <v>6</v>
      </c>
      <c r="G776" s="1011" t="s">
        <v>6</v>
      </c>
      <c r="H776" s="1011" t="s">
        <v>98</v>
      </c>
      <c r="I776" s="1011" t="s">
        <v>1410</v>
      </c>
      <c r="J776" s="1011" t="s">
        <v>1411</v>
      </c>
      <c r="K776" s="1011" t="s">
        <v>1329</v>
      </c>
      <c r="L776" s="1011" t="s">
        <v>47</v>
      </c>
      <c r="M776" s="1011" t="s">
        <v>198</v>
      </c>
      <c r="N776" s="1011">
        <v>151</v>
      </c>
      <c r="O776" s="1011">
        <v>150</v>
      </c>
      <c r="P776" s="1011">
        <v>4774.2</v>
      </c>
      <c r="Q776" s="1011">
        <v>3687.92</v>
      </c>
      <c r="R776" s="1011">
        <v>368.44</v>
      </c>
      <c r="S776" s="1011">
        <v>666.86145048000003</v>
      </c>
      <c r="T776" s="1011">
        <v>0</v>
      </c>
      <c r="U776" s="1011">
        <v>0</v>
      </c>
      <c r="V776" s="1011">
        <v>368.44</v>
      </c>
      <c r="W776" s="1011" t="s">
        <v>80</v>
      </c>
      <c r="X776" s="1011" t="s">
        <v>1331</v>
      </c>
      <c r="Y776" s="1011" t="s">
        <v>2073</v>
      </c>
      <c r="AA776" s="1011" t="s">
        <v>2074</v>
      </c>
      <c r="AB776" s="1011" t="s">
        <v>140</v>
      </c>
    </row>
    <row r="777" spans="1:28" x14ac:dyDescent="0.25">
      <c r="A777" s="1011">
        <v>84127497</v>
      </c>
      <c r="B777" s="1011" t="s">
        <v>1610</v>
      </c>
      <c r="C777" s="1011" t="s">
        <v>1326</v>
      </c>
      <c r="D777" s="1011" t="s">
        <v>1</v>
      </c>
      <c r="E777" s="1011" t="s">
        <v>135</v>
      </c>
      <c r="F777" s="1011" t="s">
        <v>0</v>
      </c>
      <c r="G777" s="1011" t="s">
        <v>0</v>
      </c>
      <c r="H777" s="1011" t="s">
        <v>97</v>
      </c>
      <c r="I777" s="1011" t="s">
        <v>1611</v>
      </c>
      <c r="J777" s="1011" t="s">
        <v>1612</v>
      </c>
      <c r="K777" s="1011" t="s">
        <v>1329</v>
      </c>
      <c r="L777" s="1011" t="s">
        <v>47</v>
      </c>
      <c r="M777" s="1011" t="s">
        <v>198</v>
      </c>
      <c r="N777" s="1011">
        <v>225.2167</v>
      </c>
      <c r="O777" s="1011">
        <v>143.16669999999999</v>
      </c>
      <c r="P777" s="1011">
        <v>6405.47</v>
      </c>
      <c r="Q777" s="1011">
        <v>6062.22</v>
      </c>
      <c r="R777" s="1011">
        <v>1033.0019675000001</v>
      </c>
      <c r="S777" s="1011">
        <v>1055.3841830399999</v>
      </c>
      <c r="T777" s="1011">
        <v>2.1967500000000001E-2</v>
      </c>
      <c r="U777" s="1011">
        <v>0</v>
      </c>
      <c r="V777" s="1011">
        <v>1032.98</v>
      </c>
      <c r="W777" s="1011" t="s">
        <v>1613</v>
      </c>
      <c r="X777" s="1011" t="s">
        <v>1331</v>
      </c>
      <c r="Y777" s="1011" t="s">
        <v>1614</v>
      </c>
      <c r="AA777" s="1011" t="s">
        <v>1615</v>
      </c>
      <c r="AB777" s="1011" t="s">
        <v>140</v>
      </c>
    </row>
    <row r="778" spans="1:28" x14ac:dyDescent="0.25">
      <c r="A778" s="1011">
        <v>44143477</v>
      </c>
      <c r="B778" s="1011" t="s">
        <v>1845</v>
      </c>
      <c r="C778" s="1011" t="s">
        <v>1326</v>
      </c>
      <c r="D778" s="1011" t="s">
        <v>1</v>
      </c>
      <c r="E778" s="1011" t="s">
        <v>135</v>
      </c>
      <c r="F778" s="1011" t="s">
        <v>14</v>
      </c>
      <c r="G778" s="1011" t="s">
        <v>14</v>
      </c>
      <c r="H778" s="1011" t="s">
        <v>104</v>
      </c>
      <c r="I778" s="1011" t="s">
        <v>1410</v>
      </c>
      <c r="J778" s="1011" t="s">
        <v>1411</v>
      </c>
      <c r="K778" s="1011" t="s">
        <v>1329</v>
      </c>
      <c r="L778" s="1011" t="s">
        <v>47</v>
      </c>
      <c r="M778" s="1011" t="s">
        <v>198</v>
      </c>
      <c r="N778" s="1011">
        <v>72</v>
      </c>
      <c r="O778" s="1011">
        <v>68</v>
      </c>
      <c r="P778" s="1011">
        <v>1330.58</v>
      </c>
      <c r="Q778" s="1011">
        <v>4863.3500000000004</v>
      </c>
      <c r="R778" s="1011">
        <v>481.27</v>
      </c>
      <c r="S778" s="1011">
        <v>694.20897220999996</v>
      </c>
      <c r="T778" s="1011">
        <v>0</v>
      </c>
      <c r="U778" s="1011">
        <v>0</v>
      </c>
      <c r="V778" s="1011">
        <v>481.27</v>
      </c>
      <c r="W778" s="1011" t="s">
        <v>80</v>
      </c>
      <c r="X778" s="1011" t="s">
        <v>1331</v>
      </c>
      <c r="Y778" s="1011" t="s">
        <v>1846</v>
      </c>
      <c r="AA778" s="1011" t="s">
        <v>1847</v>
      </c>
      <c r="AB778" s="1011" t="s">
        <v>140</v>
      </c>
    </row>
    <row r="779" spans="1:28" x14ac:dyDescent="0.25">
      <c r="A779" s="1011">
        <v>13866041</v>
      </c>
      <c r="B779" s="1011" t="s">
        <v>2007</v>
      </c>
      <c r="C779" s="1011" t="s">
        <v>1326</v>
      </c>
      <c r="D779" s="1011" t="s">
        <v>1</v>
      </c>
      <c r="E779" s="1011" t="s">
        <v>135</v>
      </c>
      <c r="F779" s="1011" t="s">
        <v>20</v>
      </c>
      <c r="G779" s="1011" t="s">
        <v>20</v>
      </c>
      <c r="H779" s="1011" t="s">
        <v>97</v>
      </c>
      <c r="I779" s="1011" t="s">
        <v>1675</v>
      </c>
      <c r="J779" s="1011" t="s">
        <v>1676</v>
      </c>
      <c r="K779" s="1011" t="s">
        <v>1329</v>
      </c>
      <c r="L779" s="1011" t="s">
        <v>47</v>
      </c>
      <c r="M779" s="1011" t="s">
        <v>198</v>
      </c>
      <c r="N779" s="1011">
        <v>79.916700000000006</v>
      </c>
      <c r="O779" s="1011">
        <v>18.666699999999999</v>
      </c>
      <c r="P779" s="1011">
        <v>2410.81</v>
      </c>
      <c r="Q779" s="1011">
        <v>2011.8</v>
      </c>
      <c r="R779" s="1011">
        <v>295.72464500000001</v>
      </c>
      <c r="S779" s="1011">
        <v>167.65887835999999</v>
      </c>
      <c r="T779" s="1011">
        <v>1.4645E-2</v>
      </c>
      <c r="U779" s="1011">
        <v>0</v>
      </c>
      <c r="V779" s="1011">
        <v>295.70999999999998</v>
      </c>
      <c r="W779" s="1011" t="s">
        <v>47</v>
      </c>
      <c r="X779" s="1011" t="s">
        <v>1331</v>
      </c>
      <c r="Y779" s="1011" t="s">
        <v>2008</v>
      </c>
      <c r="AA779" s="1011" t="s">
        <v>2009</v>
      </c>
      <c r="AB779" s="1011" t="s">
        <v>140</v>
      </c>
    </row>
    <row r="780" spans="1:28" x14ac:dyDescent="0.25">
      <c r="A780" s="1011">
        <v>23994155</v>
      </c>
      <c r="B780" s="1011" t="s">
        <v>2260</v>
      </c>
      <c r="C780" s="1011" t="s">
        <v>1326</v>
      </c>
      <c r="D780" s="1011" t="s">
        <v>113</v>
      </c>
      <c r="E780" s="1011" t="s">
        <v>135</v>
      </c>
      <c r="F780" s="1011" t="s">
        <v>267</v>
      </c>
      <c r="G780" s="1011" t="s">
        <v>1687</v>
      </c>
      <c r="H780" s="1011" t="s">
        <v>90</v>
      </c>
      <c r="I780" s="1011" t="s">
        <v>2261</v>
      </c>
      <c r="J780" s="1011" t="s">
        <v>1445</v>
      </c>
      <c r="K780" s="1011" t="s">
        <v>1329</v>
      </c>
      <c r="L780" s="1011" t="s">
        <v>47</v>
      </c>
      <c r="M780" s="1011" t="s">
        <v>198</v>
      </c>
      <c r="N780" s="1011">
        <v>377</v>
      </c>
      <c r="O780" s="1011">
        <v>366</v>
      </c>
      <c r="P780" s="1011">
        <v>4030</v>
      </c>
      <c r="Q780" s="1011">
        <v>17730.21</v>
      </c>
      <c r="R780" s="1011">
        <v>2825.1992848599998</v>
      </c>
      <c r="S780" s="1011">
        <v>2820.79776029</v>
      </c>
      <c r="T780" s="1011">
        <v>-8.0715140000000005E-2</v>
      </c>
      <c r="U780" s="1011">
        <v>0</v>
      </c>
      <c r="V780" s="1011">
        <v>2825.28</v>
      </c>
      <c r="W780" s="1011" t="s">
        <v>1446</v>
      </c>
      <c r="X780" s="1011" t="s">
        <v>1331</v>
      </c>
      <c r="Y780" s="1011" t="s">
        <v>2262</v>
      </c>
      <c r="AA780" s="1011" t="s">
        <v>2263</v>
      </c>
      <c r="AB780" s="1011" t="s">
        <v>140</v>
      </c>
    </row>
    <row r="781" spans="1:28" x14ac:dyDescent="0.25">
      <c r="A781" s="1011">
        <v>94011400</v>
      </c>
      <c r="B781" s="1011" t="s">
        <v>1735</v>
      </c>
      <c r="C781" s="1011" t="s">
        <v>1326</v>
      </c>
      <c r="D781" s="1011" t="s">
        <v>1</v>
      </c>
      <c r="E781" s="1011" t="s">
        <v>135</v>
      </c>
      <c r="F781" s="1011" t="s">
        <v>20</v>
      </c>
      <c r="G781" s="1011" t="s">
        <v>20</v>
      </c>
      <c r="H781" s="1011" t="s">
        <v>102</v>
      </c>
      <c r="I781" s="1011" t="s">
        <v>1579</v>
      </c>
      <c r="J781" s="1011" t="s">
        <v>1396</v>
      </c>
      <c r="K781" s="1011" t="s">
        <v>1329</v>
      </c>
      <c r="L781" s="1011" t="s">
        <v>47</v>
      </c>
      <c r="M781" s="1011" t="s">
        <v>198</v>
      </c>
      <c r="N781" s="1011">
        <v>98</v>
      </c>
      <c r="O781" s="1011">
        <v>0</v>
      </c>
      <c r="P781" s="1011">
        <v>4915.33</v>
      </c>
      <c r="Q781" s="1011">
        <v>8121.14</v>
      </c>
      <c r="R781" s="1011">
        <v>15.600685240000001</v>
      </c>
      <c r="S781" s="1011">
        <v>3.2564595299999999</v>
      </c>
      <c r="T781" s="1011">
        <v>21.450685239999999</v>
      </c>
      <c r="U781" s="1011">
        <v>0</v>
      </c>
      <c r="V781" s="1011">
        <v>-5.85</v>
      </c>
      <c r="W781" s="1011" t="s">
        <v>1397</v>
      </c>
      <c r="X781" s="1011" t="s">
        <v>1331</v>
      </c>
      <c r="Y781" s="1011" t="s">
        <v>1736</v>
      </c>
      <c r="AA781" s="1011" t="s">
        <v>1737</v>
      </c>
      <c r="AB781" s="1011" t="s">
        <v>140</v>
      </c>
    </row>
    <row r="782" spans="1:28" x14ac:dyDescent="0.25">
      <c r="A782" s="1011">
        <v>54122478</v>
      </c>
      <c r="B782" s="1011" t="s">
        <v>1722</v>
      </c>
      <c r="C782" s="1011" t="s">
        <v>1326</v>
      </c>
      <c r="D782" s="1011" t="s">
        <v>1</v>
      </c>
      <c r="E782" s="1011" t="s">
        <v>135</v>
      </c>
      <c r="F782" s="1011" t="s">
        <v>34</v>
      </c>
      <c r="G782" s="1011" t="s">
        <v>34</v>
      </c>
      <c r="H782" s="1011" t="s">
        <v>92</v>
      </c>
      <c r="I782" s="1011" t="s">
        <v>1662</v>
      </c>
      <c r="J782" s="1011" t="s">
        <v>1663</v>
      </c>
      <c r="K782" s="1011" t="s">
        <v>1329</v>
      </c>
      <c r="L782" s="1011" t="s">
        <v>47</v>
      </c>
      <c r="M782" s="1011" t="s">
        <v>198</v>
      </c>
      <c r="N782" s="1011">
        <v>245.5</v>
      </c>
      <c r="O782" s="1011">
        <v>245.5</v>
      </c>
      <c r="P782" s="1011">
        <v>8421.6299999999992</v>
      </c>
      <c r="Q782" s="1011">
        <v>5355.41</v>
      </c>
      <c r="R782" s="1011">
        <v>217.94</v>
      </c>
      <c r="S782" s="1011">
        <v>719.42397731000005</v>
      </c>
      <c r="T782" s="1011">
        <v>0</v>
      </c>
      <c r="U782" s="1011">
        <v>0</v>
      </c>
      <c r="V782" s="1011">
        <v>217.94</v>
      </c>
      <c r="W782" s="1011" t="s">
        <v>1664</v>
      </c>
      <c r="X782" s="1011" t="s">
        <v>1331</v>
      </c>
      <c r="Y782" s="1011" t="s">
        <v>1723</v>
      </c>
      <c r="AA782" s="1011" t="s">
        <v>1724</v>
      </c>
      <c r="AB782" s="1011" t="s">
        <v>140</v>
      </c>
    </row>
    <row r="783" spans="1:28" x14ac:dyDescent="0.25">
      <c r="A783" s="1011">
        <v>74253238</v>
      </c>
      <c r="B783" s="1011" t="s">
        <v>2373</v>
      </c>
      <c r="C783" s="1011" t="s">
        <v>1326</v>
      </c>
      <c r="D783" s="1011" t="s">
        <v>1</v>
      </c>
      <c r="E783" s="1011" t="s">
        <v>135</v>
      </c>
      <c r="F783" s="1011" t="s">
        <v>69</v>
      </c>
      <c r="G783" s="1011" t="s">
        <v>69</v>
      </c>
      <c r="H783" s="1011" t="s">
        <v>90</v>
      </c>
      <c r="I783" s="1011" t="s">
        <v>2374</v>
      </c>
      <c r="J783" s="1011" t="s">
        <v>1328</v>
      </c>
      <c r="K783" s="1011" t="s">
        <v>1329</v>
      </c>
      <c r="L783" s="1011" t="s">
        <v>47</v>
      </c>
      <c r="M783" s="1011" t="s">
        <v>198</v>
      </c>
      <c r="N783" s="1011">
        <v>189</v>
      </c>
      <c r="O783" s="1011">
        <v>165</v>
      </c>
      <c r="P783" s="1011">
        <v>6593.33</v>
      </c>
      <c r="Q783" s="1011">
        <v>9530.6200000000008</v>
      </c>
      <c r="R783" s="1011">
        <v>642.95000000000005</v>
      </c>
      <c r="S783" s="1011">
        <v>783.18673976000002</v>
      </c>
      <c r="T783" s="1011">
        <v>0</v>
      </c>
      <c r="U783" s="1011">
        <v>0</v>
      </c>
      <c r="V783" s="1011">
        <v>642.95000000000005</v>
      </c>
      <c r="W783" s="1011" t="s">
        <v>1330</v>
      </c>
      <c r="X783" s="1011" t="s">
        <v>1331</v>
      </c>
      <c r="Y783" s="1011" t="s">
        <v>2375</v>
      </c>
      <c r="AA783" s="1011" t="s">
        <v>2376</v>
      </c>
      <c r="AB783" s="1011" t="s">
        <v>140</v>
      </c>
    </row>
    <row r="784" spans="1:28" x14ac:dyDescent="0.25">
      <c r="A784" s="1011">
        <v>63885933</v>
      </c>
      <c r="B784" s="1011" t="s">
        <v>1707</v>
      </c>
      <c r="C784" s="1011" t="s">
        <v>417</v>
      </c>
      <c r="D784" s="1011" t="s">
        <v>113</v>
      </c>
      <c r="E784" s="1011" t="s">
        <v>135</v>
      </c>
      <c r="F784" s="1011" t="s">
        <v>6</v>
      </c>
      <c r="G784" s="1011" t="s">
        <v>6</v>
      </c>
      <c r="H784" s="1011" t="s">
        <v>88</v>
      </c>
      <c r="I784" s="1011" t="s">
        <v>1708</v>
      </c>
      <c r="J784" s="1011" t="s">
        <v>1709</v>
      </c>
      <c r="K784" s="1011" t="s">
        <v>1329</v>
      </c>
      <c r="L784" s="1011" t="s">
        <v>47</v>
      </c>
      <c r="M784" s="1011" t="s">
        <v>198</v>
      </c>
      <c r="N784" s="1011">
        <v>628</v>
      </c>
      <c r="O784" s="1011">
        <v>6</v>
      </c>
      <c r="P784" s="1011">
        <v>9314</v>
      </c>
      <c r="Q784" s="1011">
        <v>23174.44</v>
      </c>
      <c r="R784" s="1011">
        <v>1591.58</v>
      </c>
      <c r="S784" s="1011">
        <v>754.30369764</v>
      </c>
      <c r="T784" s="1011">
        <v>0</v>
      </c>
      <c r="U784" s="1011">
        <v>1842.32</v>
      </c>
      <c r="V784" s="1011">
        <v>3433.9</v>
      </c>
      <c r="W784" s="1011" t="s">
        <v>1710</v>
      </c>
      <c r="X784" s="1011" t="s">
        <v>1331</v>
      </c>
      <c r="Y784" s="1011" t="s">
        <v>1711</v>
      </c>
      <c r="AA784" s="1011" t="s">
        <v>1712</v>
      </c>
      <c r="AB784" s="1011" t="s">
        <v>140</v>
      </c>
    </row>
    <row r="785" spans="1:28" x14ac:dyDescent="0.25">
      <c r="A785" s="1011">
        <v>24015307</v>
      </c>
      <c r="B785" s="1011" t="s">
        <v>2511</v>
      </c>
      <c r="C785" s="1011" t="s">
        <v>1326</v>
      </c>
      <c r="D785" s="1011" t="s">
        <v>1</v>
      </c>
      <c r="E785" s="1011" t="s">
        <v>135</v>
      </c>
      <c r="F785" s="1011" t="s">
        <v>34</v>
      </c>
      <c r="G785" s="1011" t="s">
        <v>34</v>
      </c>
      <c r="H785" s="1011" t="s">
        <v>97</v>
      </c>
      <c r="I785" s="1011" t="s">
        <v>1816</v>
      </c>
      <c r="J785" s="1011" t="s">
        <v>1817</v>
      </c>
      <c r="K785" s="1011" t="s">
        <v>1329</v>
      </c>
      <c r="L785" s="1011" t="s">
        <v>47</v>
      </c>
      <c r="M785" s="1011" t="s">
        <v>198</v>
      </c>
      <c r="N785" s="1011">
        <v>246.25</v>
      </c>
      <c r="O785" s="1011">
        <v>91.25</v>
      </c>
      <c r="P785" s="1011">
        <v>5730.14</v>
      </c>
      <c r="Q785" s="1011">
        <v>6258.4</v>
      </c>
      <c r="R785" s="1011">
        <v>1576.97</v>
      </c>
      <c r="S785" s="1011">
        <v>1101.3121753999999</v>
      </c>
      <c r="T785" s="1011">
        <v>0</v>
      </c>
      <c r="U785" s="1011">
        <v>0</v>
      </c>
      <c r="V785" s="1011">
        <v>1576.97</v>
      </c>
      <c r="W785" s="1011" t="s">
        <v>1818</v>
      </c>
      <c r="X785" s="1011" t="s">
        <v>1331</v>
      </c>
      <c r="Y785" s="1011" t="s">
        <v>2512</v>
      </c>
      <c r="AA785" s="1011" t="s">
        <v>2513</v>
      </c>
      <c r="AB785" s="1011" t="s">
        <v>140</v>
      </c>
    </row>
    <row r="786" spans="1:28" x14ac:dyDescent="0.25">
      <c r="A786" s="1011">
        <v>54235049</v>
      </c>
      <c r="B786" s="1011" t="s">
        <v>2171</v>
      </c>
      <c r="C786" s="1011" t="s">
        <v>1326</v>
      </c>
      <c r="D786" s="1011" t="s">
        <v>1</v>
      </c>
      <c r="E786" s="1011" t="s">
        <v>135</v>
      </c>
      <c r="F786" s="1011" t="s">
        <v>62</v>
      </c>
      <c r="G786" s="1011" t="s">
        <v>62</v>
      </c>
      <c r="H786" s="1011" t="s">
        <v>87</v>
      </c>
      <c r="I786" s="1011" t="s">
        <v>2172</v>
      </c>
      <c r="J786" s="1011" t="s">
        <v>2173</v>
      </c>
      <c r="K786" s="1011" t="s">
        <v>1329</v>
      </c>
      <c r="L786" s="1011" t="s">
        <v>47</v>
      </c>
      <c r="M786" s="1011" t="s">
        <v>198</v>
      </c>
      <c r="N786" s="1011">
        <v>271</v>
      </c>
      <c r="O786" s="1011">
        <v>0</v>
      </c>
      <c r="P786" s="1011">
        <v>6150</v>
      </c>
      <c r="Q786" s="1011">
        <v>46407.46</v>
      </c>
      <c r="R786" s="1011">
        <v>2356.75</v>
      </c>
      <c r="S786" s="1011">
        <v>865.2</v>
      </c>
      <c r="T786" s="1011">
        <v>0</v>
      </c>
      <c r="U786" s="1011">
        <v>981.58</v>
      </c>
      <c r="V786" s="1011">
        <v>3338.33</v>
      </c>
      <c r="W786" s="1011" t="s">
        <v>2174</v>
      </c>
      <c r="X786" s="1011" t="s">
        <v>2175</v>
      </c>
      <c r="Y786" s="1011" t="s">
        <v>2176</v>
      </c>
      <c r="AA786" s="1011" t="s">
        <v>2177</v>
      </c>
      <c r="AB786" s="1011" t="s">
        <v>140</v>
      </c>
    </row>
    <row r="787" spans="1:28" x14ac:dyDescent="0.25">
      <c r="A787" s="1011">
        <v>4089017</v>
      </c>
      <c r="B787" s="1011" t="s">
        <v>2056</v>
      </c>
      <c r="C787" s="1011" t="s">
        <v>1326</v>
      </c>
      <c r="D787" s="1011" t="s">
        <v>1</v>
      </c>
      <c r="E787" s="1011" t="s">
        <v>135</v>
      </c>
      <c r="F787" s="1011" t="s">
        <v>69</v>
      </c>
      <c r="G787" s="1011" t="s">
        <v>69</v>
      </c>
      <c r="H787" s="1011" t="s">
        <v>102</v>
      </c>
      <c r="I787" s="1011" t="s">
        <v>1688</v>
      </c>
      <c r="J787" s="1011" t="s">
        <v>1416</v>
      </c>
      <c r="K787" s="1011" t="s">
        <v>1329</v>
      </c>
      <c r="L787" s="1011" t="s">
        <v>47</v>
      </c>
      <c r="M787" s="1011" t="s">
        <v>198</v>
      </c>
      <c r="N787" s="1011">
        <v>57.166600000000003</v>
      </c>
      <c r="O787" s="1011">
        <v>11.166600000000001</v>
      </c>
      <c r="P787" s="1011">
        <v>1312.55</v>
      </c>
      <c r="Q787" s="1011">
        <v>885.06</v>
      </c>
      <c r="R787" s="1011">
        <v>134.63</v>
      </c>
      <c r="S787" s="1011">
        <v>136.08459933</v>
      </c>
      <c r="T787" s="1011">
        <v>0</v>
      </c>
      <c r="U787" s="1011">
        <v>0</v>
      </c>
      <c r="V787" s="1011">
        <v>134.63</v>
      </c>
      <c r="W787" s="1011" t="s">
        <v>1397</v>
      </c>
      <c r="X787" s="1011" t="s">
        <v>1331</v>
      </c>
      <c r="Y787" s="1011" t="s">
        <v>2057</v>
      </c>
      <c r="AA787" s="1011" t="s">
        <v>2058</v>
      </c>
      <c r="AB787" s="1011" t="s">
        <v>140</v>
      </c>
    </row>
    <row r="788" spans="1:28" x14ac:dyDescent="0.25">
      <c r="A788" s="1011">
        <v>3753498</v>
      </c>
      <c r="B788" s="1011" t="s">
        <v>2543</v>
      </c>
      <c r="C788" s="1011" t="s">
        <v>1326</v>
      </c>
      <c r="D788" s="1011" t="s">
        <v>1</v>
      </c>
      <c r="E788" s="1011" t="s">
        <v>135</v>
      </c>
      <c r="F788" s="1011" t="s">
        <v>6</v>
      </c>
      <c r="G788" s="1011" t="s">
        <v>6</v>
      </c>
      <c r="H788" s="1011" t="s">
        <v>101</v>
      </c>
      <c r="I788" s="1011" t="s">
        <v>2544</v>
      </c>
      <c r="J788" s="1011" t="s">
        <v>1868</v>
      </c>
      <c r="K788" s="1011" t="s">
        <v>1329</v>
      </c>
      <c r="L788" s="1011" t="s">
        <v>47</v>
      </c>
      <c r="M788" s="1011" t="s">
        <v>198</v>
      </c>
      <c r="N788" s="1011">
        <v>58.25</v>
      </c>
      <c r="O788" s="1011">
        <v>58.25</v>
      </c>
      <c r="P788" s="1011">
        <v>2451.5300000000002</v>
      </c>
      <c r="Q788" s="1011">
        <v>1740.89</v>
      </c>
      <c r="R788" s="1011">
        <v>127.92</v>
      </c>
      <c r="S788" s="1011">
        <v>287.17278542000003</v>
      </c>
      <c r="T788" s="1011">
        <v>0</v>
      </c>
      <c r="U788" s="1011">
        <v>0</v>
      </c>
      <c r="V788" s="1011">
        <v>127.92</v>
      </c>
      <c r="W788" s="1011" t="s">
        <v>1869</v>
      </c>
      <c r="X788" s="1011" t="s">
        <v>1331</v>
      </c>
      <c r="Y788" s="1011" t="s">
        <v>2545</v>
      </c>
      <c r="AA788" s="1011" t="s">
        <v>2546</v>
      </c>
      <c r="AB788" s="1011" t="s">
        <v>140</v>
      </c>
    </row>
    <row r="789" spans="1:28" x14ac:dyDescent="0.25">
      <c r="A789" s="1011">
        <v>93756971</v>
      </c>
      <c r="B789" s="1011" t="s">
        <v>1455</v>
      </c>
      <c r="C789" s="1011" t="s">
        <v>1326</v>
      </c>
      <c r="D789" s="1011" t="s">
        <v>1</v>
      </c>
      <c r="E789" s="1011" t="s">
        <v>135</v>
      </c>
      <c r="F789" s="1011" t="s">
        <v>6</v>
      </c>
      <c r="G789" s="1011" t="s">
        <v>6</v>
      </c>
      <c r="H789" s="1011" t="s">
        <v>97</v>
      </c>
      <c r="I789" s="1011" t="s">
        <v>1456</v>
      </c>
      <c r="J789" s="1011" t="s">
        <v>1457</v>
      </c>
      <c r="K789" s="1011" t="s">
        <v>1329</v>
      </c>
      <c r="L789" s="1011" t="s">
        <v>47</v>
      </c>
      <c r="M789" s="1011" t="s">
        <v>198</v>
      </c>
      <c r="N789" s="1011">
        <v>486.75029999999998</v>
      </c>
      <c r="O789" s="1011">
        <v>146.50030000000001</v>
      </c>
      <c r="P789" s="1011">
        <v>5890.78</v>
      </c>
      <c r="Q789" s="1011">
        <v>15372.98</v>
      </c>
      <c r="R789" s="1011">
        <v>5381.51222616</v>
      </c>
      <c r="S789" s="1011">
        <v>1397.1508579599999</v>
      </c>
      <c r="T789" s="1011">
        <v>2.22616E-3</v>
      </c>
      <c r="U789" s="1011">
        <v>0</v>
      </c>
      <c r="V789" s="1011">
        <v>5381.51</v>
      </c>
      <c r="W789" s="1011" t="s">
        <v>1458</v>
      </c>
      <c r="X789" s="1011" t="s">
        <v>1331</v>
      </c>
      <c r="Y789" s="1011" t="s">
        <v>1459</v>
      </c>
      <c r="AA789" s="1011" t="s">
        <v>1460</v>
      </c>
      <c r="AB789" s="1011" t="s">
        <v>140</v>
      </c>
    </row>
    <row r="790" spans="1:28" x14ac:dyDescent="0.25">
      <c r="A790" s="1011">
        <v>44135580</v>
      </c>
      <c r="B790" s="1011" t="s">
        <v>1969</v>
      </c>
      <c r="C790" s="1011" t="s">
        <v>1326</v>
      </c>
      <c r="D790" s="1011" t="s">
        <v>1</v>
      </c>
      <c r="E790" s="1011" t="s">
        <v>135</v>
      </c>
      <c r="F790" s="1011" t="s">
        <v>38</v>
      </c>
      <c r="G790" s="1011" t="s">
        <v>38</v>
      </c>
      <c r="H790" s="1011" t="s">
        <v>90</v>
      </c>
      <c r="I790" s="1011" t="s">
        <v>1903</v>
      </c>
      <c r="J790" s="1011" t="s">
        <v>1904</v>
      </c>
      <c r="K790" s="1011" t="s">
        <v>1329</v>
      </c>
      <c r="L790" s="1011" t="s">
        <v>47</v>
      </c>
      <c r="M790" s="1011" t="s">
        <v>198</v>
      </c>
      <c r="N790" s="1011">
        <v>542</v>
      </c>
      <c r="O790" s="1011">
        <v>541</v>
      </c>
      <c r="P790" s="1011">
        <v>23416.76</v>
      </c>
      <c r="Q790" s="1011">
        <v>31967.07</v>
      </c>
      <c r="R790" s="1011">
        <v>2125.77</v>
      </c>
      <c r="S790" s="1011">
        <v>2806.0470676999998</v>
      </c>
      <c r="T790" s="1011">
        <v>0</v>
      </c>
      <c r="U790" s="1011">
        <v>0</v>
      </c>
      <c r="V790" s="1011">
        <v>2125.77</v>
      </c>
      <c r="W790" s="1011" t="s">
        <v>1905</v>
      </c>
      <c r="X790" s="1011" t="s">
        <v>1331</v>
      </c>
      <c r="Y790" s="1011" t="s">
        <v>1970</v>
      </c>
      <c r="AA790" s="1011" t="s">
        <v>1971</v>
      </c>
      <c r="AB790" s="1011" t="s">
        <v>140</v>
      </c>
    </row>
    <row r="791" spans="1:28" x14ac:dyDescent="0.25">
      <c r="A791" s="1011">
        <v>24223216</v>
      </c>
      <c r="B791" s="1011" t="s">
        <v>2523</v>
      </c>
      <c r="C791" s="1011" t="s">
        <v>1326</v>
      </c>
      <c r="D791" s="1011" t="s">
        <v>1</v>
      </c>
      <c r="E791" s="1011" t="s">
        <v>135</v>
      </c>
      <c r="F791" s="1011" t="s">
        <v>34</v>
      </c>
      <c r="G791" s="1011" t="s">
        <v>34</v>
      </c>
      <c r="H791" s="1011" t="s">
        <v>88</v>
      </c>
      <c r="I791" s="1011" t="s">
        <v>2113</v>
      </c>
      <c r="J791" s="1011" t="s">
        <v>2114</v>
      </c>
      <c r="K791" s="1011" t="s">
        <v>1329</v>
      </c>
      <c r="L791" s="1011" t="s">
        <v>47</v>
      </c>
      <c r="M791" s="1011" t="s">
        <v>198</v>
      </c>
      <c r="N791" s="1011">
        <v>36</v>
      </c>
      <c r="O791" s="1011">
        <v>21</v>
      </c>
      <c r="P791" s="1011">
        <v>373.56</v>
      </c>
      <c r="Q791" s="1011">
        <v>1559.9</v>
      </c>
      <c r="R791" s="1011">
        <v>170.49</v>
      </c>
      <c r="S791" s="1011">
        <v>222.94243566</v>
      </c>
      <c r="T791" s="1011">
        <v>0</v>
      </c>
      <c r="U791" s="1011">
        <v>0</v>
      </c>
      <c r="V791" s="1011">
        <v>170.49</v>
      </c>
      <c r="W791" s="1011" t="s">
        <v>2115</v>
      </c>
      <c r="X791" s="1011" t="s">
        <v>1331</v>
      </c>
      <c r="Y791" s="1011" t="s">
        <v>2524</v>
      </c>
      <c r="AA791" s="1011" t="s">
        <v>2525</v>
      </c>
      <c r="AB791" s="1011" t="s">
        <v>140</v>
      </c>
    </row>
    <row r="792" spans="1:28" x14ac:dyDescent="0.25">
      <c r="A792" s="1011">
        <v>44114049</v>
      </c>
      <c r="B792" s="1011" t="s">
        <v>2547</v>
      </c>
      <c r="C792" s="1011" t="s">
        <v>1326</v>
      </c>
      <c r="D792" s="1011" t="s">
        <v>1</v>
      </c>
      <c r="E792" s="1011" t="s">
        <v>135</v>
      </c>
      <c r="F792" s="1011" t="s">
        <v>15</v>
      </c>
      <c r="G792" s="1011" t="s">
        <v>15</v>
      </c>
      <c r="H792" s="1011" t="s">
        <v>92</v>
      </c>
      <c r="I792" s="1011" t="s">
        <v>2548</v>
      </c>
      <c r="J792" s="1011" t="s">
        <v>1499</v>
      </c>
      <c r="K792" s="1011" t="s">
        <v>1329</v>
      </c>
      <c r="L792" s="1011" t="s">
        <v>47</v>
      </c>
      <c r="M792" s="1011" t="s">
        <v>198</v>
      </c>
      <c r="N792" s="1011">
        <v>138.75</v>
      </c>
      <c r="O792" s="1011">
        <v>129.75</v>
      </c>
      <c r="P792" s="1011">
        <v>4053.34</v>
      </c>
      <c r="Q792" s="1011">
        <v>6785.82</v>
      </c>
      <c r="R792" s="1011">
        <v>971.73</v>
      </c>
      <c r="S792" s="1011">
        <v>1872.8360492500001</v>
      </c>
      <c r="T792" s="1011">
        <v>0</v>
      </c>
      <c r="U792" s="1011">
        <v>0</v>
      </c>
      <c r="V792" s="1011">
        <v>971.73</v>
      </c>
      <c r="W792" s="1011" t="s">
        <v>1361</v>
      </c>
      <c r="X792" s="1011" t="s">
        <v>1331</v>
      </c>
      <c r="Y792" s="1011" t="s">
        <v>2549</v>
      </c>
      <c r="AA792" s="1011" t="s">
        <v>2550</v>
      </c>
      <c r="AB792" s="1011" t="s">
        <v>140</v>
      </c>
    </row>
    <row r="793" spans="1:28" x14ac:dyDescent="0.25">
      <c r="A793" s="1011">
        <v>13791983</v>
      </c>
      <c r="B793" s="1011" t="s">
        <v>2042</v>
      </c>
      <c r="C793" s="1011" t="s">
        <v>1326</v>
      </c>
      <c r="D793" s="1011" t="s">
        <v>1</v>
      </c>
      <c r="E793" s="1011" t="s">
        <v>135</v>
      </c>
      <c r="F793" s="1011" t="s">
        <v>14</v>
      </c>
      <c r="G793" s="1011" t="s">
        <v>14</v>
      </c>
      <c r="H793" s="1011" t="s">
        <v>98</v>
      </c>
      <c r="I793" s="1011" t="s">
        <v>2043</v>
      </c>
      <c r="J793" s="1011" t="s">
        <v>2044</v>
      </c>
      <c r="K793" s="1011" t="s">
        <v>1329</v>
      </c>
      <c r="L793" s="1011" t="s">
        <v>47</v>
      </c>
      <c r="M793" s="1011" t="s">
        <v>198</v>
      </c>
      <c r="N793" s="1011">
        <v>156.14439999999999</v>
      </c>
      <c r="O793" s="1011">
        <v>150.14439999999999</v>
      </c>
      <c r="P793" s="1011">
        <v>3751.25</v>
      </c>
      <c r="Q793" s="1011">
        <v>4344.8599999999997</v>
      </c>
      <c r="R793" s="1011">
        <v>752.6</v>
      </c>
      <c r="S793" s="1011">
        <v>773.56020792000004</v>
      </c>
      <c r="T793" s="1011">
        <v>0</v>
      </c>
      <c r="U793" s="1011">
        <v>0</v>
      </c>
      <c r="V793" s="1011">
        <v>752.6</v>
      </c>
      <c r="W793" s="1011" t="s">
        <v>2045</v>
      </c>
      <c r="X793" s="1011" t="s">
        <v>1331</v>
      </c>
      <c r="Y793" s="1011" t="s">
        <v>2046</v>
      </c>
      <c r="AA793" s="1011" t="s">
        <v>2047</v>
      </c>
      <c r="AB793" s="1011" t="s">
        <v>140</v>
      </c>
    </row>
    <row r="794" spans="1:28" x14ac:dyDescent="0.25">
      <c r="A794" s="1011">
        <v>13791983</v>
      </c>
      <c r="B794" s="1011" t="s">
        <v>2042</v>
      </c>
      <c r="C794" s="1011" t="s">
        <v>1326</v>
      </c>
      <c r="D794" s="1011" t="s">
        <v>1</v>
      </c>
      <c r="E794" s="1011" t="s">
        <v>135</v>
      </c>
      <c r="F794" s="1011" t="s">
        <v>14</v>
      </c>
      <c r="G794" s="1011" t="s">
        <v>14</v>
      </c>
      <c r="H794" s="1011" t="s">
        <v>94</v>
      </c>
      <c r="I794" s="1011" t="s">
        <v>2043</v>
      </c>
      <c r="J794" s="1011" t="s">
        <v>2044</v>
      </c>
      <c r="K794" s="1011" t="s">
        <v>1329</v>
      </c>
      <c r="L794" s="1011" t="s">
        <v>47</v>
      </c>
      <c r="M794" s="1011" t="s">
        <v>198</v>
      </c>
      <c r="N794" s="1011">
        <v>406.75</v>
      </c>
      <c r="O794" s="1011">
        <v>352.75</v>
      </c>
      <c r="P794" s="1011">
        <v>12641.5</v>
      </c>
      <c r="Q794" s="1011">
        <v>9033.91</v>
      </c>
      <c r="R794" s="1011">
        <v>1593.38</v>
      </c>
      <c r="S794" s="1011">
        <v>1239.3149206200001</v>
      </c>
      <c r="T794" s="1011">
        <v>0</v>
      </c>
      <c r="U794" s="1011">
        <v>0</v>
      </c>
      <c r="V794" s="1011">
        <v>1593.38</v>
      </c>
      <c r="W794" s="1011" t="s">
        <v>2045</v>
      </c>
      <c r="X794" s="1011" t="s">
        <v>1331</v>
      </c>
      <c r="Y794" s="1011" t="s">
        <v>2046</v>
      </c>
      <c r="AA794" s="1011" t="s">
        <v>2047</v>
      </c>
      <c r="AB794" s="1011" t="s">
        <v>140</v>
      </c>
    </row>
    <row r="795" spans="1:28" x14ac:dyDescent="0.25">
      <c r="A795" s="1011">
        <v>83756460</v>
      </c>
      <c r="B795" s="1011" t="s">
        <v>1761</v>
      </c>
      <c r="C795" s="1011" t="s">
        <v>1326</v>
      </c>
      <c r="D795" s="1011" t="s">
        <v>1</v>
      </c>
      <c r="E795" s="1011" t="s">
        <v>135</v>
      </c>
      <c r="F795" s="1011" t="s">
        <v>6</v>
      </c>
      <c r="G795" s="1011" t="s">
        <v>6</v>
      </c>
      <c r="H795" s="1011" t="s">
        <v>530</v>
      </c>
      <c r="I795" s="1011" t="s">
        <v>1762</v>
      </c>
      <c r="J795" s="1011" t="s">
        <v>1693</v>
      </c>
      <c r="K795" s="1011" t="s">
        <v>1329</v>
      </c>
      <c r="L795" s="1011" t="s">
        <v>47</v>
      </c>
      <c r="M795" s="1011" t="s">
        <v>198</v>
      </c>
      <c r="N795" s="1011">
        <v>51</v>
      </c>
      <c r="O795" s="1011">
        <v>0</v>
      </c>
      <c r="P795" s="1011">
        <v>3091.42</v>
      </c>
      <c r="Q795" s="1011">
        <v>8322.81</v>
      </c>
      <c r="R795" s="1011">
        <v>1437.75</v>
      </c>
      <c r="S795" s="1011">
        <v>866.73092281000004</v>
      </c>
      <c r="T795" s="1011">
        <v>0</v>
      </c>
      <c r="U795" s="1011">
        <v>0</v>
      </c>
      <c r="V795" s="1011">
        <v>1437.75</v>
      </c>
      <c r="W795" s="1011" t="s">
        <v>1694</v>
      </c>
      <c r="X795" s="1011" t="s">
        <v>1331</v>
      </c>
      <c r="Y795" s="1011" t="s">
        <v>1763</v>
      </c>
      <c r="AA795" s="1011" t="s">
        <v>1764</v>
      </c>
      <c r="AB795" s="1011" t="s">
        <v>140</v>
      </c>
    </row>
    <row r="796" spans="1:28" x14ac:dyDescent="0.25">
      <c r="A796" s="1011">
        <v>13980131</v>
      </c>
      <c r="B796" s="1011" t="s">
        <v>1619</v>
      </c>
      <c r="C796" s="1011" t="s">
        <v>1326</v>
      </c>
      <c r="D796" s="1011" t="s">
        <v>1</v>
      </c>
      <c r="E796" s="1011" t="s">
        <v>135</v>
      </c>
      <c r="F796" s="1011" t="s">
        <v>20</v>
      </c>
      <c r="G796" s="1011" t="s">
        <v>20</v>
      </c>
      <c r="H796" s="1011" t="s">
        <v>1394</v>
      </c>
      <c r="I796" s="1011" t="s">
        <v>1620</v>
      </c>
      <c r="J796" s="1011" t="s">
        <v>1621</v>
      </c>
      <c r="K796" s="1011" t="s">
        <v>1329</v>
      </c>
      <c r="L796" s="1011" t="s">
        <v>47</v>
      </c>
      <c r="M796" s="1011" t="s">
        <v>198</v>
      </c>
      <c r="N796" s="1011">
        <v>0</v>
      </c>
      <c r="O796" s="1011">
        <v>0</v>
      </c>
      <c r="P796" s="1011">
        <v>0</v>
      </c>
      <c r="Q796" s="1011">
        <v>0</v>
      </c>
      <c r="R796" s="1011">
        <v>0</v>
      </c>
      <c r="S796" s="1011">
        <v>0</v>
      </c>
      <c r="T796" s="1011">
        <v>0</v>
      </c>
      <c r="U796" s="1011">
        <v>0</v>
      </c>
      <c r="V796" s="1011">
        <v>0</v>
      </c>
      <c r="W796" s="1011" t="s">
        <v>1622</v>
      </c>
      <c r="X796" s="1011" t="s">
        <v>1331</v>
      </c>
      <c r="Y796" s="1011" t="s">
        <v>1623</v>
      </c>
      <c r="AA796" s="1011" t="s">
        <v>1624</v>
      </c>
      <c r="AB796" s="1011" t="s">
        <v>140</v>
      </c>
    </row>
    <row r="797" spans="1:28" x14ac:dyDescent="0.25">
      <c r="A797" s="1011">
        <v>54251327</v>
      </c>
      <c r="B797" s="1011" t="s">
        <v>2139</v>
      </c>
      <c r="C797" s="1011" t="s">
        <v>1326</v>
      </c>
      <c r="D797" s="1011" t="s">
        <v>1</v>
      </c>
      <c r="E797" s="1011" t="s">
        <v>135</v>
      </c>
      <c r="F797" s="1011" t="s">
        <v>20</v>
      </c>
      <c r="G797" s="1011" t="s">
        <v>20</v>
      </c>
      <c r="H797" s="1011" t="s">
        <v>99</v>
      </c>
      <c r="I797" s="1011" t="s">
        <v>2140</v>
      </c>
      <c r="J797" s="1011" t="s">
        <v>1868</v>
      </c>
      <c r="K797" s="1011" t="s">
        <v>1329</v>
      </c>
      <c r="L797" s="1011" t="s">
        <v>47</v>
      </c>
      <c r="M797" s="1011" t="s">
        <v>198</v>
      </c>
      <c r="N797" s="1011">
        <v>270.25</v>
      </c>
      <c r="O797" s="1011">
        <v>268.25</v>
      </c>
      <c r="P797" s="1011">
        <v>8005</v>
      </c>
      <c r="Q797" s="1011">
        <v>8494.24</v>
      </c>
      <c r="R797" s="1011">
        <v>324.12</v>
      </c>
      <c r="S797" s="1011">
        <v>499.39496704999999</v>
      </c>
      <c r="T797" s="1011">
        <v>0</v>
      </c>
      <c r="U797" s="1011">
        <v>0</v>
      </c>
      <c r="V797" s="1011">
        <v>324.12</v>
      </c>
      <c r="W797" s="1011" t="s">
        <v>1869</v>
      </c>
      <c r="X797" s="1011" t="s">
        <v>1331</v>
      </c>
      <c r="Y797" s="1011" t="s">
        <v>2141</v>
      </c>
      <c r="Z797" s="1011" t="s">
        <v>2142</v>
      </c>
      <c r="AA797" s="1011" t="s">
        <v>2143</v>
      </c>
      <c r="AB797" s="1011" t="s">
        <v>140</v>
      </c>
    </row>
    <row r="798" spans="1:28" x14ac:dyDescent="0.25">
      <c r="A798" s="1011">
        <v>14270797</v>
      </c>
      <c r="B798" s="1011" t="s">
        <v>2424</v>
      </c>
      <c r="C798" s="1011" t="s">
        <v>1326</v>
      </c>
      <c r="D798" s="1011" t="s">
        <v>1</v>
      </c>
      <c r="E798" s="1011" t="s">
        <v>135</v>
      </c>
      <c r="F798" s="1011" t="s">
        <v>34</v>
      </c>
      <c r="G798" s="1011" t="s">
        <v>34</v>
      </c>
      <c r="H798" s="1011" t="s">
        <v>1394</v>
      </c>
      <c r="I798" s="1011" t="s">
        <v>1462</v>
      </c>
      <c r="J798" s="1011" t="s">
        <v>1463</v>
      </c>
      <c r="K798" s="1011" t="s">
        <v>1329</v>
      </c>
      <c r="L798" s="1011" t="s">
        <v>47</v>
      </c>
      <c r="M798" s="1011" t="s">
        <v>198</v>
      </c>
      <c r="N798" s="1011">
        <v>0</v>
      </c>
      <c r="O798" s="1011">
        <v>0</v>
      </c>
      <c r="P798" s="1011">
        <v>0</v>
      </c>
      <c r="Q798" s="1011">
        <v>0</v>
      </c>
      <c r="R798" s="1011">
        <v>0</v>
      </c>
      <c r="S798" s="1011">
        <v>0</v>
      </c>
      <c r="T798" s="1011">
        <v>0</v>
      </c>
      <c r="U798" s="1011">
        <v>0</v>
      </c>
      <c r="V798" s="1011">
        <v>0</v>
      </c>
      <c r="W798" s="1011" t="s">
        <v>1464</v>
      </c>
      <c r="X798" s="1011" t="s">
        <v>1331</v>
      </c>
      <c r="Y798" s="1011" t="s">
        <v>2425</v>
      </c>
      <c r="AA798" s="1011" t="s">
        <v>2081</v>
      </c>
      <c r="AB798" s="1011" t="s">
        <v>140</v>
      </c>
    </row>
    <row r="799" spans="1:28" x14ac:dyDescent="0.25">
      <c r="A799" s="1011">
        <v>74112996</v>
      </c>
      <c r="B799" s="1011" t="s">
        <v>1714</v>
      </c>
      <c r="C799" s="1011" t="s">
        <v>1326</v>
      </c>
      <c r="D799" s="1011" t="s">
        <v>1</v>
      </c>
      <c r="E799" s="1011" t="s">
        <v>135</v>
      </c>
      <c r="F799" s="1011" t="s">
        <v>6</v>
      </c>
      <c r="G799" s="1011" t="s">
        <v>6</v>
      </c>
      <c r="H799" s="1011" t="s">
        <v>89</v>
      </c>
      <c r="I799" s="1011" t="s">
        <v>1715</v>
      </c>
      <c r="J799" s="1011" t="s">
        <v>1405</v>
      </c>
      <c r="K799" s="1011" t="s">
        <v>1329</v>
      </c>
      <c r="L799" s="1011" t="s">
        <v>47</v>
      </c>
      <c r="M799" s="1011" t="s">
        <v>198</v>
      </c>
      <c r="N799" s="1011">
        <v>112</v>
      </c>
      <c r="O799" s="1011">
        <v>1</v>
      </c>
      <c r="P799" s="1011">
        <v>1344</v>
      </c>
      <c r="Q799" s="1011">
        <v>3221.09</v>
      </c>
      <c r="R799" s="1011">
        <v>600.66999999999996</v>
      </c>
      <c r="S799" s="1011">
        <v>292.93132222000003</v>
      </c>
      <c r="T799" s="1011">
        <v>0</v>
      </c>
      <c r="U799" s="1011">
        <v>0</v>
      </c>
      <c r="V799" s="1011">
        <v>600.66999999999996</v>
      </c>
      <c r="W799" s="1011" t="s">
        <v>1406</v>
      </c>
      <c r="X799" s="1011" t="s">
        <v>1331</v>
      </c>
      <c r="Y799" s="1011" t="s">
        <v>1716</v>
      </c>
      <c r="AA799" s="1011" t="s">
        <v>1717</v>
      </c>
      <c r="AB799" s="1011" t="s">
        <v>140</v>
      </c>
    </row>
    <row r="800" spans="1:28" x14ac:dyDescent="0.25">
      <c r="A800" s="1011">
        <v>23840531</v>
      </c>
      <c r="B800" s="1011" t="s">
        <v>2488</v>
      </c>
      <c r="C800" s="1011" t="s">
        <v>1326</v>
      </c>
      <c r="D800" s="1011" t="s">
        <v>1</v>
      </c>
      <c r="E800" s="1011" t="s">
        <v>135</v>
      </c>
      <c r="F800" s="1011" t="s">
        <v>0</v>
      </c>
      <c r="G800" s="1011" t="s">
        <v>0</v>
      </c>
      <c r="H800" s="1011" t="s">
        <v>93</v>
      </c>
      <c r="I800" s="1011" t="s">
        <v>2489</v>
      </c>
      <c r="J800" s="1011" t="s">
        <v>2490</v>
      </c>
      <c r="K800" s="1011" t="s">
        <v>1329</v>
      </c>
      <c r="L800" s="1011" t="s">
        <v>47</v>
      </c>
      <c r="M800" s="1011" t="s">
        <v>198</v>
      </c>
      <c r="N800" s="1011">
        <v>58.833399999999997</v>
      </c>
      <c r="O800" s="1011">
        <v>58.833399999999997</v>
      </c>
      <c r="P800" s="1011">
        <v>2060.25</v>
      </c>
      <c r="Q800" s="1011">
        <v>2045.1</v>
      </c>
      <c r="R800" s="1011">
        <v>325.55</v>
      </c>
      <c r="S800" s="1011">
        <v>382.81007362999998</v>
      </c>
      <c r="T800" s="1011">
        <v>0</v>
      </c>
      <c r="U800" s="1011">
        <v>0</v>
      </c>
      <c r="V800" s="1011">
        <v>325.55</v>
      </c>
      <c r="W800" s="1011" t="s">
        <v>2491</v>
      </c>
      <c r="X800" s="1011" t="s">
        <v>1331</v>
      </c>
      <c r="Y800" s="1011" t="s">
        <v>2492</v>
      </c>
      <c r="AA800" s="1011" t="s">
        <v>2493</v>
      </c>
      <c r="AB800" s="1011" t="s">
        <v>140</v>
      </c>
    </row>
    <row r="801" spans="1:28" x14ac:dyDescent="0.25">
      <c r="A801" s="1011">
        <v>43756410</v>
      </c>
      <c r="B801" s="1011" t="s">
        <v>1943</v>
      </c>
      <c r="C801" s="1011" t="s">
        <v>1326</v>
      </c>
      <c r="D801" s="1011" t="s">
        <v>1</v>
      </c>
      <c r="E801" s="1011" t="s">
        <v>135</v>
      </c>
      <c r="F801" s="1011" t="s">
        <v>14</v>
      </c>
      <c r="G801" s="1011" t="s">
        <v>14</v>
      </c>
      <c r="H801" s="1011" t="s">
        <v>91</v>
      </c>
      <c r="I801" s="1011" t="s">
        <v>1620</v>
      </c>
      <c r="J801" s="1011" t="s">
        <v>1621</v>
      </c>
      <c r="K801" s="1011" t="s">
        <v>1329</v>
      </c>
      <c r="L801" s="1011" t="s">
        <v>47</v>
      </c>
      <c r="M801" s="1011" t="s">
        <v>198</v>
      </c>
      <c r="N801" s="1011">
        <v>264</v>
      </c>
      <c r="O801" s="1011">
        <v>117</v>
      </c>
      <c r="P801" s="1011">
        <v>6563.58</v>
      </c>
      <c r="Q801" s="1011">
        <v>17790.169999999998</v>
      </c>
      <c r="R801" s="1011">
        <v>1109.51411764</v>
      </c>
      <c r="S801" s="1011">
        <v>1243.7416352</v>
      </c>
      <c r="T801" s="1011">
        <v>0.40411764</v>
      </c>
      <c r="U801" s="1011">
        <v>0</v>
      </c>
      <c r="V801" s="1011">
        <v>1109.1099999999999</v>
      </c>
      <c r="W801" s="1011" t="s">
        <v>1622</v>
      </c>
      <c r="X801" s="1011" t="s">
        <v>1331</v>
      </c>
      <c r="Y801" s="1011" t="s">
        <v>1944</v>
      </c>
      <c r="AA801" s="1011" t="s">
        <v>1945</v>
      </c>
      <c r="AB801" s="1011" t="s">
        <v>140</v>
      </c>
    </row>
    <row r="802" spans="1:28" x14ac:dyDescent="0.25">
      <c r="A802" s="1011">
        <v>84175637</v>
      </c>
      <c r="B802" s="1011" t="s">
        <v>1980</v>
      </c>
      <c r="C802" s="1011" t="s">
        <v>1326</v>
      </c>
      <c r="D802" s="1011" t="s">
        <v>1</v>
      </c>
      <c r="E802" s="1011" t="s">
        <v>135</v>
      </c>
      <c r="F802" s="1011" t="s">
        <v>35</v>
      </c>
      <c r="G802" s="1011" t="s">
        <v>35</v>
      </c>
      <c r="H802" s="1011" t="s">
        <v>90</v>
      </c>
      <c r="I802" s="1011" t="s">
        <v>1462</v>
      </c>
      <c r="J802" s="1011" t="s">
        <v>1463</v>
      </c>
      <c r="K802" s="1011" t="s">
        <v>1329</v>
      </c>
      <c r="L802" s="1011" t="s">
        <v>47</v>
      </c>
      <c r="M802" s="1011" t="s">
        <v>198</v>
      </c>
      <c r="N802" s="1011">
        <v>166</v>
      </c>
      <c r="O802" s="1011">
        <v>166</v>
      </c>
      <c r="P802" s="1011">
        <v>6640</v>
      </c>
      <c r="Q802" s="1011">
        <v>6644.29</v>
      </c>
      <c r="R802" s="1011">
        <v>-387.77</v>
      </c>
      <c r="S802" s="1011">
        <v>1022.62391573</v>
      </c>
      <c r="T802" s="1011">
        <v>0</v>
      </c>
      <c r="U802" s="1011">
        <v>0</v>
      </c>
      <c r="V802" s="1011">
        <v>-415.66</v>
      </c>
      <c r="W802" s="1011" t="s">
        <v>1464</v>
      </c>
      <c r="X802" s="1011" t="s">
        <v>1331</v>
      </c>
      <c r="Y802" s="1011" t="s">
        <v>1981</v>
      </c>
      <c r="AA802" s="1011" t="s">
        <v>1982</v>
      </c>
      <c r="AB802" s="1011" t="s">
        <v>140</v>
      </c>
    </row>
    <row r="803" spans="1:28" x14ac:dyDescent="0.25">
      <c r="A803" s="1011">
        <v>4162996</v>
      </c>
      <c r="B803" s="1011" t="s">
        <v>1473</v>
      </c>
      <c r="C803" s="1011" t="s">
        <v>1326</v>
      </c>
      <c r="D803" s="1011" t="s">
        <v>1</v>
      </c>
      <c r="E803" s="1011" t="s">
        <v>135</v>
      </c>
      <c r="F803" s="1011" t="s">
        <v>34</v>
      </c>
      <c r="G803" s="1011" t="s">
        <v>34</v>
      </c>
      <c r="H803" s="1011" t="s">
        <v>96</v>
      </c>
      <c r="I803" s="1011" t="s">
        <v>1474</v>
      </c>
      <c r="J803" s="1011" t="s">
        <v>1475</v>
      </c>
      <c r="K803" s="1011" t="s">
        <v>1329</v>
      </c>
      <c r="L803" s="1011" t="s">
        <v>47</v>
      </c>
      <c r="M803" s="1011" t="s">
        <v>198</v>
      </c>
      <c r="N803" s="1011">
        <v>54.500399999999999</v>
      </c>
      <c r="O803" s="1011">
        <v>39.500399999999999</v>
      </c>
      <c r="P803" s="1011">
        <v>155.27000000000001</v>
      </c>
      <c r="Q803" s="1011">
        <v>1132.93</v>
      </c>
      <c r="R803" s="1011">
        <v>161.13999999999999</v>
      </c>
      <c r="S803" s="1011">
        <v>200.01569666</v>
      </c>
      <c r="T803" s="1011">
        <v>0</v>
      </c>
      <c r="U803" s="1011">
        <v>25.36</v>
      </c>
      <c r="V803" s="1011">
        <v>186.5</v>
      </c>
      <c r="W803" s="1011" t="s">
        <v>1476</v>
      </c>
      <c r="X803" s="1011" t="s">
        <v>1331</v>
      </c>
      <c r="Y803" s="1011" t="s">
        <v>1477</v>
      </c>
      <c r="AA803" s="1011" t="s">
        <v>1478</v>
      </c>
      <c r="AB803" s="1011" t="s">
        <v>140</v>
      </c>
    </row>
    <row r="804" spans="1:28" x14ac:dyDescent="0.25">
      <c r="A804" s="1011">
        <v>14155451</v>
      </c>
      <c r="B804" s="1011" t="s">
        <v>1928</v>
      </c>
      <c r="C804" s="1011" t="s">
        <v>1326</v>
      </c>
      <c r="D804" s="1011" t="s">
        <v>1</v>
      </c>
      <c r="E804" s="1011" t="s">
        <v>135</v>
      </c>
      <c r="F804" s="1011" t="s">
        <v>0</v>
      </c>
      <c r="G804" s="1011" t="s">
        <v>0</v>
      </c>
      <c r="H804" s="1011" t="s">
        <v>93</v>
      </c>
      <c r="I804" s="1011" t="s">
        <v>1929</v>
      </c>
      <c r="J804" s="1011" t="s">
        <v>1904</v>
      </c>
      <c r="K804" s="1011" t="s">
        <v>1329</v>
      </c>
      <c r="L804" s="1011" t="s">
        <v>47</v>
      </c>
      <c r="M804" s="1011" t="s">
        <v>198</v>
      </c>
      <c r="N804" s="1011">
        <v>91</v>
      </c>
      <c r="O804" s="1011">
        <v>12</v>
      </c>
      <c r="P804" s="1011">
        <v>1086.56</v>
      </c>
      <c r="Q804" s="1011">
        <v>2293.84</v>
      </c>
      <c r="R804" s="1011">
        <v>548.35</v>
      </c>
      <c r="S804" s="1011">
        <v>170.17628456</v>
      </c>
      <c r="T804" s="1011">
        <v>0</v>
      </c>
      <c r="U804" s="1011">
        <v>0</v>
      </c>
      <c r="V804" s="1011">
        <v>548.35</v>
      </c>
      <c r="W804" s="1011" t="s">
        <v>1905</v>
      </c>
      <c r="X804" s="1011" t="s">
        <v>1331</v>
      </c>
      <c r="Y804" s="1011" t="s">
        <v>1930</v>
      </c>
      <c r="AA804" s="1011" t="s">
        <v>1931</v>
      </c>
      <c r="AB804" s="1011" t="s">
        <v>140</v>
      </c>
    </row>
    <row r="805" spans="1:28" x14ac:dyDescent="0.25">
      <c r="A805" s="1011">
        <v>14089023</v>
      </c>
      <c r="B805" s="1011" t="s">
        <v>2534</v>
      </c>
      <c r="C805" s="1011" t="s">
        <v>1326</v>
      </c>
      <c r="D805" s="1011" t="s">
        <v>1</v>
      </c>
      <c r="E805" s="1011" t="s">
        <v>135</v>
      </c>
      <c r="F805" s="1011" t="s">
        <v>36</v>
      </c>
      <c r="G805" s="1011" t="s">
        <v>36</v>
      </c>
      <c r="H805" s="1011" t="s">
        <v>101</v>
      </c>
      <c r="I805" s="1011" t="s">
        <v>2535</v>
      </c>
      <c r="J805" s="1011" t="s">
        <v>1396</v>
      </c>
      <c r="K805" s="1011" t="s">
        <v>1329</v>
      </c>
      <c r="L805" s="1011" t="s">
        <v>47</v>
      </c>
      <c r="M805" s="1011" t="s">
        <v>198</v>
      </c>
      <c r="N805" s="1011">
        <v>3</v>
      </c>
      <c r="O805" s="1011">
        <v>0</v>
      </c>
      <c r="P805" s="1011">
        <v>30</v>
      </c>
      <c r="Q805" s="1011">
        <v>111.22</v>
      </c>
      <c r="R805" s="1011">
        <v>29.08</v>
      </c>
      <c r="S805" s="1011">
        <v>8.6310731300000008</v>
      </c>
      <c r="T805" s="1011">
        <v>0</v>
      </c>
      <c r="U805" s="1011">
        <v>0</v>
      </c>
      <c r="V805" s="1011">
        <v>29.08</v>
      </c>
      <c r="W805" s="1011" t="s">
        <v>1397</v>
      </c>
      <c r="X805" s="1011" t="s">
        <v>1331</v>
      </c>
      <c r="Y805" s="1011" t="s">
        <v>2536</v>
      </c>
      <c r="AA805" s="1011" t="s">
        <v>2537</v>
      </c>
      <c r="AB805" s="1011" t="s">
        <v>140</v>
      </c>
    </row>
    <row r="806" spans="1:28" x14ac:dyDescent="0.25">
      <c r="A806" s="1011">
        <v>83773168</v>
      </c>
      <c r="B806" s="1011" t="s">
        <v>1691</v>
      </c>
      <c r="C806" s="1011" t="s">
        <v>1326</v>
      </c>
      <c r="D806" s="1011" t="s">
        <v>1</v>
      </c>
      <c r="E806" s="1011" t="s">
        <v>135</v>
      </c>
      <c r="F806" s="1011" t="s">
        <v>6</v>
      </c>
      <c r="G806" s="1011" t="s">
        <v>6</v>
      </c>
      <c r="H806" s="1011" t="s">
        <v>92</v>
      </c>
      <c r="I806" s="1011" t="s">
        <v>1692</v>
      </c>
      <c r="J806" s="1011" t="s">
        <v>1693</v>
      </c>
      <c r="K806" s="1011" t="s">
        <v>1329</v>
      </c>
      <c r="L806" s="1011" t="s">
        <v>47</v>
      </c>
      <c r="M806" s="1011" t="s">
        <v>198</v>
      </c>
      <c r="N806" s="1011">
        <v>73</v>
      </c>
      <c r="O806" s="1011">
        <v>73</v>
      </c>
      <c r="P806" s="1011">
        <v>2555</v>
      </c>
      <c r="Q806" s="1011">
        <v>1528.25</v>
      </c>
      <c r="R806" s="1011">
        <v>39.42</v>
      </c>
      <c r="S806" s="1011">
        <v>207.55829161</v>
      </c>
      <c r="T806" s="1011">
        <v>0</v>
      </c>
      <c r="U806" s="1011">
        <v>0</v>
      </c>
      <c r="V806" s="1011">
        <v>39.42</v>
      </c>
      <c r="W806" s="1011" t="s">
        <v>1694</v>
      </c>
      <c r="X806" s="1011" t="s">
        <v>1331</v>
      </c>
      <c r="Y806" s="1011" t="s">
        <v>1695</v>
      </c>
      <c r="AA806" s="1011" t="s">
        <v>1696</v>
      </c>
      <c r="AB806" s="1011" t="s">
        <v>140</v>
      </c>
    </row>
    <row r="807" spans="1:28" x14ac:dyDescent="0.25">
      <c r="A807" s="1011">
        <v>74072976</v>
      </c>
      <c r="B807" s="1011" t="s">
        <v>2187</v>
      </c>
      <c r="C807" s="1011" t="s">
        <v>1326</v>
      </c>
      <c r="D807" s="1011" t="s">
        <v>1</v>
      </c>
      <c r="E807" s="1011" t="s">
        <v>135</v>
      </c>
      <c r="F807" s="1011" t="s">
        <v>34</v>
      </c>
      <c r="G807" s="1011" t="s">
        <v>34</v>
      </c>
      <c r="H807" s="1011" t="s">
        <v>1394</v>
      </c>
      <c r="I807" s="1011" t="s">
        <v>2188</v>
      </c>
      <c r="J807" s="1011" t="s">
        <v>1328</v>
      </c>
      <c r="K807" s="1011" t="s">
        <v>1329</v>
      </c>
      <c r="L807" s="1011" t="s">
        <v>47</v>
      </c>
      <c r="M807" s="1011" t="s">
        <v>198</v>
      </c>
      <c r="N807" s="1011">
        <v>0</v>
      </c>
      <c r="O807" s="1011">
        <v>0</v>
      </c>
      <c r="P807" s="1011">
        <v>0</v>
      </c>
      <c r="Q807" s="1011">
        <v>0</v>
      </c>
      <c r="R807" s="1011">
        <v>0</v>
      </c>
      <c r="S807" s="1011">
        <v>0</v>
      </c>
      <c r="T807" s="1011">
        <v>0</v>
      </c>
      <c r="U807" s="1011">
        <v>0</v>
      </c>
      <c r="V807" s="1011">
        <v>0</v>
      </c>
      <c r="W807" s="1011" t="s">
        <v>1330</v>
      </c>
      <c r="X807" s="1011" t="s">
        <v>1331</v>
      </c>
      <c r="Y807" s="1011" t="s">
        <v>2189</v>
      </c>
      <c r="AA807" s="1011" t="s">
        <v>2190</v>
      </c>
      <c r="AB807" s="1011" t="s">
        <v>140</v>
      </c>
    </row>
    <row r="808" spans="1:28" x14ac:dyDescent="0.25">
      <c r="A808" s="1011">
        <v>3756327</v>
      </c>
      <c r="B808" s="1011" t="s">
        <v>2348</v>
      </c>
      <c r="C808" s="1011" t="s">
        <v>1326</v>
      </c>
      <c r="D808" s="1011" t="s">
        <v>1</v>
      </c>
      <c r="E808" s="1011" t="s">
        <v>135</v>
      </c>
      <c r="F808" s="1011" t="s">
        <v>14</v>
      </c>
      <c r="G808" s="1011" t="s">
        <v>14</v>
      </c>
      <c r="H808" s="1011" t="s">
        <v>91</v>
      </c>
      <c r="I808" s="1011" t="s">
        <v>1879</v>
      </c>
      <c r="J808" s="1011" t="s">
        <v>1880</v>
      </c>
      <c r="K808" s="1011" t="s">
        <v>1329</v>
      </c>
      <c r="L808" s="1011" t="s">
        <v>47</v>
      </c>
      <c r="M808" s="1011" t="s">
        <v>198</v>
      </c>
      <c r="N808" s="1011">
        <v>9</v>
      </c>
      <c r="O808" s="1011">
        <v>5</v>
      </c>
      <c r="P808" s="1011">
        <v>117</v>
      </c>
      <c r="Q808" s="1011">
        <v>415.3</v>
      </c>
      <c r="R808" s="1011">
        <v>121.25</v>
      </c>
      <c r="S808" s="1011">
        <v>61.267692650000001</v>
      </c>
      <c r="T808" s="1011">
        <v>0</v>
      </c>
      <c r="U808" s="1011">
        <v>0</v>
      </c>
      <c r="V808" s="1011">
        <v>121.25</v>
      </c>
      <c r="W808" s="1011" t="s">
        <v>1881</v>
      </c>
      <c r="X808" s="1011" t="s">
        <v>1331</v>
      </c>
      <c r="Y808" s="1011" t="s">
        <v>2349</v>
      </c>
      <c r="AA808" s="1011" t="s">
        <v>2350</v>
      </c>
      <c r="AB808" s="1011" t="s">
        <v>140</v>
      </c>
    </row>
    <row r="809" spans="1:28" x14ac:dyDescent="0.25">
      <c r="A809" s="1011">
        <v>13769211</v>
      </c>
      <c r="B809" s="1011" t="s">
        <v>2086</v>
      </c>
      <c r="C809" s="1011" t="s">
        <v>1326</v>
      </c>
      <c r="D809" s="1011" t="s">
        <v>1</v>
      </c>
      <c r="E809" s="1011" t="s">
        <v>135</v>
      </c>
      <c r="F809" s="1011" t="s">
        <v>36</v>
      </c>
      <c r="G809" s="1011" t="s">
        <v>36</v>
      </c>
      <c r="H809" s="1011" t="s">
        <v>94</v>
      </c>
      <c r="I809" s="1011" t="s">
        <v>2087</v>
      </c>
      <c r="J809" s="1011" t="s">
        <v>2088</v>
      </c>
      <c r="K809" s="1011" t="s">
        <v>1329</v>
      </c>
      <c r="L809" s="1011" t="s">
        <v>47</v>
      </c>
      <c r="M809" s="1011" t="s">
        <v>198</v>
      </c>
      <c r="N809" s="1011">
        <v>28</v>
      </c>
      <c r="O809" s="1011">
        <v>22</v>
      </c>
      <c r="P809" s="1011">
        <v>971</v>
      </c>
      <c r="Q809" s="1011">
        <v>684.43</v>
      </c>
      <c r="R809" s="1011">
        <v>134.93</v>
      </c>
      <c r="S809" s="1011">
        <v>72.561362680000002</v>
      </c>
      <c r="T809" s="1011">
        <v>0</v>
      </c>
      <c r="U809" s="1011">
        <v>0</v>
      </c>
      <c r="V809" s="1011">
        <v>134.93</v>
      </c>
      <c r="W809" s="1011" t="s">
        <v>2089</v>
      </c>
      <c r="X809" s="1011" t="s">
        <v>1331</v>
      </c>
      <c r="Y809" s="1011" t="s">
        <v>2090</v>
      </c>
      <c r="AA809" s="1011" t="s">
        <v>2091</v>
      </c>
      <c r="AB809" s="1011" t="s">
        <v>140</v>
      </c>
    </row>
    <row r="810" spans="1:28" x14ac:dyDescent="0.25">
      <c r="A810" s="1011">
        <v>84106079</v>
      </c>
      <c r="B810" s="1011" t="s">
        <v>1431</v>
      </c>
      <c r="C810" s="1011" t="s">
        <v>1326</v>
      </c>
      <c r="D810" s="1011" t="s">
        <v>1</v>
      </c>
      <c r="E810" s="1011" t="s">
        <v>135</v>
      </c>
      <c r="F810" s="1011" t="s">
        <v>14</v>
      </c>
      <c r="G810" s="1011" t="s">
        <v>14</v>
      </c>
      <c r="H810" s="1011" t="s">
        <v>98</v>
      </c>
      <c r="I810" s="1011" t="s">
        <v>1432</v>
      </c>
      <c r="J810" s="1011" t="s">
        <v>1433</v>
      </c>
      <c r="K810" s="1011" t="s">
        <v>1329</v>
      </c>
      <c r="L810" s="1011" t="s">
        <v>47</v>
      </c>
      <c r="M810" s="1011" t="s">
        <v>198</v>
      </c>
      <c r="N810" s="1011">
        <v>12.5</v>
      </c>
      <c r="O810" s="1011">
        <v>12.5</v>
      </c>
      <c r="P810" s="1011">
        <v>250</v>
      </c>
      <c r="Q810" s="1011">
        <v>356.16</v>
      </c>
      <c r="R810" s="1011">
        <v>119.47</v>
      </c>
      <c r="S810" s="1011">
        <v>46.323757540000003</v>
      </c>
      <c r="T810" s="1011">
        <v>0</v>
      </c>
      <c r="U810" s="1011">
        <v>0</v>
      </c>
      <c r="V810" s="1011">
        <v>119.47</v>
      </c>
      <c r="W810" s="1011" t="s">
        <v>1434</v>
      </c>
      <c r="X810" s="1011" t="s">
        <v>1331</v>
      </c>
      <c r="Y810" s="1011" t="s">
        <v>1435</v>
      </c>
      <c r="AA810" s="1011" t="s">
        <v>1436</v>
      </c>
      <c r="AB810" s="1011" t="s">
        <v>140</v>
      </c>
    </row>
    <row r="811" spans="1:28" x14ac:dyDescent="0.25">
      <c r="A811" s="1011">
        <v>13958731</v>
      </c>
      <c r="B811" s="1011" t="s">
        <v>1548</v>
      </c>
      <c r="C811" s="1011" t="s">
        <v>1326</v>
      </c>
      <c r="D811" s="1011" t="s">
        <v>1</v>
      </c>
      <c r="E811" s="1011" t="s">
        <v>135</v>
      </c>
      <c r="F811" s="1011" t="s">
        <v>11</v>
      </c>
      <c r="G811" s="1011" t="s">
        <v>11</v>
      </c>
      <c r="H811" s="1011" t="s">
        <v>530</v>
      </c>
      <c r="I811" s="1011" t="s">
        <v>1549</v>
      </c>
      <c r="J811" s="1011" t="s">
        <v>1550</v>
      </c>
      <c r="K811" s="1011" t="s">
        <v>1329</v>
      </c>
      <c r="L811" s="1011" t="s">
        <v>47</v>
      </c>
      <c r="M811" s="1011" t="s">
        <v>198</v>
      </c>
      <c r="N811" s="1011">
        <v>16</v>
      </c>
      <c r="O811" s="1011">
        <v>15</v>
      </c>
      <c r="P811" s="1011">
        <v>1269.0999999999999</v>
      </c>
      <c r="Q811" s="1011">
        <v>4069.68</v>
      </c>
      <c r="R811" s="1011">
        <v>559.16</v>
      </c>
      <c r="S811" s="1011">
        <v>355.62259141999999</v>
      </c>
      <c r="T811" s="1011">
        <v>0</v>
      </c>
      <c r="U811" s="1011">
        <v>0</v>
      </c>
      <c r="V811" s="1011">
        <v>559.16</v>
      </c>
      <c r="W811" s="1011" t="s">
        <v>1361</v>
      </c>
      <c r="X811" s="1011" t="s">
        <v>1331</v>
      </c>
      <c r="Y811" s="1011" t="s">
        <v>1551</v>
      </c>
      <c r="AA811" s="1011" t="s">
        <v>1552</v>
      </c>
      <c r="AB811" s="1011" t="s">
        <v>140</v>
      </c>
    </row>
    <row r="812" spans="1:28" x14ac:dyDescent="0.25">
      <c r="A812" s="1011">
        <v>63756076</v>
      </c>
      <c r="B812" s="1011" t="s">
        <v>1872</v>
      </c>
      <c r="C812" s="1011" t="s">
        <v>1326</v>
      </c>
      <c r="D812" s="1011" t="s">
        <v>1</v>
      </c>
      <c r="E812" s="1011" t="s">
        <v>135</v>
      </c>
      <c r="F812" s="1011" t="s">
        <v>6</v>
      </c>
      <c r="G812" s="1011" t="s">
        <v>6</v>
      </c>
      <c r="H812" s="1011" t="s">
        <v>88</v>
      </c>
      <c r="I812" s="1011" t="s">
        <v>1873</v>
      </c>
      <c r="J812" s="1011" t="s">
        <v>1874</v>
      </c>
      <c r="K812" s="1011" t="s">
        <v>1329</v>
      </c>
      <c r="L812" s="1011" t="s">
        <v>47</v>
      </c>
      <c r="M812" s="1011" t="s">
        <v>198</v>
      </c>
      <c r="N812" s="1011">
        <v>33</v>
      </c>
      <c r="O812" s="1011">
        <v>33</v>
      </c>
      <c r="P812" s="1011">
        <v>330</v>
      </c>
      <c r="Q812" s="1011">
        <v>2105.54</v>
      </c>
      <c r="R812" s="1011">
        <v>155.25</v>
      </c>
      <c r="S812" s="1011">
        <v>299.77999999999997</v>
      </c>
      <c r="T812" s="1011">
        <v>0</v>
      </c>
      <c r="U812" s="1011">
        <v>0</v>
      </c>
      <c r="V812" s="1011">
        <v>155.25</v>
      </c>
      <c r="W812" s="1011" t="s">
        <v>1875</v>
      </c>
      <c r="X812" s="1011" t="s">
        <v>1331</v>
      </c>
      <c r="Y812" s="1011" t="s">
        <v>1876</v>
      </c>
      <c r="AA812" s="1011" t="s">
        <v>1877</v>
      </c>
      <c r="AB812" s="1011" t="s">
        <v>140</v>
      </c>
    </row>
    <row r="813" spans="1:28" x14ac:dyDescent="0.25">
      <c r="A813" s="1011">
        <v>83754820</v>
      </c>
      <c r="B813" s="1011" t="s">
        <v>2405</v>
      </c>
      <c r="C813" s="1011" t="s">
        <v>1326</v>
      </c>
      <c r="D813" s="1011" t="s">
        <v>1</v>
      </c>
      <c r="E813" s="1011" t="s">
        <v>135</v>
      </c>
      <c r="F813" s="1011" t="s">
        <v>38</v>
      </c>
      <c r="G813" s="1011" t="s">
        <v>38</v>
      </c>
      <c r="H813" s="1011" t="s">
        <v>88</v>
      </c>
      <c r="I813" s="1011" t="s">
        <v>2261</v>
      </c>
      <c r="J813" s="1011" t="s">
        <v>1445</v>
      </c>
      <c r="K813" s="1011" t="s">
        <v>1329</v>
      </c>
      <c r="L813" s="1011" t="s">
        <v>47</v>
      </c>
      <c r="M813" s="1011" t="s">
        <v>198</v>
      </c>
      <c r="N813" s="1011">
        <v>13</v>
      </c>
      <c r="O813" s="1011">
        <v>4</v>
      </c>
      <c r="P813" s="1011">
        <v>148</v>
      </c>
      <c r="Q813" s="1011">
        <v>934.2</v>
      </c>
      <c r="R813" s="1011">
        <v>168.11</v>
      </c>
      <c r="S813" s="1011">
        <v>23</v>
      </c>
      <c r="T813" s="1011">
        <v>0</v>
      </c>
      <c r="U813" s="1011">
        <v>0</v>
      </c>
      <c r="V813" s="1011">
        <v>168.11</v>
      </c>
      <c r="W813" s="1011" t="s">
        <v>1446</v>
      </c>
      <c r="X813" s="1011" t="s">
        <v>1331</v>
      </c>
      <c r="Y813" s="1011" t="s">
        <v>2406</v>
      </c>
      <c r="AA813" s="1011" t="s">
        <v>2407</v>
      </c>
      <c r="AB813" s="1011" t="s">
        <v>140</v>
      </c>
    </row>
    <row r="814" spans="1:28" x14ac:dyDescent="0.25">
      <c r="A814" s="1011">
        <v>14163976</v>
      </c>
      <c r="B814" s="1011" t="s">
        <v>1636</v>
      </c>
      <c r="C814" s="1011" t="s">
        <v>1326</v>
      </c>
      <c r="D814" s="1011" t="s">
        <v>1</v>
      </c>
      <c r="E814" s="1011" t="s">
        <v>135</v>
      </c>
      <c r="F814" s="1011" t="s">
        <v>6</v>
      </c>
      <c r="G814" s="1011" t="s">
        <v>6</v>
      </c>
      <c r="H814" s="1011" t="s">
        <v>91</v>
      </c>
      <c r="I814" s="1011" t="s">
        <v>1637</v>
      </c>
      <c r="J814" s="1011" t="s">
        <v>1360</v>
      </c>
      <c r="K814" s="1011" t="s">
        <v>1329</v>
      </c>
      <c r="L814" s="1011" t="s">
        <v>47</v>
      </c>
      <c r="M814" s="1011" t="s">
        <v>198</v>
      </c>
      <c r="N814" s="1011">
        <v>115</v>
      </c>
      <c r="O814" s="1011">
        <v>33</v>
      </c>
      <c r="P814" s="1011">
        <v>4864.3</v>
      </c>
      <c r="Q814" s="1011">
        <v>9620.67</v>
      </c>
      <c r="R814" s="1011">
        <v>799.44000051</v>
      </c>
      <c r="S814" s="1011">
        <v>654.66756959999998</v>
      </c>
      <c r="T814" s="1011">
        <v>5.0999999999999999E-7</v>
      </c>
      <c r="U814" s="1011">
        <v>0</v>
      </c>
      <c r="V814" s="1011">
        <v>799.44</v>
      </c>
      <c r="W814" s="1011" t="s">
        <v>1361</v>
      </c>
      <c r="X814" s="1011" t="s">
        <v>1331</v>
      </c>
      <c r="Y814" s="1011" t="s">
        <v>1638</v>
      </c>
      <c r="AA814" s="1011" t="s">
        <v>1639</v>
      </c>
      <c r="AB814" s="1011" t="s">
        <v>140</v>
      </c>
    </row>
    <row r="815" spans="1:28" x14ac:dyDescent="0.25">
      <c r="A815" s="1011">
        <v>4089686</v>
      </c>
      <c r="B815" s="1011" t="s">
        <v>1589</v>
      </c>
      <c r="C815" s="1011" t="s">
        <v>1326</v>
      </c>
      <c r="D815" s="1011" t="s">
        <v>1</v>
      </c>
      <c r="E815" s="1011" t="s">
        <v>135</v>
      </c>
      <c r="F815" s="1011" t="s">
        <v>14</v>
      </c>
      <c r="G815" s="1011" t="s">
        <v>14</v>
      </c>
      <c r="H815" s="1011" t="s">
        <v>94</v>
      </c>
      <c r="I815" s="1011" t="s">
        <v>1590</v>
      </c>
      <c r="J815" s="1011" t="s">
        <v>1591</v>
      </c>
      <c r="K815" s="1011" t="s">
        <v>1329</v>
      </c>
      <c r="L815" s="1011" t="s">
        <v>47</v>
      </c>
      <c r="M815" s="1011" t="s">
        <v>198</v>
      </c>
      <c r="N815" s="1011">
        <v>4</v>
      </c>
      <c r="O815" s="1011">
        <v>4</v>
      </c>
      <c r="P815" s="1011">
        <v>104</v>
      </c>
      <c r="Q815" s="1011">
        <v>153.37</v>
      </c>
      <c r="R815" s="1011">
        <v>5.52</v>
      </c>
      <c r="S815" s="1011">
        <v>12.6</v>
      </c>
      <c r="T815" s="1011">
        <v>0</v>
      </c>
      <c r="U815" s="1011">
        <v>0</v>
      </c>
      <c r="V815" s="1011">
        <v>5.52</v>
      </c>
      <c r="W815" s="1011" t="s">
        <v>1361</v>
      </c>
      <c r="X815" s="1011" t="s">
        <v>1331</v>
      </c>
      <c r="Y815" s="1011" t="s">
        <v>1592</v>
      </c>
      <c r="AA815" s="1011" t="s">
        <v>1593</v>
      </c>
      <c r="AB815" s="1011" t="s">
        <v>140</v>
      </c>
    </row>
    <row r="816" spans="1:28" x14ac:dyDescent="0.25">
      <c r="A816" s="1011">
        <v>54172879</v>
      </c>
      <c r="B816" s="1011" t="s">
        <v>2421</v>
      </c>
      <c r="C816" s="1011" t="s">
        <v>1326</v>
      </c>
      <c r="D816" s="1011" t="s">
        <v>1</v>
      </c>
      <c r="E816" s="1011" t="s">
        <v>135</v>
      </c>
      <c r="F816" s="1011" t="s">
        <v>38</v>
      </c>
      <c r="G816" s="1011" t="s">
        <v>38</v>
      </c>
      <c r="H816" s="1011" t="s">
        <v>90</v>
      </c>
      <c r="I816" s="1011" t="s">
        <v>1595</v>
      </c>
      <c r="J816" s="1011" t="s">
        <v>1596</v>
      </c>
      <c r="K816" s="1011" t="s">
        <v>1329</v>
      </c>
      <c r="L816" s="1011" t="s">
        <v>47</v>
      </c>
      <c r="M816" s="1011" t="s">
        <v>198</v>
      </c>
      <c r="N816" s="1011">
        <v>10</v>
      </c>
      <c r="O816" s="1011">
        <v>10</v>
      </c>
      <c r="P816" s="1011">
        <v>123.96</v>
      </c>
      <c r="Q816" s="1011">
        <v>453.14</v>
      </c>
      <c r="R816" s="1011">
        <v>110.07</v>
      </c>
      <c r="S816" s="1011">
        <v>40.933199999999999</v>
      </c>
      <c r="T816" s="1011">
        <v>0</v>
      </c>
      <c r="U816" s="1011">
        <v>0</v>
      </c>
      <c r="V816" s="1011">
        <v>110.07</v>
      </c>
      <c r="W816" s="1011" t="s">
        <v>1597</v>
      </c>
      <c r="X816" s="1011" t="s">
        <v>1331</v>
      </c>
      <c r="Y816" s="1011" t="s">
        <v>2422</v>
      </c>
      <c r="AA816" s="1011" t="s">
        <v>2423</v>
      </c>
      <c r="AB816" s="1011" t="s">
        <v>140</v>
      </c>
    </row>
    <row r="817" spans="1:28" x14ac:dyDescent="0.25">
      <c r="A817" s="1011">
        <v>94251014</v>
      </c>
      <c r="B817" s="1011" t="s">
        <v>1937</v>
      </c>
      <c r="C817" s="1011" t="s">
        <v>1326</v>
      </c>
      <c r="D817" s="1011" t="s">
        <v>1</v>
      </c>
      <c r="E817" s="1011" t="s">
        <v>135</v>
      </c>
      <c r="F817" s="1011" t="s">
        <v>36</v>
      </c>
      <c r="G817" s="1011" t="s">
        <v>36</v>
      </c>
      <c r="H817" s="1011" t="s">
        <v>102</v>
      </c>
      <c r="I817" s="1011" t="s">
        <v>1938</v>
      </c>
      <c r="J817" s="1011" t="s">
        <v>1939</v>
      </c>
      <c r="K817" s="1011" t="s">
        <v>1329</v>
      </c>
      <c r="L817" s="1011" t="s">
        <v>47</v>
      </c>
      <c r="M817" s="1011" t="s">
        <v>198</v>
      </c>
      <c r="N817" s="1011">
        <v>12</v>
      </c>
      <c r="O817" s="1011">
        <v>12</v>
      </c>
      <c r="P817" s="1011">
        <v>161.25</v>
      </c>
      <c r="Q817" s="1011">
        <v>523.33000000000004</v>
      </c>
      <c r="R817" s="1011">
        <v>174.75</v>
      </c>
      <c r="S817" s="1011">
        <v>192.03424835000001</v>
      </c>
      <c r="T817" s="1011">
        <v>0</v>
      </c>
      <c r="U817" s="1011">
        <v>0</v>
      </c>
      <c r="V817" s="1011">
        <v>174.75</v>
      </c>
      <c r="W817" s="1011" t="s">
        <v>1940</v>
      </c>
      <c r="X817" s="1011" t="s">
        <v>1331</v>
      </c>
      <c r="Y817" s="1011" t="s">
        <v>1941</v>
      </c>
      <c r="AA817" s="1011" t="s">
        <v>1942</v>
      </c>
      <c r="AB817" s="1011" t="s">
        <v>140</v>
      </c>
    </row>
    <row r="818" spans="1:28" x14ac:dyDescent="0.25">
      <c r="A818" s="1011">
        <v>23752710</v>
      </c>
      <c r="B818" s="1011" t="s">
        <v>1586</v>
      </c>
      <c r="C818" s="1011" t="s">
        <v>1326</v>
      </c>
      <c r="D818" s="1011" t="s">
        <v>1</v>
      </c>
      <c r="E818" s="1011" t="s">
        <v>135</v>
      </c>
      <c r="F818" s="1011" t="s">
        <v>20</v>
      </c>
      <c r="G818" s="1011" t="s">
        <v>20</v>
      </c>
      <c r="H818" s="1011" t="s">
        <v>529</v>
      </c>
      <c r="I818" s="1011" t="s">
        <v>1327</v>
      </c>
      <c r="J818" s="1011" t="s">
        <v>1328</v>
      </c>
      <c r="K818" s="1011" t="s">
        <v>1329</v>
      </c>
      <c r="L818" s="1011" t="s">
        <v>47</v>
      </c>
      <c r="M818" s="1011" t="s">
        <v>198</v>
      </c>
      <c r="N818" s="1011">
        <v>7</v>
      </c>
      <c r="O818" s="1011">
        <v>0</v>
      </c>
      <c r="P818" s="1011">
        <v>547.5</v>
      </c>
      <c r="Q818" s="1011">
        <v>1566.69</v>
      </c>
      <c r="R818" s="1011">
        <v>3.43</v>
      </c>
      <c r="S818" s="1011">
        <v>65.746478260000004</v>
      </c>
      <c r="T818" s="1011">
        <v>0</v>
      </c>
      <c r="U818" s="1011">
        <v>0</v>
      </c>
      <c r="V818" s="1011">
        <v>3.43</v>
      </c>
      <c r="W818" s="1011" t="s">
        <v>1330</v>
      </c>
      <c r="X818" s="1011" t="s">
        <v>1331</v>
      </c>
      <c r="Y818" s="1011" t="s">
        <v>1587</v>
      </c>
      <c r="AA818" s="1011" t="s">
        <v>1588</v>
      </c>
      <c r="AB818" s="1011" t="s">
        <v>140</v>
      </c>
    </row>
    <row r="819" spans="1:28" x14ac:dyDescent="0.25">
      <c r="A819" s="1011">
        <v>3757507</v>
      </c>
      <c r="B819" s="1011" t="s">
        <v>1902</v>
      </c>
      <c r="C819" s="1011" t="s">
        <v>1326</v>
      </c>
      <c r="D819" s="1011" t="s">
        <v>1</v>
      </c>
      <c r="E819" s="1011" t="s">
        <v>135</v>
      </c>
      <c r="F819" s="1011" t="s">
        <v>14</v>
      </c>
      <c r="G819" s="1011" t="s">
        <v>14</v>
      </c>
      <c r="H819" s="1011" t="s">
        <v>530</v>
      </c>
      <c r="I819" s="1011" t="s">
        <v>1903</v>
      </c>
      <c r="J819" s="1011" t="s">
        <v>1904</v>
      </c>
      <c r="K819" s="1011" t="s">
        <v>1329</v>
      </c>
      <c r="L819" s="1011" t="s">
        <v>47</v>
      </c>
      <c r="M819" s="1011" t="s">
        <v>198</v>
      </c>
      <c r="N819" s="1011">
        <v>6</v>
      </c>
      <c r="O819" s="1011">
        <v>1</v>
      </c>
      <c r="P819" s="1011">
        <v>120.9</v>
      </c>
      <c r="Q819" s="1011">
        <v>515.32000000000005</v>
      </c>
      <c r="R819" s="1011">
        <v>104.2</v>
      </c>
      <c r="S819" s="1011">
        <v>30.001999999999999</v>
      </c>
      <c r="T819" s="1011">
        <v>0</v>
      </c>
      <c r="U819" s="1011">
        <v>0</v>
      </c>
      <c r="V819" s="1011">
        <v>104.2</v>
      </c>
      <c r="W819" s="1011" t="s">
        <v>1905</v>
      </c>
      <c r="X819" s="1011" t="s">
        <v>1331</v>
      </c>
      <c r="Y819" s="1011" t="s">
        <v>1906</v>
      </c>
      <c r="AA819" s="1011" t="s">
        <v>1907</v>
      </c>
      <c r="AB819" s="1011" t="s">
        <v>140</v>
      </c>
    </row>
    <row r="820" spans="1:28" x14ac:dyDescent="0.25">
      <c r="A820" s="1011">
        <v>23787096</v>
      </c>
      <c r="B820" s="1011" t="s">
        <v>1792</v>
      </c>
      <c r="C820" s="1011" t="s">
        <v>1326</v>
      </c>
      <c r="D820" s="1011" t="s">
        <v>1</v>
      </c>
      <c r="E820" s="1011" t="s">
        <v>135</v>
      </c>
      <c r="F820" s="1011" t="s">
        <v>20</v>
      </c>
      <c r="G820" s="1011" t="s">
        <v>20</v>
      </c>
      <c r="H820" s="1011" t="s">
        <v>100</v>
      </c>
      <c r="I820" s="1011" t="s">
        <v>1793</v>
      </c>
      <c r="J820" s="1011" t="s">
        <v>1794</v>
      </c>
      <c r="K820" s="1011" t="s">
        <v>1329</v>
      </c>
      <c r="L820" s="1011" t="s">
        <v>47</v>
      </c>
      <c r="M820" s="1011" t="s">
        <v>198</v>
      </c>
      <c r="N820" s="1011">
        <v>2</v>
      </c>
      <c r="O820" s="1011">
        <v>2</v>
      </c>
      <c r="P820" s="1011">
        <v>60</v>
      </c>
      <c r="Q820" s="1011">
        <v>136</v>
      </c>
      <c r="R820" s="1011">
        <v>6.42</v>
      </c>
      <c r="S820" s="1011">
        <v>16.852825370000001</v>
      </c>
      <c r="T820" s="1011">
        <v>0</v>
      </c>
      <c r="U820" s="1011">
        <v>0</v>
      </c>
      <c r="V820" s="1011">
        <v>6.42</v>
      </c>
      <c r="W820" s="1011" t="s">
        <v>1795</v>
      </c>
      <c r="X820" s="1011" t="s">
        <v>1331</v>
      </c>
      <c r="Y820" s="1011" t="s">
        <v>1796</v>
      </c>
      <c r="AA820" s="1011" t="s">
        <v>1797</v>
      </c>
      <c r="AB820" s="1011" t="s">
        <v>140</v>
      </c>
    </row>
    <row r="821" spans="1:28" x14ac:dyDescent="0.25">
      <c r="A821" s="1011">
        <v>23757669</v>
      </c>
      <c r="B821" s="1011" t="s">
        <v>2144</v>
      </c>
      <c r="C821" s="1011" t="s">
        <v>1326</v>
      </c>
      <c r="D821" s="1011" t="s">
        <v>1</v>
      </c>
      <c r="E821" s="1011" t="s">
        <v>135</v>
      </c>
      <c r="F821" s="1011" t="s">
        <v>0</v>
      </c>
      <c r="G821" s="1011" t="s">
        <v>0</v>
      </c>
      <c r="H821" s="1011" t="s">
        <v>530</v>
      </c>
      <c r="I821" s="1011" t="s">
        <v>1327</v>
      </c>
      <c r="J821" s="1011" t="s">
        <v>1328</v>
      </c>
      <c r="K821" s="1011" t="s">
        <v>1329</v>
      </c>
      <c r="L821" s="1011" t="s">
        <v>47</v>
      </c>
      <c r="M821" s="1011" t="s">
        <v>198</v>
      </c>
      <c r="N821" s="1011">
        <v>1</v>
      </c>
      <c r="O821" s="1011">
        <v>1</v>
      </c>
      <c r="P821" s="1011">
        <v>10</v>
      </c>
      <c r="Q821" s="1011">
        <v>28.49</v>
      </c>
      <c r="R821" s="1011">
        <v>4.92</v>
      </c>
      <c r="S821" s="1011">
        <v>3.5</v>
      </c>
      <c r="T821" s="1011">
        <v>0</v>
      </c>
      <c r="U821" s="1011">
        <v>0</v>
      </c>
      <c r="V821" s="1011">
        <v>4.92</v>
      </c>
      <c r="W821" s="1011" t="s">
        <v>1330</v>
      </c>
      <c r="X821" s="1011" t="s">
        <v>1331</v>
      </c>
      <c r="Y821" s="1011" t="s">
        <v>2145</v>
      </c>
      <c r="AA821" s="1011" t="s">
        <v>2146</v>
      </c>
      <c r="AB821" s="1011" t="s">
        <v>140</v>
      </c>
    </row>
    <row r="822" spans="1:28" x14ac:dyDescent="0.25">
      <c r="A822" s="1011">
        <v>44246809</v>
      </c>
      <c r="B822" s="1011" t="s">
        <v>1918</v>
      </c>
      <c r="C822" s="1011" t="s">
        <v>1326</v>
      </c>
      <c r="D822" s="1011" t="s">
        <v>1</v>
      </c>
      <c r="E822" s="1011" t="s">
        <v>135</v>
      </c>
      <c r="F822" s="1011" t="s">
        <v>11</v>
      </c>
      <c r="G822" s="1011" t="s">
        <v>11</v>
      </c>
      <c r="H822" s="1011" t="s">
        <v>88</v>
      </c>
      <c r="I822" s="1011" t="s">
        <v>1919</v>
      </c>
      <c r="J822" s="1011" t="s">
        <v>1868</v>
      </c>
      <c r="K822" s="1011" t="s">
        <v>1329</v>
      </c>
      <c r="L822" s="1011" t="s">
        <v>47</v>
      </c>
      <c r="M822" s="1011" t="s">
        <v>198</v>
      </c>
      <c r="N822" s="1011">
        <v>3</v>
      </c>
      <c r="O822" s="1011">
        <v>3</v>
      </c>
      <c r="P822" s="1011">
        <v>30</v>
      </c>
      <c r="Q822" s="1011">
        <v>281.88</v>
      </c>
      <c r="R822" s="1011">
        <v>30.9</v>
      </c>
      <c r="S822" s="1011">
        <v>6</v>
      </c>
      <c r="T822" s="1011">
        <v>0</v>
      </c>
      <c r="U822" s="1011">
        <v>0</v>
      </c>
      <c r="V822" s="1011">
        <v>30.9</v>
      </c>
      <c r="W822" s="1011" t="s">
        <v>1869</v>
      </c>
      <c r="X822" s="1011" t="s">
        <v>1331</v>
      </c>
      <c r="Y822" s="1011" t="s">
        <v>1920</v>
      </c>
      <c r="AA822" s="1011" t="s">
        <v>1921</v>
      </c>
      <c r="AB822" s="1011" t="s">
        <v>140</v>
      </c>
    </row>
    <row r="823" spans="1:28" x14ac:dyDescent="0.25">
      <c r="A823" s="1011">
        <v>4089686</v>
      </c>
      <c r="B823" s="1011" t="s">
        <v>1589</v>
      </c>
      <c r="C823" s="1011" t="s">
        <v>1326</v>
      </c>
      <c r="D823" s="1011" t="s">
        <v>1</v>
      </c>
      <c r="E823" s="1011" t="s">
        <v>135</v>
      </c>
      <c r="F823" s="1011" t="s">
        <v>14</v>
      </c>
      <c r="G823" s="1011" t="s">
        <v>14</v>
      </c>
      <c r="H823" s="1011" t="s">
        <v>530</v>
      </c>
      <c r="I823" s="1011" t="s">
        <v>1590</v>
      </c>
      <c r="J823" s="1011" t="s">
        <v>1591</v>
      </c>
      <c r="K823" s="1011" t="s">
        <v>1329</v>
      </c>
      <c r="L823" s="1011" t="s">
        <v>47</v>
      </c>
      <c r="M823" s="1011" t="s">
        <v>198</v>
      </c>
      <c r="N823" s="1011">
        <v>1</v>
      </c>
      <c r="O823" s="1011">
        <v>0</v>
      </c>
      <c r="P823" s="1011">
        <v>60.6</v>
      </c>
      <c r="Q823" s="1011">
        <v>156.94999999999999</v>
      </c>
      <c r="R823" s="1011">
        <v>-2.4300000000000002</v>
      </c>
      <c r="S823" s="1011">
        <v>7.2720000000000002</v>
      </c>
      <c r="T823" s="1011">
        <v>0</v>
      </c>
      <c r="U823" s="1011">
        <v>0</v>
      </c>
      <c r="V823" s="1011">
        <v>-2.4300000000000002</v>
      </c>
      <c r="W823" s="1011" t="s">
        <v>1361</v>
      </c>
      <c r="X823" s="1011" t="s">
        <v>1331</v>
      </c>
      <c r="Y823" s="1011" t="s">
        <v>1592</v>
      </c>
      <c r="AA823" s="1011" t="s">
        <v>1593</v>
      </c>
      <c r="AB823" s="1011" t="s">
        <v>140</v>
      </c>
    </row>
    <row r="824" spans="1:28" x14ac:dyDescent="0.25">
      <c r="A824" s="1011">
        <v>34137794</v>
      </c>
      <c r="B824" s="1011" t="s">
        <v>1520</v>
      </c>
      <c r="C824" s="1011" t="s">
        <v>1326</v>
      </c>
      <c r="D824" s="1011" t="s">
        <v>1</v>
      </c>
      <c r="E824" s="1011" t="s">
        <v>135</v>
      </c>
      <c r="F824" s="1011" t="s">
        <v>14</v>
      </c>
      <c r="G824" s="1011" t="s">
        <v>14</v>
      </c>
      <c r="H824" s="1011" t="s">
        <v>90</v>
      </c>
      <c r="I824" s="1011" t="s">
        <v>1521</v>
      </c>
      <c r="J824" s="1011" t="s">
        <v>1522</v>
      </c>
      <c r="K824" s="1011" t="s">
        <v>1329</v>
      </c>
      <c r="L824" s="1011" t="s">
        <v>47</v>
      </c>
      <c r="M824" s="1011" t="s">
        <v>198</v>
      </c>
      <c r="N824" s="1011">
        <v>256</v>
      </c>
      <c r="O824" s="1011">
        <v>79</v>
      </c>
      <c r="P824" s="1011">
        <v>3027.27</v>
      </c>
      <c r="Q824" s="1011">
        <v>8831.0499999999993</v>
      </c>
      <c r="R824" s="1011">
        <v>1404.07</v>
      </c>
      <c r="S824" s="1011">
        <v>649.99854092999999</v>
      </c>
      <c r="T824" s="1011">
        <v>0</v>
      </c>
      <c r="U824" s="1011">
        <v>0</v>
      </c>
      <c r="V824" s="1011">
        <v>1404.07</v>
      </c>
      <c r="W824" s="1011" t="s">
        <v>1523</v>
      </c>
      <c r="X824" s="1011" t="s">
        <v>1331</v>
      </c>
      <c r="Y824" s="1011" t="s">
        <v>1524</v>
      </c>
      <c r="AA824" s="1011" t="s">
        <v>1525</v>
      </c>
      <c r="AB824" s="1011" t="s">
        <v>140</v>
      </c>
    </row>
    <row r="825" spans="1:28" x14ac:dyDescent="0.25">
      <c r="A825" s="1011">
        <v>3978095</v>
      </c>
      <c r="B825" s="1011" t="s">
        <v>1838</v>
      </c>
      <c r="C825" s="1011" t="s">
        <v>1326</v>
      </c>
      <c r="D825" s="1011" t="s">
        <v>1</v>
      </c>
      <c r="E825" s="1011" t="s">
        <v>135</v>
      </c>
      <c r="F825" s="1011" t="s">
        <v>34</v>
      </c>
      <c r="G825" s="1011" t="s">
        <v>34</v>
      </c>
      <c r="H825" s="1011" t="s">
        <v>101</v>
      </c>
      <c r="I825" s="1011" t="s">
        <v>1620</v>
      </c>
      <c r="J825" s="1011" t="s">
        <v>1621</v>
      </c>
      <c r="K825" s="1011" t="s">
        <v>1329</v>
      </c>
      <c r="L825" s="1011" t="s">
        <v>47</v>
      </c>
      <c r="M825" s="1011" t="s">
        <v>198</v>
      </c>
      <c r="N825" s="1011">
        <v>58.416699999999999</v>
      </c>
      <c r="O825" s="1011">
        <v>55.416699999999999</v>
      </c>
      <c r="P825" s="1011">
        <v>1872.9</v>
      </c>
      <c r="Q825" s="1011">
        <v>2623.74</v>
      </c>
      <c r="R825" s="1011">
        <v>501.13</v>
      </c>
      <c r="S825" s="1011">
        <v>488.15900348000002</v>
      </c>
      <c r="T825" s="1011">
        <v>0</v>
      </c>
      <c r="U825" s="1011">
        <v>0</v>
      </c>
      <c r="V825" s="1011">
        <v>501.13</v>
      </c>
      <c r="W825" s="1011" t="s">
        <v>1622</v>
      </c>
      <c r="X825" s="1011" t="s">
        <v>1331</v>
      </c>
      <c r="Y825" s="1011" t="s">
        <v>1839</v>
      </c>
      <c r="AA825" s="1011" t="s">
        <v>1840</v>
      </c>
      <c r="AB825" s="1011" t="s">
        <v>140</v>
      </c>
    </row>
    <row r="826" spans="1:28" x14ac:dyDescent="0.25">
      <c r="A826" s="1011">
        <v>14091128</v>
      </c>
      <c r="B826" s="1011" t="s">
        <v>2345</v>
      </c>
      <c r="C826" s="1011" t="s">
        <v>1326</v>
      </c>
      <c r="D826" s="1011" t="s">
        <v>1</v>
      </c>
      <c r="E826" s="1011" t="s">
        <v>135</v>
      </c>
      <c r="F826" s="1011" t="s">
        <v>14</v>
      </c>
      <c r="G826" s="1011" t="s">
        <v>14</v>
      </c>
      <c r="H826" s="1011" t="s">
        <v>99</v>
      </c>
      <c r="I826" s="1011" t="s">
        <v>2261</v>
      </c>
      <c r="J826" s="1011" t="s">
        <v>1445</v>
      </c>
      <c r="K826" s="1011" t="s">
        <v>1329</v>
      </c>
      <c r="L826" s="1011" t="s">
        <v>47</v>
      </c>
      <c r="M826" s="1011" t="s">
        <v>198</v>
      </c>
      <c r="N826" s="1011">
        <v>68</v>
      </c>
      <c r="O826" s="1011">
        <v>62</v>
      </c>
      <c r="P826" s="1011">
        <v>940.5</v>
      </c>
      <c r="Q826" s="1011">
        <v>2996.74</v>
      </c>
      <c r="R826" s="1011">
        <v>541.33800310000004</v>
      </c>
      <c r="S826" s="1011">
        <v>556.33236010999997</v>
      </c>
      <c r="T826" s="1011">
        <v>-0.67199690000000001</v>
      </c>
      <c r="U826" s="1011">
        <v>0</v>
      </c>
      <c r="V826" s="1011">
        <v>542.01</v>
      </c>
      <c r="W826" s="1011" t="s">
        <v>1446</v>
      </c>
      <c r="X826" s="1011" t="s">
        <v>1331</v>
      </c>
      <c r="Y826" s="1011" t="s">
        <v>2346</v>
      </c>
      <c r="AA826" s="1011" t="s">
        <v>2347</v>
      </c>
      <c r="AB826" s="1011" t="s">
        <v>140</v>
      </c>
    </row>
    <row r="827" spans="1:28" x14ac:dyDescent="0.25">
      <c r="A827" s="1011">
        <v>33788845</v>
      </c>
      <c r="B827" s="1011" t="s">
        <v>1461</v>
      </c>
      <c r="C827" s="1011" t="s">
        <v>1326</v>
      </c>
      <c r="D827" s="1011" t="s">
        <v>1</v>
      </c>
      <c r="E827" s="1011" t="s">
        <v>135</v>
      </c>
      <c r="F827" s="1011" t="s">
        <v>20</v>
      </c>
      <c r="G827" s="1011" t="s">
        <v>20</v>
      </c>
      <c r="H827" s="1011" t="s">
        <v>94</v>
      </c>
      <c r="I827" s="1011" t="s">
        <v>1462</v>
      </c>
      <c r="J827" s="1011" t="s">
        <v>1463</v>
      </c>
      <c r="K827" s="1011" t="s">
        <v>1329</v>
      </c>
      <c r="L827" s="1011" t="s">
        <v>47</v>
      </c>
      <c r="M827" s="1011" t="s">
        <v>198</v>
      </c>
      <c r="N827" s="1011">
        <v>1085</v>
      </c>
      <c r="O827" s="1011">
        <v>58</v>
      </c>
      <c r="P827" s="1011">
        <v>34662</v>
      </c>
      <c r="Q827" s="1011">
        <v>19846.509999999998</v>
      </c>
      <c r="R827" s="1011">
        <v>391.45</v>
      </c>
      <c r="S827" s="1011">
        <v>3366.2438369199999</v>
      </c>
      <c r="T827" s="1011">
        <v>0</v>
      </c>
      <c r="U827" s="1011">
        <v>0</v>
      </c>
      <c r="V827" s="1011">
        <v>145.44999999999999</v>
      </c>
      <c r="W827" s="1011" t="s">
        <v>1464</v>
      </c>
      <c r="X827" s="1011" t="s">
        <v>1331</v>
      </c>
      <c r="Y827" s="1011" t="s">
        <v>1465</v>
      </c>
      <c r="AA827" s="1011" t="s">
        <v>1466</v>
      </c>
      <c r="AB827" s="1011" t="s">
        <v>140</v>
      </c>
    </row>
    <row r="828" spans="1:28" x14ac:dyDescent="0.25">
      <c r="A828" s="1011">
        <v>94011400</v>
      </c>
      <c r="B828" s="1011" t="s">
        <v>1735</v>
      </c>
      <c r="C828" s="1011" t="s">
        <v>1326</v>
      </c>
      <c r="D828" s="1011" t="s">
        <v>1</v>
      </c>
      <c r="E828" s="1011" t="s">
        <v>135</v>
      </c>
      <c r="F828" s="1011" t="s">
        <v>20</v>
      </c>
      <c r="G828" s="1011" t="s">
        <v>20</v>
      </c>
      <c r="H828" s="1011" t="s">
        <v>98</v>
      </c>
      <c r="I828" s="1011" t="s">
        <v>1579</v>
      </c>
      <c r="J828" s="1011" t="s">
        <v>1396</v>
      </c>
      <c r="K828" s="1011" t="s">
        <v>1329</v>
      </c>
      <c r="L828" s="1011" t="s">
        <v>47</v>
      </c>
      <c r="M828" s="1011" t="s">
        <v>198</v>
      </c>
      <c r="N828" s="1011">
        <v>20</v>
      </c>
      <c r="O828" s="1011">
        <v>20</v>
      </c>
      <c r="P828" s="1011">
        <v>409.36</v>
      </c>
      <c r="Q828" s="1011">
        <v>335.21</v>
      </c>
      <c r="R828" s="1011">
        <v>21.49</v>
      </c>
      <c r="S828" s="1011">
        <v>76.684160210000002</v>
      </c>
      <c r="T828" s="1011">
        <v>0</v>
      </c>
      <c r="U828" s="1011">
        <v>0</v>
      </c>
      <c r="V828" s="1011">
        <v>21.49</v>
      </c>
      <c r="W828" s="1011" t="s">
        <v>1397</v>
      </c>
      <c r="X828" s="1011" t="s">
        <v>1331</v>
      </c>
      <c r="Y828" s="1011" t="s">
        <v>1736</v>
      </c>
      <c r="AA828" s="1011" t="s">
        <v>1737</v>
      </c>
      <c r="AB828" s="1011" t="s">
        <v>140</v>
      </c>
    </row>
    <row r="829" spans="1:28" x14ac:dyDescent="0.25">
      <c r="A829" s="1011">
        <v>13987417</v>
      </c>
      <c r="B829" s="1011" t="s">
        <v>1594</v>
      </c>
      <c r="C829" s="1011" t="s">
        <v>1326</v>
      </c>
      <c r="D829" s="1011" t="s">
        <v>1</v>
      </c>
      <c r="E829" s="1011" t="s">
        <v>135</v>
      </c>
      <c r="F829" s="1011" t="s">
        <v>20</v>
      </c>
      <c r="G829" s="1011" t="s">
        <v>20</v>
      </c>
      <c r="H829" s="1011" t="s">
        <v>88</v>
      </c>
      <c r="I829" s="1011" t="s">
        <v>1595</v>
      </c>
      <c r="J829" s="1011" t="s">
        <v>1596</v>
      </c>
      <c r="K829" s="1011" t="s">
        <v>1329</v>
      </c>
      <c r="L829" s="1011" t="s">
        <v>47</v>
      </c>
      <c r="M829" s="1011" t="s">
        <v>198</v>
      </c>
      <c r="N829" s="1011">
        <v>136</v>
      </c>
      <c r="O829" s="1011">
        <v>126</v>
      </c>
      <c r="P829" s="1011">
        <v>1410</v>
      </c>
      <c r="Q829" s="1011">
        <v>6460.51</v>
      </c>
      <c r="R829" s="1011">
        <v>-70.23</v>
      </c>
      <c r="S829" s="1011">
        <v>744.14599999999996</v>
      </c>
      <c r="T829" s="1011">
        <v>0</v>
      </c>
      <c r="U829" s="1011">
        <v>0</v>
      </c>
      <c r="V829" s="1011">
        <v>-70.23</v>
      </c>
      <c r="W829" s="1011" t="s">
        <v>1597</v>
      </c>
      <c r="X829" s="1011" t="s">
        <v>1331</v>
      </c>
      <c r="Y829" s="1011" t="s">
        <v>1598</v>
      </c>
      <c r="AA829" s="1011" t="s">
        <v>1599</v>
      </c>
      <c r="AB829" s="1011" t="s">
        <v>140</v>
      </c>
    </row>
    <row r="830" spans="1:28" x14ac:dyDescent="0.25">
      <c r="A830" s="1011">
        <v>63757363</v>
      </c>
      <c r="B830" s="1011" t="s">
        <v>1387</v>
      </c>
      <c r="C830" s="1011" t="s">
        <v>1326</v>
      </c>
      <c r="D830" s="1011" t="s">
        <v>1</v>
      </c>
      <c r="E830" s="1011" t="s">
        <v>135</v>
      </c>
      <c r="F830" s="1011" t="s">
        <v>0</v>
      </c>
      <c r="G830" s="1011" t="s">
        <v>0</v>
      </c>
      <c r="H830" s="1011" t="s">
        <v>97</v>
      </c>
      <c r="I830" s="1011" t="s">
        <v>1388</v>
      </c>
      <c r="J830" s="1011" t="s">
        <v>1389</v>
      </c>
      <c r="K830" s="1011" t="s">
        <v>1329</v>
      </c>
      <c r="L830" s="1011" t="s">
        <v>47</v>
      </c>
      <c r="M830" s="1011" t="s">
        <v>198</v>
      </c>
      <c r="N830" s="1011">
        <v>428</v>
      </c>
      <c r="O830" s="1011">
        <v>327</v>
      </c>
      <c r="P830" s="1011">
        <v>7083.58</v>
      </c>
      <c r="Q830" s="1011">
        <v>20022.54</v>
      </c>
      <c r="R830" s="1011">
        <v>2527.36</v>
      </c>
      <c r="S830" s="1011">
        <v>2794.78798104</v>
      </c>
      <c r="T830" s="1011">
        <v>0</v>
      </c>
      <c r="U830" s="1011">
        <v>0</v>
      </c>
      <c r="V830" s="1011">
        <v>2527.36</v>
      </c>
      <c r="W830" s="1011" t="s">
        <v>1390</v>
      </c>
      <c r="X830" s="1011" t="s">
        <v>1331</v>
      </c>
      <c r="Y830" s="1011" t="s">
        <v>1391</v>
      </c>
      <c r="AA830" s="1011" t="s">
        <v>1392</v>
      </c>
      <c r="AB830" s="1011" t="s">
        <v>140</v>
      </c>
    </row>
    <row r="831" spans="1:28" x14ac:dyDescent="0.25">
      <c r="A831" s="1011">
        <v>63998637</v>
      </c>
      <c r="B831" s="1011" t="s">
        <v>2297</v>
      </c>
      <c r="C831" s="1011" t="s">
        <v>1326</v>
      </c>
      <c r="D831" s="1011" t="s">
        <v>1</v>
      </c>
      <c r="E831" s="1011" t="s">
        <v>135</v>
      </c>
      <c r="F831" s="1011" t="s">
        <v>20</v>
      </c>
      <c r="G831" s="1011" t="s">
        <v>20</v>
      </c>
      <c r="H831" s="1011" t="s">
        <v>99</v>
      </c>
      <c r="I831" s="1011" t="s">
        <v>2212</v>
      </c>
      <c r="J831" s="1011" t="s">
        <v>1669</v>
      </c>
      <c r="K831" s="1011" t="s">
        <v>1329</v>
      </c>
      <c r="L831" s="1011" t="s">
        <v>47</v>
      </c>
      <c r="M831" s="1011" t="s">
        <v>198</v>
      </c>
      <c r="N831" s="1011">
        <v>61</v>
      </c>
      <c r="O831" s="1011">
        <v>56</v>
      </c>
      <c r="P831" s="1011">
        <v>1806.99</v>
      </c>
      <c r="Q831" s="1011">
        <v>1549.24</v>
      </c>
      <c r="R831" s="1011">
        <v>-8.17</v>
      </c>
      <c r="S831" s="1011">
        <v>249.66848418999999</v>
      </c>
      <c r="T831" s="1011">
        <v>0</v>
      </c>
      <c r="U831" s="1011">
        <v>0</v>
      </c>
      <c r="V831" s="1011">
        <v>-8.17</v>
      </c>
      <c r="W831" s="1011" t="s">
        <v>1670</v>
      </c>
      <c r="X831" s="1011" t="s">
        <v>1331</v>
      </c>
      <c r="Y831" s="1011" t="s">
        <v>2298</v>
      </c>
      <c r="AA831" s="1011" t="s">
        <v>2299</v>
      </c>
      <c r="AB831" s="1011" t="s">
        <v>140</v>
      </c>
    </row>
    <row r="832" spans="1:28" x14ac:dyDescent="0.25">
      <c r="A832" s="1011">
        <v>84064930</v>
      </c>
      <c r="B832" s="1011" t="s">
        <v>1467</v>
      </c>
      <c r="C832" s="1011" t="s">
        <v>1326</v>
      </c>
      <c r="D832" s="1011" t="s">
        <v>1</v>
      </c>
      <c r="E832" s="1011" t="s">
        <v>135</v>
      </c>
      <c r="F832" s="1011" t="s">
        <v>20</v>
      </c>
      <c r="G832" s="1011" t="s">
        <v>20</v>
      </c>
      <c r="H832" s="1011" t="s">
        <v>102</v>
      </c>
      <c r="I832" s="1011" t="s">
        <v>1468</v>
      </c>
      <c r="J832" s="1011" t="s">
        <v>1469</v>
      </c>
      <c r="K832" s="1011" t="s">
        <v>1329</v>
      </c>
      <c r="L832" s="1011" t="s">
        <v>47</v>
      </c>
      <c r="M832" s="1011" t="s">
        <v>198</v>
      </c>
      <c r="N832" s="1011">
        <v>172</v>
      </c>
      <c r="O832" s="1011">
        <v>47</v>
      </c>
      <c r="P832" s="1011">
        <v>4188.5200000000004</v>
      </c>
      <c r="Q832" s="1011">
        <v>10854.59</v>
      </c>
      <c r="R832" s="1011">
        <v>1471.22</v>
      </c>
      <c r="S832" s="1011">
        <v>1072.1564576799999</v>
      </c>
      <c r="T832" s="1011">
        <v>0</v>
      </c>
      <c r="U832" s="1011">
        <v>0</v>
      </c>
      <c r="V832" s="1011">
        <v>1471.22</v>
      </c>
      <c r="W832" s="1011" t="s">
        <v>1470</v>
      </c>
      <c r="X832" s="1011" t="s">
        <v>1331</v>
      </c>
      <c r="Y832" s="1011" t="s">
        <v>1471</v>
      </c>
      <c r="AA832" s="1011" t="s">
        <v>1472</v>
      </c>
      <c r="AB832" s="1011" t="s">
        <v>140</v>
      </c>
    </row>
    <row r="833" spans="1:28" x14ac:dyDescent="0.25">
      <c r="A833" s="1011">
        <v>84064930</v>
      </c>
      <c r="B833" s="1011" t="s">
        <v>1467</v>
      </c>
      <c r="C833" s="1011" t="s">
        <v>1326</v>
      </c>
      <c r="D833" s="1011" t="s">
        <v>1</v>
      </c>
      <c r="E833" s="1011" t="s">
        <v>135</v>
      </c>
      <c r="F833" s="1011" t="s">
        <v>20</v>
      </c>
      <c r="G833" s="1011" t="s">
        <v>20</v>
      </c>
      <c r="H833" s="1011" t="s">
        <v>90</v>
      </c>
      <c r="I833" s="1011" t="s">
        <v>1468</v>
      </c>
      <c r="J833" s="1011" t="s">
        <v>1469</v>
      </c>
      <c r="K833" s="1011" t="s">
        <v>1329</v>
      </c>
      <c r="L833" s="1011" t="s">
        <v>47</v>
      </c>
      <c r="M833" s="1011" t="s">
        <v>198</v>
      </c>
      <c r="N833" s="1011">
        <v>658</v>
      </c>
      <c r="O833" s="1011">
        <v>590</v>
      </c>
      <c r="P833" s="1011">
        <v>23650</v>
      </c>
      <c r="Q833" s="1011">
        <v>29830.12</v>
      </c>
      <c r="R833" s="1011">
        <v>388.35928460000002</v>
      </c>
      <c r="S833" s="1011">
        <v>4086.3184152899998</v>
      </c>
      <c r="T833" s="1011">
        <v>-8.0715400000000007E-2</v>
      </c>
      <c r="U833" s="1011">
        <v>0</v>
      </c>
      <c r="V833" s="1011">
        <v>388.44</v>
      </c>
      <c r="W833" s="1011" t="s">
        <v>1470</v>
      </c>
      <c r="X833" s="1011" t="s">
        <v>1331</v>
      </c>
      <c r="Y833" s="1011" t="s">
        <v>1471</v>
      </c>
      <c r="AA833" s="1011" t="s">
        <v>1472</v>
      </c>
      <c r="AB833" s="1011" t="s">
        <v>140</v>
      </c>
    </row>
    <row r="834" spans="1:28" x14ac:dyDescent="0.25">
      <c r="A834" s="1011">
        <v>84157304</v>
      </c>
      <c r="B834" s="1011" t="s">
        <v>1983</v>
      </c>
      <c r="C834" s="1011" t="s">
        <v>1326</v>
      </c>
      <c r="D834" s="1011" t="s">
        <v>1</v>
      </c>
      <c r="E834" s="1011" t="s">
        <v>135</v>
      </c>
      <c r="F834" s="1011" t="s">
        <v>11</v>
      </c>
      <c r="G834" s="1011" t="s">
        <v>11</v>
      </c>
      <c r="H834" s="1011" t="s">
        <v>95</v>
      </c>
      <c r="I834" s="1011" t="s">
        <v>1984</v>
      </c>
      <c r="J834" s="1011" t="s">
        <v>1985</v>
      </c>
      <c r="K834" s="1011" t="s">
        <v>1329</v>
      </c>
      <c r="L834" s="1011" t="s">
        <v>47</v>
      </c>
      <c r="M834" s="1011" t="s">
        <v>198</v>
      </c>
      <c r="N834" s="1011">
        <v>2685.4466000000002</v>
      </c>
      <c r="O834" s="1011">
        <v>1053.1966</v>
      </c>
      <c r="P834" s="1011">
        <v>35554.07</v>
      </c>
      <c r="Q834" s="1011">
        <v>68980.63</v>
      </c>
      <c r="R834" s="1011">
        <v>4315.7524991800001</v>
      </c>
      <c r="S834" s="1011">
        <v>12228.654749679999</v>
      </c>
      <c r="T834" s="1011">
        <v>-1.750082E-2</v>
      </c>
      <c r="U834" s="1011">
        <v>1293.81</v>
      </c>
      <c r="V834" s="1011">
        <v>5609.58</v>
      </c>
      <c r="W834" s="1011" t="s">
        <v>10</v>
      </c>
      <c r="X834" s="1011" t="s">
        <v>1331</v>
      </c>
      <c r="Y834" s="1011" t="s">
        <v>1986</v>
      </c>
      <c r="AA834" s="1011" t="s">
        <v>1921</v>
      </c>
      <c r="AB834" s="1011" t="s">
        <v>140</v>
      </c>
    </row>
    <row r="835" spans="1:28" x14ac:dyDescent="0.25">
      <c r="A835" s="1011">
        <v>4162996</v>
      </c>
      <c r="B835" s="1011" t="s">
        <v>1473</v>
      </c>
      <c r="C835" s="1011" t="s">
        <v>1326</v>
      </c>
      <c r="D835" s="1011" t="s">
        <v>1</v>
      </c>
      <c r="E835" s="1011" t="s">
        <v>135</v>
      </c>
      <c r="F835" s="1011" t="s">
        <v>34</v>
      </c>
      <c r="G835" s="1011" t="s">
        <v>34</v>
      </c>
      <c r="H835" s="1011" t="s">
        <v>100</v>
      </c>
      <c r="I835" s="1011" t="s">
        <v>1474</v>
      </c>
      <c r="J835" s="1011" t="s">
        <v>1475</v>
      </c>
      <c r="K835" s="1011" t="s">
        <v>1329</v>
      </c>
      <c r="L835" s="1011" t="s">
        <v>47</v>
      </c>
      <c r="M835" s="1011" t="s">
        <v>198</v>
      </c>
      <c r="N835" s="1011">
        <v>343.3741</v>
      </c>
      <c r="O835" s="1011">
        <v>343.3741</v>
      </c>
      <c r="P835" s="1011">
        <v>6500.98</v>
      </c>
      <c r="Q835" s="1011">
        <v>20766.8</v>
      </c>
      <c r="R835" s="1011">
        <v>2792.93</v>
      </c>
      <c r="S835" s="1011">
        <v>2092.1013016000002</v>
      </c>
      <c r="T835" s="1011">
        <v>0</v>
      </c>
      <c r="U835" s="1011">
        <v>956.64</v>
      </c>
      <c r="V835" s="1011">
        <v>3749.57</v>
      </c>
      <c r="W835" s="1011" t="s">
        <v>1476</v>
      </c>
      <c r="X835" s="1011" t="s">
        <v>1331</v>
      </c>
      <c r="Y835" s="1011" t="s">
        <v>1477</v>
      </c>
      <c r="AA835" s="1011" t="s">
        <v>1478</v>
      </c>
      <c r="AB835" s="1011" t="s">
        <v>140</v>
      </c>
    </row>
    <row r="836" spans="1:28" x14ac:dyDescent="0.25">
      <c r="A836" s="1011">
        <v>4179792</v>
      </c>
      <c r="B836" s="1011" t="s">
        <v>1890</v>
      </c>
      <c r="C836" s="1011" t="s">
        <v>1326</v>
      </c>
      <c r="D836" s="1011" t="s">
        <v>1</v>
      </c>
      <c r="E836" s="1011" t="s">
        <v>135</v>
      </c>
      <c r="F836" s="1011" t="s">
        <v>69</v>
      </c>
      <c r="G836" s="1011" t="s">
        <v>69</v>
      </c>
      <c r="H836" s="1011" t="s">
        <v>98</v>
      </c>
      <c r="I836" s="1011" t="s">
        <v>1891</v>
      </c>
      <c r="J836" s="1011" t="s">
        <v>1892</v>
      </c>
      <c r="K836" s="1011" t="s">
        <v>1329</v>
      </c>
      <c r="L836" s="1011" t="s">
        <v>47</v>
      </c>
      <c r="M836" s="1011" t="s">
        <v>198</v>
      </c>
      <c r="N836" s="1011">
        <v>176.27209999999999</v>
      </c>
      <c r="O836" s="1011">
        <v>170.27209999999999</v>
      </c>
      <c r="P836" s="1011">
        <v>4940.96</v>
      </c>
      <c r="Q836" s="1011">
        <v>7236.03</v>
      </c>
      <c r="R836" s="1011">
        <v>1217.3900000000001</v>
      </c>
      <c r="S836" s="1011">
        <v>1116.91997659</v>
      </c>
      <c r="T836" s="1011">
        <v>0</v>
      </c>
      <c r="U836" s="1011">
        <v>0</v>
      </c>
      <c r="V836" s="1011">
        <v>1217.3900000000001</v>
      </c>
      <c r="W836" s="1011" t="s">
        <v>1893</v>
      </c>
      <c r="X836" s="1011" t="s">
        <v>1331</v>
      </c>
      <c r="Y836" s="1011" t="s">
        <v>1894</v>
      </c>
      <c r="AA836" s="1011" t="s">
        <v>1895</v>
      </c>
      <c r="AB836" s="1011" t="s">
        <v>140</v>
      </c>
    </row>
    <row r="837" spans="1:28" x14ac:dyDescent="0.25">
      <c r="A837" s="1011">
        <v>63885933</v>
      </c>
      <c r="B837" s="1011" t="s">
        <v>1707</v>
      </c>
      <c r="C837" s="1011" t="s">
        <v>417</v>
      </c>
      <c r="D837" s="1011" t="s">
        <v>113</v>
      </c>
      <c r="E837" s="1011" t="s">
        <v>135</v>
      </c>
      <c r="F837" s="1011" t="s">
        <v>6</v>
      </c>
      <c r="G837" s="1011" t="s">
        <v>6</v>
      </c>
      <c r="H837" s="1011" t="s">
        <v>94</v>
      </c>
      <c r="I837" s="1011" t="s">
        <v>1708</v>
      </c>
      <c r="J837" s="1011" t="s">
        <v>1709</v>
      </c>
      <c r="K837" s="1011" t="s">
        <v>1329</v>
      </c>
      <c r="L837" s="1011" t="s">
        <v>47</v>
      </c>
      <c r="M837" s="1011" t="s">
        <v>198</v>
      </c>
      <c r="N837" s="1011">
        <v>385.25</v>
      </c>
      <c r="O837" s="1011">
        <v>328.75</v>
      </c>
      <c r="P837" s="1011">
        <v>8409.5</v>
      </c>
      <c r="Q837" s="1011">
        <v>8526.7900000000009</v>
      </c>
      <c r="R837" s="1011">
        <v>1628.78</v>
      </c>
      <c r="S837" s="1011">
        <v>1117.11218844</v>
      </c>
      <c r="T837" s="1011">
        <v>0</v>
      </c>
      <c r="U837" s="1011">
        <v>112.39</v>
      </c>
      <c r="V837" s="1011">
        <v>1741.17</v>
      </c>
      <c r="W837" s="1011" t="s">
        <v>1710</v>
      </c>
      <c r="X837" s="1011" t="s">
        <v>1331</v>
      </c>
      <c r="Y837" s="1011" t="s">
        <v>1711</v>
      </c>
      <c r="AA837" s="1011" t="s">
        <v>1712</v>
      </c>
      <c r="AB837" s="1011" t="s">
        <v>140</v>
      </c>
    </row>
    <row r="838" spans="1:28" x14ac:dyDescent="0.25">
      <c r="A838" s="1011">
        <v>24015307</v>
      </c>
      <c r="B838" s="1011" t="s">
        <v>2511</v>
      </c>
      <c r="C838" s="1011" t="s">
        <v>1326</v>
      </c>
      <c r="D838" s="1011" t="s">
        <v>1</v>
      </c>
      <c r="E838" s="1011" t="s">
        <v>135</v>
      </c>
      <c r="F838" s="1011" t="s">
        <v>34</v>
      </c>
      <c r="G838" s="1011" t="s">
        <v>34</v>
      </c>
      <c r="H838" s="1011" t="s">
        <v>92</v>
      </c>
      <c r="I838" s="1011" t="s">
        <v>1816</v>
      </c>
      <c r="J838" s="1011" t="s">
        <v>1817</v>
      </c>
      <c r="K838" s="1011" t="s">
        <v>1329</v>
      </c>
      <c r="L838" s="1011" t="s">
        <v>47</v>
      </c>
      <c r="M838" s="1011" t="s">
        <v>198</v>
      </c>
      <c r="N838" s="1011">
        <v>153.25</v>
      </c>
      <c r="O838" s="1011">
        <v>143.25</v>
      </c>
      <c r="P838" s="1011">
        <v>5170.58</v>
      </c>
      <c r="Q838" s="1011">
        <v>3860.76</v>
      </c>
      <c r="R838" s="1011">
        <v>184.09</v>
      </c>
      <c r="S838" s="1011">
        <v>698.59432588000004</v>
      </c>
      <c r="T838" s="1011">
        <v>0</v>
      </c>
      <c r="U838" s="1011">
        <v>0</v>
      </c>
      <c r="V838" s="1011">
        <v>184.09</v>
      </c>
      <c r="W838" s="1011" t="s">
        <v>1818</v>
      </c>
      <c r="X838" s="1011" t="s">
        <v>1331</v>
      </c>
      <c r="Y838" s="1011" t="s">
        <v>2512</v>
      </c>
      <c r="AA838" s="1011" t="s">
        <v>2513</v>
      </c>
      <c r="AB838" s="1011" t="s">
        <v>140</v>
      </c>
    </row>
    <row r="839" spans="1:28" x14ac:dyDescent="0.25">
      <c r="A839" s="1011">
        <v>83773168</v>
      </c>
      <c r="B839" s="1011" t="s">
        <v>1691</v>
      </c>
      <c r="C839" s="1011" t="s">
        <v>1326</v>
      </c>
      <c r="D839" s="1011" t="s">
        <v>1</v>
      </c>
      <c r="E839" s="1011" t="s">
        <v>135</v>
      </c>
      <c r="F839" s="1011" t="s">
        <v>6</v>
      </c>
      <c r="G839" s="1011" t="s">
        <v>6</v>
      </c>
      <c r="H839" s="1011" t="s">
        <v>530</v>
      </c>
      <c r="I839" s="1011" t="s">
        <v>1692</v>
      </c>
      <c r="J839" s="1011" t="s">
        <v>1693</v>
      </c>
      <c r="K839" s="1011" t="s">
        <v>1329</v>
      </c>
      <c r="L839" s="1011" t="s">
        <v>47</v>
      </c>
      <c r="M839" s="1011" t="s">
        <v>198</v>
      </c>
      <c r="N839" s="1011">
        <v>139</v>
      </c>
      <c r="O839" s="1011">
        <v>60</v>
      </c>
      <c r="P839" s="1011">
        <v>5488.49</v>
      </c>
      <c r="Q839" s="1011">
        <v>16893.79</v>
      </c>
      <c r="R839" s="1011">
        <v>2053.6000002599999</v>
      </c>
      <c r="S839" s="1011">
        <v>1513.3997125000001</v>
      </c>
      <c r="T839" s="1011">
        <v>2.6E-7</v>
      </c>
      <c r="U839" s="1011">
        <v>0</v>
      </c>
      <c r="V839" s="1011">
        <v>2053.6</v>
      </c>
      <c r="W839" s="1011" t="s">
        <v>1694</v>
      </c>
      <c r="X839" s="1011" t="s">
        <v>1331</v>
      </c>
      <c r="Y839" s="1011" t="s">
        <v>1695</v>
      </c>
      <c r="AA839" s="1011" t="s">
        <v>1696</v>
      </c>
      <c r="AB839" s="1011" t="s">
        <v>140</v>
      </c>
    </row>
    <row r="840" spans="1:28" x14ac:dyDescent="0.25">
      <c r="A840" s="1011">
        <v>44159820</v>
      </c>
      <c r="B840" s="1011" t="s">
        <v>1629</v>
      </c>
      <c r="C840" s="1011" t="s">
        <v>1326</v>
      </c>
      <c r="D840" s="1011" t="s">
        <v>1</v>
      </c>
      <c r="E840" s="1011" t="s">
        <v>135</v>
      </c>
      <c r="F840" s="1011" t="s">
        <v>14</v>
      </c>
      <c r="G840" s="1011" t="s">
        <v>14</v>
      </c>
      <c r="H840" s="1011" t="s">
        <v>99</v>
      </c>
      <c r="I840" s="1011" t="s">
        <v>1630</v>
      </c>
      <c r="J840" s="1011" t="s">
        <v>1416</v>
      </c>
      <c r="K840" s="1011" t="s">
        <v>1329</v>
      </c>
      <c r="L840" s="1011" t="s">
        <v>47</v>
      </c>
      <c r="M840" s="1011" t="s">
        <v>198</v>
      </c>
      <c r="N840" s="1011">
        <v>148</v>
      </c>
      <c r="O840" s="1011">
        <v>148</v>
      </c>
      <c r="P840" s="1011">
        <v>4440</v>
      </c>
      <c r="Q840" s="1011">
        <v>6585.3</v>
      </c>
      <c r="R840" s="1011">
        <v>991.98</v>
      </c>
      <c r="S840" s="1011">
        <v>1507.28650027</v>
      </c>
      <c r="T840" s="1011">
        <v>0</v>
      </c>
      <c r="U840" s="1011">
        <v>0</v>
      </c>
      <c r="V840" s="1011">
        <v>991.98</v>
      </c>
      <c r="W840" s="1011" t="s">
        <v>1397</v>
      </c>
      <c r="X840" s="1011" t="s">
        <v>1331</v>
      </c>
      <c r="Y840" s="1011" t="s">
        <v>1631</v>
      </c>
      <c r="AA840" s="1011" t="s">
        <v>1632</v>
      </c>
      <c r="AB840" s="1011" t="s">
        <v>140</v>
      </c>
    </row>
    <row r="841" spans="1:28" x14ac:dyDescent="0.25">
      <c r="A841" s="1011">
        <v>43753961</v>
      </c>
      <c r="B841" s="1011" t="s">
        <v>1997</v>
      </c>
      <c r="C841" s="1011" t="s">
        <v>1326</v>
      </c>
      <c r="D841" s="1011" t="s">
        <v>1</v>
      </c>
      <c r="E841" s="1011" t="s">
        <v>135</v>
      </c>
      <c r="F841" s="1011" t="s">
        <v>45</v>
      </c>
      <c r="G841" s="1011" t="s">
        <v>45</v>
      </c>
      <c r="H841" s="1011" t="s">
        <v>101</v>
      </c>
      <c r="I841" s="1011" t="s">
        <v>1903</v>
      </c>
      <c r="J841" s="1011" t="s">
        <v>1904</v>
      </c>
      <c r="K841" s="1011" t="s">
        <v>1329</v>
      </c>
      <c r="L841" s="1011" t="s">
        <v>47</v>
      </c>
      <c r="M841" s="1011" t="s">
        <v>198</v>
      </c>
      <c r="N841" s="1011">
        <v>25</v>
      </c>
      <c r="O841" s="1011">
        <v>4</v>
      </c>
      <c r="P841" s="1011">
        <v>995.28</v>
      </c>
      <c r="Q841" s="1011">
        <v>916.54</v>
      </c>
      <c r="R841" s="1011">
        <v>256.69</v>
      </c>
      <c r="S841" s="1011">
        <v>57.215696080000001</v>
      </c>
      <c r="T841" s="1011">
        <v>0</v>
      </c>
      <c r="U841" s="1011">
        <v>0</v>
      </c>
      <c r="V841" s="1011">
        <v>256.69</v>
      </c>
      <c r="W841" s="1011" t="s">
        <v>1905</v>
      </c>
      <c r="X841" s="1011" t="s">
        <v>1331</v>
      </c>
      <c r="Y841" s="1011" t="s">
        <v>1998</v>
      </c>
      <c r="AA841" s="1011" t="s">
        <v>1999</v>
      </c>
      <c r="AB841" s="1011" t="s">
        <v>140</v>
      </c>
    </row>
    <row r="842" spans="1:28" x14ac:dyDescent="0.25">
      <c r="A842" s="1011">
        <v>54235049</v>
      </c>
      <c r="B842" s="1011" t="s">
        <v>2171</v>
      </c>
      <c r="C842" s="1011" t="s">
        <v>1326</v>
      </c>
      <c r="D842" s="1011" t="s">
        <v>1</v>
      </c>
      <c r="E842" s="1011" t="s">
        <v>135</v>
      </c>
      <c r="F842" s="1011" t="s">
        <v>62</v>
      </c>
      <c r="G842" s="1011" t="s">
        <v>62</v>
      </c>
      <c r="H842" s="1011" t="s">
        <v>97</v>
      </c>
      <c r="I842" s="1011" t="s">
        <v>2172</v>
      </c>
      <c r="J842" s="1011" t="s">
        <v>2173</v>
      </c>
      <c r="K842" s="1011" t="s">
        <v>1329</v>
      </c>
      <c r="L842" s="1011" t="s">
        <v>47</v>
      </c>
      <c r="M842" s="1011" t="s">
        <v>198</v>
      </c>
      <c r="N842" s="1011">
        <v>1911.6835000000001</v>
      </c>
      <c r="O842" s="1011">
        <v>1237.1667</v>
      </c>
      <c r="P842" s="1011">
        <v>62940.12</v>
      </c>
      <c r="Q842" s="1011">
        <v>60908.63</v>
      </c>
      <c r="R842" s="1011">
        <v>3277.9833569399998</v>
      </c>
      <c r="S842" s="1011">
        <v>12851.413152429999</v>
      </c>
      <c r="T842" s="1011">
        <v>1.3356939999999999E-2</v>
      </c>
      <c r="U842" s="1011">
        <v>2681.82</v>
      </c>
      <c r="V842" s="1011">
        <v>5959.79</v>
      </c>
      <c r="W842" s="1011" t="s">
        <v>2174</v>
      </c>
      <c r="X842" s="1011" t="s">
        <v>2175</v>
      </c>
      <c r="Y842" s="1011" t="s">
        <v>2176</v>
      </c>
      <c r="AA842" s="1011" t="s">
        <v>2177</v>
      </c>
      <c r="AB842" s="1011" t="s">
        <v>140</v>
      </c>
    </row>
    <row r="843" spans="1:28" x14ac:dyDescent="0.25">
      <c r="A843" s="1011">
        <v>53752606</v>
      </c>
      <c r="B843" s="1011" t="s">
        <v>2411</v>
      </c>
      <c r="C843" s="1011" t="s">
        <v>1326</v>
      </c>
      <c r="D843" s="1011" t="s">
        <v>1</v>
      </c>
      <c r="E843" s="1011" t="s">
        <v>135</v>
      </c>
      <c r="F843" s="1011" t="s">
        <v>11</v>
      </c>
      <c r="G843" s="1011" t="s">
        <v>11</v>
      </c>
      <c r="H843" s="1011" t="s">
        <v>99</v>
      </c>
      <c r="I843" s="1011" t="s">
        <v>2412</v>
      </c>
      <c r="J843" s="1011" t="s">
        <v>1663</v>
      </c>
      <c r="K843" s="1011" t="s">
        <v>1329</v>
      </c>
      <c r="L843" s="1011" t="s">
        <v>47</v>
      </c>
      <c r="M843" s="1011" t="s">
        <v>198</v>
      </c>
      <c r="N843" s="1011">
        <v>306</v>
      </c>
      <c r="O843" s="1011">
        <v>12</v>
      </c>
      <c r="P843" s="1011">
        <v>3580</v>
      </c>
      <c r="Q843" s="1011">
        <v>9844.4</v>
      </c>
      <c r="R843" s="1011">
        <v>-916.84</v>
      </c>
      <c r="S843" s="1011">
        <v>1412.0167614300001</v>
      </c>
      <c r="T843" s="1011">
        <v>0</v>
      </c>
      <c r="U843" s="1011">
        <v>0</v>
      </c>
      <c r="V843" s="1011">
        <v>-916.84</v>
      </c>
      <c r="W843" s="1011" t="s">
        <v>1664</v>
      </c>
      <c r="X843" s="1011" t="s">
        <v>1331</v>
      </c>
      <c r="Y843" s="1011" t="s">
        <v>2413</v>
      </c>
      <c r="AA843" s="1011" t="s">
        <v>2414</v>
      </c>
      <c r="AB843" s="1011" t="s">
        <v>140</v>
      </c>
    </row>
    <row r="844" spans="1:28" x14ac:dyDescent="0.25">
      <c r="A844" s="1011">
        <v>43964485</v>
      </c>
      <c r="B844" s="1011" t="s">
        <v>1827</v>
      </c>
      <c r="C844" s="1011" t="s">
        <v>1326</v>
      </c>
      <c r="D844" s="1011" t="s">
        <v>1</v>
      </c>
      <c r="E844" s="1011" t="s">
        <v>135</v>
      </c>
      <c r="F844" s="1011" t="s">
        <v>14</v>
      </c>
      <c r="G844" s="1011" t="s">
        <v>14</v>
      </c>
      <c r="H844" s="1011" t="s">
        <v>95</v>
      </c>
      <c r="I844" s="1011" t="s">
        <v>1688</v>
      </c>
      <c r="J844" s="1011" t="s">
        <v>1416</v>
      </c>
      <c r="K844" s="1011" t="s">
        <v>1329</v>
      </c>
      <c r="L844" s="1011" t="s">
        <v>47</v>
      </c>
      <c r="M844" s="1011" t="s">
        <v>198</v>
      </c>
      <c r="N844" s="1011">
        <v>1336.1632999999999</v>
      </c>
      <c r="O844" s="1011">
        <v>377.16329999999999</v>
      </c>
      <c r="P844" s="1011">
        <v>21348.21</v>
      </c>
      <c r="Q844" s="1011">
        <v>55890.81</v>
      </c>
      <c r="R844" s="1011">
        <v>-6659.6713777599998</v>
      </c>
      <c r="S844" s="1011">
        <v>16077.66681277</v>
      </c>
      <c r="T844" s="1011">
        <v>59.868622240000001</v>
      </c>
      <c r="U844" s="1011">
        <v>14857.32</v>
      </c>
      <c r="V844" s="1011">
        <v>8561.68</v>
      </c>
      <c r="W844" s="1011" t="s">
        <v>1397</v>
      </c>
      <c r="X844" s="1011" t="s">
        <v>1331</v>
      </c>
      <c r="Y844" s="1011" t="s">
        <v>1828</v>
      </c>
      <c r="AA844" s="1011" t="s">
        <v>1829</v>
      </c>
      <c r="AB844" s="1011" t="s">
        <v>140</v>
      </c>
    </row>
    <row r="845" spans="1:28" x14ac:dyDescent="0.25">
      <c r="A845" s="1011">
        <v>74096488</v>
      </c>
      <c r="B845" s="1011" t="s">
        <v>1425</v>
      </c>
      <c r="C845" s="1011" t="s">
        <v>1326</v>
      </c>
      <c r="D845" s="1011" t="s">
        <v>1</v>
      </c>
      <c r="E845" s="1011" t="s">
        <v>135</v>
      </c>
      <c r="F845" s="1011" t="s">
        <v>14</v>
      </c>
      <c r="G845" s="1011" t="s">
        <v>14</v>
      </c>
      <c r="H845" s="1011" t="s">
        <v>104</v>
      </c>
      <c r="I845" s="1011" t="s">
        <v>1426</v>
      </c>
      <c r="J845" s="1011" t="s">
        <v>1427</v>
      </c>
      <c r="K845" s="1011" t="s">
        <v>1329</v>
      </c>
      <c r="L845" s="1011" t="s">
        <v>47</v>
      </c>
      <c r="M845" s="1011" t="s">
        <v>198</v>
      </c>
      <c r="N845" s="1011">
        <v>29</v>
      </c>
      <c r="O845" s="1011">
        <v>4</v>
      </c>
      <c r="P845" s="1011">
        <v>785</v>
      </c>
      <c r="Q845" s="1011">
        <v>3281.7</v>
      </c>
      <c r="R845" s="1011">
        <v>269.63806790000001</v>
      </c>
      <c r="S845" s="1011">
        <v>54.765992740000002</v>
      </c>
      <c r="T845" s="1011">
        <v>1296.0880678999999</v>
      </c>
      <c r="U845" s="1011">
        <v>0</v>
      </c>
      <c r="V845" s="1011">
        <v>317.5</v>
      </c>
      <c r="W845" s="1011" t="s">
        <v>1428</v>
      </c>
      <c r="X845" s="1011" t="s">
        <v>1331</v>
      </c>
      <c r="Y845" s="1011" t="s">
        <v>1429</v>
      </c>
      <c r="AA845" s="1011" t="s">
        <v>1430</v>
      </c>
      <c r="AB845" s="1011" t="s">
        <v>140</v>
      </c>
    </row>
    <row r="846" spans="1:28" x14ac:dyDescent="0.25">
      <c r="A846" s="1011">
        <v>63997555</v>
      </c>
      <c r="B846" s="1011" t="s">
        <v>1633</v>
      </c>
      <c r="C846" s="1011" t="s">
        <v>1326</v>
      </c>
      <c r="D846" s="1011" t="s">
        <v>1</v>
      </c>
      <c r="E846" s="1011" t="s">
        <v>135</v>
      </c>
      <c r="F846" s="1011" t="s">
        <v>20</v>
      </c>
      <c r="G846" s="1011" t="s">
        <v>20</v>
      </c>
      <c r="H846" s="1011" t="s">
        <v>530</v>
      </c>
      <c r="I846" s="1011" t="s">
        <v>1503</v>
      </c>
      <c r="J846" s="1011" t="s">
        <v>1504</v>
      </c>
      <c r="K846" s="1011" t="s">
        <v>1329</v>
      </c>
      <c r="L846" s="1011" t="s">
        <v>47</v>
      </c>
      <c r="M846" s="1011" t="s">
        <v>198</v>
      </c>
      <c r="N846" s="1011">
        <v>81</v>
      </c>
      <c r="O846" s="1011">
        <v>61</v>
      </c>
      <c r="P846" s="1011">
        <v>5955.22</v>
      </c>
      <c r="Q846" s="1011">
        <v>15137.37</v>
      </c>
      <c r="R846" s="1011">
        <v>-14.48</v>
      </c>
      <c r="S846" s="1011">
        <v>1030.67270224</v>
      </c>
      <c r="T846" s="1011">
        <v>0</v>
      </c>
      <c r="U846" s="1011">
        <v>0</v>
      </c>
      <c r="V846" s="1011">
        <v>-14.48</v>
      </c>
      <c r="W846" s="1011" t="s">
        <v>1505</v>
      </c>
      <c r="X846" s="1011" t="s">
        <v>1331</v>
      </c>
      <c r="Y846" s="1011" t="s">
        <v>1634</v>
      </c>
      <c r="AA846" s="1011" t="s">
        <v>1635</v>
      </c>
      <c r="AB846" s="1011" t="s">
        <v>140</v>
      </c>
    </row>
    <row r="847" spans="1:28" x14ac:dyDescent="0.25">
      <c r="A847" s="1011">
        <v>93970044</v>
      </c>
      <c r="B847" s="1011" t="s">
        <v>1775</v>
      </c>
      <c r="C847" s="1011" t="s">
        <v>1326</v>
      </c>
      <c r="D847" s="1011" t="s">
        <v>1</v>
      </c>
      <c r="E847" s="1011" t="s">
        <v>135</v>
      </c>
      <c r="F847" s="1011" t="s">
        <v>20</v>
      </c>
      <c r="G847" s="1011" t="s">
        <v>20</v>
      </c>
      <c r="H847" s="1011" t="s">
        <v>97</v>
      </c>
      <c r="I847" s="1011" t="s">
        <v>1341</v>
      </c>
      <c r="J847" s="1011" t="s">
        <v>1342</v>
      </c>
      <c r="K847" s="1011" t="s">
        <v>1329</v>
      </c>
      <c r="L847" s="1011" t="s">
        <v>47</v>
      </c>
      <c r="M847" s="1011" t="s">
        <v>198</v>
      </c>
      <c r="N847" s="1011">
        <v>669.5</v>
      </c>
      <c r="O847" s="1011">
        <v>140</v>
      </c>
      <c r="P847" s="1011">
        <v>21641.7</v>
      </c>
      <c r="Q847" s="1011">
        <v>11455.55</v>
      </c>
      <c r="R847" s="1011">
        <v>873.20830624999996</v>
      </c>
      <c r="S847" s="1011">
        <v>862.31826439999998</v>
      </c>
      <c r="T847" s="1011">
        <v>1.830625E-2</v>
      </c>
      <c r="U847" s="1011">
        <v>0</v>
      </c>
      <c r="V847" s="1011">
        <v>873.19</v>
      </c>
      <c r="W847" s="1011" t="s">
        <v>1343</v>
      </c>
      <c r="X847" s="1011" t="s">
        <v>1331</v>
      </c>
      <c r="Y847" s="1011" t="s">
        <v>1776</v>
      </c>
      <c r="AA847" s="1011" t="s">
        <v>1777</v>
      </c>
      <c r="AB847" s="1011" t="s">
        <v>140</v>
      </c>
    </row>
    <row r="848" spans="1:28" x14ac:dyDescent="0.25">
      <c r="A848" s="1011">
        <v>4112884</v>
      </c>
      <c r="B848" s="1011" t="s">
        <v>2471</v>
      </c>
      <c r="C848" s="1011" t="s">
        <v>1326</v>
      </c>
      <c r="D848" s="1011" t="s">
        <v>1</v>
      </c>
      <c r="E848" s="1011" t="s">
        <v>135</v>
      </c>
      <c r="F848" s="1011" t="s">
        <v>14</v>
      </c>
      <c r="G848" s="1011" t="s">
        <v>14</v>
      </c>
      <c r="H848" s="1011" t="s">
        <v>95</v>
      </c>
      <c r="I848" s="1011" t="s">
        <v>2472</v>
      </c>
      <c r="J848" s="1011" t="s">
        <v>1591</v>
      </c>
      <c r="K848" s="1011" t="s">
        <v>1329</v>
      </c>
      <c r="L848" s="1011" t="s">
        <v>47</v>
      </c>
      <c r="M848" s="1011" t="s">
        <v>198</v>
      </c>
      <c r="N848" s="1011">
        <v>186</v>
      </c>
      <c r="O848" s="1011">
        <v>172</v>
      </c>
      <c r="P848" s="1011">
        <v>1977.5</v>
      </c>
      <c r="Q848" s="1011">
        <v>4466.3900000000003</v>
      </c>
      <c r="R848" s="1011">
        <v>-312.37</v>
      </c>
      <c r="S848" s="1011">
        <v>1330.84643093</v>
      </c>
      <c r="T848" s="1011">
        <v>0</v>
      </c>
      <c r="U848" s="1011">
        <v>0</v>
      </c>
      <c r="V848" s="1011">
        <v>-312.37</v>
      </c>
      <c r="W848" s="1011" t="s">
        <v>1361</v>
      </c>
      <c r="X848" s="1011" t="s">
        <v>1331</v>
      </c>
      <c r="Y848" s="1011" t="s">
        <v>2473</v>
      </c>
      <c r="AA848" s="1011" t="s">
        <v>2474</v>
      </c>
      <c r="AB848" s="1011" t="s">
        <v>140</v>
      </c>
    </row>
    <row r="849" spans="1:28" x14ac:dyDescent="0.25">
      <c r="A849" s="1011">
        <v>63768766</v>
      </c>
      <c r="B849" s="1011" t="s">
        <v>2215</v>
      </c>
      <c r="C849" s="1011" t="s">
        <v>1326</v>
      </c>
      <c r="D849" s="1011" t="s">
        <v>1</v>
      </c>
      <c r="E849" s="1011" t="s">
        <v>135</v>
      </c>
      <c r="F849" s="1011" t="s">
        <v>36</v>
      </c>
      <c r="G849" s="1011" t="s">
        <v>36</v>
      </c>
      <c r="H849" s="1011" t="s">
        <v>99</v>
      </c>
      <c r="I849" s="1011" t="s">
        <v>1688</v>
      </c>
      <c r="J849" s="1011" t="s">
        <v>1416</v>
      </c>
      <c r="K849" s="1011" t="s">
        <v>1329</v>
      </c>
      <c r="L849" s="1011" t="s">
        <v>47</v>
      </c>
      <c r="M849" s="1011" t="s">
        <v>198</v>
      </c>
      <c r="N849" s="1011">
        <v>20</v>
      </c>
      <c r="O849" s="1011">
        <v>20</v>
      </c>
      <c r="P849" s="1011">
        <v>540</v>
      </c>
      <c r="Q849" s="1011">
        <v>797.22</v>
      </c>
      <c r="R849" s="1011">
        <v>108.41</v>
      </c>
      <c r="S849" s="1011">
        <v>160.24400044999999</v>
      </c>
      <c r="T849" s="1011">
        <v>0</v>
      </c>
      <c r="U849" s="1011">
        <v>0</v>
      </c>
      <c r="V849" s="1011">
        <v>108.41</v>
      </c>
      <c r="W849" s="1011" t="s">
        <v>1397</v>
      </c>
      <c r="X849" s="1011" t="s">
        <v>1331</v>
      </c>
      <c r="Y849" s="1011" t="s">
        <v>2216</v>
      </c>
      <c r="AA849" s="1011" t="s">
        <v>2217</v>
      </c>
      <c r="AB849" s="1011" t="s">
        <v>140</v>
      </c>
    </row>
    <row r="850" spans="1:28" x14ac:dyDescent="0.25">
      <c r="A850" s="1011">
        <v>4053286</v>
      </c>
      <c r="B850" s="1011" t="s">
        <v>2226</v>
      </c>
      <c r="C850" s="1011" t="s">
        <v>1326</v>
      </c>
      <c r="D850" s="1011" t="s">
        <v>1</v>
      </c>
      <c r="E850" s="1011" t="s">
        <v>135</v>
      </c>
      <c r="F850" s="1011" t="s">
        <v>34</v>
      </c>
      <c r="G850" s="1011" t="s">
        <v>34</v>
      </c>
      <c r="H850" s="1011" t="s">
        <v>91</v>
      </c>
      <c r="I850" s="1011" t="s">
        <v>2227</v>
      </c>
      <c r="J850" s="1011" t="s">
        <v>1550</v>
      </c>
      <c r="K850" s="1011" t="s">
        <v>1329</v>
      </c>
      <c r="L850" s="1011" t="s">
        <v>47</v>
      </c>
      <c r="M850" s="1011" t="s">
        <v>198</v>
      </c>
      <c r="N850" s="1011">
        <v>266</v>
      </c>
      <c r="O850" s="1011">
        <v>194</v>
      </c>
      <c r="P850" s="1011">
        <v>4360.97</v>
      </c>
      <c r="Q850" s="1011">
        <v>20075</v>
      </c>
      <c r="R850" s="1011">
        <v>3888.08368139</v>
      </c>
      <c r="S850" s="1011">
        <v>2343.7618917</v>
      </c>
      <c r="T850" s="1011">
        <v>2.82368139</v>
      </c>
      <c r="U850" s="1011">
        <v>0</v>
      </c>
      <c r="V850" s="1011">
        <v>3885.26</v>
      </c>
      <c r="W850" s="1011" t="s">
        <v>1361</v>
      </c>
      <c r="X850" s="1011" t="s">
        <v>1331</v>
      </c>
      <c r="Y850" s="1011" t="s">
        <v>2228</v>
      </c>
      <c r="AA850" s="1011" t="s">
        <v>2229</v>
      </c>
      <c r="AB850" s="1011" t="s">
        <v>140</v>
      </c>
    </row>
    <row r="851" spans="1:28" x14ac:dyDescent="0.25">
      <c r="A851" s="1011">
        <v>43771211</v>
      </c>
      <c r="B851" s="1011" t="s">
        <v>2075</v>
      </c>
      <c r="C851" s="1011" t="s">
        <v>1326</v>
      </c>
      <c r="D851" s="1011" t="s">
        <v>1</v>
      </c>
      <c r="E851" s="1011" t="s">
        <v>135</v>
      </c>
      <c r="F851" s="1011" t="s">
        <v>34</v>
      </c>
      <c r="G851" s="1011" t="s">
        <v>34</v>
      </c>
      <c r="H851" s="1011" t="s">
        <v>93</v>
      </c>
      <c r="I851" s="1011" t="s">
        <v>1404</v>
      </c>
      <c r="J851" s="1011" t="s">
        <v>1405</v>
      </c>
      <c r="K851" s="1011" t="s">
        <v>1329</v>
      </c>
      <c r="L851" s="1011" t="s">
        <v>47</v>
      </c>
      <c r="M851" s="1011" t="s">
        <v>198</v>
      </c>
      <c r="N851" s="1011">
        <v>611.33349999999996</v>
      </c>
      <c r="O851" s="1011">
        <v>331.33350000000002</v>
      </c>
      <c r="P851" s="1011">
        <v>11392.76</v>
      </c>
      <c r="Q851" s="1011">
        <v>20856.84</v>
      </c>
      <c r="R851" s="1011">
        <v>2646.57</v>
      </c>
      <c r="S851" s="1011">
        <v>3869.4255956000002</v>
      </c>
      <c r="T851" s="1011">
        <v>0</v>
      </c>
      <c r="U851" s="1011">
        <v>0</v>
      </c>
      <c r="V851" s="1011">
        <v>2646.57</v>
      </c>
      <c r="W851" s="1011" t="s">
        <v>1406</v>
      </c>
      <c r="X851" s="1011" t="s">
        <v>1331</v>
      </c>
      <c r="Y851" s="1011" t="s">
        <v>2076</v>
      </c>
      <c r="AA851" s="1011" t="s">
        <v>2077</v>
      </c>
      <c r="AB851" s="1011" t="s">
        <v>140</v>
      </c>
    </row>
    <row r="852" spans="1:28" x14ac:dyDescent="0.25">
      <c r="A852" s="1011">
        <v>83852160</v>
      </c>
      <c r="B852" s="1011" t="s">
        <v>2498</v>
      </c>
      <c r="C852" s="1011" t="s">
        <v>1326</v>
      </c>
      <c r="D852" s="1011" t="s">
        <v>1</v>
      </c>
      <c r="E852" s="1011" t="s">
        <v>135</v>
      </c>
      <c r="F852" s="1011" t="s">
        <v>0</v>
      </c>
      <c r="G852" s="1011" t="s">
        <v>0</v>
      </c>
      <c r="H852" s="1011" t="s">
        <v>95</v>
      </c>
      <c r="I852" s="1011" t="s">
        <v>1376</v>
      </c>
      <c r="J852" s="1011" t="s">
        <v>1377</v>
      </c>
      <c r="K852" s="1011" t="s">
        <v>1329</v>
      </c>
      <c r="L852" s="1011" t="s">
        <v>47</v>
      </c>
      <c r="M852" s="1011" t="s">
        <v>198</v>
      </c>
      <c r="N852" s="1011">
        <v>43.1</v>
      </c>
      <c r="O852" s="1011">
        <v>35</v>
      </c>
      <c r="P852" s="1011">
        <v>295.27</v>
      </c>
      <c r="Q852" s="1011">
        <v>2633.07</v>
      </c>
      <c r="R852" s="1011">
        <v>226.69585122999999</v>
      </c>
      <c r="S852" s="1011">
        <v>1002.27511717</v>
      </c>
      <c r="T852" s="1011">
        <v>-4.1487700000000004E-3</v>
      </c>
      <c r="U852" s="1011">
        <v>0</v>
      </c>
      <c r="V852" s="1011">
        <v>226.7</v>
      </c>
      <c r="W852" s="1011" t="s">
        <v>1378</v>
      </c>
      <c r="X852" s="1011" t="s">
        <v>1331</v>
      </c>
      <c r="Y852" s="1011" t="s">
        <v>2499</v>
      </c>
      <c r="AA852" s="1011" t="s">
        <v>2500</v>
      </c>
      <c r="AB852" s="1011" t="s">
        <v>140</v>
      </c>
    </row>
    <row r="853" spans="1:28" x14ac:dyDescent="0.25">
      <c r="A853" s="1011">
        <v>14141360</v>
      </c>
      <c r="B853" s="1011" t="s">
        <v>1674</v>
      </c>
      <c r="C853" s="1011" t="s">
        <v>1326</v>
      </c>
      <c r="D853" s="1011" t="s">
        <v>1</v>
      </c>
      <c r="E853" s="1011" t="s">
        <v>135</v>
      </c>
      <c r="F853" s="1011" t="s">
        <v>14</v>
      </c>
      <c r="G853" s="1011" t="s">
        <v>14</v>
      </c>
      <c r="H853" s="1011" t="s">
        <v>99</v>
      </c>
      <c r="I853" s="1011" t="s">
        <v>1675</v>
      </c>
      <c r="J853" s="1011" t="s">
        <v>1676</v>
      </c>
      <c r="K853" s="1011" t="s">
        <v>1329</v>
      </c>
      <c r="L853" s="1011" t="s">
        <v>47</v>
      </c>
      <c r="M853" s="1011" t="s">
        <v>198</v>
      </c>
      <c r="N853" s="1011">
        <v>276</v>
      </c>
      <c r="O853" s="1011">
        <v>61</v>
      </c>
      <c r="P853" s="1011">
        <v>5629.5</v>
      </c>
      <c r="Q853" s="1011">
        <v>8473.1</v>
      </c>
      <c r="R853" s="1011">
        <v>338.80480496000001</v>
      </c>
      <c r="S853" s="1011">
        <v>841.27870312000005</v>
      </c>
      <c r="T853" s="1011">
        <v>-1.0751950400000001</v>
      </c>
      <c r="U853" s="1011">
        <v>0</v>
      </c>
      <c r="V853" s="1011">
        <v>339.88</v>
      </c>
      <c r="W853" s="1011" t="s">
        <v>47</v>
      </c>
      <c r="X853" s="1011" t="s">
        <v>1331</v>
      </c>
      <c r="Y853" s="1011" t="s">
        <v>1677</v>
      </c>
      <c r="AA853" s="1011" t="s">
        <v>1678</v>
      </c>
      <c r="AB853" s="1011" t="s">
        <v>140</v>
      </c>
    </row>
    <row r="854" spans="1:28" x14ac:dyDescent="0.25">
      <c r="A854" s="1011">
        <v>54113899</v>
      </c>
      <c r="B854" s="1011" t="s">
        <v>2317</v>
      </c>
      <c r="C854" s="1011" t="s">
        <v>1326</v>
      </c>
      <c r="D854" s="1011" t="s">
        <v>1</v>
      </c>
      <c r="E854" s="1011" t="s">
        <v>135</v>
      </c>
      <c r="F854" s="1011" t="s">
        <v>14</v>
      </c>
      <c r="G854" s="1011" t="s">
        <v>14</v>
      </c>
      <c r="H854" s="1011" t="s">
        <v>100</v>
      </c>
      <c r="I854" s="1011" t="s">
        <v>2318</v>
      </c>
      <c r="J854" s="1011" t="s">
        <v>2319</v>
      </c>
      <c r="K854" s="1011" t="s">
        <v>1329</v>
      </c>
      <c r="L854" s="1011" t="s">
        <v>47</v>
      </c>
      <c r="M854" s="1011" t="s">
        <v>198</v>
      </c>
      <c r="N854" s="1011">
        <v>63</v>
      </c>
      <c r="O854" s="1011">
        <v>62</v>
      </c>
      <c r="P854" s="1011">
        <v>1241.54</v>
      </c>
      <c r="Q854" s="1011">
        <v>4222.24</v>
      </c>
      <c r="R854" s="1011">
        <v>1327.74</v>
      </c>
      <c r="S854" s="1011">
        <v>383.73119774000003</v>
      </c>
      <c r="T854" s="1011">
        <v>0</v>
      </c>
      <c r="U854" s="1011">
        <v>0</v>
      </c>
      <c r="V854" s="1011">
        <v>1327.74</v>
      </c>
      <c r="W854" s="1011" t="s">
        <v>2320</v>
      </c>
      <c r="X854" s="1011" t="s">
        <v>1331</v>
      </c>
      <c r="Y854" s="1011" t="s">
        <v>2321</v>
      </c>
      <c r="AA854" s="1011" t="s">
        <v>2322</v>
      </c>
      <c r="AB854" s="1011" t="s">
        <v>140</v>
      </c>
    </row>
    <row r="855" spans="1:28" x14ac:dyDescent="0.25">
      <c r="A855" s="1011">
        <v>93757649</v>
      </c>
      <c r="B855" s="1011" t="s">
        <v>2482</v>
      </c>
      <c r="C855" s="1011" t="s">
        <v>1326</v>
      </c>
      <c r="D855" s="1011" t="s">
        <v>1</v>
      </c>
      <c r="E855" s="1011" t="s">
        <v>135</v>
      </c>
      <c r="F855" s="1011" t="s">
        <v>6</v>
      </c>
      <c r="G855" s="1011" t="s">
        <v>6</v>
      </c>
      <c r="H855" s="1011" t="s">
        <v>529</v>
      </c>
      <c r="I855" s="1011" t="s">
        <v>2483</v>
      </c>
      <c r="J855" s="1011" t="s">
        <v>2484</v>
      </c>
      <c r="K855" s="1011" t="s">
        <v>1329</v>
      </c>
      <c r="L855" s="1011" t="s">
        <v>47</v>
      </c>
      <c r="M855" s="1011" t="s">
        <v>198</v>
      </c>
      <c r="N855" s="1011">
        <v>31</v>
      </c>
      <c r="O855" s="1011">
        <v>16</v>
      </c>
      <c r="P855" s="1011">
        <v>1432.78</v>
      </c>
      <c r="Q855" s="1011">
        <v>5832.68</v>
      </c>
      <c r="R855" s="1011">
        <v>610.31474486000002</v>
      </c>
      <c r="S855" s="1011">
        <v>183.46311104</v>
      </c>
      <c r="T855" s="1011">
        <v>1.33474486</v>
      </c>
      <c r="U855" s="1011">
        <v>0</v>
      </c>
      <c r="V855" s="1011">
        <v>608.98</v>
      </c>
      <c r="W855" s="1011" t="s">
        <v>2485</v>
      </c>
      <c r="X855" s="1011" t="s">
        <v>1331</v>
      </c>
      <c r="Y855" s="1011" t="s">
        <v>2486</v>
      </c>
      <c r="AA855" s="1011" t="s">
        <v>2487</v>
      </c>
      <c r="AB855" s="1011" t="s">
        <v>140</v>
      </c>
    </row>
    <row r="856" spans="1:28" x14ac:dyDescent="0.25">
      <c r="A856" s="1011">
        <v>34092536</v>
      </c>
      <c r="B856" s="1011" t="s">
        <v>2194</v>
      </c>
      <c r="C856" s="1011" t="s">
        <v>1326</v>
      </c>
      <c r="D856" s="1011" t="s">
        <v>1</v>
      </c>
      <c r="E856" s="1011" t="s">
        <v>135</v>
      </c>
      <c r="F856" s="1011" t="s">
        <v>0</v>
      </c>
      <c r="G856" s="1011" t="s">
        <v>0</v>
      </c>
      <c r="H856" s="1011" t="s">
        <v>92</v>
      </c>
      <c r="I856" s="1011" t="s">
        <v>2195</v>
      </c>
      <c r="J856" s="1011" t="s">
        <v>1354</v>
      </c>
      <c r="K856" s="1011" t="s">
        <v>1329</v>
      </c>
      <c r="L856" s="1011" t="s">
        <v>47</v>
      </c>
      <c r="M856" s="1011" t="s">
        <v>198</v>
      </c>
      <c r="N856" s="1011">
        <v>89</v>
      </c>
      <c r="O856" s="1011">
        <v>89</v>
      </c>
      <c r="P856" s="1011">
        <v>3118.6</v>
      </c>
      <c r="Q856" s="1011">
        <v>2044.35</v>
      </c>
      <c r="R856" s="1011">
        <v>198.39</v>
      </c>
      <c r="S856" s="1011">
        <v>251.03253733</v>
      </c>
      <c r="T856" s="1011">
        <v>0</v>
      </c>
      <c r="U856" s="1011">
        <v>0</v>
      </c>
      <c r="V856" s="1011">
        <v>198.39</v>
      </c>
      <c r="W856" s="1011" t="s">
        <v>1355</v>
      </c>
      <c r="X856" s="1011" t="s">
        <v>1331</v>
      </c>
      <c r="Y856" s="1011" t="s">
        <v>2196</v>
      </c>
      <c r="Z856" s="1011" t="s">
        <v>2197</v>
      </c>
      <c r="AA856" s="1011" t="s">
        <v>2198</v>
      </c>
      <c r="AB856" s="1011" t="s">
        <v>140</v>
      </c>
    </row>
    <row r="857" spans="1:28" x14ac:dyDescent="0.25">
      <c r="A857" s="1011">
        <v>24229528</v>
      </c>
      <c r="B857" s="1011" t="s">
        <v>1866</v>
      </c>
      <c r="C857" s="1011" t="s">
        <v>1326</v>
      </c>
      <c r="D857" s="1011" t="s">
        <v>1</v>
      </c>
      <c r="E857" s="1011" t="s">
        <v>135</v>
      </c>
      <c r="F857" s="1011" t="s">
        <v>20</v>
      </c>
      <c r="G857" s="1011" t="s">
        <v>20</v>
      </c>
      <c r="H857" s="1011" t="s">
        <v>90</v>
      </c>
      <c r="I857" s="1011" t="s">
        <v>1867</v>
      </c>
      <c r="J857" s="1011" t="s">
        <v>1868</v>
      </c>
      <c r="K857" s="1011" t="s">
        <v>1329</v>
      </c>
      <c r="L857" s="1011" t="s">
        <v>47</v>
      </c>
      <c r="M857" s="1011" t="s">
        <v>198</v>
      </c>
      <c r="N857" s="1011">
        <v>103</v>
      </c>
      <c r="O857" s="1011">
        <v>98</v>
      </c>
      <c r="P857" s="1011">
        <v>1940</v>
      </c>
      <c r="Q857" s="1011">
        <v>4731.3900000000003</v>
      </c>
      <c r="R857" s="1011">
        <v>1065.3485692100001</v>
      </c>
      <c r="S857" s="1011">
        <v>513.83922412000004</v>
      </c>
      <c r="T857" s="1011">
        <v>-0.16143078999999999</v>
      </c>
      <c r="U857" s="1011">
        <v>0</v>
      </c>
      <c r="V857" s="1011">
        <v>1065.51</v>
      </c>
      <c r="W857" s="1011" t="s">
        <v>1869</v>
      </c>
      <c r="X857" s="1011" t="s">
        <v>1331</v>
      </c>
      <c r="Y857" s="1011" t="s">
        <v>1870</v>
      </c>
      <c r="AA857" s="1011" t="s">
        <v>1871</v>
      </c>
      <c r="AB857" s="1011" t="s">
        <v>140</v>
      </c>
    </row>
    <row r="858" spans="1:28" x14ac:dyDescent="0.25">
      <c r="A858" s="1011">
        <v>84098797</v>
      </c>
      <c r="B858" s="1011" t="s">
        <v>1479</v>
      </c>
      <c r="C858" s="1011" t="s">
        <v>1326</v>
      </c>
      <c r="D858" s="1011" t="s">
        <v>1</v>
      </c>
      <c r="E858" s="1011" t="s">
        <v>135</v>
      </c>
      <c r="F858" s="1011" t="s">
        <v>34</v>
      </c>
      <c r="G858" s="1011" t="s">
        <v>34</v>
      </c>
      <c r="H858" s="1011" t="s">
        <v>95</v>
      </c>
      <c r="I858" s="1011" t="s">
        <v>1480</v>
      </c>
      <c r="J858" s="1011" t="s">
        <v>1481</v>
      </c>
      <c r="K858" s="1011" t="s">
        <v>1329</v>
      </c>
      <c r="L858" s="1011" t="s">
        <v>47</v>
      </c>
      <c r="M858" s="1011" t="s">
        <v>198</v>
      </c>
      <c r="N858" s="1011">
        <v>469.30869999999999</v>
      </c>
      <c r="O858" s="1011">
        <v>293.32530000000003</v>
      </c>
      <c r="P858" s="1011">
        <v>6335.11</v>
      </c>
      <c r="Q858" s="1011">
        <v>19730.02</v>
      </c>
      <c r="R858" s="1011">
        <v>400.73001074000001</v>
      </c>
      <c r="S858" s="1011">
        <v>4853.9560002199996</v>
      </c>
      <c r="T858" s="1011">
        <v>0.46001073999999997</v>
      </c>
      <c r="U858" s="1011">
        <v>0</v>
      </c>
      <c r="V858" s="1011">
        <v>400.27</v>
      </c>
      <c r="W858" s="1011" t="s">
        <v>1482</v>
      </c>
      <c r="X858" s="1011" t="s">
        <v>1331</v>
      </c>
      <c r="Y858" s="1011" t="s">
        <v>1483</v>
      </c>
      <c r="AA858" s="1011" t="s">
        <v>1484</v>
      </c>
      <c r="AB858" s="1011" t="s">
        <v>140</v>
      </c>
    </row>
    <row r="859" spans="1:28" x14ac:dyDescent="0.25">
      <c r="A859" s="1011">
        <v>93970044</v>
      </c>
      <c r="B859" s="1011" t="s">
        <v>1775</v>
      </c>
      <c r="C859" s="1011" t="s">
        <v>1326</v>
      </c>
      <c r="D859" s="1011" t="s">
        <v>1</v>
      </c>
      <c r="E859" s="1011" t="s">
        <v>135</v>
      </c>
      <c r="F859" s="1011" t="s">
        <v>20</v>
      </c>
      <c r="G859" s="1011" t="s">
        <v>20</v>
      </c>
      <c r="H859" s="1011" t="s">
        <v>102</v>
      </c>
      <c r="I859" s="1011" t="s">
        <v>1341</v>
      </c>
      <c r="J859" s="1011" t="s">
        <v>1342</v>
      </c>
      <c r="K859" s="1011" t="s">
        <v>1329</v>
      </c>
      <c r="L859" s="1011" t="s">
        <v>47</v>
      </c>
      <c r="M859" s="1011" t="s">
        <v>198</v>
      </c>
      <c r="N859" s="1011">
        <v>79</v>
      </c>
      <c r="O859" s="1011">
        <v>65</v>
      </c>
      <c r="P859" s="1011">
        <v>1944.2</v>
      </c>
      <c r="Q859" s="1011">
        <v>3645.61</v>
      </c>
      <c r="R859" s="1011">
        <v>953.89111808999996</v>
      </c>
      <c r="S859" s="1011">
        <v>839.42382783000005</v>
      </c>
      <c r="T859" s="1011">
        <v>1.88111809</v>
      </c>
      <c r="U859" s="1011">
        <v>0</v>
      </c>
      <c r="V859" s="1011">
        <v>952.01</v>
      </c>
      <c r="W859" s="1011" t="s">
        <v>1343</v>
      </c>
      <c r="X859" s="1011" t="s">
        <v>1331</v>
      </c>
      <c r="Y859" s="1011" t="s">
        <v>1776</v>
      </c>
      <c r="AA859" s="1011" t="s">
        <v>1777</v>
      </c>
      <c r="AB859" s="1011" t="s">
        <v>140</v>
      </c>
    </row>
    <row r="860" spans="1:28" x14ac:dyDescent="0.25">
      <c r="A860" s="1011">
        <v>3757705</v>
      </c>
      <c r="B860" s="1011" t="s">
        <v>2541</v>
      </c>
      <c r="C860" s="1011" t="s">
        <v>1326</v>
      </c>
      <c r="D860" s="1011" t="s">
        <v>1</v>
      </c>
      <c r="E860" s="1011" t="s">
        <v>135</v>
      </c>
      <c r="F860" s="1011" t="s">
        <v>6</v>
      </c>
      <c r="G860" s="1011" t="s">
        <v>6</v>
      </c>
      <c r="H860" s="1011" t="s">
        <v>94</v>
      </c>
      <c r="I860" s="1011" t="s">
        <v>2049</v>
      </c>
      <c r="J860" s="1011" t="s">
        <v>1510</v>
      </c>
      <c r="K860" s="1011" t="s">
        <v>1329</v>
      </c>
      <c r="L860" s="1011" t="s">
        <v>47</v>
      </c>
      <c r="M860" s="1011" t="s">
        <v>198</v>
      </c>
      <c r="N860" s="1011">
        <v>1074.625</v>
      </c>
      <c r="O860" s="1011">
        <v>408.75</v>
      </c>
      <c r="P860" s="1011">
        <v>31204.2</v>
      </c>
      <c r="Q860" s="1011">
        <v>27331.71</v>
      </c>
      <c r="R860" s="1011">
        <v>4140.96</v>
      </c>
      <c r="S860" s="1011">
        <v>3209.9016713300002</v>
      </c>
      <c r="T860" s="1011">
        <v>0</v>
      </c>
      <c r="U860" s="1011">
        <v>0</v>
      </c>
      <c r="V860" s="1011">
        <v>4140.96</v>
      </c>
      <c r="W860" s="1011" t="s">
        <v>1511</v>
      </c>
      <c r="X860" s="1011" t="s">
        <v>1331</v>
      </c>
      <c r="Y860" s="1011" t="s">
        <v>1512</v>
      </c>
      <c r="AA860" s="1011" t="s">
        <v>2542</v>
      </c>
      <c r="AB860" s="1011" t="s">
        <v>140</v>
      </c>
    </row>
    <row r="861" spans="1:28" x14ac:dyDescent="0.25">
      <c r="A861" s="1011">
        <v>34116459</v>
      </c>
      <c r="B861" s="1011" t="s">
        <v>2551</v>
      </c>
      <c r="C861" s="1011" t="s">
        <v>1326</v>
      </c>
      <c r="D861" s="1011" t="s">
        <v>1</v>
      </c>
      <c r="E861" s="1011" t="s">
        <v>135</v>
      </c>
      <c r="F861" s="1011" t="s">
        <v>36</v>
      </c>
      <c r="G861" s="1011" t="s">
        <v>36</v>
      </c>
      <c r="H861" s="1011" t="s">
        <v>529</v>
      </c>
      <c r="I861" s="1011" t="s">
        <v>1656</v>
      </c>
      <c r="J861" s="1011" t="s">
        <v>1657</v>
      </c>
      <c r="K861" s="1011" t="s">
        <v>1329</v>
      </c>
      <c r="L861" s="1011" t="s">
        <v>47</v>
      </c>
      <c r="M861" s="1011" t="s">
        <v>198</v>
      </c>
      <c r="N861" s="1011">
        <v>186</v>
      </c>
      <c r="O861" s="1011">
        <v>3</v>
      </c>
      <c r="P861" s="1011">
        <v>14233.75</v>
      </c>
      <c r="Q861" s="1011">
        <v>94936.54</v>
      </c>
      <c r="R861" s="1011">
        <v>1530.51</v>
      </c>
      <c r="S861" s="1011">
        <v>1450.1464884300001</v>
      </c>
      <c r="T861" s="1011">
        <v>0</v>
      </c>
      <c r="U861" s="1011">
        <v>0</v>
      </c>
      <c r="V861" s="1011">
        <v>1530.51</v>
      </c>
      <c r="W861" s="1011" t="s">
        <v>1658</v>
      </c>
      <c r="X861" s="1011" t="s">
        <v>1331</v>
      </c>
      <c r="Y861" s="1011" t="s">
        <v>2552</v>
      </c>
      <c r="AA861" s="1011" t="s">
        <v>1791</v>
      </c>
      <c r="AB861" s="1011" t="s">
        <v>140</v>
      </c>
    </row>
    <row r="862" spans="1:28" x14ac:dyDescent="0.25">
      <c r="A862" s="1011">
        <v>4179792</v>
      </c>
      <c r="B862" s="1011" t="s">
        <v>1890</v>
      </c>
      <c r="C862" s="1011" t="s">
        <v>1326</v>
      </c>
      <c r="D862" s="1011" t="s">
        <v>1</v>
      </c>
      <c r="E862" s="1011" t="s">
        <v>135</v>
      </c>
      <c r="F862" s="1011" t="s">
        <v>69</v>
      </c>
      <c r="G862" s="1011" t="s">
        <v>69</v>
      </c>
      <c r="H862" s="1011" t="s">
        <v>104</v>
      </c>
      <c r="I862" s="1011" t="s">
        <v>1891</v>
      </c>
      <c r="J862" s="1011" t="s">
        <v>1892</v>
      </c>
      <c r="K862" s="1011" t="s">
        <v>1329</v>
      </c>
      <c r="L862" s="1011" t="s">
        <v>47</v>
      </c>
      <c r="M862" s="1011" t="s">
        <v>198</v>
      </c>
      <c r="N862" s="1011">
        <v>60</v>
      </c>
      <c r="O862" s="1011">
        <v>2</v>
      </c>
      <c r="P862" s="1011">
        <v>2810.47</v>
      </c>
      <c r="Q862" s="1011">
        <v>873.04</v>
      </c>
      <c r="R862" s="1011">
        <v>231.93</v>
      </c>
      <c r="S862" s="1011">
        <v>118.14647296</v>
      </c>
      <c r="T862" s="1011">
        <v>0</v>
      </c>
      <c r="U862" s="1011">
        <v>0</v>
      </c>
      <c r="V862" s="1011">
        <v>231.93</v>
      </c>
      <c r="W862" s="1011" t="s">
        <v>1893</v>
      </c>
      <c r="X862" s="1011" t="s">
        <v>1331</v>
      </c>
      <c r="Y862" s="1011" t="s">
        <v>1894</v>
      </c>
      <c r="AA862" s="1011" t="s">
        <v>1895</v>
      </c>
      <c r="AB862" s="1011" t="s">
        <v>140</v>
      </c>
    </row>
    <row r="863" spans="1:28" x14ac:dyDescent="0.25">
      <c r="A863" s="1011">
        <v>93757649</v>
      </c>
      <c r="B863" s="1011" t="s">
        <v>2482</v>
      </c>
      <c r="C863" s="1011" t="s">
        <v>1326</v>
      </c>
      <c r="D863" s="1011" t="s">
        <v>1</v>
      </c>
      <c r="E863" s="1011" t="s">
        <v>135</v>
      </c>
      <c r="F863" s="1011" t="s">
        <v>6</v>
      </c>
      <c r="G863" s="1011" t="s">
        <v>6</v>
      </c>
      <c r="H863" s="1011" t="s">
        <v>91</v>
      </c>
      <c r="I863" s="1011" t="s">
        <v>2483</v>
      </c>
      <c r="J863" s="1011" t="s">
        <v>2484</v>
      </c>
      <c r="K863" s="1011" t="s">
        <v>1329</v>
      </c>
      <c r="L863" s="1011" t="s">
        <v>47</v>
      </c>
      <c r="M863" s="1011" t="s">
        <v>198</v>
      </c>
      <c r="N863" s="1011">
        <v>25</v>
      </c>
      <c r="O863" s="1011">
        <v>0</v>
      </c>
      <c r="P863" s="1011">
        <v>567.21</v>
      </c>
      <c r="Q863" s="1011">
        <v>1295.48</v>
      </c>
      <c r="R863" s="1011">
        <v>164.91</v>
      </c>
      <c r="S863" s="1011">
        <v>58.273305329999999</v>
      </c>
      <c r="T863" s="1011">
        <v>0</v>
      </c>
      <c r="U863" s="1011">
        <v>0</v>
      </c>
      <c r="V863" s="1011">
        <v>164.91</v>
      </c>
      <c r="W863" s="1011" t="s">
        <v>2485</v>
      </c>
      <c r="X863" s="1011" t="s">
        <v>1331</v>
      </c>
      <c r="Y863" s="1011" t="s">
        <v>2486</v>
      </c>
      <c r="AA863" s="1011" t="s">
        <v>2487</v>
      </c>
      <c r="AB863" s="1011" t="s">
        <v>140</v>
      </c>
    </row>
    <row r="864" spans="1:28" x14ac:dyDescent="0.25">
      <c r="A864" s="1011">
        <v>53757761</v>
      </c>
      <c r="B864" s="1011" t="s">
        <v>1758</v>
      </c>
      <c r="C864" s="1011" t="s">
        <v>1326</v>
      </c>
      <c r="D864" s="1011" t="s">
        <v>113</v>
      </c>
      <c r="E864" s="1011" t="s">
        <v>135</v>
      </c>
      <c r="F864" s="1011" t="s">
        <v>267</v>
      </c>
      <c r="G864" s="1011" t="s">
        <v>1687</v>
      </c>
      <c r="H864" s="1011" t="s">
        <v>96</v>
      </c>
      <c r="I864" s="1011" t="s">
        <v>1462</v>
      </c>
      <c r="J864" s="1011" t="s">
        <v>1463</v>
      </c>
      <c r="K864" s="1011" t="s">
        <v>1329</v>
      </c>
      <c r="L864" s="1011" t="s">
        <v>47</v>
      </c>
      <c r="M864" s="1011" t="s">
        <v>198</v>
      </c>
      <c r="N864" s="1011">
        <v>16.166699999999999</v>
      </c>
      <c r="O864" s="1011">
        <v>11.166700000000001</v>
      </c>
      <c r="P864" s="1011">
        <v>230.34</v>
      </c>
      <c r="Q864" s="1011">
        <v>1729.26</v>
      </c>
      <c r="R864" s="1011">
        <v>163.17550218</v>
      </c>
      <c r="S864" s="1011">
        <v>191.29992000999999</v>
      </c>
      <c r="T864" s="1011">
        <v>-1.449782E-2</v>
      </c>
      <c r="U864" s="1011">
        <v>0</v>
      </c>
      <c r="V864" s="1011">
        <v>163.19</v>
      </c>
      <c r="W864" s="1011" t="s">
        <v>1464</v>
      </c>
      <c r="X864" s="1011" t="s">
        <v>1331</v>
      </c>
      <c r="Y864" s="1011" t="s">
        <v>1759</v>
      </c>
      <c r="AA864" s="1011" t="s">
        <v>1760</v>
      </c>
      <c r="AB864" s="1011" t="s">
        <v>140</v>
      </c>
    </row>
    <row r="865" spans="1:28" x14ac:dyDescent="0.25">
      <c r="A865" s="1011">
        <v>84085539</v>
      </c>
      <c r="B865" s="1011" t="s">
        <v>2440</v>
      </c>
      <c r="C865" s="1011" t="s">
        <v>1326</v>
      </c>
      <c r="D865" s="1011" t="s">
        <v>1</v>
      </c>
      <c r="E865" s="1011" t="s">
        <v>135</v>
      </c>
      <c r="F865" s="1011" t="s">
        <v>74</v>
      </c>
      <c r="G865" s="1011" t="s">
        <v>74</v>
      </c>
      <c r="H865" s="1011" t="s">
        <v>90</v>
      </c>
      <c r="I865" s="1011" t="s">
        <v>2441</v>
      </c>
      <c r="J865" s="1011" t="s">
        <v>1463</v>
      </c>
      <c r="K865" s="1011" t="s">
        <v>1329</v>
      </c>
      <c r="L865" s="1011" t="s">
        <v>47</v>
      </c>
      <c r="M865" s="1011" t="s">
        <v>198</v>
      </c>
      <c r="N865" s="1011">
        <v>398</v>
      </c>
      <c r="O865" s="1011">
        <v>292</v>
      </c>
      <c r="P865" s="1011">
        <v>9026.4599999999991</v>
      </c>
      <c r="Q865" s="1011">
        <v>19545.46</v>
      </c>
      <c r="R865" s="1011">
        <v>1321.32</v>
      </c>
      <c r="S865" s="1011">
        <v>1678.1980989399999</v>
      </c>
      <c r="T865" s="1011">
        <v>0</v>
      </c>
      <c r="U865" s="1011">
        <v>0</v>
      </c>
      <c r="V865" s="1011">
        <v>1317.34</v>
      </c>
      <c r="W865" s="1011" t="s">
        <v>1464</v>
      </c>
      <c r="X865" s="1011" t="s">
        <v>1331</v>
      </c>
      <c r="Y865" s="1011" t="s">
        <v>2442</v>
      </c>
      <c r="AA865" s="1011" t="s">
        <v>2443</v>
      </c>
      <c r="AB865" s="1011" t="s">
        <v>140</v>
      </c>
    </row>
    <row r="866" spans="1:28" x14ac:dyDescent="0.25">
      <c r="A866" s="1011">
        <v>63935860</v>
      </c>
      <c r="B866" s="1011" t="s">
        <v>2396</v>
      </c>
      <c r="C866" s="1011" t="s">
        <v>1326</v>
      </c>
      <c r="D866" s="1011" t="s">
        <v>1</v>
      </c>
      <c r="E866" s="1011" t="s">
        <v>135</v>
      </c>
      <c r="F866" s="1011" t="s">
        <v>14</v>
      </c>
      <c r="G866" s="1011" t="s">
        <v>14</v>
      </c>
      <c r="H866" s="1011" t="s">
        <v>88</v>
      </c>
      <c r="I866" s="1011" t="s">
        <v>2159</v>
      </c>
      <c r="J866" s="1011" t="s">
        <v>2160</v>
      </c>
      <c r="K866" s="1011" t="s">
        <v>1329</v>
      </c>
      <c r="L866" s="1011" t="s">
        <v>47</v>
      </c>
      <c r="M866" s="1011" t="s">
        <v>198</v>
      </c>
      <c r="N866" s="1011">
        <v>30</v>
      </c>
      <c r="O866" s="1011">
        <v>0</v>
      </c>
      <c r="P866" s="1011">
        <v>300</v>
      </c>
      <c r="Q866" s="1011">
        <v>906.2</v>
      </c>
      <c r="R866" s="1011">
        <v>22.9</v>
      </c>
      <c r="S866" s="1011">
        <v>0</v>
      </c>
      <c r="T866" s="1011">
        <v>0</v>
      </c>
      <c r="U866" s="1011">
        <v>0</v>
      </c>
      <c r="V866" s="1011">
        <v>22.9</v>
      </c>
      <c r="W866" s="1011" t="s">
        <v>2161</v>
      </c>
      <c r="X866" s="1011" t="s">
        <v>1331</v>
      </c>
      <c r="Y866" s="1011" t="s">
        <v>2397</v>
      </c>
      <c r="AA866" s="1011" t="s">
        <v>2398</v>
      </c>
      <c r="AB866" s="1011" t="s">
        <v>140</v>
      </c>
    </row>
    <row r="867" spans="1:28" x14ac:dyDescent="0.25">
      <c r="A867" s="1011">
        <v>3790045</v>
      </c>
      <c r="B867" s="1011" t="s">
        <v>1750</v>
      </c>
      <c r="C867" s="1011" t="s">
        <v>1326</v>
      </c>
      <c r="D867" s="1011" t="s">
        <v>113</v>
      </c>
      <c r="E867" s="1011" t="s">
        <v>135</v>
      </c>
      <c r="F867" s="1011" t="s">
        <v>267</v>
      </c>
      <c r="G867" s="1011" t="s">
        <v>1687</v>
      </c>
      <c r="H867" s="1011" t="s">
        <v>95</v>
      </c>
      <c r="I867" s="1011" t="s">
        <v>1688</v>
      </c>
      <c r="J867" s="1011" t="s">
        <v>1416</v>
      </c>
      <c r="K867" s="1011" t="s">
        <v>1329</v>
      </c>
      <c r="L867" s="1011" t="s">
        <v>47</v>
      </c>
      <c r="M867" s="1011" t="s">
        <v>198</v>
      </c>
      <c r="N867" s="1011">
        <v>250.95849999999999</v>
      </c>
      <c r="O867" s="1011">
        <v>212.70849999999999</v>
      </c>
      <c r="P867" s="1011">
        <v>2818.51</v>
      </c>
      <c r="Q867" s="1011">
        <v>9194</v>
      </c>
      <c r="R867" s="1011">
        <v>-331.63747641999998</v>
      </c>
      <c r="S867" s="1011">
        <v>3754.5139378499998</v>
      </c>
      <c r="T867" s="1011">
        <v>86.992523579999997</v>
      </c>
      <c r="U867" s="1011">
        <v>1046.46</v>
      </c>
      <c r="V867" s="1011">
        <v>714.84</v>
      </c>
      <c r="W867" s="1011" t="s">
        <v>1397</v>
      </c>
      <c r="X867" s="1011" t="s">
        <v>1331</v>
      </c>
      <c r="Y867" s="1011" t="s">
        <v>1751</v>
      </c>
      <c r="AA867" s="1011" t="s">
        <v>1752</v>
      </c>
      <c r="AB867" s="1011" t="s">
        <v>140</v>
      </c>
    </row>
    <row r="868" spans="1:28" x14ac:dyDescent="0.25">
      <c r="A868" s="1011">
        <v>13789250</v>
      </c>
      <c r="B868" s="1011" t="s">
        <v>1375</v>
      </c>
      <c r="C868" s="1011" t="s">
        <v>1326</v>
      </c>
      <c r="D868" s="1011" t="s">
        <v>1</v>
      </c>
      <c r="E868" s="1011" t="s">
        <v>135</v>
      </c>
      <c r="F868" s="1011" t="s">
        <v>6</v>
      </c>
      <c r="G868" s="1011" t="s">
        <v>6</v>
      </c>
      <c r="H868" s="1011" t="s">
        <v>96</v>
      </c>
      <c r="I868" s="1011" t="s">
        <v>1376</v>
      </c>
      <c r="J868" s="1011" t="s">
        <v>1377</v>
      </c>
      <c r="K868" s="1011" t="s">
        <v>1329</v>
      </c>
      <c r="L868" s="1011" t="s">
        <v>47</v>
      </c>
      <c r="M868" s="1011" t="s">
        <v>198</v>
      </c>
      <c r="N868" s="1011">
        <v>116.66719999999999</v>
      </c>
      <c r="O868" s="1011">
        <v>102.66719999999999</v>
      </c>
      <c r="P868" s="1011">
        <v>497.95</v>
      </c>
      <c r="Q868" s="1011">
        <v>2131.4</v>
      </c>
      <c r="R868" s="1011">
        <v>335.02</v>
      </c>
      <c r="S868" s="1011">
        <v>350.72718971</v>
      </c>
      <c r="T868" s="1011">
        <v>0</v>
      </c>
      <c r="U868" s="1011">
        <v>0</v>
      </c>
      <c r="V868" s="1011">
        <v>335.02</v>
      </c>
      <c r="W868" s="1011" t="s">
        <v>1378</v>
      </c>
      <c r="X868" s="1011" t="s">
        <v>1331</v>
      </c>
      <c r="Y868" s="1011" t="s">
        <v>1379</v>
      </c>
      <c r="AA868" s="1011" t="s">
        <v>1380</v>
      </c>
      <c r="AB868" s="1011" t="s">
        <v>140</v>
      </c>
    </row>
    <row r="869" spans="1:28" x14ac:dyDescent="0.25">
      <c r="A869" s="1011">
        <v>93874147</v>
      </c>
      <c r="B869" s="1011" t="s">
        <v>2357</v>
      </c>
      <c r="C869" s="1011" t="s">
        <v>1326</v>
      </c>
      <c r="D869" s="1011" t="s">
        <v>1</v>
      </c>
      <c r="E869" s="1011" t="s">
        <v>135</v>
      </c>
      <c r="F869" s="1011" t="s">
        <v>36</v>
      </c>
      <c r="G869" s="1011" t="s">
        <v>36</v>
      </c>
      <c r="H869" s="1011" t="s">
        <v>91</v>
      </c>
      <c r="I869" s="1011" t="s">
        <v>1359</v>
      </c>
      <c r="J869" s="1011" t="s">
        <v>1360</v>
      </c>
      <c r="K869" s="1011" t="s">
        <v>1329</v>
      </c>
      <c r="L869" s="1011" t="s">
        <v>47</v>
      </c>
      <c r="M869" s="1011" t="s">
        <v>198</v>
      </c>
      <c r="N869" s="1011">
        <v>123</v>
      </c>
      <c r="O869" s="1011">
        <v>22</v>
      </c>
      <c r="P869" s="1011">
        <v>4042.06</v>
      </c>
      <c r="Q869" s="1011">
        <v>14120.18</v>
      </c>
      <c r="R869" s="1011">
        <v>2738.6201783800002</v>
      </c>
      <c r="S869" s="1011">
        <v>630.62159428999996</v>
      </c>
      <c r="T869" s="1011">
        <v>1.7838000000000001E-4</v>
      </c>
      <c r="U869" s="1011">
        <v>0</v>
      </c>
      <c r="V869" s="1011">
        <v>2738.62</v>
      </c>
      <c r="W869" s="1011" t="s">
        <v>1361</v>
      </c>
      <c r="X869" s="1011" t="s">
        <v>1331</v>
      </c>
      <c r="Y869" s="1011" t="s">
        <v>2358</v>
      </c>
      <c r="AA869" s="1011" t="s">
        <v>2359</v>
      </c>
      <c r="AB869" s="1011" t="s">
        <v>140</v>
      </c>
    </row>
    <row r="870" spans="1:28" x14ac:dyDescent="0.25">
      <c r="A870" s="1011">
        <v>34241125</v>
      </c>
      <c r="B870" s="1011" t="s">
        <v>1987</v>
      </c>
      <c r="C870" s="1011" t="s">
        <v>1326</v>
      </c>
      <c r="D870" s="1011" t="s">
        <v>1</v>
      </c>
      <c r="E870" s="1011" t="s">
        <v>135</v>
      </c>
      <c r="F870" s="1011" t="s">
        <v>38</v>
      </c>
      <c r="G870" s="1011" t="s">
        <v>38</v>
      </c>
      <c r="H870" s="1011" t="s">
        <v>90</v>
      </c>
      <c r="I870" s="1011" t="s">
        <v>1988</v>
      </c>
      <c r="J870" s="1011" t="s">
        <v>1989</v>
      </c>
      <c r="K870" s="1011" t="s">
        <v>1329</v>
      </c>
      <c r="L870" s="1011" t="s">
        <v>47</v>
      </c>
      <c r="M870" s="1011" t="s">
        <v>198</v>
      </c>
      <c r="N870" s="1011">
        <v>261</v>
      </c>
      <c r="O870" s="1011">
        <v>255</v>
      </c>
      <c r="P870" s="1011">
        <v>5577.81</v>
      </c>
      <c r="Q870" s="1011">
        <v>16309.86</v>
      </c>
      <c r="R870" s="1011">
        <v>1996.76</v>
      </c>
      <c r="S870" s="1011">
        <v>1257.5779339600001</v>
      </c>
      <c r="T870" s="1011">
        <v>0</v>
      </c>
      <c r="U870" s="1011">
        <v>0</v>
      </c>
      <c r="V870" s="1011">
        <v>1996.76</v>
      </c>
      <c r="W870" s="1011" t="s">
        <v>1990</v>
      </c>
      <c r="X870" s="1011" t="s">
        <v>1331</v>
      </c>
      <c r="Y870" s="1011" t="s">
        <v>1991</v>
      </c>
      <c r="AA870" s="1011" t="s">
        <v>1992</v>
      </c>
      <c r="AB870" s="1011" t="s">
        <v>140</v>
      </c>
    </row>
    <row r="871" spans="1:28" x14ac:dyDescent="0.25">
      <c r="A871" s="1011">
        <v>3757705</v>
      </c>
      <c r="B871" s="1011" t="s">
        <v>2541</v>
      </c>
      <c r="C871" s="1011" t="s">
        <v>1326</v>
      </c>
      <c r="D871" s="1011" t="s">
        <v>1</v>
      </c>
      <c r="E871" s="1011" t="s">
        <v>135</v>
      </c>
      <c r="F871" s="1011" t="s">
        <v>6</v>
      </c>
      <c r="G871" s="1011" t="s">
        <v>6</v>
      </c>
      <c r="H871" s="1011" t="s">
        <v>90</v>
      </c>
      <c r="I871" s="1011" t="s">
        <v>2049</v>
      </c>
      <c r="J871" s="1011" t="s">
        <v>1510</v>
      </c>
      <c r="K871" s="1011" t="s">
        <v>1329</v>
      </c>
      <c r="L871" s="1011" t="s">
        <v>47</v>
      </c>
      <c r="M871" s="1011" t="s">
        <v>198</v>
      </c>
      <c r="N871" s="1011">
        <v>377</v>
      </c>
      <c r="O871" s="1011">
        <v>129</v>
      </c>
      <c r="P871" s="1011">
        <v>8148.06</v>
      </c>
      <c r="Q871" s="1011">
        <v>15317.78</v>
      </c>
      <c r="R871" s="1011">
        <v>2083.0364230199998</v>
      </c>
      <c r="S871" s="1011">
        <v>1425.03211231</v>
      </c>
      <c r="T871" s="1011">
        <v>-0.40357697999999997</v>
      </c>
      <c r="U871" s="1011">
        <v>0</v>
      </c>
      <c r="V871" s="1011">
        <v>2083.44</v>
      </c>
      <c r="W871" s="1011" t="s">
        <v>1511</v>
      </c>
      <c r="X871" s="1011" t="s">
        <v>1331</v>
      </c>
      <c r="Y871" s="1011" t="s">
        <v>1512</v>
      </c>
      <c r="AA871" s="1011" t="s">
        <v>2542</v>
      </c>
      <c r="AB871" s="1011" t="s">
        <v>140</v>
      </c>
    </row>
    <row r="872" spans="1:28" x14ac:dyDescent="0.25">
      <c r="A872" s="1011">
        <v>64116148</v>
      </c>
      <c r="B872" s="1011" t="s">
        <v>1731</v>
      </c>
      <c r="C872" s="1011" t="s">
        <v>1326</v>
      </c>
      <c r="D872" s="1011" t="s">
        <v>1</v>
      </c>
      <c r="E872" s="1011" t="s">
        <v>135</v>
      </c>
      <c r="F872" s="1011" t="s">
        <v>11</v>
      </c>
      <c r="G872" s="1011" t="s">
        <v>11</v>
      </c>
      <c r="H872" s="1011" t="s">
        <v>100</v>
      </c>
      <c r="I872" s="1011" t="s">
        <v>1732</v>
      </c>
      <c r="J872" s="1011" t="s">
        <v>1360</v>
      </c>
      <c r="K872" s="1011" t="s">
        <v>1329</v>
      </c>
      <c r="L872" s="1011" t="s">
        <v>47</v>
      </c>
      <c r="M872" s="1011" t="s">
        <v>198</v>
      </c>
      <c r="N872" s="1011">
        <v>408.75</v>
      </c>
      <c r="O872" s="1011">
        <v>133.75</v>
      </c>
      <c r="P872" s="1011">
        <v>8175</v>
      </c>
      <c r="Q872" s="1011">
        <v>27896.799999999999</v>
      </c>
      <c r="R872" s="1011">
        <v>1635.39</v>
      </c>
      <c r="S872" s="1011">
        <v>3511.4267276300002</v>
      </c>
      <c r="T872" s="1011">
        <v>0</v>
      </c>
      <c r="U872" s="1011">
        <v>1259.04</v>
      </c>
      <c r="V872" s="1011">
        <v>2894.43</v>
      </c>
      <c r="W872" s="1011" t="s">
        <v>1361</v>
      </c>
      <c r="X872" s="1011" t="s">
        <v>1331</v>
      </c>
      <c r="Y872" s="1011" t="s">
        <v>1733</v>
      </c>
      <c r="AA872" s="1011" t="s">
        <v>1734</v>
      </c>
      <c r="AB872" s="1011" t="s">
        <v>140</v>
      </c>
    </row>
    <row r="873" spans="1:28" x14ac:dyDescent="0.25">
      <c r="A873" s="1011">
        <v>93757649</v>
      </c>
      <c r="B873" s="1011" t="s">
        <v>2482</v>
      </c>
      <c r="C873" s="1011" t="s">
        <v>1326</v>
      </c>
      <c r="D873" s="1011" t="s">
        <v>1</v>
      </c>
      <c r="E873" s="1011" t="s">
        <v>135</v>
      </c>
      <c r="F873" s="1011" t="s">
        <v>6</v>
      </c>
      <c r="G873" s="1011" t="s">
        <v>6</v>
      </c>
      <c r="H873" s="1011" t="s">
        <v>1394</v>
      </c>
      <c r="I873" s="1011" t="s">
        <v>2483</v>
      </c>
      <c r="J873" s="1011" t="s">
        <v>2484</v>
      </c>
      <c r="K873" s="1011" t="s">
        <v>1329</v>
      </c>
      <c r="L873" s="1011" t="s">
        <v>47</v>
      </c>
      <c r="M873" s="1011" t="s">
        <v>198</v>
      </c>
      <c r="N873" s="1011">
        <v>0</v>
      </c>
      <c r="O873" s="1011">
        <v>0</v>
      </c>
      <c r="P873" s="1011">
        <v>0</v>
      </c>
      <c r="Q873" s="1011">
        <v>0</v>
      </c>
      <c r="R873" s="1011">
        <v>0</v>
      </c>
      <c r="S873" s="1011">
        <v>0</v>
      </c>
      <c r="T873" s="1011">
        <v>0</v>
      </c>
      <c r="U873" s="1011">
        <v>0</v>
      </c>
      <c r="V873" s="1011">
        <v>0</v>
      </c>
      <c r="W873" s="1011" t="s">
        <v>2485</v>
      </c>
      <c r="X873" s="1011" t="s">
        <v>1331</v>
      </c>
      <c r="Y873" s="1011" t="s">
        <v>2486</v>
      </c>
      <c r="AA873" s="1011" t="s">
        <v>2487</v>
      </c>
      <c r="AB873" s="1011" t="s">
        <v>140</v>
      </c>
    </row>
    <row r="874" spans="1:28" x14ac:dyDescent="0.25">
      <c r="A874" s="1011">
        <v>14054480</v>
      </c>
      <c r="B874" s="1011" t="s">
        <v>2458</v>
      </c>
      <c r="C874" s="1011" t="s">
        <v>1326</v>
      </c>
      <c r="D874" s="1011" t="s">
        <v>1</v>
      </c>
      <c r="E874" s="1011" t="s">
        <v>135</v>
      </c>
      <c r="F874" s="1011" t="s">
        <v>34</v>
      </c>
      <c r="G874" s="1011" t="s">
        <v>34</v>
      </c>
      <c r="H874" s="1011" t="s">
        <v>102</v>
      </c>
      <c r="I874" s="1011" t="s">
        <v>2459</v>
      </c>
      <c r="J874" s="1011" t="s">
        <v>1421</v>
      </c>
      <c r="K874" s="1011" t="s">
        <v>1329</v>
      </c>
      <c r="L874" s="1011" t="s">
        <v>47</v>
      </c>
      <c r="M874" s="1011" t="s">
        <v>198</v>
      </c>
      <c r="N874" s="1011">
        <v>42</v>
      </c>
      <c r="O874" s="1011">
        <v>3</v>
      </c>
      <c r="P874" s="1011">
        <v>1145.45</v>
      </c>
      <c r="Q874" s="1011">
        <v>2025.18</v>
      </c>
      <c r="R874" s="1011">
        <v>204.86693976999999</v>
      </c>
      <c r="S874" s="1011">
        <v>13.35415779</v>
      </c>
      <c r="T874" s="1011">
        <v>2.1269397699999999</v>
      </c>
      <c r="U874" s="1011">
        <v>0</v>
      </c>
      <c r="V874" s="1011">
        <v>202.74</v>
      </c>
      <c r="W874" s="1011" t="s">
        <v>1422</v>
      </c>
      <c r="X874" s="1011" t="s">
        <v>1331</v>
      </c>
      <c r="Y874" s="1011" t="s">
        <v>2460</v>
      </c>
      <c r="AA874" s="1011" t="s">
        <v>2461</v>
      </c>
      <c r="AB874" s="1011" t="s">
        <v>140</v>
      </c>
    </row>
    <row r="875" spans="1:28" x14ac:dyDescent="0.25">
      <c r="A875" s="1011">
        <v>3768215</v>
      </c>
      <c r="B875" s="1011" t="s">
        <v>1801</v>
      </c>
      <c r="C875" s="1011" t="s">
        <v>1326</v>
      </c>
      <c r="D875" s="1011" t="s">
        <v>1</v>
      </c>
      <c r="E875" s="1011" t="s">
        <v>135</v>
      </c>
      <c r="F875" s="1011" t="s">
        <v>11</v>
      </c>
      <c r="G875" s="1011" t="s">
        <v>11</v>
      </c>
      <c r="H875" s="1011" t="s">
        <v>1394</v>
      </c>
      <c r="I875" s="1011" t="s">
        <v>1688</v>
      </c>
      <c r="J875" s="1011" t="s">
        <v>1416</v>
      </c>
      <c r="K875" s="1011" t="s">
        <v>1329</v>
      </c>
      <c r="L875" s="1011" t="s">
        <v>47</v>
      </c>
      <c r="M875" s="1011" t="s">
        <v>198</v>
      </c>
      <c r="N875" s="1011">
        <v>0</v>
      </c>
      <c r="O875" s="1011">
        <v>0</v>
      </c>
      <c r="P875" s="1011">
        <v>0</v>
      </c>
      <c r="Q875" s="1011">
        <v>0</v>
      </c>
      <c r="R875" s="1011">
        <v>0</v>
      </c>
      <c r="S875" s="1011">
        <v>0</v>
      </c>
      <c r="T875" s="1011">
        <v>0</v>
      </c>
      <c r="U875" s="1011">
        <v>0</v>
      </c>
      <c r="V875" s="1011">
        <v>0</v>
      </c>
      <c r="W875" s="1011" t="s">
        <v>1397</v>
      </c>
      <c r="X875" s="1011" t="s">
        <v>1331</v>
      </c>
      <c r="Y875" s="1011" t="s">
        <v>1802</v>
      </c>
      <c r="AA875" s="1011" t="s">
        <v>1803</v>
      </c>
      <c r="AB875" s="1011" t="s">
        <v>140</v>
      </c>
    </row>
    <row r="876" spans="1:28" x14ac:dyDescent="0.25">
      <c r="A876" s="1011">
        <v>93757912</v>
      </c>
      <c r="B876" s="1011" t="s">
        <v>2332</v>
      </c>
      <c r="C876" s="1011" t="s">
        <v>1326</v>
      </c>
      <c r="D876" s="1011" t="s">
        <v>1</v>
      </c>
      <c r="E876" s="1011" t="s">
        <v>135</v>
      </c>
      <c r="F876" s="1011" t="s">
        <v>0</v>
      </c>
      <c r="G876" s="1011" t="s">
        <v>0</v>
      </c>
      <c r="H876" s="1011" t="s">
        <v>104</v>
      </c>
      <c r="I876" s="1011" t="s">
        <v>1382</v>
      </c>
      <c r="J876" s="1011" t="s">
        <v>1383</v>
      </c>
      <c r="K876" s="1011" t="s">
        <v>1329</v>
      </c>
      <c r="L876" s="1011" t="s">
        <v>47</v>
      </c>
      <c r="M876" s="1011" t="s">
        <v>198</v>
      </c>
      <c r="N876" s="1011">
        <v>17</v>
      </c>
      <c r="O876" s="1011">
        <v>17</v>
      </c>
      <c r="P876" s="1011">
        <v>314</v>
      </c>
      <c r="Q876" s="1011">
        <v>564.05999999999995</v>
      </c>
      <c r="R876" s="1011">
        <v>163.11000000000001</v>
      </c>
      <c r="S876" s="1011">
        <v>9.1044186000000007</v>
      </c>
      <c r="T876" s="1011">
        <v>0</v>
      </c>
      <c r="U876" s="1011">
        <v>0</v>
      </c>
      <c r="V876" s="1011">
        <v>163.11000000000001</v>
      </c>
      <c r="W876" s="1011" t="s">
        <v>1384</v>
      </c>
      <c r="X876" s="1011" t="s">
        <v>1331</v>
      </c>
      <c r="Y876" s="1011" t="s">
        <v>2333</v>
      </c>
      <c r="AA876" s="1011" t="s">
        <v>2334</v>
      </c>
      <c r="AB876" s="1011" t="s">
        <v>140</v>
      </c>
    </row>
    <row r="877" spans="1:28" x14ac:dyDescent="0.25">
      <c r="A877" s="1011">
        <v>13866041</v>
      </c>
      <c r="B877" s="1011" t="s">
        <v>2007</v>
      </c>
      <c r="C877" s="1011" t="s">
        <v>1326</v>
      </c>
      <c r="D877" s="1011" t="s">
        <v>1</v>
      </c>
      <c r="E877" s="1011" t="s">
        <v>135</v>
      </c>
      <c r="F877" s="1011" t="s">
        <v>20</v>
      </c>
      <c r="G877" s="1011" t="s">
        <v>20</v>
      </c>
      <c r="H877" s="1011" t="s">
        <v>92</v>
      </c>
      <c r="I877" s="1011" t="s">
        <v>1675</v>
      </c>
      <c r="J877" s="1011" t="s">
        <v>1676</v>
      </c>
      <c r="K877" s="1011" t="s">
        <v>1329</v>
      </c>
      <c r="L877" s="1011" t="s">
        <v>47</v>
      </c>
      <c r="M877" s="1011" t="s">
        <v>198</v>
      </c>
      <c r="N877" s="1011">
        <v>103</v>
      </c>
      <c r="O877" s="1011">
        <v>103</v>
      </c>
      <c r="P877" s="1011">
        <v>3600</v>
      </c>
      <c r="Q877" s="1011">
        <v>2090.3000000000002</v>
      </c>
      <c r="R877" s="1011">
        <v>-32.5</v>
      </c>
      <c r="S877" s="1011">
        <v>286.07658414000002</v>
      </c>
      <c r="T877" s="1011">
        <v>0</v>
      </c>
      <c r="U877" s="1011">
        <v>0</v>
      </c>
      <c r="V877" s="1011">
        <v>-32.5</v>
      </c>
      <c r="W877" s="1011" t="s">
        <v>47</v>
      </c>
      <c r="X877" s="1011" t="s">
        <v>1331</v>
      </c>
      <c r="Y877" s="1011" t="s">
        <v>2008</v>
      </c>
      <c r="AA877" s="1011" t="s">
        <v>2009</v>
      </c>
      <c r="AB877" s="1011" t="s">
        <v>140</v>
      </c>
    </row>
    <row r="878" spans="1:28" x14ac:dyDescent="0.25">
      <c r="A878" s="1011">
        <v>84105592</v>
      </c>
      <c r="B878" s="1011" t="s">
        <v>2478</v>
      </c>
      <c r="C878" s="1011" t="s">
        <v>1326</v>
      </c>
      <c r="D878" s="1011" t="s">
        <v>1</v>
      </c>
      <c r="E878" s="1011" t="s">
        <v>135</v>
      </c>
      <c r="F878" s="1011" t="s">
        <v>11</v>
      </c>
      <c r="G878" s="1011" t="s">
        <v>11</v>
      </c>
      <c r="H878" s="1011" t="s">
        <v>90</v>
      </c>
      <c r="I878" s="1011" t="s">
        <v>2479</v>
      </c>
      <c r="J878" s="1011" t="s">
        <v>1360</v>
      </c>
      <c r="K878" s="1011" t="s">
        <v>1329</v>
      </c>
      <c r="L878" s="1011" t="s">
        <v>47</v>
      </c>
      <c r="M878" s="1011" t="s">
        <v>198</v>
      </c>
      <c r="N878" s="1011">
        <v>303</v>
      </c>
      <c r="O878" s="1011">
        <v>300</v>
      </c>
      <c r="P878" s="1011">
        <v>8838</v>
      </c>
      <c r="Q878" s="1011">
        <v>23851.5</v>
      </c>
      <c r="R878" s="1011">
        <v>1869.2</v>
      </c>
      <c r="S878" s="1011">
        <v>1283.61728275</v>
      </c>
      <c r="T878" s="1011">
        <v>0</v>
      </c>
      <c r="U878" s="1011">
        <v>78.02</v>
      </c>
      <c r="V878" s="1011">
        <v>1947.22</v>
      </c>
      <c r="W878" s="1011" t="s">
        <v>1361</v>
      </c>
      <c r="X878" s="1011" t="s">
        <v>1331</v>
      </c>
      <c r="Y878" s="1011" t="s">
        <v>2480</v>
      </c>
      <c r="AA878" s="1011" t="s">
        <v>2481</v>
      </c>
      <c r="AB878" s="1011" t="s">
        <v>140</v>
      </c>
    </row>
    <row r="879" spans="1:28" x14ac:dyDescent="0.25">
      <c r="A879" s="1011">
        <v>73757874</v>
      </c>
      <c r="B879" s="1011" t="s">
        <v>2244</v>
      </c>
      <c r="C879" s="1011" t="s">
        <v>1326</v>
      </c>
      <c r="D879" s="1011" t="s">
        <v>1</v>
      </c>
      <c r="E879" s="1011" t="s">
        <v>135</v>
      </c>
      <c r="F879" s="1011" t="s">
        <v>6</v>
      </c>
      <c r="G879" s="1011" t="s">
        <v>6</v>
      </c>
      <c r="H879" s="1011" t="s">
        <v>88</v>
      </c>
      <c r="I879" s="1011" t="s">
        <v>1515</v>
      </c>
      <c r="J879" s="1011" t="s">
        <v>1516</v>
      </c>
      <c r="K879" s="1011" t="s">
        <v>1329</v>
      </c>
      <c r="L879" s="1011" t="s">
        <v>47</v>
      </c>
      <c r="M879" s="1011" t="s">
        <v>198</v>
      </c>
      <c r="N879" s="1011">
        <v>122</v>
      </c>
      <c r="O879" s="1011">
        <v>0</v>
      </c>
      <c r="P879" s="1011">
        <v>1815</v>
      </c>
      <c r="Q879" s="1011">
        <v>4080.83</v>
      </c>
      <c r="R879" s="1011">
        <v>454.97</v>
      </c>
      <c r="S879" s="1011">
        <v>135.03840736000001</v>
      </c>
      <c r="T879" s="1011">
        <v>0</v>
      </c>
      <c r="U879" s="1011">
        <v>0</v>
      </c>
      <c r="V879" s="1011">
        <v>454.97</v>
      </c>
      <c r="W879" s="1011" t="s">
        <v>2245</v>
      </c>
      <c r="X879" s="1011" t="s">
        <v>1331</v>
      </c>
      <c r="Y879" s="1011" t="s">
        <v>2246</v>
      </c>
      <c r="AA879" s="1011" t="s">
        <v>2247</v>
      </c>
      <c r="AB879" s="1011" t="s">
        <v>140</v>
      </c>
    </row>
    <row r="880" spans="1:28" x14ac:dyDescent="0.25">
      <c r="A880" s="1011">
        <v>43754282</v>
      </c>
      <c r="B880" s="1011" t="s">
        <v>2125</v>
      </c>
      <c r="C880" s="1011" t="s">
        <v>1326</v>
      </c>
      <c r="D880" s="1011" t="s">
        <v>1</v>
      </c>
      <c r="E880" s="1011" t="s">
        <v>135</v>
      </c>
      <c r="F880" s="1011" t="s">
        <v>34</v>
      </c>
      <c r="G880" s="1011" t="s">
        <v>34</v>
      </c>
      <c r="H880" s="1011" t="s">
        <v>101</v>
      </c>
      <c r="I880" s="1011" t="s">
        <v>1327</v>
      </c>
      <c r="J880" s="1011" t="s">
        <v>1328</v>
      </c>
      <c r="K880" s="1011" t="s">
        <v>1329</v>
      </c>
      <c r="L880" s="1011" t="s">
        <v>47</v>
      </c>
      <c r="M880" s="1011" t="s">
        <v>198</v>
      </c>
      <c r="N880" s="1011">
        <v>119</v>
      </c>
      <c r="O880" s="1011">
        <v>119</v>
      </c>
      <c r="P880" s="1011">
        <v>4489.6499999999996</v>
      </c>
      <c r="Q880" s="1011">
        <v>6269.85</v>
      </c>
      <c r="R880" s="1011">
        <v>1340.87</v>
      </c>
      <c r="S880" s="1011">
        <v>1474.9606600699999</v>
      </c>
      <c r="T880" s="1011">
        <v>0</v>
      </c>
      <c r="U880" s="1011">
        <v>0</v>
      </c>
      <c r="V880" s="1011">
        <v>1340.87</v>
      </c>
      <c r="W880" s="1011" t="s">
        <v>1330</v>
      </c>
      <c r="X880" s="1011" t="s">
        <v>1331</v>
      </c>
      <c r="Y880" s="1011" t="s">
        <v>2126</v>
      </c>
      <c r="AA880" s="1011" t="s">
        <v>2127</v>
      </c>
      <c r="AB880" s="1011" t="s">
        <v>140</v>
      </c>
    </row>
    <row r="881" spans="1:28" x14ac:dyDescent="0.25">
      <c r="A881" s="1011">
        <v>74088600</v>
      </c>
      <c r="B881" s="1011" t="s">
        <v>2254</v>
      </c>
      <c r="C881" s="1011" t="s">
        <v>1326</v>
      </c>
      <c r="D881" s="1011" t="s">
        <v>1</v>
      </c>
      <c r="E881" s="1011" t="s">
        <v>135</v>
      </c>
      <c r="F881" s="1011" t="s">
        <v>14</v>
      </c>
      <c r="G881" s="1011" t="s">
        <v>14</v>
      </c>
      <c r="H881" s="1011" t="s">
        <v>1394</v>
      </c>
      <c r="I881" s="1011" t="s">
        <v>2255</v>
      </c>
      <c r="J881" s="1011" t="s">
        <v>2256</v>
      </c>
      <c r="K881" s="1011" t="s">
        <v>1329</v>
      </c>
      <c r="L881" s="1011" t="s">
        <v>47</v>
      </c>
      <c r="M881" s="1011" t="s">
        <v>198</v>
      </c>
      <c r="N881" s="1011">
        <v>0</v>
      </c>
      <c r="O881" s="1011">
        <v>0</v>
      </c>
      <c r="P881" s="1011">
        <v>0</v>
      </c>
      <c r="Q881" s="1011">
        <v>0</v>
      </c>
      <c r="R881" s="1011">
        <v>0</v>
      </c>
      <c r="S881" s="1011">
        <v>0</v>
      </c>
      <c r="T881" s="1011">
        <v>0</v>
      </c>
      <c r="U881" s="1011">
        <v>0</v>
      </c>
      <c r="V881" s="1011">
        <v>0</v>
      </c>
      <c r="W881" s="1011" t="s">
        <v>2257</v>
      </c>
      <c r="X881" s="1011" t="s">
        <v>1331</v>
      </c>
      <c r="Y881" s="1011" t="s">
        <v>2258</v>
      </c>
      <c r="AA881" s="1011" t="s">
        <v>2259</v>
      </c>
      <c r="AB881" s="1011" t="s">
        <v>140</v>
      </c>
    </row>
    <row r="882" spans="1:28" x14ac:dyDescent="0.25">
      <c r="A882" s="1011">
        <v>24053233</v>
      </c>
      <c r="B882" s="1011" t="s">
        <v>1841</v>
      </c>
      <c r="C882" s="1011" t="s">
        <v>1326</v>
      </c>
      <c r="D882" s="1011" t="s">
        <v>1</v>
      </c>
      <c r="E882" s="1011" t="s">
        <v>135</v>
      </c>
      <c r="F882" s="1011" t="s">
        <v>0</v>
      </c>
      <c r="G882" s="1011" t="s">
        <v>0</v>
      </c>
      <c r="H882" s="1011" t="s">
        <v>98</v>
      </c>
      <c r="I882" s="1011" t="s">
        <v>1842</v>
      </c>
      <c r="J882" s="1011" t="s">
        <v>1510</v>
      </c>
      <c r="K882" s="1011" t="s">
        <v>1329</v>
      </c>
      <c r="L882" s="1011" t="s">
        <v>47</v>
      </c>
      <c r="M882" s="1011" t="s">
        <v>198</v>
      </c>
      <c r="N882" s="1011">
        <v>81.169700000000006</v>
      </c>
      <c r="O882" s="1011">
        <v>78.669700000000006</v>
      </c>
      <c r="P882" s="1011">
        <v>2258.16</v>
      </c>
      <c r="Q882" s="1011">
        <v>3812.03</v>
      </c>
      <c r="R882" s="1011">
        <v>1286.3</v>
      </c>
      <c r="S882" s="1011">
        <v>390.45837283999998</v>
      </c>
      <c r="T882" s="1011">
        <v>0</v>
      </c>
      <c r="U882" s="1011">
        <v>0</v>
      </c>
      <c r="V882" s="1011">
        <v>1286.3</v>
      </c>
      <c r="W882" s="1011" t="s">
        <v>1511</v>
      </c>
      <c r="X882" s="1011" t="s">
        <v>1331</v>
      </c>
      <c r="Y882" s="1011" t="s">
        <v>1843</v>
      </c>
      <c r="AA882" s="1011" t="s">
        <v>1844</v>
      </c>
      <c r="AB882" s="1011" t="s">
        <v>140</v>
      </c>
    </row>
    <row r="883" spans="1:28" x14ac:dyDescent="0.25">
      <c r="A883" s="1011">
        <v>24028227</v>
      </c>
      <c r="B883" s="1011" t="s">
        <v>1449</v>
      </c>
      <c r="C883" s="1011" t="s">
        <v>1326</v>
      </c>
      <c r="D883" s="1011" t="s">
        <v>1</v>
      </c>
      <c r="E883" s="1011" t="s">
        <v>135</v>
      </c>
      <c r="F883" s="1011" t="s">
        <v>0</v>
      </c>
      <c r="G883" s="1011" t="s">
        <v>0</v>
      </c>
      <c r="H883" s="1011" t="s">
        <v>92</v>
      </c>
      <c r="I883" s="1011" t="s">
        <v>1450</v>
      </c>
      <c r="J883" s="1011" t="s">
        <v>1451</v>
      </c>
      <c r="K883" s="1011" t="s">
        <v>1329</v>
      </c>
      <c r="L883" s="1011" t="s">
        <v>47</v>
      </c>
      <c r="M883" s="1011" t="s">
        <v>198</v>
      </c>
      <c r="N883" s="1011">
        <v>398</v>
      </c>
      <c r="O883" s="1011">
        <v>396</v>
      </c>
      <c r="P883" s="1011">
        <v>13192.01</v>
      </c>
      <c r="Q883" s="1011">
        <v>8492.48</v>
      </c>
      <c r="R883" s="1011">
        <v>441.18</v>
      </c>
      <c r="S883" s="1011">
        <v>1239.0667582799999</v>
      </c>
      <c r="T883" s="1011">
        <v>0</v>
      </c>
      <c r="U883" s="1011">
        <v>0</v>
      </c>
      <c r="V883" s="1011">
        <v>441.18</v>
      </c>
      <c r="W883" s="1011" t="s">
        <v>1452</v>
      </c>
      <c r="X883" s="1011" t="s">
        <v>1331</v>
      </c>
      <c r="Y883" s="1011" t="s">
        <v>1453</v>
      </c>
      <c r="AA883" s="1011" t="s">
        <v>1454</v>
      </c>
      <c r="AB883" s="1011" t="s">
        <v>140</v>
      </c>
    </row>
    <row r="884" spans="1:28" x14ac:dyDescent="0.25">
      <c r="A884" s="1011">
        <v>34058099</v>
      </c>
      <c r="B884" s="1011" t="s">
        <v>1526</v>
      </c>
      <c r="C884" s="1011" t="s">
        <v>1326</v>
      </c>
      <c r="D884" s="1011" t="s">
        <v>1</v>
      </c>
      <c r="E884" s="1011" t="s">
        <v>135</v>
      </c>
      <c r="F884" s="1011" t="s">
        <v>34</v>
      </c>
      <c r="G884" s="1011" t="s">
        <v>34</v>
      </c>
      <c r="H884" s="1011" t="s">
        <v>90</v>
      </c>
      <c r="I884" s="1011" t="s">
        <v>1527</v>
      </c>
      <c r="J884" s="1011" t="s">
        <v>1528</v>
      </c>
      <c r="K884" s="1011" t="s">
        <v>1329</v>
      </c>
      <c r="L884" s="1011" t="s">
        <v>47</v>
      </c>
      <c r="M884" s="1011" t="s">
        <v>198</v>
      </c>
      <c r="N884" s="1011">
        <v>1336</v>
      </c>
      <c r="O884" s="1011">
        <v>1336</v>
      </c>
      <c r="P884" s="1011">
        <v>29650</v>
      </c>
      <c r="Q884" s="1011">
        <v>66812.38</v>
      </c>
      <c r="R884" s="1011">
        <v>1801.1499844499999</v>
      </c>
      <c r="S884" s="1011">
        <v>5168.4729721200001</v>
      </c>
      <c r="T884" s="1011">
        <v>-1.13001555</v>
      </c>
      <c r="U884" s="1011">
        <v>0</v>
      </c>
      <c r="V884" s="1011">
        <v>1802.28</v>
      </c>
      <c r="W884" s="1011" t="s">
        <v>1529</v>
      </c>
      <c r="X884" s="1011" t="s">
        <v>1331</v>
      </c>
      <c r="Y884" s="1011" t="s">
        <v>1530</v>
      </c>
      <c r="AA884" s="1011" t="s">
        <v>1531</v>
      </c>
      <c r="AB884" s="1011" t="s">
        <v>140</v>
      </c>
    </row>
    <row r="885" spans="1:28" x14ac:dyDescent="0.25">
      <c r="A885" s="1011">
        <v>53757852</v>
      </c>
      <c r="B885" s="1011" t="s">
        <v>2034</v>
      </c>
      <c r="C885" s="1011" t="s">
        <v>1326</v>
      </c>
      <c r="D885" s="1011" t="s">
        <v>1</v>
      </c>
      <c r="E885" s="1011" t="s">
        <v>135</v>
      </c>
      <c r="F885" s="1011" t="s">
        <v>38</v>
      </c>
      <c r="G885" s="1011" t="s">
        <v>38</v>
      </c>
      <c r="H885" s="1011" t="s">
        <v>101</v>
      </c>
      <c r="I885" s="1011" t="s">
        <v>2035</v>
      </c>
      <c r="J885" s="1011" t="s">
        <v>1657</v>
      </c>
      <c r="K885" s="1011" t="s">
        <v>1329</v>
      </c>
      <c r="L885" s="1011" t="s">
        <v>47</v>
      </c>
      <c r="M885" s="1011" t="s">
        <v>198</v>
      </c>
      <c r="N885" s="1011">
        <v>18</v>
      </c>
      <c r="O885" s="1011">
        <v>12</v>
      </c>
      <c r="P885" s="1011">
        <v>602.79999999999995</v>
      </c>
      <c r="Q885" s="1011">
        <v>689.57</v>
      </c>
      <c r="R885" s="1011">
        <v>61.79</v>
      </c>
      <c r="S885" s="1011">
        <v>188.34004902000001</v>
      </c>
      <c r="T885" s="1011">
        <v>0</v>
      </c>
      <c r="U885" s="1011">
        <v>0</v>
      </c>
      <c r="V885" s="1011">
        <v>61.79</v>
      </c>
      <c r="W885" s="1011" t="s">
        <v>1658</v>
      </c>
      <c r="X885" s="1011" t="s">
        <v>1331</v>
      </c>
      <c r="Y885" s="1011" t="s">
        <v>2036</v>
      </c>
      <c r="AA885" s="1011" t="s">
        <v>2037</v>
      </c>
      <c r="AB885" s="1011" t="s">
        <v>140</v>
      </c>
    </row>
    <row r="886" spans="1:28" x14ac:dyDescent="0.25">
      <c r="A886" s="1011">
        <v>23991268</v>
      </c>
      <c r="B886" s="1011" t="s">
        <v>1878</v>
      </c>
      <c r="C886" s="1011" t="s">
        <v>1326</v>
      </c>
      <c r="D886" s="1011" t="s">
        <v>1</v>
      </c>
      <c r="E886" s="1011" t="s">
        <v>135</v>
      </c>
      <c r="F886" s="1011" t="s">
        <v>0</v>
      </c>
      <c r="G886" s="1011" t="s">
        <v>0</v>
      </c>
      <c r="H886" s="1011" t="s">
        <v>86</v>
      </c>
      <c r="I886" s="1011" t="s">
        <v>1879</v>
      </c>
      <c r="J886" s="1011" t="s">
        <v>1880</v>
      </c>
      <c r="K886" s="1011" t="s">
        <v>1329</v>
      </c>
      <c r="L886" s="1011" t="s">
        <v>47</v>
      </c>
      <c r="M886" s="1011" t="s">
        <v>198</v>
      </c>
      <c r="N886" s="1011">
        <v>167</v>
      </c>
      <c r="O886" s="1011">
        <v>14</v>
      </c>
      <c r="P886" s="1011">
        <v>3812</v>
      </c>
      <c r="Q886" s="1011">
        <v>7806.12</v>
      </c>
      <c r="R886" s="1011">
        <v>1343.57</v>
      </c>
      <c r="S886" s="1011">
        <v>931.48</v>
      </c>
      <c r="T886" s="1011">
        <v>0</v>
      </c>
      <c r="U886" s="1011">
        <v>0</v>
      </c>
      <c r="V886" s="1011">
        <v>1343.57</v>
      </c>
      <c r="W886" s="1011" t="s">
        <v>1881</v>
      </c>
      <c r="X886" s="1011" t="s">
        <v>1331</v>
      </c>
      <c r="Y886" s="1011" t="s">
        <v>1882</v>
      </c>
      <c r="AA886" s="1011" t="s">
        <v>1883</v>
      </c>
      <c r="AB886" s="1011" t="s">
        <v>140</v>
      </c>
    </row>
    <row r="887" spans="1:28" x14ac:dyDescent="0.25">
      <c r="A887" s="1011">
        <v>63955280</v>
      </c>
      <c r="B887" s="1011" t="s">
        <v>2000</v>
      </c>
      <c r="C887" s="1011" t="s">
        <v>1326</v>
      </c>
      <c r="D887" s="1011" t="s">
        <v>1</v>
      </c>
      <c r="E887" s="1011" t="s">
        <v>135</v>
      </c>
      <c r="F887" s="1011" t="s">
        <v>20</v>
      </c>
      <c r="G887" s="1011" t="s">
        <v>20</v>
      </c>
      <c r="H887" s="1011" t="s">
        <v>90</v>
      </c>
      <c r="I887" s="1011" t="s">
        <v>2001</v>
      </c>
      <c r="J887" s="1011" t="s">
        <v>1985</v>
      </c>
      <c r="K887" s="1011" t="s">
        <v>1329</v>
      </c>
      <c r="L887" s="1011" t="s">
        <v>47</v>
      </c>
      <c r="M887" s="1011" t="s">
        <v>198</v>
      </c>
      <c r="N887" s="1011">
        <v>896</v>
      </c>
      <c r="O887" s="1011">
        <v>857</v>
      </c>
      <c r="P887" s="1011">
        <v>33800</v>
      </c>
      <c r="Q887" s="1011">
        <v>40843.85</v>
      </c>
      <c r="R887" s="1011">
        <v>-1005.9407154</v>
      </c>
      <c r="S887" s="1011">
        <v>5892.0385697900001</v>
      </c>
      <c r="T887" s="1011">
        <v>-8.0715400000000007E-2</v>
      </c>
      <c r="U887" s="1011">
        <v>0</v>
      </c>
      <c r="V887" s="1011">
        <v>-1005.86</v>
      </c>
      <c r="W887" s="1011" t="s">
        <v>10</v>
      </c>
      <c r="X887" s="1011" t="s">
        <v>1331</v>
      </c>
      <c r="Y887" s="1011" t="s">
        <v>2002</v>
      </c>
      <c r="AA887" s="1011" t="s">
        <v>2003</v>
      </c>
      <c r="AB887" s="1011" t="s">
        <v>140</v>
      </c>
    </row>
    <row r="888" spans="1:28" x14ac:dyDescent="0.25">
      <c r="A888" s="1011">
        <v>3757507</v>
      </c>
      <c r="B888" s="1011" t="s">
        <v>1902</v>
      </c>
      <c r="C888" s="1011" t="s">
        <v>1326</v>
      </c>
      <c r="D888" s="1011" t="s">
        <v>1</v>
      </c>
      <c r="E888" s="1011" t="s">
        <v>135</v>
      </c>
      <c r="F888" s="1011" t="s">
        <v>14</v>
      </c>
      <c r="G888" s="1011" t="s">
        <v>14</v>
      </c>
      <c r="H888" s="1011" t="s">
        <v>529</v>
      </c>
      <c r="I888" s="1011" t="s">
        <v>1903</v>
      </c>
      <c r="J888" s="1011" t="s">
        <v>1904</v>
      </c>
      <c r="K888" s="1011" t="s">
        <v>1329</v>
      </c>
      <c r="L888" s="1011" t="s">
        <v>47</v>
      </c>
      <c r="M888" s="1011" t="s">
        <v>198</v>
      </c>
      <c r="N888" s="1011">
        <v>56</v>
      </c>
      <c r="O888" s="1011">
        <v>55</v>
      </c>
      <c r="P888" s="1011">
        <v>3910.65</v>
      </c>
      <c r="Q888" s="1011">
        <v>15110.47</v>
      </c>
      <c r="R888" s="1011">
        <v>1081.15534746</v>
      </c>
      <c r="S888" s="1011">
        <v>434.89157275000002</v>
      </c>
      <c r="T888" s="1011">
        <v>4.8053474600000001</v>
      </c>
      <c r="U888" s="1011">
        <v>0</v>
      </c>
      <c r="V888" s="1011">
        <v>1076.3499999999999</v>
      </c>
      <c r="W888" s="1011" t="s">
        <v>1905</v>
      </c>
      <c r="X888" s="1011" t="s">
        <v>1331</v>
      </c>
      <c r="Y888" s="1011" t="s">
        <v>1906</v>
      </c>
      <c r="AA888" s="1011" t="s">
        <v>1907</v>
      </c>
      <c r="AB888" s="1011" t="s">
        <v>140</v>
      </c>
    </row>
    <row r="889" spans="1:28" x14ac:dyDescent="0.25">
      <c r="A889" s="1011">
        <v>14259873</v>
      </c>
      <c r="B889" s="1011" t="s">
        <v>2464</v>
      </c>
      <c r="C889" s="1011" t="s">
        <v>1326</v>
      </c>
      <c r="D889" s="1011" t="s">
        <v>1</v>
      </c>
      <c r="E889" s="1011" t="s">
        <v>135</v>
      </c>
      <c r="F889" s="1011" t="s">
        <v>6</v>
      </c>
      <c r="G889" s="1011" t="s">
        <v>6</v>
      </c>
      <c r="H889" s="1011" t="s">
        <v>95</v>
      </c>
      <c r="I889" s="1011" t="s">
        <v>2093</v>
      </c>
      <c r="J889" s="1011" t="s">
        <v>2094</v>
      </c>
      <c r="K889" s="1011" t="s">
        <v>1329</v>
      </c>
      <c r="L889" s="1011" t="s">
        <v>47</v>
      </c>
      <c r="M889" s="1011" t="s">
        <v>198</v>
      </c>
      <c r="N889" s="1011">
        <v>95</v>
      </c>
      <c r="O889" s="1011">
        <v>73</v>
      </c>
      <c r="P889" s="1011">
        <v>869.84</v>
      </c>
      <c r="Q889" s="1011">
        <v>3423.45</v>
      </c>
      <c r="R889" s="1011">
        <v>343.74079671999999</v>
      </c>
      <c r="S889" s="1011">
        <v>912.81403372</v>
      </c>
      <c r="T889" s="1011">
        <v>-9.2032799999999994E-3</v>
      </c>
      <c r="U889" s="1011">
        <v>0</v>
      </c>
      <c r="V889" s="1011">
        <v>343.75</v>
      </c>
      <c r="W889" s="1011" t="s">
        <v>2095</v>
      </c>
      <c r="X889" s="1011" t="s">
        <v>1331</v>
      </c>
      <c r="Y889" s="1011" t="s">
        <v>2465</v>
      </c>
      <c r="AA889" s="1011" t="s">
        <v>2466</v>
      </c>
      <c r="AB889" s="1011" t="s">
        <v>140</v>
      </c>
    </row>
    <row r="890" spans="1:28" x14ac:dyDescent="0.25">
      <c r="A890" s="1011">
        <v>43796705</v>
      </c>
      <c r="B890" s="1011" t="s">
        <v>1809</v>
      </c>
      <c r="C890" s="1011" t="s">
        <v>1326</v>
      </c>
      <c r="D890" s="1011" t="s">
        <v>1</v>
      </c>
      <c r="E890" s="1011" t="s">
        <v>135</v>
      </c>
      <c r="F890" s="1011" t="s">
        <v>6</v>
      </c>
      <c r="G890" s="1011" t="s">
        <v>6</v>
      </c>
      <c r="H890" s="1011" t="s">
        <v>88</v>
      </c>
      <c r="I890" s="1011" t="s">
        <v>1810</v>
      </c>
      <c r="J890" s="1011" t="s">
        <v>1811</v>
      </c>
      <c r="K890" s="1011" t="s">
        <v>1329</v>
      </c>
      <c r="L890" s="1011" t="s">
        <v>47</v>
      </c>
      <c r="M890" s="1011" t="s">
        <v>198</v>
      </c>
      <c r="N890" s="1011">
        <v>152</v>
      </c>
      <c r="O890" s="1011">
        <v>0</v>
      </c>
      <c r="P890" s="1011">
        <v>2280</v>
      </c>
      <c r="Q890" s="1011">
        <v>4105.13</v>
      </c>
      <c r="R890" s="1011">
        <v>166.91</v>
      </c>
      <c r="S890" s="1011">
        <v>168.96264715999999</v>
      </c>
      <c r="T890" s="1011">
        <v>0</v>
      </c>
      <c r="U890" s="1011">
        <v>0</v>
      </c>
      <c r="V890" s="1011">
        <v>166.91</v>
      </c>
      <c r="W890" s="1011" t="s">
        <v>1812</v>
      </c>
      <c r="X890" s="1011" t="s">
        <v>1331</v>
      </c>
      <c r="Y890" s="1011" t="s">
        <v>1813</v>
      </c>
      <c r="AA890" s="1011" t="s">
        <v>1814</v>
      </c>
      <c r="AB890" s="1011" t="s">
        <v>140</v>
      </c>
    </row>
    <row r="891" spans="1:28" x14ac:dyDescent="0.25">
      <c r="A891" s="1011">
        <v>14044937</v>
      </c>
      <c r="B891" s="1011" t="s">
        <v>1582</v>
      </c>
      <c r="C891" s="1011" t="s">
        <v>1326</v>
      </c>
      <c r="D891" s="1011" t="s">
        <v>1</v>
      </c>
      <c r="E891" s="1011" t="s">
        <v>135</v>
      </c>
      <c r="F891" s="1011" t="s">
        <v>11</v>
      </c>
      <c r="G891" s="1011" t="s">
        <v>11</v>
      </c>
      <c r="H891" s="1011" t="s">
        <v>101</v>
      </c>
      <c r="I891" s="1011" t="s">
        <v>1583</v>
      </c>
      <c r="J891" s="1011" t="s">
        <v>1354</v>
      </c>
      <c r="K891" s="1011" t="s">
        <v>1329</v>
      </c>
      <c r="L891" s="1011" t="s">
        <v>47</v>
      </c>
      <c r="M891" s="1011" t="s">
        <v>198</v>
      </c>
      <c r="N891" s="1011">
        <v>141</v>
      </c>
      <c r="O891" s="1011">
        <v>62</v>
      </c>
      <c r="P891" s="1011">
        <v>5189.4799999999996</v>
      </c>
      <c r="Q891" s="1011">
        <v>5272.62</v>
      </c>
      <c r="R891" s="1011">
        <v>1452.97</v>
      </c>
      <c r="S891" s="1011">
        <v>281.42398052999999</v>
      </c>
      <c r="T891" s="1011">
        <v>0</v>
      </c>
      <c r="U891" s="1011">
        <v>0</v>
      </c>
      <c r="V891" s="1011">
        <v>1452.97</v>
      </c>
      <c r="W891" s="1011" t="s">
        <v>1355</v>
      </c>
      <c r="X891" s="1011" t="s">
        <v>1331</v>
      </c>
      <c r="Y891" s="1011" t="s">
        <v>1584</v>
      </c>
      <c r="AA891" s="1011" t="s">
        <v>1585</v>
      </c>
      <c r="AB891" s="1011" t="s">
        <v>140</v>
      </c>
    </row>
    <row r="892" spans="1:28" x14ac:dyDescent="0.25">
      <c r="A892" s="1011">
        <v>4089017</v>
      </c>
      <c r="B892" s="1011" t="s">
        <v>2056</v>
      </c>
      <c r="C892" s="1011" t="s">
        <v>1326</v>
      </c>
      <c r="D892" s="1011" t="s">
        <v>1</v>
      </c>
      <c r="E892" s="1011" t="s">
        <v>135</v>
      </c>
      <c r="F892" s="1011" t="s">
        <v>69</v>
      </c>
      <c r="G892" s="1011" t="s">
        <v>69</v>
      </c>
      <c r="H892" s="1011" t="s">
        <v>89</v>
      </c>
      <c r="I892" s="1011" t="s">
        <v>1688</v>
      </c>
      <c r="J892" s="1011" t="s">
        <v>1416</v>
      </c>
      <c r="K892" s="1011" t="s">
        <v>1329</v>
      </c>
      <c r="L892" s="1011" t="s">
        <v>47</v>
      </c>
      <c r="M892" s="1011" t="s">
        <v>198</v>
      </c>
      <c r="N892" s="1011">
        <v>59</v>
      </c>
      <c r="O892" s="1011">
        <v>31</v>
      </c>
      <c r="P892" s="1011">
        <v>590</v>
      </c>
      <c r="Q892" s="1011">
        <v>2004.6</v>
      </c>
      <c r="R892" s="1011">
        <v>257.37008206000002</v>
      </c>
      <c r="S892" s="1011">
        <v>280.49299855999999</v>
      </c>
      <c r="T892" s="1011">
        <v>1.008206E-2</v>
      </c>
      <c r="U892" s="1011">
        <v>0</v>
      </c>
      <c r="V892" s="1011">
        <v>257.36</v>
      </c>
      <c r="W892" s="1011" t="s">
        <v>1397</v>
      </c>
      <c r="X892" s="1011" t="s">
        <v>1331</v>
      </c>
      <c r="Y892" s="1011" t="s">
        <v>2057</v>
      </c>
      <c r="AA892" s="1011" t="s">
        <v>2058</v>
      </c>
      <c r="AB892" s="1011" t="s">
        <v>140</v>
      </c>
    </row>
    <row r="893" spans="1:28" x14ac:dyDescent="0.25">
      <c r="A893" s="1011">
        <v>74235227</v>
      </c>
      <c r="B893" s="1011" t="s">
        <v>2290</v>
      </c>
      <c r="C893" s="1011" t="s">
        <v>1326</v>
      </c>
      <c r="D893" s="1011" t="s">
        <v>1</v>
      </c>
      <c r="E893" s="1011" t="s">
        <v>135</v>
      </c>
      <c r="F893" s="1011" t="s">
        <v>34</v>
      </c>
      <c r="G893" s="1011" t="s">
        <v>34</v>
      </c>
      <c r="H893" s="1011" t="s">
        <v>91</v>
      </c>
      <c r="I893" s="1011" t="s">
        <v>1662</v>
      </c>
      <c r="J893" s="1011" t="s">
        <v>1663</v>
      </c>
      <c r="K893" s="1011" t="s">
        <v>1329</v>
      </c>
      <c r="L893" s="1011" t="s">
        <v>47</v>
      </c>
      <c r="M893" s="1011" t="s">
        <v>198</v>
      </c>
      <c r="N893" s="1011">
        <v>16</v>
      </c>
      <c r="O893" s="1011">
        <v>3</v>
      </c>
      <c r="P893" s="1011">
        <v>405.02</v>
      </c>
      <c r="Q893" s="1011">
        <v>775.68</v>
      </c>
      <c r="R893" s="1011">
        <v>57.950000520000003</v>
      </c>
      <c r="S893" s="1011">
        <v>39.05359352</v>
      </c>
      <c r="T893" s="1011">
        <v>5.2E-7</v>
      </c>
      <c r="U893" s="1011">
        <v>0</v>
      </c>
      <c r="V893" s="1011">
        <v>57.95</v>
      </c>
      <c r="W893" s="1011" t="s">
        <v>1664</v>
      </c>
      <c r="X893" s="1011" t="s">
        <v>1331</v>
      </c>
      <c r="Y893" s="1011" t="s">
        <v>2291</v>
      </c>
      <c r="AA893" s="1011" t="s">
        <v>2292</v>
      </c>
      <c r="AB893" s="1011" t="s">
        <v>140</v>
      </c>
    </row>
    <row r="894" spans="1:28" x14ac:dyDescent="0.25">
      <c r="A894" s="1011">
        <v>13758214</v>
      </c>
      <c r="B894" s="1011" t="s">
        <v>2437</v>
      </c>
      <c r="C894" s="1011" t="s">
        <v>1326</v>
      </c>
      <c r="D894" s="1011" t="s">
        <v>1</v>
      </c>
      <c r="E894" s="1011" t="s">
        <v>135</v>
      </c>
      <c r="F894" s="1011" t="s">
        <v>35</v>
      </c>
      <c r="G894" s="1011" t="s">
        <v>35</v>
      </c>
      <c r="H894" s="1011" t="s">
        <v>529</v>
      </c>
      <c r="I894" s="1011" t="s">
        <v>1656</v>
      </c>
      <c r="J894" s="1011" t="s">
        <v>1657</v>
      </c>
      <c r="K894" s="1011" t="s">
        <v>1329</v>
      </c>
      <c r="L894" s="1011" t="s">
        <v>47</v>
      </c>
      <c r="M894" s="1011" t="s">
        <v>198</v>
      </c>
      <c r="N894" s="1011">
        <v>60</v>
      </c>
      <c r="O894" s="1011">
        <v>0</v>
      </c>
      <c r="P894" s="1011">
        <v>4662.2</v>
      </c>
      <c r="Q894" s="1011">
        <v>13736.38</v>
      </c>
      <c r="R894" s="1011">
        <v>798.94</v>
      </c>
      <c r="S894" s="1011">
        <v>560.92650521999997</v>
      </c>
      <c r="T894" s="1011">
        <v>0</v>
      </c>
      <c r="U894" s="1011">
        <v>0</v>
      </c>
      <c r="V894" s="1011">
        <v>798.94</v>
      </c>
      <c r="W894" s="1011" t="s">
        <v>1658</v>
      </c>
      <c r="X894" s="1011" t="s">
        <v>1331</v>
      </c>
      <c r="Y894" s="1011" t="s">
        <v>2438</v>
      </c>
      <c r="AA894" s="1011" t="s">
        <v>2439</v>
      </c>
      <c r="AB894" s="1011" t="s">
        <v>140</v>
      </c>
    </row>
    <row r="895" spans="1:28" x14ac:dyDescent="0.25">
      <c r="A895" s="1011">
        <v>14284871</v>
      </c>
      <c r="B895" s="1011" t="s">
        <v>1508</v>
      </c>
      <c r="C895" s="1011" t="s">
        <v>1326</v>
      </c>
      <c r="D895" s="1011" t="s">
        <v>1</v>
      </c>
      <c r="E895" s="1011" t="s">
        <v>135</v>
      </c>
      <c r="F895" s="1011" t="s">
        <v>6</v>
      </c>
      <c r="G895" s="1011" t="s">
        <v>6</v>
      </c>
      <c r="H895" s="1011" t="s">
        <v>100</v>
      </c>
      <c r="I895" s="1011" t="s">
        <v>1509</v>
      </c>
      <c r="J895" s="1011" t="s">
        <v>1510</v>
      </c>
      <c r="K895" s="1011" t="s">
        <v>1329</v>
      </c>
      <c r="L895" s="1011" t="s">
        <v>47</v>
      </c>
      <c r="M895" s="1011" t="s">
        <v>198</v>
      </c>
      <c r="N895" s="1011">
        <v>24.916599999999999</v>
      </c>
      <c r="O895" s="1011">
        <v>24.916599999999999</v>
      </c>
      <c r="P895" s="1011">
        <v>862.19</v>
      </c>
      <c r="Q895" s="1011">
        <v>2236.02</v>
      </c>
      <c r="R895" s="1011">
        <v>510.17</v>
      </c>
      <c r="S895" s="1011">
        <v>122.05312264</v>
      </c>
      <c r="T895" s="1011">
        <v>0</v>
      </c>
      <c r="U895" s="1011">
        <v>0</v>
      </c>
      <c r="V895" s="1011">
        <v>510.17</v>
      </c>
      <c r="W895" s="1011" t="s">
        <v>1511</v>
      </c>
      <c r="X895" s="1011" t="s">
        <v>1331</v>
      </c>
      <c r="Y895" s="1011" t="s">
        <v>1512</v>
      </c>
      <c r="AA895" s="1011" t="s">
        <v>1513</v>
      </c>
      <c r="AB895" s="1011" t="s">
        <v>140</v>
      </c>
    </row>
    <row r="896" spans="1:28" x14ac:dyDescent="0.25">
      <c r="A896" s="1011">
        <v>4013058</v>
      </c>
      <c r="B896" s="1011" t="s">
        <v>2184</v>
      </c>
      <c r="C896" s="1011" t="s">
        <v>1326</v>
      </c>
      <c r="D896" s="1011" t="s">
        <v>1</v>
      </c>
      <c r="E896" s="1011" t="s">
        <v>135</v>
      </c>
      <c r="F896" s="1011" t="s">
        <v>48</v>
      </c>
      <c r="G896" s="1011" t="s">
        <v>48</v>
      </c>
      <c r="H896" s="1011" t="s">
        <v>96</v>
      </c>
      <c r="I896" s="1011" t="s">
        <v>1595</v>
      </c>
      <c r="J896" s="1011" t="s">
        <v>1596</v>
      </c>
      <c r="K896" s="1011" t="s">
        <v>1329</v>
      </c>
      <c r="L896" s="1011" t="s">
        <v>47</v>
      </c>
      <c r="M896" s="1011" t="s">
        <v>198</v>
      </c>
      <c r="N896" s="1011">
        <v>0.33339999999999997</v>
      </c>
      <c r="O896" s="1011">
        <v>0.33339999999999997</v>
      </c>
      <c r="P896" s="1011">
        <v>1.84</v>
      </c>
      <c r="Q896" s="1011">
        <v>21.46</v>
      </c>
      <c r="R896" s="1011">
        <v>3.86</v>
      </c>
      <c r="S896" s="1011">
        <v>12.30588579</v>
      </c>
      <c r="T896" s="1011">
        <v>0</v>
      </c>
      <c r="U896" s="1011">
        <v>0</v>
      </c>
      <c r="V896" s="1011">
        <v>3.86</v>
      </c>
      <c r="W896" s="1011" t="s">
        <v>1597</v>
      </c>
      <c r="X896" s="1011" t="s">
        <v>1331</v>
      </c>
      <c r="Y896" s="1011" t="s">
        <v>2185</v>
      </c>
      <c r="AA896" s="1011" t="s">
        <v>2186</v>
      </c>
      <c r="AB896" s="1011" t="s">
        <v>140</v>
      </c>
    </row>
    <row r="897" spans="1:28" x14ac:dyDescent="0.25">
      <c r="A897" s="1011">
        <v>54056197</v>
      </c>
      <c r="B897" s="1011" t="s">
        <v>1884</v>
      </c>
      <c r="C897" s="1011" t="s">
        <v>1326</v>
      </c>
      <c r="D897" s="1011" t="s">
        <v>1</v>
      </c>
      <c r="E897" s="1011" t="s">
        <v>135</v>
      </c>
      <c r="F897" s="1011" t="s">
        <v>20</v>
      </c>
      <c r="G897" s="1011" t="s">
        <v>20</v>
      </c>
      <c r="H897" s="1011" t="s">
        <v>529</v>
      </c>
      <c r="I897" s="1011" t="s">
        <v>1885</v>
      </c>
      <c r="J897" s="1011" t="s">
        <v>1886</v>
      </c>
      <c r="K897" s="1011" t="s">
        <v>1329</v>
      </c>
      <c r="L897" s="1011" t="s">
        <v>47</v>
      </c>
      <c r="M897" s="1011" t="s">
        <v>198</v>
      </c>
      <c r="N897" s="1011">
        <v>66</v>
      </c>
      <c r="O897" s="1011">
        <v>33</v>
      </c>
      <c r="P897" s="1011">
        <v>4053.69</v>
      </c>
      <c r="Q897" s="1011">
        <v>17503.25</v>
      </c>
      <c r="R897" s="1011">
        <v>1741.25173077</v>
      </c>
      <c r="S897" s="1011">
        <v>495.62009575000002</v>
      </c>
      <c r="T897" s="1011">
        <v>0.16173077</v>
      </c>
      <c r="U897" s="1011">
        <v>0</v>
      </c>
      <c r="V897" s="1011">
        <v>1741.09</v>
      </c>
      <c r="W897" s="1011" t="s">
        <v>1887</v>
      </c>
      <c r="X897" s="1011" t="s">
        <v>1331</v>
      </c>
      <c r="Y897" s="1011" t="s">
        <v>1888</v>
      </c>
      <c r="AA897" s="1011" t="s">
        <v>1889</v>
      </c>
      <c r="AB897" s="1011" t="s">
        <v>140</v>
      </c>
    </row>
    <row r="898" spans="1:28" x14ac:dyDescent="0.25">
      <c r="A898" s="1011">
        <v>3757507</v>
      </c>
      <c r="B898" s="1011" t="s">
        <v>1902</v>
      </c>
      <c r="C898" s="1011" t="s">
        <v>1326</v>
      </c>
      <c r="D898" s="1011" t="s">
        <v>1</v>
      </c>
      <c r="E898" s="1011" t="s">
        <v>135</v>
      </c>
      <c r="F898" s="1011" t="s">
        <v>14</v>
      </c>
      <c r="G898" s="1011" t="s">
        <v>14</v>
      </c>
      <c r="H898" s="1011" t="s">
        <v>96</v>
      </c>
      <c r="I898" s="1011" t="s">
        <v>1903</v>
      </c>
      <c r="J898" s="1011" t="s">
        <v>1904</v>
      </c>
      <c r="K898" s="1011" t="s">
        <v>1329</v>
      </c>
      <c r="L898" s="1011" t="s">
        <v>47</v>
      </c>
      <c r="M898" s="1011" t="s">
        <v>198</v>
      </c>
      <c r="N898" s="1011">
        <v>28</v>
      </c>
      <c r="O898" s="1011">
        <v>25</v>
      </c>
      <c r="P898" s="1011">
        <v>70.680000000000007</v>
      </c>
      <c r="Q898" s="1011">
        <v>610.57000000000005</v>
      </c>
      <c r="R898" s="1011">
        <v>233.62</v>
      </c>
      <c r="S898" s="1011">
        <v>85.745980599999996</v>
      </c>
      <c r="T898" s="1011">
        <v>0</v>
      </c>
      <c r="U898" s="1011">
        <v>0</v>
      </c>
      <c r="V898" s="1011">
        <v>233.62</v>
      </c>
      <c r="W898" s="1011" t="s">
        <v>1905</v>
      </c>
      <c r="X898" s="1011" t="s">
        <v>1331</v>
      </c>
      <c r="Y898" s="1011" t="s">
        <v>1906</v>
      </c>
      <c r="AA898" s="1011" t="s">
        <v>1907</v>
      </c>
      <c r="AB898" s="1011" t="s">
        <v>140</v>
      </c>
    </row>
    <row r="899" spans="1:28" x14ac:dyDescent="0.25">
      <c r="A899" s="1011">
        <v>54045844</v>
      </c>
      <c r="B899" s="1011" t="s">
        <v>2377</v>
      </c>
      <c r="C899" s="1011" t="s">
        <v>1326</v>
      </c>
      <c r="D899" s="1011" t="s">
        <v>1</v>
      </c>
      <c r="E899" s="1011" t="s">
        <v>135</v>
      </c>
      <c r="F899" s="1011" t="s">
        <v>74</v>
      </c>
      <c r="G899" s="1011" t="s">
        <v>74</v>
      </c>
      <c r="H899" s="1011" t="s">
        <v>104</v>
      </c>
      <c r="I899" s="1011" t="s">
        <v>2378</v>
      </c>
      <c r="J899" s="1011" t="s">
        <v>2328</v>
      </c>
      <c r="K899" s="1011" t="s">
        <v>1329</v>
      </c>
      <c r="L899" s="1011" t="s">
        <v>47</v>
      </c>
      <c r="M899" s="1011" t="s">
        <v>198</v>
      </c>
      <c r="N899" s="1011">
        <v>10</v>
      </c>
      <c r="O899" s="1011">
        <v>10</v>
      </c>
      <c r="P899" s="1011">
        <v>192.8</v>
      </c>
      <c r="Q899" s="1011">
        <v>923.15</v>
      </c>
      <c r="R899" s="1011">
        <v>182.39</v>
      </c>
      <c r="S899" s="1011">
        <v>120.21073411</v>
      </c>
      <c r="T899" s="1011">
        <v>0</v>
      </c>
      <c r="U899" s="1011">
        <v>0</v>
      </c>
      <c r="V899" s="1011">
        <v>182.39</v>
      </c>
      <c r="W899" s="1011" t="s">
        <v>2329</v>
      </c>
      <c r="X899" s="1011" t="s">
        <v>1331</v>
      </c>
      <c r="Y899" s="1011" t="s">
        <v>2379</v>
      </c>
      <c r="AA899" s="1011" t="s">
        <v>2380</v>
      </c>
      <c r="AB899" s="1011" t="s">
        <v>140</v>
      </c>
    </row>
    <row r="900" spans="1:28" x14ac:dyDescent="0.25">
      <c r="A900" s="1011">
        <v>83852160</v>
      </c>
      <c r="B900" s="1011" t="s">
        <v>2498</v>
      </c>
      <c r="C900" s="1011" t="s">
        <v>1326</v>
      </c>
      <c r="D900" s="1011" t="s">
        <v>1</v>
      </c>
      <c r="E900" s="1011" t="s">
        <v>135</v>
      </c>
      <c r="F900" s="1011" t="s">
        <v>0</v>
      </c>
      <c r="G900" s="1011" t="s">
        <v>0</v>
      </c>
      <c r="H900" s="1011" t="s">
        <v>96</v>
      </c>
      <c r="I900" s="1011" t="s">
        <v>1376</v>
      </c>
      <c r="J900" s="1011" t="s">
        <v>1377</v>
      </c>
      <c r="K900" s="1011" t="s">
        <v>1329</v>
      </c>
      <c r="L900" s="1011" t="s">
        <v>47</v>
      </c>
      <c r="M900" s="1011" t="s">
        <v>198</v>
      </c>
      <c r="N900" s="1011">
        <v>13</v>
      </c>
      <c r="O900" s="1011">
        <v>4</v>
      </c>
      <c r="P900" s="1011">
        <v>76.63</v>
      </c>
      <c r="Q900" s="1011">
        <v>534.88</v>
      </c>
      <c r="R900" s="1011">
        <v>53.87</v>
      </c>
      <c r="S900" s="1011">
        <v>54.66</v>
      </c>
      <c r="T900" s="1011">
        <v>0</v>
      </c>
      <c r="U900" s="1011">
        <v>0</v>
      </c>
      <c r="V900" s="1011">
        <v>53.87</v>
      </c>
      <c r="W900" s="1011" t="s">
        <v>1378</v>
      </c>
      <c r="X900" s="1011" t="s">
        <v>1331</v>
      </c>
      <c r="Y900" s="1011" t="s">
        <v>2499</v>
      </c>
      <c r="AA900" s="1011" t="s">
        <v>2500</v>
      </c>
      <c r="AB900" s="1011" t="s">
        <v>140</v>
      </c>
    </row>
    <row r="901" spans="1:28" x14ac:dyDescent="0.25">
      <c r="A901" s="1011">
        <v>54253646</v>
      </c>
      <c r="B901" s="1011" t="s">
        <v>1745</v>
      </c>
      <c r="C901" s="1011" t="s">
        <v>1326</v>
      </c>
      <c r="D901" s="1011" t="s">
        <v>1</v>
      </c>
      <c r="E901" s="1011" t="s">
        <v>135</v>
      </c>
      <c r="F901" s="1011" t="s">
        <v>6</v>
      </c>
      <c r="G901" s="1011" t="s">
        <v>6</v>
      </c>
      <c r="H901" s="1011" t="s">
        <v>101</v>
      </c>
      <c r="I901" s="1011" t="s">
        <v>1746</v>
      </c>
      <c r="J901" s="1011" t="s">
        <v>1405</v>
      </c>
      <c r="K901" s="1011" t="s">
        <v>1329</v>
      </c>
      <c r="L901" s="1011" t="s">
        <v>47</v>
      </c>
      <c r="M901" s="1011" t="s">
        <v>198</v>
      </c>
      <c r="N901" s="1011">
        <v>34</v>
      </c>
      <c r="O901" s="1011">
        <v>15</v>
      </c>
      <c r="P901" s="1011">
        <v>1246.51</v>
      </c>
      <c r="Q901" s="1011">
        <v>1349.84</v>
      </c>
      <c r="R901" s="1011">
        <v>255.2</v>
      </c>
      <c r="S901" s="1011">
        <v>135.19759447000001</v>
      </c>
      <c r="T901" s="1011">
        <v>0</v>
      </c>
      <c r="U901" s="1011">
        <v>0</v>
      </c>
      <c r="V901" s="1011">
        <v>255.2</v>
      </c>
      <c r="W901" s="1011" t="s">
        <v>1406</v>
      </c>
      <c r="X901" s="1011" t="s">
        <v>1331</v>
      </c>
      <c r="Y901" s="1011" t="s">
        <v>1747</v>
      </c>
      <c r="Z901" s="1011" t="s">
        <v>1748</v>
      </c>
      <c r="AA901" s="1011" t="s">
        <v>1749</v>
      </c>
      <c r="AB901" s="1011" t="s">
        <v>140</v>
      </c>
    </row>
    <row r="902" spans="1:28" x14ac:dyDescent="0.25">
      <c r="A902" s="1011">
        <v>54056197</v>
      </c>
      <c r="B902" s="1011" t="s">
        <v>1884</v>
      </c>
      <c r="C902" s="1011" t="s">
        <v>1326</v>
      </c>
      <c r="D902" s="1011" t="s">
        <v>1</v>
      </c>
      <c r="E902" s="1011" t="s">
        <v>135</v>
      </c>
      <c r="F902" s="1011" t="s">
        <v>20</v>
      </c>
      <c r="G902" s="1011" t="s">
        <v>20</v>
      </c>
      <c r="H902" s="1011" t="s">
        <v>102</v>
      </c>
      <c r="I902" s="1011" t="s">
        <v>1885</v>
      </c>
      <c r="J902" s="1011" t="s">
        <v>1886</v>
      </c>
      <c r="K902" s="1011" t="s">
        <v>1329</v>
      </c>
      <c r="L902" s="1011" t="s">
        <v>47</v>
      </c>
      <c r="M902" s="1011" t="s">
        <v>198</v>
      </c>
      <c r="N902" s="1011">
        <v>28</v>
      </c>
      <c r="O902" s="1011">
        <v>28</v>
      </c>
      <c r="P902" s="1011">
        <v>203.25</v>
      </c>
      <c r="Q902" s="1011">
        <v>1278.24</v>
      </c>
      <c r="R902" s="1011">
        <v>230.27</v>
      </c>
      <c r="S902" s="1011">
        <v>566.92750942999999</v>
      </c>
      <c r="T902" s="1011">
        <v>0</v>
      </c>
      <c r="U902" s="1011">
        <v>0</v>
      </c>
      <c r="V902" s="1011">
        <v>230.27</v>
      </c>
      <c r="W902" s="1011" t="s">
        <v>1887</v>
      </c>
      <c r="X902" s="1011" t="s">
        <v>1331</v>
      </c>
      <c r="Y902" s="1011" t="s">
        <v>1888</v>
      </c>
      <c r="AA902" s="1011" t="s">
        <v>1889</v>
      </c>
      <c r="AB902" s="1011" t="s">
        <v>140</v>
      </c>
    </row>
    <row r="903" spans="1:28" x14ac:dyDescent="0.25">
      <c r="A903" s="1011">
        <v>23756901</v>
      </c>
      <c r="B903" s="1011" t="s">
        <v>1553</v>
      </c>
      <c r="C903" s="1011" t="s">
        <v>1326</v>
      </c>
      <c r="D903" s="1011" t="s">
        <v>1</v>
      </c>
      <c r="E903" s="1011" t="s">
        <v>135</v>
      </c>
      <c r="F903" s="1011" t="s">
        <v>6</v>
      </c>
      <c r="G903" s="1011" t="s">
        <v>6</v>
      </c>
      <c r="H903" s="1011" t="s">
        <v>529</v>
      </c>
      <c r="I903" s="1011" t="s">
        <v>1554</v>
      </c>
      <c r="J903" s="1011" t="s">
        <v>1463</v>
      </c>
      <c r="K903" s="1011" t="s">
        <v>1329</v>
      </c>
      <c r="L903" s="1011" t="s">
        <v>47</v>
      </c>
      <c r="M903" s="1011" t="s">
        <v>198</v>
      </c>
      <c r="N903" s="1011">
        <v>5</v>
      </c>
      <c r="O903" s="1011">
        <v>0</v>
      </c>
      <c r="P903" s="1011">
        <v>170</v>
      </c>
      <c r="Q903" s="1011">
        <v>1101.42</v>
      </c>
      <c r="R903" s="1011">
        <v>264.49</v>
      </c>
      <c r="S903" s="1011">
        <v>23.715228629999999</v>
      </c>
      <c r="T903" s="1011">
        <v>0</v>
      </c>
      <c r="U903" s="1011">
        <v>0</v>
      </c>
      <c r="V903" s="1011">
        <v>264.49</v>
      </c>
      <c r="W903" s="1011" t="s">
        <v>1464</v>
      </c>
      <c r="X903" s="1011" t="s">
        <v>1331</v>
      </c>
      <c r="Y903" s="1011" t="s">
        <v>1555</v>
      </c>
      <c r="AA903" s="1011" t="s">
        <v>1556</v>
      </c>
      <c r="AB903" s="1011" t="s">
        <v>140</v>
      </c>
    </row>
    <row r="904" spans="1:28" x14ac:dyDescent="0.25">
      <c r="A904" s="1011">
        <v>63996508</v>
      </c>
      <c r="B904" s="1011" t="s">
        <v>2508</v>
      </c>
      <c r="C904" s="1011" t="s">
        <v>1326</v>
      </c>
      <c r="D904" s="1011" t="s">
        <v>1</v>
      </c>
      <c r="E904" s="1011" t="s">
        <v>135</v>
      </c>
      <c r="F904" s="1011" t="s">
        <v>14</v>
      </c>
      <c r="G904" s="1011" t="s">
        <v>14</v>
      </c>
      <c r="H904" s="1011" t="s">
        <v>96</v>
      </c>
      <c r="I904" s="1011" t="s">
        <v>1873</v>
      </c>
      <c r="J904" s="1011" t="s">
        <v>1874</v>
      </c>
      <c r="K904" s="1011" t="s">
        <v>1329</v>
      </c>
      <c r="L904" s="1011" t="s">
        <v>47</v>
      </c>
      <c r="M904" s="1011" t="s">
        <v>198</v>
      </c>
      <c r="N904" s="1011">
        <v>7</v>
      </c>
      <c r="O904" s="1011">
        <v>2</v>
      </c>
      <c r="P904" s="1011">
        <v>89.35</v>
      </c>
      <c r="Q904" s="1011">
        <v>642.44000000000005</v>
      </c>
      <c r="R904" s="1011">
        <v>61.38</v>
      </c>
      <c r="S904" s="1011">
        <v>48.69700375</v>
      </c>
      <c r="T904" s="1011">
        <v>0</v>
      </c>
      <c r="U904" s="1011">
        <v>0</v>
      </c>
      <c r="V904" s="1011">
        <v>61.38</v>
      </c>
      <c r="W904" s="1011" t="s">
        <v>1875</v>
      </c>
      <c r="X904" s="1011" t="s">
        <v>1331</v>
      </c>
      <c r="Y904" s="1011" t="s">
        <v>2509</v>
      </c>
      <c r="AA904" s="1011" t="s">
        <v>2510</v>
      </c>
      <c r="AB904" s="1011" t="s">
        <v>140</v>
      </c>
    </row>
    <row r="905" spans="1:28" x14ac:dyDescent="0.25">
      <c r="A905" s="1011">
        <v>63934905</v>
      </c>
      <c r="B905" s="1011" t="s">
        <v>2048</v>
      </c>
      <c r="C905" s="1011" t="s">
        <v>1326</v>
      </c>
      <c r="D905" s="1011" t="s">
        <v>1</v>
      </c>
      <c r="E905" s="1011" t="s">
        <v>135</v>
      </c>
      <c r="F905" s="1011" t="s">
        <v>34</v>
      </c>
      <c r="G905" s="1011" t="s">
        <v>34</v>
      </c>
      <c r="H905" s="1011" t="s">
        <v>89</v>
      </c>
      <c r="I905" s="1011" t="s">
        <v>2049</v>
      </c>
      <c r="J905" s="1011" t="s">
        <v>1510</v>
      </c>
      <c r="K905" s="1011" t="s">
        <v>1329</v>
      </c>
      <c r="L905" s="1011" t="s">
        <v>47</v>
      </c>
      <c r="M905" s="1011" t="s">
        <v>198</v>
      </c>
      <c r="N905" s="1011">
        <v>14</v>
      </c>
      <c r="O905" s="1011">
        <v>14</v>
      </c>
      <c r="P905" s="1011">
        <v>140</v>
      </c>
      <c r="Q905" s="1011">
        <v>360.97</v>
      </c>
      <c r="R905" s="1011">
        <v>44.64</v>
      </c>
      <c r="S905" s="1011">
        <v>88.352501000000004</v>
      </c>
      <c r="T905" s="1011">
        <v>0</v>
      </c>
      <c r="U905" s="1011">
        <v>0</v>
      </c>
      <c r="V905" s="1011">
        <v>44.64</v>
      </c>
      <c r="W905" s="1011" t="s">
        <v>1511</v>
      </c>
      <c r="X905" s="1011" t="s">
        <v>1331</v>
      </c>
      <c r="Y905" s="1011" t="s">
        <v>2050</v>
      </c>
      <c r="AA905" s="1011" t="s">
        <v>2051</v>
      </c>
      <c r="AB905" s="1011" t="s">
        <v>140</v>
      </c>
    </row>
    <row r="906" spans="1:28" x14ac:dyDescent="0.25">
      <c r="A906" s="1011">
        <v>23936792</v>
      </c>
      <c r="B906" s="1011" t="s">
        <v>2004</v>
      </c>
      <c r="C906" s="1011" t="s">
        <v>417</v>
      </c>
      <c r="D906" s="1011" t="s">
        <v>113</v>
      </c>
      <c r="E906" s="1011" t="s">
        <v>135</v>
      </c>
      <c r="F906" s="1011" t="s">
        <v>267</v>
      </c>
      <c r="G906" s="1011" t="s">
        <v>1687</v>
      </c>
      <c r="H906" s="1011" t="s">
        <v>529</v>
      </c>
      <c r="I906" s="1011" t="s">
        <v>1656</v>
      </c>
      <c r="J906" s="1011" t="s">
        <v>1657</v>
      </c>
      <c r="K906" s="1011" t="s">
        <v>1329</v>
      </c>
      <c r="L906" s="1011" t="s">
        <v>47</v>
      </c>
      <c r="M906" s="1011" t="s">
        <v>198</v>
      </c>
      <c r="N906" s="1011">
        <v>71</v>
      </c>
      <c r="O906" s="1011">
        <v>67</v>
      </c>
      <c r="P906" s="1011">
        <v>1996.4</v>
      </c>
      <c r="Q906" s="1011">
        <v>20911.29</v>
      </c>
      <c r="R906" s="1011">
        <v>963.44701194000004</v>
      </c>
      <c r="S906" s="1011">
        <v>286.47364686999998</v>
      </c>
      <c r="T906" s="1011">
        <v>19.117011940000001</v>
      </c>
      <c r="U906" s="1011">
        <v>0</v>
      </c>
      <c r="V906" s="1011">
        <v>944.33</v>
      </c>
      <c r="W906" s="1011" t="s">
        <v>1658</v>
      </c>
      <c r="X906" s="1011" t="s">
        <v>1331</v>
      </c>
      <c r="Y906" s="1011" t="s">
        <v>2005</v>
      </c>
      <c r="AA906" s="1011" t="s">
        <v>2006</v>
      </c>
      <c r="AB906" s="1011" t="s">
        <v>140</v>
      </c>
    </row>
    <row r="907" spans="1:28" x14ac:dyDescent="0.25">
      <c r="A907" s="1011">
        <v>74181983</v>
      </c>
      <c r="B907" s="1011" t="s">
        <v>1369</v>
      </c>
      <c r="C907" s="1011" t="s">
        <v>1326</v>
      </c>
      <c r="D907" s="1011" t="s">
        <v>1</v>
      </c>
      <c r="E907" s="1011" t="s">
        <v>135</v>
      </c>
      <c r="F907" s="1011" t="s">
        <v>6</v>
      </c>
      <c r="G907" s="1011" t="s">
        <v>6</v>
      </c>
      <c r="H907" s="1011" t="s">
        <v>96</v>
      </c>
      <c r="I907" s="1011" t="s">
        <v>1370</v>
      </c>
      <c r="J907" s="1011" t="s">
        <v>1371</v>
      </c>
      <c r="K907" s="1011" t="s">
        <v>1329</v>
      </c>
      <c r="L907" s="1011" t="s">
        <v>47</v>
      </c>
      <c r="M907" s="1011" t="s">
        <v>198</v>
      </c>
      <c r="N907" s="1011">
        <v>10</v>
      </c>
      <c r="O907" s="1011">
        <v>10</v>
      </c>
      <c r="P907" s="1011">
        <v>55.59</v>
      </c>
      <c r="Q907" s="1011">
        <v>321.77</v>
      </c>
      <c r="R907" s="1011">
        <v>70.849999999999994</v>
      </c>
      <c r="S907" s="1011">
        <v>60.635509089999999</v>
      </c>
      <c r="T907" s="1011">
        <v>0</v>
      </c>
      <c r="U907" s="1011">
        <v>0</v>
      </c>
      <c r="V907" s="1011">
        <v>70.849999999999994</v>
      </c>
      <c r="W907" s="1011" t="s">
        <v>1372</v>
      </c>
      <c r="X907" s="1011" t="s">
        <v>1331</v>
      </c>
      <c r="Y907" s="1011" t="s">
        <v>1373</v>
      </c>
      <c r="AA907" s="1011" t="s">
        <v>1374</v>
      </c>
      <c r="AB907" s="1011" t="s">
        <v>140</v>
      </c>
    </row>
    <row r="908" spans="1:28" x14ac:dyDescent="0.25">
      <c r="A908" s="1011">
        <v>24008617</v>
      </c>
      <c r="B908" s="1011" t="s">
        <v>2475</v>
      </c>
      <c r="C908" s="1011" t="s">
        <v>1326</v>
      </c>
      <c r="D908" s="1011" t="s">
        <v>1</v>
      </c>
      <c r="E908" s="1011" t="s">
        <v>135</v>
      </c>
      <c r="F908" s="1011" t="s">
        <v>34</v>
      </c>
      <c r="G908" s="1011" t="s">
        <v>34</v>
      </c>
      <c r="H908" s="1011" t="s">
        <v>87</v>
      </c>
      <c r="I908" s="1011" t="s">
        <v>1688</v>
      </c>
      <c r="J908" s="1011" t="s">
        <v>1416</v>
      </c>
      <c r="K908" s="1011" t="s">
        <v>1329</v>
      </c>
      <c r="L908" s="1011" t="s">
        <v>47</v>
      </c>
      <c r="M908" s="1011" t="s">
        <v>198</v>
      </c>
      <c r="N908" s="1011">
        <v>1</v>
      </c>
      <c r="O908" s="1011">
        <v>0</v>
      </c>
      <c r="P908" s="1011">
        <v>30</v>
      </c>
      <c r="Q908" s="1011">
        <v>171.19</v>
      </c>
      <c r="R908" s="1011">
        <v>31.69</v>
      </c>
      <c r="S908" s="1011">
        <v>1.8</v>
      </c>
      <c r="T908" s="1011">
        <v>0</v>
      </c>
      <c r="U908" s="1011">
        <v>0</v>
      </c>
      <c r="V908" s="1011">
        <v>31.69</v>
      </c>
      <c r="W908" s="1011" t="s">
        <v>1397</v>
      </c>
      <c r="X908" s="1011" t="s">
        <v>1331</v>
      </c>
      <c r="Y908" s="1011" t="s">
        <v>2476</v>
      </c>
      <c r="AA908" s="1011" t="s">
        <v>2477</v>
      </c>
      <c r="AB908" s="1011" t="s">
        <v>140</v>
      </c>
    </row>
    <row r="909" spans="1:28" x14ac:dyDescent="0.25">
      <c r="A909" s="1011">
        <v>13753793</v>
      </c>
      <c r="B909" s="1011" t="s">
        <v>2072</v>
      </c>
      <c r="C909" s="1011" t="s">
        <v>1326</v>
      </c>
      <c r="D909" s="1011" t="s">
        <v>1</v>
      </c>
      <c r="E909" s="1011" t="s">
        <v>135</v>
      </c>
      <c r="F909" s="1011" t="s">
        <v>6</v>
      </c>
      <c r="G909" s="1011" t="s">
        <v>6</v>
      </c>
      <c r="H909" s="1011" t="s">
        <v>104</v>
      </c>
      <c r="I909" s="1011" t="s">
        <v>1410</v>
      </c>
      <c r="J909" s="1011" t="s">
        <v>1411</v>
      </c>
      <c r="K909" s="1011" t="s">
        <v>1329</v>
      </c>
      <c r="L909" s="1011" t="s">
        <v>47</v>
      </c>
      <c r="M909" s="1011" t="s">
        <v>198</v>
      </c>
      <c r="N909" s="1011">
        <v>1</v>
      </c>
      <c r="O909" s="1011">
        <v>1</v>
      </c>
      <c r="P909" s="1011">
        <v>32</v>
      </c>
      <c r="Q909" s="1011">
        <v>49.99</v>
      </c>
      <c r="R909" s="1011">
        <v>-0.91</v>
      </c>
      <c r="S909" s="1011">
        <v>6.5036223299999998</v>
      </c>
      <c r="T909" s="1011">
        <v>0</v>
      </c>
      <c r="U909" s="1011">
        <v>0</v>
      </c>
      <c r="V909" s="1011">
        <v>-0.91</v>
      </c>
      <c r="W909" s="1011" t="s">
        <v>80</v>
      </c>
      <c r="X909" s="1011" t="s">
        <v>1331</v>
      </c>
      <c r="Y909" s="1011" t="s">
        <v>2073</v>
      </c>
      <c r="AA909" s="1011" t="s">
        <v>2074</v>
      </c>
      <c r="AB909" s="1011" t="s">
        <v>140</v>
      </c>
    </row>
    <row r="910" spans="1:28" x14ac:dyDescent="0.25">
      <c r="A910" s="1011">
        <v>13769211</v>
      </c>
      <c r="B910" s="1011" t="s">
        <v>2086</v>
      </c>
      <c r="C910" s="1011" t="s">
        <v>1326</v>
      </c>
      <c r="D910" s="1011" t="s">
        <v>1</v>
      </c>
      <c r="E910" s="1011" t="s">
        <v>135</v>
      </c>
      <c r="F910" s="1011" t="s">
        <v>36</v>
      </c>
      <c r="G910" s="1011" t="s">
        <v>36</v>
      </c>
      <c r="H910" s="1011" t="s">
        <v>93</v>
      </c>
      <c r="I910" s="1011" t="s">
        <v>2087</v>
      </c>
      <c r="J910" s="1011" t="s">
        <v>2088</v>
      </c>
      <c r="K910" s="1011" t="s">
        <v>1329</v>
      </c>
      <c r="L910" s="1011" t="s">
        <v>47</v>
      </c>
      <c r="M910" s="1011" t="s">
        <v>198</v>
      </c>
      <c r="N910" s="1011">
        <v>2</v>
      </c>
      <c r="O910" s="1011">
        <v>0</v>
      </c>
      <c r="P910" s="1011">
        <v>24</v>
      </c>
      <c r="Q910" s="1011">
        <v>129.69999999999999</v>
      </c>
      <c r="R910" s="1011">
        <v>34.74</v>
      </c>
      <c r="S910" s="1011">
        <v>8.9704166900000004</v>
      </c>
      <c r="T910" s="1011">
        <v>0</v>
      </c>
      <c r="U910" s="1011">
        <v>0</v>
      </c>
      <c r="V910" s="1011">
        <v>34.74</v>
      </c>
      <c r="W910" s="1011" t="s">
        <v>2089</v>
      </c>
      <c r="X910" s="1011" t="s">
        <v>1331</v>
      </c>
      <c r="Y910" s="1011" t="s">
        <v>2090</v>
      </c>
      <c r="AA910" s="1011" t="s">
        <v>2091</v>
      </c>
      <c r="AB910" s="1011" t="s">
        <v>140</v>
      </c>
    </row>
    <row r="911" spans="1:28" x14ac:dyDescent="0.25">
      <c r="A911" s="1011">
        <v>64015894</v>
      </c>
      <c r="B911" s="1011" t="s">
        <v>1325</v>
      </c>
      <c r="C911" s="1011" t="s">
        <v>1326</v>
      </c>
      <c r="D911" s="1011" t="s">
        <v>1</v>
      </c>
      <c r="E911" s="1011" t="s">
        <v>135</v>
      </c>
      <c r="F911" s="1011" t="s">
        <v>11</v>
      </c>
      <c r="G911" s="1011" t="s">
        <v>11</v>
      </c>
      <c r="H911" s="1011" t="s">
        <v>94</v>
      </c>
      <c r="I911" s="1011" t="s">
        <v>1327</v>
      </c>
      <c r="J911" s="1011" t="s">
        <v>1328</v>
      </c>
      <c r="K911" s="1011" t="s">
        <v>1329</v>
      </c>
      <c r="L911" s="1011" t="s">
        <v>47</v>
      </c>
      <c r="M911" s="1011" t="s">
        <v>198</v>
      </c>
      <c r="N911" s="1011">
        <v>2391</v>
      </c>
      <c r="O911" s="1011">
        <v>1964</v>
      </c>
      <c r="P911" s="1011">
        <v>29753.5</v>
      </c>
      <c r="Q911" s="1011">
        <v>57697.9</v>
      </c>
      <c r="R911" s="1011">
        <v>11348.91</v>
      </c>
      <c r="S911" s="1011">
        <v>6984.2113912499999</v>
      </c>
      <c r="T911" s="1011">
        <v>0</v>
      </c>
      <c r="U911" s="1011">
        <v>0</v>
      </c>
      <c r="V911" s="1011">
        <v>11348.91</v>
      </c>
      <c r="W911" s="1011" t="s">
        <v>1330</v>
      </c>
      <c r="X911" s="1011" t="s">
        <v>1331</v>
      </c>
      <c r="Y911" s="1011" t="s">
        <v>1332</v>
      </c>
      <c r="AA911" s="1011" t="s">
        <v>1333</v>
      </c>
      <c r="AB911" s="1011" t="s">
        <v>140</v>
      </c>
    </row>
    <row r="912" spans="1:28" x14ac:dyDescent="0.25">
      <c r="A912" s="1011">
        <v>3956695</v>
      </c>
      <c r="B912" s="1011" t="s">
        <v>2270</v>
      </c>
      <c r="C912" s="1011" t="s">
        <v>1326</v>
      </c>
      <c r="D912" s="1011" t="s">
        <v>1</v>
      </c>
      <c r="E912" s="1011" t="s">
        <v>135</v>
      </c>
      <c r="F912" s="1011" t="s">
        <v>34</v>
      </c>
      <c r="G912" s="1011" t="s">
        <v>34</v>
      </c>
      <c r="H912" s="1011" t="s">
        <v>100</v>
      </c>
      <c r="I912" s="1011" t="s">
        <v>1692</v>
      </c>
      <c r="J912" s="1011" t="s">
        <v>1693</v>
      </c>
      <c r="K912" s="1011" t="s">
        <v>1329</v>
      </c>
      <c r="L912" s="1011" t="s">
        <v>47</v>
      </c>
      <c r="M912" s="1011" t="s">
        <v>198</v>
      </c>
      <c r="N912" s="1011">
        <v>268.5</v>
      </c>
      <c r="O912" s="1011">
        <v>139</v>
      </c>
      <c r="P912" s="1011">
        <v>5201.8100000000004</v>
      </c>
      <c r="Q912" s="1011">
        <v>17100.86</v>
      </c>
      <c r="R912" s="1011">
        <v>3339.79</v>
      </c>
      <c r="S912" s="1011">
        <v>927.67690838999999</v>
      </c>
      <c r="T912" s="1011">
        <v>0</v>
      </c>
      <c r="U912" s="1011">
        <v>0</v>
      </c>
      <c r="V912" s="1011">
        <v>3339.79</v>
      </c>
      <c r="W912" s="1011" t="s">
        <v>1694</v>
      </c>
      <c r="X912" s="1011" t="s">
        <v>1331</v>
      </c>
      <c r="Y912" s="1011" t="s">
        <v>2271</v>
      </c>
      <c r="AA912" s="1011" t="s">
        <v>2272</v>
      </c>
      <c r="AB912" s="1011" t="s">
        <v>140</v>
      </c>
    </row>
    <row r="913" spans="1:28" x14ac:dyDescent="0.25">
      <c r="A913" s="1011">
        <v>24128670</v>
      </c>
      <c r="B913" s="1011" t="s">
        <v>1667</v>
      </c>
      <c r="C913" s="1011" t="s">
        <v>1326</v>
      </c>
      <c r="D913" s="1011" t="s">
        <v>1</v>
      </c>
      <c r="E913" s="1011" t="s">
        <v>135</v>
      </c>
      <c r="F913" s="1011" t="s">
        <v>14</v>
      </c>
      <c r="G913" s="1011" t="s">
        <v>14</v>
      </c>
      <c r="H913" s="1011" t="s">
        <v>97</v>
      </c>
      <c r="I913" s="1011" t="s">
        <v>1668</v>
      </c>
      <c r="J913" s="1011" t="s">
        <v>1669</v>
      </c>
      <c r="K913" s="1011" t="s">
        <v>1329</v>
      </c>
      <c r="L913" s="1011" t="s">
        <v>47</v>
      </c>
      <c r="M913" s="1011" t="s">
        <v>198</v>
      </c>
      <c r="N913" s="1011">
        <v>233.084</v>
      </c>
      <c r="O913" s="1011">
        <v>154.334</v>
      </c>
      <c r="P913" s="1011">
        <v>4898.58</v>
      </c>
      <c r="Q913" s="1011">
        <v>9214.58</v>
      </c>
      <c r="R913" s="1011">
        <v>1952.42808029</v>
      </c>
      <c r="S913" s="1011">
        <v>1490.9599399900001</v>
      </c>
      <c r="T913" s="1011">
        <v>-0.31191971000000002</v>
      </c>
      <c r="U913" s="1011">
        <v>0</v>
      </c>
      <c r="V913" s="1011">
        <v>1952.74</v>
      </c>
      <c r="W913" s="1011" t="s">
        <v>1670</v>
      </c>
      <c r="X913" s="1011" t="s">
        <v>1331</v>
      </c>
      <c r="Y913" s="1011" t="s">
        <v>1671</v>
      </c>
      <c r="Z913" s="1011" t="s">
        <v>1672</v>
      </c>
      <c r="AA913" s="1011" t="s">
        <v>1673</v>
      </c>
      <c r="AB913" s="1011" t="s">
        <v>140</v>
      </c>
    </row>
    <row r="914" spans="1:28" x14ac:dyDescent="0.25">
      <c r="A914" s="1011">
        <v>73754517</v>
      </c>
      <c r="B914" s="1011" t="s">
        <v>2553</v>
      </c>
      <c r="C914" s="1011" t="s">
        <v>1326</v>
      </c>
      <c r="D914" s="1011" t="s">
        <v>1</v>
      </c>
      <c r="E914" s="1011" t="s">
        <v>135</v>
      </c>
      <c r="F914" s="1011" t="s">
        <v>34</v>
      </c>
      <c r="G914" s="1011" t="s">
        <v>34</v>
      </c>
      <c r="H914" s="1011" t="s">
        <v>97</v>
      </c>
      <c r="I914" s="1011" t="s">
        <v>2554</v>
      </c>
      <c r="J914" s="1011" t="s">
        <v>2555</v>
      </c>
      <c r="K914" s="1011" t="s">
        <v>1329</v>
      </c>
      <c r="L914" s="1011" t="s">
        <v>47</v>
      </c>
      <c r="M914" s="1011" t="s">
        <v>198</v>
      </c>
      <c r="N914" s="1011">
        <v>778.33349999999996</v>
      </c>
      <c r="O914" s="1011">
        <v>420.16680000000002</v>
      </c>
      <c r="P914" s="1011">
        <v>14509.7</v>
      </c>
      <c r="Q914" s="1011">
        <v>21551.27</v>
      </c>
      <c r="R914" s="1011">
        <v>1329.57526381</v>
      </c>
      <c r="S914" s="1011">
        <v>3927.4146308300001</v>
      </c>
      <c r="T914" s="1011">
        <v>-0.88473619000000003</v>
      </c>
      <c r="U914" s="1011">
        <v>0</v>
      </c>
      <c r="V914" s="1011">
        <v>1330.46</v>
      </c>
      <c r="W914" s="1011" t="s">
        <v>2556</v>
      </c>
      <c r="X914" s="1011" t="s">
        <v>1331</v>
      </c>
      <c r="Y914" s="1011" t="s">
        <v>2557</v>
      </c>
      <c r="AA914" s="1011" t="s">
        <v>2558</v>
      </c>
      <c r="AB914" s="1011" t="s">
        <v>140</v>
      </c>
    </row>
    <row r="915" spans="1:28" x14ac:dyDescent="0.25">
      <c r="A915" s="1011">
        <v>3790045</v>
      </c>
      <c r="B915" s="1011" t="s">
        <v>1750</v>
      </c>
      <c r="C915" s="1011" t="s">
        <v>1326</v>
      </c>
      <c r="D915" s="1011" t="s">
        <v>113</v>
      </c>
      <c r="E915" s="1011" t="s">
        <v>135</v>
      </c>
      <c r="F915" s="1011" t="s">
        <v>267</v>
      </c>
      <c r="G915" s="1011" t="s">
        <v>1687</v>
      </c>
      <c r="H915" s="1011" t="s">
        <v>100</v>
      </c>
      <c r="I915" s="1011" t="s">
        <v>1688</v>
      </c>
      <c r="J915" s="1011" t="s">
        <v>1416</v>
      </c>
      <c r="K915" s="1011" t="s">
        <v>1329</v>
      </c>
      <c r="L915" s="1011" t="s">
        <v>47</v>
      </c>
      <c r="M915" s="1011" t="s">
        <v>198</v>
      </c>
      <c r="N915" s="1011">
        <v>47.7498</v>
      </c>
      <c r="O915" s="1011">
        <v>47.7498</v>
      </c>
      <c r="P915" s="1011">
        <v>711.83</v>
      </c>
      <c r="Q915" s="1011">
        <v>2575.31</v>
      </c>
      <c r="R915" s="1011">
        <v>473.1</v>
      </c>
      <c r="S915" s="1011">
        <v>276.59403510999999</v>
      </c>
      <c r="T915" s="1011">
        <v>0</v>
      </c>
      <c r="U915" s="1011">
        <v>0</v>
      </c>
      <c r="V915" s="1011">
        <v>473.1</v>
      </c>
      <c r="W915" s="1011" t="s">
        <v>1397</v>
      </c>
      <c r="X915" s="1011" t="s">
        <v>1331</v>
      </c>
      <c r="Y915" s="1011" t="s">
        <v>1751</v>
      </c>
      <c r="AA915" s="1011" t="s">
        <v>1752</v>
      </c>
      <c r="AB915" s="1011" t="s">
        <v>140</v>
      </c>
    </row>
    <row r="916" spans="1:28" x14ac:dyDescent="0.25">
      <c r="A916" s="1011">
        <v>64062466</v>
      </c>
      <c r="B916" s="1011" t="s">
        <v>1414</v>
      </c>
      <c r="C916" s="1011" t="s">
        <v>1326</v>
      </c>
      <c r="D916" s="1011" t="s">
        <v>1</v>
      </c>
      <c r="E916" s="1011" t="s">
        <v>135</v>
      </c>
      <c r="F916" s="1011" t="s">
        <v>62</v>
      </c>
      <c r="G916" s="1011" t="s">
        <v>62</v>
      </c>
      <c r="H916" s="1011" t="s">
        <v>530</v>
      </c>
      <c r="I916" s="1011" t="s">
        <v>1415</v>
      </c>
      <c r="J916" s="1011" t="s">
        <v>1416</v>
      </c>
      <c r="K916" s="1011" t="s">
        <v>1329</v>
      </c>
      <c r="L916" s="1011" t="s">
        <v>47</v>
      </c>
      <c r="M916" s="1011" t="s">
        <v>198</v>
      </c>
      <c r="N916" s="1011">
        <v>68</v>
      </c>
      <c r="O916" s="1011">
        <v>0</v>
      </c>
      <c r="P916" s="1011">
        <v>1025</v>
      </c>
      <c r="Q916" s="1011">
        <v>4139.43</v>
      </c>
      <c r="R916" s="1011">
        <v>227.85</v>
      </c>
      <c r="S916" s="1011">
        <v>154.53</v>
      </c>
      <c r="T916" s="1011">
        <v>0</v>
      </c>
      <c r="U916" s="1011">
        <v>0</v>
      </c>
      <c r="V916" s="1011">
        <v>227.85</v>
      </c>
      <c r="W916" s="1011" t="s">
        <v>1397</v>
      </c>
      <c r="X916" s="1011" t="s">
        <v>1331</v>
      </c>
      <c r="Y916" s="1011" t="s">
        <v>1417</v>
      </c>
      <c r="AA916" s="1011" t="s">
        <v>1418</v>
      </c>
      <c r="AB916" s="1011" t="s">
        <v>140</v>
      </c>
    </row>
    <row r="917" spans="1:28" x14ac:dyDescent="0.25">
      <c r="A917" s="1011">
        <v>44180685</v>
      </c>
      <c r="B917" s="1011" t="s">
        <v>1437</v>
      </c>
      <c r="C917" s="1011" t="s">
        <v>1326</v>
      </c>
      <c r="D917" s="1011" t="s">
        <v>1</v>
      </c>
      <c r="E917" s="1011" t="s">
        <v>135</v>
      </c>
      <c r="F917" s="1011" t="s">
        <v>0</v>
      </c>
      <c r="G917" s="1011" t="s">
        <v>0</v>
      </c>
      <c r="H917" s="1011" t="s">
        <v>92</v>
      </c>
      <c r="I917" s="1011" t="s">
        <v>1438</v>
      </c>
      <c r="J917" s="1011" t="s">
        <v>1439</v>
      </c>
      <c r="K917" s="1011" t="s">
        <v>1329</v>
      </c>
      <c r="L917" s="1011" t="s">
        <v>47</v>
      </c>
      <c r="M917" s="1011" t="s">
        <v>198</v>
      </c>
      <c r="N917" s="1011">
        <v>233</v>
      </c>
      <c r="O917" s="1011">
        <v>230</v>
      </c>
      <c r="P917" s="1011">
        <v>7029.19</v>
      </c>
      <c r="Q917" s="1011">
        <v>5291.02</v>
      </c>
      <c r="R917" s="1011">
        <v>179.83</v>
      </c>
      <c r="S917" s="1011">
        <v>900.26451741000005</v>
      </c>
      <c r="T917" s="1011">
        <v>0</v>
      </c>
      <c r="U917" s="1011">
        <v>0</v>
      </c>
      <c r="V917" s="1011">
        <v>179.83</v>
      </c>
      <c r="W917" s="1011" t="s">
        <v>1440</v>
      </c>
      <c r="X917" s="1011" t="s">
        <v>1331</v>
      </c>
      <c r="Y917" s="1011" t="s">
        <v>1441</v>
      </c>
      <c r="AA917" s="1011" t="s">
        <v>1442</v>
      </c>
      <c r="AB917" s="1011" t="s">
        <v>140</v>
      </c>
    </row>
    <row r="918" spans="1:28" x14ac:dyDescent="0.25">
      <c r="A918" s="1011">
        <v>43775741</v>
      </c>
      <c r="B918" s="1011" t="s">
        <v>2351</v>
      </c>
      <c r="C918" s="1011" t="s">
        <v>1326</v>
      </c>
      <c r="D918" s="1011" t="s">
        <v>1</v>
      </c>
      <c r="E918" s="1011" t="s">
        <v>135</v>
      </c>
      <c r="F918" s="1011" t="s">
        <v>20</v>
      </c>
      <c r="G918" s="1011" t="s">
        <v>20</v>
      </c>
      <c r="H918" s="1011" t="s">
        <v>95</v>
      </c>
      <c r="I918" s="1011" t="s">
        <v>2352</v>
      </c>
      <c r="J918" s="1011" t="s">
        <v>2353</v>
      </c>
      <c r="K918" s="1011" t="s">
        <v>1329</v>
      </c>
      <c r="L918" s="1011" t="s">
        <v>47</v>
      </c>
      <c r="M918" s="1011" t="s">
        <v>198</v>
      </c>
      <c r="N918" s="1011">
        <v>125</v>
      </c>
      <c r="O918" s="1011">
        <v>108</v>
      </c>
      <c r="P918" s="1011">
        <v>1979.13</v>
      </c>
      <c r="Q918" s="1011">
        <v>5857.66</v>
      </c>
      <c r="R918" s="1011">
        <v>260.08</v>
      </c>
      <c r="S918" s="1011">
        <v>2574.6582593500002</v>
      </c>
      <c r="T918" s="1011">
        <v>0</v>
      </c>
      <c r="U918" s="1011">
        <v>0</v>
      </c>
      <c r="V918" s="1011">
        <v>260.08</v>
      </c>
      <c r="W918" s="1011" t="s">
        <v>2354</v>
      </c>
      <c r="X918" s="1011" t="s">
        <v>1331</v>
      </c>
      <c r="Y918" s="1011" t="s">
        <v>2355</v>
      </c>
      <c r="AA918" s="1011" t="s">
        <v>2356</v>
      </c>
      <c r="AB918" s="1011" t="s">
        <v>140</v>
      </c>
    </row>
    <row r="919" spans="1:28" x14ac:dyDescent="0.25">
      <c r="A919" s="1011">
        <v>53755336</v>
      </c>
      <c r="B919" s="1011" t="s">
        <v>1485</v>
      </c>
      <c r="C919" s="1011" t="s">
        <v>1326</v>
      </c>
      <c r="D919" s="1011" t="s">
        <v>1</v>
      </c>
      <c r="E919" s="1011" t="s">
        <v>135</v>
      </c>
      <c r="F919" s="1011" t="s">
        <v>38</v>
      </c>
      <c r="G919" s="1011" t="s">
        <v>38</v>
      </c>
      <c r="H919" s="1011" t="s">
        <v>97</v>
      </c>
      <c r="I919" s="1011" t="s">
        <v>1382</v>
      </c>
      <c r="J919" s="1011" t="s">
        <v>1383</v>
      </c>
      <c r="K919" s="1011" t="s">
        <v>1329</v>
      </c>
      <c r="L919" s="1011" t="s">
        <v>47</v>
      </c>
      <c r="M919" s="1011" t="s">
        <v>198</v>
      </c>
      <c r="N919" s="1011">
        <v>716.75</v>
      </c>
      <c r="O919" s="1011">
        <v>315.5</v>
      </c>
      <c r="P919" s="1011">
        <v>13542.17</v>
      </c>
      <c r="Q919" s="1011">
        <v>20586.009999999998</v>
      </c>
      <c r="R919" s="1011">
        <v>2052.41</v>
      </c>
      <c r="S919" s="1011">
        <v>3558.9163343800001</v>
      </c>
      <c r="T919" s="1011">
        <v>396.5</v>
      </c>
      <c r="U919" s="1011">
        <v>0</v>
      </c>
      <c r="V919" s="1011">
        <v>2052.41</v>
      </c>
      <c r="W919" s="1011" t="s">
        <v>1384</v>
      </c>
      <c r="X919" s="1011" t="s">
        <v>1331</v>
      </c>
      <c r="Y919" s="1011" t="s">
        <v>1486</v>
      </c>
      <c r="AA919" s="1011" t="s">
        <v>1487</v>
      </c>
      <c r="AB919" s="1011" t="s">
        <v>140</v>
      </c>
    </row>
    <row r="920" spans="1:28" x14ac:dyDescent="0.25">
      <c r="A920" s="1011">
        <v>84143841</v>
      </c>
      <c r="B920" s="1011" t="s">
        <v>2222</v>
      </c>
      <c r="C920" s="1011" t="s">
        <v>1326</v>
      </c>
      <c r="D920" s="1011" t="s">
        <v>1</v>
      </c>
      <c r="E920" s="1011" t="s">
        <v>135</v>
      </c>
      <c r="F920" s="1011" t="s">
        <v>38</v>
      </c>
      <c r="G920" s="1011" t="s">
        <v>38</v>
      </c>
      <c r="H920" s="1011" t="s">
        <v>529</v>
      </c>
      <c r="I920" s="1011" t="s">
        <v>2223</v>
      </c>
      <c r="J920" s="1011" t="s">
        <v>1663</v>
      </c>
      <c r="K920" s="1011" t="s">
        <v>1329</v>
      </c>
      <c r="L920" s="1011" t="s">
        <v>47</v>
      </c>
      <c r="M920" s="1011" t="s">
        <v>198</v>
      </c>
      <c r="N920" s="1011">
        <v>31</v>
      </c>
      <c r="O920" s="1011">
        <v>19</v>
      </c>
      <c r="P920" s="1011">
        <v>2403.1</v>
      </c>
      <c r="Q920" s="1011">
        <v>10420.6</v>
      </c>
      <c r="R920" s="1011">
        <v>1730.83</v>
      </c>
      <c r="S920" s="1011">
        <v>274.43088475000002</v>
      </c>
      <c r="T920" s="1011">
        <v>0</v>
      </c>
      <c r="U920" s="1011">
        <v>0</v>
      </c>
      <c r="V920" s="1011">
        <v>1730.83</v>
      </c>
      <c r="W920" s="1011" t="s">
        <v>1664</v>
      </c>
      <c r="X920" s="1011" t="s">
        <v>1331</v>
      </c>
      <c r="Y920" s="1011" t="s">
        <v>2224</v>
      </c>
      <c r="AA920" s="1011" t="s">
        <v>2225</v>
      </c>
      <c r="AB920" s="1011" t="s">
        <v>140</v>
      </c>
    </row>
    <row r="921" spans="1:28" x14ac:dyDescent="0.25">
      <c r="A921" s="1011">
        <v>3772456</v>
      </c>
      <c r="B921" s="1011" t="s">
        <v>2526</v>
      </c>
      <c r="C921" s="1011" t="s">
        <v>1326</v>
      </c>
      <c r="D921" s="1011" t="s">
        <v>1</v>
      </c>
      <c r="E921" s="1011" t="s">
        <v>135</v>
      </c>
      <c r="F921" s="1011" t="s">
        <v>45</v>
      </c>
      <c r="G921" s="1011" t="s">
        <v>45</v>
      </c>
      <c r="H921" s="1011" t="s">
        <v>95</v>
      </c>
      <c r="I921" s="1011" t="s">
        <v>2527</v>
      </c>
      <c r="J921" s="1011" t="s">
        <v>1475</v>
      </c>
      <c r="K921" s="1011" t="s">
        <v>1329</v>
      </c>
      <c r="L921" s="1011" t="s">
        <v>47</v>
      </c>
      <c r="M921" s="1011" t="s">
        <v>198</v>
      </c>
      <c r="N921" s="1011">
        <v>721.2</v>
      </c>
      <c r="O921" s="1011">
        <v>471.2</v>
      </c>
      <c r="P921" s="1011">
        <v>8193.48</v>
      </c>
      <c r="Q921" s="1011">
        <v>22483.4</v>
      </c>
      <c r="R921" s="1011">
        <v>3048.7686942599998</v>
      </c>
      <c r="S921" s="1011">
        <v>5141.8323213100002</v>
      </c>
      <c r="T921" s="1011">
        <v>-3.1305739999999999E-2</v>
      </c>
      <c r="U921" s="1011">
        <v>0</v>
      </c>
      <c r="V921" s="1011">
        <v>3048.8</v>
      </c>
      <c r="W921" s="1011" t="s">
        <v>1476</v>
      </c>
      <c r="X921" s="1011" t="s">
        <v>1331</v>
      </c>
      <c r="Y921" s="1011" t="s">
        <v>2528</v>
      </c>
      <c r="AA921" s="1011" t="s">
        <v>2529</v>
      </c>
      <c r="AB921" s="1011" t="s">
        <v>140</v>
      </c>
    </row>
    <row r="922" spans="1:28" x14ac:dyDescent="0.25">
      <c r="A922" s="1011">
        <v>63955280</v>
      </c>
      <c r="B922" s="1011" t="s">
        <v>2000</v>
      </c>
      <c r="C922" s="1011" t="s">
        <v>1326</v>
      </c>
      <c r="D922" s="1011" t="s">
        <v>1</v>
      </c>
      <c r="E922" s="1011" t="s">
        <v>135</v>
      </c>
      <c r="F922" s="1011" t="s">
        <v>20</v>
      </c>
      <c r="G922" s="1011" t="s">
        <v>20</v>
      </c>
      <c r="H922" s="1011" t="s">
        <v>94</v>
      </c>
      <c r="I922" s="1011" t="s">
        <v>2001</v>
      </c>
      <c r="J922" s="1011" t="s">
        <v>1985</v>
      </c>
      <c r="K922" s="1011" t="s">
        <v>1329</v>
      </c>
      <c r="L922" s="1011" t="s">
        <v>47</v>
      </c>
      <c r="M922" s="1011" t="s">
        <v>198</v>
      </c>
      <c r="N922" s="1011">
        <v>2046</v>
      </c>
      <c r="O922" s="1011">
        <v>473</v>
      </c>
      <c r="P922" s="1011">
        <v>65648</v>
      </c>
      <c r="Q922" s="1011">
        <v>41894.050000000003</v>
      </c>
      <c r="R922" s="1011">
        <v>2836.23</v>
      </c>
      <c r="S922" s="1011">
        <v>6310.5277855000004</v>
      </c>
      <c r="T922" s="1011">
        <v>0</v>
      </c>
      <c r="U922" s="1011">
        <v>0</v>
      </c>
      <c r="V922" s="1011">
        <v>2794.23</v>
      </c>
      <c r="W922" s="1011" t="s">
        <v>10</v>
      </c>
      <c r="X922" s="1011" t="s">
        <v>1331</v>
      </c>
      <c r="Y922" s="1011" t="s">
        <v>2002</v>
      </c>
      <c r="AA922" s="1011" t="s">
        <v>2003</v>
      </c>
      <c r="AB922" s="1011" t="s">
        <v>140</v>
      </c>
    </row>
    <row r="923" spans="1:28" x14ac:dyDescent="0.25">
      <c r="A923" s="1011">
        <v>73754913</v>
      </c>
      <c r="B923" s="1011" t="s">
        <v>1778</v>
      </c>
      <c r="C923" s="1011" t="s">
        <v>1326</v>
      </c>
      <c r="D923" s="1011" t="s">
        <v>1</v>
      </c>
      <c r="E923" s="1011" t="s">
        <v>135</v>
      </c>
      <c r="F923" s="1011" t="s">
        <v>0</v>
      </c>
      <c r="G923" s="1011" t="s">
        <v>0</v>
      </c>
      <c r="H923" s="1011" t="s">
        <v>95</v>
      </c>
      <c r="I923" s="1011" t="s">
        <v>1779</v>
      </c>
      <c r="J923" s="1011" t="s">
        <v>1780</v>
      </c>
      <c r="K923" s="1011" t="s">
        <v>1329</v>
      </c>
      <c r="L923" s="1011" t="s">
        <v>47</v>
      </c>
      <c r="M923" s="1011" t="s">
        <v>198</v>
      </c>
      <c r="N923" s="1011">
        <v>387</v>
      </c>
      <c r="O923" s="1011">
        <v>223</v>
      </c>
      <c r="P923" s="1011">
        <v>3491.24</v>
      </c>
      <c r="Q923" s="1011">
        <v>14266.97</v>
      </c>
      <c r="R923" s="1011">
        <v>1271.3228430300001</v>
      </c>
      <c r="S923" s="1011">
        <v>5023.2501149199998</v>
      </c>
      <c r="T923" s="1011">
        <v>-2.7156969999999999E-2</v>
      </c>
      <c r="U923" s="1011">
        <v>0</v>
      </c>
      <c r="V923" s="1011">
        <v>1271.3499999999999</v>
      </c>
      <c r="W923" s="1011" t="s">
        <v>1781</v>
      </c>
      <c r="X923" s="1011" t="s">
        <v>1331</v>
      </c>
      <c r="Y923" s="1011" t="s">
        <v>1782</v>
      </c>
      <c r="AA923" s="1011" t="s">
        <v>1783</v>
      </c>
      <c r="AB923" s="1011" t="s">
        <v>140</v>
      </c>
    </row>
    <row r="924" spans="1:28" x14ac:dyDescent="0.25">
      <c r="A924" s="1011">
        <v>23942782</v>
      </c>
      <c r="B924" s="1011" t="s">
        <v>2101</v>
      </c>
      <c r="C924" s="1011" t="s">
        <v>1326</v>
      </c>
      <c r="D924" s="1011" t="s">
        <v>1</v>
      </c>
      <c r="E924" s="1011" t="s">
        <v>135</v>
      </c>
      <c r="F924" s="1011" t="s">
        <v>34</v>
      </c>
      <c r="G924" s="1011" t="s">
        <v>34</v>
      </c>
      <c r="H924" s="1011" t="s">
        <v>94</v>
      </c>
      <c r="I924" s="1011" t="s">
        <v>1376</v>
      </c>
      <c r="J924" s="1011" t="s">
        <v>1377</v>
      </c>
      <c r="K924" s="1011" t="s">
        <v>1329</v>
      </c>
      <c r="L924" s="1011" t="s">
        <v>47</v>
      </c>
      <c r="M924" s="1011" t="s">
        <v>198</v>
      </c>
      <c r="N924" s="1011">
        <v>181.75</v>
      </c>
      <c r="O924" s="1011">
        <v>128.75</v>
      </c>
      <c r="P924" s="1011">
        <v>2021</v>
      </c>
      <c r="Q924" s="1011">
        <v>3649.92</v>
      </c>
      <c r="R924" s="1011">
        <v>707.7</v>
      </c>
      <c r="S924" s="1011">
        <v>497.09938883000001</v>
      </c>
      <c r="T924" s="1011">
        <v>0</v>
      </c>
      <c r="U924" s="1011">
        <v>0</v>
      </c>
      <c r="V924" s="1011">
        <v>707.7</v>
      </c>
      <c r="W924" s="1011" t="s">
        <v>1378</v>
      </c>
      <c r="X924" s="1011" t="s">
        <v>1331</v>
      </c>
      <c r="Y924" s="1011" t="s">
        <v>2102</v>
      </c>
      <c r="AA924" s="1011" t="s">
        <v>2103</v>
      </c>
      <c r="AB924" s="1011" t="s">
        <v>140</v>
      </c>
    </row>
    <row r="925" spans="1:28" x14ac:dyDescent="0.25">
      <c r="A925" s="1011">
        <v>93797231</v>
      </c>
      <c r="B925" s="1011" t="s">
        <v>1497</v>
      </c>
      <c r="C925" s="1011" t="s">
        <v>1326</v>
      </c>
      <c r="D925" s="1011" t="s">
        <v>1</v>
      </c>
      <c r="E925" s="1011" t="s">
        <v>135</v>
      </c>
      <c r="F925" s="1011" t="s">
        <v>11</v>
      </c>
      <c r="G925" s="1011" t="s">
        <v>11</v>
      </c>
      <c r="H925" s="1011" t="s">
        <v>95</v>
      </c>
      <c r="I925" s="1011" t="s">
        <v>1498</v>
      </c>
      <c r="J925" s="1011" t="s">
        <v>1499</v>
      </c>
      <c r="K925" s="1011" t="s">
        <v>1329</v>
      </c>
      <c r="L925" s="1011" t="s">
        <v>47</v>
      </c>
      <c r="M925" s="1011" t="s">
        <v>198</v>
      </c>
      <c r="N925" s="1011">
        <v>889.73320000000001</v>
      </c>
      <c r="O925" s="1011">
        <v>537.73320000000001</v>
      </c>
      <c r="P925" s="1011">
        <v>9886.81</v>
      </c>
      <c r="Q925" s="1011">
        <v>25560.14</v>
      </c>
      <c r="R925" s="1011">
        <v>-6772.3216466000003</v>
      </c>
      <c r="S925" s="1011">
        <v>12170.303599360001</v>
      </c>
      <c r="T925" s="1011">
        <v>0.19835340000000001</v>
      </c>
      <c r="U925" s="1011">
        <v>3775.93</v>
      </c>
      <c r="V925" s="1011">
        <v>-2996.28</v>
      </c>
      <c r="W925" s="1011" t="s">
        <v>1361</v>
      </c>
      <c r="X925" s="1011" t="s">
        <v>1331</v>
      </c>
      <c r="Y925" s="1011" t="s">
        <v>1500</v>
      </c>
      <c r="AA925" s="1011" t="s">
        <v>1501</v>
      </c>
      <c r="AB925" s="1011" t="s">
        <v>140</v>
      </c>
    </row>
    <row r="926" spans="1:28" x14ac:dyDescent="0.25">
      <c r="A926" s="1011">
        <v>3757812</v>
      </c>
      <c r="B926" s="1011" t="s">
        <v>1497</v>
      </c>
      <c r="C926" s="1011" t="s">
        <v>1326</v>
      </c>
      <c r="D926" s="1011" t="s">
        <v>1</v>
      </c>
      <c r="E926" s="1011" t="s">
        <v>135</v>
      </c>
      <c r="F926" s="1011" t="s">
        <v>11</v>
      </c>
      <c r="G926" s="1011" t="s">
        <v>11</v>
      </c>
      <c r="H926" s="1011" t="s">
        <v>96</v>
      </c>
      <c r="I926" s="1011" t="s">
        <v>1359</v>
      </c>
      <c r="J926" s="1011" t="s">
        <v>1360</v>
      </c>
      <c r="K926" s="1011" t="s">
        <v>1329</v>
      </c>
      <c r="L926" s="1011" t="s">
        <v>47</v>
      </c>
      <c r="M926" s="1011" t="s">
        <v>198</v>
      </c>
      <c r="N926" s="1011">
        <v>2339</v>
      </c>
      <c r="O926" s="1011">
        <v>23</v>
      </c>
      <c r="P926" s="1011">
        <v>983.71</v>
      </c>
      <c r="Q926" s="1011">
        <v>3317.31</v>
      </c>
      <c r="R926" s="1011">
        <v>350.12680423</v>
      </c>
      <c r="S926" s="1011">
        <v>121.61960232</v>
      </c>
      <c r="T926" s="1011">
        <v>-0.19319576999999999</v>
      </c>
      <c r="U926" s="1011">
        <v>170.88</v>
      </c>
      <c r="V926" s="1011">
        <v>531.88</v>
      </c>
      <c r="W926" s="1011" t="s">
        <v>1361</v>
      </c>
      <c r="X926" s="1011" t="s">
        <v>1331</v>
      </c>
      <c r="Y926" s="1011" t="s">
        <v>2182</v>
      </c>
      <c r="AA926" s="1011" t="s">
        <v>2183</v>
      </c>
      <c r="AB926" s="1011" t="s">
        <v>140</v>
      </c>
    </row>
    <row r="927" spans="1:28" x14ac:dyDescent="0.25">
      <c r="A927" s="1011">
        <v>73754517</v>
      </c>
      <c r="B927" s="1011" t="s">
        <v>2553</v>
      </c>
      <c r="C927" s="1011" t="s">
        <v>1326</v>
      </c>
      <c r="D927" s="1011" t="s">
        <v>1</v>
      </c>
      <c r="E927" s="1011" t="s">
        <v>135</v>
      </c>
      <c r="F927" s="1011" t="s">
        <v>34</v>
      </c>
      <c r="G927" s="1011" t="s">
        <v>34</v>
      </c>
      <c r="H927" s="1011" t="s">
        <v>92</v>
      </c>
      <c r="I927" s="1011" t="s">
        <v>2554</v>
      </c>
      <c r="J927" s="1011" t="s">
        <v>2555</v>
      </c>
      <c r="K927" s="1011" t="s">
        <v>1329</v>
      </c>
      <c r="L927" s="1011" t="s">
        <v>47</v>
      </c>
      <c r="M927" s="1011" t="s">
        <v>198</v>
      </c>
      <c r="N927" s="1011">
        <v>282</v>
      </c>
      <c r="O927" s="1011">
        <v>282</v>
      </c>
      <c r="P927" s="1011">
        <v>9898</v>
      </c>
      <c r="Q927" s="1011">
        <v>7579.77</v>
      </c>
      <c r="R927" s="1011">
        <v>277.62</v>
      </c>
      <c r="S927" s="1011">
        <v>1429.96121702</v>
      </c>
      <c r="T927" s="1011">
        <v>0</v>
      </c>
      <c r="U927" s="1011">
        <v>0</v>
      </c>
      <c r="V927" s="1011">
        <v>277.62</v>
      </c>
      <c r="W927" s="1011" t="s">
        <v>2556</v>
      </c>
      <c r="X927" s="1011" t="s">
        <v>1331</v>
      </c>
      <c r="Y927" s="1011" t="s">
        <v>2557</v>
      </c>
      <c r="AA927" s="1011" t="s">
        <v>2558</v>
      </c>
      <c r="AB927" s="1011" t="s">
        <v>140</v>
      </c>
    </row>
    <row r="928" spans="1:28" x14ac:dyDescent="0.25">
      <c r="A928" s="1011">
        <v>23840531</v>
      </c>
      <c r="B928" s="1011" t="s">
        <v>2488</v>
      </c>
      <c r="C928" s="1011" t="s">
        <v>1326</v>
      </c>
      <c r="D928" s="1011" t="s">
        <v>1</v>
      </c>
      <c r="E928" s="1011" t="s">
        <v>135</v>
      </c>
      <c r="F928" s="1011" t="s">
        <v>0</v>
      </c>
      <c r="G928" s="1011" t="s">
        <v>0</v>
      </c>
      <c r="H928" s="1011" t="s">
        <v>102</v>
      </c>
      <c r="I928" s="1011" t="s">
        <v>2489</v>
      </c>
      <c r="J928" s="1011" t="s">
        <v>2490</v>
      </c>
      <c r="K928" s="1011" t="s">
        <v>1329</v>
      </c>
      <c r="L928" s="1011" t="s">
        <v>47</v>
      </c>
      <c r="M928" s="1011" t="s">
        <v>198</v>
      </c>
      <c r="N928" s="1011">
        <v>54</v>
      </c>
      <c r="O928" s="1011">
        <v>0</v>
      </c>
      <c r="P928" s="1011">
        <v>2739.06</v>
      </c>
      <c r="Q928" s="1011">
        <v>4584</v>
      </c>
      <c r="R928" s="1011">
        <v>130.72265195</v>
      </c>
      <c r="S928" s="1011">
        <v>1.24543395</v>
      </c>
      <c r="T928" s="1011">
        <v>33.962651950000001</v>
      </c>
      <c r="U928" s="1011">
        <v>0</v>
      </c>
      <c r="V928" s="1011">
        <v>124.76</v>
      </c>
      <c r="W928" s="1011" t="s">
        <v>2491</v>
      </c>
      <c r="X928" s="1011" t="s">
        <v>1331</v>
      </c>
      <c r="Y928" s="1011" t="s">
        <v>2492</v>
      </c>
      <c r="AA928" s="1011" t="s">
        <v>2493</v>
      </c>
      <c r="AB928" s="1011" t="s">
        <v>140</v>
      </c>
    </row>
    <row r="929" spans="1:28" x14ac:dyDescent="0.25">
      <c r="A929" s="1011">
        <v>44150696</v>
      </c>
      <c r="B929" s="1011" t="s">
        <v>1784</v>
      </c>
      <c r="C929" s="1011" t="s">
        <v>1326</v>
      </c>
      <c r="D929" s="1011" t="s">
        <v>1</v>
      </c>
      <c r="E929" s="1011" t="s">
        <v>135</v>
      </c>
      <c r="F929" s="1011" t="s">
        <v>20</v>
      </c>
      <c r="G929" s="1011" t="s">
        <v>20</v>
      </c>
      <c r="H929" s="1011" t="s">
        <v>98</v>
      </c>
      <c r="I929" s="1011" t="s">
        <v>1785</v>
      </c>
      <c r="J929" s="1011" t="s">
        <v>1360</v>
      </c>
      <c r="K929" s="1011" t="s">
        <v>1329</v>
      </c>
      <c r="L929" s="1011" t="s">
        <v>47</v>
      </c>
      <c r="M929" s="1011" t="s">
        <v>198</v>
      </c>
      <c r="N929" s="1011">
        <v>239.83269999999999</v>
      </c>
      <c r="O929" s="1011">
        <v>235.83269999999999</v>
      </c>
      <c r="P929" s="1011">
        <v>5011.9799999999996</v>
      </c>
      <c r="Q929" s="1011">
        <v>5101.4799999999996</v>
      </c>
      <c r="R929" s="1011">
        <v>651.03</v>
      </c>
      <c r="S929" s="1011">
        <v>965.31469138</v>
      </c>
      <c r="T929" s="1011">
        <v>0</v>
      </c>
      <c r="U929" s="1011">
        <v>0</v>
      </c>
      <c r="V929" s="1011">
        <v>651.03</v>
      </c>
      <c r="W929" s="1011" t="s">
        <v>1361</v>
      </c>
      <c r="X929" s="1011" t="s">
        <v>1331</v>
      </c>
      <c r="Y929" s="1011" t="s">
        <v>1786</v>
      </c>
      <c r="Z929" s="1011" t="s">
        <v>1787</v>
      </c>
      <c r="AA929" s="1011" t="s">
        <v>1788</v>
      </c>
      <c r="AB929" s="1011" t="s">
        <v>140</v>
      </c>
    </row>
    <row r="930" spans="1:28" x14ac:dyDescent="0.25">
      <c r="A930" s="1011">
        <v>4232021</v>
      </c>
      <c r="B930" s="1011" t="s">
        <v>1932</v>
      </c>
      <c r="C930" s="1011" t="s">
        <v>1326</v>
      </c>
      <c r="D930" s="1011" t="s">
        <v>1</v>
      </c>
      <c r="E930" s="1011" t="s">
        <v>135</v>
      </c>
      <c r="F930" s="1011" t="s">
        <v>34</v>
      </c>
      <c r="G930" s="1011" t="s">
        <v>34</v>
      </c>
      <c r="H930" s="1011" t="s">
        <v>104</v>
      </c>
      <c r="I930" s="1011" t="s">
        <v>1933</v>
      </c>
      <c r="J930" s="1011" t="s">
        <v>1934</v>
      </c>
      <c r="K930" s="1011" t="s">
        <v>1329</v>
      </c>
      <c r="L930" s="1011" t="s">
        <v>47</v>
      </c>
      <c r="M930" s="1011" t="s">
        <v>198</v>
      </c>
      <c r="N930" s="1011">
        <v>48</v>
      </c>
      <c r="O930" s="1011">
        <v>5</v>
      </c>
      <c r="P930" s="1011">
        <v>1299.1600000000001</v>
      </c>
      <c r="Q930" s="1011">
        <v>3570.56</v>
      </c>
      <c r="R930" s="1011">
        <v>332.14296273999997</v>
      </c>
      <c r="S930" s="1011">
        <v>22.438237740000002</v>
      </c>
      <c r="T930" s="1011">
        <v>4131.3329627399999</v>
      </c>
      <c r="U930" s="1011">
        <v>0</v>
      </c>
      <c r="V930" s="1011">
        <v>365.66</v>
      </c>
      <c r="W930" s="1011" t="s">
        <v>1935</v>
      </c>
      <c r="X930" s="1011" t="s">
        <v>1331</v>
      </c>
      <c r="Y930" s="1011" t="s">
        <v>1936</v>
      </c>
      <c r="AA930" s="1011" t="s">
        <v>1399</v>
      </c>
      <c r="AB930" s="1011" t="s">
        <v>140</v>
      </c>
    </row>
    <row r="931" spans="1:28" x14ac:dyDescent="0.25">
      <c r="A931" s="1011">
        <v>63918262</v>
      </c>
      <c r="B931" s="1011" t="s">
        <v>1409</v>
      </c>
      <c r="C931" s="1011" t="s">
        <v>1326</v>
      </c>
      <c r="D931" s="1011" t="s">
        <v>1</v>
      </c>
      <c r="E931" s="1011" t="s">
        <v>135</v>
      </c>
      <c r="F931" s="1011" t="s">
        <v>6</v>
      </c>
      <c r="G931" s="1011" t="s">
        <v>6</v>
      </c>
      <c r="H931" s="1011" t="s">
        <v>100</v>
      </c>
      <c r="I931" s="1011" t="s">
        <v>1410</v>
      </c>
      <c r="J931" s="1011" t="s">
        <v>1411</v>
      </c>
      <c r="K931" s="1011" t="s">
        <v>1329</v>
      </c>
      <c r="L931" s="1011" t="s">
        <v>47</v>
      </c>
      <c r="M931" s="1011" t="s">
        <v>198</v>
      </c>
      <c r="N931" s="1011">
        <v>52</v>
      </c>
      <c r="O931" s="1011">
        <v>47</v>
      </c>
      <c r="P931" s="1011">
        <v>1071.54</v>
      </c>
      <c r="Q931" s="1011">
        <v>3367.76</v>
      </c>
      <c r="R931" s="1011">
        <v>928.48</v>
      </c>
      <c r="S931" s="1011">
        <v>303.45435868999999</v>
      </c>
      <c r="T931" s="1011">
        <v>0</v>
      </c>
      <c r="U931" s="1011">
        <v>0</v>
      </c>
      <c r="V931" s="1011">
        <v>928.48</v>
      </c>
      <c r="W931" s="1011" t="s">
        <v>80</v>
      </c>
      <c r="X931" s="1011" t="s">
        <v>1331</v>
      </c>
      <c r="Y931" s="1011" t="s">
        <v>1412</v>
      </c>
      <c r="AA931" s="1011" t="s">
        <v>1413</v>
      </c>
      <c r="AB931" s="1011" t="s">
        <v>140</v>
      </c>
    </row>
    <row r="932" spans="1:28" x14ac:dyDescent="0.25">
      <c r="A932" s="1011">
        <v>4162996</v>
      </c>
      <c r="B932" s="1011" t="s">
        <v>1473</v>
      </c>
      <c r="C932" s="1011" t="s">
        <v>1326</v>
      </c>
      <c r="D932" s="1011" t="s">
        <v>1</v>
      </c>
      <c r="E932" s="1011" t="s">
        <v>135</v>
      </c>
      <c r="F932" s="1011" t="s">
        <v>34</v>
      </c>
      <c r="G932" s="1011" t="s">
        <v>34</v>
      </c>
      <c r="H932" s="1011" t="s">
        <v>93</v>
      </c>
      <c r="I932" s="1011" t="s">
        <v>1474</v>
      </c>
      <c r="J932" s="1011" t="s">
        <v>1475</v>
      </c>
      <c r="K932" s="1011" t="s">
        <v>1329</v>
      </c>
      <c r="L932" s="1011" t="s">
        <v>47</v>
      </c>
      <c r="M932" s="1011" t="s">
        <v>198</v>
      </c>
      <c r="N932" s="1011">
        <v>77.25</v>
      </c>
      <c r="O932" s="1011">
        <v>56.25</v>
      </c>
      <c r="P932" s="1011">
        <v>1578.84</v>
      </c>
      <c r="Q932" s="1011">
        <v>2838.64</v>
      </c>
      <c r="R932" s="1011">
        <v>375.14</v>
      </c>
      <c r="S932" s="1011">
        <v>605.91627179</v>
      </c>
      <c r="T932" s="1011">
        <v>0</v>
      </c>
      <c r="U932" s="1011">
        <v>0</v>
      </c>
      <c r="V932" s="1011">
        <v>375.14</v>
      </c>
      <c r="W932" s="1011" t="s">
        <v>1476</v>
      </c>
      <c r="X932" s="1011" t="s">
        <v>1331</v>
      </c>
      <c r="Y932" s="1011" t="s">
        <v>1477</v>
      </c>
      <c r="AA932" s="1011" t="s">
        <v>1478</v>
      </c>
      <c r="AB932" s="1011" t="s">
        <v>140</v>
      </c>
    </row>
    <row r="933" spans="1:28" x14ac:dyDescent="0.25">
      <c r="A933" s="1011">
        <v>4013058</v>
      </c>
      <c r="B933" s="1011" t="s">
        <v>2184</v>
      </c>
      <c r="C933" s="1011" t="s">
        <v>1326</v>
      </c>
      <c r="D933" s="1011" t="s">
        <v>1</v>
      </c>
      <c r="E933" s="1011" t="s">
        <v>135</v>
      </c>
      <c r="F933" s="1011" t="s">
        <v>48</v>
      </c>
      <c r="G933" s="1011" t="s">
        <v>48</v>
      </c>
      <c r="H933" s="1011" t="s">
        <v>99</v>
      </c>
      <c r="I933" s="1011" t="s">
        <v>1595</v>
      </c>
      <c r="J933" s="1011" t="s">
        <v>1596</v>
      </c>
      <c r="K933" s="1011" t="s">
        <v>1329</v>
      </c>
      <c r="L933" s="1011" t="s">
        <v>47</v>
      </c>
      <c r="M933" s="1011" t="s">
        <v>198</v>
      </c>
      <c r="N933" s="1011">
        <v>944</v>
      </c>
      <c r="O933" s="1011">
        <v>539</v>
      </c>
      <c r="P933" s="1011">
        <v>19972.25</v>
      </c>
      <c r="Q933" s="1011">
        <v>37813.54</v>
      </c>
      <c r="R933" s="1011">
        <v>575.91999999999996</v>
      </c>
      <c r="S933" s="1011">
        <v>7237.9760175199999</v>
      </c>
      <c r="T933" s="1011">
        <v>0</v>
      </c>
      <c r="U933" s="1011">
        <v>0</v>
      </c>
      <c r="V933" s="1011">
        <v>575.91999999999996</v>
      </c>
      <c r="W933" s="1011" t="s">
        <v>1597</v>
      </c>
      <c r="X933" s="1011" t="s">
        <v>1331</v>
      </c>
      <c r="Y933" s="1011" t="s">
        <v>2185</v>
      </c>
      <c r="AA933" s="1011" t="s">
        <v>2186</v>
      </c>
      <c r="AB933" s="1011" t="s">
        <v>140</v>
      </c>
    </row>
    <row r="934" spans="1:28" x14ac:dyDescent="0.25">
      <c r="A934" s="1011">
        <v>4013058</v>
      </c>
      <c r="B934" s="1011" t="s">
        <v>2184</v>
      </c>
      <c r="C934" s="1011" t="s">
        <v>1326</v>
      </c>
      <c r="D934" s="1011" t="s">
        <v>1</v>
      </c>
      <c r="E934" s="1011" t="s">
        <v>135</v>
      </c>
      <c r="F934" s="1011" t="s">
        <v>48</v>
      </c>
      <c r="G934" s="1011" t="s">
        <v>48</v>
      </c>
      <c r="H934" s="1011" t="s">
        <v>90</v>
      </c>
      <c r="I934" s="1011" t="s">
        <v>1595</v>
      </c>
      <c r="J934" s="1011" t="s">
        <v>1596</v>
      </c>
      <c r="K934" s="1011" t="s">
        <v>1329</v>
      </c>
      <c r="L934" s="1011" t="s">
        <v>47</v>
      </c>
      <c r="M934" s="1011" t="s">
        <v>198</v>
      </c>
      <c r="N934" s="1011">
        <v>243</v>
      </c>
      <c r="O934" s="1011">
        <v>10</v>
      </c>
      <c r="P934" s="1011">
        <v>2530</v>
      </c>
      <c r="Q934" s="1011">
        <v>8204.9</v>
      </c>
      <c r="R934" s="1011">
        <v>647.12427682999999</v>
      </c>
      <c r="S934" s="1011">
        <v>921.25024250000001</v>
      </c>
      <c r="T934" s="1011">
        <v>-0.64572317000000001</v>
      </c>
      <c r="U934" s="1011">
        <v>0</v>
      </c>
      <c r="V934" s="1011">
        <v>647.77</v>
      </c>
      <c r="W934" s="1011" t="s">
        <v>1597</v>
      </c>
      <c r="X934" s="1011" t="s">
        <v>1331</v>
      </c>
      <c r="Y934" s="1011" t="s">
        <v>2185</v>
      </c>
      <c r="AA934" s="1011" t="s">
        <v>2186</v>
      </c>
      <c r="AB934" s="1011" t="s">
        <v>140</v>
      </c>
    </row>
    <row r="935" spans="1:28" x14ac:dyDescent="0.25">
      <c r="A935" s="1011">
        <v>3978095</v>
      </c>
      <c r="B935" s="1011" t="s">
        <v>1838</v>
      </c>
      <c r="C935" s="1011" t="s">
        <v>1326</v>
      </c>
      <c r="D935" s="1011" t="s">
        <v>1</v>
      </c>
      <c r="E935" s="1011" t="s">
        <v>135</v>
      </c>
      <c r="F935" s="1011" t="s">
        <v>34</v>
      </c>
      <c r="G935" s="1011" t="s">
        <v>34</v>
      </c>
      <c r="H935" s="1011" t="s">
        <v>530</v>
      </c>
      <c r="I935" s="1011" t="s">
        <v>1620</v>
      </c>
      <c r="J935" s="1011" t="s">
        <v>1621</v>
      </c>
      <c r="K935" s="1011" t="s">
        <v>1329</v>
      </c>
      <c r="L935" s="1011" t="s">
        <v>47</v>
      </c>
      <c r="M935" s="1011" t="s">
        <v>198</v>
      </c>
      <c r="N935" s="1011">
        <v>376</v>
      </c>
      <c r="O935" s="1011">
        <v>11</v>
      </c>
      <c r="P935" s="1011">
        <v>22269.040000000001</v>
      </c>
      <c r="Q935" s="1011">
        <v>66655.23</v>
      </c>
      <c r="R935" s="1011">
        <v>6038.2897858699998</v>
      </c>
      <c r="S935" s="1011">
        <v>2259.6720225200002</v>
      </c>
      <c r="T935" s="1011">
        <v>1.28978587</v>
      </c>
      <c r="U935" s="1011">
        <v>0</v>
      </c>
      <c r="V935" s="1011">
        <v>6037</v>
      </c>
      <c r="W935" s="1011" t="s">
        <v>1622</v>
      </c>
      <c r="X935" s="1011" t="s">
        <v>1331</v>
      </c>
      <c r="Y935" s="1011" t="s">
        <v>1839</v>
      </c>
      <c r="AA935" s="1011" t="s">
        <v>1840</v>
      </c>
      <c r="AB935" s="1011" t="s">
        <v>140</v>
      </c>
    </row>
    <row r="936" spans="1:28" x14ac:dyDescent="0.25">
      <c r="A936" s="1011">
        <v>13866041</v>
      </c>
      <c r="B936" s="1011" t="s">
        <v>2007</v>
      </c>
      <c r="C936" s="1011" t="s">
        <v>1326</v>
      </c>
      <c r="D936" s="1011" t="s">
        <v>1</v>
      </c>
      <c r="E936" s="1011" t="s">
        <v>135</v>
      </c>
      <c r="F936" s="1011" t="s">
        <v>20</v>
      </c>
      <c r="G936" s="1011" t="s">
        <v>20</v>
      </c>
      <c r="H936" s="1011" t="s">
        <v>530</v>
      </c>
      <c r="I936" s="1011" t="s">
        <v>1675</v>
      </c>
      <c r="J936" s="1011" t="s">
        <v>1676</v>
      </c>
      <c r="K936" s="1011" t="s">
        <v>1329</v>
      </c>
      <c r="L936" s="1011" t="s">
        <v>47</v>
      </c>
      <c r="M936" s="1011" t="s">
        <v>198</v>
      </c>
      <c r="N936" s="1011">
        <v>30</v>
      </c>
      <c r="O936" s="1011">
        <v>30</v>
      </c>
      <c r="P936" s="1011">
        <v>1282.8</v>
      </c>
      <c r="Q936" s="1011">
        <v>3396.33</v>
      </c>
      <c r="R936" s="1011">
        <v>482.88</v>
      </c>
      <c r="S936" s="1011">
        <v>382.46389785000002</v>
      </c>
      <c r="T936" s="1011">
        <v>0</v>
      </c>
      <c r="U936" s="1011">
        <v>0</v>
      </c>
      <c r="V936" s="1011">
        <v>482.88</v>
      </c>
      <c r="W936" s="1011" t="s">
        <v>47</v>
      </c>
      <c r="X936" s="1011" t="s">
        <v>1331</v>
      </c>
      <c r="Y936" s="1011" t="s">
        <v>2008</v>
      </c>
      <c r="AA936" s="1011" t="s">
        <v>2009</v>
      </c>
      <c r="AB936" s="1011" t="s">
        <v>140</v>
      </c>
    </row>
    <row r="937" spans="1:28" x14ac:dyDescent="0.25">
      <c r="A937" s="1011">
        <v>44135580</v>
      </c>
      <c r="B937" s="1011" t="s">
        <v>1969</v>
      </c>
      <c r="C937" s="1011" t="s">
        <v>1326</v>
      </c>
      <c r="D937" s="1011" t="s">
        <v>1</v>
      </c>
      <c r="E937" s="1011" t="s">
        <v>135</v>
      </c>
      <c r="F937" s="1011" t="s">
        <v>38</v>
      </c>
      <c r="G937" s="1011" t="s">
        <v>38</v>
      </c>
      <c r="H937" s="1011" t="s">
        <v>101</v>
      </c>
      <c r="I937" s="1011" t="s">
        <v>1903</v>
      </c>
      <c r="J937" s="1011" t="s">
        <v>1904</v>
      </c>
      <c r="K937" s="1011" t="s">
        <v>1329</v>
      </c>
      <c r="L937" s="1011" t="s">
        <v>47</v>
      </c>
      <c r="M937" s="1011" t="s">
        <v>198</v>
      </c>
      <c r="N937" s="1011">
        <v>225</v>
      </c>
      <c r="O937" s="1011">
        <v>175</v>
      </c>
      <c r="P937" s="1011">
        <v>8062.59</v>
      </c>
      <c r="Q937" s="1011">
        <v>8017.41</v>
      </c>
      <c r="R937" s="1011">
        <v>1312.23</v>
      </c>
      <c r="S937" s="1011">
        <v>1684.3474327700001</v>
      </c>
      <c r="T937" s="1011">
        <v>0</v>
      </c>
      <c r="U937" s="1011">
        <v>0</v>
      </c>
      <c r="V937" s="1011">
        <v>1312.23</v>
      </c>
      <c r="W937" s="1011" t="s">
        <v>1905</v>
      </c>
      <c r="X937" s="1011" t="s">
        <v>1331</v>
      </c>
      <c r="Y937" s="1011" t="s">
        <v>1970</v>
      </c>
      <c r="AA937" s="1011" t="s">
        <v>1971</v>
      </c>
      <c r="AB937" s="1011" t="s">
        <v>140</v>
      </c>
    </row>
    <row r="938" spans="1:28" x14ac:dyDescent="0.25">
      <c r="A938" s="1011">
        <v>93757037</v>
      </c>
      <c r="B938" s="1011" t="s">
        <v>2273</v>
      </c>
      <c r="C938" s="1011" t="s">
        <v>1326</v>
      </c>
      <c r="D938" s="1011" t="s">
        <v>1</v>
      </c>
      <c r="E938" s="1011" t="s">
        <v>135</v>
      </c>
      <c r="F938" s="1011" t="s">
        <v>0</v>
      </c>
      <c r="G938" s="1011" t="s">
        <v>0</v>
      </c>
      <c r="H938" s="1011" t="s">
        <v>91</v>
      </c>
      <c r="I938" s="1011" t="s">
        <v>2060</v>
      </c>
      <c r="J938" s="1011" t="s">
        <v>2061</v>
      </c>
      <c r="K938" s="1011" t="s">
        <v>1329</v>
      </c>
      <c r="L938" s="1011" t="s">
        <v>47</v>
      </c>
      <c r="M938" s="1011" t="s">
        <v>198</v>
      </c>
      <c r="N938" s="1011">
        <v>164</v>
      </c>
      <c r="O938" s="1011">
        <v>11</v>
      </c>
      <c r="P938" s="1011">
        <v>7697.56</v>
      </c>
      <c r="Q938" s="1011">
        <v>11892.18</v>
      </c>
      <c r="R938" s="1011">
        <v>1291.24</v>
      </c>
      <c r="S938" s="1011">
        <v>514.47536869999999</v>
      </c>
      <c r="T938" s="1011">
        <v>0</v>
      </c>
      <c r="U938" s="1011">
        <v>0</v>
      </c>
      <c r="V938" s="1011">
        <v>1291.24</v>
      </c>
      <c r="W938" s="1011" t="s">
        <v>2062</v>
      </c>
      <c r="X938" s="1011" t="s">
        <v>1331</v>
      </c>
      <c r="Y938" s="1011" t="s">
        <v>2274</v>
      </c>
      <c r="AA938" s="1011" t="s">
        <v>2275</v>
      </c>
      <c r="AB938" s="1011" t="s">
        <v>140</v>
      </c>
    </row>
    <row r="939" spans="1:28" x14ac:dyDescent="0.25">
      <c r="A939" s="1011">
        <v>94039054</v>
      </c>
      <c r="B939" s="1011" t="s">
        <v>1848</v>
      </c>
      <c r="C939" s="1011" t="s">
        <v>1326</v>
      </c>
      <c r="D939" s="1011" t="s">
        <v>1</v>
      </c>
      <c r="E939" s="1011" t="s">
        <v>135</v>
      </c>
      <c r="F939" s="1011" t="s">
        <v>20</v>
      </c>
      <c r="G939" s="1011" t="s">
        <v>20</v>
      </c>
      <c r="H939" s="1011" t="s">
        <v>91</v>
      </c>
      <c r="I939" s="1011" t="s">
        <v>1462</v>
      </c>
      <c r="J939" s="1011" t="s">
        <v>1463</v>
      </c>
      <c r="K939" s="1011" t="s">
        <v>1329</v>
      </c>
      <c r="L939" s="1011" t="s">
        <v>47</v>
      </c>
      <c r="M939" s="1011" t="s">
        <v>198</v>
      </c>
      <c r="N939" s="1011">
        <v>29</v>
      </c>
      <c r="O939" s="1011">
        <v>0</v>
      </c>
      <c r="P939" s="1011">
        <v>841.52</v>
      </c>
      <c r="Q939" s="1011">
        <v>5389.56</v>
      </c>
      <c r="R939" s="1011">
        <v>2790.6700028599998</v>
      </c>
      <c r="S939" s="1011">
        <v>84.007129059999997</v>
      </c>
      <c r="T939" s="1011">
        <v>2.8600000000000001E-6</v>
      </c>
      <c r="U939" s="1011">
        <v>0</v>
      </c>
      <c r="V939" s="1011">
        <v>2790.67</v>
      </c>
      <c r="W939" s="1011" t="s">
        <v>1464</v>
      </c>
      <c r="X939" s="1011" t="s">
        <v>1331</v>
      </c>
      <c r="Y939" s="1011" t="s">
        <v>1849</v>
      </c>
      <c r="AA939" s="1011" t="s">
        <v>1599</v>
      </c>
      <c r="AB939" s="1011" t="s">
        <v>140</v>
      </c>
    </row>
    <row r="940" spans="1:28" x14ac:dyDescent="0.25">
      <c r="A940" s="1011">
        <v>13987417</v>
      </c>
      <c r="B940" s="1011" t="s">
        <v>1594</v>
      </c>
      <c r="C940" s="1011" t="s">
        <v>1326</v>
      </c>
      <c r="D940" s="1011" t="s">
        <v>1</v>
      </c>
      <c r="E940" s="1011" t="s">
        <v>135</v>
      </c>
      <c r="F940" s="1011" t="s">
        <v>20</v>
      </c>
      <c r="G940" s="1011" t="s">
        <v>20</v>
      </c>
      <c r="H940" s="1011" t="s">
        <v>1394</v>
      </c>
      <c r="I940" s="1011" t="s">
        <v>1595</v>
      </c>
      <c r="J940" s="1011" t="s">
        <v>1596</v>
      </c>
      <c r="K940" s="1011" t="s">
        <v>1329</v>
      </c>
      <c r="L940" s="1011" t="s">
        <v>47</v>
      </c>
      <c r="M940" s="1011" t="s">
        <v>198</v>
      </c>
      <c r="N940" s="1011">
        <v>0</v>
      </c>
      <c r="O940" s="1011">
        <v>0</v>
      </c>
      <c r="P940" s="1011">
        <v>0</v>
      </c>
      <c r="Q940" s="1011">
        <v>0</v>
      </c>
      <c r="R940" s="1011">
        <v>0</v>
      </c>
      <c r="S940" s="1011">
        <v>0</v>
      </c>
      <c r="T940" s="1011">
        <v>0</v>
      </c>
      <c r="U940" s="1011">
        <v>0</v>
      </c>
      <c r="V940" s="1011">
        <v>0</v>
      </c>
      <c r="W940" s="1011" t="s">
        <v>1597</v>
      </c>
      <c r="X940" s="1011" t="s">
        <v>1331</v>
      </c>
      <c r="Y940" s="1011" t="s">
        <v>1598</v>
      </c>
      <c r="AA940" s="1011" t="s">
        <v>1599</v>
      </c>
      <c r="AB940" s="1011" t="s">
        <v>140</v>
      </c>
    </row>
    <row r="941" spans="1:28" x14ac:dyDescent="0.25">
      <c r="A941" s="1011">
        <v>64138647</v>
      </c>
      <c r="B941" s="1011" t="s">
        <v>1538</v>
      </c>
      <c r="C941" s="1011" t="s">
        <v>1326</v>
      </c>
      <c r="D941" s="1011" t="s">
        <v>1</v>
      </c>
      <c r="E941" s="1011" t="s">
        <v>135</v>
      </c>
      <c r="F941" s="1011" t="s">
        <v>34</v>
      </c>
      <c r="G941" s="1011" t="s">
        <v>34</v>
      </c>
      <c r="H941" s="1011" t="s">
        <v>88</v>
      </c>
      <c r="I941" s="1011" t="s">
        <v>1539</v>
      </c>
      <c r="J941" s="1011" t="s">
        <v>1328</v>
      </c>
      <c r="K941" s="1011" t="s">
        <v>1329</v>
      </c>
      <c r="L941" s="1011" t="s">
        <v>47</v>
      </c>
      <c r="M941" s="1011" t="s">
        <v>198</v>
      </c>
      <c r="N941" s="1011">
        <v>154</v>
      </c>
      <c r="O941" s="1011">
        <v>154</v>
      </c>
      <c r="P941" s="1011">
        <v>1540</v>
      </c>
      <c r="Q941" s="1011">
        <v>9796.01</v>
      </c>
      <c r="R941" s="1011">
        <v>1623.71</v>
      </c>
      <c r="S941" s="1011">
        <v>517.9</v>
      </c>
      <c r="T941" s="1011">
        <v>0</v>
      </c>
      <c r="U941" s="1011">
        <v>0</v>
      </c>
      <c r="V941" s="1011">
        <v>1623.71</v>
      </c>
      <c r="W941" s="1011" t="s">
        <v>1330</v>
      </c>
      <c r="X941" s="1011" t="s">
        <v>1331</v>
      </c>
      <c r="Y941" s="1011" t="s">
        <v>1540</v>
      </c>
      <c r="AA941" s="1011" t="s">
        <v>1541</v>
      </c>
      <c r="AB941" s="1011" t="s">
        <v>140</v>
      </c>
    </row>
    <row r="942" spans="1:28" x14ac:dyDescent="0.25">
      <c r="A942" s="1011">
        <v>4224762</v>
      </c>
      <c r="B942" s="1011" t="s">
        <v>2154</v>
      </c>
      <c r="C942" s="1011" t="s">
        <v>1326</v>
      </c>
      <c r="D942" s="1011" t="s">
        <v>1</v>
      </c>
      <c r="E942" s="1011" t="s">
        <v>135</v>
      </c>
      <c r="F942" s="1011" t="s">
        <v>0</v>
      </c>
      <c r="G942" s="1011" t="s">
        <v>0</v>
      </c>
      <c r="H942" s="1011" t="s">
        <v>86</v>
      </c>
      <c r="I942" s="1011" t="s">
        <v>2155</v>
      </c>
      <c r="J942" s="1011" t="s">
        <v>1504</v>
      </c>
      <c r="K942" s="1011" t="s">
        <v>1329</v>
      </c>
      <c r="L942" s="1011" t="s">
        <v>47</v>
      </c>
      <c r="M942" s="1011" t="s">
        <v>198</v>
      </c>
      <c r="N942" s="1011">
        <v>17</v>
      </c>
      <c r="O942" s="1011">
        <v>0</v>
      </c>
      <c r="P942" s="1011">
        <v>300</v>
      </c>
      <c r="Q942" s="1011">
        <v>674.2</v>
      </c>
      <c r="R942" s="1011">
        <v>117.24</v>
      </c>
      <c r="S942" s="1011">
        <v>32</v>
      </c>
      <c r="T942" s="1011">
        <v>0</v>
      </c>
      <c r="U942" s="1011">
        <v>0</v>
      </c>
      <c r="V942" s="1011">
        <v>117.24</v>
      </c>
      <c r="W942" s="1011" t="s">
        <v>1505</v>
      </c>
      <c r="X942" s="1011" t="s">
        <v>1331</v>
      </c>
      <c r="Y942" s="1011" t="s">
        <v>2156</v>
      </c>
      <c r="AA942" s="1011" t="s">
        <v>2157</v>
      </c>
      <c r="AB942" s="1011" t="s">
        <v>140</v>
      </c>
    </row>
    <row r="943" spans="1:28" x14ac:dyDescent="0.25">
      <c r="A943" s="1011">
        <v>84064930</v>
      </c>
      <c r="B943" s="1011" t="s">
        <v>1467</v>
      </c>
      <c r="C943" s="1011" t="s">
        <v>1326</v>
      </c>
      <c r="D943" s="1011" t="s">
        <v>1</v>
      </c>
      <c r="E943" s="1011" t="s">
        <v>135</v>
      </c>
      <c r="F943" s="1011" t="s">
        <v>20</v>
      </c>
      <c r="G943" s="1011" t="s">
        <v>20</v>
      </c>
      <c r="H943" s="1011" t="s">
        <v>100</v>
      </c>
      <c r="I943" s="1011" t="s">
        <v>1468</v>
      </c>
      <c r="J943" s="1011" t="s">
        <v>1469</v>
      </c>
      <c r="K943" s="1011" t="s">
        <v>1329</v>
      </c>
      <c r="L943" s="1011" t="s">
        <v>47</v>
      </c>
      <c r="M943" s="1011" t="s">
        <v>198</v>
      </c>
      <c r="N943" s="1011">
        <v>24.083300000000001</v>
      </c>
      <c r="O943" s="1011">
        <v>13.083299999999999</v>
      </c>
      <c r="P943" s="1011">
        <v>633.65</v>
      </c>
      <c r="Q943" s="1011">
        <v>2697.6</v>
      </c>
      <c r="R943" s="1011">
        <v>823.28</v>
      </c>
      <c r="S943" s="1011">
        <v>111.12057182</v>
      </c>
      <c r="T943" s="1011">
        <v>0</v>
      </c>
      <c r="U943" s="1011">
        <v>0</v>
      </c>
      <c r="V943" s="1011">
        <v>823.28</v>
      </c>
      <c r="W943" s="1011" t="s">
        <v>1470</v>
      </c>
      <c r="X943" s="1011" t="s">
        <v>1331</v>
      </c>
      <c r="Y943" s="1011" t="s">
        <v>1471</v>
      </c>
      <c r="AA943" s="1011" t="s">
        <v>1472</v>
      </c>
      <c r="AB943" s="1011" t="s">
        <v>140</v>
      </c>
    </row>
    <row r="944" spans="1:28" x14ac:dyDescent="0.25">
      <c r="A944" s="1011">
        <v>24111999</v>
      </c>
      <c r="B944" s="1011" t="s">
        <v>1701</v>
      </c>
      <c r="C944" s="1011" t="s">
        <v>1326</v>
      </c>
      <c r="D944" s="1011" t="s">
        <v>1</v>
      </c>
      <c r="E944" s="1011" t="s">
        <v>135</v>
      </c>
      <c r="F944" s="1011" t="s">
        <v>0</v>
      </c>
      <c r="G944" s="1011" t="s">
        <v>0</v>
      </c>
      <c r="H944" s="1011" t="s">
        <v>94</v>
      </c>
      <c r="I944" s="1011" t="s">
        <v>1702</v>
      </c>
      <c r="J944" s="1011" t="s">
        <v>1703</v>
      </c>
      <c r="K944" s="1011" t="s">
        <v>1329</v>
      </c>
      <c r="L944" s="1011" t="s">
        <v>47</v>
      </c>
      <c r="M944" s="1011" t="s">
        <v>198</v>
      </c>
      <c r="N944" s="1011">
        <v>78</v>
      </c>
      <c r="O944" s="1011">
        <v>71</v>
      </c>
      <c r="P944" s="1011">
        <v>3385</v>
      </c>
      <c r="Q944" s="1011">
        <v>1497.03</v>
      </c>
      <c r="R944" s="1011">
        <v>329.69</v>
      </c>
      <c r="S944" s="1011">
        <v>250.75753444</v>
      </c>
      <c r="T944" s="1011">
        <v>0</v>
      </c>
      <c r="U944" s="1011">
        <v>0</v>
      </c>
      <c r="V944" s="1011">
        <v>329.69</v>
      </c>
      <c r="W944" s="1011" t="s">
        <v>1704</v>
      </c>
      <c r="X944" s="1011" t="s">
        <v>1331</v>
      </c>
      <c r="Y944" s="1011" t="s">
        <v>1705</v>
      </c>
      <c r="AA944" s="1011" t="s">
        <v>1706</v>
      </c>
      <c r="AB944" s="1011" t="s">
        <v>140</v>
      </c>
    </row>
    <row r="945" spans="1:28" x14ac:dyDescent="0.25">
      <c r="A945" s="1011">
        <v>23756901</v>
      </c>
      <c r="B945" s="1011" t="s">
        <v>1553</v>
      </c>
      <c r="C945" s="1011" t="s">
        <v>1326</v>
      </c>
      <c r="D945" s="1011" t="s">
        <v>1</v>
      </c>
      <c r="E945" s="1011" t="s">
        <v>135</v>
      </c>
      <c r="F945" s="1011" t="s">
        <v>6</v>
      </c>
      <c r="G945" s="1011" t="s">
        <v>6</v>
      </c>
      <c r="H945" s="1011" t="s">
        <v>90</v>
      </c>
      <c r="I945" s="1011" t="s">
        <v>1554</v>
      </c>
      <c r="J945" s="1011" t="s">
        <v>1463</v>
      </c>
      <c r="K945" s="1011" t="s">
        <v>1329</v>
      </c>
      <c r="L945" s="1011" t="s">
        <v>47</v>
      </c>
      <c r="M945" s="1011" t="s">
        <v>198</v>
      </c>
      <c r="N945" s="1011">
        <v>44</v>
      </c>
      <c r="O945" s="1011">
        <v>44</v>
      </c>
      <c r="P945" s="1011">
        <v>1310</v>
      </c>
      <c r="Q945" s="1011">
        <v>2146.59</v>
      </c>
      <c r="R945" s="1011">
        <v>721.6</v>
      </c>
      <c r="S945" s="1011">
        <v>207.29308938</v>
      </c>
      <c r="T945" s="1011">
        <v>0</v>
      </c>
      <c r="U945" s="1011">
        <v>0</v>
      </c>
      <c r="V945" s="1011">
        <v>721.6</v>
      </c>
      <c r="W945" s="1011" t="s">
        <v>1464</v>
      </c>
      <c r="X945" s="1011" t="s">
        <v>1331</v>
      </c>
      <c r="Y945" s="1011" t="s">
        <v>1555</v>
      </c>
      <c r="AA945" s="1011" t="s">
        <v>1556</v>
      </c>
      <c r="AB945" s="1011" t="s">
        <v>140</v>
      </c>
    </row>
    <row r="946" spans="1:28" x14ac:dyDescent="0.25">
      <c r="A946" s="1011">
        <v>23756901</v>
      </c>
      <c r="B946" s="1011" t="s">
        <v>1553</v>
      </c>
      <c r="C946" s="1011" t="s">
        <v>1326</v>
      </c>
      <c r="D946" s="1011" t="s">
        <v>1</v>
      </c>
      <c r="E946" s="1011" t="s">
        <v>135</v>
      </c>
      <c r="F946" s="1011" t="s">
        <v>6</v>
      </c>
      <c r="G946" s="1011" t="s">
        <v>6</v>
      </c>
      <c r="H946" s="1011" t="s">
        <v>102</v>
      </c>
      <c r="I946" s="1011" t="s">
        <v>1554</v>
      </c>
      <c r="J946" s="1011" t="s">
        <v>1463</v>
      </c>
      <c r="K946" s="1011" t="s">
        <v>1329</v>
      </c>
      <c r="L946" s="1011" t="s">
        <v>47</v>
      </c>
      <c r="M946" s="1011" t="s">
        <v>198</v>
      </c>
      <c r="N946" s="1011">
        <v>206.16669999999999</v>
      </c>
      <c r="O946" s="1011">
        <v>54.166699999999999</v>
      </c>
      <c r="P946" s="1011">
        <v>5853.63</v>
      </c>
      <c r="Q946" s="1011">
        <v>12108.44</v>
      </c>
      <c r="R946" s="1011">
        <v>831.91931857999998</v>
      </c>
      <c r="S946" s="1011">
        <v>767.34395482000002</v>
      </c>
      <c r="T946" s="1011">
        <v>46.069318580000001</v>
      </c>
      <c r="U946" s="1011">
        <v>0</v>
      </c>
      <c r="V946" s="1011">
        <v>785.85</v>
      </c>
      <c r="W946" s="1011" t="s">
        <v>1464</v>
      </c>
      <c r="X946" s="1011" t="s">
        <v>1331</v>
      </c>
      <c r="Y946" s="1011" t="s">
        <v>1555</v>
      </c>
      <c r="AA946" s="1011" t="s">
        <v>1556</v>
      </c>
      <c r="AB946" s="1011" t="s">
        <v>140</v>
      </c>
    </row>
    <row r="947" spans="1:28" x14ac:dyDescent="0.25">
      <c r="A947" s="1011">
        <v>14076970</v>
      </c>
      <c r="B947" s="1011" t="s">
        <v>1853</v>
      </c>
      <c r="C947" s="1011" t="s">
        <v>1326</v>
      </c>
      <c r="D947" s="1011" t="s">
        <v>1</v>
      </c>
      <c r="E947" s="1011" t="s">
        <v>135</v>
      </c>
      <c r="F947" s="1011" t="s">
        <v>14</v>
      </c>
      <c r="G947" s="1011" t="s">
        <v>14</v>
      </c>
      <c r="H947" s="1011" t="s">
        <v>1394</v>
      </c>
      <c r="I947" s="1011" t="s">
        <v>1854</v>
      </c>
      <c r="J947" s="1011" t="s">
        <v>1657</v>
      </c>
      <c r="K947" s="1011" t="s">
        <v>1329</v>
      </c>
      <c r="L947" s="1011" t="s">
        <v>47</v>
      </c>
      <c r="M947" s="1011" t="s">
        <v>198</v>
      </c>
      <c r="N947" s="1011">
        <v>0</v>
      </c>
      <c r="O947" s="1011">
        <v>0</v>
      </c>
      <c r="P947" s="1011">
        <v>0</v>
      </c>
      <c r="Q947" s="1011">
        <v>0</v>
      </c>
      <c r="R947" s="1011">
        <v>0</v>
      </c>
      <c r="S947" s="1011">
        <v>0</v>
      </c>
      <c r="T947" s="1011">
        <v>0</v>
      </c>
      <c r="U947" s="1011">
        <v>0</v>
      </c>
      <c r="V947" s="1011">
        <v>0</v>
      </c>
      <c r="W947" s="1011" t="s">
        <v>1658</v>
      </c>
      <c r="X947" s="1011" t="s">
        <v>1331</v>
      </c>
      <c r="Y947" s="1011" t="s">
        <v>1855</v>
      </c>
      <c r="AA947" s="1011" t="s">
        <v>1856</v>
      </c>
      <c r="AB947" s="1011" t="s">
        <v>140</v>
      </c>
    </row>
    <row r="948" spans="1:28" x14ac:dyDescent="0.25">
      <c r="A948" s="1011">
        <v>23756737</v>
      </c>
      <c r="B948" s="1011" t="s">
        <v>2168</v>
      </c>
      <c r="C948" s="1011" t="s">
        <v>1326</v>
      </c>
      <c r="D948" s="1011" t="s">
        <v>1</v>
      </c>
      <c r="E948" s="1011" t="s">
        <v>135</v>
      </c>
      <c r="F948" s="1011" t="s">
        <v>4</v>
      </c>
      <c r="G948" s="1011" t="s">
        <v>4</v>
      </c>
      <c r="H948" s="1011" t="s">
        <v>100</v>
      </c>
      <c r="I948" s="1011" t="s">
        <v>1656</v>
      </c>
      <c r="J948" s="1011" t="s">
        <v>1657</v>
      </c>
      <c r="K948" s="1011" t="s">
        <v>1329</v>
      </c>
      <c r="L948" s="1011" t="s">
        <v>47</v>
      </c>
      <c r="M948" s="1011" t="s">
        <v>198</v>
      </c>
      <c r="N948" s="1011">
        <v>180</v>
      </c>
      <c r="O948" s="1011">
        <v>180</v>
      </c>
      <c r="P948" s="1011">
        <v>3480</v>
      </c>
      <c r="Q948" s="1011">
        <v>7700.34</v>
      </c>
      <c r="R948" s="1011">
        <v>687.14</v>
      </c>
      <c r="S948" s="1011">
        <v>1065.30506494</v>
      </c>
      <c r="T948" s="1011">
        <v>0</v>
      </c>
      <c r="U948" s="1011">
        <v>0</v>
      </c>
      <c r="V948" s="1011">
        <v>687.14</v>
      </c>
      <c r="W948" s="1011" t="s">
        <v>1658</v>
      </c>
      <c r="X948" s="1011" t="s">
        <v>1331</v>
      </c>
      <c r="Y948" s="1011" t="s">
        <v>2169</v>
      </c>
      <c r="AA948" s="1011" t="s">
        <v>2170</v>
      </c>
      <c r="AB948" s="1011" t="s">
        <v>140</v>
      </c>
    </row>
    <row r="949" spans="1:28" x14ac:dyDescent="0.25">
      <c r="A949" s="1011">
        <v>63997555</v>
      </c>
      <c r="B949" s="1011" t="s">
        <v>1633</v>
      </c>
      <c r="C949" s="1011" t="s">
        <v>1326</v>
      </c>
      <c r="D949" s="1011" t="s">
        <v>1</v>
      </c>
      <c r="E949" s="1011" t="s">
        <v>135</v>
      </c>
      <c r="F949" s="1011" t="s">
        <v>20</v>
      </c>
      <c r="G949" s="1011" t="s">
        <v>20</v>
      </c>
      <c r="H949" s="1011" t="s">
        <v>529</v>
      </c>
      <c r="I949" s="1011" t="s">
        <v>1503</v>
      </c>
      <c r="J949" s="1011" t="s">
        <v>1504</v>
      </c>
      <c r="K949" s="1011" t="s">
        <v>1329</v>
      </c>
      <c r="L949" s="1011" t="s">
        <v>47</v>
      </c>
      <c r="M949" s="1011" t="s">
        <v>198</v>
      </c>
      <c r="N949" s="1011">
        <v>62</v>
      </c>
      <c r="O949" s="1011">
        <v>56</v>
      </c>
      <c r="P949" s="1011">
        <v>1268.5999999999999</v>
      </c>
      <c r="Q949" s="1011">
        <v>6852.73</v>
      </c>
      <c r="R949" s="1011">
        <v>826.05865385000004</v>
      </c>
      <c r="S949" s="1011">
        <v>177.77520398999999</v>
      </c>
      <c r="T949" s="1011">
        <v>0.80865385000000001</v>
      </c>
      <c r="U949" s="1011">
        <v>0</v>
      </c>
      <c r="V949" s="1011">
        <v>825.25</v>
      </c>
      <c r="W949" s="1011" t="s">
        <v>1505</v>
      </c>
      <c r="X949" s="1011" t="s">
        <v>1331</v>
      </c>
      <c r="Y949" s="1011" t="s">
        <v>1634</v>
      </c>
      <c r="AA949" s="1011" t="s">
        <v>1635</v>
      </c>
      <c r="AB949" s="1011" t="s">
        <v>140</v>
      </c>
    </row>
    <row r="950" spans="1:28" x14ac:dyDescent="0.25">
      <c r="A950" s="1011">
        <v>64030455</v>
      </c>
      <c r="B950" s="1011" t="s">
        <v>1646</v>
      </c>
      <c r="C950" s="1011" t="s">
        <v>1326</v>
      </c>
      <c r="D950" s="1011" t="s">
        <v>1</v>
      </c>
      <c r="E950" s="1011" t="s">
        <v>135</v>
      </c>
      <c r="F950" s="1011" t="s">
        <v>20</v>
      </c>
      <c r="G950" s="1011" t="s">
        <v>20</v>
      </c>
      <c r="H950" s="1011" t="s">
        <v>88</v>
      </c>
      <c r="I950" s="1011" t="s">
        <v>1647</v>
      </c>
      <c r="J950" s="1011" t="s">
        <v>1648</v>
      </c>
      <c r="K950" s="1011" t="s">
        <v>1329</v>
      </c>
      <c r="L950" s="1011" t="s">
        <v>47</v>
      </c>
      <c r="M950" s="1011" t="s">
        <v>198</v>
      </c>
      <c r="N950" s="1011">
        <v>124</v>
      </c>
      <c r="O950" s="1011">
        <v>124</v>
      </c>
      <c r="P950" s="1011">
        <v>1240</v>
      </c>
      <c r="Q950" s="1011">
        <v>7423.28</v>
      </c>
      <c r="R950" s="1011">
        <v>1229.3499999999999</v>
      </c>
      <c r="S950" s="1011">
        <v>787.2</v>
      </c>
      <c r="T950" s="1011">
        <v>0</v>
      </c>
      <c r="U950" s="1011">
        <v>0</v>
      </c>
      <c r="V950" s="1011">
        <v>1229.3499999999999</v>
      </c>
      <c r="W950" s="1011" t="s">
        <v>1649</v>
      </c>
      <c r="X950" s="1011" t="s">
        <v>1331</v>
      </c>
      <c r="Y950" s="1011" t="s">
        <v>1650</v>
      </c>
      <c r="AA950" s="1011" t="s">
        <v>1651</v>
      </c>
      <c r="AB950" s="1011" t="s">
        <v>140</v>
      </c>
    </row>
    <row r="951" spans="1:28" x14ac:dyDescent="0.25">
      <c r="A951" s="1011">
        <v>93797231</v>
      </c>
      <c r="B951" s="1011" t="s">
        <v>1497</v>
      </c>
      <c r="C951" s="1011" t="s">
        <v>1326</v>
      </c>
      <c r="D951" s="1011" t="s">
        <v>1</v>
      </c>
      <c r="E951" s="1011" t="s">
        <v>135</v>
      </c>
      <c r="F951" s="1011" t="s">
        <v>11</v>
      </c>
      <c r="G951" s="1011" t="s">
        <v>11</v>
      </c>
      <c r="H951" s="1011" t="s">
        <v>530</v>
      </c>
      <c r="I951" s="1011" t="s">
        <v>1498</v>
      </c>
      <c r="J951" s="1011" t="s">
        <v>1499</v>
      </c>
      <c r="K951" s="1011" t="s">
        <v>1329</v>
      </c>
      <c r="L951" s="1011" t="s">
        <v>47</v>
      </c>
      <c r="M951" s="1011" t="s">
        <v>198</v>
      </c>
      <c r="N951" s="1011">
        <v>35</v>
      </c>
      <c r="O951" s="1011">
        <v>34</v>
      </c>
      <c r="P951" s="1011">
        <v>2759.1</v>
      </c>
      <c r="Q951" s="1011">
        <v>6753.04</v>
      </c>
      <c r="R951" s="1011">
        <v>568.36</v>
      </c>
      <c r="S951" s="1011">
        <v>562.47061559999997</v>
      </c>
      <c r="T951" s="1011">
        <v>0</v>
      </c>
      <c r="U951" s="1011">
        <v>0</v>
      </c>
      <c r="V951" s="1011">
        <v>568.36</v>
      </c>
      <c r="W951" s="1011" t="s">
        <v>1361</v>
      </c>
      <c r="X951" s="1011" t="s">
        <v>1331</v>
      </c>
      <c r="Y951" s="1011" t="s">
        <v>1500</v>
      </c>
      <c r="AA951" s="1011" t="s">
        <v>1501</v>
      </c>
      <c r="AB951" s="1011" t="s">
        <v>140</v>
      </c>
    </row>
    <row r="952" spans="1:28" x14ac:dyDescent="0.25">
      <c r="A952" s="1011">
        <v>53767018</v>
      </c>
      <c r="B952" s="1011" t="s">
        <v>1514</v>
      </c>
      <c r="C952" s="1011" t="s">
        <v>1326</v>
      </c>
      <c r="D952" s="1011" t="s">
        <v>1</v>
      </c>
      <c r="E952" s="1011" t="s">
        <v>135</v>
      </c>
      <c r="F952" s="1011" t="s">
        <v>6</v>
      </c>
      <c r="G952" s="1011" t="s">
        <v>6</v>
      </c>
      <c r="H952" s="1011" t="s">
        <v>101</v>
      </c>
      <c r="I952" s="1011" t="s">
        <v>1515</v>
      </c>
      <c r="J952" s="1011" t="s">
        <v>1516</v>
      </c>
      <c r="K952" s="1011" t="s">
        <v>1329</v>
      </c>
      <c r="L952" s="1011" t="s">
        <v>47</v>
      </c>
      <c r="M952" s="1011" t="s">
        <v>198</v>
      </c>
      <c r="N952" s="1011">
        <v>42</v>
      </c>
      <c r="O952" s="1011">
        <v>35</v>
      </c>
      <c r="P952" s="1011">
        <v>1718.4</v>
      </c>
      <c r="Q952" s="1011">
        <v>1540.45</v>
      </c>
      <c r="R952" s="1011">
        <v>465.79</v>
      </c>
      <c r="S952" s="1011">
        <v>178.43985448000001</v>
      </c>
      <c r="T952" s="1011">
        <v>0</v>
      </c>
      <c r="U952" s="1011">
        <v>0</v>
      </c>
      <c r="V952" s="1011">
        <v>465.79</v>
      </c>
      <c r="W952" s="1011" t="s">
        <v>1517</v>
      </c>
      <c r="X952" s="1011" t="s">
        <v>1331</v>
      </c>
      <c r="Y952" s="1011" t="s">
        <v>1518</v>
      </c>
      <c r="AA952" s="1011" t="s">
        <v>1519</v>
      </c>
      <c r="AB952" s="1011" t="s">
        <v>140</v>
      </c>
    </row>
    <row r="953" spans="1:28" x14ac:dyDescent="0.25">
      <c r="A953" s="1011">
        <v>84085539</v>
      </c>
      <c r="B953" s="1011" t="s">
        <v>2440</v>
      </c>
      <c r="C953" s="1011" t="s">
        <v>1326</v>
      </c>
      <c r="D953" s="1011" t="s">
        <v>1</v>
      </c>
      <c r="E953" s="1011" t="s">
        <v>135</v>
      </c>
      <c r="F953" s="1011" t="s">
        <v>74</v>
      </c>
      <c r="G953" s="1011" t="s">
        <v>74</v>
      </c>
      <c r="H953" s="1011" t="s">
        <v>101</v>
      </c>
      <c r="I953" s="1011" t="s">
        <v>2441</v>
      </c>
      <c r="J953" s="1011" t="s">
        <v>1463</v>
      </c>
      <c r="K953" s="1011" t="s">
        <v>1329</v>
      </c>
      <c r="L953" s="1011" t="s">
        <v>47</v>
      </c>
      <c r="M953" s="1011" t="s">
        <v>198</v>
      </c>
      <c r="N953" s="1011">
        <v>52</v>
      </c>
      <c r="O953" s="1011">
        <v>49</v>
      </c>
      <c r="P953" s="1011">
        <v>1666.78</v>
      </c>
      <c r="Q953" s="1011">
        <v>1592.58</v>
      </c>
      <c r="R953" s="1011">
        <v>106.66</v>
      </c>
      <c r="S953" s="1011">
        <v>432.35990565999998</v>
      </c>
      <c r="T953" s="1011">
        <v>0</v>
      </c>
      <c r="U953" s="1011">
        <v>0</v>
      </c>
      <c r="V953" s="1011">
        <v>106.66</v>
      </c>
      <c r="W953" s="1011" t="s">
        <v>1464</v>
      </c>
      <c r="X953" s="1011" t="s">
        <v>1331</v>
      </c>
      <c r="Y953" s="1011" t="s">
        <v>2442</v>
      </c>
      <c r="AA953" s="1011" t="s">
        <v>2443</v>
      </c>
      <c r="AB953" s="1011" t="s">
        <v>140</v>
      </c>
    </row>
    <row r="954" spans="1:28" x14ac:dyDescent="0.25">
      <c r="A954" s="1011">
        <v>33754342</v>
      </c>
      <c r="B954" s="1011" t="s">
        <v>1850</v>
      </c>
      <c r="C954" s="1011" t="s">
        <v>1326</v>
      </c>
      <c r="D954" s="1011" t="s">
        <v>1</v>
      </c>
      <c r="E954" s="1011" t="s">
        <v>135</v>
      </c>
      <c r="F954" s="1011" t="s">
        <v>74</v>
      </c>
      <c r="G954" s="1011" t="s">
        <v>74</v>
      </c>
      <c r="H954" s="1011" t="s">
        <v>97</v>
      </c>
      <c r="I954" s="1011" t="s">
        <v>1688</v>
      </c>
      <c r="J954" s="1011" t="s">
        <v>1416</v>
      </c>
      <c r="K954" s="1011" t="s">
        <v>1329</v>
      </c>
      <c r="L954" s="1011" t="s">
        <v>47</v>
      </c>
      <c r="M954" s="1011" t="s">
        <v>198</v>
      </c>
      <c r="N954" s="1011">
        <v>580.04999999999995</v>
      </c>
      <c r="O954" s="1011">
        <v>390.25</v>
      </c>
      <c r="P954" s="1011">
        <v>12491.15</v>
      </c>
      <c r="Q954" s="1011">
        <v>21911.29</v>
      </c>
      <c r="R954" s="1011">
        <v>1977.4017434800001</v>
      </c>
      <c r="S954" s="1011">
        <v>3678.7614787299999</v>
      </c>
      <c r="T954" s="1011">
        <v>389.19174348000001</v>
      </c>
      <c r="U954" s="1011">
        <v>89.39</v>
      </c>
      <c r="V954" s="1011">
        <v>2066.88</v>
      </c>
      <c r="W954" s="1011" t="s">
        <v>1397</v>
      </c>
      <c r="X954" s="1011" t="s">
        <v>1331</v>
      </c>
      <c r="Y954" s="1011" t="s">
        <v>1851</v>
      </c>
      <c r="AA954" s="1011" t="s">
        <v>1852</v>
      </c>
      <c r="AB954" s="1011" t="s">
        <v>140</v>
      </c>
    </row>
    <row r="955" spans="1:28" x14ac:dyDescent="0.25">
      <c r="A955" s="1011">
        <v>24128670</v>
      </c>
      <c r="B955" s="1011" t="s">
        <v>1667</v>
      </c>
      <c r="C955" s="1011" t="s">
        <v>1326</v>
      </c>
      <c r="D955" s="1011" t="s">
        <v>1</v>
      </c>
      <c r="E955" s="1011" t="s">
        <v>135</v>
      </c>
      <c r="F955" s="1011" t="s">
        <v>14</v>
      </c>
      <c r="G955" s="1011" t="s">
        <v>14</v>
      </c>
      <c r="H955" s="1011" t="s">
        <v>99</v>
      </c>
      <c r="I955" s="1011" t="s">
        <v>1668</v>
      </c>
      <c r="J955" s="1011" t="s">
        <v>1669</v>
      </c>
      <c r="K955" s="1011" t="s">
        <v>1329</v>
      </c>
      <c r="L955" s="1011" t="s">
        <v>47</v>
      </c>
      <c r="M955" s="1011" t="s">
        <v>198</v>
      </c>
      <c r="N955" s="1011">
        <v>163</v>
      </c>
      <c r="O955" s="1011">
        <v>162</v>
      </c>
      <c r="P955" s="1011">
        <v>2735.1</v>
      </c>
      <c r="Q955" s="1011">
        <v>6676.93</v>
      </c>
      <c r="R955" s="1011">
        <v>347.65</v>
      </c>
      <c r="S955" s="1011">
        <v>2086.6248983199998</v>
      </c>
      <c r="T955" s="1011">
        <v>0</v>
      </c>
      <c r="U955" s="1011">
        <v>9.64</v>
      </c>
      <c r="V955" s="1011">
        <v>357.29</v>
      </c>
      <c r="W955" s="1011" t="s">
        <v>1670</v>
      </c>
      <c r="X955" s="1011" t="s">
        <v>1331</v>
      </c>
      <c r="Y955" s="1011" t="s">
        <v>1671</v>
      </c>
      <c r="Z955" s="1011" t="s">
        <v>1672</v>
      </c>
      <c r="AA955" s="1011" t="s">
        <v>1673</v>
      </c>
      <c r="AB955" s="1011" t="s">
        <v>140</v>
      </c>
    </row>
    <row r="956" spans="1:28" x14ac:dyDescent="0.25">
      <c r="A956" s="1011">
        <v>54045844</v>
      </c>
      <c r="B956" s="1011" t="s">
        <v>2377</v>
      </c>
      <c r="C956" s="1011" t="s">
        <v>1326</v>
      </c>
      <c r="D956" s="1011" t="s">
        <v>1</v>
      </c>
      <c r="E956" s="1011" t="s">
        <v>135</v>
      </c>
      <c r="F956" s="1011" t="s">
        <v>74</v>
      </c>
      <c r="G956" s="1011" t="s">
        <v>74</v>
      </c>
      <c r="H956" s="1011" t="s">
        <v>91</v>
      </c>
      <c r="I956" s="1011" t="s">
        <v>2378</v>
      </c>
      <c r="J956" s="1011" t="s">
        <v>2328</v>
      </c>
      <c r="K956" s="1011" t="s">
        <v>1329</v>
      </c>
      <c r="L956" s="1011" t="s">
        <v>47</v>
      </c>
      <c r="M956" s="1011" t="s">
        <v>198</v>
      </c>
      <c r="N956" s="1011">
        <v>77</v>
      </c>
      <c r="O956" s="1011">
        <v>8</v>
      </c>
      <c r="P956" s="1011">
        <v>2139.09</v>
      </c>
      <c r="Q956" s="1011">
        <v>7547.65</v>
      </c>
      <c r="R956" s="1011">
        <v>411.27000335999998</v>
      </c>
      <c r="S956" s="1011">
        <v>250.70970220000001</v>
      </c>
      <c r="T956" s="1011">
        <v>3.36E-6</v>
      </c>
      <c r="U956" s="1011">
        <v>0</v>
      </c>
      <c r="V956" s="1011">
        <v>411.27</v>
      </c>
      <c r="W956" s="1011" t="s">
        <v>2329</v>
      </c>
      <c r="X956" s="1011" t="s">
        <v>1331</v>
      </c>
      <c r="Y956" s="1011" t="s">
        <v>2379</v>
      </c>
      <c r="AA956" s="1011" t="s">
        <v>2380</v>
      </c>
      <c r="AB956" s="1011" t="s">
        <v>140</v>
      </c>
    </row>
    <row r="957" spans="1:28" x14ac:dyDescent="0.25">
      <c r="A957" s="1011">
        <v>14268007</v>
      </c>
      <c r="B957" s="1011" t="s">
        <v>1568</v>
      </c>
      <c r="C957" s="1011" t="s">
        <v>1326</v>
      </c>
      <c r="D957" s="1011" t="s">
        <v>1</v>
      </c>
      <c r="E957" s="1011" t="s">
        <v>135</v>
      </c>
      <c r="F957" s="1011" t="s">
        <v>20</v>
      </c>
      <c r="G957" s="1011" t="s">
        <v>20</v>
      </c>
      <c r="H957" s="1011" t="s">
        <v>99</v>
      </c>
      <c r="I957" s="1011" t="s">
        <v>1569</v>
      </c>
      <c r="J957" s="1011" t="s">
        <v>1416</v>
      </c>
      <c r="K957" s="1011" t="s">
        <v>1329</v>
      </c>
      <c r="L957" s="1011" t="s">
        <v>47</v>
      </c>
      <c r="M957" s="1011" t="s">
        <v>198</v>
      </c>
      <c r="N957" s="1011">
        <v>34</v>
      </c>
      <c r="O957" s="1011">
        <v>34</v>
      </c>
      <c r="P957" s="1011">
        <v>1020</v>
      </c>
      <c r="Q957" s="1011">
        <v>911.68</v>
      </c>
      <c r="R957" s="1011">
        <v>-111.3</v>
      </c>
      <c r="S957" s="1011">
        <v>205.5528066</v>
      </c>
      <c r="T957" s="1011">
        <v>0</v>
      </c>
      <c r="U957" s="1011">
        <v>0</v>
      </c>
      <c r="V957" s="1011">
        <v>-111.3</v>
      </c>
      <c r="W957" s="1011" t="s">
        <v>1397</v>
      </c>
      <c r="X957" s="1011" t="s">
        <v>1331</v>
      </c>
      <c r="Y957" s="1011" t="s">
        <v>1570</v>
      </c>
      <c r="AA957" s="1011" t="s">
        <v>1571</v>
      </c>
      <c r="AB957" s="1011" t="s">
        <v>140</v>
      </c>
    </row>
    <row r="958" spans="1:28" x14ac:dyDescent="0.25">
      <c r="A958" s="1011">
        <v>4160016</v>
      </c>
      <c r="B958" s="1011" t="s">
        <v>1488</v>
      </c>
      <c r="C958" s="1011" t="s">
        <v>1326</v>
      </c>
      <c r="D958" s="1011" t="s">
        <v>1</v>
      </c>
      <c r="E958" s="1011" t="s">
        <v>135</v>
      </c>
      <c r="F958" s="1011" t="s">
        <v>34</v>
      </c>
      <c r="G958" s="1011" t="s">
        <v>34</v>
      </c>
      <c r="H958" s="1011" t="s">
        <v>101</v>
      </c>
      <c r="I958" s="1011" t="s">
        <v>1489</v>
      </c>
      <c r="J958" s="1011" t="s">
        <v>1354</v>
      </c>
      <c r="K958" s="1011" t="s">
        <v>1329</v>
      </c>
      <c r="L958" s="1011" t="s">
        <v>47</v>
      </c>
      <c r="M958" s="1011" t="s">
        <v>198</v>
      </c>
      <c r="N958" s="1011">
        <v>160.91669999999999</v>
      </c>
      <c r="O958" s="1011">
        <v>106.91670000000001</v>
      </c>
      <c r="P958" s="1011">
        <v>5885.94</v>
      </c>
      <c r="Q958" s="1011">
        <v>5485.65</v>
      </c>
      <c r="R958" s="1011">
        <v>480.18</v>
      </c>
      <c r="S958" s="1011">
        <v>853.29294412000002</v>
      </c>
      <c r="T958" s="1011">
        <v>0</v>
      </c>
      <c r="U958" s="1011">
        <v>0</v>
      </c>
      <c r="V958" s="1011">
        <v>480.18</v>
      </c>
      <c r="W958" s="1011" t="s">
        <v>1355</v>
      </c>
      <c r="X958" s="1011" t="s">
        <v>1331</v>
      </c>
      <c r="Y958" s="1011" t="s">
        <v>1490</v>
      </c>
      <c r="AA958" s="1011" t="s">
        <v>1491</v>
      </c>
      <c r="AB958" s="1011" t="s">
        <v>140</v>
      </c>
    </row>
    <row r="959" spans="1:28" x14ac:dyDescent="0.25">
      <c r="A959" s="1011">
        <v>13904818</v>
      </c>
      <c r="B959" s="1011" t="s">
        <v>2363</v>
      </c>
      <c r="C959" s="1011" t="s">
        <v>1326</v>
      </c>
      <c r="D959" s="1011" t="s">
        <v>1</v>
      </c>
      <c r="E959" s="1011" t="s">
        <v>135</v>
      </c>
      <c r="F959" s="1011" t="s">
        <v>6</v>
      </c>
      <c r="G959" s="1011" t="s">
        <v>6</v>
      </c>
      <c r="H959" s="1011" t="s">
        <v>97</v>
      </c>
      <c r="I959" s="1011" t="s">
        <v>2364</v>
      </c>
      <c r="J959" s="1011" t="s">
        <v>2365</v>
      </c>
      <c r="K959" s="1011" t="s">
        <v>1329</v>
      </c>
      <c r="L959" s="1011" t="s">
        <v>47</v>
      </c>
      <c r="M959" s="1011" t="s">
        <v>198</v>
      </c>
      <c r="N959" s="1011">
        <v>650.91669999999999</v>
      </c>
      <c r="O959" s="1011">
        <v>378.16669999999999</v>
      </c>
      <c r="P959" s="1011">
        <v>14261.31</v>
      </c>
      <c r="Q959" s="1011">
        <v>21355.32</v>
      </c>
      <c r="R959" s="1011">
        <v>4071.4456006199998</v>
      </c>
      <c r="S959" s="1011">
        <v>3033.0657247200002</v>
      </c>
      <c r="T959" s="1011">
        <v>-0.13439938000000001</v>
      </c>
      <c r="U959" s="1011">
        <v>0</v>
      </c>
      <c r="V959" s="1011">
        <v>4071.58</v>
      </c>
      <c r="W959" s="1011" t="s">
        <v>2366</v>
      </c>
      <c r="X959" s="1011" t="s">
        <v>1331</v>
      </c>
      <c r="Y959" s="1011" t="s">
        <v>2367</v>
      </c>
      <c r="AA959" s="1011" t="s">
        <v>2368</v>
      </c>
      <c r="AB959" s="1011" t="s">
        <v>140</v>
      </c>
    </row>
    <row r="960" spans="1:28" x14ac:dyDescent="0.25">
      <c r="A960" s="1011">
        <v>83773168</v>
      </c>
      <c r="B960" s="1011" t="s">
        <v>1691</v>
      </c>
      <c r="C960" s="1011" t="s">
        <v>1326</v>
      </c>
      <c r="D960" s="1011" t="s">
        <v>1</v>
      </c>
      <c r="E960" s="1011" t="s">
        <v>135</v>
      </c>
      <c r="F960" s="1011" t="s">
        <v>6</v>
      </c>
      <c r="G960" s="1011" t="s">
        <v>6</v>
      </c>
      <c r="H960" s="1011" t="s">
        <v>86</v>
      </c>
      <c r="I960" s="1011" t="s">
        <v>1692</v>
      </c>
      <c r="J960" s="1011" t="s">
        <v>1693</v>
      </c>
      <c r="K960" s="1011" t="s">
        <v>1329</v>
      </c>
      <c r="L960" s="1011" t="s">
        <v>47</v>
      </c>
      <c r="M960" s="1011" t="s">
        <v>198</v>
      </c>
      <c r="N960" s="1011">
        <v>20</v>
      </c>
      <c r="O960" s="1011">
        <v>5</v>
      </c>
      <c r="P960" s="1011">
        <v>399</v>
      </c>
      <c r="Q960" s="1011">
        <v>741.29</v>
      </c>
      <c r="R960" s="1011">
        <v>154.29</v>
      </c>
      <c r="S960" s="1011">
        <v>96.237878980000005</v>
      </c>
      <c r="T960" s="1011">
        <v>0</v>
      </c>
      <c r="U960" s="1011">
        <v>0</v>
      </c>
      <c r="V960" s="1011">
        <v>154.29</v>
      </c>
      <c r="W960" s="1011" t="s">
        <v>1694</v>
      </c>
      <c r="X960" s="1011" t="s">
        <v>1331</v>
      </c>
      <c r="Y960" s="1011" t="s">
        <v>1695</v>
      </c>
      <c r="AA960" s="1011" t="s">
        <v>1696</v>
      </c>
      <c r="AB960" s="1011" t="s">
        <v>140</v>
      </c>
    </row>
    <row r="961" spans="1:28" x14ac:dyDescent="0.25">
      <c r="A961" s="1011">
        <v>24082927</v>
      </c>
      <c r="B961" s="1011" t="s">
        <v>2118</v>
      </c>
      <c r="C961" s="1011" t="s">
        <v>1326</v>
      </c>
      <c r="D961" s="1011" t="s">
        <v>1</v>
      </c>
      <c r="E961" s="1011" t="s">
        <v>135</v>
      </c>
      <c r="F961" s="1011" t="s">
        <v>20</v>
      </c>
      <c r="G961" s="1011" t="s">
        <v>20</v>
      </c>
      <c r="H961" s="1011" t="s">
        <v>93</v>
      </c>
      <c r="I961" s="1011" t="s">
        <v>2119</v>
      </c>
      <c r="J961" s="1011" t="s">
        <v>1565</v>
      </c>
      <c r="K961" s="1011" t="s">
        <v>1329</v>
      </c>
      <c r="L961" s="1011" t="s">
        <v>47</v>
      </c>
      <c r="M961" s="1011" t="s">
        <v>198</v>
      </c>
      <c r="N961" s="1011">
        <v>154</v>
      </c>
      <c r="O961" s="1011">
        <v>32</v>
      </c>
      <c r="P961" s="1011">
        <v>4929.2</v>
      </c>
      <c r="Q961" s="1011">
        <v>3702.92</v>
      </c>
      <c r="R961" s="1011">
        <v>303.16000000000003</v>
      </c>
      <c r="S961" s="1011">
        <v>304.71695781</v>
      </c>
      <c r="T961" s="1011">
        <v>0</v>
      </c>
      <c r="U961" s="1011">
        <v>0</v>
      </c>
      <c r="V961" s="1011">
        <v>303.16000000000003</v>
      </c>
      <c r="W961" s="1011" t="s">
        <v>65</v>
      </c>
      <c r="X961" s="1011" t="s">
        <v>1331</v>
      </c>
      <c r="Y961" s="1011" t="s">
        <v>2120</v>
      </c>
      <c r="AA961" s="1011" t="s">
        <v>2121</v>
      </c>
      <c r="AB961" s="1011" t="s">
        <v>140</v>
      </c>
    </row>
    <row r="962" spans="1:28" x14ac:dyDescent="0.25">
      <c r="A962" s="1011">
        <v>83755538</v>
      </c>
      <c r="B962" s="1011" t="s">
        <v>1738</v>
      </c>
      <c r="C962" s="1011" t="s">
        <v>417</v>
      </c>
      <c r="D962" s="1011" t="s">
        <v>113</v>
      </c>
      <c r="E962" s="1011" t="s">
        <v>135</v>
      </c>
      <c r="F962" s="1011" t="s">
        <v>267</v>
      </c>
      <c r="G962" s="1011" t="s">
        <v>1687</v>
      </c>
      <c r="H962" s="1011" t="s">
        <v>92</v>
      </c>
      <c r="I962" s="1011" t="s">
        <v>1662</v>
      </c>
      <c r="J962" s="1011" t="s">
        <v>1663</v>
      </c>
      <c r="K962" s="1011" t="s">
        <v>1329</v>
      </c>
      <c r="L962" s="1011" t="s">
        <v>47</v>
      </c>
      <c r="M962" s="1011" t="s">
        <v>198</v>
      </c>
      <c r="N962" s="1011">
        <v>23</v>
      </c>
      <c r="O962" s="1011">
        <v>20</v>
      </c>
      <c r="P962" s="1011">
        <v>719.8</v>
      </c>
      <c r="Q962" s="1011">
        <v>501.98</v>
      </c>
      <c r="R962" s="1011">
        <v>68.260000000000005</v>
      </c>
      <c r="S962" s="1011">
        <v>66.880870479999999</v>
      </c>
      <c r="T962" s="1011">
        <v>0</v>
      </c>
      <c r="U962" s="1011">
        <v>0</v>
      </c>
      <c r="V962" s="1011">
        <v>68.260000000000005</v>
      </c>
      <c r="W962" s="1011" t="s">
        <v>1664</v>
      </c>
      <c r="X962" s="1011" t="s">
        <v>1331</v>
      </c>
      <c r="Y962" s="1011" t="s">
        <v>1739</v>
      </c>
      <c r="AA962" s="1011" t="s">
        <v>1740</v>
      </c>
      <c r="AB962" s="1011" t="s">
        <v>140</v>
      </c>
    </row>
    <row r="963" spans="1:28" x14ac:dyDescent="0.25">
      <c r="A963" s="1011">
        <v>83764498</v>
      </c>
      <c r="B963" s="1011" t="s">
        <v>1572</v>
      </c>
      <c r="C963" s="1011" t="s">
        <v>1326</v>
      </c>
      <c r="D963" s="1011" t="s">
        <v>1</v>
      </c>
      <c r="E963" s="1011" t="s">
        <v>135</v>
      </c>
      <c r="F963" s="1011" t="s">
        <v>34</v>
      </c>
      <c r="G963" s="1011" t="s">
        <v>34</v>
      </c>
      <c r="H963" s="1011" t="s">
        <v>89</v>
      </c>
      <c r="I963" s="1011" t="s">
        <v>1573</v>
      </c>
      <c r="J963" s="1011" t="s">
        <v>1574</v>
      </c>
      <c r="K963" s="1011" t="s">
        <v>1329</v>
      </c>
      <c r="L963" s="1011" t="s">
        <v>47</v>
      </c>
      <c r="M963" s="1011" t="s">
        <v>198</v>
      </c>
      <c r="N963" s="1011">
        <v>108</v>
      </c>
      <c r="O963" s="1011">
        <v>44</v>
      </c>
      <c r="P963" s="1011">
        <v>1123</v>
      </c>
      <c r="Q963" s="1011">
        <v>3679.15</v>
      </c>
      <c r="R963" s="1011">
        <v>807.20000026000002</v>
      </c>
      <c r="S963" s="1011">
        <v>378.84295139</v>
      </c>
      <c r="T963" s="1011">
        <v>2.6E-7</v>
      </c>
      <c r="U963" s="1011">
        <v>0</v>
      </c>
      <c r="V963" s="1011">
        <v>807.2</v>
      </c>
      <c r="W963" s="1011" t="s">
        <v>1575</v>
      </c>
      <c r="X963" s="1011" t="s">
        <v>1331</v>
      </c>
      <c r="Y963" s="1011" t="s">
        <v>1576</v>
      </c>
      <c r="AA963" s="1011" t="s">
        <v>1577</v>
      </c>
      <c r="AB963" s="1011" t="s">
        <v>140</v>
      </c>
    </row>
    <row r="964" spans="1:28" x14ac:dyDescent="0.25">
      <c r="A964" s="1011">
        <v>33754342</v>
      </c>
      <c r="B964" s="1011" t="s">
        <v>1850</v>
      </c>
      <c r="C964" s="1011" t="s">
        <v>1326</v>
      </c>
      <c r="D964" s="1011" t="s">
        <v>1</v>
      </c>
      <c r="E964" s="1011" t="s">
        <v>135</v>
      </c>
      <c r="F964" s="1011" t="s">
        <v>74</v>
      </c>
      <c r="G964" s="1011" t="s">
        <v>74</v>
      </c>
      <c r="H964" s="1011" t="s">
        <v>91</v>
      </c>
      <c r="I964" s="1011" t="s">
        <v>1688</v>
      </c>
      <c r="J964" s="1011" t="s">
        <v>1416</v>
      </c>
      <c r="K964" s="1011" t="s">
        <v>1329</v>
      </c>
      <c r="L964" s="1011" t="s">
        <v>47</v>
      </c>
      <c r="M964" s="1011" t="s">
        <v>198</v>
      </c>
      <c r="N964" s="1011">
        <v>51</v>
      </c>
      <c r="O964" s="1011">
        <v>12</v>
      </c>
      <c r="P964" s="1011">
        <v>852.5</v>
      </c>
      <c r="Q964" s="1011">
        <v>2475.0100000000002</v>
      </c>
      <c r="R964" s="1011">
        <v>246.78001003</v>
      </c>
      <c r="S964" s="1011">
        <v>180.93216149</v>
      </c>
      <c r="T964" s="1011">
        <v>1.0030000000000001E-5</v>
      </c>
      <c r="U964" s="1011">
        <v>0</v>
      </c>
      <c r="V964" s="1011">
        <v>246.78</v>
      </c>
      <c r="W964" s="1011" t="s">
        <v>1397</v>
      </c>
      <c r="X964" s="1011" t="s">
        <v>1331</v>
      </c>
      <c r="Y964" s="1011" t="s">
        <v>1851</v>
      </c>
      <c r="AA964" s="1011" t="s">
        <v>1852</v>
      </c>
      <c r="AB964" s="1011" t="s">
        <v>140</v>
      </c>
    </row>
    <row r="965" spans="1:28" x14ac:dyDescent="0.25">
      <c r="A965" s="1011">
        <v>73754517</v>
      </c>
      <c r="B965" s="1011" t="s">
        <v>2553</v>
      </c>
      <c r="C965" s="1011" t="s">
        <v>1326</v>
      </c>
      <c r="D965" s="1011" t="s">
        <v>1</v>
      </c>
      <c r="E965" s="1011" t="s">
        <v>135</v>
      </c>
      <c r="F965" s="1011" t="s">
        <v>34</v>
      </c>
      <c r="G965" s="1011" t="s">
        <v>34</v>
      </c>
      <c r="H965" s="1011" t="s">
        <v>104</v>
      </c>
      <c r="I965" s="1011" t="s">
        <v>2554</v>
      </c>
      <c r="J965" s="1011" t="s">
        <v>2555</v>
      </c>
      <c r="K965" s="1011" t="s">
        <v>1329</v>
      </c>
      <c r="L965" s="1011" t="s">
        <v>47</v>
      </c>
      <c r="M965" s="1011" t="s">
        <v>198</v>
      </c>
      <c r="N965" s="1011">
        <v>71.5</v>
      </c>
      <c r="O965" s="1011">
        <v>64.5</v>
      </c>
      <c r="P965" s="1011">
        <v>1467.47</v>
      </c>
      <c r="Q965" s="1011">
        <v>4679.87</v>
      </c>
      <c r="R965" s="1011">
        <v>460.2158728</v>
      </c>
      <c r="S965" s="1011">
        <v>646.64644621000002</v>
      </c>
      <c r="T965" s="1011">
        <v>189.8758728</v>
      </c>
      <c r="U965" s="1011">
        <v>0</v>
      </c>
      <c r="V965" s="1011">
        <v>462.99</v>
      </c>
      <c r="W965" s="1011" t="s">
        <v>2556</v>
      </c>
      <c r="X965" s="1011" t="s">
        <v>1331</v>
      </c>
      <c r="Y965" s="1011" t="s">
        <v>2557</v>
      </c>
      <c r="AA965" s="1011" t="s">
        <v>2558</v>
      </c>
      <c r="AB965" s="1011" t="s">
        <v>140</v>
      </c>
    </row>
    <row r="966" spans="1:28" x14ac:dyDescent="0.25">
      <c r="A966" s="1011">
        <v>13789250</v>
      </c>
      <c r="B966" s="1011" t="s">
        <v>1375</v>
      </c>
      <c r="C966" s="1011" t="s">
        <v>1326</v>
      </c>
      <c r="D966" s="1011" t="s">
        <v>1</v>
      </c>
      <c r="E966" s="1011" t="s">
        <v>135</v>
      </c>
      <c r="F966" s="1011" t="s">
        <v>6</v>
      </c>
      <c r="G966" s="1011" t="s">
        <v>6</v>
      </c>
      <c r="H966" s="1011" t="s">
        <v>102</v>
      </c>
      <c r="I966" s="1011" t="s">
        <v>1376</v>
      </c>
      <c r="J966" s="1011" t="s">
        <v>1377</v>
      </c>
      <c r="K966" s="1011" t="s">
        <v>1329</v>
      </c>
      <c r="L966" s="1011" t="s">
        <v>47</v>
      </c>
      <c r="M966" s="1011" t="s">
        <v>198</v>
      </c>
      <c r="N966" s="1011">
        <v>3.0002</v>
      </c>
      <c r="O966" s="1011">
        <v>2</v>
      </c>
      <c r="P966" s="1011">
        <v>40.840000000000003</v>
      </c>
      <c r="Q966" s="1011">
        <v>79.14</v>
      </c>
      <c r="R966" s="1011">
        <v>12.694297000000001</v>
      </c>
      <c r="S966" s="1011">
        <v>22.864364729999998</v>
      </c>
      <c r="T966" s="1011">
        <v>-7.5703000000000006E-2</v>
      </c>
      <c r="U966" s="1011">
        <v>0</v>
      </c>
      <c r="V966" s="1011">
        <v>12.77</v>
      </c>
      <c r="W966" s="1011" t="s">
        <v>1378</v>
      </c>
      <c r="X966" s="1011" t="s">
        <v>1331</v>
      </c>
      <c r="Y966" s="1011" t="s">
        <v>1379</v>
      </c>
      <c r="AA966" s="1011" t="s">
        <v>1380</v>
      </c>
      <c r="AB966" s="1011" t="s">
        <v>140</v>
      </c>
    </row>
    <row r="967" spans="1:28" x14ac:dyDescent="0.25">
      <c r="A967" s="1011">
        <v>84106079</v>
      </c>
      <c r="B967" s="1011" t="s">
        <v>1431</v>
      </c>
      <c r="C967" s="1011" t="s">
        <v>1326</v>
      </c>
      <c r="D967" s="1011" t="s">
        <v>1</v>
      </c>
      <c r="E967" s="1011" t="s">
        <v>135</v>
      </c>
      <c r="F967" s="1011" t="s">
        <v>14</v>
      </c>
      <c r="G967" s="1011" t="s">
        <v>14</v>
      </c>
      <c r="H967" s="1011" t="s">
        <v>1394</v>
      </c>
      <c r="I967" s="1011" t="s">
        <v>1432</v>
      </c>
      <c r="J967" s="1011" t="s">
        <v>1433</v>
      </c>
      <c r="K967" s="1011" t="s">
        <v>1329</v>
      </c>
      <c r="L967" s="1011" t="s">
        <v>47</v>
      </c>
      <c r="M967" s="1011" t="s">
        <v>198</v>
      </c>
      <c r="N967" s="1011">
        <v>0</v>
      </c>
      <c r="O967" s="1011">
        <v>0</v>
      </c>
      <c r="P967" s="1011">
        <v>0</v>
      </c>
      <c r="Q967" s="1011">
        <v>0</v>
      </c>
      <c r="R967" s="1011">
        <v>0</v>
      </c>
      <c r="S967" s="1011">
        <v>0</v>
      </c>
      <c r="T967" s="1011">
        <v>0</v>
      </c>
      <c r="U967" s="1011">
        <v>0</v>
      </c>
      <c r="V967" s="1011">
        <v>0</v>
      </c>
      <c r="W967" s="1011" t="s">
        <v>1434</v>
      </c>
      <c r="X967" s="1011" t="s">
        <v>1331</v>
      </c>
      <c r="Y967" s="1011" t="s">
        <v>1435</v>
      </c>
      <c r="AA967" s="1011" t="s">
        <v>1436</v>
      </c>
      <c r="AB967" s="1011" t="s">
        <v>140</v>
      </c>
    </row>
    <row r="968" spans="1:28" x14ac:dyDescent="0.25">
      <c r="A968" s="1011">
        <v>4089017</v>
      </c>
      <c r="B968" s="1011" t="s">
        <v>2056</v>
      </c>
      <c r="C968" s="1011" t="s">
        <v>1326</v>
      </c>
      <c r="D968" s="1011" t="s">
        <v>1</v>
      </c>
      <c r="E968" s="1011" t="s">
        <v>135</v>
      </c>
      <c r="F968" s="1011" t="s">
        <v>69</v>
      </c>
      <c r="G968" s="1011" t="s">
        <v>69</v>
      </c>
      <c r="H968" s="1011" t="s">
        <v>93</v>
      </c>
      <c r="I968" s="1011" t="s">
        <v>1688</v>
      </c>
      <c r="J968" s="1011" t="s">
        <v>1416</v>
      </c>
      <c r="K968" s="1011" t="s">
        <v>1329</v>
      </c>
      <c r="L968" s="1011" t="s">
        <v>47</v>
      </c>
      <c r="M968" s="1011" t="s">
        <v>198</v>
      </c>
      <c r="N968" s="1011">
        <v>434.25</v>
      </c>
      <c r="O968" s="1011">
        <v>294.25</v>
      </c>
      <c r="P968" s="1011">
        <v>4299.6000000000004</v>
      </c>
      <c r="Q968" s="1011">
        <v>14128.33</v>
      </c>
      <c r="R968" s="1011">
        <v>1602.6850410300001</v>
      </c>
      <c r="S968" s="1011">
        <v>1712.7123651100001</v>
      </c>
      <c r="T968" s="1011">
        <v>5.0410300000000002E-3</v>
      </c>
      <c r="U968" s="1011">
        <v>0</v>
      </c>
      <c r="V968" s="1011">
        <v>1602.68</v>
      </c>
      <c r="W968" s="1011" t="s">
        <v>1397</v>
      </c>
      <c r="X968" s="1011" t="s">
        <v>1331</v>
      </c>
      <c r="Y968" s="1011" t="s">
        <v>2057</v>
      </c>
      <c r="AA968" s="1011" t="s">
        <v>2058</v>
      </c>
      <c r="AB968" s="1011" t="s">
        <v>140</v>
      </c>
    </row>
    <row r="969" spans="1:28" x14ac:dyDescent="0.25">
      <c r="A969" s="1011">
        <v>34138347</v>
      </c>
      <c r="B969" s="1011" t="s">
        <v>2038</v>
      </c>
      <c r="C969" s="1011" t="s">
        <v>1326</v>
      </c>
      <c r="D969" s="1011" t="s">
        <v>1</v>
      </c>
      <c r="E969" s="1011" t="s">
        <v>135</v>
      </c>
      <c r="F969" s="1011" t="s">
        <v>9</v>
      </c>
      <c r="G969" s="1011" t="s">
        <v>9</v>
      </c>
      <c r="H969" s="1011" t="s">
        <v>94</v>
      </c>
      <c r="I969" s="1011" t="s">
        <v>2039</v>
      </c>
      <c r="J969" s="1011" t="s">
        <v>1528</v>
      </c>
      <c r="K969" s="1011" t="s">
        <v>1329</v>
      </c>
      <c r="L969" s="1011" t="s">
        <v>47</v>
      </c>
      <c r="M969" s="1011" t="s">
        <v>198</v>
      </c>
      <c r="N969" s="1011">
        <v>390</v>
      </c>
      <c r="O969" s="1011">
        <v>389</v>
      </c>
      <c r="P969" s="1011">
        <v>10780</v>
      </c>
      <c r="Q969" s="1011">
        <v>9787.31</v>
      </c>
      <c r="R969" s="1011">
        <v>2801.65</v>
      </c>
      <c r="S969" s="1011">
        <v>1208.1620232800001</v>
      </c>
      <c r="T969" s="1011">
        <v>0</v>
      </c>
      <c r="U969" s="1011">
        <v>0</v>
      </c>
      <c r="V969" s="1011">
        <v>2801.65</v>
      </c>
      <c r="W969" s="1011" t="s">
        <v>1529</v>
      </c>
      <c r="X969" s="1011" t="s">
        <v>1331</v>
      </c>
      <c r="Y969" s="1011" t="s">
        <v>2040</v>
      </c>
      <c r="AA969" s="1011" t="s">
        <v>2041</v>
      </c>
      <c r="AB969" s="1011" t="s">
        <v>140</v>
      </c>
    </row>
    <row r="970" spans="1:28" x14ac:dyDescent="0.25">
      <c r="A970" s="1011">
        <v>33952011</v>
      </c>
      <c r="B970" s="1011" t="s">
        <v>1725</v>
      </c>
      <c r="C970" s="1011" t="s">
        <v>1326</v>
      </c>
      <c r="D970" s="1011" t="s">
        <v>113</v>
      </c>
      <c r="E970" s="1011" t="s">
        <v>135</v>
      </c>
      <c r="F970" s="1011" t="s">
        <v>267</v>
      </c>
      <c r="G970" s="1011" t="s">
        <v>1687</v>
      </c>
      <c r="H970" s="1011" t="s">
        <v>93</v>
      </c>
      <c r="I970" s="1011" t="s">
        <v>1726</v>
      </c>
      <c r="J970" s="1011" t="s">
        <v>1727</v>
      </c>
      <c r="K970" s="1011" t="s">
        <v>1329</v>
      </c>
      <c r="L970" s="1011" t="s">
        <v>47</v>
      </c>
      <c r="M970" s="1011" t="s">
        <v>198</v>
      </c>
      <c r="N970" s="1011">
        <v>247</v>
      </c>
      <c r="O970" s="1011">
        <v>88</v>
      </c>
      <c r="P970" s="1011">
        <v>7401.93</v>
      </c>
      <c r="Q970" s="1011">
        <v>11914.47</v>
      </c>
      <c r="R970" s="1011">
        <v>2421.64</v>
      </c>
      <c r="S970" s="1011">
        <v>1207.3079281800001</v>
      </c>
      <c r="T970" s="1011">
        <v>0</v>
      </c>
      <c r="U970" s="1011">
        <v>0</v>
      </c>
      <c r="V970" s="1011">
        <v>2421.64</v>
      </c>
      <c r="W970" s="1011" t="s">
        <v>1728</v>
      </c>
      <c r="X970" s="1011" t="s">
        <v>1331</v>
      </c>
      <c r="Y970" s="1011" t="s">
        <v>1729</v>
      </c>
      <c r="AA970" s="1011" t="s">
        <v>1730</v>
      </c>
      <c r="AB970" s="1011" t="s">
        <v>140</v>
      </c>
    </row>
    <row r="971" spans="1:28" x14ac:dyDescent="0.25">
      <c r="A971" s="1011">
        <v>54235049</v>
      </c>
      <c r="B971" s="1011" t="s">
        <v>2171</v>
      </c>
      <c r="C971" s="1011" t="s">
        <v>1326</v>
      </c>
      <c r="D971" s="1011" t="s">
        <v>1</v>
      </c>
      <c r="E971" s="1011" t="s">
        <v>135</v>
      </c>
      <c r="F971" s="1011" t="s">
        <v>62</v>
      </c>
      <c r="G971" s="1011" t="s">
        <v>62</v>
      </c>
      <c r="H971" s="1011" t="s">
        <v>90</v>
      </c>
      <c r="I971" s="1011" t="s">
        <v>2172</v>
      </c>
      <c r="J971" s="1011" t="s">
        <v>2173</v>
      </c>
      <c r="K971" s="1011" t="s">
        <v>1329</v>
      </c>
      <c r="L971" s="1011" t="s">
        <v>47</v>
      </c>
      <c r="M971" s="1011" t="s">
        <v>198</v>
      </c>
      <c r="N971" s="1011">
        <v>648</v>
      </c>
      <c r="O971" s="1011">
        <v>86</v>
      </c>
      <c r="P971" s="1011">
        <v>12004</v>
      </c>
      <c r="Q971" s="1011">
        <v>33013.620000000003</v>
      </c>
      <c r="R971" s="1011">
        <v>2068.8400007700002</v>
      </c>
      <c r="S971" s="1011">
        <v>2285.2211856200001</v>
      </c>
      <c r="T971" s="1011">
        <v>7.7000000000000004E-7</v>
      </c>
      <c r="U971" s="1011">
        <v>0</v>
      </c>
      <c r="V971" s="1011">
        <v>2068.84</v>
      </c>
      <c r="W971" s="1011" t="s">
        <v>2174</v>
      </c>
      <c r="X971" s="1011" t="s">
        <v>2175</v>
      </c>
      <c r="Y971" s="1011" t="s">
        <v>2176</v>
      </c>
      <c r="AA971" s="1011" t="s">
        <v>2177</v>
      </c>
      <c r="AB971" s="1011" t="s">
        <v>140</v>
      </c>
    </row>
    <row r="972" spans="1:28" x14ac:dyDescent="0.25">
      <c r="A972" s="1011">
        <v>24007189</v>
      </c>
      <c r="B972" s="1011" t="s">
        <v>2300</v>
      </c>
      <c r="C972" s="1011" t="s">
        <v>1326</v>
      </c>
      <c r="D972" s="1011" t="s">
        <v>1</v>
      </c>
      <c r="E972" s="1011" t="s">
        <v>135</v>
      </c>
      <c r="F972" s="1011" t="s">
        <v>9</v>
      </c>
      <c r="G972" s="1011" t="s">
        <v>9</v>
      </c>
      <c r="H972" s="1011" t="s">
        <v>92</v>
      </c>
      <c r="I972" s="1011" t="s">
        <v>1656</v>
      </c>
      <c r="J972" s="1011" t="s">
        <v>1657</v>
      </c>
      <c r="K972" s="1011" t="s">
        <v>1329</v>
      </c>
      <c r="L972" s="1011" t="s">
        <v>47</v>
      </c>
      <c r="M972" s="1011" t="s">
        <v>198</v>
      </c>
      <c r="N972" s="1011">
        <v>124</v>
      </c>
      <c r="O972" s="1011">
        <v>123</v>
      </c>
      <c r="P972" s="1011">
        <v>4155.92</v>
      </c>
      <c r="Q972" s="1011">
        <v>3354.38</v>
      </c>
      <c r="R972" s="1011">
        <v>78.58</v>
      </c>
      <c r="S972" s="1011">
        <v>586.53968211999995</v>
      </c>
      <c r="T972" s="1011">
        <v>0</v>
      </c>
      <c r="U972" s="1011">
        <v>0</v>
      </c>
      <c r="V972" s="1011">
        <v>78.58</v>
      </c>
      <c r="W972" s="1011" t="s">
        <v>1658</v>
      </c>
      <c r="X972" s="1011" t="s">
        <v>1331</v>
      </c>
      <c r="Y972" s="1011" t="s">
        <v>2301</v>
      </c>
      <c r="AA972" s="1011" t="s">
        <v>2302</v>
      </c>
      <c r="AB972" s="1011" t="s">
        <v>140</v>
      </c>
    </row>
    <row r="973" spans="1:28" x14ac:dyDescent="0.25">
      <c r="A973" s="1011">
        <v>83852160</v>
      </c>
      <c r="B973" s="1011" t="s">
        <v>2498</v>
      </c>
      <c r="C973" s="1011" t="s">
        <v>1326</v>
      </c>
      <c r="D973" s="1011" t="s">
        <v>1</v>
      </c>
      <c r="E973" s="1011" t="s">
        <v>135</v>
      </c>
      <c r="F973" s="1011" t="s">
        <v>0</v>
      </c>
      <c r="G973" s="1011" t="s">
        <v>0</v>
      </c>
      <c r="H973" s="1011" t="s">
        <v>529</v>
      </c>
      <c r="I973" s="1011" t="s">
        <v>1376</v>
      </c>
      <c r="J973" s="1011" t="s">
        <v>1377</v>
      </c>
      <c r="K973" s="1011" t="s">
        <v>1329</v>
      </c>
      <c r="L973" s="1011" t="s">
        <v>47</v>
      </c>
      <c r="M973" s="1011" t="s">
        <v>198</v>
      </c>
      <c r="N973" s="1011">
        <v>77</v>
      </c>
      <c r="O973" s="1011">
        <v>18</v>
      </c>
      <c r="P973" s="1011">
        <v>5285.56</v>
      </c>
      <c r="Q973" s="1011">
        <v>17786.45</v>
      </c>
      <c r="R973" s="1011">
        <v>-749.40585157999999</v>
      </c>
      <c r="S973" s="1011">
        <v>629.31660126999998</v>
      </c>
      <c r="T973" s="1011">
        <v>2.414842E-2</v>
      </c>
      <c r="U973" s="1011">
        <v>0</v>
      </c>
      <c r="V973" s="1011">
        <v>-6873.38</v>
      </c>
      <c r="W973" s="1011" t="s">
        <v>1378</v>
      </c>
      <c r="X973" s="1011" t="s">
        <v>1331</v>
      </c>
      <c r="Y973" s="1011" t="s">
        <v>2499</v>
      </c>
      <c r="AA973" s="1011" t="s">
        <v>2500</v>
      </c>
      <c r="AB973" s="1011" t="s">
        <v>140</v>
      </c>
    </row>
    <row r="974" spans="1:28" x14ac:dyDescent="0.25">
      <c r="A974" s="1011">
        <v>34092536</v>
      </c>
      <c r="B974" s="1011" t="s">
        <v>2194</v>
      </c>
      <c r="C974" s="1011" t="s">
        <v>1326</v>
      </c>
      <c r="D974" s="1011" t="s">
        <v>1</v>
      </c>
      <c r="E974" s="1011" t="s">
        <v>135</v>
      </c>
      <c r="F974" s="1011" t="s">
        <v>0</v>
      </c>
      <c r="G974" s="1011" t="s">
        <v>0</v>
      </c>
      <c r="H974" s="1011" t="s">
        <v>104</v>
      </c>
      <c r="I974" s="1011" t="s">
        <v>2195</v>
      </c>
      <c r="J974" s="1011" t="s">
        <v>1354</v>
      </c>
      <c r="K974" s="1011" t="s">
        <v>1329</v>
      </c>
      <c r="L974" s="1011" t="s">
        <v>47</v>
      </c>
      <c r="M974" s="1011" t="s">
        <v>198</v>
      </c>
      <c r="N974" s="1011">
        <v>44</v>
      </c>
      <c r="O974" s="1011">
        <v>44</v>
      </c>
      <c r="P974" s="1011">
        <v>632.04999999999995</v>
      </c>
      <c r="Q974" s="1011">
        <v>3087.6</v>
      </c>
      <c r="R974" s="1011">
        <v>848.03</v>
      </c>
      <c r="S974" s="1011">
        <v>352.16807403000001</v>
      </c>
      <c r="T974" s="1011">
        <v>0</v>
      </c>
      <c r="U974" s="1011">
        <v>0</v>
      </c>
      <c r="V974" s="1011">
        <v>848.03</v>
      </c>
      <c r="W974" s="1011" t="s">
        <v>1355</v>
      </c>
      <c r="X974" s="1011" t="s">
        <v>1331</v>
      </c>
      <c r="Y974" s="1011" t="s">
        <v>2196</v>
      </c>
      <c r="Z974" s="1011" t="s">
        <v>2197</v>
      </c>
      <c r="AA974" s="1011" t="s">
        <v>2198</v>
      </c>
      <c r="AB974" s="1011" t="s">
        <v>140</v>
      </c>
    </row>
    <row r="975" spans="1:28" x14ac:dyDescent="0.25">
      <c r="A975" s="1011">
        <v>53752606</v>
      </c>
      <c r="B975" s="1011" t="s">
        <v>2411</v>
      </c>
      <c r="C975" s="1011" t="s">
        <v>1326</v>
      </c>
      <c r="D975" s="1011" t="s">
        <v>1</v>
      </c>
      <c r="E975" s="1011" t="s">
        <v>135</v>
      </c>
      <c r="F975" s="1011" t="s">
        <v>11</v>
      </c>
      <c r="G975" s="1011" t="s">
        <v>11</v>
      </c>
      <c r="H975" s="1011" t="s">
        <v>91</v>
      </c>
      <c r="I975" s="1011" t="s">
        <v>2412</v>
      </c>
      <c r="J975" s="1011" t="s">
        <v>1663</v>
      </c>
      <c r="K975" s="1011" t="s">
        <v>1329</v>
      </c>
      <c r="L975" s="1011" t="s">
        <v>47</v>
      </c>
      <c r="M975" s="1011" t="s">
        <v>198</v>
      </c>
      <c r="N975" s="1011">
        <v>20</v>
      </c>
      <c r="O975" s="1011">
        <v>18</v>
      </c>
      <c r="P975" s="1011">
        <v>444</v>
      </c>
      <c r="Q975" s="1011">
        <v>929.85</v>
      </c>
      <c r="R975" s="1011">
        <v>112.34</v>
      </c>
      <c r="S975" s="1011">
        <v>140.97697568999999</v>
      </c>
      <c r="T975" s="1011">
        <v>0</v>
      </c>
      <c r="U975" s="1011">
        <v>0</v>
      </c>
      <c r="V975" s="1011">
        <v>112.34</v>
      </c>
      <c r="W975" s="1011" t="s">
        <v>1664</v>
      </c>
      <c r="X975" s="1011" t="s">
        <v>1331</v>
      </c>
      <c r="Y975" s="1011" t="s">
        <v>2413</v>
      </c>
      <c r="AA975" s="1011" t="s">
        <v>2414</v>
      </c>
      <c r="AB975" s="1011" t="s">
        <v>140</v>
      </c>
    </row>
    <row r="976" spans="1:28" x14ac:dyDescent="0.25">
      <c r="A976" s="1011">
        <v>83756460</v>
      </c>
      <c r="B976" s="1011" t="s">
        <v>1761</v>
      </c>
      <c r="C976" s="1011" t="s">
        <v>1326</v>
      </c>
      <c r="D976" s="1011" t="s">
        <v>1</v>
      </c>
      <c r="E976" s="1011" t="s">
        <v>135</v>
      </c>
      <c r="F976" s="1011" t="s">
        <v>6</v>
      </c>
      <c r="G976" s="1011" t="s">
        <v>6</v>
      </c>
      <c r="H976" s="1011" t="s">
        <v>99</v>
      </c>
      <c r="I976" s="1011" t="s">
        <v>1762</v>
      </c>
      <c r="J976" s="1011" t="s">
        <v>1693</v>
      </c>
      <c r="K976" s="1011" t="s">
        <v>1329</v>
      </c>
      <c r="L976" s="1011" t="s">
        <v>47</v>
      </c>
      <c r="M976" s="1011" t="s">
        <v>198</v>
      </c>
      <c r="N976" s="1011">
        <v>13</v>
      </c>
      <c r="O976" s="1011">
        <v>12</v>
      </c>
      <c r="P976" s="1011">
        <v>363</v>
      </c>
      <c r="Q976" s="1011">
        <v>502.46</v>
      </c>
      <c r="R976" s="1011">
        <v>123.43</v>
      </c>
      <c r="S976" s="1011">
        <v>26.902631629999998</v>
      </c>
      <c r="T976" s="1011">
        <v>0</v>
      </c>
      <c r="U976" s="1011">
        <v>0</v>
      </c>
      <c r="V976" s="1011">
        <v>123.43</v>
      </c>
      <c r="W976" s="1011" t="s">
        <v>1694</v>
      </c>
      <c r="X976" s="1011" t="s">
        <v>1331</v>
      </c>
      <c r="Y976" s="1011" t="s">
        <v>1763</v>
      </c>
      <c r="AA976" s="1011" t="s">
        <v>1764</v>
      </c>
      <c r="AB976" s="1011" t="s">
        <v>140</v>
      </c>
    </row>
    <row r="977" spans="1:28" x14ac:dyDescent="0.25">
      <c r="A977" s="1011">
        <v>14089023</v>
      </c>
      <c r="B977" s="1011" t="s">
        <v>2534</v>
      </c>
      <c r="C977" s="1011" t="s">
        <v>1326</v>
      </c>
      <c r="D977" s="1011" t="s">
        <v>1</v>
      </c>
      <c r="E977" s="1011" t="s">
        <v>135</v>
      </c>
      <c r="F977" s="1011" t="s">
        <v>36</v>
      </c>
      <c r="G977" s="1011" t="s">
        <v>36</v>
      </c>
      <c r="H977" s="1011" t="s">
        <v>529</v>
      </c>
      <c r="I977" s="1011" t="s">
        <v>2535</v>
      </c>
      <c r="J977" s="1011" t="s">
        <v>1396</v>
      </c>
      <c r="K977" s="1011" t="s">
        <v>1329</v>
      </c>
      <c r="L977" s="1011" t="s">
        <v>47</v>
      </c>
      <c r="M977" s="1011" t="s">
        <v>198</v>
      </c>
      <c r="N977" s="1011">
        <v>70</v>
      </c>
      <c r="O977" s="1011">
        <v>37</v>
      </c>
      <c r="P977" s="1011">
        <v>3134.33</v>
      </c>
      <c r="Q977" s="1011">
        <v>21666.18</v>
      </c>
      <c r="R977" s="1011">
        <v>1939.60123445</v>
      </c>
      <c r="S977" s="1011">
        <v>391.94838686999998</v>
      </c>
      <c r="T977" s="1011">
        <v>5.6512344499999996</v>
      </c>
      <c r="U977" s="1011">
        <v>0</v>
      </c>
      <c r="V977" s="1011">
        <v>1933.95</v>
      </c>
      <c r="W977" s="1011" t="s">
        <v>1397</v>
      </c>
      <c r="X977" s="1011" t="s">
        <v>1331</v>
      </c>
      <c r="Y977" s="1011" t="s">
        <v>2536</v>
      </c>
      <c r="AA977" s="1011" t="s">
        <v>2537</v>
      </c>
      <c r="AB977" s="1011" t="s">
        <v>140</v>
      </c>
    </row>
    <row r="978" spans="1:28" x14ac:dyDescent="0.25">
      <c r="A978" s="1011">
        <v>24028227</v>
      </c>
      <c r="B978" s="1011" t="s">
        <v>1449</v>
      </c>
      <c r="C978" s="1011" t="s">
        <v>1326</v>
      </c>
      <c r="D978" s="1011" t="s">
        <v>1</v>
      </c>
      <c r="E978" s="1011" t="s">
        <v>135</v>
      </c>
      <c r="F978" s="1011" t="s">
        <v>0</v>
      </c>
      <c r="G978" s="1011" t="s">
        <v>0</v>
      </c>
      <c r="H978" s="1011" t="s">
        <v>96</v>
      </c>
      <c r="I978" s="1011" t="s">
        <v>1450</v>
      </c>
      <c r="J978" s="1011" t="s">
        <v>1451</v>
      </c>
      <c r="K978" s="1011" t="s">
        <v>1329</v>
      </c>
      <c r="L978" s="1011" t="s">
        <v>47</v>
      </c>
      <c r="M978" s="1011" t="s">
        <v>198</v>
      </c>
      <c r="N978" s="1011">
        <v>24</v>
      </c>
      <c r="O978" s="1011">
        <v>19</v>
      </c>
      <c r="P978" s="1011">
        <v>96.9</v>
      </c>
      <c r="Q978" s="1011">
        <v>586.09</v>
      </c>
      <c r="R978" s="1011">
        <v>229.57</v>
      </c>
      <c r="S978" s="1011">
        <v>44.96427422</v>
      </c>
      <c r="T978" s="1011">
        <v>0</v>
      </c>
      <c r="U978" s="1011">
        <v>0</v>
      </c>
      <c r="V978" s="1011">
        <v>229.57</v>
      </c>
      <c r="W978" s="1011" t="s">
        <v>1452</v>
      </c>
      <c r="X978" s="1011" t="s">
        <v>1331</v>
      </c>
      <c r="Y978" s="1011" t="s">
        <v>1453</v>
      </c>
      <c r="AA978" s="1011" t="s">
        <v>1454</v>
      </c>
      <c r="AB978" s="1011" t="s">
        <v>140</v>
      </c>
    </row>
    <row r="979" spans="1:28" x14ac:dyDescent="0.25">
      <c r="A979" s="1011">
        <v>63756415</v>
      </c>
      <c r="B979" s="1011" t="s">
        <v>2211</v>
      </c>
      <c r="C979" s="1011" t="s">
        <v>1326</v>
      </c>
      <c r="D979" s="1011" t="s">
        <v>1</v>
      </c>
      <c r="E979" s="1011" t="s">
        <v>135</v>
      </c>
      <c r="F979" s="1011" t="s">
        <v>20</v>
      </c>
      <c r="G979" s="1011" t="s">
        <v>20</v>
      </c>
      <c r="H979" s="1011" t="s">
        <v>91</v>
      </c>
      <c r="I979" s="1011" t="s">
        <v>2212</v>
      </c>
      <c r="J979" s="1011" t="s">
        <v>1669</v>
      </c>
      <c r="K979" s="1011" t="s">
        <v>1329</v>
      </c>
      <c r="L979" s="1011" t="s">
        <v>47</v>
      </c>
      <c r="M979" s="1011" t="s">
        <v>198</v>
      </c>
      <c r="N979" s="1011">
        <v>14</v>
      </c>
      <c r="O979" s="1011">
        <v>12</v>
      </c>
      <c r="P979" s="1011">
        <v>760.72</v>
      </c>
      <c r="Q979" s="1011">
        <v>1223.94</v>
      </c>
      <c r="R979" s="1011">
        <v>233.29</v>
      </c>
      <c r="S979" s="1011">
        <v>57.308441379999998</v>
      </c>
      <c r="T979" s="1011">
        <v>0</v>
      </c>
      <c r="U979" s="1011">
        <v>0</v>
      </c>
      <c r="V979" s="1011">
        <v>233.29</v>
      </c>
      <c r="W979" s="1011" t="s">
        <v>1670</v>
      </c>
      <c r="X979" s="1011" t="s">
        <v>1331</v>
      </c>
      <c r="Y979" s="1011" t="s">
        <v>2213</v>
      </c>
      <c r="AA979" s="1011" t="s">
        <v>2214</v>
      </c>
      <c r="AB979" s="1011" t="s">
        <v>140</v>
      </c>
    </row>
    <row r="980" spans="1:28" x14ac:dyDescent="0.25">
      <c r="A980" s="1011">
        <v>54277843</v>
      </c>
      <c r="B980" s="1011" t="s">
        <v>1950</v>
      </c>
      <c r="C980" s="1011" t="s">
        <v>1326</v>
      </c>
      <c r="D980" s="1011" t="s">
        <v>1</v>
      </c>
      <c r="E980" s="1011" t="s">
        <v>135</v>
      </c>
      <c r="F980" s="1011" t="s">
        <v>38</v>
      </c>
      <c r="G980" s="1011" t="s">
        <v>38</v>
      </c>
      <c r="H980" s="1011" t="s">
        <v>529</v>
      </c>
      <c r="I980" s="1011" t="s">
        <v>1951</v>
      </c>
      <c r="J980" s="1011" t="s">
        <v>1475</v>
      </c>
      <c r="K980" s="1011" t="s">
        <v>1329</v>
      </c>
      <c r="L980" s="1011" t="s">
        <v>47</v>
      </c>
      <c r="M980" s="1011" t="s">
        <v>198</v>
      </c>
      <c r="N980" s="1011">
        <v>26</v>
      </c>
      <c r="O980" s="1011">
        <v>5</v>
      </c>
      <c r="P980" s="1011">
        <v>1677.12</v>
      </c>
      <c r="Q980" s="1011">
        <v>11779.61</v>
      </c>
      <c r="R980" s="1011">
        <v>621.96502201999999</v>
      </c>
      <c r="S980" s="1011">
        <v>229.74677324999999</v>
      </c>
      <c r="T980" s="1011">
        <v>0.21502202000000001</v>
      </c>
      <c r="U980" s="1011">
        <v>0</v>
      </c>
      <c r="V980" s="1011">
        <v>621.75</v>
      </c>
      <c r="W980" s="1011" t="s">
        <v>1476</v>
      </c>
      <c r="X980" s="1011" t="s">
        <v>1331</v>
      </c>
      <c r="Y980" s="1011" t="s">
        <v>1952</v>
      </c>
      <c r="AA980" s="1011" t="s">
        <v>1953</v>
      </c>
      <c r="AB980" s="1011" t="s">
        <v>140</v>
      </c>
    </row>
    <row r="981" spans="1:28" x14ac:dyDescent="0.25">
      <c r="A981" s="1011">
        <v>43941970</v>
      </c>
      <c r="B981" s="1011" t="s">
        <v>1789</v>
      </c>
      <c r="C981" s="1011" t="s">
        <v>1326</v>
      </c>
      <c r="D981" s="1011" t="s">
        <v>1</v>
      </c>
      <c r="E981" s="1011" t="s">
        <v>135</v>
      </c>
      <c r="F981" s="1011" t="s">
        <v>38</v>
      </c>
      <c r="G981" s="1011" t="s">
        <v>38</v>
      </c>
      <c r="H981" s="1011" t="s">
        <v>93</v>
      </c>
      <c r="I981" s="1011" t="s">
        <v>1579</v>
      </c>
      <c r="J981" s="1011" t="s">
        <v>1396</v>
      </c>
      <c r="K981" s="1011" t="s">
        <v>1329</v>
      </c>
      <c r="L981" s="1011" t="s">
        <v>47</v>
      </c>
      <c r="M981" s="1011" t="s">
        <v>198</v>
      </c>
      <c r="N981" s="1011">
        <v>5</v>
      </c>
      <c r="O981" s="1011">
        <v>5</v>
      </c>
      <c r="P981" s="1011">
        <v>100</v>
      </c>
      <c r="Q981" s="1011">
        <v>130.21</v>
      </c>
      <c r="R981" s="1011">
        <v>27.83</v>
      </c>
      <c r="S981" s="1011">
        <v>33.6702893</v>
      </c>
      <c r="T981" s="1011">
        <v>0</v>
      </c>
      <c r="U981" s="1011">
        <v>0</v>
      </c>
      <c r="V981" s="1011">
        <v>27.83</v>
      </c>
      <c r="W981" s="1011" t="s">
        <v>1397</v>
      </c>
      <c r="X981" s="1011" t="s">
        <v>1331</v>
      </c>
      <c r="Y981" s="1011" t="s">
        <v>1790</v>
      </c>
      <c r="AA981" s="1011" t="s">
        <v>1791</v>
      </c>
      <c r="AB981" s="1011" t="s">
        <v>140</v>
      </c>
    </row>
    <row r="982" spans="1:28" x14ac:dyDescent="0.25">
      <c r="A982" s="1011">
        <v>34138347</v>
      </c>
      <c r="B982" s="1011" t="s">
        <v>2038</v>
      </c>
      <c r="C982" s="1011" t="s">
        <v>1326</v>
      </c>
      <c r="D982" s="1011" t="s">
        <v>1</v>
      </c>
      <c r="E982" s="1011" t="s">
        <v>135</v>
      </c>
      <c r="F982" s="1011" t="s">
        <v>9</v>
      </c>
      <c r="G982" s="1011" t="s">
        <v>9</v>
      </c>
      <c r="H982" s="1011" t="s">
        <v>100</v>
      </c>
      <c r="I982" s="1011" t="s">
        <v>2039</v>
      </c>
      <c r="J982" s="1011" t="s">
        <v>1528</v>
      </c>
      <c r="K982" s="1011" t="s">
        <v>1329</v>
      </c>
      <c r="L982" s="1011" t="s">
        <v>47</v>
      </c>
      <c r="M982" s="1011" t="s">
        <v>198</v>
      </c>
      <c r="N982" s="1011">
        <v>170</v>
      </c>
      <c r="O982" s="1011">
        <v>170</v>
      </c>
      <c r="P982" s="1011">
        <v>3400</v>
      </c>
      <c r="Q982" s="1011">
        <v>9326.76</v>
      </c>
      <c r="R982" s="1011">
        <v>1953.01</v>
      </c>
      <c r="S982" s="1011">
        <v>985.68545558000005</v>
      </c>
      <c r="T982" s="1011">
        <v>0</v>
      </c>
      <c r="U982" s="1011">
        <v>0</v>
      </c>
      <c r="V982" s="1011">
        <v>1953.01</v>
      </c>
      <c r="W982" s="1011" t="s">
        <v>1529</v>
      </c>
      <c r="X982" s="1011" t="s">
        <v>1331</v>
      </c>
      <c r="Y982" s="1011" t="s">
        <v>2040</v>
      </c>
      <c r="AA982" s="1011" t="s">
        <v>2041</v>
      </c>
      <c r="AB982" s="1011" t="s">
        <v>140</v>
      </c>
    </row>
    <row r="983" spans="1:28" x14ac:dyDescent="0.25">
      <c r="A983" s="1011">
        <v>53757761</v>
      </c>
      <c r="B983" s="1011" t="s">
        <v>1758</v>
      </c>
      <c r="C983" s="1011" t="s">
        <v>1326</v>
      </c>
      <c r="D983" s="1011" t="s">
        <v>113</v>
      </c>
      <c r="E983" s="1011" t="s">
        <v>135</v>
      </c>
      <c r="F983" s="1011" t="s">
        <v>267</v>
      </c>
      <c r="G983" s="1011" t="s">
        <v>1687</v>
      </c>
      <c r="H983" s="1011" t="s">
        <v>101</v>
      </c>
      <c r="I983" s="1011" t="s">
        <v>1462</v>
      </c>
      <c r="J983" s="1011" t="s">
        <v>1463</v>
      </c>
      <c r="K983" s="1011" t="s">
        <v>1329</v>
      </c>
      <c r="L983" s="1011" t="s">
        <v>47</v>
      </c>
      <c r="M983" s="1011" t="s">
        <v>198</v>
      </c>
      <c r="N983" s="1011">
        <v>16.25</v>
      </c>
      <c r="O983" s="1011">
        <v>14.25</v>
      </c>
      <c r="P983" s="1011">
        <v>671.28</v>
      </c>
      <c r="Q983" s="1011">
        <v>594.16999999999996</v>
      </c>
      <c r="R983" s="1011">
        <v>134.09</v>
      </c>
      <c r="S983" s="1011">
        <v>99.841662020000001</v>
      </c>
      <c r="T983" s="1011">
        <v>0</v>
      </c>
      <c r="U983" s="1011">
        <v>0</v>
      </c>
      <c r="V983" s="1011">
        <v>134.09</v>
      </c>
      <c r="W983" s="1011" t="s">
        <v>1464</v>
      </c>
      <c r="X983" s="1011" t="s">
        <v>1331</v>
      </c>
      <c r="Y983" s="1011" t="s">
        <v>1759</v>
      </c>
      <c r="AA983" s="1011" t="s">
        <v>1760</v>
      </c>
      <c r="AB983" s="1011" t="s">
        <v>140</v>
      </c>
    </row>
    <row r="984" spans="1:28" x14ac:dyDescent="0.25">
      <c r="A984" s="1011">
        <v>24223216</v>
      </c>
      <c r="B984" s="1011" t="s">
        <v>2523</v>
      </c>
      <c r="C984" s="1011" t="s">
        <v>1326</v>
      </c>
      <c r="D984" s="1011" t="s">
        <v>1</v>
      </c>
      <c r="E984" s="1011" t="s">
        <v>135</v>
      </c>
      <c r="F984" s="1011" t="s">
        <v>34</v>
      </c>
      <c r="G984" s="1011" t="s">
        <v>34</v>
      </c>
      <c r="H984" s="1011" t="s">
        <v>87</v>
      </c>
      <c r="I984" s="1011" t="s">
        <v>2113</v>
      </c>
      <c r="J984" s="1011" t="s">
        <v>2114</v>
      </c>
      <c r="K984" s="1011" t="s">
        <v>1329</v>
      </c>
      <c r="L984" s="1011" t="s">
        <v>47</v>
      </c>
      <c r="M984" s="1011" t="s">
        <v>198</v>
      </c>
      <c r="N984" s="1011">
        <v>7.45</v>
      </c>
      <c r="O984" s="1011">
        <v>0</v>
      </c>
      <c r="P984" s="1011">
        <v>169</v>
      </c>
      <c r="Q984" s="1011">
        <v>1701.13</v>
      </c>
      <c r="R984" s="1011">
        <v>491.3</v>
      </c>
      <c r="S984" s="1011">
        <v>28.579163640000001</v>
      </c>
      <c r="T984" s="1011">
        <v>0</v>
      </c>
      <c r="U984" s="1011">
        <v>0</v>
      </c>
      <c r="V984" s="1011">
        <v>491.3</v>
      </c>
      <c r="W984" s="1011" t="s">
        <v>2115</v>
      </c>
      <c r="X984" s="1011" t="s">
        <v>1331</v>
      </c>
      <c r="Y984" s="1011" t="s">
        <v>2524</v>
      </c>
      <c r="AA984" s="1011" t="s">
        <v>2525</v>
      </c>
      <c r="AB984" s="1011" t="s">
        <v>140</v>
      </c>
    </row>
    <row r="985" spans="1:28" x14ac:dyDescent="0.25">
      <c r="A985" s="1011">
        <v>63996508</v>
      </c>
      <c r="B985" s="1011" t="s">
        <v>2508</v>
      </c>
      <c r="C985" s="1011" t="s">
        <v>1326</v>
      </c>
      <c r="D985" s="1011" t="s">
        <v>1</v>
      </c>
      <c r="E985" s="1011" t="s">
        <v>135</v>
      </c>
      <c r="F985" s="1011" t="s">
        <v>14</v>
      </c>
      <c r="G985" s="1011" t="s">
        <v>14</v>
      </c>
      <c r="H985" s="1011" t="s">
        <v>91</v>
      </c>
      <c r="I985" s="1011" t="s">
        <v>1873</v>
      </c>
      <c r="J985" s="1011" t="s">
        <v>1874</v>
      </c>
      <c r="K985" s="1011" t="s">
        <v>1329</v>
      </c>
      <c r="L985" s="1011" t="s">
        <v>47</v>
      </c>
      <c r="M985" s="1011" t="s">
        <v>198</v>
      </c>
      <c r="N985" s="1011">
        <v>54</v>
      </c>
      <c r="O985" s="1011">
        <v>15</v>
      </c>
      <c r="P985" s="1011">
        <v>1736.18</v>
      </c>
      <c r="Q985" s="1011">
        <v>4263.82</v>
      </c>
      <c r="R985" s="1011">
        <v>591.73000334000005</v>
      </c>
      <c r="S985" s="1011">
        <v>106.82819129000001</v>
      </c>
      <c r="T985" s="1011">
        <v>3.3400000000000002E-6</v>
      </c>
      <c r="U985" s="1011">
        <v>0</v>
      </c>
      <c r="V985" s="1011">
        <v>591.73</v>
      </c>
      <c r="W985" s="1011" t="s">
        <v>1875</v>
      </c>
      <c r="X985" s="1011" t="s">
        <v>1331</v>
      </c>
      <c r="Y985" s="1011" t="s">
        <v>2509</v>
      </c>
      <c r="AA985" s="1011" t="s">
        <v>2510</v>
      </c>
      <c r="AB985" s="1011" t="s">
        <v>140</v>
      </c>
    </row>
    <row r="986" spans="1:28" x14ac:dyDescent="0.25">
      <c r="A986" s="1011">
        <v>64181985</v>
      </c>
      <c r="B986" s="1011" t="s">
        <v>2065</v>
      </c>
      <c r="C986" s="1011" t="s">
        <v>1326</v>
      </c>
      <c r="D986" s="1011" t="s">
        <v>1</v>
      </c>
      <c r="E986" s="1011" t="s">
        <v>135</v>
      </c>
      <c r="F986" s="1011" t="s">
        <v>20</v>
      </c>
      <c r="G986" s="1011" t="s">
        <v>20</v>
      </c>
      <c r="H986" s="1011" t="s">
        <v>89</v>
      </c>
      <c r="I986" s="1011" t="s">
        <v>2066</v>
      </c>
      <c r="J986" s="1011" t="s">
        <v>2067</v>
      </c>
      <c r="K986" s="1011" t="s">
        <v>1329</v>
      </c>
      <c r="L986" s="1011" t="s">
        <v>47</v>
      </c>
      <c r="M986" s="1011" t="s">
        <v>198</v>
      </c>
      <c r="N986" s="1011">
        <v>12</v>
      </c>
      <c r="O986" s="1011">
        <v>1</v>
      </c>
      <c r="P986" s="1011">
        <v>120</v>
      </c>
      <c r="Q986" s="1011">
        <v>474.26</v>
      </c>
      <c r="R986" s="1011">
        <v>59.79</v>
      </c>
      <c r="S986" s="1011">
        <v>12.14148022</v>
      </c>
      <c r="T986" s="1011">
        <v>0</v>
      </c>
      <c r="U986" s="1011">
        <v>0</v>
      </c>
      <c r="V986" s="1011">
        <v>59.79</v>
      </c>
      <c r="W986" s="1011" t="s">
        <v>2068</v>
      </c>
      <c r="X986" s="1011" t="s">
        <v>1331</v>
      </c>
      <c r="Y986" s="1011" t="s">
        <v>2069</v>
      </c>
      <c r="Z986" s="1011" t="s">
        <v>2070</v>
      </c>
      <c r="AA986" s="1011" t="s">
        <v>2071</v>
      </c>
      <c r="AB986" s="1011" t="s">
        <v>140</v>
      </c>
    </row>
    <row r="987" spans="1:28" x14ac:dyDescent="0.25">
      <c r="A987" s="1011">
        <v>3772456</v>
      </c>
      <c r="B987" s="1011" t="s">
        <v>2526</v>
      </c>
      <c r="C987" s="1011" t="s">
        <v>1326</v>
      </c>
      <c r="D987" s="1011" t="s">
        <v>1</v>
      </c>
      <c r="E987" s="1011" t="s">
        <v>135</v>
      </c>
      <c r="F987" s="1011" t="s">
        <v>45</v>
      </c>
      <c r="G987" s="1011" t="s">
        <v>45</v>
      </c>
      <c r="H987" s="1011" t="s">
        <v>86</v>
      </c>
      <c r="I987" s="1011" t="s">
        <v>2527</v>
      </c>
      <c r="J987" s="1011" t="s">
        <v>1475</v>
      </c>
      <c r="K987" s="1011" t="s">
        <v>1329</v>
      </c>
      <c r="L987" s="1011" t="s">
        <v>47</v>
      </c>
      <c r="M987" s="1011" t="s">
        <v>198</v>
      </c>
      <c r="N987" s="1011">
        <v>2</v>
      </c>
      <c r="O987" s="1011">
        <v>2</v>
      </c>
      <c r="P987" s="1011">
        <v>32</v>
      </c>
      <c r="Q987" s="1011">
        <v>55.14</v>
      </c>
      <c r="R987" s="1011">
        <v>9.06</v>
      </c>
      <c r="S987" s="1011">
        <v>8.9600000000000009</v>
      </c>
      <c r="T987" s="1011">
        <v>0</v>
      </c>
      <c r="U987" s="1011">
        <v>0</v>
      </c>
      <c r="V987" s="1011">
        <v>9.06</v>
      </c>
      <c r="W987" s="1011" t="s">
        <v>1476</v>
      </c>
      <c r="X987" s="1011" t="s">
        <v>1331</v>
      </c>
      <c r="Y987" s="1011" t="s">
        <v>2528</v>
      </c>
      <c r="AA987" s="1011" t="s">
        <v>2529</v>
      </c>
      <c r="AB987" s="1011" t="s">
        <v>140</v>
      </c>
    </row>
    <row r="988" spans="1:28" x14ac:dyDescent="0.25">
      <c r="A988" s="1011">
        <v>84106079</v>
      </c>
      <c r="B988" s="1011" t="s">
        <v>1431</v>
      </c>
      <c r="C988" s="1011" t="s">
        <v>1326</v>
      </c>
      <c r="D988" s="1011" t="s">
        <v>1</v>
      </c>
      <c r="E988" s="1011" t="s">
        <v>135</v>
      </c>
      <c r="F988" s="1011" t="s">
        <v>14</v>
      </c>
      <c r="G988" s="1011" t="s">
        <v>14</v>
      </c>
      <c r="H988" s="1011" t="s">
        <v>96</v>
      </c>
      <c r="I988" s="1011" t="s">
        <v>1432</v>
      </c>
      <c r="J988" s="1011" t="s">
        <v>1433</v>
      </c>
      <c r="K988" s="1011" t="s">
        <v>1329</v>
      </c>
      <c r="L988" s="1011" t="s">
        <v>47</v>
      </c>
      <c r="M988" s="1011" t="s">
        <v>198</v>
      </c>
      <c r="N988" s="1011">
        <v>2</v>
      </c>
      <c r="O988" s="1011">
        <v>2</v>
      </c>
      <c r="P988" s="1011">
        <v>0.62</v>
      </c>
      <c r="Q988" s="1011">
        <v>22.14</v>
      </c>
      <c r="R988" s="1011">
        <v>1.1200000000000001</v>
      </c>
      <c r="S988" s="1011">
        <v>7.6324938500000004</v>
      </c>
      <c r="T988" s="1011">
        <v>0</v>
      </c>
      <c r="U988" s="1011">
        <v>0</v>
      </c>
      <c r="V988" s="1011">
        <v>1.1200000000000001</v>
      </c>
      <c r="W988" s="1011" t="s">
        <v>1434</v>
      </c>
      <c r="X988" s="1011" t="s">
        <v>1331</v>
      </c>
      <c r="Y988" s="1011" t="s">
        <v>1435</v>
      </c>
      <c r="AA988" s="1011" t="s">
        <v>1436</v>
      </c>
      <c r="AB988" s="1011" t="s">
        <v>140</v>
      </c>
    </row>
    <row r="989" spans="1:28" x14ac:dyDescent="0.25">
      <c r="A989" s="1011">
        <v>4232021</v>
      </c>
      <c r="B989" s="1011" t="s">
        <v>1932</v>
      </c>
      <c r="C989" s="1011" t="s">
        <v>1326</v>
      </c>
      <c r="D989" s="1011" t="s">
        <v>1</v>
      </c>
      <c r="E989" s="1011" t="s">
        <v>135</v>
      </c>
      <c r="F989" s="1011" t="s">
        <v>34</v>
      </c>
      <c r="G989" s="1011" t="s">
        <v>34</v>
      </c>
      <c r="H989" s="1011" t="s">
        <v>105</v>
      </c>
      <c r="I989" s="1011" t="s">
        <v>1933</v>
      </c>
      <c r="J989" s="1011" t="s">
        <v>1934</v>
      </c>
      <c r="K989" s="1011" t="s">
        <v>1329</v>
      </c>
      <c r="L989" s="1011" t="s">
        <v>47</v>
      </c>
      <c r="M989" s="1011" t="s">
        <v>198</v>
      </c>
      <c r="N989" s="1011">
        <v>4</v>
      </c>
      <c r="O989" s="1011">
        <v>3</v>
      </c>
      <c r="P989" s="1011">
        <v>39.119999999999997</v>
      </c>
      <c r="Q989" s="1011">
        <v>236.97</v>
      </c>
      <c r="R989" s="1011">
        <v>23.86</v>
      </c>
      <c r="S989" s="1011">
        <v>40.983755299999999</v>
      </c>
      <c r="T989" s="1011">
        <v>0</v>
      </c>
      <c r="U989" s="1011">
        <v>0</v>
      </c>
      <c r="V989" s="1011">
        <v>23.86</v>
      </c>
      <c r="W989" s="1011" t="s">
        <v>1935</v>
      </c>
      <c r="X989" s="1011" t="s">
        <v>1331</v>
      </c>
      <c r="Y989" s="1011" t="s">
        <v>1936</v>
      </c>
      <c r="AA989" s="1011" t="s">
        <v>1399</v>
      </c>
      <c r="AB989" s="1011" t="s">
        <v>140</v>
      </c>
    </row>
    <row r="990" spans="1:28" x14ac:dyDescent="0.25">
      <c r="A990" s="1011">
        <v>93758050</v>
      </c>
      <c r="B990" s="1011" t="s">
        <v>1352</v>
      </c>
      <c r="C990" s="1011" t="s">
        <v>1326</v>
      </c>
      <c r="D990" s="1011" t="s">
        <v>1</v>
      </c>
      <c r="E990" s="1011" t="s">
        <v>135</v>
      </c>
      <c r="F990" s="1011" t="s">
        <v>14</v>
      </c>
      <c r="G990" s="1011" t="s">
        <v>14</v>
      </c>
      <c r="H990" s="1011" t="s">
        <v>97</v>
      </c>
      <c r="I990" s="1011" t="s">
        <v>1353</v>
      </c>
      <c r="J990" s="1011" t="s">
        <v>1354</v>
      </c>
      <c r="K990" s="1011" t="s">
        <v>1329</v>
      </c>
      <c r="L990" s="1011" t="s">
        <v>47</v>
      </c>
      <c r="M990" s="1011" t="s">
        <v>198</v>
      </c>
      <c r="N990" s="1011">
        <v>392</v>
      </c>
      <c r="O990" s="1011">
        <v>274</v>
      </c>
      <c r="P990" s="1011">
        <v>9027.83</v>
      </c>
      <c r="Q990" s="1011">
        <v>9284.02</v>
      </c>
      <c r="R990" s="1011">
        <v>1245.1522261600001</v>
      </c>
      <c r="S990" s="1011">
        <v>1741.43635849</v>
      </c>
      <c r="T990" s="1011">
        <v>2.22616E-3</v>
      </c>
      <c r="U990" s="1011">
        <v>0</v>
      </c>
      <c r="V990" s="1011">
        <v>1245.1500000000001</v>
      </c>
      <c r="W990" s="1011" t="s">
        <v>1355</v>
      </c>
      <c r="X990" s="1011" t="s">
        <v>1331</v>
      </c>
      <c r="Y990" s="1011" t="s">
        <v>1356</v>
      </c>
      <c r="AA990" s="1011" t="s">
        <v>1357</v>
      </c>
      <c r="AB990" s="1011" t="s">
        <v>140</v>
      </c>
    </row>
    <row r="991" spans="1:28" x14ac:dyDescent="0.25">
      <c r="A991" s="1011">
        <v>64042872</v>
      </c>
      <c r="B991" s="1011" t="s">
        <v>1364</v>
      </c>
      <c r="C991" s="1011" t="s">
        <v>1365</v>
      </c>
      <c r="D991" s="1011" t="s">
        <v>1</v>
      </c>
      <c r="E991" s="1011" t="s">
        <v>135</v>
      </c>
      <c r="F991" s="1011" t="s">
        <v>34</v>
      </c>
      <c r="G991" s="1011" t="s">
        <v>34</v>
      </c>
      <c r="H991" s="1011" t="s">
        <v>95</v>
      </c>
      <c r="I991" s="1011" t="s">
        <v>1366</v>
      </c>
      <c r="J991" s="1011" t="s">
        <v>1354</v>
      </c>
      <c r="K991" s="1011" t="s">
        <v>1329</v>
      </c>
      <c r="L991" s="1011" t="s">
        <v>47</v>
      </c>
      <c r="M991" s="1011" t="s">
        <v>198</v>
      </c>
      <c r="N991" s="1011">
        <v>442.9751</v>
      </c>
      <c r="O991" s="1011">
        <v>332.86669999999998</v>
      </c>
      <c r="P991" s="1011">
        <v>5191.5600000000004</v>
      </c>
      <c r="Q991" s="1011">
        <v>17627.66</v>
      </c>
      <c r="R991" s="1011">
        <v>-1202.92453131</v>
      </c>
      <c r="S991" s="1011">
        <v>7481.6939254400004</v>
      </c>
      <c r="T991" s="1011">
        <v>2281.9254686899999</v>
      </c>
      <c r="U991" s="1011">
        <v>2695.25</v>
      </c>
      <c r="V991" s="1011">
        <v>471.54</v>
      </c>
      <c r="W991" s="1011" t="s">
        <v>1355</v>
      </c>
      <c r="X991" s="1011" t="s">
        <v>1331</v>
      </c>
      <c r="Y991" s="1011" t="s">
        <v>1367</v>
      </c>
      <c r="AA991" s="1011" t="s">
        <v>1368</v>
      </c>
      <c r="AB991" s="1011" t="s">
        <v>140</v>
      </c>
    </row>
    <row r="992" spans="1:28" x14ac:dyDescent="0.25">
      <c r="A992" s="1011">
        <v>3753290</v>
      </c>
      <c r="B992" s="1011" t="s">
        <v>2147</v>
      </c>
      <c r="C992" s="1011" t="s">
        <v>1326</v>
      </c>
      <c r="D992" s="1011" t="s">
        <v>1</v>
      </c>
      <c r="E992" s="1011" t="s">
        <v>135</v>
      </c>
      <c r="F992" s="1011" t="s">
        <v>6</v>
      </c>
      <c r="G992" s="1011" t="s">
        <v>6</v>
      </c>
      <c r="H992" s="1011" t="s">
        <v>98</v>
      </c>
      <c r="I992" s="1011" t="s">
        <v>2148</v>
      </c>
      <c r="J992" s="1011" t="s">
        <v>1371</v>
      </c>
      <c r="K992" s="1011" t="s">
        <v>1329</v>
      </c>
      <c r="L992" s="1011" t="s">
        <v>47</v>
      </c>
      <c r="M992" s="1011" t="s">
        <v>198</v>
      </c>
      <c r="N992" s="1011">
        <v>91.527600000000007</v>
      </c>
      <c r="O992" s="1011">
        <v>46.0276</v>
      </c>
      <c r="P992" s="1011">
        <v>1706.29</v>
      </c>
      <c r="Q992" s="1011">
        <v>3179.25</v>
      </c>
      <c r="R992" s="1011">
        <v>326.16000000000003</v>
      </c>
      <c r="S992" s="1011">
        <v>416.78738625</v>
      </c>
      <c r="T992" s="1011">
        <v>0</v>
      </c>
      <c r="U992" s="1011">
        <v>0</v>
      </c>
      <c r="V992" s="1011">
        <v>326.16000000000003</v>
      </c>
      <c r="W992" s="1011" t="s">
        <v>1372</v>
      </c>
      <c r="X992" s="1011" t="s">
        <v>1331</v>
      </c>
      <c r="Y992" s="1011" t="s">
        <v>2149</v>
      </c>
      <c r="AA992" s="1011" t="s">
        <v>2150</v>
      </c>
      <c r="AB992" s="1011" t="s">
        <v>140</v>
      </c>
    </row>
    <row r="993" spans="1:28" x14ac:dyDescent="0.25">
      <c r="A993" s="1011">
        <v>24043473</v>
      </c>
      <c r="B993" s="1011" t="s">
        <v>2559</v>
      </c>
      <c r="C993" s="1011" t="s">
        <v>1326</v>
      </c>
      <c r="D993" s="1011" t="s">
        <v>1</v>
      </c>
      <c r="E993" s="1011" t="s">
        <v>135</v>
      </c>
      <c r="F993" s="1011" t="s">
        <v>38</v>
      </c>
      <c r="G993" s="1011" t="s">
        <v>38</v>
      </c>
      <c r="H993" s="1011" t="s">
        <v>97</v>
      </c>
      <c r="I993" s="1011" t="s">
        <v>2560</v>
      </c>
      <c r="J993" s="1011" t="s">
        <v>2561</v>
      </c>
      <c r="K993" s="1011" t="s">
        <v>1329</v>
      </c>
      <c r="L993" s="1011" t="s">
        <v>47</v>
      </c>
      <c r="M993" s="1011" t="s">
        <v>198</v>
      </c>
      <c r="N993" s="1011">
        <v>184.5</v>
      </c>
      <c r="O993" s="1011">
        <v>180.5</v>
      </c>
      <c r="P993" s="1011">
        <v>5929.19</v>
      </c>
      <c r="Q993" s="1011">
        <v>6878.59</v>
      </c>
      <c r="R993" s="1011">
        <v>1113.98</v>
      </c>
      <c r="S993" s="1011">
        <v>1575.9635745200001</v>
      </c>
      <c r="T993" s="1011">
        <v>0</v>
      </c>
      <c r="U993" s="1011">
        <v>0</v>
      </c>
      <c r="V993" s="1011">
        <v>1113.98</v>
      </c>
      <c r="W993" s="1011" t="s">
        <v>2562</v>
      </c>
      <c r="X993" s="1011" t="s">
        <v>2430</v>
      </c>
      <c r="Y993" s="1011" t="s">
        <v>2563</v>
      </c>
      <c r="AA993" s="1011" t="s">
        <v>2564</v>
      </c>
      <c r="AB993" s="1011" t="s">
        <v>140</v>
      </c>
    </row>
    <row r="994" spans="1:28" x14ac:dyDescent="0.25">
      <c r="A994" s="1011">
        <v>74112996</v>
      </c>
      <c r="B994" s="1011" t="s">
        <v>1714</v>
      </c>
      <c r="C994" s="1011" t="s">
        <v>1326</v>
      </c>
      <c r="D994" s="1011" t="s">
        <v>1</v>
      </c>
      <c r="E994" s="1011" t="s">
        <v>135</v>
      </c>
      <c r="F994" s="1011" t="s">
        <v>6</v>
      </c>
      <c r="G994" s="1011" t="s">
        <v>6</v>
      </c>
      <c r="H994" s="1011" t="s">
        <v>97</v>
      </c>
      <c r="I994" s="1011" t="s">
        <v>1715</v>
      </c>
      <c r="J994" s="1011" t="s">
        <v>1405</v>
      </c>
      <c r="K994" s="1011" t="s">
        <v>1329</v>
      </c>
      <c r="L994" s="1011" t="s">
        <v>47</v>
      </c>
      <c r="M994" s="1011" t="s">
        <v>198</v>
      </c>
      <c r="N994" s="1011">
        <v>149</v>
      </c>
      <c r="O994" s="1011">
        <v>93</v>
      </c>
      <c r="P994" s="1011">
        <v>3211.89</v>
      </c>
      <c r="Q994" s="1011">
        <v>5102.24</v>
      </c>
      <c r="R994" s="1011">
        <v>1310.01</v>
      </c>
      <c r="S994" s="1011">
        <v>918.84017505999998</v>
      </c>
      <c r="T994" s="1011">
        <v>0</v>
      </c>
      <c r="U994" s="1011">
        <v>0</v>
      </c>
      <c r="V994" s="1011">
        <v>1310.01</v>
      </c>
      <c r="W994" s="1011" t="s">
        <v>1406</v>
      </c>
      <c r="X994" s="1011" t="s">
        <v>1331</v>
      </c>
      <c r="Y994" s="1011" t="s">
        <v>1716</v>
      </c>
      <c r="AA994" s="1011" t="s">
        <v>1717</v>
      </c>
      <c r="AB994" s="1011" t="s">
        <v>140</v>
      </c>
    </row>
    <row r="995" spans="1:28" x14ac:dyDescent="0.25">
      <c r="A995" s="1011">
        <v>14149348</v>
      </c>
      <c r="B995" s="1011" t="s">
        <v>1467</v>
      </c>
      <c r="C995" s="1011" t="s">
        <v>1326</v>
      </c>
      <c r="D995" s="1011" t="s">
        <v>1</v>
      </c>
      <c r="E995" s="1011" t="s">
        <v>135</v>
      </c>
      <c r="F995" s="1011" t="s">
        <v>20</v>
      </c>
      <c r="G995" s="1011" t="s">
        <v>20</v>
      </c>
      <c r="H995" s="1011" t="s">
        <v>95</v>
      </c>
      <c r="I995" s="1011" t="s">
        <v>2001</v>
      </c>
      <c r="J995" s="1011" t="s">
        <v>1985</v>
      </c>
      <c r="K995" s="1011" t="s">
        <v>1329</v>
      </c>
      <c r="L995" s="1011" t="s">
        <v>47</v>
      </c>
      <c r="M995" s="1011" t="s">
        <v>198</v>
      </c>
      <c r="N995" s="1011">
        <v>254</v>
      </c>
      <c r="O995" s="1011">
        <v>182</v>
      </c>
      <c r="P995" s="1011">
        <v>3315.32</v>
      </c>
      <c r="Q995" s="1011">
        <v>13563.57</v>
      </c>
      <c r="R995" s="1011">
        <v>951.68565000000001</v>
      </c>
      <c r="S995" s="1011">
        <v>4725.7926180799996</v>
      </c>
      <c r="T995" s="1011">
        <v>-6.4350000000000004E-2</v>
      </c>
      <c r="U995" s="1011">
        <v>0</v>
      </c>
      <c r="V995" s="1011">
        <v>951.75</v>
      </c>
      <c r="W995" s="1011" t="s">
        <v>10</v>
      </c>
      <c r="X995" s="1011" t="s">
        <v>1331</v>
      </c>
      <c r="Y995" s="1011" t="s">
        <v>2497</v>
      </c>
      <c r="AA995" s="1011" t="s">
        <v>1599</v>
      </c>
      <c r="AB995" s="1011" t="s">
        <v>140</v>
      </c>
    </row>
    <row r="996" spans="1:28" x14ac:dyDescent="0.25">
      <c r="A996" s="1011">
        <v>34148098</v>
      </c>
      <c r="B996" s="1011" t="s">
        <v>1393</v>
      </c>
      <c r="C996" s="1011" t="s">
        <v>1326</v>
      </c>
      <c r="D996" s="1011" t="s">
        <v>113</v>
      </c>
      <c r="E996" s="1011" t="s">
        <v>135</v>
      </c>
      <c r="F996" s="1011" t="s">
        <v>6</v>
      </c>
      <c r="G996" s="1011" t="s">
        <v>6</v>
      </c>
      <c r="H996" s="1011" t="s">
        <v>97</v>
      </c>
      <c r="I996" s="1011" t="s">
        <v>1395</v>
      </c>
      <c r="J996" s="1011" t="s">
        <v>1396</v>
      </c>
      <c r="K996" s="1011" t="s">
        <v>1329</v>
      </c>
      <c r="L996" s="1011" t="s">
        <v>47</v>
      </c>
      <c r="M996" s="1011" t="s">
        <v>198</v>
      </c>
      <c r="N996" s="1011">
        <v>263.25</v>
      </c>
      <c r="O996" s="1011">
        <v>197.83330000000001</v>
      </c>
      <c r="P996" s="1011">
        <v>5723.46</v>
      </c>
      <c r="Q996" s="1011">
        <v>8373.17</v>
      </c>
      <c r="R996" s="1011">
        <v>972.92560061999995</v>
      </c>
      <c r="S996" s="1011">
        <v>1660.1765608000001</v>
      </c>
      <c r="T996" s="1011">
        <v>-0.13439938000000001</v>
      </c>
      <c r="U996" s="1011">
        <v>0</v>
      </c>
      <c r="V996" s="1011">
        <v>973.06</v>
      </c>
      <c r="W996" s="1011" t="s">
        <v>1397</v>
      </c>
      <c r="X996" s="1011" t="s">
        <v>1331</v>
      </c>
      <c r="Y996" s="1011" t="s">
        <v>1398</v>
      </c>
      <c r="AA996" s="1011" t="s">
        <v>1399</v>
      </c>
      <c r="AB996" s="1011" t="s">
        <v>140</v>
      </c>
    </row>
    <row r="997" spans="1:28" x14ac:dyDescent="0.25">
      <c r="A997" s="1011">
        <v>93757649</v>
      </c>
      <c r="B997" s="1011" t="s">
        <v>2482</v>
      </c>
      <c r="C997" s="1011" t="s">
        <v>1326</v>
      </c>
      <c r="D997" s="1011" t="s">
        <v>1</v>
      </c>
      <c r="E997" s="1011" t="s">
        <v>135</v>
      </c>
      <c r="F997" s="1011" t="s">
        <v>6</v>
      </c>
      <c r="G997" s="1011" t="s">
        <v>6</v>
      </c>
      <c r="H997" s="1011" t="s">
        <v>95</v>
      </c>
      <c r="I997" s="1011" t="s">
        <v>2483</v>
      </c>
      <c r="J997" s="1011" t="s">
        <v>2484</v>
      </c>
      <c r="K997" s="1011" t="s">
        <v>1329</v>
      </c>
      <c r="L997" s="1011" t="s">
        <v>47</v>
      </c>
      <c r="M997" s="1011" t="s">
        <v>198</v>
      </c>
      <c r="N997" s="1011">
        <v>160.5</v>
      </c>
      <c r="O997" s="1011">
        <v>128.5</v>
      </c>
      <c r="P997" s="1011">
        <v>1483.47</v>
      </c>
      <c r="Q997" s="1011">
        <v>4732.5200000000004</v>
      </c>
      <c r="R997" s="1011">
        <v>283.62554032999998</v>
      </c>
      <c r="S997" s="1011">
        <v>1335.95203335</v>
      </c>
      <c r="T997" s="1011">
        <v>-2.2644596699999999</v>
      </c>
      <c r="U997" s="1011">
        <v>0</v>
      </c>
      <c r="V997" s="1011">
        <v>285.89</v>
      </c>
      <c r="W997" s="1011" t="s">
        <v>2485</v>
      </c>
      <c r="X997" s="1011" t="s">
        <v>1331</v>
      </c>
      <c r="Y997" s="1011" t="s">
        <v>2486</v>
      </c>
      <c r="AA997" s="1011" t="s">
        <v>2487</v>
      </c>
      <c r="AB997" s="1011" t="s">
        <v>140</v>
      </c>
    </row>
    <row r="998" spans="1:28" x14ac:dyDescent="0.25">
      <c r="A998" s="1011">
        <v>74096488</v>
      </c>
      <c r="B998" s="1011" t="s">
        <v>1425</v>
      </c>
      <c r="C998" s="1011" t="s">
        <v>1326</v>
      </c>
      <c r="D998" s="1011" t="s">
        <v>1</v>
      </c>
      <c r="E998" s="1011" t="s">
        <v>135</v>
      </c>
      <c r="F998" s="1011" t="s">
        <v>14</v>
      </c>
      <c r="G998" s="1011" t="s">
        <v>14</v>
      </c>
      <c r="H998" s="1011" t="s">
        <v>98</v>
      </c>
      <c r="I998" s="1011" t="s">
        <v>1426</v>
      </c>
      <c r="J998" s="1011" t="s">
        <v>1427</v>
      </c>
      <c r="K998" s="1011" t="s">
        <v>1329</v>
      </c>
      <c r="L998" s="1011" t="s">
        <v>47</v>
      </c>
      <c r="M998" s="1011" t="s">
        <v>198</v>
      </c>
      <c r="N998" s="1011">
        <v>221.5</v>
      </c>
      <c r="O998" s="1011">
        <v>199.5</v>
      </c>
      <c r="P998" s="1011">
        <v>4903.17</v>
      </c>
      <c r="Q998" s="1011">
        <v>4938.92</v>
      </c>
      <c r="R998" s="1011">
        <v>652.29</v>
      </c>
      <c r="S998" s="1011">
        <v>970.30545639000002</v>
      </c>
      <c r="T998" s="1011">
        <v>0</v>
      </c>
      <c r="U998" s="1011">
        <v>0</v>
      </c>
      <c r="V998" s="1011">
        <v>652.29</v>
      </c>
      <c r="W998" s="1011" t="s">
        <v>1428</v>
      </c>
      <c r="X998" s="1011" t="s">
        <v>1331</v>
      </c>
      <c r="Y998" s="1011" t="s">
        <v>1429</v>
      </c>
      <c r="AA998" s="1011" t="s">
        <v>1430</v>
      </c>
      <c r="AB998" s="1011" t="s">
        <v>140</v>
      </c>
    </row>
    <row r="999" spans="1:28" x14ac:dyDescent="0.25">
      <c r="A999" s="1011">
        <v>34092536</v>
      </c>
      <c r="B999" s="1011" t="s">
        <v>2194</v>
      </c>
      <c r="C999" s="1011" t="s">
        <v>1326</v>
      </c>
      <c r="D999" s="1011" t="s">
        <v>1</v>
      </c>
      <c r="E999" s="1011" t="s">
        <v>135</v>
      </c>
      <c r="F999" s="1011" t="s">
        <v>0</v>
      </c>
      <c r="G999" s="1011" t="s">
        <v>0</v>
      </c>
      <c r="H999" s="1011" t="s">
        <v>93</v>
      </c>
      <c r="I999" s="1011" t="s">
        <v>2195</v>
      </c>
      <c r="J999" s="1011" t="s">
        <v>1354</v>
      </c>
      <c r="K999" s="1011" t="s">
        <v>1329</v>
      </c>
      <c r="L999" s="1011" t="s">
        <v>47</v>
      </c>
      <c r="M999" s="1011" t="s">
        <v>198</v>
      </c>
      <c r="N999" s="1011">
        <v>156.75</v>
      </c>
      <c r="O999" s="1011">
        <v>119</v>
      </c>
      <c r="P999" s="1011">
        <v>2582.77</v>
      </c>
      <c r="Q999" s="1011">
        <v>7618.96</v>
      </c>
      <c r="R999" s="1011">
        <v>1776.83</v>
      </c>
      <c r="S999" s="1011">
        <v>1621.5182440399999</v>
      </c>
      <c r="T999" s="1011">
        <v>0</v>
      </c>
      <c r="U999" s="1011">
        <v>0</v>
      </c>
      <c r="V999" s="1011">
        <v>1776.83</v>
      </c>
      <c r="W999" s="1011" t="s">
        <v>1355</v>
      </c>
      <c r="X999" s="1011" t="s">
        <v>1331</v>
      </c>
      <c r="Y999" s="1011" t="s">
        <v>2196</v>
      </c>
      <c r="Z999" s="1011" t="s">
        <v>2197</v>
      </c>
      <c r="AA999" s="1011" t="s">
        <v>2198</v>
      </c>
      <c r="AB999" s="1011" t="s">
        <v>140</v>
      </c>
    </row>
    <row r="1000" spans="1:28" x14ac:dyDescent="0.25">
      <c r="A1000" s="1011">
        <v>73754913</v>
      </c>
      <c r="B1000" s="1011" t="s">
        <v>1778</v>
      </c>
      <c r="C1000" s="1011" t="s">
        <v>1326</v>
      </c>
      <c r="D1000" s="1011" t="s">
        <v>1</v>
      </c>
      <c r="E1000" s="1011" t="s">
        <v>135</v>
      </c>
      <c r="F1000" s="1011" t="s">
        <v>0</v>
      </c>
      <c r="G1000" s="1011" t="s">
        <v>0</v>
      </c>
      <c r="H1000" s="1011" t="s">
        <v>99</v>
      </c>
      <c r="I1000" s="1011" t="s">
        <v>1779</v>
      </c>
      <c r="J1000" s="1011" t="s">
        <v>1780</v>
      </c>
      <c r="K1000" s="1011" t="s">
        <v>1329</v>
      </c>
      <c r="L1000" s="1011" t="s">
        <v>47</v>
      </c>
      <c r="M1000" s="1011" t="s">
        <v>198</v>
      </c>
      <c r="N1000" s="1011">
        <v>703</v>
      </c>
      <c r="O1000" s="1011">
        <v>226</v>
      </c>
      <c r="P1000" s="1011">
        <v>14743.1</v>
      </c>
      <c r="Q1000" s="1011">
        <v>24223.200000000001</v>
      </c>
      <c r="R1000" s="1011">
        <v>3527.25</v>
      </c>
      <c r="S1000" s="1011">
        <v>3566.3597752800001</v>
      </c>
      <c r="T1000" s="1011">
        <v>0</v>
      </c>
      <c r="U1000" s="1011">
        <v>0</v>
      </c>
      <c r="V1000" s="1011">
        <v>3527.25</v>
      </c>
      <c r="W1000" s="1011" t="s">
        <v>1781</v>
      </c>
      <c r="X1000" s="1011" t="s">
        <v>1331</v>
      </c>
      <c r="Y1000" s="1011" t="s">
        <v>1782</v>
      </c>
      <c r="AA1000" s="1011" t="s">
        <v>1783</v>
      </c>
      <c r="AB1000" s="1011" t="s">
        <v>140</v>
      </c>
    </row>
    <row r="1001" spans="1:28" x14ac:dyDescent="0.25">
      <c r="A1001" s="1011">
        <v>23752710</v>
      </c>
      <c r="B1001" s="1011" t="s">
        <v>1586</v>
      </c>
      <c r="C1001" s="1011" t="s">
        <v>1326</v>
      </c>
      <c r="D1001" s="1011" t="s">
        <v>1</v>
      </c>
      <c r="E1001" s="1011" t="s">
        <v>135</v>
      </c>
      <c r="F1001" s="1011" t="s">
        <v>20</v>
      </c>
      <c r="G1001" s="1011" t="s">
        <v>20</v>
      </c>
      <c r="H1001" s="1011" t="s">
        <v>93</v>
      </c>
      <c r="I1001" s="1011" t="s">
        <v>1327</v>
      </c>
      <c r="J1001" s="1011" t="s">
        <v>1328</v>
      </c>
      <c r="K1001" s="1011" t="s">
        <v>1329</v>
      </c>
      <c r="L1001" s="1011" t="s">
        <v>47</v>
      </c>
      <c r="M1001" s="1011" t="s">
        <v>198</v>
      </c>
      <c r="N1001" s="1011">
        <v>665</v>
      </c>
      <c r="O1001" s="1011">
        <v>18</v>
      </c>
      <c r="P1001" s="1011">
        <v>23136.3</v>
      </c>
      <c r="Q1001" s="1011">
        <v>15703.22</v>
      </c>
      <c r="R1001" s="1011">
        <v>-734.7</v>
      </c>
      <c r="S1001" s="1011">
        <v>332.00113941000001</v>
      </c>
      <c r="T1001" s="1011">
        <v>1013.25</v>
      </c>
      <c r="U1001" s="1011">
        <v>0</v>
      </c>
      <c r="V1001" s="1011">
        <v>-734.7</v>
      </c>
      <c r="W1001" s="1011" t="s">
        <v>1330</v>
      </c>
      <c r="X1001" s="1011" t="s">
        <v>1331</v>
      </c>
      <c r="Y1001" s="1011" t="s">
        <v>1587</v>
      </c>
      <c r="AA1001" s="1011" t="s">
        <v>1588</v>
      </c>
      <c r="AB1001" s="1011" t="s">
        <v>140</v>
      </c>
    </row>
    <row r="1002" spans="1:28" x14ac:dyDescent="0.25">
      <c r="A1002" s="1011">
        <v>43941970</v>
      </c>
      <c r="B1002" s="1011" t="s">
        <v>1789</v>
      </c>
      <c r="C1002" s="1011" t="s">
        <v>1326</v>
      </c>
      <c r="D1002" s="1011" t="s">
        <v>1</v>
      </c>
      <c r="E1002" s="1011" t="s">
        <v>135</v>
      </c>
      <c r="F1002" s="1011" t="s">
        <v>38</v>
      </c>
      <c r="G1002" s="1011" t="s">
        <v>38</v>
      </c>
      <c r="H1002" s="1011" t="s">
        <v>102</v>
      </c>
      <c r="I1002" s="1011" t="s">
        <v>1579</v>
      </c>
      <c r="J1002" s="1011" t="s">
        <v>1396</v>
      </c>
      <c r="K1002" s="1011" t="s">
        <v>1329</v>
      </c>
      <c r="L1002" s="1011" t="s">
        <v>47</v>
      </c>
      <c r="M1002" s="1011" t="s">
        <v>198</v>
      </c>
      <c r="N1002" s="1011">
        <v>32</v>
      </c>
      <c r="O1002" s="1011">
        <v>27</v>
      </c>
      <c r="P1002" s="1011">
        <v>854.73</v>
      </c>
      <c r="Q1002" s="1011">
        <v>1318.44</v>
      </c>
      <c r="R1002" s="1011">
        <v>324.99305093999999</v>
      </c>
      <c r="S1002" s="1011">
        <v>300.82672023999999</v>
      </c>
      <c r="T1002" s="1011">
        <v>0.17305093999999999</v>
      </c>
      <c r="U1002" s="1011">
        <v>0</v>
      </c>
      <c r="V1002" s="1011">
        <v>324.82</v>
      </c>
      <c r="W1002" s="1011" t="s">
        <v>1397</v>
      </c>
      <c r="X1002" s="1011" t="s">
        <v>1331</v>
      </c>
      <c r="Y1002" s="1011" t="s">
        <v>1790</v>
      </c>
      <c r="AA1002" s="1011" t="s">
        <v>1791</v>
      </c>
      <c r="AB1002" s="1011" t="s">
        <v>140</v>
      </c>
    </row>
    <row r="1003" spans="1:28" x14ac:dyDescent="0.25">
      <c r="A1003" s="1011">
        <v>63885933</v>
      </c>
      <c r="B1003" s="1011" t="s">
        <v>1707</v>
      </c>
      <c r="C1003" s="1011" t="s">
        <v>417</v>
      </c>
      <c r="D1003" s="1011" t="s">
        <v>113</v>
      </c>
      <c r="E1003" s="1011" t="s">
        <v>135</v>
      </c>
      <c r="F1003" s="1011" t="s">
        <v>6</v>
      </c>
      <c r="G1003" s="1011" t="s">
        <v>6</v>
      </c>
      <c r="H1003" s="1011" t="s">
        <v>99</v>
      </c>
      <c r="I1003" s="1011" t="s">
        <v>1708</v>
      </c>
      <c r="J1003" s="1011" t="s">
        <v>1709</v>
      </c>
      <c r="K1003" s="1011" t="s">
        <v>1329</v>
      </c>
      <c r="L1003" s="1011" t="s">
        <v>47</v>
      </c>
      <c r="M1003" s="1011" t="s">
        <v>198</v>
      </c>
      <c r="N1003" s="1011">
        <v>609</v>
      </c>
      <c r="O1003" s="1011">
        <v>20</v>
      </c>
      <c r="P1003" s="1011">
        <v>16576</v>
      </c>
      <c r="Q1003" s="1011">
        <v>18557.830000000002</v>
      </c>
      <c r="R1003" s="1011">
        <v>647.54999999999995</v>
      </c>
      <c r="S1003" s="1011">
        <v>1085.38869436</v>
      </c>
      <c r="T1003" s="1011">
        <v>3213</v>
      </c>
      <c r="U1003" s="1011">
        <v>1999.17</v>
      </c>
      <c r="V1003" s="1011">
        <v>2646.72</v>
      </c>
      <c r="W1003" s="1011" t="s">
        <v>1710</v>
      </c>
      <c r="X1003" s="1011" t="s">
        <v>1331</v>
      </c>
      <c r="Y1003" s="1011" t="s">
        <v>1711</v>
      </c>
      <c r="AA1003" s="1011" t="s">
        <v>1712</v>
      </c>
      <c r="AB1003" s="1011" t="s">
        <v>140</v>
      </c>
    </row>
    <row r="1004" spans="1:28" x14ac:dyDescent="0.25">
      <c r="A1004" s="1011">
        <v>73757874</v>
      </c>
      <c r="B1004" s="1011" t="s">
        <v>2244</v>
      </c>
      <c r="C1004" s="1011" t="s">
        <v>1326</v>
      </c>
      <c r="D1004" s="1011" t="s">
        <v>1</v>
      </c>
      <c r="E1004" s="1011" t="s">
        <v>135</v>
      </c>
      <c r="F1004" s="1011" t="s">
        <v>6</v>
      </c>
      <c r="G1004" s="1011" t="s">
        <v>6</v>
      </c>
      <c r="H1004" s="1011" t="s">
        <v>98</v>
      </c>
      <c r="I1004" s="1011" t="s">
        <v>1515</v>
      </c>
      <c r="J1004" s="1011" t="s">
        <v>1516</v>
      </c>
      <c r="K1004" s="1011" t="s">
        <v>1329</v>
      </c>
      <c r="L1004" s="1011" t="s">
        <v>47</v>
      </c>
      <c r="M1004" s="1011" t="s">
        <v>198</v>
      </c>
      <c r="N1004" s="1011">
        <v>22</v>
      </c>
      <c r="O1004" s="1011">
        <v>22</v>
      </c>
      <c r="P1004" s="1011">
        <v>589</v>
      </c>
      <c r="Q1004" s="1011">
        <v>642.91999999999996</v>
      </c>
      <c r="R1004" s="1011">
        <v>174.29</v>
      </c>
      <c r="S1004" s="1011">
        <v>105.05073504000001</v>
      </c>
      <c r="T1004" s="1011">
        <v>0</v>
      </c>
      <c r="U1004" s="1011">
        <v>0</v>
      </c>
      <c r="V1004" s="1011">
        <v>174.29</v>
      </c>
      <c r="W1004" s="1011" t="s">
        <v>2245</v>
      </c>
      <c r="X1004" s="1011" t="s">
        <v>1331</v>
      </c>
      <c r="Y1004" s="1011" t="s">
        <v>2246</v>
      </c>
      <c r="AA1004" s="1011" t="s">
        <v>2247</v>
      </c>
      <c r="AB1004" s="1011" t="s">
        <v>140</v>
      </c>
    </row>
    <row r="1005" spans="1:28" x14ac:dyDescent="0.25">
      <c r="A1005" s="1011">
        <v>64116148</v>
      </c>
      <c r="B1005" s="1011" t="s">
        <v>1731</v>
      </c>
      <c r="C1005" s="1011" t="s">
        <v>1326</v>
      </c>
      <c r="D1005" s="1011" t="s">
        <v>1</v>
      </c>
      <c r="E1005" s="1011" t="s">
        <v>135</v>
      </c>
      <c r="F1005" s="1011" t="s">
        <v>11</v>
      </c>
      <c r="G1005" s="1011" t="s">
        <v>11</v>
      </c>
      <c r="H1005" s="1011" t="s">
        <v>90</v>
      </c>
      <c r="I1005" s="1011" t="s">
        <v>1732</v>
      </c>
      <c r="J1005" s="1011" t="s">
        <v>1360</v>
      </c>
      <c r="K1005" s="1011" t="s">
        <v>1329</v>
      </c>
      <c r="L1005" s="1011" t="s">
        <v>47</v>
      </c>
      <c r="M1005" s="1011" t="s">
        <v>198</v>
      </c>
      <c r="N1005" s="1011">
        <v>479</v>
      </c>
      <c r="O1005" s="1011">
        <v>58</v>
      </c>
      <c r="P1005" s="1011">
        <v>6087.2</v>
      </c>
      <c r="Q1005" s="1011">
        <v>14322.89</v>
      </c>
      <c r="R1005" s="1011">
        <v>1654.96642301</v>
      </c>
      <c r="S1005" s="1011">
        <v>1848.7830133499999</v>
      </c>
      <c r="T1005" s="1011">
        <v>420.59642301000002</v>
      </c>
      <c r="U1005" s="1011">
        <v>134.72</v>
      </c>
      <c r="V1005" s="1011">
        <v>1790.09</v>
      </c>
      <c r="W1005" s="1011" t="s">
        <v>1361</v>
      </c>
      <c r="X1005" s="1011" t="s">
        <v>1331</v>
      </c>
      <c r="Y1005" s="1011" t="s">
        <v>1733</v>
      </c>
      <c r="AA1005" s="1011" t="s">
        <v>1734</v>
      </c>
      <c r="AB1005" s="1011" t="s">
        <v>140</v>
      </c>
    </row>
    <row r="1006" spans="1:28" x14ac:dyDescent="0.25">
      <c r="A1006" s="1011">
        <v>54173505</v>
      </c>
      <c r="B1006" s="1011" t="s">
        <v>2164</v>
      </c>
      <c r="C1006" s="1011" t="s">
        <v>1326</v>
      </c>
      <c r="D1006" s="1011" t="s">
        <v>1</v>
      </c>
      <c r="E1006" s="1011" t="s">
        <v>135</v>
      </c>
      <c r="F1006" s="1011" t="s">
        <v>14</v>
      </c>
      <c r="G1006" s="1011" t="s">
        <v>14</v>
      </c>
      <c r="H1006" s="1011" t="s">
        <v>104</v>
      </c>
      <c r="I1006" s="1011" t="s">
        <v>2165</v>
      </c>
      <c r="J1006" s="1011" t="s">
        <v>1874</v>
      </c>
      <c r="K1006" s="1011" t="s">
        <v>1329</v>
      </c>
      <c r="L1006" s="1011" t="s">
        <v>47</v>
      </c>
      <c r="M1006" s="1011" t="s">
        <v>198</v>
      </c>
      <c r="N1006" s="1011">
        <v>18</v>
      </c>
      <c r="O1006" s="1011">
        <v>18</v>
      </c>
      <c r="P1006" s="1011">
        <v>803.71</v>
      </c>
      <c r="Q1006" s="1011">
        <v>660.76</v>
      </c>
      <c r="R1006" s="1011">
        <v>157.5</v>
      </c>
      <c r="S1006" s="1011">
        <v>101.42086464</v>
      </c>
      <c r="T1006" s="1011">
        <v>0</v>
      </c>
      <c r="U1006" s="1011">
        <v>0</v>
      </c>
      <c r="V1006" s="1011">
        <v>157.5</v>
      </c>
      <c r="W1006" s="1011" t="s">
        <v>1875</v>
      </c>
      <c r="X1006" s="1011" t="s">
        <v>1331</v>
      </c>
      <c r="Y1006" s="1011" t="s">
        <v>2166</v>
      </c>
      <c r="AA1006" s="1011" t="s">
        <v>2167</v>
      </c>
      <c r="AB1006" s="1011" t="s">
        <v>140</v>
      </c>
    </row>
    <row r="1007" spans="1:28" x14ac:dyDescent="0.25">
      <c r="A1007" s="1011">
        <v>4053286</v>
      </c>
      <c r="B1007" s="1011" t="s">
        <v>2226</v>
      </c>
      <c r="C1007" s="1011" t="s">
        <v>1326</v>
      </c>
      <c r="D1007" s="1011" t="s">
        <v>1</v>
      </c>
      <c r="E1007" s="1011" t="s">
        <v>135</v>
      </c>
      <c r="F1007" s="1011" t="s">
        <v>34</v>
      </c>
      <c r="G1007" s="1011" t="s">
        <v>34</v>
      </c>
      <c r="H1007" s="1011" t="s">
        <v>90</v>
      </c>
      <c r="I1007" s="1011" t="s">
        <v>2227</v>
      </c>
      <c r="J1007" s="1011" t="s">
        <v>1550</v>
      </c>
      <c r="K1007" s="1011" t="s">
        <v>1329</v>
      </c>
      <c r="L1007" s="1011" t="s">
        <v>47</v>
      </c>
      <c r="M1007" s="1011" t="s">
        <v>198</v>
      </c>
      <c r="N1007" s="1011">
        <v>261</v>
      </c>
      <c r="O1007" s="1011">
        <v>260</v>
      </c>
      <c r="P1007" s="1011">
        <v>10440</v>
      </c>
      <c r="Q1007" s="1011">
        <v>21458.07</v>
      </c>
      <c r="R1007" s="1011">
        <v>3345.75</v>
      </c>
      <c r="S1007" s="1011">
        <v>1465.45596692</v>
      </c>
      <c r="T1007" s="1011">
        <v>0</v>
      </c>
      <c r="U1007" s="1011">
        <v>0</v>
      </c>
      <c r="V1007" s="1011">
        <v>3345.75</v>
      </c>
      <c r="W1007" s="1011" t="s">
        <v>1361</v>
      </c>
      <c r="X1007" s="1011" t="s">
        <v>1331</v>
      </c>
      <c r="Y1007" s="1011" t="s">
        <v>2228</v>
      </c>
      <c r="AA1007" s="1011" t="s">
        <v>2229</v>
      </c>
      <c r="AB1007" s="1011" t="s">
        <v>140</v>
      </c>
    </row>
    <row r="1008" spans="1:28" x14ac:dyDescent="0.25">
      <c r="A1008" s="1011">
        <v>44143477</v>
      </c>
      <c r="B1008" s="1011" t="s">
        <v>1845</v>
      </c>
      <c r="C1008" s="1011" t="s">
        <v>1326</v>
      </c>
      <c r="D1008" s="1011" t="s">
        <v>1</v>
      </c>
      <c r="E1008" s="1011" t="s">
        <v>135</v>
      </c>
      <c r="F1008" s="1011" t="s">
        <v>14</v>
      </c>
      <c r="G1008" s="1011" t="s">
        <v>14</v>
      </c>
      <c r="H1008" s="1011" t="s">
        <v>95</v>
      </c>
      <c r="I1008" s="1011" t="s">
        <v>1410</v>
      </c>
      <c r="J1008" s="1011" t="s">
        <v>1411</v>
      </c>
      <c r="K1008" s="1011" t="s">
        <v>1329</v>
      </c>
      <c r="L1008" s="1011" t="s">
        <v>47</v>
      </c>
      <c r="M1008" s="1011" t="s">
        <v>198</v>
      </c>
      <c r="N1008" s="1011">
        <v>791.16660000000002</v>
      </c>
      <c r="O1008" s="1011">
        <v>496.2</v>
      </c>
      <c r="P1008" s="1011">
        <v>7294.74</v>
      </c>
      <c r="Q1008" s="1011">
        <v>23768.87</v>
      </c>
      <c r="R1008" s="1011">
        <v>-2812.1139415399998</v>
      </c>
      <c r="S1008" s="1011">
        <v>8822.9868613399995</v>
      </c>
      <c r="T1008" s="1011">
        <v>-9.3941540000000004E-2</v>
      </c>
      <c r="U1008" s="1011">
        <v>4382.4399999999996</v>
      </c>
      <c r="V1008" s="1011">
        <v>1570.42</v>
      </c>
      <c r="W1008" s="1011" t="s">
        <v>80</v>
      </c>
      <c r="X1008" s="1011" t="s">
        <v>1331</v>
      </c>
      <c r="Y1008" s="1011" t="s">
        <v>1846</v>
      </c>
      <c r="AA1008" s="1011" t="s">
        <v>1847</v>
      </c>
      <c r="AB1008" s="1011" t="s">
        <v>140</v>
      </c>
    </row>
    <row r="1009" spans="1:28" x14ac:dyDescent="0.25">
      <c r="A1009" s="1011">
        <v>23771397</v>
      </c>
      <c r="B1009" s="1011" t="s">
        <v>2098</v>
      </c>
      <c r="C1009" s="1011" t="s">
        <v>1326</v>
      </c>
      <c r="D1009" s="1011" t="s">
        <v>1</v>
      </c>
      <c r="E1009" s="1011" t="s">
        <v>135</v>
      </c>
      <c r="F1009" s="1011" t="s">
        <v>38</v>
      </c>
      <c r="G1009" s="1011" t="s">
        <v>38</v>
      </c>
      <c r="H1009" s="1011" t="s">
        <v>90</v>
      </c>
      <c r="I1009" s="1011" t="s">
        <v>1579</v>
      </c>
      <c r="J1009" s="1011" t="s">
        <v>1396</v>
      </c>
      <c r="K1009" s="1011" t="s">
        <v>1329</v>
      </c>
      <c r="L1009" s="1011" t="s">
        <v>47</v>
      </c>
      <c r="M1009" s="1011" t="s">
        <v>198</v>
      </c>
      <c r="N1009" s="1011">
        <v>107</v>
      </c>
      <c r="O1009" s="1011">
        <v>107</v>
      </c>
      <c r="P1009" s="1011">
        <v>2248</v>
      </c>
      <c r="Q1009" s="1011">
        <v>6348.55</v>
      </c>
      <c r="R1009" s="1011">
        <v>216.85</v>
      </c>
      <c r="S1009" s="1011">
        <v>392.44108961000001</v>
      </c>
      <c r="T1009" s="1011">
        <v>0</v>
      </c>
      <c r="U1009" s="1011">
        <v>0</v>
      </c>
      <c r="V1009" s="1011">
        <v>216.85</v>
      </c>
      <c r="W1009" s="1011" t="s">
        <v>1397</v>
      </c>
      <c r="X1009" s="1011" t="s">
        <v>1331</v>
      </c>
      <c r="Y1009" s="1011" t="s">
        <v>2099</v>
      </c>
      <c r="AA1009" s="1011" t="s">
        <v>2100</v>
      </c>
      <c r="AB1009" s="1011" t="s">
        <v>140</v>
      </c>
    </row>
    <row r="1010" spans="1:28" x14ac:dyDescent="0.25">
      <c r="A1010" s="1011">
        <v>63998637</v>
      </c>
      <c r="B1010" s="1011" t="s">
        <v>2297</v>
      </c>
      <c r="C1010" s="1011" t="s">
        <v>1326</v>
      </c>
      <c r="D1010" s="1011" t="s">
        <v>1</v>
      </c>
      <c r="E1010" s="1011" t="s">
        <v>135</v>
      </c>
      <c r="F1010" s="1011" t="s">
        <v>20</v>
      </c>
      <c r="G1010" s="1011" t="s">
        <v>20</v>
      </c>
      <c r="H1010" s="1011" t="s">
        <v>97</v>
      </c>
      <c r="I1010" s="1011" t="s">
        <v>2212</v>
      </c>
      <c r="J1010" s="1011" t="s">
        <v>1669</v>
      </c>
      <c r="K1010" s="1011" t="s">
        <v>1329</v>
      </c>
      <c r="L1010" s="1011" t="s">
        <v>47</v>
      </c>
      <c r="M1010" s="1011" t="s">
        <v>198</v>
      </c>
      <c r="N1010" s="1011">
        <v>316</v>
      </c>
      <c r="O1010" s="1011">
        <v>94</v>
      </c>
      <c r="P1010" s="1011">
        <v>9728.1299999999992</v>
      </c>
      <c r="Q1010" s="1011">
        <v>7200.37</v>
      </c>
      <c r="R1010" s="1011">
        <v>726.97814374999996</v>
      </c>
      <c r="S1010" s="1011">
        <v>1091.0932154499999</v>
      </c>
      <c r="T1010" s="1011">
        <v>0.12814375</v>
      </c>
      <c r="U1010" s="1011">
        <v>0</v>
      </c>
      <c r="V1010" s="1011">
        <v>726.85</v>
      </c>
      <c r="W1010" s="1011" t="s">
        <v>1670</v>
      </c>
      <c r="X1010" s="1011" t="s">
        <v>1331</v>
      </c>
      <c r="Y1010" s="1011" t="s">
        <v>2298</v>
      </c>
      <c r="AA1010" s="1011" t="s">
        <v>2299</v>
      </c>
      <c r="AB1010" s="1011" t="s">
        <v>140</v>
      </c>
    </row>
    <row r="1011" spans="1:28" x14ac:dyDescent="0.25">
      <c r="A1011" s="1011">
        <v>34148098</v>
      </c>
      <c r="B1011" s="1011" t="s">
        <v>1393</v>
      </c>
      <c r="C1011" s="1011" t="s">
        <v>1326</v>
      </c>
      <c r="D1011" s="1011" t="s">
        <v>113</v>
      </c>
      <c r="E1011" s="1011" t="s">
        <v>135</v>
      </c>
      <c r="F1011" s="1011" t="s">
        <v>6</v>
      </c>
      <c r="G1011" s="1011" t="s">
        <v>6</v>
      </c>
      <c r="H1011" s="1011" t="s">
        <v>102</v>
      </c>
      <c r="I1011" s="1011" t="s">
        <v>1395</v>
      </c>
      <c r="J1011" s="1011" t="s">
        <v>1396</v>
      </c>
      <c r="K1011" s="1011" t="s">
        <v>1329</v>
      </c>
      <c r="L1011" s="1011" t="s">
        <v>47</v>
      </c>
      <c r="M1011" s="1011" t="s">
        <v>198</v>
      </c>
      <c r="N1011" s="1011">
        <v>10</v>
      </c>
      <c r="O1011" s="1011">
        <v>9</v>
      </c>
      <c r="P1011" s="1011">
        <v>66.48</v>
      </c>
      <c r="Q1011" s="1011">
        <v>305</v>
      </c>
      <c r="R1011" s="1011">
        <v>27.76</v>
      </c>
      <c r="S1011" s="1011">
        <v>171.15422493</v>
      </c>
      <c r="T1011" s="1011">
        <v>0</v>
      </c>
      <c r="U1011" s="1011">
        <v>0</v>
      </c>
      <c r="V1011" s="1011">
        <v>27.76</v>
      </c>
      <c r="W1011" s="1011" t="s">
        <v>1397</v>
      </c>
      <c r="X1011" s="1011" t="s">
        <v>1331</v>
      </c>
      <c r="Y1011" s="1011" t="s">
        <v>1398</v>
      </c>
      <c r="AA1011" s="1011" t="s">
        <v>1399</v>
      </c>
      <c r="AB1011" s="1011" t="s">
        <v>140</v>
      </c>
    </row>
    <row r="1012" spans="1:28" x14ac:dyDescent="0.25">
      <c r="A1012" s="1011">
        <v>23942782</v>
      </c>
      <c r="B1012" s="1011" t="s">
        <v>2101</v>
      </c>
      <c r="C1012" s="1011" t="s">
        <v>1326</v>
      </c>
      <c r="D1012" s="1011" t="s">
        <v>1</v>
      </c>
      <c r="E1012" s="1011" t="s">
        <v>135</v>
      </c>
      <c r="F1012" s="1011" t="s">
        <v>34</v>
      </c>
      <c r="G1012" s="1011" t="s">
        <v>34</v>
      </c>
      <c r="H1012" s="1011" t="s">
        <v>99</v>
      </c>
      <c r="I1012" s="1011" t="s">
        <v>1376</v>
      </c>
      <c r="J1012" s="1011" t="s">
        <v>1377</v>
      </c>
      <c r="K1012" s="1011" t="s">
        <v>1329</v>
      </c>
      <c r="L1012" s="1011" t="s">
        <v>47</v>
      </c>
      <c r="M1012" s="1011" t="s">
        <v>198</v>
      </c>
      <c r="N1012" s="1011">
        <v>77</v>
      </c>
      <c r="O1012" s="1011">
        <v>20</v>
      </c>
      <c r="P1012" s="1011">
        <v>1544</v>
      </c>
      <c r="Q1012" s="1011">
        <v>3744.82</v>
      </c>
      <c r="R1012" s="1011">
        <v>616.1</v>
      </c>
      <c r="S1012" s="1011">
        <v>374.93164374999998</v>
      </c>
      <c r="T1012" s="1011">
        <v>0</v>
      </c>
      <c r="U1012" s="1011">
        <v>0</v>
      </c>
      <c r="V1012" s="1011">
        <v>616.1</v>
      </c>
      <c r="W1012" s="1011" t="s">
        <v>1378</v>
      </c>
      <c r="X1012" s="1011" t="s">
        <v>1331</v>
      </c>
      <c r="Y1012" s="1011" t="s">
        <v>2102</v>
      </c>
      <c r="AA1012" s="1011" t="s">
        <v>2103</v>
      </c>
      <c r="AB1012" s="1011" t="s">
        <v>140</v>
      </c>
    </row>
    <row r="1013" spans="1:28" x14ac:dyDescent="0.25">
      <c r="A1013" s="1011">
        <v>83758029</v>
      </c>
      <c r="B1013" s="1011" t="s">
        <v>2059</v>
      </c>
      <c r="C1013" s="1011" t="s">
        <v>1326</v>
      </c>
      <c r="D1013" s="1011" t="s">
        <v>1</v>
      </c>
      <c r="E1013" s="1011" t="s">
        <v>135</v>
      </c>
      <c r="F1013" s="1011" t="s">
        <v>14</v>
      </c>
      <c r="G1013" s="1011" t="s">
        <v>14</v>
      </c>
      <c r="H1013" s="1011" t="s">
        <v>101</v>
      </c>
      <c r="I1013" s="1011" t="s">
        <v>2060</v>
      </c>
      <c r="J1013" s="1011" t="s">
        <v>2061</v>
      </c>
      <c r="K1013" s="1011" t="s">
        <v>1329</v>
      </c>
      <c r="L1013" s="1011" t="s">
        <v>47</v>
      </c>
      <c r="M1013" s="1011" t="s">
        <v>198</v>
      </c>
      <c r="N1013" s="1011">
        <v>195</v>
      </c>
      <c r="O1013" s="1011">
        <v>177</v>
      </c>
      <c r="P1013" s="1011">
        <v>7070</v>
      </c>
      <c r="Q1013" s="1011">
        <v>4605.88</v>
      </c>
      <c r="R1013" s="1011">
        <v>-150.94999999999999</v>
      </c>
      <c r="S1013" s="1011">
        <v>909.37992494000002</v>
      </c>
      <c r="T1013" s="1011">
        <v>0</v>
      </c>
      <c r="U1013" s="1011">
        <v>0</v>
      </c>
      <c r="V1013" s="1011">
        <v>-150.94999999999999</v>
      </c>
      <c r="W1013" s="1011" t="s">
        <v>2062</v>
      </c>
      <c r="X1013" s="1011" t="s">
        <v>1331</v>
      </c>
      <c r="Y1013" s="1011" t="s">
        <v>2063</v>
      </c>
      <c r="AA1013" s="1011" t="s">
        <v>2064</v>
      </c>
      <c r="AB1013" s="1011" t="s">
        <v>140</v>
      </c>
    </row>
    <row r="1014" spans="1:28" x14ac:dyDescent="0.25">
      <c r="A1014" s="1011">
        <v>23994155</v>
      </c>
      <c r="B1014" s="1011" t="s">
        <v>2260</v>
      </c>
      <c r="C1014" s="1011" t="s">
        <v>1326</v>
      </c>
      <c r="D1014" s="1011" t="s">
        <v>113</v>
      </c>
      <c r="E1014" s="1011" t="s">
        <v>135</v>
      </c>
      <c r="F1014" s="1011" t="s">
        <v>267</v>
      </c>
      <c r="G1014" s="1011" t="s">
        <v>1687</v>
      </c>
      <c r="H1014" s="1011" t="s">
        <v>88</v>
      </c>
      <c r="I1014" s="1011" t="s">
        <v>2261</v>
      </c>
      <c r="J1014" s="1011" t="s">
        <v>1445</v>
      </c>
      <c r="K1014" s="1011" t="s">
        <v>1329</v>
      </c>
      <c r="L1014" s="1011" t="s">
        <v>47</v>
      </c>
      <c r="M1014" s="1011" t="s">
        <v>198</v>
      </c>
      <c r="N1014" s="1011">
        <v>140</v>
      </c>
      <c r="O1014" s="1011">
        <v>138</v>
      </c>
      <c r="P1014" s="1011">
        <v>1680.29</v>
      </c>
      <c r="Q1014" s="1011">
        <v>9081.7199999999993</v>
      </c>
      <c r="R1014" s="1011">
        <v>594.54999999999995</v>
      </c>
      <c r="S1014" s="1011">
        <v>609.86787064999999</v>
      </c>
      <c r="T1014" s="1011">
        <v>0</v>
      </c>
      <c r="U1014" s="1011">
        <v>0</v>
      </c>
      <c r="V1014" s="1011">
        <v>594.54999999999995</v>
      </c>
      <c r="W1014" s="1011" t="s">
        <v>1446</v>
      </c>
      <c r="X1014" s="1011" t="s">
        <v>1331</v>
      </c>
      <c r="Y1014" s="1011" t="s">
        <v>2262</v>
      </c>
      <c r="AA1014" s="1011" t="s">
        <v>2263</v>
      </c>
      <c r="AB1014" s="1011" t="s">
        <v>140</v>
      </c>
    </row>
    <row r="1015" spans="1:28" x14ac:dyDescent="0.25">
      <c r="A1015" s="1011">
        <v>93874147</v>
      </c>
      <c r="B1015" s="1011" t="s">
        <v>2357</v>
      </c>
      <c r="C1015" s="1011" t="s">
        <v>1326</v>
      </c>
      <c r="D1015" s="1011" t="s">
        <v>1</v>
      </c>
      <c r="E1015" s="1011" t="s">
        <v>135</v>
      </c>
      <c r="F1015" s="1011" t="s">
        <v>36</v>
      </c>
      <c r="G1015" s="1011" t="s">
        <v>36</v>
      </c>
      <c r="H1015" s="1011" t="s">
        <v>88</v>
      </c>
      <c r="I1015" s="1011" t="s">
        <v>1359</v>
      </c>
      <c r="J1015" s="1011" t="s">
        <v>1360</v>
      </c>
      <c r="K1015" s="1011" t="s">
        <v>1329</v>
      </c>
      <c r="L1015" s="1011" t="s">
        <v>47</v>
      </c>
      <c r="M1015" s="1011" t="s">
        <v>198</v>
      </c>
      <c r="N1015" s="1011">
        <v>200</v>
      </c>
      <c r="O1015" s="1011">
        <v>189</v>
      </c>
      <c r="P1015" s="1011">
        <v>1931.72</v>
      </c>
      <c r="Q1015" s="1011">
        <v>20365.669999999998</v>
      </c>
      <c r="R1015" s="1011">
        <v>1949.54</v>
      </c>
      <c r="S1015" s="1011">
        <v>838.31539999999995</v>
      </c>
      <c r="T1015" s="1011">
        <v>0</v>
      </c>
      <c r="U1015" s="1011">
        <v>0</v>
      </c>
      <c r="V1015" s="1011">
        <v>1949.54</v>
      </c>
      <c r="W1015" s="1011" t="s">
        <v>1361</v>
      </c>
      <c r="X1015" s="1011" t="s">
        <v>1331</v>
      </c>
      <c r="Y1015" s="1011" t="s">
        <v>2358</v>
      </c>
      <c r="AA1015" s="1011" t="s">
        <v>2359</v>
      </c>
      <c r="AB1015" s="1011" t="s">
        <v>140</v>
      </c>
    </row>
    <row r="1016" spans="1:28" x14ac:dyDescent="0.25">
      <c r="A1016" s="1011">
        <v>84106079</v>
      </c>
      <c r="B1016" s="1011" t="s">
        <v>1431</v>
      </c>
      <c r="C1016" s="1011" t="s">
        <v>1326</v>
      </c>
      <c r="D1016" s="1011" t="s">
        <v>1</v>
      </c>
      <c r="E1016" s="1011" t="s">
        <v>135</v>
      </c>
      <c r="F1016" s="1011" t="s">
        <v>14</v>
      </c>
      <c r="G1016" s="1011" t="s">
        <v>14</v>
      </c>
      <c r="H1016" s="1011" t="s">
        <v>89</v>
      </c>
      <c r="I1016" s="1011" t="s">
        <v>1432</v>
      </c>
      <c r="J1016" s="1011" t="s">
        <v>1433</v>
      </c>
      <c r="K1016" s="1011" t="s">
        <v>1329</v>
      </c>
      <c r="L1016" s="1011" t="s">
        <v>47</v>
      </c>
      <c r="M1016" s="1011" t="s">
        <v>198</v>
      </c>
      <c r="N1016" s="1011">
        <v>16</v>
      </c>
      <c r="O1016" s="1011">
        <v>0</v>
      </c>
      <c r="P1016" s="1011">
        <v>163</v>
      </c>
      <c r="Q1016" s="1011">
        <v>572.98</v>
      </c>
      <c r="R1016" s="1011">
        <v>93.070260180000005</v>
      </c>
      <c r="S1016" s="1011">
        <v>19.567735630000001</v>
      </c>
      <c r="T1016" s="1011">
        <v>1.0260180000000001E-2</v>
      </c>
      <c r="U1016" s="1011">
        <v>0</v>
      </c>
      <c r="V1016" s="1011">
        <v>93.06</v>
      </c>
      <c r="W1016" s="1011" t="s">
        <v>1434</v>
      </c>
      <c r="X1016" s="1011" t="s">
        <v>1331</v>
      </c>
      <c r="Y1016" s="1011" t="s">
        <v>1435</v>
      </c>
      <c r="AA1016" s="1011" t="s">
        <v>1436</v>
      </c>
      <c r="AB1016" s="1011" t="s">
        <v>140</v>
      </c>
    </row>
    <row r="1017" spans="1:28" x14ac:dyDescent="0.25">
      <c r="A1017" s="1011">
        <v>83757740</v>
      </c>
      <c r="B1017" s="1011" t="s">
        <v>2565</v>
      </c>
      <c r="C1017" s="1011" t="s">
        <v>1326</v>
      </c>
      <c r="D1017" s="1011" t="s">
        <v>1</v>
      </c>
      <c r="E1017" s="1011" t="s">
        <v>135</v>
      </c>
      <c r="F1017" s="1011" t="s">
        <v>34</v>
      </c>
      <c r="G1017" s="1011" t="s">
        <v>34</v>
      </c>
      <c r="H1017" s="1011" t="s">
        <v>89</v>
      </c>
      <c r="I1017" s="1011" t="s">
        <v>2527</v>
      </c>
      <c r="J1017" s="1011" t="s">
        <v>1475</v>
      </c>
      <c r="K1017" s="1011" t="s">
        <v>1329</v>
      </c>
      <c r="L1017" s="1011" t="s">
        <v>47</v>
      </c>
      <c r="M1017" s="1011" t="s">
        <v>198</v>
      </c>
      <c r="N1017" s="1011">
        <v>54</v>
      </c>
      <c r="O1017" s="1011">
        <v>36</v>
      </c>
      <c r="P1017" s="1011">
        <v>612</v>
      </c>
      <c r="Q1017" s="1011">
        <v>2104.08</v>
      </c>
      <c r="R1017" s="1011">
        <v>322.86008206000002</v>
      </c>
      <c r="S1017" s="1011">
        <v>362.86637589999998</v>
      </c>
      <c r="T1017" s="1011">
        <v>1.008206E-2</v>
      </c>
      <c r="U1017" s="1011">
        <v>0</v>
      </c>
      <c r="V1017" s="1011">
        <v>322.85000000000002</v>
      </c>
      <c r="W1017" s="1011" t="s">
        <v>1476</v>
      </c>
      <c r="X1017" s="1011" t="s">
        <v>1331</v>
      </c>
      <c r="Y1017" s="1011" t="s">
        <v>2566</v>
      </c>
      <c r="AA1017" s="1011" t="s">
        <v>1478</v>
      </c>
      <c r="AB1017" s="1011" t="s">
        <v>140</v>
      </c>
    </row>
    <row r="1018" spans="1:28" x14ac:dyDescent="0.25">
      <c r="A1018" s="1011">
        <v>93757037</v>
      </c>
      <c r="B1018" s="1011" t="s">
        <v>2273</v>
      </c>
      <c r="C1018" s="1011" t="s">
        <v>1326</v>
      </c>
      <c r="D1018" s="1011" t="s">
        <v>1</v>
      </c>
      <c r="E1018" s="1011" t="s">
        <v>135</v>
      </c>
      <c r="F1018" s="1011" t="s">
        <v>0</v>
      </c>
      <c r="G1018" s="1011" t="s">
        <v>0</v>
      </c>
      <c r="H1018" s="1011" t="s">
        <v>97</v>
      </c>
      <c r="I1018" s="1011" t="s">
        <v>2060</v>
      </c>
      <c r="J1018" s="1011" t="s">
        <v>2061</v>
      </c>
      <c r="K1018" s="1011" t="s">
        <v>1329</v>
      </c>
      <c r="L1018" s="1011" t="s">
        <v>47</v>
      </c>
      <c r="M1018" s="1011" t="s">
        <v>198</v>
      </c>
      <c r="N1018" s="1011">
        <v>146.75</v>
      </c>
      <c r="O1018" s="1011">
        <v>121.75</v>
      </c>
      <c r="P1018" s="1011">
        <v>4365.83</v>
      </c>
      <c r="Q1018" s="1011">
        <v>5440.29</v>
      </c>
      <c r="R1018" s="1011">
        <v>1057.5899999999999</v>
      </c>
      <c r="S1018" s="1011">
        <v>1445.75618149</v>
      </c>
      <c r="T1018" s="1011">
        <v>0</v>
      </c>
      <c r="U1018" s="1011">
        <v>0</v>
      </c>
      <c r="V1018" s="1011">
        <v>1057.5899999999999</v>
      </c>
      <c r="W1018" s="1011" t="s">
        <v>2062</v>
      </c>
      <c r="X1018" s="1011" t="s">
        <v>1331</v>
      </c>
      <c r="Y1018" s="1011" t="s">
        <v>2274</v>
      </c>
      <c r="AA1018" s="1011" t="s">
        <v>2275</v>
      </c>
      <c r="AB1018" s="1011" t="s">
        <v>140</v>
      </c>
    </row>
    <row r="1019" spans="1:28" x14ac:dyDescent="0.25">
      <c r="A1019" s="1011">
        <v>54056197</v>
      </c>
      <c r="B1019" s="1011" t="s">
        <v>1884</v>
      </c>
      <c r="C1019" s="1011" t="s">
        <v>1326</v>
      </c>
      <c r="D1019" s="1011" t="s">
        <v>1</v>
      </c>
      <c r="E1019" s="1011" t="s">
        <v>135</v>
      </c>
      <c r="F1019" s="1011" t="s">
        <v>20</v>
      </c>
      <c r="G1019" s="1011" t="s">
        <v>20</v>
      </c>
      <c r="H1019" s="1011" t="s">
        <v>90</v>
      </c>
      <c r="I1019" s="1011" t="s">
        <v>1885</v>
      </c>
      <c r="J1019" s="1011" t="s">
        <v>1886</v>
      </c>
      <c r="K1019" s="1011" t="s">
        <v>1329</v>
      </c>
      <c r="L1019" s="1011" t="s">
        <v>47</v>
      </c>
      <c r="M1019" s="1011" t="s">
        <v>198</v>
      </c>
      <c r="N1019" s="1011">
        <v>175</v>
      </c>
      <c r="O1019" s="1011">
        <v>175</v>
      </c>
      <c r="P1019" s="1011">
        <v>6910</v>
      </c>
      <c r="Q1019" s="1011">
        <v>8501.0499999999993</v>
      </c>
      <c r="R1019" s="1011">
        <v>78.28</v>
      </c>
      <c r="S1019" s="1011">
        <v>1144.4746093799999</v>
      </c>
      <c r="T1019" s="1011">
        <v>0</v>
      </c>
      <c r="U1019" s="1011">
        <v>0</v>
      </c>
      <c r="V1019" s="1011">
        <v>78.28</v>
      </c>
      <c r="W1019" s="1011" t="s">
        <v>1887</v>
      </c>
      <c r="X1019" s="1011" t="s">
        <v>1331</v>
      </c>
      <c r="Y1019" s="1011" t="s">
        <v>1888</v>
      </c>
      <c r="AA1019" s="1011" t="s">
        <v>1889</v>
      </c>
      <c r="AB1019" s="1011" t="s">
        <v>140</v>
      </c>
    </row>
    <row r="1020" spans="1:28" x14ac:dyDescent="0.25">
      <c r="A1020" s="1011">
        <v>14076970</v>
      </c>
      <c r="B1020" s="1011" t="s">
        <v>1853</v>
      </c>
      <c r="C1020" s="1011" t="s">
        <v>1326</v>
      </c>
      <c r="D1020" s="1011" t="s">
        <v>1</v>
      </c>
      <c r="E1020" s="1011" t="s">
        <v>135</v>
      </c>
      <c r="F1020" s="1011" t="s">
        <v>14</v>
      </c>
      <c r="G1020" s="1011" t="s">
        <v>14</v>
      </c>
      <c r="H1020" s="1011" t="s">
        <v>95</v>
      </c>
      <c r="I1020" s="1011" t="s">
        <v>1854</v>
      </c>
      <c r="J1020" s="1011" t="s">
        <v>1657</v>
      </c>
      <c r="K1020" s="1011" t="s">
        <v>1329</v>
      </c>
      <c r="L1020" s="1011" t="s">
        <v>47</v>
      </c>
      <c r="M1020" s="1011" t="s">
        <v>198</v>
      </c>
      <c r="N1020" s="1011">
        <v>1022.1334000000001</v>
      </c>
      <c r="O1020" s="1011">
        <v>784.1164</v>
      </c>
      <c r="P1020" s="1011">
        <v>9103.7900000000009</v>
      </c>
      <c r="Q1020" s="1011">
        <v>33281.07</v>
      </c>
      <c r="R1020" s="1011">
        <v>1332.4861233500001</v>
      </c>
      <c r="S1020" s="1011">
        <v>11439.99796773</v>
      </c>
      <c r="T1020" s="1011">
        <v>-0.42387665000000002</v>
      </c>
      <c r="U1020" s="1011">
        <v>0</v>
      </c>
      <c r="V1020" s="1011">
        <v>1332.91</v>
      </c>
      <c r="W1020" s="1011" t="s">
        <v>1658</v>
      </c>
      <c r="X1020" s="1011" t="s">
        <v>1331</v>
      </c>
      <c r="Y1020" s="1011" t="s">
        <v>1855</v>
      </c>
      <c r="AA1020" s="1011" t="s">
        <v>1856</v>
      </c>
      <c r="AB1020" s="1011" t="s">
        <v>140</v>
      </c>
    </row>
    <row r="1021" spans="1:28" x14ac:dyDescent="0.25">
      <c r="A1021" s="1011">
        <v>4089017</v>
      </c>
      <c r="B1021" s="1011" t="s">
        <v>2056</v>
      </c>
      <c r="C1021" s="1011" t="s">
        <v>1326</v>
      </c>
      <c r="D1021" s="1011" t="s">
        <v>1</v>
      </c>
      <c r="E1021" s="1011" t="s">
        <v>135</v>
      </c>
      <c r="F1021" s="1011" t="s">
        <v>69</v>
      </c>
      <c r="G1021" s="1011" t="s">
        <v>69</v>
      </c>
      <c r="H1021" s="1011" t="s">
        <v>94</v>
      </c>
      <c r="I1021" s="1011" t="s">
        <v>1688</v>
      </c>
      <c r="J1021" s="1011" t="s">
        <v>1416</v>
      </c>
      <c r="K1021" s="1011" t="s">
        <v>1329</v>
      </c>
      <c r="L1021" s="1011" t="s">
        <v>47</v>
      </c>
      <c r="M1021" s="1011" t="s">
        <v>198</v>
      </c>
      <c r="N1021" s="1011">
        <v>190.375</v>
      </c>
      <c r="O1021" s="1011">
        <v>126.75</v>
      </c>
      <c r="P1021" s="1011">
        <v>1910.5</v>
      </c>
      <c r="Q1021" s="1011">
        <v>3991.14</v>
      </c>
      <c r="R1021" s="1011">
        <v>615.91999999999996</v>
      </c>
      <c r="S1021" s="1011">
        <v>536.59367339999994</v>
      </c>
      <c r="T1021" s="1011">
        <v>0</v>
      </c>
      <c r="U1021" s="1011">
        <v>0</v>
      </c>
      <c r="V1021" s="1011">
        <v>615.91999999999996</v>
      </c>
      <c r="W1021" s="1011" t="s">
        <v>1397</v>
      </c>
      <c r="X1021" s="1011" t="s">
        <v>1331</v>
      </c>
      <c r="Y1021" s="1011" t="s">
        <v>2057</v>
      </c>
      <c r="AA1021" s="1011" t="s">
        <v>2058</v>
      </c>
      <c r="AB1021" s="1011" t="s">
        <v>140</v>
      </c>
    </row>
    <row r="1022" spans="1:28" x14ac:dyDescent="0.25">
      <c r="A1022" s="1011">
        <v>23771421</v>
      </c>
      <c r="B1022" s="1011" t="s">
        <v>1655</v>
      </c>
      <c r="C1022" s="1011" t="s">
        <v>1326</v>
      </c>
      <c r="D1022" s="1011" t="s">
        <v>1</v>
      </c>
      <c r="E1022" s="1011" t="s">
        <v>135</v>
      </c>
      <c r="F1022" s="1011" t="s">
        <v>6</v>
      </c>
      <c r="G1022" s="1011" t="s">
        <v>6</v>
      </c>
      <c r="H1022" s="1011" t="s">
        <v>93</v>
      </c>
      <c r="I1022" s="1011" t="s">
        <v>1656</v>
      </c>
      <c r="J1022" s="1011" t="s">
        <v>1657</v>
      </c>
      <c r="K1022" s="1011" t="s">
        <v>1329</v>
      </c>
      <c r="L1022" s="1011" t="s">
        <v>47</v>
      </c>
      <c r="M1022" s="1011" t="s">
        <v>198</v>
      </c>
      <c r="N1022" s="1011">
        <v>162</v>
      </c>
      <c r="O1022" s="1011">
        <v>80</v>
      </c>
      <c r="P1022" s="1011">
        <v>3442.57</v>
      </c>
      <c r="Q1022" s="1011">
        <v>8405.07</v>
      </c>
      <c r="R1022" s="1011">
        <v>1953.2</v>
      </c>
      <c r="S1022" s="1011">
        <v>1085.64033905</v>
      </c>
      <c r="T1022" s="1011">
        <v>0</v>
      </c>
      <c r="U1022" s="1011">
        <v>0</v>
      </c>
      <c r="V1022" s="1011">
        <v>1953.2</v>
      </c>
      <c r="W1022" s="1011" t="s">
        <v>1658</v>
      </c>
      <c r="X1022" s="1011" t="s">
        <v>1331</v>
      </c>
      <c r="Y1022" s="1011" t="s">
        <v>1659</v>
      </c>
      <c r="AA1022" s="1011" t="s">
        <v>1660</v>
      </c>
      <c r="AB1022" s="1011" t="s">
        <v>140</v>
      </c>
    </row>
    <row r="1023" spans="1:28" x14ac:dyDescent="0.25">
      <c r="A1023" s="1011">
        <v>4232021</v>
      </c>
      <c r="B1023" s="1011" t="s">
        <v>1932</v>
      </c>
      <c r="C1023" s="1011" t="s">
        <v>1326</v>
      </c>
      <c r="D1023" s="1011" t="s">
        <v>1</v>
      </c>
      <c r="E1023" s="1011" t="s">
        <v>135</v>
      </c>
      <c r="F1023" s="1011" t="s">
        <v>34</v>
      </c>
      <c r="G1023" s="1011" t="s">
        <v>34</v>
      </c>
      <c r="H1023" s="1011" t="s">
        <v>88</v>
      </c>
      <c r="I1023" s="1011" t="s">
        <v>1933</v>
      </c>
      <c r="J1023" s="1011" t="s">
        <v>1934</v>
      </c>
      <c r="K1023" s="1011" t="s">
        <v>1329</v>
      </c>
      <c r="L1023" s="1011" t="s">
        <v>47</v>
      </c>
      <c r="M1023" s="1011" t="s">
        <v>198</v>
      </c>
      <c r="N1023" s="1011">
        <v>72</v>
      </c>
      <c r="O1023" s="1011">
        <v>39</v>
      </c>
      <c r="P1023" s="1011">
        <v>772</v>
      </c>
      <c r="Q1023" s="1011">
        <v>5384.4</v>
      </c>
      <c r="R1023" s="1011">
        <v>375.43</v>
      </c>
      <c r="S1023" s="1011">
        <v>424.31135702</v>
      </c>
      <c r="T1023" s="1011">
        <v>0</v>
      </c>
      <c r="U1023" s="1011">
        <v>0</v>
      </c>
      <c r="V1023" s="1011">
        <v>375.43</v>
      </c>
      <c r="W1023" s="1011" t="s">
        <v>1935</v>
      </c>
      <c r="X1023" s="1011" t="s">
        <v>1331</v>
      </c>
      <c r="Y1023" s="1011" t="s">
        <v>1936</v>
      </c>
      <c r="AA1023" s="1011" t="s">
        <v>1399</v>
      </c>
      <c r="AB1023" s="1011" t="s">
        <v>140</v>
      </c>
    </row>
    <row r="1024" spans="1:28" x14ac:dyDescent="0.25">
      <c r="A1024" s="1011">
        <v>14141360</v>
      </c>
      <c r="B1024" s="1011" t="s">
        <v>1674</v>
      </c>
      <c r="C1024" s="1011" t="s">
        <v>1326</v>
      </c>
      <c r="D1024" s="1011" t="s">
        <v>1</v>
      </c>
      <c r="E1024" s="1011" t="s">
        <v>135</v>
      </c>
      <c r="F1024" s="1011" t="s">
        <v>14</v>
      </c>
      <c r="G1024" s="1011" t="s">
        <v>14</v>
      </c>
      <c r="H1024" s="1011" t="s">
        <v>102</v>
      </c>
      <c r="I1024" s="1011" t="s">
        <v>1675</v>
      </c>
      <c r="J1024" s="1011" t="s">
        <v>1676</v>
      </c>
      <c r="K1024" s="1011" t="s">
        <v>1329</v>
      </c>
      <c r="L1024" s="1011" t="s">
        <v>47</v>
      </c>
      <c r="M1024" s="1011" t="s">
        <v>198</v>
      </c>
      <c r="N1024" s="1011">
        <v>57</v>
      </c>
      <c r="O1024" s="1011">
        <v>0</v>
      </c>
      <c r="P1024" s="1011">
        <v>2546.4</v>
      </c>
      <c r="Q1024" s="1011">
        <v>4273.4399999999996</v>
      </c>
      <c r="R1024" s="1011">
        <v>128.99388110999999</v>
      </c>
      <c r="S1024" s="1011">
        <v>3.3629314199999998</v>
      </c>
      <c r="T1024" s="1011">
        <v>42.753881110000002</v>
      </c>
      <c r="U1024" s="1011">
        <v>0</v>
      </c>
      <c r="V1024" s="1011">
        <v>86.24</v>
      </c>
      <c r="W1024" s="1011" t="s">
        <v>47</v>
      </c>
      <c r="X1024" s="1011" t="s">
        <v>1331</v>
      </c>
      <c r="Y1024" s="1011" t="s">
        <v>1677</v>
      </c>
      <c r="AA1024" s="1011" t="s">
        <v>1678</v>
      </c>
      <c r="AB1024" s="1011" t="s">
        <v>140</v>
      </c>
    </row>
    <row r="1025" spans="1:28" x14ac:dyDescent="0.25">
      <c r="A1025" s="1011">
        <v>73766974</v>
      </c>
      <c r="B1025" s="1011" t="s">
        <v>2505</v>
      </c>
      <c r="C1025" s="1011" t="s">
        <v>1326</v>
      </c>
      <c r="D1025" s="1011" t="s">
        <v>1</v>
      </c>
      <c r="E1025" s="1011" t="s">
        <v>135</v>
      </c>
      <c r="F1025" s="1011" t="s">
        <v>34</v>
      </c>
      <c r="G1025" s="1011" t="s">
        <v>34</v>
      </c>
      <c r="H1025" s="1011" t="s">
        <v>94</v>
      </c>
      <c r="I1025" s="1011" t="s">
        <v>1327</v>
      </c>
      <c r="J1025" s="1011" t="s">
        <v>1328</v>
      </c>
      <c r="K1025" s="1011" t="s">
        <v>1329</v>
      </c>
      <c r="L1025" s="1011" t="s">
        <v>47</v>
      </c>
      <c r="M1025" s="1011" t="s">
        <v>198</v>
      </c>
      <c r="N1025" s="1011">
        <v>79.25</v>
      </c>
      <c r="O1025" s="1011">
        <v>51.25</v>
      </c>
      <c r="P1025" s="1011">
        <v>1614</v>
      </c>
      <c r="Q1025" s="1011">
        <v>1940.58</v>
      </c>
      <c r="R1025" s="1011">
        <v>354.89</v>
      </c>
      <c r="S1025" s="1011">
        <v>256.09581287999998</v>
      </c>
      <c r="T1025" s="1011">
        <v>0</v>
      </c>
      <c r="U1025" s="1011">
        <v>0</v>
      </c>
      <c r="V1025" s="1011">
        <v>354.89</v>
      </c>
      <c r="W1025" s="1011" t="s">
        <v>1330</v>
      </c>
      <c r="X1025" s="1011" t="s">
        <v>1331</v>
      </c>
      <c r="Y1025" s="1011" t="s">
        <v>2506</v>
      </c>
      <c r="AA1025" s="1011" t="s">
        <v>2507</v>
      </c>
      <c r="AB1025" s="1011" t="s">
        <v>140</v>
      </c>
    </row>
    <row r="1026" spans="1:28" x14ac:dyDescent="0.25">
      <c r="A1026" s="1011">
        <v>4224762</v>
      </c>
      <c r="B1026" s="1011" t="s">
        <v>2154</v>
      </c>
      <c r="C1026" s="1011" t="s">
        <v>1326</v>
      </c>
      <c r="D1026" s="1011" t="s">
        <v>1</v>
      </c>
      <c r="E1026" s="1011" t="s">
        <v>135</v>
      </c>
      <c r="F1026" s="1011" t="s">
        <v>0</v>
      </c>
      <c r="G1026" s="1011" t="s">
        <v>0</v>
      </c>
      <c r="H1026" s="1011" t="s">
        <v>92</v>
      </c>
      <c r="I1026" s="1011" t="s">
        <v>2155</v>
      </c>
      <c r="J1026" s="1011" t="s">
        <v>1504</v>
      </c>
      <c r="K1026" s="1011" t="s">
        <v>1329</v>
      </c>
      <c r="L1026" s="1011" t="s">
        <v>47</v>
      </c>
      <c r="M1026" s="1011" t="s">
        <v>198</v>
      </c>
      <c r="N1026" s="1011">
        <v>67</v>
      </c>
      <c r="O1026" s="1011">
        <v>67</v>
      </c>
      <c r="P1026" s="1011">
        <v>2345</v>
      </c>
      <c r="Q1026" s="1011">
        <v>1409.09</v>
      </c>
      <c r="R1026" s="1011">
        <v>58.48</v>
      </c>
      <c r="S1026" s="1011">
        <v>217.63543351999999</v>
      </c>
      <c r="T1026" s="1011">
        <v>0</v>
      </c>
      <c r="U1026" s="1011">
        <v>0</v>
      </c>
      <c r="V1026" s="1011">
        <v>58.48</v>
      </c>
      <c r="W1026" s="1011" t="s">
        <v>1505</v>
      </c>
      <c r="X1026" s="1011" t="s">
        <v>1331</v>
      </c>
      <c r="Y1026" s="1011" t="s">
        <v>2156</v>
      </c>
      <c r="AA1026" s="1011" t="s">
        <v>2157</v>
      </c>
      <c r="AB1026" s="1011" t="s">
        <v>140</v>
      </c>
    </row>
    <row r="1027" spans="1:28" x14ac:dyDescent="0.25">
      <c r="A1027" s="1011">
        <v>43758200</v>
      </c>
      <c r="B1027" s="1011" t="s">
        <v>1718</v>
      </c>
      <c r="C1027" s="1011" t="s">
        <v>1326</v>
      </c>
      <c r="D1027" s="1011" t="s">
        <v>1</v>
      </c>
      <c r="E1027" s="1011" t="s">
        <v>135</v>
      </c>
      <c r="F1027" s="1011" t="s">
        <v>20</v>
      </c>
      <c r="G1027" s="1011" t="s">
        <v>20</v>
      </c>
      <c r="H1027" s="1011" t="s">
        <v>1394</v>
      </c>
      <c r="I1027" s="1011" t="s">
        <v>1719</v>
      </c>
      <c r="J1027" s="1011" t="s">
        <v>1528</v>
      </c>
      <c r="K1027" s="1011" t="s">
        <v>1329</v>
      </c>
      <c r="L1027" s="1011" t="s">
        <v>47</v>
      </c>
      <c r="M1027" s="1011" t="s">
        <v>198</v>
      </c>
      <c r="N1027" s="1011">
        <v>0</v>
      </c>
      <c r="O1027" s="1011">
        <v>0</v>
      </c>
      <c r="P1027" s="1011">
        <v>0</v>
      </c>
      <c r="Q1027" s="1011">
        <v>0</v>
      </c>
      <c r="R1027" s="1011">
        <v>0</v>
      </c>
      <c r="S1027" s="1011">
        <v>0</v>
      </c>
      <c r="T1027" s="1011">
        <v>0</v>
      </c>
      <c r="U1027" s="1011">
        <v>0</v>
      </c>
      <c r="V1027" s="1011">
        <v>0</v>
      </c>
      <c r="W1027" s="1011" t="s">
        <v>1529</v>
      </c>
      <c r="X1027" s="1011" t="s">
        <v>1331</v>
      </c>
      <c r="Y1027" s="1011" t="s">
        <v>1720</v>
      </c>
      <c r="AA1027" s="1011" t="s">
        <v>1721</v>
      </c>
      <c r="AB1027" s="1011" t="s">
        <v>140</v>
      </c>
    </row>
    <row r="1028" spans="1:28" x14ac:dyDescent="0.25">
      <c r="A1028" s="1011">
        <v>83758029</v>
      </c>
      <c r="B1028" s="1011" t="s">
        <v>2059</v>
      </c>
      <c r="C1028" s="1011" t="s">
        <v>1326</v>
      </c>
      <c r="D1028" s="1011" t="s">
        <v>1</v>
      </c>
      <c r="E1028" s="1011" t="s">
        <v>135</v>
      </c>
      <c r="F1028" s="1011" t="s">
        <v>14</v>
      </c>
      <c r="G1028" s="1011" t="s">
        <v>14</v>
      </c>
      <c r="H1028" s="1011" t="s">
        <v>530</v>
      </c>
      <c r="I1028" s="1011" t="s">
        <v>2060</v>
      </c>
      <c r="J1028" s="1011" t="s">
        <v>2061</v>
      </c>
      <c r="K1028" s="1011" t="s">
        <v>1329</v>
      </c>
      <c r="L1028" s="1011" t="s">
        <v>47</v>
      </c>
      <c r="M1028" s="1011" t="s">
        <v>198</v>
      </c>
      <c r="N1028" s="1011">
        <v>38</v>
      </c>
      <c r="O1028" s="1011">
        <v>32</v>
      </c>
      <c r="P1028" s="1011">
        <v>1934.22</v>
      </c>
      <c r="Q1028" s="1011">
        <v>5207.53</v>
      </c>
      <c r="R1028" s="1011">
        <v>336.11015818999999</v>
      </c>
      <c r="S1028" s="1011">
        <v>482.61574495000002</v>
      </c>
      <c r="T1028" s="1011">
        <v>19.070158190000001</v>
      </c>
      <c r="U1028" s="1011">
        <v>0</v>
      </c>
      <c r="V1028" s="1011">
        <v>317.04000000000002</v>
      </c>
      <c r="W1028" s="1011" t="s">
        <v>2062</v>
      </c>
      <c r="X1028" s="1011" t="s">
        <v>1331</v>
      </c>
      <c r="Y1028" s="1011" t="s">
        <v>2063</v>
      </c>
      <c r="AA1028" s="1011" t="s">
        <v>2064</v>
      </c>
      <c r="AB1028" s="1011" t="s">
        <v>140</v>
      </c>
    </row>
    <row r="1029" spans="1:28" x14ac:dyDescent="0.25">
      <c r="A1029" s="1011">
        <v>34138347</v>
      </c>
      <c r="B1029" s="1011" t="s">
        <v>2038</v>
      </c>
      <c r="C1029" s="1011" t="s">
        <v>1326</v>
      </c>
      <c r="D1029" s="1011" t="s">
        <v>1</v>
      </c>
      <c r="E1029" s="1011" t="s">
        <v>135</v>
      </c>
      <c r="F1029" s="1011" t="s">
        <v>9</v>
      </c>
      <c r="G1029" s="1011" t="s">
        <v>9</v>
      </c>
      <c r="H1029" s="1011" t="s">
        <v>91</v>
      </c>
      <c r="I1029" s="1011" t="s">
        <v>2039</v>
      </c>
      <c r="J1029" s="1011" t="s">
        <v>1528</v>
      </c>
      <c r="K1029" s="1011" t="s">
        <v>1329</v>
      </c>
      <c r="L1029" s="1011" t="s">
        <v>47</v>
      </c>
      <c r="M1029" s="1011" t="s">
        <v>198</v>
      </c>
      <c r="N1029" s="1011">
        <v>9</v>
      </c>
      <c r="O1029" s="1011">
        <v>5</v>
      </c>
      <c r="P1029" s="1011">
        <v>117.02</v>
      </c>
      <c r="Q1029" s="1011">
        <v>516.72</v>
      </c>
      <c r="R1029" s="1011">
        <v>68.58</v>
      </c>
      <c r="S1029" s="1011">
        <v>54.61883083</v>
      </c>
      <c r="T1029" s="1011">
        <v>0</v>
      </c>
      <c r="U1029" s="1011">
        <v>0</v>
      </c>
      <c r="V1029" s="1011">
        <v>68.58</v>
      </c>
      <c r="W1029" s="1011" t="s">
        <v>1529</v>
      </c>
      <c r="X1029" s="1011" t="s">
        <v>1331</v>
      </c>
      <c r="Y1029" s="1011" t="s">
        <v>2040</v>
      </c>
      <c r="AA1029" s="1011" t="s">
        <v>2041</v>
      </c>
      <c r="AB1029" s="1011" t="s">
        <v>140</v>
      </c>
    </row>
    <row r="1030" spans="1:28" x14ac:dyDescent="0.25">
      <c r="A1030" s="1011">
        <v>24091738</v>
      </c>
      <c r="B1030" s="1011" t="s">
        <v>1804</v>
      </c>
      <c r="C1030" s="1011" t="s">
        <v>1326</v>
      </c>
      <c r="D1030" s="1011" t="s">
        <v>1</v>
      </c>
      <c r="E1030" s="1011" t="s">
        <v>135</v>
      </c>
      <c r="F1030" s="1011" t="s">
        <v>20</v>
      </c>
      <c r="G1030" s="1011" t="s">
        <v>20</v>
      </c>
      <c r="H1030" s="1011" t="s">
        <v>99</v>
      </c>
      <c r="I1030" s="1011" t="s">
        <v>1805</v>
      </c>
      <c r="J1030" s="1011" t="s">
        <v>1806</v>
      </c>
      <c r="K1030" s="1011" t="s">
        <v>1329</v>
      </c>
      <c r="L1030" s="1011" t="s">
        <v>47</v>
      </c>
      <c r="M1030" s="1011" t="s">
        <v>198</v>
      </c>
      <c r="N1030" s="1011">
        <v>24</v>
      </c>
      <c r="O1030" s="1011">
        <v>24</v>
      </c>
      <c r="P1030" s="1011">
        <v>654</v>
      </c>
      <c r="Q1030" s="1011">
        <v>682.91</v>
      </c>
      <c r="R1030" s="1011">
        <v>75.94</v>
      </c>
      <c r="S1030" s="1011">
        <v>118.96061640000001</v>
      </c>
      <c r="T1030" s="1011">
        <v>0</v>
      </c>
      <c r="U1030" s="1011">
        <v>0</v>
      </c>
      <c r="V1030" s="1011">
        <v>75.94</v>
      </c>
      <c r="W1030" s="1011" t="s">
        <v>10</v>
      </c>
      <c r="X1030" s="1011" t="s">
        <v>1331</v>
      </c>
      <c r="Y1030" s="1011" t="s">
        <v>1807</v>
      </c>
      <c r="AA1030" s="1011" t="s">
        <v>1808</v>
      </c>
      <c r="AB1030" s="1011" t="s">
        <v>140</v>
      </c>
    </row>
    <row r="1031" spans="1:28" x14ac:dyDescent="0.25">
      <c r="A1031" s="1011">
        <v>13768593</v>
      </c>
      <c r="B1031" s="1011" t="s">
        <v>2132</v>
      </c>
      <c r="C1031" s="1011" t="s">
        <v>1326</v>
      </c>
      <c r="D1031" s="1011" t="s">
        <v>1</v>
      </c>
      <c r="E1031" s="1011" t="s">
        <v>135</v>
      </c>
      <c r="F1031" s="1011" t="s">
        <v>6</v>
      </c>
      <c r="G1031" s="1011" t="s">
        <v>6</v>
      </c>
      <c r="H1031" s="1011" t="s">
        <v>93</v>
      </c>
      <c r="I1031" s="1011" t="s">
        <v>2133</v>
      </c>
      <c r="J1031" s="1011" t="s">
        <v>1703</v>
      </c>
      <c r="K1031" s="1011" t="s">
        <v>1329</v>
      </c>
      <c r="L1031" s="1011" t="s">
        <v>47</v>
      </c>
      <c r="M1031" s="1011" t="s">
        <v>198</v>
      </c>
      <c r="N1031" s="1011">
        <v>226.66669999999999</v>
      </c>
      <c r="O1031" s="1011">
        <v>100.66670000000001</v>
      </c>
      <c r="P1031" s="1011">
        <v>3933.86</v>
      </c>
      <c r="Q1031" s="1011">
        <v>9241.76</v>
      </c>
      <c r="R1031" s="1011">
        <v>2178.73</v>
      </c>
      <c r="S1031" s="1011">
        <v>1328.8834969500001</v>
      </c>
      <c r="T1031" s="1011">
        <v>0</v>
      </c>
      <c r="U1031" s="1011">
        <v>0</v>
      </c>
      <c r="V1031" s="1011">
        <v>2178.73</v>
      </c>
      <c r="W1031" s="1011" t="s">
        <v>1704</v>
      </c>
      <c r="X1031" s="1011" t="s">
        <v>1331</v>
      </c>
      <c r="Y1031" s="1011" t="s">
        <v>2134</v>
      </c>
      <c r="AA1031" s="1011" t="s">
        <v>2135</v>
      </c>
      <c r="AB1031" s="1011" t="s">
        <v>140</v>
      </c>
    </row>
    <row r="1032" spans="1:28" x14ac:dyDescent="0.25">
      <c r="A1032" s="1011">
        <v>93772242</v>
      </c>
      <c r="B1032" s="1011" t="s">
        <v>1578</v>
      </c>
      <c r="C1032" s="1011" t="s">
        <v>1326</v>
      </c>
      <c r="D1032" s="1011" t="s">
        <v>1</v>
      </c>
      <c r="E1032" s="1011" t="s">
        <v>135</v>
      </c>
      <c r="F1032" s="1011" t="s">
        <v>20</v>
      </c>
      <c r="G1032" s="1011" t="s">
        <v>20</v>
      </c>
      <c r="H1032" s="1011" t="s">
        <v>529</v>
      </c>
      <c r="I1032" s="1011" t="s">
        <v>1579</v>
      </c>
      <c r="J1032" s="1011" t="s">
        <v>1396</v>
      </c>
      <c r="K1032" s="1011" t="s">
        <v>1329</v>
      </c>
      <c r="L1032" s="1011" t="s">
        <v>47</v>
      </c>
      <c r="M1032" s="1011" t="s">
        <v>198</v>
      </c>
      <c r="N1032" s="1011">
        <v>21</v>
      </c>
      <c r="O1032" s="1011">
        <v>0</v>
      </c>
      <c r="P1032" s="1011">
        <v>1604</v>
      </c>
      <c r="Q1032" s="1011">
        <v>5439.05</v>
      </c>
      <c r="R1032" s="1011">
        <v>287.45</v>
      </c>
      <c r="S1032" s="1011">
        <v>192.92115989000001</v>
      </c>
      <c r="T1032" s="1011">
        <v>0</v>
      </c>
      <c r="U1032" s="1011">
        <v>0</v>
      </c>
      <c r="V1032" s="1011">
        <v>287.45</v>
      </c>
      <c r="W1032" s="1011" t="s">
        <v>1397</v>
      </c>
      <c r="X1032" s="1011" t="s">
        <v>1331</v>
      </c>
      <c r="Y1032" s="1011" t="s">
        <v>1580</v>
      </c>
      <c r="AA1032" s="1011" t="s">
        <v>1581</v>
      </c>
      <c r="AB1032" s="1011" t="s">
        <v>140</v>
      </c>
    </row>
    <row r="1033" spans="1:28" x14ac:dyDescent="0.25">
      <c r="A1033" s="1011">
        <v>84105592</v>
      </c>
      <c r="B1033" s="1011" t="s">
        <v>2478</v>
      </c>
      <c r="C1033" s="1011" t="s">
        <v>1326</v>
      </c>
      <c r="D1033" s="1011" t="s">
        <v>1</v>
      </c>
      <c r="E1033" s="1011" t="s">
        <v>135</v>
      </c>
      <c r="F1033" s="1011" t="s">
        <v>11</v>
      </c>
      <c r="G1033" s="1011" t="s">
        <v>11</v>
      </c>
      <c r="H1033" s="1011" t="s">
        <v>1394</v>
      </c>
      <c r="I1033" s="1011" t="s">
        <v>2479</v>
      </c>
      <c r="J1033" s="1011" t="s">
        <v>1360</v>
      </c>
      <c r="K1033" s="1011" t="s">
        <v>1329</v>
      </c>
      <c r="L1033" s="1011" t="s">
        <v>47</v>
      </c>
      <c r="M1033" s="1011" t="s">
        <v>198</v>
      </c>
      <c r="N1033" s="1011">
        <v>0</v>
      </c>
      <c r="O1033" s="1011">
        <v>0</v>
      </c>
      <c r="P1033" s="1011">
        <v>0</v>
      </c>
      <c r="Q1033" s="1011">
        <v>0</v>
      </c>
      <c r="R1033" s="1011">
        <v>0</v>
      </c>
      <c r="S1033" s="1011">
        <v>0</v>
      </c>
      <c r="T1033" s="1011">
        <v>0</v>
      </c>
      <c r="U1033" s="1011">
        <v>0</v>
      </c>
      <c r="V1033" s="1011">
        <v>0</v>
      </c>
      <c r="W1033" s="1011" t="s">
        <v>1361</v>
      </c>
      <c r="X1033" s="1011" t="s">
        <v>1331</v>
      </c>
      <c r="Y1033" s="1011" t="s">
        <v>2480</v>
      </c>
      <c r="AA1033" s="1011" t="s">
        <v>2481</v>
      </c>
      <c r="AB1033" s="1011" t="s">
        <v>140</v>
      </c>
    </row>
    <row r="1034" spans="1:28" x14ac:dyDescent="0.25">
      <c r="A1034" s="1011">
        <v>54179593</v>
      </c>
      <c r="B1034" s="1011" t="s">
        <v>2494</v>
      </c>
      <c r="C1034" s="1011" t="s">
        <v>1326</v>
      </c>
      <c r="D1034" s="1011" t="s">
        <v>1</v>
      </c>
      <c r="E1034" s="1011" t="s">
        <v>135</v>
      </c>
      <c r="F1034" s="1011" t="s">
        <v>20</v>
      </c>
      <c r="G1034" s="1011" t="s">
        <v>20</v>
      </c>
      <c r="H1034" s="1011" t="s">
        <v>99</v>
      </c>
      <c r="I1034" s="1011" t="s">
        <v>1564</v>
      </c>
      <c r="J1034" s="1011" t="s">
        <v>1565</v>
      </c>
      <c r="K1034" s="1011" t="s">
        <v>1329</v>
      </c>
      <c r="L1034" s="1011" t="s">
        <v>47</v>
      </c>
      <c r="M1034" s="1011" t="s">
        <v>198</v>
      </c>
      <c r="N1034" s="1011">
        <v>63</v>
      </c>
      <c r="O1034" s="1011">
        <v>63</v>
      </c>
      <c r="P1034" s="1011">
        <v>1890</v>
      </c>
      <c r="Q1034" s="1011">
        <v>1860.62</v>
      </c>
      <c r="R1034" s="1011">
        <v>117.5</v>
      </c>
      <c r="S1034" s="1011">
        <v>176.85920388</v>
      </c>
      <c r="T1034" s="1011">
        <v>0</v>
      </c>
      <c r="U1034" s="1011">
        <v>0</v>
      </c>
      <c r="V1034" s="1011">
        <v>117.5</v>
      </c>
      <c r="W1034" s="1011" t="s">
        <v>65</v>
      </c>
      <c r="X1034" s="1011" t="s">
        <v>1331</v>
      </c>
      <c r="Y1034" s="1011" t="s">
        <v>2495</v>
      </c>
      <c r="AA1034" s="1011" t="s">
        <v>2496</v>
      </c>
      <c r="AB1034" s="1011" t="s">
        <v>140</v>
      </c>
    </row>
    <row r="1035" spans="1:28" x14ac:dyDescent="0.25">
      <c r="A1035" s="1011">
        <v>63756415</v>
      </c>
      <c r="B1035" s="1011" t="s">
        <v>2211</v>
      </c>
      <c r="C1035" s="1011" t="s">
        <v>1326</v>
      </c>
      <c r="D1035" s="1011" t="s">
        <v>1</v>
      </c>
      <c r="E1035" s="1011" t="s">
        <v>135</v>
      </c>
      <c r="F1035" s="1011" t="s">
        <v>20</v>
      </c>
      <c r="G1035" s="1011" t="s">
        <v>20</v>
      </c>
      <c r="H1035" s="1011" t="s">
        <v>95</v>
      </c>
      <c r="I1035" s="1011" t="s">
        <v>2212</v>
      </c>
      <c r="J1035" s="1011" t="s">
        <v>1669</v>
      </c>
      <c r="K1035" s="1011" t="s">
        <v>1329</v>
      </c>
      <c r="L1035" s="1011" t="s">
        <v>47</v>
      </c>
      <c r="M1035" s="1011" t="s">
        <v>198</v>
      </c>
      <c r="N1035" s="1011">
        <v>160.1</v>
      </c>
      <c r="O1035" s="1011">
        <v>144</v>
      </c>
      <c r="P1035" s="1011">
        <v>1458.83</v>
      </c>
      <c r="Q1035" s="1011">
        <v>4376.7700000000004</v>
      </c>
      <c r="R1035" s="1011">
        <v>-507.55085287999998</v>
      </c>
      <c r="S1035" s="1011">
        <v>1947.5341647600001</v>
      </c>
      <c r="T1035" s="1011">
        <v>-3.0852879999999999E-2</v>
      </c>
      <c r="U1035" s="1011">
        <v>0</v>
      </c>
      <c r="V1035" s="1011">
        <v>-507.52</v>
      </c>
      <c r="W1035" s="1011" t="s">
        <v>1670</v>
      </c>
      <c r="X1035" s="1011" t="s">
        <v>1331</v>
      </c>
      <c r="Y1035" s="1011" t="s">
        <v>2213</v>
      </c>
      <c r="AA1035" s="1011" t="s">
        <v>2214</v>
      </c>
      <c r="AB1035" s="1011" t="s">
        <v>140</v>
      </c>
    </row>
    <row r="1036" spans="1:28" x14ac:dyDescent="0.25">
      <c r="A1036" s="1011">
        <v>84156447</v>
      </c>
      <c r="B1036" s="1011" t="s">
        <v>2286</v>
      </c>
      <c r="C1036" s="1011" t="s">
        <v>1326</v>
      </c>
      <c r="D1036" s="1011" t="s">
        <v>1</v>
      </c>
      <c r="E1036" s="1011" t="s">
        <v>135</v>
      </c>
      <c r="F1036" s="1011" t="s">
        <v>20</v>
      </c>
      <c r="G1036" s="1011" t="s">
        <v>20</v>
      </c>
      <c r="H1036" s="1011" t="s">
        <v>101</v>
      </c>
      <c r="I1036" s="1011" t="s">
        <v>2287</v>
      </c>
      <c r="J1036" s="1011" t="s">
        <v>1499</v>
      </c>
      <c r="K1036" s="1011" t="s">
        <v>1329</v>
      </c>
      <c r="L1036" s="1011" t="s">
        <v>47</v>
      </c>
      <c r="M1036" s="1011" t="s">
        <v>198</v>
      </c>
      <c r="N1036" s="1011">
        <v>149.5</v>
      </c>
      <c r="O1036" s="1011">
        <v>100.5</v>
      </c>
      <c r="P1036" s="1011">
        <v>5512.25</v>
      </c>
      <c r="Q1036" s="1011">
        <v>3531.66</v>
      </c>
      <c r="R1036" s="1011">
        <v>-282.77999999999997</v>
      </c>
      <c r="S1036" s="1011">
        <v>789.16832893000003</v>
      </c>
      <c r="T1036" s="1011">
        <v>0</v>
      </c>
      <c r="U1036" s="1011">
        <v>0</v>
      </c>
      <c r="V1036" s="1011">
        <v>-282.77999999999997</v>
      </c>
      <c r="W1036" s="1011" t="s">
        <v>1361</v>
      </c>
      <c r="X1036" s="1011" t="s">
        <v>1331</v>
      </c>
      <c r="Y1036" s="1011" t="s">
        <v>2288</v>
      </c>
      <c r="AA1036" s="1011" t="s">
        <v>2289</v>
      </c>
      <c r="AB1036" s="1011" t="s">
        <v>140</v>
      </c>
    </row>
    <row r="1037" spans="1:28" x14ac:dyDescent="0.25">
      <c r="A1037" s="1011">
        <v>13757141</v>
      </c>
      <c r="B1037" s="1011" t="s">
        <v>2191</v>
      </c>
      <c r="C1037" s="1011" t="s">
        <v>1326</v>
      </c>
      <c r="D1037" s="1011" t="s">
        <v>1</v>
      </c>
      <c r="E1037" s="1011" t="s">
        <v>135</v>
      </c>
      <c r="F1037" s="1011" t="s">
        <v>45</v>
      </c>
      <c r="G1037" s="1011" t="s">
        <v>45</v>
      </c>
      <c r="H1037" s="1011" t="s">
        <v>100</v>
      </c>
      <c r="I1037" s="1011" t="s">
        <v>1810</v>
      </c>
      <c r="J1037" s="1011" t="s">
        <v>1811</v>
      </c>
      <c r="K1037" s="1011" t="s">
        <v>1329</v>
      </c>
      <c r="L1037" s="1011" t="s">
        <v>47</v>
      </c>
      <c r="M1037" s="1011" t="s">
        <v>198</v>
      </c>
      <c r="N1037" s="1011">
        <v>6</v>
      </c>
      <c r="O1037" s="1011">
        <v>6</v>
      </c>
      <c r="P1037" s="1011">
        <v>120</v>
      </c>
      <c r="Q1037" s="1011">
        <v>320</v>
      </c>
      <c r="R1037" s="1011">
        <v>68.430000000000007</v>
      </c>
      <c r="S1037" s="1011">
        <v>34.835412269999999</v>
      </c>
      <c r="T1037" s="1011">
        <v>0</v>
      </c>
      <c r="U1037" s="1011">
        <v>0</v>
      </c>
      <c r="V1037" s="1011">
        <v>68.430000000000007</v>
      </c>
      <c r="W1037" s="1011" t="s">
        <v>1812</v>
      </c>
      <c r="X1037" s="1011" t="s">
        <v>1331</v>
      </c>
      <c r="Y1037" s="1011" t="s">
        <v>2192</v>
      </c>
      <c r="AA1037" s="1011" t="s">
        <v>2193</v>
      </c>
      <c r="AB1037" s="1011" t="s">
        <v>140</v>
      </c>
    </row>
    <row r="1038" spans="1:28" x14ac:dyDescent="0.25">
      <c r="A1038" s="1011">
        <v>34129312</v>
      </c>
      <c r="B1038" s="1011" t="s">
        <v>1625</v>
      </c>
      <c r="C1038" s="1011" t="s">
        <v>1326</v>
      </c>
      <c r="D1038" s="1011" t="s">
        <v>1</v>
      </c>
      <c r="E1038" s="1011" t="s">
        <v>135</v>
      </c>
      <c r="F1038" s="1011" t="s">
        <v>14</v>
      </c>
      <c r="G1038" s="1011" t="s">
        <v>14</v>
      </c>
      <c r="H1038" s="1011" t="s">
        <v>86</v>
      </c>
      <c r="I1038" s="1011" t="s">
        <v>1626</v>
      </c>
      <c r="J1038" s="1011" t="s">
        <v>1481</v>
      </c>
      <c r="K1038" s="1011" t="s">
        <v>1329</v>
      </c>
      <c r="L1038" s="1011" t="s">
        <v>47</v>
      </c>
      <c r="M1038" s="1011" t="s">
        <v>198</v>
      </c>
      <c r="N1038" s="1011">
        <v>21.5</v>
      </c>
      <c r="O1038" s="1011">
        <v>2</v>
      </c>
      <c r="P1038" s="1011">
        <v>301</v>
      </c>
      <c r="Q1038" s="1011">
        <v>504.28</v>
      </c>
      <c r="R1038" s="1011">
        <v>65.73</v>
      </c>
      <c r="S1038" s="1011">
        <v>85.691176330000005</v>
      </c>
      <c r="T1038" s="1011">
        <v>0</v>
      </c>
      <c r="U1038" s="1011">
        <v>0</v>
      </c>
      <c r="V1038" s="1011">
        <v>65.73</v>
      </c>
      <c r="W1038" s="1011" t="s">
        <v>1482</v>
      </c>
      <c r="X1038" s="1011" t="s">
        <v>1331</v>
      </c>
      <c r="Y1038" s="1011" t="s">
        <v>1627</v>
      </c>
      <c r="AA1038" s="1011" t="s">
        <v>1628</v>
      </c>
      <c r="AB1038" s="1011" t="s">
        <v>140</v>
      </c>
    </row>
    <row r="1039" spans="1:28" x14ac:dyDescent="0.25">
      <c r="A1039" s="1011">
        <v>23757057</v>
      </c>
      <c r="B1039" s="1011" t="s">
        <v>2307</v>
      </c>
      <c r="C1039" s="1011" t="s">
        <v>1326</v>
      </c>
      <c r="D1039" s="1011" t="s">
        <v>1</v>
      </c>
      <c r="E1039" s="1011" t="s">
        <v>135</v>
      </c>
      <c r="F1039" s="1011" t="s">
        <v>20</v>
      </c>
      <c r="G1039" s="1011" t="s">
        <v>20</v>
      </c>
      <c r="H1039" s="1011" t="s">
        <v>102</v>
      </c>
      <c r="I1039" s="1011" t="s">
        <v>1810</v>
      </c>
      <c r="J1039" s="1011" t="s">
        <v>1811</v>
      </c>
      <c r="K1039" s="1011" t="s">
        <v>1329</v>
      </c>
      <c r="L1039" s="1011" t="s">
        <v>47</v>
      </c>
      <c r="M1039" s="1011" t="s">
        <v>198</v>
      </c>
      <c r="N1039" s="1011">
        <v>25</v>
      </c>
      <c r="O1039" s="1011">
        <v>1</v>
      </c>
      <c r="P1039" s="1011">
        <v>742.65</v>
      </c>
      <c r="Q1039" s="1011">
        <v>1664.04</v>
      </c>
      <c r="R1039" s="1011">
        <v>194.86410978999999</v>
      </c>
      <c r="S1039" s="1011">
        <v>34.846129329999997</v>
      </c>
      <c r="T1039" s="1011">
        <v>1.98410979</v>
      </c>
      <c r="U1039" s="1011">
        <v>0</v>
      </c>
      <c r="V1039" s="1011">
        <v>192.88</v>
      </c>
      <c r="W1039" s="1011" t="s">
        <v>1812</v>
      </c>
      <c r="X1039" s="1011" t="s">
        <v>1331</v>
      </c>
      <c r="Y1039" s="1011" t="s">
        <v>2308</v>
      </c>
      <c r="AA1039" s="1011" t="s">
        <v>2309</v>
      </c>
      <c r="AB1039" s="1011" t="s">
        <v>140</v>
      </c>
    </row>
    <row r="1040" spans="1:28" x14ac:dyDescent="0.25">
      <c r="A1040" s="1011">
        <v>4160016</v>
      </c>
      <c r="B1040" s="1011" t="s">
        <v>1488</v>
      </c>
      <c r="C1040" s="1011" t="s">
        <v>1326</v>
      </c>
      <c r="D1040" s="1011" t="s">
        <v>1</v>
      </c>
      <c r="E1040" s="1011" t="s">
        <v>135</v>
      </c>
      <c r="F1040" s="1011" t="s">
        <v>34</v>
      </c>
      <c r="G1040" s="1011" t="s">
        <v>34</v>
      </c>
      <c r="H1040" s="1011" t="s">
        <v>100</v>
      </c>
      <c r="I1040" s="1011" t="s">
        <v>1489</v>
      </c>
      <c r="J1040" s="1011" t="s">
        <v>1354</v>
      </c>
      <c r="K1040" s="1011" t="s">
        <v>1329</v>
      </c>
      <c r="L1040" s="1011" t="s">
        <v>47</v>
      </c>
      <c r="M1040" s="1011" t="s">
        <v>198</v>
      </c>
      <c r="N1040" s="1011">
        <v>225.16659999999999</v>
      </c>
      <c r="O1040" s="1011">
        <v>215.16659999999999</v>
      </c>
      <c r="P1040" s="1011">
        <v>3943.86</v>
      </c>
      <c r="Q1040" s="1011">
        <v>12914.62</v>
      </c>
      <c r="R1040" s="1011">
        <v>1871.87</v>
      </c>
      <c r="S1040" s="1011">
        <v>1267.2920061499999</v>
      </c>
      <c r="T1040" s="1011">
        <v>0</v>
      </c>
      <c r="U1040" s="1011">
        <v>0</v>
      </c>
      <c r="V1040" s="1011">
        <v>1871.87</v>
      </c>
      <c r="W1040" s="1011" t="s">
        <v>1355</v>
      </c>
      <c r="X1040" s="1011" t="s">
        <v>1331</v>
      </c>
      <c r="Y1040" s="1011" t="s">
        <v>1490</v>
      </c>
      <c r="AA1040" s="1011" t="s">
        <v>1491</v>
      </c>
      <c r="AB1040" s="1011" t="s">
        <v>140</v>
      </c>
    </row>
    <row r="1041" spans="1:28" x14ac:dyDescent="0.25">
      <c r="A1041" s="1011">
        <v>4140778</v>
      </c>
      <c r="B1041" s="1011" t="s">
        <v>2052</v>
      </c>
      <c r="C1041" s="1011" t="s">
        <v>1326</v>
      </c>
      <c r="D1041" s="1011" t="s">
        <v>1</v>
      </c>
      <c r="E1041" s="1011" t="s">
        <v>135</v>
      </c>
      <c r="F1041" s="1011" t="s">
        <v>0</v>
      </c>
      <c r="G1041" s="1011" t="s">
        <v>0</v>
      </c>
      <c r="H1041" s="1011" t="s">
        <v>86</v>
      </c>
      <c r="I1041" s="1011" t="s">
        <v>2053</v>
      </c>
      <c r="J1041" s="1011" t="s">
        <v>1550</v>
      </c>
      <c r="K1041" s="1011" t="s">
        <v>1329</v>
      </c>
      <c r="L1041" s="1011" t="s">
        <v>47</v>
      </c>
      <c r="M1041" s="1011" t="s">
        <v>198</v>
      </c>
      <c r="N1041" s="1011">
        <v>32.5</v>
      </c>
      <c r="O1041" s="1011">
        <v>0</v>
      </c>
      <c r="P1041" s="1011">
        <v>780</v>
      </c>
      <c r="Q1041" s="1011">
        <v>1346.85</v>
      </c>
      <c r="R1041" s="1011">
        <v>30.26</v>
      </c>
      <c r="S1041" s="1011">
        <v>188.6</v>
      </c>
      <c r="T1041" s="1011">
        <v>0</v>
      </c>
      <c r="U1041" s="1011">
        <v>0</v>
      </c>
      <c r="V1041" s="1011">
        <v>30.26</v>
      </c>
      <c r="W1041" s="1011" t="s">
        <v>1361</v>
      </c>
      <c r="X1041" s="1011" t="s">
        <v>1331</v>
      </c>
      <c r="Y1041" s="1011" t="s">
        <v>2054</v>
      </c>
      <c r="AA1041" s="1011" t="s">
        <v>2055</v>
      </c>
      <c r="AB1041" s="1011" t="s">
        <v>140</v>
      </c>
    </row>
    <row r="1042" spans="1:28" x14ac:dyDescent="0.25">
      <c r="A1042" s="1011">
        <v>3757507</v>
      </c>
      <c r="B1042" s="1011" t="s">
        <v>1902</v>
      </c>
      <c r="C1042" s="1011" t="s">
        <v>1326</v>
      </c>
      <c r="D1042" s="1011" t="s">
        <v>1</v>
      </c>
      <c r="E1042" s="1011" t="s">
        <v>135</v>
      </c>
      <c r="F1042" s="1011" t="s">
        <v>14</v>
      </c>
      <c r="G1042" s="1011" t="s">
        <v>14</v>
      </c>
      <c r="H1042" s="1011" t="s">
        <v>100</v>
      </c>
      <c r="I1042" s="1011" t="s">
        <v>1903</v>
      </c>
      <c r="J1042" s="1011" t="s">
        <v>1904</v>
      </c>
      <c r="K1042" s="1011" t="s">
        <v>1329</v>
      </c>
      <c r="L1042" s="1011" t="s">
        <v>47</v>
      </c>
      <c r="M1042" s="1011" t="s">
        <v>198</v>
      </c>
      <c r="N1042" s="1011">
        <v>16</v>
      </c>
      <c r="O1042" s="1011">
        <v>16</v>
      </c>
      <c r="P1042" s="1011">
        <v>320</v>
      </c>
      <c r="Q1042" s="1011">
        <v>822.84</v>
      </c>
      <c r="R1042" s="1011">
        <v>118.02</v>
      </c>
      <c r="S1042" s="1011">
        <v>100.15334828</v>
      </c>
      <c r="T1042" s="1011">
        <v>0</v>
      </c>
      <c r="U1042" s="1011">
        <v>0</v>
      </c>
      <c r="V1042" s="1011">
        <v>118.02</v>
      </c>
      <c r="W1042" s="1011" t="s">
        <v>1905</v>
      </c>
      <c r="X1042" s="1011" t="s">
        <v>1331</v>
      </c>
      <c r="Y1042" s="1011" t="s">
        <v>1906</v>
      </c>
      <c r="AA1042" s="1011" t="s">
        <v>1907</v>
      </c>
      <c r="AB1042" s="1011" t="s">
        <v>140</v>
      </c>
    </row>
    <row r="1043" spans="1:28" x14ac:dyDescent="0.25">
      <c r="A1043" s="1011">
        <v>63756415</v>
      </c>
      <c r="B1043" s="1011" t="s">
        <v>2211</v>
      </c>
      <c r="C1043" s="1011" t="s">
        <v>1326</v>
      </c>
      <c r="D1043" s="1011" t="s">
        <v>1</v>
      </c>
      <c r="E1043" s="1011" t="s">
        <v>135</v>
      </c>
      <c r="F1043" s="1011" t="s">
        <v>20</v>
      </c>
      <c r="G1043" s="1011" t="s">
        <v>20</v>
      </c>
      <c r="H1043" s="1011" t="s">
        <v>93</v>
      </c>
      <c r="I1043" s="1011" t="s">
        <v>2212</v>
      </c>
      <c r="J1043" s="1011" t="s">
        <v>1669</v>
      </c>
      <c r="K1043" s="1011" t="s">
        <v>1329</v>
      </c>
      <c r="L1043" s="1011" t="s">
        <v>47</v>
      </c>
      <c r="M1043" s="1011" t="s">
        <v>198</v>
      </c>
      <c r="N1043" s="1011">
        <v>284</v>
      </c>
      <c r="O1043" s="1011">
        <v>1</v>
      </c>
      <c r="P1043" s="1011">
        <v>7222.54</v>
      </c>
      <c r="Q1043" s="1011">
        <v>5034.72</v>
      </c>
      <c r="R1043" s="1011">
        <v>72.09</v>
      </c>
      <c r="S1043" s="1011">
        <v>798.53619924999998</v>
      </c>
      <c r="T1043" s="1011">
        <v>0</v>
      </c>
      <c r="U1043" s="1011">
        <v>0</v>
      </c>
      <c r="V1043" s="1011">
        <v>72.09</v>
      </c>
      <c r="W1043" s="1011" t="s">
        <v>1670</v>
      </c>
      <c r="X1043" s="1011" t="s">
        <v>1331</v>
      </c>
      <c r="Y1043" s="1011" t="s">
        <v>2213</v>
      </c>
      <c r="AA1043" s="1011" t="s">
        <v>2214</v>
      </c>
      <c r="AB1043" s="1011" t="s">
        <v>140</v>
      </c>
    </row>
    <row r="1044" spans="1:28" x14ac:dyDescent="0.25">
      <c r="A1044" s="1011">
        <v>53980132</v>
      </c>
      <c r="B1044" s="1011" t="s">
        <v>1563</v>
      </c>
      <c r="C1044" s="1011" t="s">
        <v>1326</v>
      </c>
      <c r="D1044" s="1011" t="s">
        <v>1</v>
      </c>
      <c r="E1044" s="1011" t="s">
        <v>135</v>
      </c>
      <c r="F1044" s="1011" t="s">
        <v>20</v>
      </c>
      <c r="G1044" s="1011" t="s">
        <v>20</v>
      </c>
      <c r="H1044" s="1011" t="s">
        <v>93</v>
      </c>
      <c r="I1044" s="1011" t="s">
        <v>1564</v>
      </c>
      <c r="J1044" s="1011" t="s">
        <v>1565</v>
      </c>
      <c r="K1044" s="1011" t="s">
        <v>1329</v>
      </c>
      <c r="L1044" s="1011" t="s">
        <v>47</v>
      </c>
      <c r="M1044" s="1011" t="s">
        <v>198</v>
      </c>
      <c r="N1044" s="1011">
        <v>61.5</v>
      </c>
      <c r="O1044" s="1011">
        <v>18.5</v>
      </c>
      <c r="P1044" s="1011">
        <v>1395.1</v>
      </c>
      <c r="Q1044" s="1011">
        <v>2008.06</v>
      </c>
      <c r="R1044" s="1011">
        <v>406.78</v>
      </c>
      <c r="S1044" s="1011">
        <v>260.08018313999997</v>
      </c>
      <c r="T1044" s="1011">
        <v>0</v>
      </c>
      <c r="U1044" s="1011">
        <v>0</v>
      </c>
      <c r="V1044" s="1011">
        <v>406.78</v>
      </c>
      <c r="W1044" s="1011" t="s">
        <v>65</v>
      </c>
      <c r="X1044" s="1011" t="s">
        <v>1331</v>
      </c>
      <c r="Y1044" s="1011" t="s">
        <v>1566</v>
      </c>
      <c r="AA1044" s="1011" t="s">
        <v>1567</v>
      </c>
      <c r="AB1044" s="1011" t="s">
        <v>140</v>
      </c>
    </row>
    <row r="1045" spans="1:28" x14ac:dyDescent="0.25">
      <c r="A1045" s="1011">
        <v>33770868</v>
      </c>
      <c r="B1045" s="1011" t="s">
        <v>2136</v>
      </c>
      <c r="C1045" s="1011" t="s">
        <v>1326</v>
      </c>
      <c r="D1045" s="1011" t="s">
        <v>1</v>
      </c>
      <c r="E1045" s="1011" t="s">
        <v>135</v>
      </c>
      <c r="F1045" s="1011" t="s">
        <v>20</v>
      </c>
      <c r="G1045" s="1011" t="s">
        <v>20</v>
      </c>
      <c r="H1045" s="1011" t="s">
        <v>102</v>
      </c>
      <c r="I1045" s="1011" t="s">
        <v>1656</v>
      </c>
      <c r="J1045" s="1011" t="s">
        <v>1657</v>
      </c>
      <c r="K1045" s="1011" t="s">
        <v>1329</v>
      </c>
      <c r="L1045" s="1011" t="s">
        <v>47</v>
      </c>
      <c r="M1045" s="1011" t="s">
        <v>198</v>
      </c>
      <c r="N1045" s="1011">
        <v>7</v>
      </c>
      <c r="O1045" s="1011">
        <v>1</v>
      </c>
      <c r="P1045" s="1011">
        <v>293.52</v>
      </c>
      <c r="Q1045" s="1011">
        <v>505.18</v>
      </c>
      <c r="R1045" s="1011">
        <v>21.618338170000001</v>
      </c>
      <c r="S1045" s="1011">
        <v>30.886006399999999</v>
      </c>
      <c r="T1045" s="1011">
        <v>0.72833817000000001</v>
      </c>
      <c r="U1045" s="1011">
        <v>0</v>
      </c>
      <c r="V1045" s="1011">
        <v>20.89</v>
      </c>
      <c r="W1045" s="1011" t="s">
        <v>1658</v>
      </c>
      <c r="X1045" s="1011" t="s">
        <v>1331</v>
      </c>
      <c r="Y1045" s="1011" t="s">
        <v>2137</v>
      </c>
      <c r="AA1045" s="1011" t="s">
        <v>2138</v>
      </c>
      <c r="AB1045" s="1011" t="s">
        <v>140</v>
      </c>
    </row>
    <row r="1046" spans="1:28" x14ac:dyDescent="0.25">
      <c r="A1046" s="1011">
        <v>13958731</v>
      </c>
      <c r="B1046" s="1011" t="s">
        <v>1548</v>
      </c>
      <c r="C1046" s="1011" t="s">
        <v>1326</v>
      </c>
      <c r="D1046" s="1011" t="s">
        <v>1</v>
      </c>
      <c r="E1046" s="1011" t="s">
        <v>135</v>
      </c>
      <c r="F1046" s="1011" t="s">
        <v>11</v>
      </c>
      <c r="G1046" s="1011" t="s">
        <v>11</v>
      </c>
      <c r="H1046" s="1011" t="s">
        <v>96</v>
      </c>
      <c r="I1046" s="1011" t="s">
        <v>1549</v>
      </c>
      <c r="J1046" s="1011" t="s">
        <v>1550</v>
      </c>
      <c r="K1046" s="1011" t="s">
        <v>1329</v>
      </c>
      <c r="L1046" s="1011" t="s">
        <v>47</v>
      </c>
      <c r="M1046" s="1011" t="s">
        <v>198</v>
      </c>
      <c r="N1046" s="1011">
        <v>340</v>
      </c>
      <c r="O1046" s="1011">
        <v>61</v>
      </c>
      <c r="P1046" s="1011">
        <v>464.06</v>
      </c>
      <c r="Q1046" s="1011">
        <v>3224.94</v>
      </c>
      <c r="R1046" s="1011">
        <v>699.8</v>
      </c>
      <c r="S1046" s="1011">
        <v>207.31865414000001</v>
      </c>
      <c r="T1046" s="1011">
        <v>0</v>
      </c>
      <c r="U1046" s="1011">
        <v>0</v>
      </c>
      <c r="V1046" s="1011">
        <v>699.8</v>
      </c>
      <c r="W1046" s="1011" t="s">
        <v>1361</v>
      </c>
      <c r="X1046" s="1011" t="s">
        <v>1331</v>
      </c>
      <c r="Y1046" s="1011" t="s">
        <v>1551</v>
      </c>
      <c r="AA1046" s="1011" t="s">
        <v>1552</v>
      </c>
      <c r="AB1046" s="1011" t="s">
        <v>140</v>
      </c>
    </row>
    <row r="1047" spans="1:28" x14ac:dyDescent="0.25">
      <c r="A1047" s="1011">
        <v>24082927</v>
      </c>
      <c r="B1047" s="1011" t="s">
        <v>2118</v>
      </c>
      <c r="C1047" s="1011" t="s">
        <v>1326</v>
      </c>
      <c r="D1047" s="1011" t="s">
        <v>1</v>
      </c>
      <c r="E1047" s="1011" t="s">
        <v>135</v>
      </c>
      <c r="F1047" s="1011" t="s">
        <v>20</v>
      </c>
      <c r="G1047" s="1011" t="s">
        <v>20</v>
      </c>
      <c r="H1047" s="1011" t="s">
        <v>89</v>
      </c>
      <c r="I1047" s="1011" t="s">
        <v>2119</v>
      </c>
      <c r="J1047" s="1011" t="s">
        <v>1565</v>
      </c>
      <c r="K1047" s="1011" t="s">
        <v>1329</v>
      </c>
      <c r="L1047" s="1011" t="s">
        <v>47</v>
      </c>
      <c r="M1047" s="1011" t="s">
        <v>198</v>
      </c>
      <c r="N1047" s="1011">
        <v>4</v>
      </c>
      <c r="O1047" s="1011">
        <v>0</v>
      </c>
      <c r="P1047" s="1011">
        <v>64</v>
      </c>
      <c r="Q1047" s="1011">
        <v>248.51</v>
      </c>
      <c r="R1047" s="1011">
        <v>57.23</v>
      </c>
      <c r="S1047" s="1011">
        <v>4.2628016000000004</v>
      </c>
      <c r="T1047" s="1011">
        <v>0</v>
      </c>
      <c r="U1047" s="1011">
        <v>0</v>
      </c>
      <c r="V1047" s="1011">
        <v>57.23</v>
      </c>
      <c r="W1047" s="1011" t="s">
        <v>65</v>
      </c>
      <c r="X1047" s="1011" t="s">
        <v>1331</v>
      </c>
      <c r="Y1047" s="1011" t="s">
        <v>2120</v>
      </c>
      <c r="AA1047" s="1011" t="s">
        <v>2121</v>
      </c>
      <c r="AB1047" s="1011" t="s">
        <v>140</v>
      </c>
    </row>
    <row r="1048" spans="1:28" x14ac:dyDescent="0.25">
      <c r="A1048" s="1011">
        <v>3772456</v>
      </c>
      <c r="B1048" s="1011" t="s">
        <v>2526</v>
      </c>
      <c r="C1048" s="1011" t="s">
        <v>1326</v>
      </c>
      <c r="D1048" s="1011" t="s">
        <v>1</v>
      </c>
      <c r="E1048" s="1011" t="s">
        <v>135</v>
      </c>
      <c r="F1048" s="1011" t="s">
        <v>45</v>
      </c>
      <c r="G1048" s="1011" t="s">
        <v>45</v>
      </c>
      <c r="H1048" s="1011" t="s">
        <v>88</v>
      </c>
      <c r="I1048" s="1011" t="s">
        <v>2527</v>
      </c>
      <c r="J1048" s="1011" t="s">
        <v>1475</v>
      </c>
      <c r="K1048" s="1011" t="s">
        <v>1329</v>
      </c>
      <c r="L1048" s="1011" t="s">
        <v>47</v>
      </c>
      <c r="M1048" s="1011" t="s">
        <v>198</v>
      </c>
      <c r="N1048" s="1011">
        <v>41</v>
      </c>
      <c r="O1048" s="1011">
        <v>11</v>
      </c>
      <c r="P1048" s="1011">
        <v>410</v>
      </c>
      <c r="Q1048" s="1011">
        <v>2262.36</v>
      </c>
      <c r="R1048" s="1011">
        <v>389.83</v>
      </c>
      <c r="S1048" s="1011">
        <v>132.52968390999999</v>
      </c>
      <c r="T1048" s="1011">
        <v>0</v>
      </c>
      <c r="U1048" s="1011">
        <v>0</v>
      </c>
      <c r="V1048" s="1011">
        <v>389.83</v>
      </c>
      <c r="W1048" s="1011" t="s">
        <v>1476</v>
      </c>
      <c r="X1048" s="1011" t="s">
        <v>1331</v>
      </c>
      <c r="Y1048" s="1011" t="s">
        <v>2528</v>
      </c>
      <c r="AA1048" s="1011" t="s">
        <v>2529</v>
      </c>
      <c r="AB1048" s="1011" t="s">
        <v>140</v>
      </c>
    </row>
    <row r="1049" spans="1:28" x14ac:dyDescent="0.25">
      <c r="A1049" s="1011">
        <v>93758050</v>
      </c>
      <c r="B1049" s="1011" t="s">
        <v>1352</v>
      </c>
      <c r="C1049" s="1011" t="s">
        <v>1326</v>
      </c>
      <c r="D1049" s="1011" t="s">
        <v>1</v>
      </c>
      <c r="E1049" s="1011" t="s">
        <v>135</v>
      </c>
      <c r="F1049" s="1011" t="s">
        <v>14</v>
      </c>
      <c r="G1049" s="1011" t="s">
        <v>14</v>
      </c>
      <c r="H1049" s="1011" t="s">
        <v>1394</v>
      </c>
      <c r="I1049" s="1011" t="s">
        <v>1353</v>
      </c>
      <c r="J1049" s="1011" t="s">
        <v>1354</v>
      </c>
      <c r="K1049" s="1011" t="s">
        <v>1329</v>
      </c>
      <c r="L1049" s="1011" t="s">
        <v>47</v>
      </c>
      <c r="M1049" s="1011" t="s">
        <v>198</v>
      </c>
      <c r="N1049" s="1011">
        <v>0</v>
      </c>
      <c r="O1049" s="1011">
        <v>0</v>
      </c>
      <c r="P1049" s="1011">
        <v>0</v>
      </c>
      <c r="Q1049" s="1011">
        <v>0</v>
      </c>
      <c r="R1049" s="1011">
        <v>0</v>
      </c>
      <c r="S1049" s="1011">
        <v>0</v>
      </c>
      <c r="T1049" s="1011">
        <v>0</v>
      </c>
      <c r="U1049" s="1011">
        <v>0</v>
      </c>
      <c r="V1049" s="1011">
        <v>0</v>
      </c>
      <c r="W1049" s="1011" t="s">
        <v>1355</v>
      </c>
      <c r="X1049" s="1011" t="s">
        <v>1331</v>
      </c>
      <c r="Y1049" s="1011" t="s">
        <v>1356</v>
      </c>
      <c r="AA1049" s="1011" t="s">
        <v>1357</v>
      </c>
      <c r="AB1049" s="1011" t="s">
        <v>140</v>
      </c>
    </row>
    <row r="1050" spans="1:28" x14ac:dyDescent="0.25">
      <c r="A1050" s="1011">
        <v>43771211</v>
      </c>
      <c r="B1050" s="1011" t="s">
        <v>2075</v>
      </c>
      <c r="C1050" s="1011" t="s">
        <v>1326</v>
      </c>
      <c r="D1050" s="1011" t="s">
        <v>1</v>
      </c>
      <c r="E1050" s="1011" t="s">
        <v>135</v>
      </c>
      <c r="F1050" s="1011" t="s">
        <v>34</v>
      </c>
      <c r="G1050" s="1011" t="s">
        <v>34</v>
      </c>
      <c r="H1050" s="1011" t="s">
        <v>105</v>
      </c>
      <c r="I1050" s="1011" t="s">
        <v>1404</v>
      </c>
      <c r="J1050" s="1011" t="s">
        <v>1405</v>
      </c>
      <c r="K1050" s="1011" t="s">
        <v>1329</v>
      </c>
      <c r="L1050" s="1011" t="s">
        <v>47</v>
      </c>
      <c r="M1050" s="1011" t="s">
        <v>198</v>
      </c>
      <c r="N1050" s="1011">
        <v>2</v>
      </c>
      <c r="O1050" s="1011">
        <v>2</v>
      </c>
      <c r="P1050" s="1011">
        <v>19.12</v>
      </c>
      <c r="Q1050" s="1011">
        <v>90.94</v>
      </c>
      <c r="R1050" s="1011">
        <v>12.32</v>
      </c>
      <c r="S1050" s="1011">
        <v>32.583818999999998</v>
      </c>
      <c r="T1050" s="1011">
        <v>0</v>
      </c>
      <c r="U1050" s="1011">
        <v>0</v>
      </c>
      <c r="V1050" s="1011">
        <v>12.32</v>
      </c>
      <c r="W1050" s="1011" t="s">
        <v>1406</v>
      </c>
      <c r="X1050" s="1011" t="s">
        <v>1331</v>
      </c>
      <c r="Y1050" s="1011" t="s">
        <v>2076</v>
      </c>
      <c r="AA1050" s="1011" t="s">
        <v>2077</v>
      </c>
      <c r="AB1050" s="1011" t="s">
        <v>140</v>
      </c>
    </row>
    <row r="1051" spans="1:28" x14ac:dyDescent="0.25">
      <c r="A1051" s="1011">
        <v>73968232</v>
      </c>
      <c r="B1051" s="1011" t="s">
        <v>1896</v>
      </c>
      <c r="C1051" s="1011" t="s">
        <v>1326</v>
      </c>
      <c r="D1051" s="1011" t="s">
        <v>1</v>
      </c>
      <c r="E1051" s="1011" t="s">
        <v>135</v>
      </c>
      <c r="F1051" s="1011" t="s">
        <v>20</v>
      </c>
      <c r="G1051" s="1011" t="s">
        <v>20</v>
      </c>
      <c r="H1051" s="1011" t="s">
        <v>96</v>
      </c>
      <c r="I1051" s="1011" t="s">
        <v>1897</v>
      </c>
      <c r="J1051" s="1011" t="s">
        <v>1898</v>
      </c>
      <c r="K1051" s="1011" t="s">
        <v>1329</v>
      </c>
      <c r="L1051" s="1011" t="s">
        <v>47</v>
      </c>
      <c r="M1051" s="1011" t="s">
        <v>198</v>
      </c>
      <c r="N1051" s="1011">
        <v>19</v>
      </c>
      <c r="O1051" s="1011">
        <v>15</v>
      </c>
      <c r="P1051" s="1011">
        <v>152.15</v>
      </c>
      <c r="Q1051" s="1011">
        <v>1702.37</v>
      </c>
      <c r="R1051" s="1011">
        <v>128.96</v>
      </c>
      <c r="S1051" s="1011">
        <v>39.645509089999997</v>
      </c>
      <c r="T1051" s="1011">
        <v>0</v>
      </c>
      <c r="U1051" s="1011">
        <v>0</v>
      </c>
      <c r="V1051" s="1011">
        <v>128.96</v>
      </c>
      <c r="W1051" s="1011" t="s">
        <v>1899</v>
      </c>
      <c r="X1051" s="1011" t="s">
        <v>1331</v>
      </c>
      <c r="Y1051" s="1011" t="s">
        <v>1900</v>
      </c>
      <c r="AA1051" s="1011" t="s">
        <v>1901</v>
      </c>
      <c r="AB1051" s="1011" t="s">
        <v>140</v>
      </c>
    </row>
    <row r="1052" spans="1:28" x14ac:dyDescent="0.25">
      <c r="A1052" s="1011">
        <v>44180420</v>
      </c>
      <c r="B1052" s="1011" t="s">
        <v>1600</v>
      </c>
      <c r="C1052" s="1011" t="s">
        <v>1326</v>
      </c>
      <c r="D1052" s="1011" t="s">
        <v>1</v>
      </c>
      <c r="E1052" s="1011" t="s">
        <v>135</v>
      </c>
      <c r="F1052" s="1011" t="s">
        <v>11</v>
      </c>
      <c r="G1052" s="1011" t="s">
        <v>11</v>
      </c>
      <c r="H1052" s="1011" t="s">
        <v>102</v>
      </c>
      <c r="I1052" s="1011" t="s">
        <v>1601</v>
      </c>
      <c r="J1052" s="1011" t="s">
        <v>1602</v>
      </c>
      <c r="K1052" s="1011" t="s">
        <v>1329</v>
      </c>
      <c r="L1052" s="1011" t="s">
        <v>47</v>
      </c>
      <c r="M1052" s="1011" t="s">
        <v>198</v>
      </c>
      <c r="N1052" s="1011">
        <v>1</v>
      </c>
      <c r="O1052" s="1011">
        <v>1</v>
      </c>
      <c r="P1052" s="1011">
        <v>40</v>
      </c>
      <c r="Q1052" s="1011">
        <v>46.08</v>
      </c>
      <c r="R1052" s="1011">
        <v>3.08</v>
      </c>
      <c r="S1052" s="1011">
        <v>10.943282180000001</v>
      </c>
      <c r="T1052" s="1011">
        <v>0</v>
      </c>
      <c r="U1052" s="1011">
        <v>0</v>
      </c>
      <c r="V1052" s="1011">
        <v>3.08</v>
      </c>
      <c r="W1052" s="1011" t="s">
        <v>1603</v>
      </c>
      <c r="X1052" s="1011" t="s">
        <v>1331</v>
      </c>
      <c r="Y1052" s="1011" t="s">
        <v>1604</v>
      </c>
      <c r="AA1052" s="1011" t="s">
        <v>1605</v>
      </c>
      <c r="AB1052" s="1011" t="s">
        <v>140</v>
      </c>
    </row>
    <row r="1053" spans="1:28" x14ac:dyDescent="0.25">
      <c r="A1053" s="1011">
        <v>93977247</v>
      </c>
      <c r="B1053" s="1011" t="s">
        <v>1683</v>
      </c>
      <c r="C1053" s="1011" t="s">
        <v>1326</v>
      </c>
      <c r="D1053" s="1011" t="s">
        <v>1</v>
      </c>
      <c r="E1053" s="1011" t="s">
        <v>135</v>
      </c>
      <c r="F1053" s="1011" t="s">
        <v>20</v>
      </c>
      <c r="G1053" s="1011" t="s">
        <v>20</v>
      </c>
      <c r="H1053" s="1011" t="s">
        <v>96</v>
      </c>
      <c r="I1053" s="1011" t="s">
        <v>1620</v>
      </c>
      <c r="J1053" s="1011" t="s">
        <v>1621</v>
      </c>
      <c r="K1053" s="1011" t="s">
        <v>1329</v>
      </c>
      <c r="L1053" s="1011" t="s">
        <v>47</v>
      </c>
      <c r="M1053" s="1011" t="s">
        <v>198</v>
      </c>
      <c r="N1053" s="1011">
        <v>7</v>
      </c>
      <c r="O1053" s="1011">
        <v>7</v>
      </c>
      <c r="P1053" s="1011">
        <v>69.31</v>
      </c>
      <c r="Q1053" s="1011">
        <v>225.3</v>
      </c>
      <c r="R1053" s="1011">
        <v>75.819999999999993</v>
      </c>
      <c r="S1053" s="1011">
        <v>17.191185440000002</v>
      </c>
      <c r="T1053" s="1011">
        <v>0</v>
      </c>
      <c r="U1053" s="1011">
        <v>0</v>
      </c>
      <c r="V1053" s="1011">
        <v>75.819999999999993</v>
      </c>
      <c r="W1053" s="1011" t="s">
        <v>1622</v>
      </c>
      <c r="X1053" s="1011" t="s">
        <v>1331</v>
      </c>
      <c r="Y1053" s="1011" t="s">
        <v>1684</v>
      </c>
      <c r="AA1053" s="1011" t="s">
        <v>1685</v>
      </c>
      <c r="AB1053" s="1011" t="s">
        <v>140</v>
      </c>
    </row>
    <row r="1054" spans="1:28" x14ac:dyDescent="0.25">
      <c r="A1054" s="1011">
        <v>73757874</v>
      </c>
      <c r="B1054" s="1011" t="s">
        <v>2244</v>
      </c>
      <c r="C1054" s="1011" t="s">
        <v>1326</v>
      </c>
      <c r="D1054" s="1011" t="s">
        <v>1</v>
      </c>
      <c r="E1054" s="1011" t="s">
        <v>135</v>
      </c>
      <c r="F1054" s="1011" t="s">
        <v>6</v>
      </c>
      <c r="G1054" s="1011" t="s">
        <v>6</v>
      </c>
      <c r="H1054" s="1011" t="s">
        <v>1394</v>
      </c>
      <c r="I1054" s="1011" t="s">
        <v>1515</v>
      </c>
      <c r="J1054" s="1011" t="s">
        <v>1516</v>
      </c>
      <c r="K1054" s="1011" t="s">
        <v>1329</v>
      </c>
      <c r="L1054" s="1011" t="s">
        <v>47</v>
      </c>
      <c r="M1054" s="1011" t="s">
        <v>198</v>
      </c>
      <c r="N1054" s="1011">
        <v>0</v>
      </c>
      <c r="O1054" s="1011">
        <v>0</v>
      </c>
      <c r="P1054" s="1011">
        <v>0</v>
      </c>
      <c r="Q1054" s="1011">
        <v>0</v>
      </c>
      <c r="R1054" s="1011">
        <v>0</v>
      </c>
      <c r="S1054" s="1011">
        <v>0</v>
      </c>
      <c r="T1054" s="1011">
        <v>0</v>
      </c>
      <c r="U1054" s="1011">
        <v>0</v>
      </c>
      <c r="V1054" s="1011">
        <v>0</v>
      </c>
      <c r="W1054" s="1011" t="s">
        <v>2245</v>
      </c>
      <c r="X1054" s="1011" t="s">
        <v>1331</v>
      </c>
      <c r="Y1054" s="1011" t="s">
        <v>2246</v>
      </c>
      <c r="AA1054" s="1011" t="s">
        <v>2247</v>
      </c>
      <c r="AB1054" s="1011" t="s">
        <v>140</v>
      </c>
    </row>
    <row r="1055" spans="1:28" x14ac:dyDescent="0.25">
      <c r="A1055" s="1011">
        <v>44073278</v>
      </c>
      <c r="B1055" s="1011" t="s">
        <v>2109</v>
      </c>
      <c r="C1055" s="1011" t="s">
        <v>1326</v>
      </c>
      <c r="D1055" s="1011" t="s">
        <v>1</v>
      </c>
      <c r="E1055" s="1011" t="s">
        <v>135</v>
      </c>
      <c r="F1055" s="1011" t="s">
        <v>48</v>
      </c>
      <c r="G1055" s="1011" t="s">
        <v>48</v>
      </c>
      <c r="H1055" s="1011" t="s">
        <v>96</v>
      </c>
      <c r="I1055" s="1011" t="s">
        <v>2110</v>
      </c>
      <c r="J1055" s="1011" t="s">
        <v>1621</v>
      </c>
      <c r="K1055" s="1011" t="s">
        <v>1329</v>
      </c>
      <c r="L1055" s="1011" t="s">
        <v>47</v>
      </c>
      <c r="M1055" s="1011" t="s">
        <v>198</v>
      </c>
      <c r="N1055" s="1011">
        <v>7</v>
      </c>
      <c r="O1055" s="1011">
        <v>3</v>
      </c>
      <c r="P1055" s="1011">
        <v>6.57</v>
      </c>
      <c r="Q1055" s="1011">
        <v>67.819999999999993</v>
      </c>
      <c r="R1055" s="1011">
        <v>9.24</v>
      </c>
      <c r="S1055" s="1011">
        <v>15.58393841</v>
      </c>
      <c r="T1055" s="1011">
        <v>0</v>
      </c>
      <c r="U1055" s="1011">
        <v>3.08</v>
      </c>
      <c r="V1055" s="1011">
        <v>12.32</v>
      </c>
      <c r="W1055" s="1011" t="s">
        <v>1622</v>
      </c>
      <c r="X1055" s="1011" t="s">
        <v>1331</v>
      </c>
      <c r="Y1055" s="1011" t="s">
        <v>1839</v>
      </c>
      <c r="AA1055" s="1011" t="s">
        <v>2111</v>
      </c>
      <c r="AB1055" s="1011" t="s">
        <v>140</v>
      </c>
    </row>
    <row r="1056" spans="1:28" x14ac:dyDescent="0.25">
      <c r="A1056" s="1011">
        <v>43757624</v>
      </c>
      <c r="B1056" s="1011" t="s">
        <v>2092</v>
      </c>
      <c r="C1056" s="1011" t="s">
        <v>1326</v>
      </c>
      <c r="D1056" s="1011" t="s">
        <v>1</v>
      </c>
      <c r="E1056" s="1011" t="s">
        <v>135</v>
      </c>
      <c r="F1056" s="1011" t="s">
        <v>6</v>
      </c>
      <c r="G1056" s="1011" t="s">
        <v>6</v>
      </c>
      <c r="H1056" s="1011" t="s">
        <v>529</v>
      </c>
      <c r="I1056" s="1011" t="s">
        <v>2093</v>
      </c>
      <c r="J1056" s="1011" t="s">
        <v>2094</v>
      </c>
      <c r="K1056" s="1011" t="s">
        <v>1329</v>
      </c>
      <c r="L1056" s="1011" t="s">
        <v>47</v>
      </c>
      <c r="M1056" s="1011" t="s">
        <v>198</v>
      </c>
      <c r="N1056" s="1011">
        <v>7</v>
      </c>
      <c r="O1056" s="1011">
        <v>6</v>
      </c>
      <c r="P1056" s="1011">
        <v>423.9</v>
      </c>
      <c r="Q1056" s="1011">
        <v>1569.59</v>
      </c>
      <c r="R1056" s="1011">
        <v>-201.07</v>
      </c>
      <c r="S1056" s="1011">
        <v>50.594261209999999</v>
      </c>
      <c r="T1056" s="1011">
        <v>0</v>
      </c>
      <c r="U1056" s="1011">
        <v>0</v>
      </c>
      <c r="V1056" s="1011">
        <v>-201.07</v>
      </c>
      <c r="W1056" s="1011" t="s">
        <v>2095</v>
      </c>
      <c r="X1056" s="1011" t="s">
        <v>1331</v>
      </c>
      <c r="Y1056" s="1011" t="s">
        <v>2096</v>
      </c>
      <c r="AA1056" s="1011" t="s">
        <v>2097</v>
      </c>
      <c r="AB1056" s="1011" t="s">
        <v>140</v>
      </c>
    </row>
    <row r="1057" spans="1:28" x14ac:dyDescent="0.25">
      <c r="A1057" s="1011">
        <v>73755514</v>
      </c>
      <c r="B1057" s="1011" t="s">
        <v>1661</v>
      </c>
      <c r="C1057" s="1011" t="s">
        <v>1326</v>
      </c>
      <c r="D1057" s="1011" t="s">
        <v>1</v>
      </c>
      <c r="E1057" s="1011" t="s">
        <v>135</v>
      </c>
      <c r="F1057" s="1011" t="s">
        <v>38</v>
      </c>
      <c r="G1057" s="1011" t="s">
        <v>38</v>
      </c>
      <c r="H1057" s="1011" t="s">
        <v>89</v>
      </c>
      <c r="I1057" s="1011" t="s">
        <v>1662</v>
      </c>
      <c r="J1057" s="1011" t="s">
        <v>1663</v>
      </c>
      <c r="K1057" s="1011" t="s">
        <v>1329</v>
      </c>
      <c r="L1057" s="1011" t="s">
        <v>47</v>
      </c>
      <c r="M1057" s="1011" t="s">
        <v>198</v>
      </c>
      <c r="N1057" s="1011">
        <v>6</v>
      </c>
      <c r="O1057" s="1011">
        <v>3</v>
      </c>
      <c r="P1057" s="1011">
        <v>48</v>
      </c>
      <c r="Q1057" s="1011">
        <v>157.33000000000001</v>
      </c>
      <c r="R1057" s="1011">
        <v>38.930082059999997</v>
      </c>
      <c r="S1057" s="1011">
        <v>25.8</v>
      </c>
      <c r="T1057" s="1011">
        <v>1.008206E-2</v>
      </c>
      <c r="U1057" s="1011">
        <v>0</v>
      </c>
      <c r="V1057" s="1011">
        <v>38.92</v>
      </c>
      <c r="W1057" s="1011" t="s">
        <v>1664</v>
      </c>
      <c r="X1057" s="1011" t="s">
        <v>1331</v>
      </c>
      <c r="Y1057" s="1011" t="s">
        <v>1665</v>
      </c>
      <c r="AA1057" s="1011" t="s">
        <v>1666</v>
      </c>
      <c r="AB1057" s="1011" t="s">
        <v>140</v>
      </c>
    </row>
    <row r="1058" spans="1:28" x14ac:dyDescent="0.25">
      <c r="A1058" s="1011">
        <v>74237348</v>
      </c>
      <c r="B1058" s="1011" t="s">
        <v>1765</v>
      </c>
      <c r="C1058" s="1011" t="s">
        <v>1326</v>
      </c>
      <c r="D1058" s="1011" t="s">
        <v>1</v>
      </c>
      <c r="E1058" s="1011" t="s">
        <v>135</v>
      </c>
      <c r="F1058" s="1011" t="s">
        <v>69</v>
      </c>
      <c r="G1058" s="1011" t="s">
        <v>69</v>
      </c>
      <c r="H1058" s="1011" t="s">
        <v>96</v>
      </c>
      <c r="I1058" s="1011" t="s">
        <v>1766</v>
      </c>
      <c r="J1058" s="1011" t="s">
        <v>1767</v>
      </c>
      <c r="K1058" s="1011" t="s">
        <v>1329</v>
      </c>
      <c r="L1058" s="1011" t="s">
        <v>47</v>
      </c>
      <c r="M1058" s="1011" t="s">
        <v>198</v>
      </c>
      <c r="N1058" s="1011">
        <v>23</v>
      </c>
      <c r="O1058" s="1011">
        <v>3</v>
      </c>
      <c r="P1058" s="1011">
        <v>122.38</v>
      </c>
      <c r="Q1058" s="1011">
        <v>73.66</v>
      </c>
      <c r="R1058" s="1011">
        <v>18.57</v>
      </c>
      <c r="S1058" s="1011">
        <v>25.785406299999998</v>
      </c>
      <c r="T1058" s="1011">
        <v>0</v>
      </c>
      <c r="U1058" s="1011">
        <v>0</v>
      </c>
      <c r="V1058" s="1011">
        <v>18.57</v>
      </c>
      <c r="W1058" s="1011" t="s">
        <v>1768</v>
      </c>
      <c r="X1058" s="1011" t="s">
        <v>1331</v>
      </c>
      <c r="Y1058" s="1011" t="s">
        <v>1769</v>
      </c>
      <c r="AA1058" s="1011" t="s">
        <v>1770</v>
      </c>
      <c r="AB1058" s="1011" t="s">
        <v>140</v>
      </c>
    </row>
    <row r="1059" spans="1:28" x14ac:dyDescent="0.25">
      <c r="A1059" s="1011">
        <v>83755538</v>
      </c>
      <c r="B1059" s="1011" t="s">
        <v>1738</v>
      </c>
      <c r="C1059" s="1011" t="s">
        <v>417</v>
      </c>
      <c r="D1059" s="1011" t="s">
        <v>113</v>
      </c>
      <c r="E1059" s="1011" t="s">
        <v>135</v>
      </c>
      <c r="F1059" s="1011" t="s">
        <v>267</v>
      </c>
      <c r="G1059" s="1011" t="s">
        <v>1687</v>
      </c>
      <c r="H1059" s="1011" t="s">
        <v>86</v>
      </c>
      <c r="I1059" s="1011" t="s">
        <v>1662</v>
      </c>
      <c r="J1059" s="1011" t="s">
        <v>1663</v>
      </c>
      <c r="K1059" s="1011" t="s">
        <v>1329</v>
      </c>
      <c r="L1059" s="1011" t="s">
        <v>47</v>
      </c>
      <c r="M1059" s="1011" t="s">
        <v>198</v>
      </c>
      <c r="N1059" s="1011">
        <v>1</v>
      </c>
      <c r="O1059" s="1011">
        <v>1</v>
      </c>
      <c r="P1059" s="1011">
        <v>16</v>
      </c>
      <c r="Q1059" s="1011">
        <v>31.4</v>
      </c>
      <c r="R1059" s="1011">
        <v>5.64</v>
      </c>
      <c r="S1059" s="1011">
        <v>4.4800000000000004</v>
      </c>
      <c r="T1059" s="1011">
        <v>0</v>
      </c>
      <c r="U1059" s="1011">
        <v>0</v>
      </c>
      <c r="V1059" s="1011">
        <v>5.64</v>
      </c>
      <c r="W1059" s="1011" t="s">
        <v>1664</v>
      </c>
      <c r="X1059" s="1011" t="s">
        <v>1331</v>
      </c>
      <c r="Y1059" s="1011" t="s">
        <v>1739</v>
      </c>
      <c r="AA1059" s="1011" t="s">
        <v>1740</v>
      </c>
      <c r="AB1059" s="1011" t="s">
        <v>140</v>
      </c>
    </row>
    <row r="1060" spans="1:28" x14ac:dyDescent="0.25">
      <c r="A1060" s="1011">
        <v>43758085</v>
      </c>
      <c r="B1060" s="1011" t="s">
        <v>2218</v>
      </c>
      <c r="C1060" s="1011" t="s">
        <v>1326</v>
      </c>
      <c r="D1060" s="1011" t="s">
        <v>1</v>
      </c>
      <c r="E1060" s="1011" t="s">
        <v>135</v>
      </c>
      <c r="F1060" s="1011" t="s">
        <v>38</v>
      </c>
      <c r="G1060" s="1011" t="s">
        <v>38</v>
      </c>
      <c r="H1060" s="1011" t="s">
        <v>102</v>
      </c>
      <c r="I1060" s="1011" t="s">
        <v>2219</v>
      </c>
      <c r="J1060" s="1011" t="s">
        <v>1755</v>
      </c>
      <c r="K1060" s="1011" t="s">
        <v>1329</v>
      </c>
      <c r="L1060" s="1011" t="s">
        <v>47</v>
      </c>
      <c r="M1060" s="1011" t="s">
        <v>198</v>
      </c>
      <c r="N1060" s="1011">
        <v>2</v>
      </c>
      <c r="O1060" s="1011">
        <v>2</v>
      </c>
      <c r="P1060" s="1011">
        <v>75.8</v>
      </c>
      <c r="Q1060" s="1011">
        <v>38.86</v>
      </c>
      <c r="R1060" s="1011">
        <v>8.9</v>
      </c>
      <c r="S1060" s="1011">
        <v>4.5078966200000004</v>
      </c>
      <c r="T1060" s="1011">
        <v>0</v>
      </c>
      <c r="U1060" s="1011">
        <v>0</v>
      </c>
      <c r="V1060" s="1011">
        <v>8.9</v>
      </c>
      <c r="W1060" s="1011" t="s">
        <v>1361</v>
      </c>
      <c r="X1060" s="1011" t="s">
        <v>1331</v>
      </c>
      <c r="Y1060" s="1011" t="s">
        <v>2220</v>
      </c>
      <c r="AA1060" s="1011" t="s">
        <v>2221</v>
      </c>
      <c r="AB1060" s="1011" t="s">
        <v>140</v>
      </c>
    </row>
    <row r="1061" spans="1:28" x14ac:dyDescent="0.25">
      <c r="A1061" s="1011">
        <v>64153794</v>
      </c>
      <c r="B1061" s="1011" t="s">
        <v>1542</v>
      </c>
      <c r="C1061" s="1011" t="s">
        <v>1326</v>
      </c>
      <c r="D1061" s="1011" t="s">
        <v>1</v>
      </c>
      <c r="E1061" s="1011" t="s">
        <v>135</v>
      </c>
      <c r="F1061" s="1011" t="s">
        <v>20</v>
      </c>
      <c r="G1061" s="1011" t="s">
        <v>20</v>
      </c>
      <c r="H1061" s="1011" t="s">
        <v>89</v>
      </c>
      <c r="I1061" s="1011" t="s">
        <v>1543</v>
      </c>
      <c r="J1061" s="1011" t="s">
        <v>1544</v>
      </c>
      <c r="K1061" s="1011" t="s">
        <v>1329</v>
      </c>
      <c r="L1061" s="1011" t="s">
        <v>47</v>
      </c>
      <c r="M1061" s="1011" t="s">
        <v>198</v>
      </c>
      <c r="N1061" s="1011">
        <v>2</v>
      </c>
      <c r="O1061" s="1011">
        <v>0</v>
      </c>
      <c r="P1061" s="1011">
        <v>24</v>
      </c>
      <c r="Q1061" s="1011">
        <v>112.64</v>
      </c>
      <c r="R1061" s="1011">
        <v>40.4</v>
      </c>
      <c r="S1061" s="1011">
        <v>3.2160000000000002</v>
      </c>
      <c r="T1061" s="1011">
        <v>0</v>
      </c>
      <c r="U1061" s="1011">
        <v>0</v>
      </c>
      <c r="V1061" s="1011">
        <v>40.4</v>
      </c>
      <c r="W1061" s="1011" t="s">
        <v>1545</v>
      </c>
      <c r="X1061" s="1011" t="s">
        <v>1331</v>
      </c>
      <c r="Y1061" s="1011" t="s">
        <v>1546</v>
      </c>
      <c r="AA1061" s="1011" t="s">
        <v>1547</v>
      </c>
      <c r="AB1061" s="1011" t="s">
        <v>140</v>
      </c>
    </row>
    <row r="1062" spans="1:28" x14ac:dyDescent="0.25">
      <c r="A1062" s="1011">
        <v>14270797</v>
      </c>
      <c r="B1062" s="1011" t="s">
        <v>2424</v>
      </c>
      <c r="C1062" s="1011" t="s">
        <v>1326</v>
      </c>
      <c r="D1062" s="1011" t="s">
        <v>1</v>
      </c>
      <c r="E1062" s="1011" t="s">
        <v>135</v>
      </c>
      <c r="F1062" s="1011" t="s">
        <v>34</v>
      </c>
      <c r="G1062" s="1011" t="s">
        <v>34</v>
      </c>
      <c r="H1062" s="1011" t="s">
        <v>102</v>
      </c>
      <c r="I1062" s="1011" t="s">
        <v>1462</v>
      </c>
      <c r="J1062" s="1011" t="s">
        <v>1463</v>
      </c>
      <c r="K1062" s="1011" t="s">
        <v>1329</v>
      </c>
      <c r="L1062" s="1011" t="s">
        <v>47</v>
      </c>
      <c r="M1062" s="1011" t="s">
        <v>198</v>
      </c>
      <c r="N1062" s="1011">
        <v>1</v>
      </c>
      <c r="O1062" s="1011">
        <v>0</v>
      </c>
      <c r="P1062" s="1011">
        <v>8</v>
      </c>
      <c r="Q1062" s="1011">
        <v>24.37</v>
      </c>
      <c r="R1062" s="1011">
        <v>1.87</v>
      </c>
      <c r="S1062" s="1011">
        <v>2.75</v>
      </c>
      <c r="T1062" s="1011">
        <v>0</v>
      </c>
      <c r="U1062" s="1011">
        <v>0</v>
      </c>
      <c r="V1062" s="1011">
        <v>1.87</v>
      </c>
      <c r="W1062" s="1011" t="s">
        <v>1464</v>
      </c>
      <c r="X1062" s="1011" t="s">
        <v>1331</v>
      </c>
      <c r="Y1062" s="1011" t="s">
        <v>2425</v>
      </c>
      <c r="AA1062" s="1011" t="s">
        <v>2081</v>
      </c>
      <c r="AB1062" s="1011" t="s">
        <v>140</v>
      </c>
    </row>
    <row r="1063" spans="1:28" x14ac:dyDescent="0.25">
      <c r="A1063" s="1011">
        <v>34148098</v>
      </c>
      <c r="B1063" s="1011" t="s">
        <v>1393</v>
      </c>
      <c r="C1063" s="1011" t="s">
        <v>1326</v>
      </c>
      <c r="D1063" s="1011" t="s">
        <v>113</v>
      </c>
      <c r="E1063" s="1011" t="s">
        <v>135</v>
      </c>
      <c r="F1063" s="1011" t="s">
        <v>6</v>
      </c>
      <c r="G1063" s="1011" t="s">
        <v>6</v>
      </c>
      <c r="H1063" s="1011" t="s">
        <v>105</v>
      </c>
      <c r="I1063" s="1011" t="s">
        <v>1395</v>
      </c>
      <c r="J1063" s="1011" t="s">
        <v>1396</v>
      </c>
      <c r="K1063" s="1011" t="s">
        <v>1329</v>
      </c>
      <c r="L1063" s="1011" t="s">
        <v>47</v>
      </c>
      <c r="M1063" s="1011" t="s">
        <v>198</v>
      </c>
      <c r="N1063" s="1011">
        <v>1</v>
      </c>
      <c r="O1063" s="1011">
        <v>0</v>
      </c>
      <c r="P1063" s="1011">
        <v>10</v>
      </c>
      <c r="Q1063" s="1011">
        <v>96.15</v>
      </c>
      <c r="R1063" s="1011">
        <v>21.15</v>
      </c>
      <c r="S1063" s="1011">
        <v>6</v>
      </c>
      <c r="T1063" s="1011">
        <v>0</v>
      </c>
      <c r="U1063" s="1011">
        <v>0</v>
      </c>
      <c r="V1063" s="1011">
        <v>21.15</v>
      </c>
      <c r="W1063" s="1011" t="s">
        <v>1397</v>
      </c>
      <c r="X1063" s="1011" t="s">
        <v>1331</v>
      </c>
      <c r="Y1063" s="1011" t="s">
        <v>1398</v>
      </c>
      <c r="AA1063" s="1011" t="s">
        <v>1399</v>
      </c>
      <c r="AB1063" s="1011" t="s">
        <v>140</v>
      </c>
    </row>
    <row r="1064" spans="1:28" x14ac:dyDescent="0.25">
      <c r="A1064" s="1011">
        <v>93758050</v>
      </c>
      <c r="B1064" s="1011" t="s">
        <v>1352</v>
      </c>
      <c r="C1064" s="1011" t="s">
        <v>1326</v>
      </c>
      <c r="D1064" s="1011" t="s">
        <v>1</v>
      </c>
      <c r="E1064" s="1011" t="s">
        <v>135</v>
      </c>
      <c r="F1064" s="1011" t="s">
        <v>14</v>
      </c>
      <c r="G1064" s="1011" t="s">
        <v>14</v>
      </c>
      <c r="H1064" s="1011" t="s">
        <v>88</v>
      </c>
      <c r="I1064" s="1011" t="s">
        <v>1353</v>
      </c>
      <c r="J1064" s="1011" t="s">
        <v>1354</v>
      </c>
      <c r="K1064" s="1011" t="s">
        <v>1329</v>
      </c>
      <c r="L1064" s="1011" t="s">
        <v>47</v>
      </c>
      <c r="M1064" s="1011" t="s">
        <v>198</v>
      </c>
      <c r="N1064" s="1011">
        <v>274</v>
      </c>
      <c r="O1064" s="1011">
        <v>0</v>
      </c>
      <c r="P1064" s="1011">
        <v>8220</v>
      </c>
      <c r="Q1064" s="1011">
        <v>67436.679999999993</v>
      </c>
      <c r="R1064" s="1011">
        <v>2093.38</v>
      </c>
      <c r="S1064" s="1011">
        <v>218.7</v>
      </c>
      <c r="T1064" s="1011">
        <v>0</v>
      </c>
      <c r="U1064" s="1011">
        <v>0</v>
      </c>
      <c r="V1064" s="1011">
        <v>2093.38</v>
      </c>
      <c r="W1064" s="1011" t="s">
        <v>1355</v>
      </c>
      <c r="X1064" s="1011" t="s">
        <v>1331</v>
      </c>
      <c r="Y1064" s="1011" t="s">
        <v>1356</v>
      </c>
      <c r="AA1064" s="1011" t="s">
        <v>1357</v>
      </c>
      <c r="AB1064" s="1011" t="s">
        <v>140</v>
      </c>
    </row>
    <row r="1065" spans="1:28" x14ac:dyDescent="0.25">
      <c r="A1065" s="1011">
        <v>64015894</v>
      </c>
      <c r="B1065" s="1011" t="s">
        <v>1325</v>
      </c>
      <c r="C1065" s="1011" t="s">
        <v>1326</v>
      </c>
      <c r="D1065" s="1011" t="s">
        <v>1</v>
      </c>
      <c r="E1065" s="1011" t="s">
        <v>135</v>
      </c>
      <c r="F1065" s="1011" t="s">
        <v>11</v>
      </c>
      <c r="G1065" s="1011" t="s">
        <v>11</v>
      </c>
      <c r="H1065" s="1011" t="s">
        <v>93</v>
      </c>
      <c r="I1065" s="1011" t="s">
        <v>1327</v>
      </c>
      <c r="J1065" s="1011" t="s">
        <v>1328</v>
      </c>
      <c r="K1065" s="1011" t="s">
        <v>1329</v>
      </c>
      <c r="L1065" s="1011" t="s">
        <v>47</v>
      </c>
      <c r="M1065" s="1011" t="s">
        <v>198</v>
      </c>
      <c r="N1065" s="1011">
        <v>747</v>
      </c>
      <c r="O1065" s="1011">
        <v>6</v>
      </c>
      <c r="P1065" s="1011">
        <v>14763.69</v>
      </c>
      <c r="Q1065" s="1011">
        <v>26462.05</v>
      </c>
      <c r="R1065" s="1011">
        <v>2143.31</v>
      </c>
      <c r="S1065" s="1011">
        <v>1847.34170561</v>
      </c>
      <c r="T1065" s="1011">
        <v>123</v>
      </c>
      <c r="U1065" s="1011">
        <v>0</v>
      </c>
      <c r="V1065" s="1011">
        <v>2143.31</v>
      </c>
      <c r="W1065" s="1011" t="s">
        <v>1330</v>
      </c>
      <c r="X1065" s="1011" t="s">
        <v>1331</v>
      </c>
      <c r="Y1065" s="1011" t="s">
        <v>1332</v>
      </c>
      <c r="AA1065" s="1011" t="s">
        <v>1333</v>
      </c>
      <c r="AB1065" s="1011" t="s">
        <v>140</v>
      </c>
    </row>
    <row r="1066" spans="1:28" x14ac:dyDescent="0.25">
      <c r="A1066" s="1011">
        <v>84165521</v>
      </c>
      <c r="B1066" s="1011" t="s">
        <v>1958</v>
      </c>
      <c r="C1066" s="1011" t="s">
        <v>1326</v>
      </c>
      <c r="D1066" s="1011" t="s">
        <v>1</v>
      </c>
      <c r="E1066" s="1011" t="s">
        <v>135</v>
      </c>
      <c r="F1066" s="1011" t="s">
        <v>20</v>
      </c>
      <c r="G1066" s="1011" t="s">
        <v>20</v>
      </c>
      <c r="H1066" s="1011" t="s">
        <v>102</v>
      </c>
      <c r="I1066" s="1011" t="s">
        <v>1327</v>
      </c>
      <c r="J1066" s="1011" t="s">
        <v>1328</v>
      </c>
      <c r="K1066" s="1011" t="s">
        <v>1329</v>
      </c>
      <c r="L1066" s="1011" t="s">
        <v>47</v>
      </c>
      <c r="M1066" s="1011" t="s">
        <v>198</v>
      </c>
      <c r="N1066" s="1011">
        <v>220</v>
      </c>
      <c r="O1066" s="1011">
        <v>50</v>
      </c>
      <c r="P1066" s="1011">
        <v>6643.38</v>
      </c>
      <c r="Q1066" s="1011">
        <v>8931.2800000000007</v>
      </c>
      <c r="R1066" s="1011">
        <v>599.5</v>
      </c>
      <c r="S1066" s="1011">
        <v>593.66298463999999</v>
      </c>
      <c r="T1066" s="1011">
        <v>0</v>
      </c>
      <c r="U1066" s="1011">
        <v>0</v>
      </c>
      <c r="V1066" s="1011">
        <v>599.5</v>
      </c>
      <c r="W1066" s="1011" t="s">
        <v>1330</v>
      </c>
      <c r="X1066" s="1011" t="s">
        <v>1331</v>
      </c>
      <c r="Y1066" s="1011" t="s">
        <v>1959</v>
      </c>
      <c r="AA1066" s="1011" t="s">
        <v>1921</v>
      </c>
      <c r="AB1066" s="1011" t="s">
        <v>140</v>
      </c>
    </row>
    <row r="1067" spans="1:28" x14ac:dyDescent="0.25">
      <c r="A1067" s="1011">
        <v>3754595</v>
      </c>
      <c r="B1067" s="1011" t="s">
        <v>2199</v>
      </c>
      <c r="C1067" s="1011" t="s">
        <v>1326</v>
      </c>
      <c r="D1067" s="1011" t="s">
        <v>1</v>
      </c>
      <c r="E1067" s="1011" t="s">
        <v>135</v>
      </c>
      <c r="F1067" s="1011" t="s">
        <v>11</v>
      </c>
      <c r="G1067" s="1011" t="s">
        <v>11</v>
      </c>
      <c r="H1067" s="1011" t="s">
        <v>97</v>
      </c>
      <c r="I1067" s="1011" t="s">
        <v>2200</v>
      </c>
      <c r="J1067" s="1011" t="s">
        <v>1544</v>
      </c>
      <c r="K1067" s="1011" t="s">
        <v>1329</v>
      </c>
      <c r="L1067" s="1011" t="s">
        <v>47</v>
      </c>
      <c r="M1067" s="1011" t="s">
        <v>198</v>
      </c>
      <c r="N1067" s="1011">
        <v>161</v>
      </c>
      <c r="O1067" s="1011">
        <v>102</v>
      </c>
      <c r="P1067" s="1011">
        <v>3497.81</v>
      </c>
      <c r="Q1067" s="1011">
        <v>4470.16</v>
      </c>
      <c r="R1067" s="1011">
        <v>688.68222616000003</v>
      </c>
      <c r="S1067" s="1011">
        <v>654.51760435999995</v>
      </c>
      <c r="T1067" s="1011">
        <v>2.22616E-3</v>
      </c>
      <c r="U1067" s="1011">
        <v>0</v>
      </c>
      <c r="V1067" s="1011">
        <v>688.68</v>
      </c>
      <c r="W1067" s="1011" t="s">
        <v>1545</v>
      </c>
      <c r="X1067" s="1011" t="s">
        <v>1331</v>
      </c>
      <c r="Y1067" s="1011" t="s">
        <v>2201</v>
      </c>
      <c r="AA1067" s="1011" t="s">
        <v>2202</v>
      </c>
      <c r="AB1067" s="1011" t="s">
        <v>140</v>
      </c>
    </row>
    <row r="1068" spans="1:28" x14ac:dyDescent="0.25">
      <c r="A1068" s="1011">
        <v>53754974</v>
      </c>
      <c r="B1068" s="1011" t="s">
        <v>1963</v>
      </c>
      <c r="C1068" s="1011" t="s">
        <v>1326</v>
      </c>
      <c r="D1068" s="1011" t="s">
        <v>1</v>
      </c>
      <c r="E1068" s="1011" t="s">
        <v>135</v>
      </c>
      <c r="F1068" s="1011" t="s">
        <v>6</v>
      </c>
      <c r="G1068" s="1011" t="s">
        <v>6</v>
      </c>
      <c r="H1068" s="1011" t="s">
        <v>97</v>
      </c>
      <c r="I1068" s="1011" t="s">
        <v>1964</v>
      </c>
      <c r="J1068" s="1011" t="s">
        <v>1965</v>
      </c>
      <c r="K1068" s="1011" t="s">
        <v>1329</v>
      </c>
      <c r="L1068" s="1011" t="s">
        <v>47</v>
      </c>
      <c r="M1068" s="1011" t="s">
        <v>198</v>
      </c>
      <c r="N1068" s="1011">
        <v>289.00009999999997</v>
      </c>
      <c r="O1068" s="1011">
        <v>141.25</v>
      </c>
      <c r="P1068" s="1011">
        <v>4573.9799999999996</v>
      </c>
      <c r="Q1068" s="1011">
        <v>7237.11</v>
      </c>
      <c r="R1068" s="1011">
        <v>1604.51</v>
      </c>
      <c r="S1068" s="1011">
        <v>1457.8061047399999</v>
      </c>
      <c r="T1068" s="1011">
        <v>0</v>
      </c>
      <c r="U1068" s="1011">
        <v>0</v>
      </c>
      <c r="V1068" s="1011">
        <v>1604.51</v>
      </c>
      <c r="W1068" s="1011" t="s">
        <v>1966</v>
      </c>
      <c r="X1068" s="1011" t="s">
        <v>1331</v>
      </c>
      <c r="Y1068" s="1011" t="s">
        <v>1967</v>
      </c>
      <c r="AA1068" s="1011" t="s">
        <v>1968</v>
      </c>
      <c r="AB1068" s="1011" t="s">
        <v>140</v>
      </c>
    </row>
    <row r="1069" spans="1:28" x14ac:dyDescent="0.25">
      <c r="A1069" s="1011">
        <v>73766974</v>
      </c>
      <c r="B1069" s="1011" t="s">
        <v>2505</v>
      </c>
      <c r="C1069" s="1011" t="s">
        <v>1326</v>
      </c>
      <c r="D1069" s="1011" t="s">
        <v>1</v>
      </c>
      <c r="E1069" s="1011" t="s">
        <v>135</v>
      </c>
      <c r="F1069" s="1011" t="s">
        <v>34</v>
      </c>
      <c r="G1069" s="1011" t="s">
        <v>34</v>
      </c>
      <c r="H1069" s="1011" t="s">
        <v>93</v>
      </c>
      <c r="I1069" s="1011" t="s">
        <v>1327</v>
      </c>
      <c r="J1069" s="1011" t="s">
        <v>1328</v>
      </c>
      <c r="K1069" s="1011" t="s">
        <v>1329</v>
      </c>
      <c r="L1069" s="1011" t="s">
        <v>47</v>
      </c>
      <c r="M1069" s="1011" t="s">
        <v>198</v>
      </c>
      <c r="N1069" s="1011">
        <v>67</v>
      </c>
      <c r="O1069" s="1011">
        <v>50</v>
      </c>
      <c r="P1069" s="1011">
        <v>1276.73</v>
      </c>
      <c r="Q1069" s="1011">
        <v>3330.78</v>
      </c>
      <c r="R1069" s="1011">
        <v>252.39</v>
      </c>
      <c r="S1069" s="1011">
        <v>557.43449688999999</v>
      </c>
      <c r="T1069" s="1011">
        <v>34</v>
      </c>
      <c r="U1069" s="1011">
        <v>115.6</v>
      </c>
      <c r="V1069" s="1011">
        <v>367.99</v>
      </c>
      <c r="W1069" s="1011" t="s">
        <v>1330</v>
      </c>
      <c r="X1069" s="1011" t="s">
        <v>1331</v>
      </c>
      <c r="Y1069" s="1011" t="s">
        <v>2506</v>
      </c>
      <c r="AA1069" s="1011" t="s">
        <v>2507</v>
      </c>
      <c r="AB1069" s="1011" t="s">
        <v>140</v>
      </c>
    </row>
    <row r="1070" spans="1:28" x14ac:dyDescent="0.25">
      <c r="A1070" s="1011">
        <v>23757669</v>
      </c>
      <c r="B1070" s="1011" t="s">
        <v>2144</v>
      </c>
      <c r="C1070" s="1011" t="s">
        <v>1326</v>
      </c>
      <c r="D1070" s="1011" t="s">
        <v>1</v>
      </c>
      <c r="E1070" s="1011" t="s">
        <v>135</v>
      </c>
      <c r="F1070" s="1011" t="s">
        <v>0</v>
      </c>
      <c r="G1070" s="1011" t="s">
        <v>0</v>
      </c>
      <c r="H1070" s="1011" t="s">
        <v>98</v>
      </c>
      <c r="I1070" s="1011" t="s">
        <v>1327</v>
      </c>
      <c r="J1070" s="1011" t="s">
        <v>1328</v>
      </c>
      <c r="K1070" s="1011" t="s">
        <v>1329</v>
      </c>
      <c r="L1070" s="1011" t="s">
        <v>47</v>
      </c>
      <c r="M1070" s="1011" t="s">
        <v>198</v>
      </c>
      <c r="N1070" s="1011">
        <v>31</v>
      </c>
      <c r="O1070" s="1011">
        <v>30</v>
      </c>
      <c r="P1070" s="1011">
        <v>664.5</v>
      </c>
      <c r="Q1070" s="1011">
        <v>672.17</v>
      </c>
      <c r="R1070" s="1011">
        <v>53.71</v>
      </c>
      <c r="S1070" s="1011">
        <v>114.47775885</v>
      </c>
      <c r="T1070" s="1011">
        <v>0</v>
      </c>
      <c r="U1070" s="1011">
        <v>0</v>
      </c>
      <c r="V1070" s="1011">
        <v>53.71</v>
      </c>
      <c r="W1070" s="1011" t="s">
        <v>1330</v>
      </c>
      <c r="X1070" s="1011" t="s">
        <v>1331</v>
      </c>
      <c r="Y1070" s="1011" t="s">
        <v>2145</v>
      </c>
      <c r="AA1070" s="1011" t="s">
        <v>2146</v>
      </c>
      <c r="AB1070" s="1011" t="s">
        <v>140</v>
      </c>
    </row>
    <row r="1071" spans="1:28" x14ac:dyDescent="0.25">
      <c r="A1071" s="1011">
        <v>3755717</v>
      </c>
      <c r="B1071" s="1011" t="s">
        <v>2444</v>
      </c>
      <c r="C1071" s="1011" t="s">
        <v>1326</v>
      </c>
      <c r="D1071" s="1011" t="s">
        <v>1</v>
      </c>
      <c r="E1071" s="1011" t="s">
        <v>135</v>
      </c>
      <c r="F1071" s="1011" t="s">
        <v>6</v>
      </c>
      <c r="G1071" s="1011" t="s">
        <v>6</v>
      </c>
      <c r="H1071" s="1011" t="s">
        <v>97</v>
      </c>
      <c r="I1071" s="1011" t="s">
        <v>2445</v>
      </c>
      <c r="J1071" s="1011" t="s">
        <v>1924</v>
      </c>
      <c r="K1071" s="1011" t="s">
        <v>1329</v>
      </c>
      <c r="L1071" s="1011" t="s">
        <v>47</v>
      </c>
      <c r="M1071" s="1011" t="s">
        <v>198</v>
      </c>
      <c r="N1071" s="1011">
        <v>662.05</v>
      </c>
      <c r="O1071" s="1011">
        <v>513</v>
      </c>
      <c r="P1071" s="1011">
        <v>8442.7900000000009</v>
      </c>
      <c r="Q1071" s="1011">
        <v>10830.76</v>
      </c>
      <c r="R1071" s="1011">
        <v>-1536.16</v>
      </c>
      <c r="S1071" s="1011">
        <v>3804.0329695999999</v>
      </c>
      <c r="T1071" s="1011">
        <v>375</v>
      </c>
      <c r="U1071" s="1011">
        <v>30.87</v>
      </c>
      <c r="V1071" s="1011">
        <v>-1505.29</v>
      </c>
      <c r="W1071" s="1011" t="s">
        <v>1925</v>
      </c>
      <c r="X1071" s="1011" t="s">
        <v>1331</v>
      </c>
      <c r="Y1071" s="1011" t="s">
        <v>2446</v>
      </c>
      <c r="AA1071" s="1011" t="s">
        <v>2447</v>
      </c>
      <c r="AB1071" s="1011" t="s">
        <v>140</v>
      </c>
    </row>
    <row r="1072" spans="1:28" x14ac:dyDescent="0.25">
      <c r="A1072" s="1011">
        <v>54253646</v>
      </c>
      <c r="B1072" s="1011" t="s">
        <v>1745</v>
      </c>
      <c r="C1072" s="1011" t="s">
        <v>1326</v>
      </c>
      <c r="D1072" s="1011" t="s">
        <v>1</v>
      </c>
      <c r="E1072" s="1011" t="s">
        <v>135</v>
      </c>
      <c r="F1072" s="1011" t="s">
        <v>6</v>
      </c>
      <c r="G1072" s="1011" t="s">
        <v>6</v>
      </c>
      <c r="H1072" s="1011" t="s">
        <v>99</v>
      </c>
      <c r="I1072" s="1011" t="s">
        <v>1746</v>
      </c>
      <c r="J1072" s="1011" t="s">
        <v>1405</v>
      </c>
      <c r="K1072" s="1011" t="s">
        <v>1329</v>
      </c>
      <c r="L1072" s="1011" t="s">
        <v>47</v>
      </c>
      <c r="M1072" s="1011" t="s">
        <v>198</v>
      </c>
      <c r="N1072" s="1011">
        <v>80</v>
      </c>
      <c r="O1072" s="1011">
        <v>76</v>
      </c>
      <c r="P1072" s="1011">
        <v>2181</v>
      </c>
      <c r="Q1072" s="1011">
        <v>2641.3</v>
      </c>
      <c r="R1072" s="1011">
        <v>191.68</v>
      </c>
      <c r="S1072" s="1011">
        <v>571.52218862999996</v>
      </c>
      <c r="T1072" s="1011">
        <v>0</v>
      </c>
      <c r="U1072" s="1011">
        <v>0</v>
      </c>
      <c r="V1072" s="1011">
        <v>191.68</v>
      </c>
      <c r="W1072" s="1011" t="s">
        <v>1406</v>
      </c>
      <c r="X1072" s="1011" t="s">
        <v>1331</v>
      </c>
      <c r="Y1072" s="1011" t="s">
        <v>1747</v>
      </c>
      <c r="Z1072" s="1011" t="s">
        <v>1748</v>
      </c>
      <c r="AA1072" s="1011" t="s">
        <v>1749</v>
      </c>
      <c r="AB1072" s="1011" t="s">
        <v>140</v>
      </c>
    </row>
    <row r="1073" spans="1:28" x14ac:dyDescent="0.25">
      <c r="A1073" s="1011">
        <v>73757874</v>
      </c>
      <c r="B1073" s="1011" t="s">
        <v>2244</v>
      </c>
      <c r="C1073" s="1011" t="s">
        <v>1326</v>
      </c>
      <c r="D1073" s="1011" t="s">
        <v>1</v>
      </c>
      <c r="E1073" s="1011" t="s">
        <v>135</v>
      </c>
      <c r="F1073" s="1011" t="s">
        <v>6</v>
      </c>
      <c r="G1073" s="1011" t="s">
        <v>6</v>
      </c>
      <c r="H1073" s="1011" t="s">
        <v>97</v>
      </c>
      <c r="I1073" s="1011" t="s">
        <v>1515</v>
      </c>
      <c r="J1073" s="1011" t="s">
        <v>1516</v>
      </c>
      <c r="K1073" s="1011" t="s">
        <v>1329</v>
      </c>
      <c r="L1073" s="1011" t="s">
        <v>47</v>
      </c>
      <c r="M1073" s="1011" t="s">
        <v>198</v>
      </c>
      <c r="N1073" s="1011">
        <v>59.75</v>
      </c>
      <c r="O1073" s="1011">
        <v>37</v>
      </c>
      <c r="P1073" s="1011">
        <v>1717.25</v>
      </c>
      <c r="Q1073" s="1011">
        <v>2597.91</v>
      </c>
      <c r="R1073" s="1011">
        <v>536.34</v>
      </c>
      <c r="S1073" s="1011">
        <v>489.21361184</v>
      </c>
      <c r="T1073" s="1011">
        <v>0</v>
      </c>
      <c r="U1073" s="1011">
        <v>0</v>
      </c>
      <c r="V1073" s="1011">
        <v>536.34</v>
      </c>
      <c r="W1073" s="1011" t="s">
        <v>2245</v>
      </c>
      <c r="X1073" s="1011" t="s">
        <v>1331</v>
      </c>
      <c r="Y1073" s="1011" t="s">
        <v>2246</v>
      </c>
      <c r="AA1073" s="1011" t="s">
        <v>2247</v>
      </c>
      <c r="AB1073" s="1011" t="s">
        <v>140</v>
      </c>
    </row>
    <row r="1074" spans="1:28" x14ac:dyDescent="0.25">
      <c r="A1074" s="1011">
        <v>63757363</v>
      </c>
      <c r="B1074" s="1011" t="s">
        <v>1387</v>
      </c>
      <c r="C1074" s="1011" t="s">
        <v>1326</v>
      </c>
      <c r="D1074" s="1011" t="s">
        <v>1</v>
      </c>
      <c r="E1074" s="1011" t="s">
        <v>135</v>
      </c>
      <c r="F1074" s="1011" t="s">
        <v>0</v>
      </c>
      <c r="G1074" s="1011" t="s">
        <v>0</v>
      </c>
      <c r="H1074" s="1011" t="s">
        <v>91</v>
      </c>
      <c r="I1074" s="1011" t="s">
        <v>1388</v>
      </c>
      <c r="J1074" s="1011" t="s">
        <v>1389</v>
      </c>
      <c r="K1074" s="1011" t="s">
        <v>1329</v>
      </c>
      <c r="L1074" s="1011" t="s">
        <v>47</v>
      </c>
      <c r="M1074" s="1011" t="s">
        <v>198</v>
      </c>
      <c r="N1074" s="1011">
        <v>1315</v>
      </c>
      <c r="O1074" s="1011">
        <v>119</v>
      </c>
      <c r="P1074" s="1011">
        <v>87304.01</v>
      </c>
      <c r="Q1074" s="1011">
        <v>147705.91</v>
      </c>
      <c r="R1074" s="1011">
        <v>14025.26000514</v>
      </c>
      <c r="S1074" s="1011">
        <v>6473.0784277800003</v>
      </c>
      <c r="T1074" s="1011">
        <v>5.1399999999999999E-6</v>
      </c>
      <c r="U1074" s="1011">
        <v>0</v>
      </c>
      <c r="V1074" s="1011">
        <v>14025.26</v>
      </c>
      <c r="W1074" s="1011" t="s">
        <v>1390</v>
      </c>
      <c r="X1074" s="1011" t="s">
        <v>1331</v>
      </c>
      <c r="Y1074" s="1011" t="s">
        <v>1391</v>
      </c>
      <c r="AA1074" s="1011" t="s">
        <v>1392</v>
      </c>
      <c r="AB1074" s="1011" t="s">
        <v>140</v>
      </c>
    </row>
    <row r="1075" spans="1:28" x14ac:dyDescent="0.25">
      <c r="A1075" s="1011">
        <v>94156445</v>
      </c>
      <c r="B1075" s="1011" t="s">
        <v>1922</v>
      </c>
      <c r="C1075" s="1011" t="s">
        <v>1326</v>
      </c>
      <c r="D1075" s="1011" t="s">
        <v>1</v>
      </c>
      <c r="E1075" s="1011" t="s">
        <v>135</v>
      </c>
      <c r="F1075" s="1011" t="s">
        <v>20</v>
      </c>
      <c r="G1075" s="1011" t="s">
        <v>20</v>
      </c>
      <c r="H1075" s="1011" t="s">
        <v>92</v>
      </c>
      <c r="I1075" s="1011" t="s">
        <v>1923</v>
      </c>
      <c r="J1075" s="1011" t="s">
        <v>1924</v>
      </c>
      <c r="K1075" s="1011" t="s">
        <v>1329</v>
      </c>
      <c r="L1075" s="1011" t="s">
        <v>47</v>
      </c>
      <c r="M1075" s="1011" t="s">
        <v>198</v>
      </c>
      <c r="N1075" s="1011">
        <v>327</v>
      </c>
      <c r="O1075" s="1011">
        <v>306</v>
      </c>
      <c r="P1075" s="1011">
        <v>11760</v>
      </c>
      <c r="Q1075" s="1011">
        <v>6671.12</v>
      </c>
      <c r="R1075" s="1011">
        <v>-410.79</v>
      </c>
      <c r="S1075" s="1011">
        <v>899.83089970000003</v>
      </c>
      <c r="T1075" s="1011">
        <v>0</v>
      </c>
      <c r="U1075" s="1011">
        <v>0</v>
      </c>
      <c r="V1075" s="1011">
        <v>-410.79</v>
      </c>
      <c r="W1075" s="1011" t="s">
        <v>1925</v>
      </c>
      <c r="X1075" s="1011" t="s">
        <v>1331</v>
      </c>
      <c r="Y1075" s="1011" t="s">
        <v>1926</v>
      </c>
      <c r="AA1075" s="1011" t="s">
        <v>1927</v>
      </c>
      <c r="AB1075" s="1011" t="s">
        <v>140</v>
      </c>
    </row>
    <row r="1076" spans="1:28" x14ac:dyDescent="0.25">
      <c r="A1076" s="1011">
        <v>53755336</v>
      </c>
      <c r="B1076" s="1011" t="s">
        <v>1485</v>
      </c>
      <c r="C1076" s="1011" t="s">
        <v>1326</v>
      </c>
      <c r="D1076" s="1011" t="s">
        <v>1</v>
      </c>
      <c r="E1076" s="1011" t="s">
        <v>135</v>
      </c>
      <c r="F1076" s="1011" t="s">
        <v>38</v>
      </c>
      <c r="G1076" s="1011" t="s">
        <v>38</v>
      </c>
      <c r="H1076" s="1011" t="s">
        <v>90</v>
      </c>
      <c r="I1076" s="1011" t="s">
        <v>1382</v>
      </c>
      <c r="J1076" s="1011" t="s">
        <v>1383</v>
      </c>
      <c r="K1076" s="1011" t="s">
        <v>1329</v>
      </c>
      <c r="L1076" s="1011" t="s">
        <v>47</v>
      </c>
      <c r="M1076" s="1011" t="s">
        <v>198</v>
      </c>
      <c r="N1076" s="1011">
        <v>312</v>
      </c>
      <c r="O1076" s="1011">
        <v>186</v>
      </c>
      <c r="P1076" s="1011">
        <v>8578.6</v>
      </c>
      <c r="Q1076" s="1011">
        <v>15963.7</v>
      </c>
      <c r="R1076" s="1011">
        <v>1558.01</v>
      </c>
      <c r="S1076" s="1011">
        <v>1185.5010179000001</v>
      </c>
      <c r="T1076" s="1011">
        <v>472</v>
      </c>
      <c r="U1076" s="1011">
        <v>0</v>
      </c>
      <c r="V1076" s="1011">
        <v>1558.01</v>
      </c>
      <c r="W1076" s="1011" t="s">
        <v>1384</v>
      </c>
      <c r="X1076" s="1011" t="s">
        <v>1331</v>
      </c>
      <c r="Y1076" s="1011" t="s">
        <v>1486</v>
      </c>
      <c r="AA1076" s="1011" t="s">
        <v>1487</v>
      </c>
      <c r="AB1076" s="1011" t="s">
        <v>140</v>
      </c>
    </row>
    <row r="1077" spans="1:28" x14ac:dyDescent="0.25">
      <c r="A1077" s="1011">
        <v>84098797</v>
      </c>
      <c r="B1077" s="1011" t="s">
        <v>1479</v>
      </c>
      <c r="C1077" s="1011" t="s">
        <v>1326</v>
      </c>
      <c r="D1077" s="1011" t="s">
        <v>1</v>
      </c>
      <c r="E1077" s="1011" t="s">
        <v>135</v>
      </c>
      <c r="F1077" s="1011" t="s">
        <v>34</v>
      </c>
      <c r="G1077" s="1011" t="s">
        <v>34</v>
      </c>
      <c r="H1077" s="1011" t="s">
        <v>96</v>
      </c>
      <c r="I1077" s="1011" t="s">
        <v>1480</v>
      </c>
      <c r="J1077" s="1011" t="s">
        <v>1481</v>
      </c>
      <c r="K1077" s="1011" t="s">
        <v>1329</v>
      </c>
      <c r="L1077" s="1011" t="s">
        <v>47</v>
      </c>
      <c r="M1077" s="1011" t="s">
        <v>198</v>
      </c>
      <c r="N1077" s="1011">
        <v>189.50030000000001</v>
      </c>
      <c r="O1077" s="1011">
        <v>183.50030000000001</v>
      </c>
      <c r="P1077" s="1011">
        <v>606.33000000000004</v>
      </c>
      <c r="Q1077" s="1011">
        <v>3001.04</v>
      </c>
      <c r="R1077" s="1011">
        <v>573.91999999999996</v>
      </c>
      <c r="S1077" s="1011">
        <v>1021.99728452</v>
      </c>
      <c r="T1077" s="1011">
        <v>0</v>
      </c>
      <c r="U1077" s="1011">
        <v>0</v>
      </c>
      <c r="V1077" s="1011">
        <v>573.91999999999996</v>
      </c>
      <c r="W1077" s="1011" t="s">
        <v>1482</v>
      </c>
      <c r="X1077" s="1011" t="s">
        <v>1331</v>
      </c>
      <c r="Y1077" s="1011" t="s">
        <v>1483</v>
      </c>
      <c r="AA1077" s="1011" t="s">
        <v>1484</v>
      </c>
      <c r="AB1077" s="1011" t="s">
        <v>140</v>
      </c>
    </row>
    <row r="1078" spans="1:28" x14ac:dyDescent="0.25">
      <c r="A1078" s="1011">
        <v>24166571</v>
      </c>
      <c r="B1078" s="1011" t="s">
        <v>2381</v>
      </c>
      <c r="C1078" s="1011" t="s">
        <v>1326</v>
      </c>
      <c r="D1078" s="1011" t="s">
        <v>1</v>
      </c>
      <c r="E1078" s="1011" t="s">
        <v>135</v>
      </c>
      <c r="F1078" s="1011" t="s">
        <v>0</v>
      </c>
      <c r="G1078" s="1011" t="s">
        <v>0</v>
      </c>
      <c r="H1078" s="1011" t="s">
        <v>96</v>
      </c>
      <c r="I1078" s="1011" t="s">
        <v>2382</v>
      </c>
      <c r="J1078" s="1011" t="s">
        <v>1499</v>
      </c>
      <c r="K1078" s="1011" t="s">
        <v>1329</v>
      </c>
      <c r="L1078" s="1011" t="s">
        <v>47</v>
      </c>
      <c r="M1078" s="1011" t="s">
        <v>198</v>
      </c>
      <c r="N1078" s="1011">
        <v>459.1669</v>
      </c>
      <c r="O1078" s="1011">
        <v>412.1669</v>
      </c>
      <c r="P1078" s="1011">
        <v>8975.43</v>
      </c>
      <c r="Q1078" s="1011">
        <v>11699.49</v>
      </c>
      <c r="R1078" s="1011">
        <v>1171.92</v>
      </c>
      <c r="S1078" s="1011">
        <v>1167.30624321</v>
      </c>
      <c r="T1078" s="1011">
        <v>0</v>
      </c>
      <c r="U1078" s="1011">
        <v>0</v>
      </c>
      <c r="V1078" s="1011">
        <v>1171.92</v>
      </c>
      <c r="W1078" s="1011" t="s">
        <v>1361</v>
      </c>
      <c r="X1078" s="1011" t="s">
        <v>1331</v>
      </c>
      <c r="Y1078" s="1011" t="s">
        <v>2383</v>
      </c>
      <c r="AA1078" s="1011" t="s">
        <v>2384</v>
      </c>
      <c r="AB1078" s="1011" t="s">
        <v>140</v>
      </c>
    </row>
    <row r="1079" spans="1:28" x14ac:dyDescent="0.25">
      <c r="A1079" s="1011">
        <v>23754112</v>
      </c>
      <c r="B1079" s="1011" t="s">
        <v>2385</v>
      </c>
      <c r="C1079" s="1011" t="s">
        <v>1326</v>
      </c>
      <c r="D1079" s="1011" t="s">
        <v>1</v>
      </c>
      <c r="E1079" s="1011" t="s">
        <v>135</v>
      </c>
      <c r="F1079" s="1011" t="s">
        <v>6</v>
      </c>
      <c r="G1079" s="1011" t="s">
        <v>6</v>
      </c>
      <c r="H1079" s="1011" t="s">
        <v>92</v>
      </c>
      <c r="I1079" s="1011" t="s">
        <v>1601</v>
      </c>
      <c r="J1079" s="1011" t="s">
        <v>1602</v>
      </c>
      <c r="K1079" s="1011" t="s">
        <v>1329</v>
      </c>
      <c r="L1079" s="1011" t="s">
        <v>47</v>
      </c>
      <c r="M1079" s="1011" t="s">
        <v>198</v>
      </c>
      <c r="N1079" s="1011">
        <v>244</v>
      </c>
      <c r="O1079" s="1011">
        <v>244</v>
      </c>
      <c r="P1079" s="1011">
        <v>7738.94</v>
      </c>
      <c r="Q1079" s="1011">
        <v>4858.13</v>
      </c>
      <c r="R1079" s="1011">
        <v>-164.64</v>
      </c>
      <c r="S1079" s="1011">
        <v>830.02892851000001</v>
      </c>
      <c r="T1079" s="1011">
        <v>0</v>
      </c>
      <c r="U1079" s="1011">
        <v>0</v>
      </c>
      <c r="V1079" s="1011">
        <v>-164.64</v>
      </c>
      <c r="W1079" s="1011" t="s">
        <v>1603</v>
      </c>
      <c r="X1079" s="1011" t="s">
        <v>1331</v>
      </c>
      <c r="Y1079" s="1011" t="s">
        <v>2386</v>
      </c>
      <c r="AA1079" s="1011" t="s">
        <v>2387</v>
      </c>
      <c r="AB1079" s="1011" t="s">
        <v>140</v>
      </c>
    </row>
    <row r="1080" spans="1:28" x14ac:dyDescent="0.25">
      <c r="A1080" s="1011">
        <v>24146680</v>
      </c>
      <c r="B1080" s="1011" t="s">
        <v>1993</v>
      </c>
      <c r="C1080" s="1011" t="s">
        <v>1326</v>
      </c>
      <c r="D1080" s="1011" t="s">
        <v>1</v>
      </c>
      <c r="E1080" s="1011" t="s">
        <v>135</v>
      </c>
      <c r="F1080" s="1011" t="s">
        <v>38</v>
      </c>
      <c r="G1080" s="1011" t="s">
        <v>38</v>
      </c>
      <c r="H1080" s="1011" t="s">
        <v>91</v>
      </c>
      <c r="I1080" s="1011" t="s">
        <v>1994</v>
      </c>
      <c r="J1080" s="1011" t="s">
        <v>1499</v>
      </c>
      <c r="K1080" s="1011" t="s">
        <v>1329</v>
      </c>
      <c r="L1080" s="1011" t="s">
        <v>47</v>
      </c>
      <c r="M1080" s="1011" t="s">
        <v>198</v>
      </c>
      <c r="N1080" s="1011">
        <v>581</v>
      </c>
      <c r="O1080" s="1011">
        <v>65</v>
      </c>
      <c r="P1080" s="1011">
        <v>7098.18</v>
      </c>
      <c r="Q1080" s="1011">
        <v>34430.559999999998</v>
      </c>
      <c r="R1080" s="1011">
        <v>2897.6351358000002</v>
      </c>
      <c r="S1080" s="1011">
        <v>1028.3655484599999</v>
      </c>
      <c r="T1080" s="1011">
        <v>133.73513579999999</v>
      </c>
      <c r="U1080" s="1011">
        <v>129.5</v>
      </c>
      <c r="V1080" s="1011">
        <v>2893.4</v>
      </c>
      <c r="W1080" s="1011" t="s">
        <v>1361</v>
      </c>
      <c r="X1080" s="1011" t="s">
        <v>1331</v>
      </c>
      <c r="Y1080" s="1011" t="s">
        <v>1995</v>
      </c>
      <c r="AA1080" s="1011" t="s">
        <v>1996</v>
      </c>
      <c r="AB1080" s="1011" t="s">
        <v>140</v>
      </c>
    </row>
    <row r="1081" spans="1:28" x14ac:dyDescent="0.25">
      <c r="A1081" s="1011">
        <v>14054480</v>
      </c>
      <c r="B1081" s="1011" t="s">
        <v>2458</v>
      </c>
      <c r="C1081" s="1011" t="s">
        <v>1326</v>
      </c>
      <c r="D1081" s="1011" t="s">
        <v>1</v>
      </c>
      <c r="E1081" s="1011" t="s">
        <v>135</v>
      </c>
      <c r="F1081" s="1011" t="s">
        <v>34</v>
      </c>
      <c r="G1081" s="1011" t="s">
        <v>34</v>
      </c>
      <c r="H1081" s="1011" t="s">
        <v>91</v>
      </c>
      <c r="I1081" s="1011" t="s">
        <v>2459</v>
      </c>
      <c r="J1081" s="1011" t="s">
        <v>1421</v>
      </c>
      <c r="K1081" s="1011" t="s">
        <v>1329</v>
      </c>
      <c r="L1081" s="1011" t="s">
        <v>47</v>
      </c>
      <c r="M1081" s="1011" t="s">
        <v>198</v>
      </c>
      <c r="N1081" s="1011">
        <v>371</v>
      </c>
      <c r="O1081" s="1011">
        <v>50</v>
      </c>
      <c r="P1081" s="1011">
        <v>19556.11</v>
      </c>
      <c r="Q1081" s="1011">
        <v>32609.5</v>
      </c>
      <c r="R1081" s="1011">
        <v>3407.9100087900001</v>
      </c>
      <c r="S1081" s="1011">
        <v>1577.25387626</v>
      </c>
      <c r="T1081" s="1011">
        <v>8.7900000000000005E-6</v>
      </c>
      <c r="U1081" s="1011">
        <v>0</v>
      </c>
      <c r="V1081" s="1011">
        <v>3407.91</v>
      </c>
      <c r="W1081" s="1011" t="s">
        <v>1422</v>
      </c>
      <c r="X1081" s="1011" t="s">
        <v>1331</v>
      </c>
      <c r="Y1081" s="1011" t="s">
        <v>2460</v>
      </c>
      <c r="AA1081" s="1011" t="s">
        <v>2461</v>
      </c>
      <c r="AB1081" s="1011" t="s">
        <v>140</v>
      </c>
    </row>
    <row r="1082" spans="1:28" x14ac:dyDescent="0.25">
      <c r="A1082" s="1011">
        <v>3768215</v>
      </c>
      <c r="B1082" s="1011" t="s">
        <v>1801</v>
      </c>
      <c r="C1082" s="1011" t="s">
        <v>1326</v>
      </c>
      <c r="D1082" s="1011" t="s">
        <v>1</v>
      </c>
      <c r="E1082" s="1011" t="s">
        <v>135</v>
      </c>
      <c r="F1082" s="1011" t="s">
        <v>11</v>
      </c>
      <c r="G1082" s="1011" t="s">
        <v>11</v>
      </c>
      <c r="H1082" s="1011" t="s">
        <v>101</v>
      </c>
      <c r="I1082" s="1011" t="s">
        <v>1688</v>
      </c>
      <c r="J1082" s="1011" t="s">
        <v>1416</v>
      </c>
      <c r="K1082" s="1011" t="s">
        <v>1329</v>
      </c>
      <c r="L1082" s="1011" t="s">
        <v>47</v>
      </c>
      <c r="M1082" s="1011" t="s">
        <v>198</v>
      </c>
      <c r="N1082" s="1011">
        <v>75.500100000000003</v>
      </c>
      <c r="O1082" s="1011">
        <v>74.500100000000003</v>
      </c>
      <c r="P1082" s="1011">
        <v>1177.5</v>
      </c>
      <c r="Q1082" s="1011">
        <v>3177.49</v>
      </c>
      <c r="R1082" s="1011">
        <v>931.58</v>
      </c>
      <c r="S1082" s="1011">
        <v>447.69768936999998</v>
      </c>
      <c r="T1082" s="1011">
        <v>0</v>
      </c>
      <c r="U1082" s="1011">
        <v>0</v>
      </c>
      <c r="V1082" s="1011">
        <v>931.58</v>
      </c>
      <c r="W1082" s="1011" t="s">
        <v>1397</v>
      </c>
      <c r="X1082" s="1011" t="s">
        <v>1331</v>
      </c>
      <c r="Y1082" s="1011" t="s">
        <v>1802</v>
      </c>
      <c r="AA1082" s="1011" t="s">
        <v>1803</v>
      </c>
      <c r="AB1082" s="1011" t="s">
        <v>140</v>
      </c>
    </row>
    <row r="1083" spans="1:28" x14ac:dyDescent="0.25">
      <c r="A1083" s="1011">
        <v>94134871</v>
      </c>
      <c r="B1083" s="1011" t="s">
        <v>1972</v>
      </c>
      <c r="C1083" s="1011" t="s">
        <v>1326</v>
      </c>
      <c r="D1083" s="1011" t="s">
        <v>1</v>
      </c>
      <c r="E1083" s="1011" t="s">
        <v>135</v>
      </c>
      <c r="F1083" s="1011" t="s">
        <v>11</v>
      </c>
      <c r="G1083" s="1011" t="s">
        <v>11</v>
      </c>
      <c r="H1083" s="1011" t="s">
        <v>93</v>
      </c>
      <c r="I1083" s="1011" t="s">
        <v>1973</v>
      </c>
      <c r="J1083" s="1011" t="s">
        <v>1360</v>
      </c>
      <c r="K1083" s="1011" t="s">
        <v>1329</v>
      </c>
      <c r="L1083" s="1011" t="s">
        <v>47</v>
      </c>
      <c r="M1083" s="1011" t="s">
        <v>198</v>
      </c>
      <c r="N1083" s="1011">
        <v>166.41720000000001</v>
      </c>
      <c r="O1083" s="1011">
        <v>135.41720000000001</v>
      </c>
      <c r="P1083" s="1011">
        <v>1632.94</v>
      </c>
      <c r="Q1083" s="1011">
        <v>9763.44</v>
      </c>
      <c r="R1083" s="1011">
        <v>2465.94</v>
      </c>
      <c r="S1083" s="1011">
        <v>1102.13517232</v>
      </c>
      <c r="T1083" s="1011">
        <v>0</v>
      </c>
      <c r="U1083" s="1011">
        <v>0</v>
      </c>
      <c r="V1083" s="1011">
        <v>2465.94</v>
      </c>
      <c r="W1083" s="1011" t="s">
        <v>1361</v>
      </c>
      <c r="X1083" s="1011" t="s">
        <v>1331</v>
      </c>
      <c r="Y1083" s="1011" t="s">
        <v>1974</v>
      </c>
      <c r="AA1083" s="1011" t="s">
        <v>1975</v>
      </c>
      <c r="AB1083" s="1011" t="s">
        <v>140</v>
      </c>
    </row>
    <row r="1084" spans="1:28" x14ac:dyDescent="0.25">
      <c r="A1084" s="1011">
        <v>53752606</v>
      </c>
      <c r="B1084" s="1011" t="s">
        <v>2411</v>
      </c>
      <c r="C1084" s="1011" t="s">
        <v>1326</v>
      </c>
      <c r="D1084" s="1011" t="s">
        <v>1</v>
      </c>
      <c r="E1084" s="1011" t="s">
        <v>135</v>
      </c>
      <c r="F1084" s="1011" t="s">
        <v>11</v>
      </c>
      <c r="G1084" s="1011" t="s">
        <v>11</v>
      </c>
      <c r="H1084" s="1011" t="s">
        <v>530</v>
      </c>
      <c r="I1084" s="1011" t="s">
        <v>2412</v>
      </c>
      <c r="J1084" s="1011" t="s">
        <v>1663</v>
      </c>
      <c r="K1084" s="1011" t="s">
        <v>1329</v>
      </c>
      <c r="L1084" s="1011" t="s">
        <v>47</v>
      </c>
      <c r="M1084" s="1011" t="s">
        <v>198</v>
      </c>
      <c r="N1084" s="1011">
        <v>165</v>
      </c>
      <c r="O1084" s="1011">
        <v>116</v>
      </c>
      <c r="P1084" s="1011">
        <v>10768.9</v>
      </c>
      <c r="Q1084" s="1011">
        <v>23480.73</v>
      </c>
      <c r="R1084" s="1011">
        <v>7.49</v>
      </c>
      <c r="S1084" s="1011">
        <v>3050.74321663</v>
      </c>
      <c r="T1084" s="1011">
        <v>0</v>
      </c>
      <c r="U1084" s="1011">
        <v>0</v>
      </c>
      <c r="V1084" s="1011">
        <v>7.49</v>
      </c>
      <c r="W1084" s="1011" t="s">
        <v>1664</v>
      </c>
      <c r="X1084" s="1011" t="s">
        <v>1331</v>
      </c>
      <c r="Y1084" s="1011" t="s">
        <v>2413</v>
      </c>
      <c r="AA1084" s="1011" t="s">
        <v>2414</v>
      </c>
      <c r="AB1084" s="1011" t="s">
        <v>140</v>
      </c>
    </row>
    <row r="1085" spans="1:28" x14ac:dyDescent="0.25">
      <c r="A1085" s="1011">
        <v>43922541</v>
      </c>
      <c r="B1085" s="1011" t="s">
        <v>2538</v>
      </c>
      <c r="C1085" s="1011" t="s">
        <v>1326</v>
      </c>
      <c r="D1085" s="1011" t="s">
        <v>1</v>
      </c>
      <c r="E1085" s="1011" t="s">
        <v>135</v>
      </c>
      <c r="F1085" s="1011" t="s">
        <v>35</v>
      </c>
      <c r="G1085" s="1011" t="s">
        <v>35</v>
      </c>
      <c r="H1085" s="1011" t="s">
        <v>86</v>
      </c>
      <c r="I1085" s="1011" t="s">
        <v>1498</v>
      </c>
      <c r="J1085" s="1011" t="s">
        <v>1499</v>
      </c>
      <c r="K1085" s="1011" t="s">
        <v>1329</v>
      </c>
      <c r="L1085" s="1011" t="s">
        <v>47</v>
      </c>
      <c r="M1085" s="1011" t="s">
        <v>198</v>
      </c>
      <c r="N1085" s="1011">
        <v>31</v>
      </c>
      <c r="O1085" s="1011">
        <v>0</v>
      </c>
      <c r="P1085" s="1011">
        <v>496</v>
      </c>
      <c r="Q1085" s="1011">
        <v>1186.6199999999999</v>
      </c>
      <c r="R1085" s="1011">
        <v>199.66</v>
      </c>
      <c r="S1085" s="1011">
        <v>124.49946272</v>
      </c>
      <c r="T1085" s="1011">
        <v>0</v>
      </c>
      <c r="U1085" s="1011">
        <v>0</v>
      </c>
      <c r="V1085" s="1011">
        <v>199.66</v>
      </c>
      <c r="W1085" s="1011" t="s">
        <v>1361</v>
      </c>
      <c r="X1085" s="1011" t="s">
        <v>1331</v>
      </c>
      <c r="Y1085" s="1011" t="s">
        <v>2539</v>
      </c>
      <c r="AA1085" s="1011" t="s">
        <v>2540</v>
      </c>
      <c r="AB1085" s="1011" t="s">
        <v>140</v>
      </c>
    </row>
    <row r="1086" spans="1:28" x14ac:dyDescent="0.25">
      <c r="A1086" s="1011">
        <v>24128670</v>
      </c>
      <c r="B1086" s="1011" t="s">
        <v>1667</v>
      </c>
      <c r="C1086" s="1011" t="s">
        <v>1326</v>
      </c>
      <c r="D1086" s="1011" t="s">
        <v>1</v>
      </c>
      <c r="E1086" s="1011" t="s">
        <v>135</v>
      </c>
      <c r="F1086" s="1011" t="s">
        <v>14</v>
      </c>
      <c r="G1086" s="1011" t="s">
        <v>14</v>
      </c>
      <c r="H1086" s="1011" t="s">
        <v>96</v>
      </c>
      <c r="I1086" s="1011" t="s">
        <v>1668</v>
      </c>
      <c r="J1086" s="1011" t="s">
        <v>1669</v>
      </c>
      <c r="K1086" s="1011" t="s">
        <v>1329</v>
      </c>
      <c r="L1086" s="1011" t="s">
        <v>47</v>
      </c>
      <c r="M1086" s="1011" t="s">
        <v>198</v>
      </c>
      <c r="N1086" s="1011">
        <v>14</v>
      </c>
      <c r="O1086" s="1011">
        <v>12</v>
      </c>
      <c r="P1086" s="1011">
        <v>16.5</v>
      </c>
      <c r="Q1086" s="1011">
        <v>152.61000000000001</v>
      </c>
      <c r="R1086" s="1011">
        <v>52.65</v>
      </c>
      <c r="S1086" s="1011">
        <v>8.3000000000000007</v>
      </c>
      <c r="T1086" s="1011">
        <v>0</v>
      </c>
      <c r="U1086" s="1011">
        <v>0</v>
      </c>
      <c r="V1086" s="1011">
        <v>52.65</v>
      </c>
      <c r="W1086" s="1011" t="s">
        <v>1670</v>
      </c>
      <c r="X1086" s="1011" t="s">
        <v>1331</v>
      </c>
      <c r="Y1086" s="1011" t="s">
        <v>1671</v>
      </c>
      <c r="Z1086" s="1011" t="s">
        <v>1672</v>
      </c>
      <c r="AA1086" s="1011" t="s">
        <v>1673</v>
      </c>
      <c r="AB1086" s="1011" t="s">
        <v>140</v>
      </c>
    </row>
    <row r="1087" spans="1:28" x14ac:dyDescent="0.25">
      <c r="A1087" s="1011">
        <v>84175637</v>
      </c>
      <c r="B1087" s="1011" t="s">
        <v>1980</v>
      </c>
      <c r="C1087" s="1011" t="s">
        <v>1326</v>
      </c>
      <c r="D1087" s="1011" t="s">
        <v>1</v>
      </c>
      <c r="E1087" s="1011" t="s">
        <v>135</v>
      </c>
      <c r="F1087" s="1011" t="s">
        <v>35</v>
      </c>
      <c r="G1087" s="1011" t="s">
        <v>35</v>
      </c>
      <c r="H1087" s="1011" t="s">
        <v>92</v>
      </c>
      <c r="I1087" s="1011" t="s">
        <v>1462</v>
      </c>
      <c r="J1087" s="1011" t="s">
        <v>1463</v>
      </c>
      <c r="K1087" s="1011" t="s">
        <v>1329</v>
      </c>
      <c r="L1087" s="1011" t="s">
        <v>47</v>
      </c>
      <c r="M1087" s="1011" t="s">
        <v>198</v>
      </c>
      <c r="N1087" s="1011">
        <v>710</v>
      </c>
      <c r="O1087" s="1011">
        <v>700</v>
      </c>
      <c r="P1087" s="1011">
        <v>24673.200000000001</v>
      </c>
      <c r="Q1087" s="1011">
        <v>13885.3</v>
      </c>
      <c r="R1087" s="1011">
        <v>-1166.19</v>
      </c>
      <c r="S1087" s="1011">
        <v>1971.2061615099999</v>
      </c>
      <c r="T1087" s="1011">
        <v>0</v>
      </c>
      <c r="U1087" s="1011">
        <v>0</v>
      </c>
      <c r="V1087" s="1011">
        <v>-1166.19</v>
      </c>
      <c r="W1087" s="1011" t="s">
        <v>1464</v>
      </c>
      <c r="X1087" s="1011" t="s">
        <v>1331</v>
      </c>
      <c r="Y1087" s="1011" t="s">
        <v>1981</v>
      </c>
      <c r="AA1087" s="1011" t="s">
        <v>1982</v>
      </c>
      <c r="AB1087" s="1011" t="s">
        <v>140</v>
      </c>
    </row>
    <row r="1088" spans="1:28" x14ac:dyDescent="0.25">
      <c r="A1088" s="1011">
        <v>13866041</v>
      </c>
      <c r="B1088" s="1011" t="s">
        <v>2007</v>
      </c>
      <c r="C1088" s="1011" t="s">
        <v>1326</v>
      </c>
      <c r="D1088" s="1011" t="s">
        <v>1</v>
      </c>
      <c r="E1088" s="1011" t="s">
        <v>135</v>
      </c>
      <c r="F1088" s="1011" t="s">
        <v>20</v>
      </c>
      <c r="G1088" s="1011" t="s">
        <v>20</v>
      </c>
      <c r="H1088" s="1011" t="s">
        <v>101</v>
      </c>
      <c r="I1088" s="1011" t="s">
        <v>1675</v>
      </c>
      <c r="J1088" s="1011" t="s">
        <v>1676</v>
      </c>
      <c r="K1088" s="1011" t="s">
        <v>1329</v>
      </c>
      <c r="L1088" s="1011" t="s">
        <v>47</v>
      </c>
      <c r="M1088" s="1011" t="s">
        <v>198</v>
      </c>
      <c r="N1088" s="1011">
        <v>28</v>
      </c>
      <c r="O1088" s="1011">
        <v>26</v>
      </c>
      <c r="P1088" s="1011">
        <v>955.75</v>
      </c>
      <c r="Q1088" s="1011">
        <v>663.27</v>
      </c>
      <c r="R1088" s="1011">
        <v>49.22</v>
      </c>
      <c r="S1088" s="1011">
        <v>119.57299759</v>
      </c>
      <c r="T1088" s="1011">
        <v>0</v>
      </c>
      <c r="U1088" s="1011">
        <v>0</v>
      </c>
      <c r="V1088" s="1011">
        <v>49.22</v>
      </c>
      <c r="W1088" s="1011" t="s">
        <v>47</v>
      </c>
      <c r="X1088" s="1011" t="s">
        <v>1331</v>
      </c>
      <c r="Y1088" s="1011" t="s">
        <v>2008</v>
      </c>
      <c r="AA1088" s="1011" t="s">
        <v>2009</v>
      </c>
      <c r="AB1088" s="1011" t="s">
        <v>140</v>
      </c>
    </row>
    <row r="1089" spans="1:28" x14ac:dyDescent="0.25">
      <c r="A1089" s="1011">
        <v>34137794</v>
      </c>
      <c r="B1089" s="1011" t="s">
        <v>1520</v>
      </c>
      <c r="C1089" s="1011" t="s">
        <v>1326</v>
      </c>
      <c r="D1089" s="1011" t="s">
        <v>1</v>
      </c>
      <c r="E1089" s="1011" t="s">
        <v>135</v>
      </c>
      <c r="F1089" s="1011" t="s">
        <v>14</v>
      </c>
      <c r="G1089" s="1011" t="s">
        <v>14</v>
      </c>
      <c r="H1089" s="1011" t="s">
        <v>97</v>
      </c>
      <c r="I1089" s="1011" t="s">
        <v>1521</v>
      </c>
      <c r="J1089" s="1011" t="s">
        <v>1522</v>
      </c>
      <c r="K1089" s="1011" t="s">
        <v>1329</v>
      </c>
      <c r="L1089" s="1011" t="s">
        <v>47</v>
      </c>
      <c r="M1089" s="1011" t="s">
        <v>198</v>
      </c>
      <c r="N1089" s="1011">
        <v>561</v>
      </c>
      <c r="O1089" s="1011">
        <v>482</v>
      </c>
      <c r="P1089" s="1011">
        <v>21624.07</v>
      </c>
      <c r="Q1089" s="1011">
        <v>14347.61</v>
      </c>
      <c r="R1089" s="1011">
        <v>2694.7244523200002</v>
      </c>
      <c r="S1089" s="1011">
        <v>2331.7519632499998</v>
      </c>
      <c r="T1089" s="1011">
        <v>4.4523200000000001E-3</v>
      </c>
      <c r="U1089" s="1011">
        <v>0</v>
      </c>
      <c r="V1089" s="1011">
        <v>2694.72</v>
      </c>
      <c r="W1089" s="1011" t="s">
        <v>1523</v>
      </c>
      <c r="X1089" s="1011" t="s">
        <v>1331</v>
      </c>
      <c r="Y1089" s="1011" t="s">
        <v>1524</v>
      </c>
      <c r="AA1089" s="1011" t="s">
        <v>1525</v>
      </c>
      <c r="AB1089" s="1011" t="s">
        <v>140</v>
      </c>
    </row>
    <row r="1090" spans="1:28" x14ac:dyDescent="0.25">
      <c r="A1090" s="1011">
        <v>4013058</v>
      </c>
      <c r="B1090" s="1011" t="s">
        <v>2184</v>
      </c>
      <c r="C1090" s="1011" t="s">
        <v>1326</v>
      </c>
      <c r="D1090" s="1011" t="s">
        <v>1</v>
      </c>
      <c r="E1090" s="1011" t="s">
        <v>135</v>
      </c>
      <c r="F1090" s="1011" t="s">
        <v>48</v>
      </c>
      <c r="G1090" s="1011" t="s">
        <v>48</v>
      </c>
      <c r="H1090" s="1011" t="s">
        <v>102</v>
      </c>
      <c r="I1090" s="1011" t="s">
        <v>1595</v>
      </c>
      <c r="J1090" s="1011" t="s">
        <v>1596</v>
      </c>
      <c r="K1090" s="1011" t="s">
        <v>1329</v>
      </c>
      <c r="L1090" s="1011" t="s">
        <v>47</v>
      </c>
      <c r="M1090" s="1011" t="s">
        <v>198</v>
      </c>
      <c r="N1090" s="1011">
        <v>75</v>
      </c>
      <c r="O1090" s="1011">
        <v>0</v>
      </c>
      <c r="P1090" s="1011">
        <v>3083.17</v>
      </c>
      <c r="Q1090" s="1011">
        <v>4837.41</v>
      </c>
      <c r="R1090" s="1011">
        <v>302.73352958999999</v>
      </c>
      <c r="S1090" s="1011">
        <v>141.74944667</v>
      </c>
      <c r="T1090" s="1011">
        <v>6.4435295899999998</v>
      </c>
      <c r="U1090" s="1011">
        <v>0</v>
      </c>
      <c r="V1090" s="1011">
        <v>296.29000000000002</v>
      </c>
      <c r="W1090" s="1011" t="s">
        <v>1597</v>
      </c>
      <c r="X1090" s="1011" t="s">
        <v>1331</v>
      </c>
      <c r="Y1090" s="1011" t="s">
        <v>2185</v>
      </c>
      <c r="AA1090" s="1011" t="s">
        <v>2186</v>
      </c>
      <c r="AB1090" s="1011" t="s">
        <v>140</v>
      </c>
    </row>
    <row r="1091" spans="1:28" x14ac:dyDescent="0.25">
      <c r="A1091" s="1011">
        <v>3753290</v>
      </c>
      <c r="B1091" s="1011" t="s">
        <v>2147</v>
      </c>
      <c r="C1091" s="1011" t="s">
        <v>1326</v>
      </c>
      <c r="D1091" s="1011" t="s">
        <v>1</v>
      </c>
      <c r="E1091" s="1011" t="s">
        <v>135</v>
      </c>
      <c r="F1091" s="1011" t="s">
        <v>6</v>
      </c>
      <c r="G1091" s="1011" t="s">
        <v>6</v>
      </c>
      <c r="H1091" s="1011" t="s">
        <v>1394</v>
      </c>
      <c r="I1091" s="1011" t="s">
        <v>2148</v>
      </c>
      <c r="J1091" s="1011" t="s">
        <v>1371</v>
      </c>
      <c r="K1091" s="1011" t="s">
        <v>1329</v>
      </c>
      <c r="L1091" s="1011" t="s">
        <v>47</v>
      </c>
      <c r="M1091" s="1011" t="s">
        <v>198</v>
      </c>
      <c r="N1091" s="1011">
        <v>0</v>
      </c>
      <c r="O1091" s="1011">
        <v>0</v>
      </c>
      <c r="P1091" s="1011">
        <v>0</v>
      </c>
      <c r="Q1091" s="1011">
        <v>0</v>
      </c>
      <c r="R1091" s="1011">
        <v>0</v>
      </c>
      <c r="S1091" s="1011">
        <v>0</v>
      </c>
      <c r="T1091" s="1011">
        <v>0</v>
      </c>
      <c r="U1091" s="1011">
        <v>0</v>
      </c>
      <c r="V1091" s="1011">
        <v>0</v>
      </c>
      <c r="W1091" s="1011" t="s">
        <v>1372</v>
      </c>
      <c r="X1091" s="1011" t="s">
        <v>1331</v>
      </c>
      <c r="Y1091" s="1011" t="s">
        <v>2149</v>
      </c>
      <c r="AA1091" s="1011" t="s">
        <v>2150</v>
      </c>
      <c r="AB1091" s="1011" t="s">
        <v>140</v>
      </c>
    </row>
    <row r="1092" spans="1:28" x14ac:dyDescent="0.25">
      <c r="A1092" s="1011">
        <v>74088600</v>
      </c>
      <c r="B1092" s="1011" t="s">
        <v>2254</v>
      </c>
      <c r="C1092" s="1011" t="s">
        <v>1326</v>
      </c>
      <c r="D1092" s="1011" t="s">
        <v>1</v>
      </c>
      <c r="E1092" s="1011" t="s">
        <v>135</v>
      </c>
      <c r="F1092" s="1011" t="s">
        <v>14</v>
      </c>
      <c r="G1092" s="1011" t="s">
        <v>14</v>
      </c>
      <c r="H1092" s="1011" t="s">
        <v>90</v>
      </c>
      <c r="I1092" s="1011" t="s">
        <v>2255</v>
      </c>
      <c r="J1092" s="1011" t="s">
        <v>2256</v>
      </c>
      <c r="K1092" s="1011" t="s">
        <v>1329</v>
      </c>
      <c r="L1092" s="1011" t="s">
        <v>47</v>
      </c>
      <c r="M1092" s="1011" t="s">
        <v>198</v>
      </c>
      <c r="N1092" s="1011">
        <v>83</v>
      </c>
      <c r="O1092" s="1011">
        <v>83</v>
      </c>
      <c r="P1092" s="1011">
        <v>2900</v>
      </c>
      <c r="Q1092" s="1011">
        <v>4418.1400000000003</v>
      </c>
      <c r="R1092" s="1011">
        <v>326.58999999999997</v>
      </c>
      <c r="S1092" s="1011">
        <v>489.65879724000001</v>
      </c>
      <c r="T1092" s="1011">
        <v>0</v>
      </c>
      <c r="U1092" s="1011">
        <v>0</v>
      </c>
      <c r="V1092" s="1011">
        <v>326.58999999999997</v>
      </c>
      <c r="W1092" s="1011" t="s">
        <v>2257</v>
      </c>
      <c r="X1092" s="1011" t="s">
        <v>1331</v>
      </c>
      <c r="Y1092" s="1011" t="s">
        <v>2258</v>
      </c>
      <c r="AA1092" s="1011" t="s">
        <v>2259</v>
      </c>
      <c r="AB1092" s="1011" t="s">
        <v>140</v>
      </c>
    </row>
    <row r="1093" spans="1:28" x14ac:dyDescent="0.25">
      <c r="A1093" s="1011">
        <v>3756327</v>
      </c>
      <c r="B1093" s="1011" t="s">
        <v>2348</v>
      </c>
      <c r="C1093" s="1011" t="s">
        <v>1326</v>
      </c>
      <c r="D1093" s="1011" t="s">
        <v>1</v>
      </c>
      <c r="E1093" s="1011" t="s">
        <v>135</v>
      </c>
      <c r="F1093" s="1011" t="s">
        <v>14</v>
      </c>
      <c r="G1093" s="1011" t="s">
        <v>14</v>
      </c>
      <c r="H1093" s="1011" t="s">
        <v>98</v>
      </c>
      <c r="I1093" s="1011" t="s">
        <v>1879</v>
      </c>
      <c r="J1093" s="1011" t="s">
        <v>1880</v>
      </c>
      <c r="K1093" s="1011" t="s">
        <v>1329</v>
      </c>
      <c r="L1093" s="1011" t="s">
        <v>47</v>
      </c>
      <c r="M1093" s="1011" t="s">
        <v>198</v>
      </c>
      <c r="N1093" s="1011">
        <v>129</v>
      </c>
      <c r="O1093" s="1011">
        <v>0</v>
      </c>
      <c r="P1093" s="1011">
        <v>5931.4</v>
      </c>
      <c r="Q1093" s="1011">
        <v>4672.32</v>
      </c>
      <c r="R1093" s="1011">
        <v>1467.1</v>
      </c>
      <c r="S1093" s="1011">
        <v>0</v>
      </c>
      <c r="T1093" s="1011">
        <v>0</v>
      </c>
      <c r="U1093" s="1011">
        <v>0</v>
      </c>
      <c r="V1093" s="1011">
        <v>1467.1</v>
      </c>
      <c r="W1093" s="1011" t="s">
        <v>1881</v>
      </c>
      <c r="X1093" s="1011" t="s">
        <v>1331</v>
      </c>
      <c r="Y1093" s="1011" t="s">
        <v>2349</v>
      </c>
      <c r="AA1093" s="1011" t="s">
        <v>2350</v>
      </c>
      <c r="AB1093" s="1011" t="s">
        <v>140</v>
      </c>
    </row>
    <row r="1094" spans="1:28" x14ac:dyDescent="0.25">
      <c r="A1094" s="1011">
        <v>43758085</v>
      </c>
      <c r="B1094" s="1011" t="s">
        <v>2218</v>
      </c>
      <c r="C1094" s="1011" t="s">
        <v>1326</v>
      </c>
      <c r="D1094" s="1011" t="s">
        <v>1</v>
      </c>
      <c r="E1094" s="1011" t="s">
        <v>135</v>
      </c>
      <c r="F1094" s="1011" t="s">
        <v>38</v>
      </c>
      <c r="G1094" s="1011" t="s">
        <v>38</v>
      </c>
      <c r="H1094" s="1011" t="s">
        <v>94</v>
      </c>
      <c r="I1094" s="1011" t="s">
        <v>2219</v>
      </c>
      <c r="J1094" s="1011" t="s">
        <v>1755</v>
      </c>
      <c r="K1094" s="1011" t="s">
        <v>1329</v>
      </c>
      <c r="L1094" s="1011" t="s">
        <v>47</v>
      </c>
      <c r="M1094" s="1011" t="s">
        <v>198</v>
      </c>
      <c r="N1094" s="1011">
        <v>411</v>
      </c>
      <c r="O1094" s="1011">
        <v>157</v>
      </c>
      <c r="P1094" s="1011">
        <v>15140</v>
      </c>
      <c r="Q1094" s="1011">
        <v>7867.64</v>
      </c>
      <c r="R1094" s="1011">
        <v>328.97</v>
      </c>
      <c r="S1094" s="1011">
        <v>1223.7595620300001</v>
      </c>
      <c r="T1094" s="1011">
        <v>0</v>
      </c>
      <c r="U1094" s="1011">
        <v>0</v>
      </c>
      <c r="V1094" s="1011">
        <v>328.97</v>
      </c>
      <c r="W1094" s="1011" t="s">
        <v>1361</v>
      </c>
      <c r="X1094" s="1011" t="s">
        <v>1331</v>
      </c>
      <c r="Y1094" s="1011" t="s">
        <v>2220</v>
      </c>
      <c r="AA1094" s="1011" t="s">
        <v>2221</v>
      </c>
      <c r="AB1094" s="1011" t="s">
        <v>140</v>
      </c>
    </row>
    <row r="1095" spans="1:28" x14ac:dyDescent="0.25">
      <c r="A1095" s="1011">
        <v>74096488</v>
      </c>
      <c r="B1095" s="1011" t="s">
        <v>1425</v>
      </c>
      <c r="C1095" s="1011" t="s">
        <v>1326</v>
      </c>
      <c r="D1095" s="1011" t="s">
        <v>1</v>
      </c>
      <c r="E1095" s="1011" t="s">
        <v>135</v>
      </c>
      <c r="F1095" s="1011" t="s">
        <v>14</v>
      </c>
      <c r="G1095" s="1011" t="s">
        <v>14</v>
      </c>
      <c r="H1095" s="1011" t="s">
        <v>89</v>
      </c>
      <c r="I1095" s="1011" t="s">
        <v>1426</v>
      </c>
      <c r="J1095" s="1011" t="s">
        <v>1427</v>
      </c>
      <c r="K1095" s="1011" t="s">
        <v>1329</v>
      </c>
      <c r="L1095" s="1011" t="s">
        <v>47</v>
      </c>
      <c r="M1095" s="1011" t="s">
        <v>198</v>
      </c>
      <c r="N1095" s="1011">
        <v>77</v>
      </c>
      <c r="O1095" s="1011">
        <v>13</v>
      </c>
      <c r="P1095" s="1011">
        <v>1013.5</v>
      </c>
      <c r="Q1095" s="1011">
        <v>3207.91</v>
      </c>
      <c r="R1095" s="1011">
        <v>651.58504102999996</v>
      </c>
      <c r="S1095" s="1011">
        <v>288.67561740999997</v>
      </c>
      <c r="T1095" s="1011">
        <v>5.0410300000000002E-3</v>
      </c>
      <c r="U1095" s="1011">
        <v>0</v>
      </c>
      <c r="V1095" s="1011">
        <v>651.58000000000004</v>
      </c>
      <c r="W1095" s="1011" t="s">
        <v>1428</v>
      </c>
      <c r="X1095" s="1011" t="s">
        <v>1331</v>
      </c>
      <c r="Y1095" s="1011" t="s">
        <v>1429</v>
      </c>
      <c r="AA1095" s="1011" t="s">
        <v>1430</v>
      </c>
      <c r="AB1095" s="1011" t="s">
        <v>140</v>
      </c>
    </row>
    <row r="1096" spans="1:28" x14ac:dyDescent="0.25">
      <c r="A1096" s="1011">
        <v>24114548</v>
      </c>
      <c r="B1096" s="1011" t="s">
        <v>2567</v>
      </c>
      <c r="C1096" s="1011" t="s">
        <v>1326</v>
      </c>
      <c r="D1096" s="1011" t="s">
        <v>1</v>
      </c>
      <c r="E1096" s="1011" t="s">
        <v>135</v>
      </c>
      <c r="F1096" s="1011" t="s">
        <v>34</v>
      </c>
      <c r="G1096" s="1011" t="s">
        <v>34</v>
      </c>
      <c r="H1096" s="1011" t="s">
        <v>93</v>
      </c>
      <c r="I1096" s="1011" t="s">
        <v>2568</v>
      </c>
      <c r="J1096" s="1011" t="s">
        <v>1416</v>
      </c>
      <c r="K1096" s="1011" t="s">
        <v>1329</v>
      </c>
      <c r="L1096" s="1011" t="s">
        <v>47</v>
      </c>
      <c r="M1096" s="1011" t="s">
        <v>198</v>
      </c>
      <c r="N1096" s="1011">
        <v>695.16679999999997</v>
      </c>
      <c r="O1096" s="1011">
        <v>269.16680000000002</v>
      </c>
      <c r="P1096" s="1011">
        <v>10828.44</v>
      </c>
      <c r="Q1096" s="1011">
        <v>22307.93</v>
      </c>
      <c r="R1096" s="1011">
        <v>2039.34</v>
      </c>
      <c r="S1096" s="1011">
        <v>3184.7784617399998</v>
      </c>
      <c r="T1096" s="1011">
        <v>0</v>
      </c>
      <c r="U1096" s="1011">
        <v>0</v>
      </c>
      <c r="V1096" s="1011">
        <v>2039.34</v>
      </c>
      <c r="W1096" s="1011" t="s">
        <v>1397</v>
      </c>
      <c r="X1096" s="1011" t="s">
        <v>1331</v>
      </c>
      <c r="Y1096" s="1011" t="s">
        <v>2569</v>
      </c>
      <c r="AA1096" s="1011" t="s">
        <v>2111</v>
      </c>
      <c r="AB1096" s="1011" t="s">
        <v>140</v>
      </c>
    </row>
    <row r="1097" spans="1:28" x14ac:dyDescent="0.25">
      <c r="A1097" s="1011">
        <v>54239215</v>
      </c>
      <c r="B1097" s="1011" t="s">
        <v>2530</v>
      </c>
      <c r="C1097" s="1011" t="s">
        <v>1326</v>
      </c>
      <c r="D1097" s="1011" t="s">
        <v>1</v>
      </c>
      <c r="E1097" s="1011" t="s">
        <v>135</v>
      </c>
      <c r="F1097" s="1011" t="s">
        <v>38</v>
      </c>
      <c r="G1097" s="1011" t="s">
        <v>38</v>
      </c>
      <c r="H1097" s="1011" t="s">
        <v>90</v>
      </c>
      <c r="I1097" s="1011" t="s">
        <v>2531</v>
      </c>
      <c r="J1097" s="1011" t="s">
        <v>1669</v>
      </c>
      <c r="K1097" s="1011" t="s">
        <v>1329</v>
      </c>
      <c r="L1097" s="1011" t="s">
        <v>47</v>
      </c>
      <c r="M1097" s="1011" t="s">
        <v>198</v>
      </c>
      <c r="N1097" s="1011">
        <v>100</v>
      </c>
      <c r="O1097" s="1011">
        <v>100</v>
      </c>
      <c r="P1097" s="1011">
        <v>2190</v>
      </c>
      <c r="Q1097" s="1011">
        <v>6490.95</v>
      </c>
      <c r="R1097" s="1011">
        <v>859.05</v>
      </c>
      <c r="S1097" s="1011">
        <v>483.75566447</v>
      </c>
      <c r="T1097" s="1011">
        <v>0</v>
      </c>
      <c r="U1097" s="1011">
        <v>0</v>
      </c>
      <c r="V1097" s="1011">
        <v>859.05</v>
      </c>
      <c r="W1097" s="1011" t="s">
        <v>1670</v>
      </c>
      <c r="X1097" s="1011" t="s">
        <v>1331</v>
      </c>
      <c r="Y1097" s="1011" t="s">
        <v>2532</v>
      </c>
      <c r="Z1097" s="1011" t="s">
        <v>2533</v>
      </c>
      <c r="AA1097" s="1011" t="s">
        <v>1992</v>
      </c>
      <c r="AB1097" s="1011" t="s">
        <v>140</v>
      </c>
    </row>
    <row r="1098" spans="1:28" x14ac:dyDescent="0.25">
      <c r="A1098" s="1011">
        <v>3756756</v>
      </c>
      <c r="B1098" s="1011" t="s">
        <v>2514</v>
      </c>
      <c r="C1098" s="1011" t="s">
        <v>1326</v>
      </c>
      <c r="D1098" s="1011" t="s">
        <v>113</v>
      </c>
      <c r="E1098" s="1011" t="s">
        <v>135</v>
      </c>
      <c r="F1098" s="1011" t="s">
        <v>267</v>
      </c>
      <c r="G1098" s="1011" t="s">
        <v>1687</v>
      </c>
      <c r="H1098" s="1011" t="s">
        <v>88</v>
      </c>
      <c r="I1098" s="1011" t="s">
        <v>2515</v>
      </c>
      <c r="J1098" s="1011" t="s">
        <v>2516</v>
      </c>
      <c r="K1098" s="1011" t="s">
        <v>1329</v>
      </c>
      <c r="L1098" s="1011" t="s">
        <v>47</v>
      </c>
      <c r="M1098" s="1011" t="s">
        <v>198</v>
      </c>
      <c r="N1098" s="1011">
        <v>11</v>
      </c>
      <c r="O1098" s="1011">
        <v>2</v>
      </c>
      <c r="P1098" s="1011">
        <v>144</v>
      </c>
      <c r="Q1098" s="1011">
        <v>601.66999999999996</v>
      </c>
      <c r="R1098" s="1011">
        <v>119.2</v>
      </c>
      <c r="S1098" s="1011">
        <v>60.983261579999997</v>
      </c>
      <c r="T1098" s="1011">
        <v>0</v>
      </c>
      <c r="U1098" s="1011">
        <v>0</v>
      </c>
      <c r="V1098" s="1011">
        <v>119.2</v>
      </c>
      <c r="W1098" s="1011" t="s">
        <v>2517</v>
      </c>
      <c r="X1098" s="1011" t="s">
        <v>1331</v>
      </c>
      <c r="Y1098" s="1011" t="s">
        <v>2518</v>
      </c>
      <c r="AA1098" s="1011" t="s">
        <v>2519</v>
      </c>
      <c r="AB1098" s="1011" t="s">
        <v>140</v>
      </c>
    </row>
    <row r="1099" spans="1:28" x14ac:dyDescent="0.25">
      <c r="A1099" s="1011">
        <v>3772456</v>
      </c>
      <c r="B1099" s="1011" t="s">
        <v>2526</v>
      </c>
      <c r="C1099" s="1011" t="s">
        <v>1326</v>
      </c>
      <c r="D1099" s="1011" t="s">
        <v>1</v>
      </c>
      <c r="E1099" s="1011" t="s">
        <v>135</v>
      </c>
      <c r="F1099" s="1011" t="s">
        <v>45</v>
      </c>
      <c r="G1099" s="1011" t="s">
        <v>45</v>
      </c>
      <c r="H1099" s="1011" t="s">
        <v>101</v>
      </c>
      <c r="I1099" s="1011" t="s">
        <v>2527</v>
      </c>
      <c r="J1099" s="1011" t="s">
        <v>1475</v>
      </c>
      <c r="K1099" s="1011" t="s">
        <v>1329</v>
      </c>
      <c r="L1099" s="1011" t="s">
        <v>47</v>
      </c>
      <c r="M1099" s="1011" t="s">
        <v>198</v>
      </c>
      <c r="N1099" s="1011">
        <v>35.833399999999997</v>
      </c>
      <c r="O1099" s="1011">
        <v>0.83340000000000003</v>
      </c>
      <c r="P1099" s="1011">
        <v>1481.05</v>
      </c>
      <c r="Q1099" s="1011">
        <v>1260.24</v>
      </c>
      <c r="R1099" s="1011">
        <v>392.86</v>
      </c>
      <c r="S1099" s="1011">
        <v>77.470753310000006</v>
      </c>
      <c r="T1099" s="1011">
        <v>0</v>
      </c>
      <c r="U1099" s="1011">
        <v>0</v>
      </c>
      <c r="V1099" s="1011">
        <v>392.86</v>
      </c>
      <c r="W1099" s="1011" t="s">
        <v>1476</v>
      </c>
      <c r="X1099" s="1011" t="s">
        <v>1331</v>
      </c>
      <c r="Y1099" s="1011" t="s">
        <v>2528</v>
      </c>
      <c r="AA1099" s="1011" t="s">
        <v>2529</v>
      </c>
      <c r="AB1099" s="1011" t="s">
        <v>140</v>
      </c>
    </row>
    <row r="1100" spans="1:28" x14ac:dyDescent="0.25">
      <c r="A1100" s="1011">
        <v>53758215</v>
      </c>
      <c r="B1100" s="1011" t="s">
        <v>1771</v>
      </c>
      <c r="C1100" s="1011" t="s">
        <v>1326</v>
      </c>
      <c r="D1100" s="1011" t="s">
        <v>1</v>
      </c>
      <c r="E1100" s="1011" t="s">
        <v>135</v>
      </c>
      <c r="F1100" s="1011" t="s">
        <v>0</v>
      </c>
      <c r="G1100" s="1011" t="s">
        <v>0</v>
      </c>
      <c r="H1100" s="1011" t="s">
        <v>530</v>
      </c>
      <c r="I1100" s="1011" t="s">
        <v>1772</v>
      </c>
      <c r="J1100" s="1011" t="s">
        <v>1544</v>
      </c>
      <c r="K1100" s="1011" t="s">
        <v>1329</v>
      </c>
      <c r="L1100" s="1011" t="s">
        <v>47</v>
      </c>
      <c r="M1100" s="1011" t="s">
        <v>198</v>
      </c>
      <c r="N1100" s="1011">
        <v>94</v>
      </c>
      <c r="O1100" s="1011">
        <v>43</v>
      </c>
      <c r="P1100" s="1011">
        <v>1511.97</v>
      </c>
      <c r="Q1100" s="1011">
        <v>6672.4</v>
      </c>
      <c r="R1100" s="1011">
        <v>856.98</v>
      </c>
      <c r="S1100" s="1011">
        <v>370.34944192</v>
      </c>
      <c r="T1100" s="1011">
        <v>0</v>
      </c>
      <c r="U1100" s="1011">
        <v>0</v>
      </c>
      <c r="V1100" s="1011">
        <v>856.98</v>
      </c>
      <c r="W1100" s="1011" t="s">
        <v>1545</v>
      </c>
      <c r="X1100" s="1011" t="s">
        <v>1331</v>
      </c>
      <c r="Y1100" s="1011" t="s">
        <v>1773</v>
      </c>
      <c r="AA1100" s="1011" t="s">
        <v>1774</v>
      </c>
      <c r="AB1100" s="1011" t="s">
        <v>140</v>
      </c>
    </row>
    <row r="1101" spans="1:28" x14ac:dyDescent="0.25">
      <c r="A1101" s="1011">
        <v>4013058</v>
      </c>
      <c r="B1101" s="1011" t="s">
        <v>2184</v>
      </c>
      <c r="C1101" s="1011" t="s">
        <v>1326</v>
      </c>
      <c r="D1101" s="1011" t="s">
        <v>1</v>
      </c>
      <c r="E1101" s="1011" t="s">
        <v>135</v>
      </c>
      <c r="F1101" s="1011" t="s">
        <v>48</v>
      </c>
      <c r="G1101" s="1011" t="s">
        <v>48</v>
      </c>
      <c r="H1101" s="1011" t="s">
        <v>89</v>
      </c>
      <c r="I1101" s="1011" t="s">
        <v>1595</v>
      </c>
      <c r="J1101" s="1011" t="s">
        <v>1596</v>
      </c>
      <c r="K1101" s="1011" t="s">
        <v>1329</v>
      </c>
      <c r="L1101" s="1011" t="s">
        <v>47</v>
      </c>
      <c r="M1101" s="1011" t="s">
        <v>198</v>
      </c>
      <c r="N1101" s="1011">
        <v>104</v>
      </c>
      <c r="O1101" s="1011">
        <v>44</v>
      </c>
      <c r="P1101" s="1011">
        <v>1110</v>
      </c>
      <c r="Q1101" s="1011">
        <v>3315.16</v>
      </c>
      <c r="R1101" s="1011">
        <v>439.72778087</v>
      </c>
      <c r="S1101" s="1011">
        <v>466.10438353000001</v>
      </c>
      <c r="T1101" s="1011">
        <v>3.7780870000000001E-2</v>
      </c>
      <c r="U1101" s="1011">
        <v>0</v>
      </c>
      <c r="V1101" s="1011">
        <v>439.69</v>
      </c>
      <c r="W1101" s="1011" t="s">
        <v>1597</v>
      </c>
      <c r="X1101" s="1011" t="s">
        <v>1331</v>
      </c>
      <c r="Y1101" s="1011" t="s">
        <v>2185</v>
      </c>
      <c r="AA1101" s="1011" t="s">
        <v>2186</v>
      </c>
      <c r="AB1101" s="1011" t="s">
        <v>140</v>
      </c>
    </row>
    <row r="1102" spans="1:28" x14ac:dyDescent="0.25">
      <c r="A1102" s="1011">
        <v>74163817</v>
      </c>
      <c r="B1102" s="1011" t="s">
        <v>2282</v>
      </c>
      <c r="C1102" s="1011" t="s">
        <v>1326</v>
      </c>
      <c r="D1102" s="1011" t="s">
        <v>1</v>
      </c>
      <c r="E1102" s="1011" t="s">
        <v>135</v>
      </c>
      <c r="F1102" s="1011" t="s">
        <v>11</v>
      </c>
      <c r="G1102" s="1011" t="s">
        <v>11</v>
      </c>
      <c r="H1102" s="1011" t="s">
        <v>101</v>
      </c>
      <c r="I1102" s="1011" t="s">
        <v>2283</v>
      </c>
      <c r="J1102" s="1011" t="s">
        <v>1693</v>
      </c>
      <c r="K1102" s="1011" t="s">
        <v>1329</v>
      </c>
      <c r="L1102" s="1011" t="s">
        <v>47</v>
      </c>
      <c r="M1102" s="1011" t="s">
        <v>198</v>
      </c>
      <c r="N1102" s="1011">
        <v>153</v>
      </c>
      <c r="O1102" s="1011">
        <v>153</v>
      </c>
      <c r="P1102" s="1011">
        <v>5373.25</v>
      </c>
      <c r="Q1102" s="1011">
        <v>4820.71</v>
      </c>
      <c r="R1102" s="1011">
        <v>926.45</v>
      </c>
      <c r="S1102" s="1011">
        <v>859.52277521999997</v>
      </c>
      <c r="T1102" s="1011">
        <v>0</v>
      </c>
      <c r="U1102" s="1011">
        <v>0</v>
      </c>
      <c r="V1102" s="1011">
        <v>926.45</v>
      </c>
      <c r="W1102" s="1011" t="s">
        <v>1694</v>
      </c>
      <c r="X1102" s="1011" t="s">
        <v>1331</v>
      </c>
      <c r="Y1102" s="1011" t="s">
        <v>2284</v>
      </c>
      <c r="AA1102" s="1011" t="s">
        <v>2285</v>
      </c>
      <c r="AB1102" s="1011" t="s">
        <v>140</v>
      </c>
    </row>
    <row r="1103" spans="1:28" x14ac:dyDescent="0.25">
      <c r="A1103" s="1011">
        <v>4224762</v>
      </c>
      <c r="B1103" s="1011" t="s">
        <v>2154</v>
      </c>
      <c r="C1103" s="1011" t="s">
        <v>1326</v>
      </c>
      <c r="D1103" s="1011" t="s">
        <v>1</v>
      </c>
      <c r="E1103" s="1011" t="s">
        <v>135</v>
      </c>
      <c r="F1103" s="1011" t="s">
        <v>0</v>
      </c>
      <c r="G1103" s="1011" t="s">
        <v>0</v>
      </c>
      <c r="H1103" s="1011" t="s">
        <v>104</v>
      </c>
      <c r="I1103" s="1011" t="s">
        <v>2155</v>
      </c>
      <c r="J1103" s="1011" t="s">
        <v>1504</v>
      </c>
      <c r="K1103" s="1011" t="s">
        <v>1329</v>
      </c>
      <c r="L1103" s="1011" t="s">
        <v>47</v>
      </c>
      <c r="M1103" s="1011" t="s">
        <v>198</v>
      </c>
      <c r="N1103" s="1011">
        <v>10</v>
      </c>
      <c r="O1103" s="1011">
        <v>10</v>
      </c>
      <c r="P1103" s="1011">
        <v>119.75</v>
      </c>
      <c r="Q1103" s="1011">
        <v>483.43</v>
      </c>
      <c r="R1103" s="1011">
        <v>105.35</v>
      </c>
      <c r="S1103" s="1011">
        <v>61.618937240000001</v>
      </c>
      <c r="T1103" s="1011">
        <v>0</v>
      </c>
      <c r="U1103" s="1011">
        <v>0</v>
      </c>
      <c r="V1103" s="1011">
        <v>105.35</v>
      </c>
      <c r="W1103" s="1011" t="s">
        <v>1505</v>
      </c>
      <c r="X1103" s="1011" t="s">
        <v>1331</v>
      </c>
      <c r="Y1103" s="1011" t="s">
        <v>2156</v>
      </c>
      <c r="AA1103" s="1011" t="s">
        <v>2157</v>
      </c>
      <c r="AB1103" s="1011" t="s">
        <v>140</v>
      </c>
    </row>
    <row r="1104" spans="1:28" x14ac:dyDescent="0.25">
      <c r="A1104" s="1011">
        <v>23754310</v>
      </c>
      <c r="B1104" s="1011" t="s">
        <v>1821</v>
      </c>
      <c r="C1104" s="1011" t="s">
        <v>1326</v>
      </c>
      <c r="D1104" s="1011" t="s">
        <v>1</v>
      </c>
      <c r="E1104" s="1011" t="s">
        <v>135</v>
      </c>
      <c r="F1104" s="1011" t="s">
        <v>11</v>
      </c>
      <c r="G1104" s="1011" t="s">
        <v>11</v>
      </c>
      <c r="H1104" s="1011" t="s">
        <v>91</v>
      </c>
      <c r="I1104" s="1011" t="s">
        <v>1822</v>
      </c>
      <c r="J1104" s="1011" t="s">
        <v>1823</v>
      </c>
      <c r="K1104" s="1011" t="s">
        <v>1329</v>
      </c>
      <c r="L1104" s="1011" t="s">
        <v>47</v>
      </c>
      <c r="M1104" s="1011" t="s">
        <v>198</v>
      </c>
      <c r="N1104" s="1011">
        <v>98</v>
      </c>
      <c r="O1104" s="1011">
        <v>50</v>
      </c>
      <c r="P1104" s="1011">
        <v>1300.83</v>
      </c>
      <c r="Q1104" s="1011">
        <v>4961.26</v>
      </c>
      <c r="R1104" s="1011">
        <v>815.76000546</v>
      </c>
      <c r="S1104" s="1011">
        <v>591.84987753999997</v>
      </c>
      <c r="T1104" s="1011">
        <v>5.4600000000000002E-6</v>
      </c>
      <c r="U1104" s="1011">
        <v>0</v>
      </c>
      <c r="V1104" s="1011">
        <v>815.76</v>
      </c>
      <c r="W1104" s="1011" t="s">
        <v>1824</v>
      </c>
      <c r="X1104" s="1011" t="s">
        <v>1331</v>
      </c>
      <c r="Y1104" s="1011" t="s">
        <v>1825</v>
      </c>
      <c r="AA1104" s="1011" t="s">
        <v>1826</v>
      </c>
      <c r="AB1104" s="1011" t="s">
        <v>140</v>
      </c>
    </row>
    <row r="1105" spans="1:28" x14ac:dyDescent="0.25">
      <c r="A1105" s="1011">
        <v>63770606</v>
      </c>
      <c r="B1105" s="1011" t="s">
        <v>2426</v>
      </c>
      <c r="C1105" s="1011" t="s">
        <v>1326</v>
      </c>
      <c r="D1105" s="1011" t="s">
        <v>1</v>
      </c>
      <c r="E1105" s="1011" t="s">
        <v>135</v>
      </c>
      <c r="F1105" s="1011" t="s">
        <v>36</v>
      </c>
      <c r="G1105" s="1011" t="s">
        <v>36</v>
      </c>
      <c r="H1105" s="1011" t="s">
        <v>99</v>
      </c>
      <c r="I1105" s="1011" t="s">
        <v>2427</v>
      </c>
      <c r="J1105" s="1011" t="s">
        <v>2428</v>
      </c>
      <c r="K1105" s="1011" t="s">
        <v>1329</v>
      </c>
      <c r="L1105" s="1011" t="s">
        <v>47</v>
      </c>
      <c r="M1105" s="1011" t="s">
        <v>198</v>
      </c>
      <c r="N1105" s="1011">
        <v>27</v>
      </c>
      <c r="O1105" s="1011">
        <v>27</v>
      </c>
      <c r="P1105" s="1011">
        <v>780</v>
      </c>
      <c r="Q1105" s="1011">
        <v>1536.1</v>
      </c>
      <c r="R1105" s="1011">
        <v>353.3</v>
      </c>
      <c r="S1105" s="1011">
        <v>220.51208208</v>
      </c>
      <c r="T1105" s="1011">
        <v>0</v>
      </c>
      <c r="U1105" s="1011">
        <v>0</v>
      </c>
      <c r="V1105" s="1011">
        <v>353.3</v>
      </c>
      <c r="W1105" s="1011" t="s">
        <v>2429</v>
      </c>
      <c r="X1105" s="1011" t="s">
        <v>2430</v>
      </c>
      <c r="Y1105" s="1011" t="s">
        <v>2431</v>
      </c>
      <c r="AA1105" s="1011" t="s">
        <v>2432</v>
      </c>
      <c r="AB1105" s="1011" t="s">
        <v>140</v>
      </c>
    </row>
    <row r="1106" spans="1:28" x14ac:dyDescent="0.25">
      <c r="A1106" s="1011">
        <v>53757852</v>
      </c>
      <c r="B1106" s="1011" t="s">
        <v>2034</v>
      </c>
      <c r="C1106" s="1011" t="s">
        <v>1326</v>
      </c>
      <c r="D1106" s="1011" t="s">
        <v>1</v>
      </c>
      <c r="E1106" s="1011" t="s">
        <v>135</v>
      </c>
      <c r="F1106" s="1011" t="s">
        <v>38</v>
      </c>
      <c r="G1106" s="1011" t="s">
        <v>38</v>
      </c>
      <c r="H1106" s="1011" t="s">
        <v>529</v>
      </c>
      <c r="I1106" s="1011" t="s">
        <v>2035</v>
      </c>
      <c r="J1106" s="1011" t="s">
        <v>1657</v>
      </c>
      <c r="K1106" s="1011" t="s">
        <v>1329</v>
      </c>
      <c r="L1106" s="1011" t="s">
        <v>47</v>
      </c>
      <c r="M1106" s="1011" t="s">
        <v>198</v>
      </c>
      <c r="N1106" s="1011">
        <v>290</v>
      </c>
      <c r="O1106" s="1011">
        <v>54</v>
      </c>
      <c r="P1106" s="1011">
        <v>19355.599999999999</v>
      </c>
      <c r="Q1106" s="1011">
        <v>108860.9</v>
      </c>
      <c r="R1106" s="1011">
        <v>4122.62</v>
      </c>
      <c r="S1106" s="1011">
        <v>2320.9016034299998</v>
      </c>
      <c r="T1106" s="1011">
        <v>0</v>
      </c>
      <c r="U1106" s="1011">
        <v>0</v>
      </c>
      <c r="V1106" s="1011">
        <v>4122.62</v>
      </c>
      <c r="W1106" s="1011" t="s">
        <v>1658</v>
      </c>
      <c r="X1106" s="1011" t="s">
        <v>1331</v>
      </c>
      <c r="Y1106" s="1011" t="s">
        <v>2036</v>
      </c>
      <c r="AA1106" s="1011" t="s">
        <v>2037</v>
      </c>
      <c r="AB1106" s="1011" t="s">
        <v>140</v>
      </c>
    </row>
    <row r="1107" spans="1:28" x14ac:dyDescent="0.25">
      <c r="A1107" s="1011">
        <v>14076970</v>
      </c>
      <c r="B1107" s="1011" t="s">
        <v>1853</v>
      </c>
      <c r="C1107" s="1011" t="s">
        <v>1326</v>
      </c>
      <c r="D1107" s="1011" t="s">
        <v>1</v>
      </c>
      <c r="E1107" s="1011" t="s">
        <v>135</v>
      </c>
      <c r="F1107" s="1011" t="s">
        <v>14</v>
      </c>
      <c r="G1107" s="1011" t="s">
        <v>14</v>
      </c>
      <c r="H1107" s="1011" t="s">
        <v>94</v>
      </c>
      <c r="I1107" s="1011" t="s">
        <v>1854</v>
      </c>
      <c r="J1107" s="1011" t="s">
        <v>1657</v>
      </c>
      <c r="K1107" s="1011" t="s">
        <v>1329</v>
      </c>
      <c r="L1107" s="1011" t="s">
        <v>47</v>
      </c>
      <c r="M1107" s="1011" t="s">
        <v>198</v>
      </c>
      <c r="N1107" s="1011">
        <v>240.25</v>
      </c>
      <c r="O1107" s="1011">
        <v>213.25</v>
      </c>
      <c r="P1107" s="1011">
        <v>4630</v>
      </c>
      <c r="Q1107" s="1011">
        <v>6941.04</v>
      </c>
      <c r="R1107" s="1011">
        <v>2308.81</v>
      </c>
      <c r="S1107" s="1011">
        <v>710.34394927000005</v>
      </c>
      <c r="T1107" s="1011">
        <v>0</v>
      </c>
      <c r="U1107" s="1011">
        <v>0</v>
      </c>
      <c r="V1107" s="1011">
        <v>2308.81</v>
      </c>
      <c r="W1107" s="1011" t="s">
        <v>1658</v>
      </c>
      <c r="X1107" s="1011" t="s">
        <v>1331</v>
      </c>
      <c r="Y1107" s="1011" t="s">
        <v>1855</v>
      </c>
      <c r="AA1107" s="1011" t="s">
        <v>1856</v>
      </c>
      <c r="AB1107" s="1011" t="s">
        <v>140</v>
      </c>
    </row>
    <row r="1108" spans="1:28" x14ac:dyDescent="0.25">
      <c r="A1108" s="1011">
        <v>3757705</v>
      </c>
      <c r="B1108" s="1011" t="s">
        <v>2541</v>
      </c>
      <c r="C1108" s="1011" t="s">
        <v>1326</v>
      </c>
      <c r="D1108" s="1011" t="s">
        <v>1</v>
      </c>
      <c r="E1108" s="1011" t="s">
        <v>135</v>
      </c>
      <c r="F1108" s="1011" t="s">
        <v>6</v>
      </c>
      <c r="G1108" s="1011" t="s">
        <v>6</v>
      </c>
      <c r="H1108" s="1011" t="s">
        <v>91</v>
      </c>
      <c r="I1108" s="1011" t="s">
        <v>2049</v>
      </c>
      <c r="J1108" s="1011" t="s">
        <v>1510</v>
      </c>
      <c r="K1108" s="1011" t="s">
        <v>1329</v>
      </c>
      <c r="L1108" s="1011" t="s">
        <v>47</v>
      </c>
      <c r="M1108" s="1011" t="s">
        <v>198</v>
      </c>
      <c r="N1108" s="1011">
        <v>292</v>
      </c>
      <c r="O1108" s="1011">
        <v>29</v>
      </c>
      <c r="P1108" s="1011">
        <v>8966.81</v>
      </c>
      <c r="Q1108" s="1011">
        <v>27296.81</v>
      </c>
      <c r="R1108" s="1011">
        <v>4087.5581163900001</v>
      </c>
      <c r="S1108" s="1011">
        <v>800.92096689000005</v>
      </c>
      <c r="T1108" s="1011">
        <v>5.5681163900000001</v>
      </c>
      <c r="U1108" s="1011">
        <v>0</v>
      </c>
      <c r="V1108" s="1011">
        <v>4081.99</v>
      </c>
      <c r="W1108" s="1011" t="s">
        <v>1511</v>
      </c>
      <c r="X1108" s="1011" t="s">
        <v>1331</v>
      </c>
      <c r="Y1108" s="1011" t="s">
        <v>1512</v>
      </c>
      <c r="AA1108" s="1011" t="s">
        <v>2542</v>
      </c>
      <c r="AB1108" s="1011" t="s">
        <v>140</v>
      </c>
    </row>
    <row r="1109" spans="1:28" x14ac:dyDescent="0.25">
      <c r="A1109" s="1011">
        <v>84127497</v>
      </c>
      <c r="B1109" s="1011" t="s">
        <v>1610</v>
      </c>
      <c r="C1109" s="1011" t="s">
        <v>1326</v>
      </c>
      <c r="D1109" s="1011" t="s">
        <v>1</v>
      </c>
      <c r="E1109" s="1011" t="s">
        <v>135</v>
      </c>
      <c r="F1109" s="1011" t="s">
        <v>0</v>
      </c>
      <c r="G1109" s="1011" t="s">
        <v>0</v>
      </c>
      <c r="H1109" s="1011" t="s">
        <v>93</v>
      </c>
      <c r="I1109" s="1011" t="s">
        <v>1611</v>
      </c>
      <c r="J1109" s="1011" t="s">
        <v>1612</v>
      </c>
      <c r="K1109" s="1011" t="s">
        <v>1329</v>
      </c>
      <c r="L1109" s="1011" t="s">
        <v>47</v>
      </c>
      <c r="M1109" s="1011" t="s">
        <v>198</v>
      </c>
      <c r="N1109" s="1011">
        <v>44</v>
      </c>
      <c r="O1109" s="1011">
        <v>9</v>
      </c>
      <c r="P1109" s="1011">
        <v>669.49</v>
      </c>
      <c r="Q1109" s="1011">
        <v>1392.72</v>
      </c>
      <c r="R1109" s="1011">
        <v>287</v>
      </c>
      <c r="S1109" s="1011">
        <v>99.633650599999996</v>
      </c>
      <c r="T1109" s="1011">
        <v>0</v>
      </c>
      <c r="U1109" s="1011">
        <v>0</v>
      </c>
      <c r="V1109" s="1011">
        <v>287</v>
      </c>
      <c r="W1109" s="1011" t="s">
        <v>1613</v>
      </c>
      <c r="X1109" s="1011" t="s">
        <v>1331</v>
      </c>
      <c r="Y1109" s="1011" t="s">
        <v>1614</v>
      </c>
      <c r="AA1109" s="1011" t="s">
        <v>1615</v>
      </c>
      <c r="AB1109" s="1011" t="s">
        <v>140</v>
      </c>
    </row>
    <row r="1110" spans="1:28" x14ac:dyDescent="0.25">
      <c r="A1110" s="1011">
        <v>94010360</v>
      </c>
      <c r="B1110" s="1011" t="s">
        <v>2408</v>
      </c>
      <c r="C1110" s="1011" t="s">
        <v>1326</v>
      </c>
      <c r="D1110" s="1011" t="s">
        <v>1</v>
      </c>
      <c r="E1110" s="1011" t="s">
        <v>135</v>
      </c>
      <c r="F1110" s="1011" t="s">
        <v>20</v>
      </c>
      <c r="G1110" s="1011" t="s">
        <v>20</v>
      </c>
      <c r="H1110" s="1011" t="s">
        <v>100</v>
      </c>
      <c r="I1110" s="1011" t="s">
        <v>1662</v>
      </c>
      <c r="J1110" s="1011" t="s">
        <v>1663</v>
      </c>
      <c r="K1110" s="1011" t="s">
        <v>1329</v>
      </c>
      <c r="L1110" s="1011" t="s">
        <v>47</v>
      </c>
      <c r="M1110" s="1011" t="s">
        <v>198</v>
      </c>
      <c r="N1110" s="1011">
        <v>65.5</v>
      </c>
      <c r="O1110" s="1011">
        <v>0.5</v>
      </c>
      <c r="P1110" s="1011">
        <v>1988.54</v>
      </c>
      <c r="Q1110" s="1011">
        <v>6471.43</v>
      </c>
      <c r="R1110" s="1011">
        <v>263.25</v>
      </c>
      <c r="S1110" s="1011">
        <v>122.42612742</v>
      </c>
      <c r="T1110" s="1011">
        <v>0</v>
      </c>
      <c r="U1110" s="1011">
        <v>0</v>
      </c>
      <c r="V1110" s="1011">
        <v>263.25</v>
      </c>
      <c r="W1110" s="1011" t="s">
        <v>1664</v>
      </c>
      <c r="X1110" s="1011" t="s">
        <v>1331</v>
      </c>
      <c r="Y1110" s="1011" t="s">
        <v>2409</v>
      </c>
      <c r="AA1110" s="1011" t="s">
        <v>2410</v>
      </c>
      <c r="AB1110" s="1011" t="s">
        <v>140</v>
      </c>
    </row>
    <row r="1111" spans="1:28" x14ac:dyDescent="0.25">
      <c r="A1111" s="1011">
        <v>43796705</v>
      </c>
      <c r="B1111" s="1011" t="s">
        <v>1809</v>
      </c>
      <c r="C1111" s="1011" t="s">
        <v>1326</v>
      </c>
      <c r="D1111" s="1011" t="s">
        <v>1</v>
      </c>
      <c r="E1111" s="1011" t="s">
        <v>135</v>
      </c>
      <c r="F1111" s="1011" t="s">
        <v>6</v>
      </c>
      <c r="G1111" s="1011" t="s">
        <v>6</v>
      </c>
      <c r="H1111" s="1011" t="s">
        <v>94</v>
      </c>
      <c r="I1111" s="1011" t="s">
        <v>1810</v>
      </c>
      <c r="J1111" s="1011" t="s">
        <v>1811</v>
      </c>
      <c r="K1111" s="1011" t="s">
        <v>1329</v>
      </c>
      <c r="L1111" s="1011" t="s">
        <v>47</v>
      </c>
      <c r="M1111" s="1011" t="s">
        <v>198</v>
      </c>
      <c r="N1111" s="1011">
        <v>139</v>
      </c>
      <c r="O1111" s="1011">
        <v>75</v>
      </c>
      <c r="P1111" s="1011">
        <v>3460</v>
      </c>
      <c r="Q1111" s="1011">
        <v>3584.66</v>
      </c>
      <c r="R1111" s="1011">
        <v>919</v>
      </c>
      <c r="S1111" s="1011">
        <v>416.98147477999999</v>
      </c>
      <c r="T1111" s="1011">
        <v>0</v>
      </c>
      <c r="U1111" s="1011">
        <v>0</v>
      </c>
      <c r="V1111" s="1011">
        <v>919</v>
      </c>
      <c r="W1111" s="1011" t="s">
        <v>1812</v>
      </c>
      <c r="X1111" s="1011" t="s">
        <v>1331</v>
      </c>
      <c r="Y1111" s="1011" t="s">
        <v>1813</v>
      </c>
      <c r="AA1111" s="1011" t="s">
        <v>1814</v>
      </c>
      <c r="AB1111" s="1011" t="s">
        <v>140</v>
      </c>
    </row>
    <row r="1112" spans="1:28" x14ac:dyDescent="0.25">
      <c r="A1112" s="1011">
        <v>14091128</v>
      </c>
      <c r="B1112" s="1011" t="s">
        <v>2345</v>
      </c>
      <c r="C1112" s="1011" t="s">
        <v>1326</v>
      </c>
      <c r="D1112" s="1011" t="s">
        <v>1</v>
      </c>
      <c r="E1112" s="1011" t="s">
        <v>135</v>
      </c>
      <c r="F1112" s="1011" t="s">
        <v>14</v>
      </c>
      <c r="G1112" s="1011" t="s">
        <v>14</v>
      </c>
      <c r="H1112" s="1011" t="s">
        <v>96</v>
      </c>
      <c r="I1112" s="1011" t="s">
        <v>2261</v>
      </c>
      <c r="J1112" s="1011" t="s">
        <v>1445</v>
      </c>
      <c r="K1112" s="1011" t="s">
        <v>1329</v>
      </c>
      <c r="L1112" s="1011" t="s">
        <v>47</v>
      </c>
      <c r="M1112" s="1011" t="s">
        <v>198</v>
      </c>
      <c r="N1112" s="1011">
        <v>1.0001</v>
      </c>
      <c r="O1112" s="1011">
        <v>1.0001</v>
      </c>
      <c r="P1112" s="1011">
        <v>5.53</v>
      </c>
      <c r="Q1112" s="1011">
        <v>78.75</v>
      </c>
      <c r="R1112" s="1011">
        <v>26.05</v>
      </c>
      <c r="S1112" s="1011">
        <v>36.942076159999999</v>
      </c>
      <c r="T1112" s="1011">
        <v>0</v>
      </c>
      <c r="U1112" s="1011">
        <v>0</v>
      </c>
      <c r="V1112" s="1011">
        <v>26.05</v>
      </c>
      <c r="W1112" s="1011" t="s">
        <v>1446</v>
      </c>
      <c r="X1112" s="1011" t="s">
        <v>1331</v>
      </c>
      <c r="Y1112" s="1011" t="s">
        <v>2346</v>
      </c>
      <c r="AA1112" s="1011" t="s">
        <v>2347</v>
      </c>
      <c r="AB1112" s="1011" t="s">
        <v>140</v>
      </c>
    </row>
    <row r="1113" spans="1:28" x14ac:dyDescent="0.25">
      <c r="A1113" s="1011">
        <v>34152462</v>
      </c>
      <c r="B1113" s="1011" t="s">
        <v>2448</v>
      </c>
      <c r="C1113" s="1011" t="s">
        <v>1326</v>
      </c>
      <c r="D1113" s="1011" t="s">
        <v>1</v>
      </c>
      <c r="E1113" s="1011" t="s">
        <v>135</v>
      </c>
      <c r="F1113" s="1011" t="s">
        <v>62</v>
      </c>
      <c r="G1113" s="1011" t="s">
        <v>62</v>
      </c>
      <c r="H1113" s="1011" t="s">
        <v>530</v>
      </c>
      <c r="I1113" s="1011" t="s">
        <v>1353</v>
      </c>
      <c r="J1113" s="1011" t="s">
        <v>1354</v>
      </c>
      <c r="K1113" s="1011" t="s">
        <v>1329</v>
      </c>
      <c r="L1113" s="1011" t="s">
        <v>47</v>
      </c>
      <c r="M1113" s="1011" t="s">
        <v>198</v>
      </c>
      <c r="N1113" s="1011">
        <v>181</v>
      </c>
      <c r="O1113" s="1011">
        <v>181</v>
      </c>
      <c r="P1113" s="1011">
        <v>14445.32</v>
      </c>
      <c r="Q1113" s="1011">
        <v>38046.620000000003</v>
      </c>
      <c r="R1113" s="1011">
        <v>1109.76</v>
      </c>
      <c r="S1113" s="1011">
        <v>4150.1122701599998</v>
      </c>
      <c r="T1113" s="1011">
        <v>0</v>
      </c>
      <c r="U1113" s="1011">
        <v>0</v>
      </c>
      <c r="V1113" s="1011">
        <v>1109.76</v>
      </c>
      <c r="W1113" s="1011" t="s">
        <v>1355</v>
      </c>
      <c r="X1113" s="1011" t="s">
        <v>1331</v>
      </c>
      <c r="Y1113" s="1011" t="s">
        <v>2449</v>
      </c>
      <c r="Z1113" s="1011" t="s">
        <v>2450</v>
      </c>
      <c r="AA1113" s="1011" t="s">
        <v>2451</v>
      </c>
      <c r="AB1113" s="1011" t="s">
        <v>140</v>
      </c>
    </row>
    <row r="1114" spans="1:28" x14ac:dyDescent="0.25">
      <c r="A1114" s="1011">
        <v>14076970</v>
      </c>
      <c r="B1114" s="1011" t="s">
        <v>1853</v>
      </c>
      <c r="C1114" s="1011" t="s">
        <v>1326</v>
      </c>
      <c r="D1114" s="1011" t="s">
        <v>1</v>
      </c>
      <c r="E1114" s="1011" t="s">
        <v>135</v>
      </c>
      <c r="F1114" s="1011" t="s">
        <v>14</v>
      </c>
      <c r="G1114" s="1011" t="s">
        <v>14</v>
      </c>
      <c r="H1114" s="1011" t="s">
        <v>86</v>
      </c>
      <c r="I1114" s="1011" t="s">
        <v>1854</v>
      </c>
      <c r="J1114" s="1011" t="s">
        <v>1657</v>
      </c>
      <c r="K1114" s="1011" t="s">
        <v>1329</v>
      </c>
      <c r="L1114" s="1011" t="s">
        <v>47</v>
      </c>
      <c r="M1114" s="1011" t="s">
        <v>198</v>
      </c>
      <c r="N1114" s="1011">
        <v>73</v>
      </c>
      <c r="O1114" s="1011">
        <v>15</v>
      </c>
      <c r="P1114" s="1011">
        <v>1566</v>
      </c>
      <c r="Q1114" s="1011">
        <v>2733.12</v>
      </c>
      <c r="R1114" s="1011">
        <v>531.6</v>
      </c>
      <c r="S1114" s="1011">
        <v>388.53036866000002</v>
      </c>
      <c r="T1114" s="1011">
        <v>0</v>
      </c>
      <c r="U1114" s="1011">
        <v>0</v>
      </c>
      <c r="V1114" s="1011">
        <v>531.6</v>
      </c>
      <c r="W1114" s="1011" t="s">
        <v>1658</v>
      </c>
      <c r="X1114" s="1011" t="s">
        <v>1331</v>
      </c>
      <c r="Y1114" s="1011" t="s">
        <v>1855</v>
      </c>
      <c r="AA1114" s="1011" t="s">
        <v>1856</v>
      </c>
      <c r="AB1114" s="1011" t="s">
        <v>140</v>
      </c>
    </row>
    <row r="1115" spans="1:28" x14ac:dyDescent="0.25">
      <c r="A1115" s="1011">
        <v>84218171</v>
      </c>
      <c r="B1115" s="1011" t="s">
        <v>2388</v>
      </c>
      <c r="C1115" s="1011" t="s">
        <v>1326</v>
      </c>
      <c r="D1115" s="1011" t="s">
        <v>113</v>
      </c>
      <c r="E1115" s="1011" t="s">
        <v>135</v>
      </c>
      <c r="F1115" s="1011" t="s">
        <v>267</v>
      </c>
      <c r="G1115" s="1011" t="s">
        <v>1687</v>
      </c>
      <c r="H1115" s="1011" t="s">
        <v>1394</v>
      </c>
      <c r="I1115" s="1011" t="s">
        <v>2389</v>
      </c>
      <c r="J1115" s="1011" t="s">
        <v>1817</v>
      </c>
      <c r="K1115" s="1011" t="s">
        <v>1329</v>
      </c>
      <c r="L1115" s="1011" t="s">
        <v>47</v>
      </c>
      <c r="M1115" s="1011" t="s">
        <v>198</v>
      </c>
      <c r="N1115" s="1011">
        <v>0</v>
      </c>
      <c r="O1115" s="1011">
        <v>0</v>
      </c>
      <c r="P1115" s="1011">
        <v>0</v>
      </c>
      <c r="Q1115" s="1011">
        <v>0</v>
      </c>
      <c r="R1115" s="1011">
        <v>0</v>
      </c>
      <c r="S1115" s="1011">
        <v>0</v>
      </c>
      <c r="T1115" s="1011">
        <v>0</v>
      </c>
      <c r="U1115" s="1011">
        <v>0</v>
      </c>
      <c r="V1115" s="1011">
        <v>0</v>
      </c>
      <c r="W1115" s="1011" t="s">
        <v>1818</v>
      </c>
      <c r="X1115" s="1011" t="s">
        <v>1331</v>
      </c>
      <c r="Y1115" s="1011" t="s">
        <v>2390</v>
      </c>
      <c r="AA1115" s="1011" t="s">
        <v>2391</v>
      </c>
      <c r="AB1115" s="1011" t="s">
        <v>140</v>
      </c>
    </row>
    <row r="1116" spans="1:28" x14ac:dyDescent="0.25">
      <c r="A1116" s="1011">
        <v>84127497</v>
      </c>
      <c r="B1116" s="1011" t="s">
        <v>1610</v>
      </c>
      <c r="C1116" s="1011" t="s">
        <v>1326</v>
      </c>
      <c r="D1116" s="1011" t="s">
        <v>1</v>
      </c>
      <c r="E1116" s="1011" t="s">
        <v>135</v>
      </c>
      <c r="F1116" s="1011" t="s">
        <v>0</v>
      </c>
      <c r="G1116" s="1011" t="s">
        <v>0</v>
      </c>
      <c r="H1116" s="1011" t="s">
        <v>89</v>
      </c>
      <c r="I1116" s="1011" t="s">
        <v>1611</v>
      </c>
      <c r="J1116" s="1011" t="s">
        <v>1612</v>
      </c>
      <c r="K1116" s="1011" t="s">
        <v>1329</v>
      </c>
      <c r="L1116" s="1011" t="s">
        <v>47</v>
      </c>
      <c r="M1116" s="1011" t="s">
        <v>198</v>
      </c>
      <c r="N1116" s="1011">
        <v>21</v>
      </c>
      <c r="O1116" s="1011">
        <v>4</v>
      </c>
      <c r="P1116" s="1011">
        <v>221</v>
      </c>
      <c r="Q1116" s="1011">
        <v>615.95000000000005</v>
      </c>
      <c r="R1116" s="1011">
        <v>106.91512465</v>
      </c>
      <c r="S1116" s="1011">
        <v>56.38593565</v>
      </c>
      <c r="T1116" s="1011">
        <v>1.512465E-2</v>
      </c>
      <c r="U1116" s="1011">
        <v>0</v>
      </c>
      <c r="V1116" s="1011">
        <v>106.9</v>
      </c>
      <c r="W1116" s="1011" t="s">
        <v>1613</v>
      </c>
      <c r="X1116" s="1011" t="s">
        <v>1331</v>
      </c>
      <c r="Y1116" s="1011" t="s">
        <v>1614</v>
      </c>
      <c r="AA1116" s="1011" t="s">
        <v>1615</v>
      </c>
      <c r="AB1116" s="1011" t="s">
        <v>140</v>
      </c>
    </row>
    <row r="1117" spans="1:28" x14ac:dyDescent="0.25">
      <c r="A1117" s="1011">
        <v>34153841</v>
      </c>
      <c r="B1117" s="1011" t="s">
        <v>2326</v>
      </c>
      <c r="C1117" s="1011" t="s">
        <v>1326</v>
      </c>
      <c r="D1117" s="1011" t="s">
        <v>1</v>
      </c>
      <c r="E1117" s="1011" t="s">
        <v>135</v>
      </c>
      <c r="F1117" s="1011" t="s">
        <v>34</v>
      </c>
      <c r="G1117" s="1011" t="s">
        <v>34</v>
      </c>
      <c r="H1117" s="1011" t="s">
        <v>93</v>
      </c>
      <c r="I1117" s="1011" t="s">
        <v>2327</v>
      </c>
      <c r="J1117" s="1011" t="s">
        <v>2328</v>
      </c>
      <c r="K1117" s="1011" t="s">
        <v>1329</v>
      </c>
      <c r="L1117" s="1011" t="s">
        <v>47</v>
      </c>
      <c r="M1117" s="1011" t="s">
        <v>198</v>
      </c>
      <c r="N1117" s="1011">
        <v>4.75</v>
      </c>
      <c r="O1117" s="1011">
        <v>3.75</v>
      </c>
      <c r="P1117" s="1011">
        <v>126.48</v>
      </c>
      <c r="Q1117" s="1011">
        <v>270.94</v>
      </c>
      <c r="R1117" s="1011">
        <v>24.51</v>
      </c>
      <c r="S1117" s="1011">
        <v>53.13105238</v>
      </c>
      <c r="T1117" s="1011">
        <v>0</v>
      </c>
      <c r="U1117" s="1011">
        <v>0</v>
      </c>
      <c r="V1117" s="1011">
        <v>24.51</v>
      </c>
      <c r="W1117" s="1011" t="s">
        <v>2329</v>
      </c>
      <c r="X1117" s="1011" t="s">
        <v>1331</v>
      </c>
      <c r="Y1117" s="1011" t="s">
        <v>2330</v>
      </c>
      <c r="AA1117" s="1011" t="s">
        <v>2331</v>
      </c>
      <c r="AB1117" s="1011" t="s">
        <v>140</v>
      </c>
    </row>
    <row r="1118" spans="1:28" x14ac:dyDescent="0.25">
      <c r="A1118" s="1011">
        <v>73757874</v>
      </c>
      <c r="B1118" s="1011" t="s">
        <v>2244</v>
      </c>
      <c r="C1118" s="1011" t="s">
        <v>1326</v>
      </c>
      <c r="D1118" s="1011" t="s">
        <v>1</v>
      </c>
      <c r="E1118" s="1011" t="s">
        <v>135</v>
      </c>
      <c r="F1118" s="1011" t="s">
        <v>6</v>
      </c>
      <c r="G1118" s="1011" t="s">
        <v>6</v>
      </c>
      <c r="H1118" s="1011" t="s">
        <v>529</v>
      </c>
      <c r="I1118" s="1011" t="s">
        <v>1515</v>
      </c>
      <c r="J1118" s="1011" t="s">
        <v>1516</v>
      </c>
      <c r="K1118" s="1011" t="s">
        <v>1329</v>
      </c>
      <c r="L1118" s="1011" t="s">
        <v>47</v>
      </c>
      <c r="M1118" s="1011" t="s">
        <v>198</v>
      </c>
      <c r="N1118" s="1011">
        <v>42</v>
      </c>
      <c r="O1118" s="1011">
        <v>14</v>
      </c>
      <c r="P1118" s="1011">
        <v>2412.89</v>
      </c>
      <c r="Q1118" s="1011">
        <v>22372.36</v>
      </c>
      <c r="R1118" s="1011">
        <v>852.83422109000003</v>
      </c>
      <c r="S1118" s="1011">
        <v>387.48122782000002</v>
      </c>
      <c r="T1118" s="1011">
        <v>0.66422108999999996</v>
      </c>
      <c r="U1118" s="1011">
        <v>0</v>
      </c>
      <c r="V1118" s="1011">
        <v>852.17</v>
      </c>
      <c r="W1118" s="1011" t="s">
        <v>2245</v>
      </c>
      <c r="X1118" s="1011" t="s">
        <v>1331</v>
      </c>
      <c r="Y1118" s="1011" t="s">
        <v>2246</v>
      </c>
      <c r="AA1118" s="1011" t="s">
        <v>2247</v>
      </c>
      <c r="AB1118" s="1011" t="s">
        <v>140</v>
      </c>
    </row>
    <row r="1119" spans="1:28" x14ac:dyDescent="0.25">
      <c r="A1119" s="1011">
        <v>14259873</v>
      </c>
      <c r="B1119" s="1011" t="s">
        <v>2464</v>
      </c>
      <c r="C1119" s="1011" t="s">
        <v>1326</v>
      </c>
      <c r="D1119" s="1011" t="s">
        <v>1</v>
      </c>
      <c r="E1119" s="1011" t="s">
        <v>135</v>
      </c>
      <c r="F1119" s="1011" t="s">
        <v>6</v>
      </c>
      <c r="G1119" s="1011" t="s">
        <v>6</v>
      </c>
      <c r="H1119" s="1011" t="s">
        <v>90</v>
      </c>
      <c r="I1119" s="1011" t="s">
        <v>2093</v>
      </c>
      <c r="J1119" s="1011" t="s">
        <v>2094</v>
      </c>
      <c r="K1119" s="1011" t="s">
        <v>1329</v>
      </c>
      <c r="L1119" s="1011" t="s">
        <v>47</v>
      </c>
      <c r="M1119" s="1011" t="s">
        <v>198</v>
      </c>
      <c r="N1119" s="1011">
        <v>56</v>
      </c>
      <c r="O1119" s="1011">
        <v>14</v>
      </c>
      <c r="P1119" s="1011">
        <v>600</v>
      </c>
      <c r="Q1119" s="1011">
        <v>2038.14</v>
      </c>
      <c r="R1119" s="1011">
        <v>626.77</v>
      </c>
      <c r="S1119" s="1011">
        <v>111.68841451999999</v>
      </c>
      <c r="T1119" s="1011">
        <v>0</v>
      </c>
      <c r="U1119" s="1011">
        <v>0</v>
      </c>
      <c r="V1119" s="1011">
        <v>626.77</v>
      </c>
      <c r="W1119" s="1011" t="s">
        <v>2095</v>
      </c>
      <c r="X1119" s="1011" t="s">
        <v>1331</v>
      </c>
      <c r="Y1119" s="1011" t="s">
        <v>2465</v>
      </c>
      <c r="AA1119" s="1011" t="s">
        <v>2466</v>
      </c>
      <c r="AB1119" s="1011" t="s">
        <v>140</v>
      </c>
    </row>
    <row r="1120" spans="1:28" x14ac:dyDescent="0.25">
      <c r="A1120" s="1011">
        <v>14259873</v>
      </c>
      <c r="B1120" s="1011" t="s">
        <v>2464</v>
      </c>
      <c r="C1120" s="1011" t="s">
        <v>1326</v>
      </c>
      <c r="D1120" s="1011" t="s">
        <v>1</v>
      </c>
      <c r="E1120" s="1011" t="s">
        <v>135</v>
      </c>
      <c r="F1120" s="1011" t="s">
        <v>6</v>
      </c>
      <c r="G1120" s="1011" t="s">
        <v>6</v>
      </c>
      <c r="H1120" s="1011" t="s">
        <v>99</v>
      </c>
      <c r="I1120" s="1011" t="s">
        <v>2093</v>
      </c>
      <c r="J1120" s="1011" t="s">
        <v>2094</v>
      </c>
      <c r="K1120" s="1011" t="s">
        <v>1329</v>
      </c>
      <c r="L1120" s="1011" t="s">
        <v>47</v>
      </c>
      <c r="M1120" s="1011" t="s">
        <v>198</v>
      </c>
      <c r="N1120" s="1011">
        <v>570</v>
      </c>
      <c r="O1120" s="1011">
        <v>410</v>
      </c>
      <c r="P1120" s="1011">
        <v>11964.9</v>
      </c>
      <c r="Q1120" s="1011">
        <v>27011.84</v>
      </c>
      <c r="R1120" s="1011">
        <v>3489.69</v>
      </c>
      <c r="S1120" s="1011">
        <v>5465.0905620699996</v>
      </c>
      <c r="T1120" s="1011">
        <v>0</v>
      </c>
      <c r="U1120" s="1011">
        <v>0</v>
      </c>
      <c r="V1120" s="1011">
        <v>3489.69</v>
      </c>
      <c r="W1120" s="1011" t="s">
        <v>2095</v>
      </c>
      <c r="X1120" s="1011" t="s">
        <v>1331</v>
      </c>
      <c r="Y1120" s="1011" t="s">
        <v>2465</v>
      </c>
      <c r="AA1120" s="1011" t="s">
        <v>2466</v>
      </c>
      <c r="AB1120" s="1011" t="s">
        <v>140</v>
      </c>
    </row>
    <row r="1121" spans="1:28" x14ac:dyDescent="0.25">
      <c r="A1121" s="1011">
        <v>94251014</v>
      </c>
      <c r="B1121" s="1011" t="s">
        <v>1937</v>
      </c>
      <c r="C1121" s="1011" t="s">
        <v>1326</v>
      </c>
      <c r="D1121" s="1011" t="s">
        <v>1</v>
      </c>
      <c r="E1121" s="1011" t="s">
        <v>135</v>
      </c>
      <c r="F1121" s="1011" t="s">
        <v>36</v>
      </c>
      <c r="G1121" s="1011" t="s">
        <v>36</v>
      </c>
      <c r="H1121" s="1011" t="s">
        <v>529</v>
      </c>
      <c r="I1121" s="1011" t="s">
        <v>1938</v>
      </c>
      <c r="J1121" s="1011" t="s">
        <v>1939</v>
      </c>
      <c r="K1121" s="1011" t="s">
        <v>1329</v>
      </c>
      <c r="L1121" s="1011" t="s">
        <v>47</v>
      </c>
      <c r="M1121" s="1011" t="s">
        <v>198</v>
      </c>
      <c r="N1121" s="1011">
        <v>45</v>
      </c>
      <c r="O1121" s="1011">
        <v>2</v>
      </c>
      <c r="P1121" s="1011">
        <v>3460.09</v>
      </c>
      <c r="Q1121" s="1011">
        <v>25526.44</v>
      </c>
      <c r="R1121" s="1011">
        <v>472.06</v>
      </c>
      <c r="S1121" s="1011">
        <v>295.32159332999998</v>
      </c>
      <c r="T1121" s="1011">
        <v>0</v>
      </c>
      <c r="U1121" s="1011">
        <v>0</v>
      </c>
      <c r="V1121" s="1011">
        <v>472.06</v>
      </c>
      <c r="W1121" s="1011" t="s">
        <v>1940</v>
      </c>
      <c r="X1121" s="1011" t="s">
        <v>1331</v>
      </c>
      <c r="Y1121" s="1011" t="s">
        <v>1941</v>
      </c>
      <c r="AA1121" s="1011" t="s">
        <v>1942</v>
      </c>
      <c r="AB1121" s="1011" t="s">
        <v>140</v>
      </c>
    </row>
    <row r="1122" spans="1:28" x14ac:dyDescent="0.25">
      <c r="A1122" s="1011">
        <v>43757624</v>
      </c>
      <c r="B1122" s="1011" t="s">
        <v>2092</v>
      </c>
      <c r="C1122" s="1011" t="s">
        <v>1326</v>
      </c>
      <c r="D1122" s="1011" t="s">
        <v>1</v>
      </c>
      <c r="E1122" s="1011" t="s">
        <v>135</v>
      </c>
      <c r="F1122" s="1011" t="s">
        <v>6</v>
      </c>
      <c r="G1122" s="1011" t="s">
        <v>6</v>
      </c>
      <c r="H1122" s="1011" t="s">
        <v>101</v>
      </c>
      <c r="I1122" s="1011" t="s">
        <v>2093</v>
      </c>
      <c r="J1122" s="1011" t="s">
        <v>2094</v>
      </c>
      <c r="K1122" s="1011" t="s">
        <v>1329</v>
      </c>
      <c r="L1122" s="1011" t="s">
        <v>47</v>
      </c>
      <c r="M1122" s="1011" t="s">
        <v>198</v>
      </c>
      <c r="N1122" s="1011">
        <v>16</v>
      </c>
      <c r="O1122" s="1011">
        <v>1</v>
      </c>
      <c r="P1122" s="1011">
        <v>625.5</v>
      </c>
      <c r="Q1122" s="1011">
        <v>381.31</v>
      </c>
      <c r="R1122" s="1011">
        <v>22.68</v>
      </c>
      <c r="S1122" s="1011">
        <v>4.9070485399999999</v>
      </c>
      <c r="T1122" s="1011">
        <v>0</v>
      </c>
      <c r="U1122" s="1011">
        <v>0</v>
      </c>
      <c r="V1122" s="1011">
        <v>22.68</v>
      </c>
      <c r="W1122" s="1011" t="s">
        <v>2095</v>
      </c>
      <c r="X1122" s="1011" t="s">
        <v>1331</v>
      </c>
      <c r="Y1122" s="1011" t="s">
        <v>2096</v>
      </c>
      <c r="AA1122" s="1011" t="s">
        <v>2097</v>
      </c>
      <c r="AB1122" s="1011" t="s">
        <v>140</v>
      </c>
    </row>
    <row r="1123" spans="1:28" x14ac:dyDescent="0.25">
      <c r="A1123" s="1011">
        <v>54056197</v>
      </c>
      <c r="B1123" s="1011" t="s">
        <v>1884</v>
      </c>
      <c r="C1123" s="1011" t="s">
        <v>1326</v>
      </c>
      <c r="D1123" s="1011" t="s">
        <v>1</v>
      </c>
      <c r="E1123" s="1011" t="s">
        <v>135</v>
      </c>
      <c r="F1123" s="1011" t="s">
        <v>20</v>
      </c>
      <c r="G1123" s="1011" t="s">
        <v>20</v>
      </c>
      <c r="H1123" s="1011" t="s">
        <v>91</v>
      </c>
      <c r="I1123" s="1011" t="s">
        <v>1885</v>
      </c>
      <c r="J1123" s="1011" t="s">
        <v>1886</v>
      </c>
      <c r="K1123" s="1011" t="s">
        <v>1329</v>
      </c>
      <c r="L1123" s="1011" t="s">
        <v>47</v>
      </c>
      <c r="M1123" s="1011" t="s">
        <v>198</v>
      </c>
      <c r="N1123" s="1011">
        <v>3</v>
      </c>
      <c r="O1123" s="1011">
        <v>0</v>
      </c>
      <c r="P1123" s="1011">
        <v>243.3</v>
      </c>
      <c r="Q1123" s="1011">
        <v>394.64</v>
      </c>
      <c r="R1123" s="1011">
        <v>27.94</v>
      </c>
      <c r="S1123" s="1011">
        <v>18.497090249999999</v>
      </c>
      <c r="T1123" s="1011">
        <v>0</v>
      </c>
      <c r="U1123" s="1011">
        <v>0</v>
      </c>
      <c r="V1123" s="1011">
        <v>27.94</v>
      </c>
      <c r="W1123" s="1011" t="s">
        <v>1887</v>
      </c>
      <c r="X1123" s="1011" t="s">
        <v>1331</v>
      </c>
      <c r="Y1123" s="1011" t="s">
        <v>1888</v>
      </c>
      <c r="AA1123" s="1011" t="s">
        <v>1889</v>
      </c>
      <c r="AB1123" s="1011" t="s">
        <v>140</v>
      </c>
    </row>
    <row r="1124" spans="1:28" x14ac:dyDescent="0.25">
      <c r="A1124" s="1011">
        <v>23756901</v>
      </c>
      <c r="B1124" s="1011" t="s">
        <v>1553</v>
      </c>
      <c r="C1124" s="1011" t="s">
        <v>1326</v>
      </c>
      <c r="D1124" s="1011" t="s">
        <v>1</v>
      </c>
      <c r="E1124" s="1011" t="s">
        <v>135</v>
      </c>
      <c r="F1124" s="1011" t="s">
        <v>6</v>
      </c>
      <c r="G1124" s="1011" t="s">
        <v>6</v>
      </c>
      <c r="H1124" s="1011" t="s">
        <v>96</v>
      </c>
      <c r="I1124" s="1011" t="s">
        <v>1554</v>
      </c>
      <c r="J1124" s="1011" t="s">
        <v>1463</v>
      </c>
      <c r="K1124" s="1011" t="s">
        <v>1329</v>
      </c>
      <c r="L1124" s="1011" t="s">
        <v>47</v>
      </c>
      <c r="M1124" s="1011" t="s">
        <v>198</v>
      </c>
      <c r="N1124" s="1011">
        <v>8</v>
      </c>
      <c r="O1124" s="1011">
        <v>7</v>
      </c>
      <c r="P1124" s="1011">
        <v>10.75</v>
      </c>
      <c r="Q1124" s="1011">
        <v>90.84</v>
      </c>
      <c r="R1124" s="1011">
        <v>30.34</v>
      </c>
      <c r="S1124" s="1011">
        <v>5.4213160199999999</v>
      </c>
      <c r="T1124" s="1011">
        <v>0</v>
      </c>
      <c r="U1124" s="1011">
        <v>0</v>
      </c>
      <c r="V1124" s="1011">
        <v>30.34</v>
      </c>
      <c r="W1124" s="1011" t="s">
        <v>1464</v>
      </c>
      <c r="X1124" s="1011" t="s">
        <v>1331</v>
      </c>
      <c r="Y1124" s="1011" t="s">
        <v>1555</v>
      </c>
      <c r="AA1124" s="1011" t="s">
        <v>1556</v>
      </c>
      <c r="AB1124" s="1011" t="s">
        <v>140</v>
      </c>
    </row>
    <row r="1125" spans="1:28" x14ac:dyDescent="0.25">
      <c r="A1125" s="1011">
        <v>23753668</v>
      </c>
      <c r="B1125" s="1011" t="s">
        <v>2570</v>
      </c>
      <c r="C1125" s="1011" t="s">
        <v>1326</v>
      </c>
      <c r="D1125" s="1011" t="s">
        <v>1</v>
      </c>
      <c r="E1125" s="1011" t="s">
        <v>135</v>
      </c>
      <c r="F1125" s="1011" t="s">
        <v>6</v>
      </c>
      <c r="G1125" s="1011" t="s">
        <v>6</v>
      </c>
      <c r="H1125" s="1011" t="s">
        <v>101</v>
      </c>
      <c r="I1125" s="1011" t="s">
        <v>2571</v>
      </c>
      <c r="J1125" s="1011" t="s">
        <v>2572</v>
      </c>
      <c r="K1125" s="1011" t="s">
        <v>1329</v>
      </c>
      <c r="L1125" s="1011" t="s">
        <v>47</v>
      </c>
      <c r="M1125" s="1011" t="s">
        <v>198</v>
      </c>
      <c r="N1125" s="1011">
        <v>3</v>
      </c>
      <c r="O1125" s="1011">
        <v>1</v>
      </c>
      <c r="P1125" s="1011">
        <v>60</v>
      </c>
      <c r="Q1125" s="1011">
        <v>105.19</v>
      </c>
      <c r="R1125" s="1011">
        <v>24.01</v>
      </c>
      <c r="S1125" s="1011">
        <v>40.192680299999999</v>
      </c>
      <c r="T1125" s="1011">
        <v>0</v>
      </c>
      <c r="U1125" s="1011">
        <v>0</v>
      </c>
      <c r="V1125" s="1011">
        <v>24.01</v>
      </c>
      <c r="W1125" s="1011" t="s">
        <v>2573</v>
      </c>
      <c r="X1125" s="1011" t="s">
        <v>1331</v>
      </c>
      <c r="Y1125" s="1011" t="s">
        <v>2574</v>
      </c>
      <c r="AA1125" s="1011" t="s">
        <v>2575</v>
      </c>
      <c r="AB1125" s="1011" t="s">
        <v>140</v>
      </c>
    </row>
    <row r="1126" spans="1:28" x14ac:dyDescent="0.25">
      <c r="A1126" s="1011">
        <v>4274296</v>
      </c>
      <c r="B1126" s="1011" t="s">
        <v>1557</v>
      </c>
      <c r="C1126" s="1011" t="s">
        <v>1326</v>
      </c>
      <c r="D1126" s="1011" t="s">
        <v>1</v>
      </c>
      <c r="E1126" s="1011" t="s">
        <v>135</v>
      </c>
      <c r="F1126" s="1011" t="s">
        <v>20</v>
      </c>
      <c r="G1126" s="1011" t="s">
        <v>20</v>
      </c>
      <c r="H1126" s="1011" t="s">
        <v>99</v>
      </c>
      <c r="I1126" s="1011" t="s">
        <v>1558</v>
      </c>
      <c r="J1126" s="1011" t="s">
        <v>1559</v>
      </c>
      <c r="K1126" s="1011" t="s">
        <v>1329</v>
      </c>
      <c r="L1126" s="1011" t="s">
        <v>47</v>
      </c>
      <c r="M1126" s="1011" t="s">
        <v>198</v>
      </c>
      <c r="N1126" s="1011">
        <v>17</v>
      </c>
      <c r="O1126" s="1011">
        <v>16</v>
      </c>
      <c r="P1126" s="1011">
        <v>461.88</v>
      </c>
      <c r="Q1126" s="1011">
        <v>510.04</v>
      </c>
      <c r="R1126" s="1011">
        <v>57.33</v>
      </c>
      <c r="S1126" s="1011">
        <v>84.106108469999995</v>
      </c>
      <c r="T1126" s="1011">
        <v>0</v>
      </c>
      <c r="U1126" s="1011">
        <v>0</v>
      </c>
      <c r="V1126" s="1011">
        <v>57.33</v>
      </c>
      <c r="W1126" s="1011" t="s">
        <v>1560</v>
      </c>
      <c r="X1126" s="1011" t="s">
        <v>1331</v>
      </c>
      <c r="Y1126" s="1011" t="s">
        <v>1561</v>
      </c>
      <c r="AA1126" s="1011" t="s">
        <v>1562</v>
      </c>
      <c r="AB1126" s="1011" t="s">
        <v>140</v>
      </c>
    </row>
    <row r="1127" spans="1:28" x14ac:dyDescent="0.25">
      <c r="A1127" s="1011">
        <v>64166572</v>
      </c>
      <c r="B1127" s="1011" t="s">
        <v>2082</v>
      </c>
      <c r="C1127" s="1011" t="s">
        <v>1326</v>
      </c>
      <c r="D1127" s="1011" t="s">
        <v>1</v>
      </c>
      <c r="E1127" s="1011" t="s">
        <v>135</v>
      </c>
      <c r="F1127" s="1011" t="s">
        <v>20</v>
      </c>
      <c r="G1127" s="1011" t="s">
        <v>20</v>
      </c>
      <c r="H1127" s="1011" t="s">
        <v>529</v>
      </c>
      <c r="I1127" s="1011" t="s">
        <v>2083</v>
      </c>
      <c r="J1127" s="1011" t="s">
        <v>1499</v>
      </c>
      <c r="K1127" s="1011" t="s">
        <v>1329</v>
      </c>
      <c r="L1127" s="1011" t="s">
        <v>47</v>
      </c>
      <c r="M1127" s="1011" t="s">
        <v>198</v>
      </c>
      <c r="N1127" s="1011">
        <v>32</v>
      </c>
      <c r="O1127" s="1011">
        <v>1</v>
      </c>
      <c r="P1127" s="1011">
        <v>2254.2600000000002</v>
      </c>
      <c r="Q1127" s="1011">
        <v>9839.61</v>
      </c>
      <c r="R1127" s="1011">
        <v>1796.71</v>
      </c>
      <c r="S1127" s="1011">
        <v>269.71420000000001</v>
      </c>
      <c r="T1127" s="1011">
        <v>0</v>
      </c>
      <c r="U1127" s="1011">
        <v>0</v>
      </c>
      <c r="V1127" s="1011">
        <v>1796.71</v>
      </c>
      <c r="W1127" s="1011" t="s">
        <v>1361</v>
      </c>
      <c r="X1127" s="1011" t="s">
        <v>1331</v>
      </c>
      <c r="Y1127" s="1011" t="s">
        <v>2084</v>
      </c>
      <c r="AA1127" s="1011" t="s">
        <v>2085</v>
      </c>
      <c r="AB1127" s="1011" t="s">
        <v>140</v>
      </c>
    </row>
    <row r="1128" spans="1:28" x14ac:dyDescent="0.25">
      <c r="A1128" s="1011">
        <v>3960127</v>
      </c>
      <c r="B1128" s="1011" t="s">
        <v>2576</v>
      </c>
      <c r="C1128" s="1011" t="s">
        <v>1326</v>
      </c>
      <c r="D1128" s="1011" t="s">
        <v>113</v>
      </c>
      <c r="E1128" s="1011" t="s">
        <v>135</v>
      </c>
      <c r="F1128" s="1011" t="s">
        <v>267</v>
      </c>
      <c r="G1128" s="1011" t="s">
        <v>1687</v>
      </c>
      <c r="H1128" s="1011" t="s">
        <v>102</v>
      </c>
      <c r="I1128" s="1011" t="s">
        <v>2577</v>
      </c>
      <c r="J1128" s="1011" t="s">
        <v>1823</v>
      </c>
      <c r="K1128" s="1011" t="s">
        <v>1329</v>
      </c>
      <c r="L1128" s="1011" t="s">
        <v>47</v>
      </c>
      <c r="M1128" s="1011" t="s">
        <v>198</v>
      </c>
      <c r="N1128" s="1011">
        <v>713</v>
      </c>
      <c r="O1128" s="1011">
        <v>704</v>
      </c>
      <c r="P1128" s="1011">
        <v>12005.17</v>
      </c>
      <c r="Q1128" s="1011">
        <v>3824.35</v>
      </c>
      <c r="R1128" s="1011">
        <v>218.52</v>
      </c>
      <c r="S1128" s="1011">
        <v>1394.30390175</v>
      </c>
      <c r="T1128" s="1011">
        <v>0</v>
      </c>
      <c r="U1128" s="1011">
        <v>0</v>
      </c>
      <c r="V1128" s="1011">
        <v>218.52</v>
      </c>
      <c r="W1128" s="1011" t="s">
        <v>1824</v>
      </c>
      <c r="X1128" s="1011" t="s">
        <v>1331</v>
      </c>
      <c r="Y1128" s="1011" t="s">
        <v>2578</v>
      </c>
      <c r="AA1128" s="1011" t="s">
        <v>2579</v>
      </c>
      <c r="AB1128" s="1011" t="s">
        <v>140</v>
      </c>
    </row>
    <row r="1129" spans="1:28" x14ac:dyDescent="0.25">
      <c r="A1129" s="1011">
        <v>13958731</v>
      </c>
      <c r="B1129" s="1011" t="s">
        <v>1548</v>
      </c>
      <c r="C1129" s="1011" t="s">
        <v>1326</v>
      </c>
      <c r="D1129" s="1011" t="s">
        <v>1</v>
      </c>
      <c r="E1129" s="1011" t="s">
        <v>135</v>
      </c>
      <c r="F1129" s="1011" t="s">
        <v>11</v>
      </c>
      <c r="G1129" s="1011" t="s">
        <v>11</v>
      </c>
      <c r="H1129" s="1011" t="s">
        <v>105</v>
      </c>
      <c r="I1129" s="1011" t="s">
        <v>1549</v>
      </c>
      <c r="J1129" s="1011" t="s">
        <v>1550</v>
      </c>
      <c r="K1129" s="1011" t="s">
        <v>1329</v>
      </c>
      <c r="L1129" s="1011" t="s">
        <v>47</v>
      </c>
      <c r="M1129" s="1011" t="s">
        <v>198</v>
      </c>
      <c r="N1129" s="1011">
        <v>3</v>
      </c>
      <c r="O1129" s="1011">
        <v>1</v>
      </c>
      <c r="P1129" s="1011">
        <v>36</v>
      </c>
      <c r="Q1129" s="1011">
        <v>230.36</v>
      </c>
      <c r="R1129" s="1011">
        <v>13.23</v>
      </c>
      <c r="S1129" s="1011">
        <v>6.6930071299999998</v>
      </c>
      <c r="T1129" s="1011">
        <v>0</v>
      </c>
      <c r="U1129" s="1011">
        <v>0</v>
      </c>
      <c r="V1129" s="1011">
        <v>13.23</v>
      </c>
      <c r="W1129" s="1011" t="s">
        <v>1361</v>
      </c>
      <c r="X1129" s="1011" t="s">
        <v>1331</v>
      </c>
      <c r="Y1129" s="1011" t="s">
        <v>1551</v>
      </c>
      <c r="AA1129" s="1011" t="s">
        <v>1552</v>
      </c>
      <c r="AB1129" s="1011" t="s">
        <v>140</v>
      </c>
    </row>
    <row r="1130" spans="1:28" x14ac:dyDescent="0.25">
      <c r="A1130" s="1011">
        <v>3960127</v>
      </c>
      <c r="B1130" s="1011" t="s">
        <v>2576</v>
      </c>
      <c r="C1130" s="1011" t="s">
        <v>1326</v>
      </c>
      <c r="D1130" s="1011" t="s">
        <v>113</v>
      </c>
      <c r="E1130" s="1011" t="s">
        <v>135</v>
      </c>
      <c r="F1130" s="1011" t="s">
        <v>267</v>
      </c>
      <c r="G1130" s="1011" t="s">
        <v>1687</v>
      </c>
      <c r="H1130" s="1011" t="s">
        <v>530</v>
      </c>
      <c r="I1130" s="1011" t="s">
        <v>2577</v>
      </c>
      <c r="J1130" s="1011" t="s">
        <v>1823</v>
      </c>
      <c r="K1130" s="1011" t="s">
        <v>1329</v>
      </c>
      <c r="L1130" s="1011" t="s">
        <v>47</v>
      </c>
      <c r="M1130" s="1011" t="s">
        <v>198</v>
      </c>
      <c r="N1130" s="1011">
        <v>481</v>
      </c>
      <c r="O1130" s="1011">
        <v>85</v>
      </c>
      <c r="P1130" s="1011">
        <v>8937.48</v>
      </c>
      <c r="Q1130" s="1011">
        <v>33210</v>
      </c>
      <c r="R1130" s="1011">
        <v>1211.6099999999999</v>
      </c>
      <c r="S1130" s="1011">
        <v>1683.7785688900001</v>
      </c>
      <c r="T1130" s="1011">
        <v>0</v>
      </c>
      <c r="U1130" s="1011">
        <v>0</v>
      </c>
      <c r="V1130" s="1011">
        <v>1211.6099999999999</v>
      </c>
      <c r="W1130" s="1011" t="s">
        <v>1824</v>
      </c>
      <c r="X1130" s="1011" t="s">
        <v>1331</v>
      </c>
      <c r="Y1130" s="1011" t="s">
        <v>2578</v>
      </c>
      <c r="AA1130" s="1011" t="s">
        <v>2579</v>
      </c>
      <c r="AB1130" s="1011" t="s">
        <v>140</v>
      </c>
    </row>
    <row r="1131" spans="1:28" x14ac:dyDescent="0.25">
      <c r="A1131" s="1011">
        <v>93756971</v>
      </c>
      <c r="B1131" s="1011" t="s">
        <v>1455</v>
      </c>
      <c r="C1131" s="1011" t="s">
        <v>1326</v>
      </c>
      <c r="D1131" s="1011" t="s">
        <v>1</v>
      </c>
      <c r="E1131" s="1011" t="s">
        <v>135</v>
      </c>
      <c r="F1131" s="1011" t="s">
        <v>6</v>
      </c>
      <c r="G1131" s="1011" t="s">
        <v>6</v>
      </c>
      <c r="H1131" s="1011" t="s">
        <v>98</v>
      </c>
      <c r="I1131" s="1011" t="s">
        <v>1456</v>
      </c>
      <c r="J1131" s="1011" t="s">
        <v>1457</v>
      </c>
      <c r="K1131" s="1011" t="s">
        <v>1329</v>
      </c>
      <c r="L1131" s="1011" t="s">
        <v>47</v>
      </c>
      <c r="M1131" s="1011" t="s">
        <v>198</v>
      </c>
      <c r="N1131" s="1011">
        <v>5</v>
      </c>
      <c r="O1131" s="1011">
        <v>5</v>
      </c>
      <c r="P1131" s="1011">
        <v>55</v>
      </c>
      <c r="Q1131" s="1011">
        <v>186.59</v>
      </c>
      <c r="R1131" s="1011">
        <v>17.440000000000001</v>
      </c>
      <c r="S1131" s="1011">
        <v>81.923331230000002</v>
      </c>
      <c r="T1131" s="1011">
        <v>0</v>
      </c>
      <c r="U1131" s="1011">
        <v>0</v>
      </c>
      <c r="V1131" s="1011">
        <v>17.440000000000001</v>
      </c>
      <c r="W1131" s="1011" t="s">
        <v>1458</v>
      </c>
      <c r="X1131" s="1011" t="s">
        <v>1331</v>
      </c>
      <c r="Y1131" s="1011" t="s">
        <v>1459</v>
      </c>
      <c r="AA1131" s="1011" t="s">
        <v>1460</v>
      </c>
      <c r="AB1131" s="1011" t="s">
        <v>140</v>
      </c>
    </row>
    <row r="1132" spans="1:28" x14ac:dyDescent="0.25">
      <c r="A1132" s="1011">
        <v>83852160</v>
      </c>
      <c r="B1132" s="1011" t="s">
        <v>2498</v>
      </c>
      <c r="C1132" s="1011" t="s">
        <v>1326</v>
      </c>
      <c r="D1132" s="1011" t="s">
        <v>1</v>
      </c>
      <c r="E1132" s="1011" t="s">
        <v>135</v>
      </c>
      <c r="F1132" s="1011" t="s">
        <v>0</v>
      </c>
      <c r="G1132" s="1011" t="s">
        <v>0</v>
      </c>
      <c r="H1132" s="1011" t="s">
        <v>530</v>
      </c>
      <c r="I1132" s="1011" t="s">
        <v>1376</v>
      </c>
      <c r="J1132" s="1011" t="s">
        <v>1377</v>
      </c>
      <c r="K1132" s="1011" t="s">
        <v>1329</v>
      </c>
      <c r="L1132" s="1011" t="s">
        <v>47</v>
      </c>
      <c r="M1132" s="1011" t="s">
        <v>198</v>
      </c>
      <c r="N1132" s="1011">
        <v>3</v>
      </c>
      <c r="O1132" s="1011">
        <v>3</v>
      </c>
      <c r="P1132" s="1011">
        <v>30</v>
      </c>
      <c r="Q1132" s="1011">
        <v>209.37</v>
      </c>
      <c r="R1132" s="1011">
        <v>10.35</v>
      </c>
      <c r="S1132" s="1011">
        <v>6.1940010399999998</v>
      </c>
      <c r="T1132" s="1011">
        <v>0</v>
      </c>
      <c r="U1132" s="1011">
        <v>0</v>
      </c>
      <c r="V1132" s="1011">
        <v>10.35</v>
      </c>
      <c r="W1132" s="1011" t="s">
        <v>1378</v>
      </c>
      <c r="X1132" s="1011" t="s">
        <v>1331</v>
      </c>
      <c r="Y1132" s="1011" t="s">
        <v>2499</v>
      </c>
      <c r="AA1132" s="1011" t="s">
        <v>2500</v>
      </c>
      <c r="AB1132" s="1011" t="s">
        <v>140</v>
      </c>
    </row>
    <row r="1133" spans="1:28" x14ac:dyDescent="0.25">
      <c r="A1133" s="1011">
        <v>93754380</v>
      </c>
      <c r="B1133" s="1011" t="s">
        <v>2433</v>
      </c>
      <c r="C1133" s="1011" t="s">
        <v>1326</v>
      </c>
      <c r="D1133" s="1011" t="s">
        <v>113</v>
      </c>
      <c r="E1133" s="1011" t="s">
        <v>135</v>
      </c>
      <c r="F1133" s="1011" t="s">
        <v>267</v>
      </c>
      <c r="G1133" s="1011" t="s">
        <v>1687</v>
      </c>
      <c r="H1133" s="1011" t="s">
        <v>94</v>
      </c>
      <c r="I1133" s="1011" t="s">
        <v>2434</v>
      </c>
      <c r="J1133" s="1011" t="s">
        <v>1559</v>
      </c>
      <c r="K1133" s="1011" t="s">
        <v>1329</v>
      </c>
      <c r="L1133" s="1011" t="s">
        <v>47</v>
      </c>
      <c r="M1133" s="1011" t="s">
        <v>198</v>
      </c>
      <c r="N1133" s="1011">
        <v>1.5</v>
      </c>
      <c r="O1133" s="1011">
        <v>1.5</v>
      </c>
      <c r="P1133" s="1011">
        <v>60</v>
      </c>
      <c r="Q1133" s="1011">
        <v>42.34</v>
      </c>
      <c r="R1133" s="1011">
        <v>8.69</v>
      </c>
      <c r="S1133" s="1011">
        <v>4.0647535599999998</v>
      </c>
      <c r="T1133" s="1011">
        <v>0</v>
      </c>
      <c r="U1133" s="1011">
        <v>0</v>
      </c>
      <c r="V1133" s="1011">
        <v>8.69</v>
      </c>
      <c r="W1133" s="1011" t="s">
        <v>1560</v>
      </c>
      <c r="X1133" s="1011" t="s">
        <v>1331</v>
      </c>
      <c r="Y1133" s="1011" t="s">
        <v>2435</v>
      </c>
      <c r="AA1133" s="1011" t="s">
        <v>2436</v>
      </c>
      <c r="AB1133" s="1011" t="s">
        <v>140</v>
      </c>
    </row>
    <row r="1134" spans="1:28" x14ac:dyDescent="0.25">
      <c r="A1134" s="1011">
        <v>34165688</v>
      </c>
      <c r="B1134" s="1011" t="s">
        <v>2335</v>
      </c>
      <c r="C1134" s="1011" t="s">
        <v>1326</v>
      </c>
      <c r="D1134" s="1011" t="s">
        <v>1</v>
      </c>
      <c r="E1134" s="1011" t="s">
        <v>135</v>
      </c>
      <c r="F1134" s="1011" t="s">
        <v>6</v>
      </c>
      <c r="G1134" s="1011" t="s">
        <v>6</v>
      </c>
      <c r="H1134" s="1011" t="s">
        <v>529</v>
      </c>
      <c r="I1134" s="1011" t="s">
        <v>2336</v>
      </c>
      <c r="J1134" s="1011" t="s">
        <v>1354</v>
      </c>
      <c r="K1134" s="1011" t="s">
        <v>1329</v>
      </c>
      <c r="L1134" s="1011" t="s">
        <v>47</v>
      </c>
      <c r="M1134" s="1011" t="s">
        <v>198</v>
      </c>
      <c r="N1134" s="1011">
        <v>2</v>
      </c>
      <c r="O1134" s="1011">
        <v>0</v>
      </c>
      <c r="P1134" s="1011">
        <v>44.75</v>
      </c>
      <c r="Q1134" s="1011">
        <v>240.31</v>
      </c>
      <c r="R1134" s="1011">
        <v>22.82</v>
      </c>
      <c r="S1134" s="1011">
        <v>4.624733</v>
      </c>
      <c r="T1134" s="1011">
        <v>0</v>
      </c>
      <c r="U1134" s="1011">
        <v>0</v>
      </c>
      <c r="V1134" s="1011">
        <v>22.82</v>
      </c>
      <c r="W1134" s="1011" t="s">
        <v>1355</v>
      </c>
      <c r="X1134" s="1011" t="s">
        <v>1331</v>
      </c>
      <c r="Y1134" s="1011" t="s">
        <v>2337</v>
      </c>
      <c r="AA1134" s="1011" t="s">
        <v>2338</v>
      </c>
      <c r="AB1134" s="1011" t="s">
        <v>140</v>
      </c>
    </row>
    <row r="1135" spans="1:28" x14ac:dyDescent="0.25">
      <c r="A1135" s="1011">
        <v>54113899</v>
      </c>
      <c r="B1135" s="1011" t="s">
        <v>2317</v>
      </c>
      <c r="C1135" s="1011" t="s">
        <v>1326</v>
      </c>
      <c r="D1135" s="1011" t="s">
        <v>1</v>
      </c>
      <c r="E1135" s="1011" t="s">
        <v>135</v>
      </c>
      <c r="F1135" s="1011" t="s">
        <v>14</v>
      </c>
      <c r="G1135" s="1011" t="s">
        <v>14</v>
      </c>
      <c r="H1135" s="1011" t="s">
        <v>86</v>
      </c>
      <c r="I1135" s="1011" t="s">
        <v>2318</v>
      </c>
      <c r="J1135" s="1011" t="s">
        <v>2319</v>
      </c>
      <c r="K1135" s="1011" t="s">
        <v>1329</v>
      </c>
      <c r="L1135" s="1011" t="s">
        <v>47</v>
      </c>
      <c r="M1135" s="1011" t="s">
        <v>198</v>
      </c>
      <c r="N1135" s="1011">
        <v>1</v>
      </c>
      <c r="O1135" s="1011">
        <v>1</v>
      </c>
      <c r="P1135" s="1011">
        <v>16</v>
      </c>
      <c r="Q1135" s="1011">
        <v>28.46</v>
      </c>
      <c r="R1135" s="1011">
        <v>1.9</v>
      </c>
      <c r="S1135" s="1011">
        <v>4.5977591200000001</v>
      </c>
      <c r="T1135" s="1011">
        <v>0</v>
      </c>
      <c r="U1135" s="1011">
        <v>0</v>
      </c>
      <c r="V1135" s="1011">
        <v>1.9</v>
      </c>
      <c r="W1135" s="1011" t="s">
        <v>2320</v>
      </c>
      <c r="X1135" s="1011" t="s">
        <v>1331</v>
      </c>
      <c r="Y1135" s="1011" t="s">
        <v>2321</v>
      </c>
      <c r="AA1135" s="1011" t="s">
        <v>2322</v>
      </c>
      <c r="AB1135" s="1011" t="s">
        <v>140</v>
      </c>
    </row>
    <row r="1136" spans="1:28" x14ac:dyDescent="0.25">
      <c r="A1136" s="1011">
        <v>23757669</v>
      </c>
      <c r="B1136" s="1011" t="s">
        <v>2144</v>
      </c>
      <c r="C1136" s="1011" t="s">
        <v>1326</v>
      </c>
      <c r="D1136" s="1011" t="s">
        <v>1</v>
      </c>
      <c r="E1136" s="1011" t="s">
        <v>135</v>
      </c>
      <c r="F1136" s="1011" t="s">
        <v>0</v>
      </c>
      <c r="G1136" s="1011" t="s">
        <v>0</v>
      </c>
      <c r="H1136" s="1011" t="s">
        <v>104</v>
      </c>
      <c r="I1136" s="1011" t="s">
        <v>1327</v>
      </c>
      <c r="J1136" s="1011" t="s">
        <v>1328</v>
      </c>
      <c r="K1136" s="1011" t="s">
        <v>1329</v>
      </c>
      <c r="L1136" s="1011" t="s">
        <v>47</v>
      </c>
      <c r="M1136" s="1011" t="s">
        <v>198</v>
      </c>
      <c r="N1136" s="1011">
        <v>1</v>
      </c>
      <c r="O1136" s="1011">
        <v>1</v>
      </c>
      <c r="P1136" s="1011">
        <v>33.299999999999997</v>
      </c>
      <c r="Q1136" s="1011">
        <v>20.65</v>
      </c>
      <c r="R1136" s="1011">
        <v>4.82</v>
      </c>
      <c r="S1136" s="1011">
        <v>-0.27456223000000002</v>
      </c>
      <c r="T1136" s="1011">
        <v>0</v>
      </c>
      <c r="U1136" s="1011">
        <v>0</v>
      </c>
      <c r="V1136" s="1011">
        <v>4.82</v>
      </c>
      <c r="W1136" s="1011" t="s">
        <v>1330</v>
      </c>
      <c r="X1136" s="1011" t="s">
        <v>1331</v>
      </c>
      <c r="Y1136" s="1011" t="s">
        <v>2145</v>
      </c>
      <c r="AA1136" s="1011" t="s">
        <v>2146</v>
      </c>
      <c r="AB1136" s="1011" t="s">
        <v>140</v>
      </c>
    </row>
    <row r="1137" spans="1:28" x14ac:dyDescent="0.25">
      <c r="A1137" s="1011">
        <v>93758050</v>
      </c>
      <c r="B1137" s="1011" t="s">
        <v>1352</v>
      </c>
      <c r="C1137" s="1011" t="s">
        <v>1326</v>
      </c>
      <c r="D1137" s="1011" t="s">
        <v>1</v>
      </c>
      <c r="E1137" s="1011" t="s">
        <v>135</v>
      </c>
      <c r="F1137" s="1011" t="s">
        <v>14</v>
      </c>
      <c r="G1137" s="1011" t="s">
        <v>14</v>
      </c>
      <c r="H1137" s="1011" t="s">
        <v>94</v>
      </c>
      <c r="I1137" s="1011" t="s">
        <v>1353</v>
      </c>
      <c r="J1137" s="1011" t="s">
        <v>1354</v>
      </c>
      <c r="K1137" s="1011" t="s">
        <v>1329</v>
      </c>
      <c r="L1137" s="1011" t="s">
        <v>47</v>
      </c>
      <c r="M1137" s="1011" t="s">
        <v>198</v>
      </c>
      <c r="N1137" s="1011">
        <v>144.25</v>
      </c>
      <c r="O1137" s="1011">
        <v>92.25</v>
      </c>
      <c r="P1137" s="1011">
        <v>3142</v>
      </c>
      <c r="Q1137" s="1011">
        <v>3460.95</v>
      </c>
      <c r="R1137" s="1011">
        <v>479.38</v>
      </c>
      <c r="S1137" s="1011">
        <v>390.69063010000002</v>
      </c>
      <c r="T1137" s="1011">
        <v>0</v>
      </c>
      <c r="U1137" s="1011">
        <v>0</v>
      </c>
      <c r="V1137" s="1011">
        <v>479.38</v>
      </c>
      <c r="W1137" s="1011" t="s">
        <v>1355</v>
      </c>
      <c r="X1137" s="1011" t="s">
        <v>1331</v>
      </c>
      <c r="Y1137" s="1011" t="s">
        <v>1356</v>
      </c>
      <c r="AA1137" s="1011" t="s">
        <v>1357</v>
      </c>
      <c r="AB1137" s="1011" t="s">
        <v>140</v>
      </c>
    </row>
    <row r="1138" spans="1:28" x14ac:dyDescent="0.25">
      <c r="A1138" s="1011">
        <v>14077846</v>
      </c>
      <c r="B1138" s="1011" t="s">
        <v>2078</v>
      </c>
      <c r="C1138" s="1011" t="s">
        <v>1326</v>
      </c>
      <c r="D1138" s="1011" t="s">
        <v>1</v>
      </c>
      <c r="E1138" s="1011" t="s">
        <v>135</v>
      </c>
      <c r="F1138" s="1011" t="s">
        <v>9</v>
      </c>
      <c r="G1138" s="1011" t="s">
        <v>9</v>
      </c>
      <c r="H1138" s="1011" t="s">
        <v>99</v>
      </c>
      <c r="I1138" s="1011" t="s">
        <v>2079</v>
      </c>
      <c r="J1138" s="1011" t="s">
        <v>1463</v>
      </c>
      <c r="K1138" s="1011" t="s">
        <v>1329</v>
      </c>
      <c r="L1138" s="1011" t="s">
        <v>47</v>
      </c>
      <c r="M1138" s="1011" t="s">
        <v>198</v>
      </c>
      <c r="N1138" s="1011">
        <v>580</v>
      </c>
      <c r="O1138" s="1011">
        <v>517</v>
      </c>
      <c r="P1138" s="1011">
        <v>13337.95</v>
      </c>
      <c r="Q1138" s="1011">
        <v>20632.009999999998</v>
      </c>
      <c r="R1138" s="1011">
        <v>1783.13</v>
      </c>
      <c r="S1138" s="1011">
        <v>3746.9503484299998</v>
      </c>
      <c r="T1138" s="1011">
        <v>0</v>
      </c>
      <c r="U1138" s="1011">
        <v>0</v>
      </c>
      <c r="V1138" s="1011">
        <v>1783.13</v>
      </c>
      <c r="W1138" s="1011" t="s">
        <v>1464</v>
      </c>
      <c r="X1138" s="1011" t="s">
        <v>1331</v>
      </c>
      <c r="Y1138" s="1011" t="s">
        <v>2080</v>
      </c>
      <c r="AA1138" s="1011" t="s">
        <v>2081</v>
      </c>
      <c r="AB1138" s="1011" t="s">
        <v>140</v>
      </c>
    </row>
    <row r="1139" spans="1:28" x14ac:dyDescent="0.25">
      <c r="A1139" s="1011">
        <v>84165521</v>
      </c>
      <c r="B1139" s="1011" t="s">
        <v>1958</v>
      </c>
      <c r="C1139" s="1011" t="s">
        <v>1326</v>
      </c>
      <c r="D1139" s="1011" t="s">
        <v>1</v>
      </c>
      <c r="E1139" s="1011" t="s">
        <v>135</v>
      </c>
      <c r="F1139" s="1011" t="s">
        <v>20</v>
      </c>
      <c r="G1139" s="1011" t="s">
        <v>20</v>
      </c>
      <c r="H1139" s="1011" t="s">
        <v>99</v>
      </c>
      <c r="I1139" s="1011" t="s">
        <v>1327</v>
      </c>
      <c r="J1139" s="1011" t="s">
        <v>1328</v>
      </c>
      <c r="K1139" s="1011" t="s">
        <v>1329</v>
      </c>
      <c r="L1139" s="1011" t="s">
        <v>47</v>
      </c>
      <c r="M1139" s="1011" t="s">
        <v>198</v>
      </c>
      <c r="N1139" s="1011">
        <v>70</v>
      </c>
      <c r="O1139" s="1011">
        <v>70</v>
      </c>
      <c r="P1139" s="1011">
        <v>1890</v>
      </c>
      <c r="Q1139" s="1011">
        <v>2580.3000000000002</v>
      </c>
      <c r="R1139" s="1011">
        <v>230.63</v>
      </c>
      <c r="S1139" s="1011">
        <v>562.64244227999995</v>
      </c>
      <c r="T1139" s="1011">
        <v>0</v>
      </c>
      <c r="U1139" s="1011">
        <v>0</v>
      </c>
      <c r="V1139" s="1011">
        <v>230.63</v>
      </c>
      <c r="W1139" s="1011" t="s">
        <v>1330</v>
      </c>
      <c r="X1139" s="1011" t="s">
        <v>1331</v>
      </c>
      <c r="Y1139" s="1011" t="s">
        <v>1959</v>
      </c>
      <c r="AA1139" s="1011" t="s">
        <v>1921</v>
      </c>
      <c r="AB1139" s="1011" t="s">
        <v>140</v>
      </c>
    </row>
    <row r="1140" spans="1:28" x14ac:dyDescent="0.25">
      <c r="A1140" s="1011">
        <v>24028227</v>
      </c>
      <c r="B1140" s="1011" t="s">
        <v>1449</v>
      </c>
      <c r="C1140" s="1011" t="s">
        <v>1326</v>
      </c>
      <c r="D1140" s="1011" t="s">
        <v>1</v>
      </c>
      <c r="E1140" s="1011" t="s">
        <v>135</v>
      </c>
      <c r="F1140" s="1011" t="s">
        <v>0</v>
      </c>
      <c r="G1140" s="1011" t="s">
        <v>0</v>
      </c>
      <c r="H1140" s="1011" t="s">
        <v>529</v>
      </c>
      <c r="I1140" s="1011" t="s">
        <v>1450</v>
      </c>
      <c r="J1140" s="1011" t="s">
        <v>1451</v>
      </c>
      <c r="K1140" s="1011" t="s">
        <v>1329</v>
      </c>
      <c r="L1140" s="1011" t="s">
        <v>47</v>
      </c>
      <c r="M1140" s="1011" t="s">
        <v>198</v>
      </c>
      <c r="N1140" s="1011">
        <v>179</v>
      </c>
      <c r="O1140" s="1011">
        <v>21</v>
      </c>
      <c r="P1140" s="1011">
        <v>11995.01</v>
      </c>
      <c r="Q1140" s="1011">
        <v>64134.17</v>
      </c>
      <c r="R1140" s="1011">
        <v>5275.8903246099999</v>
      </c>
      <c r="S1140" s="1011">
        <v>1477.1741766499999</v>
      </c>
      <c r="T1140" s="1011">
        <v>3.20032461</v>
      </c>
      <c r="U1140" s="1011">
        <v>0</v>
      </c>
      <c r="V1140" s="1011">
        <v>5272.69</v>
      </c>
      <c r="W1140" s="1011" t="s">
        <v>1452</v>
      </c>
      <c r="X1140" s="1011" t="s">
        <v>1331</v>
      </c>
      <c r="Y1140" s="1011" t="s">
        <v>1453</v>
      </c>
      <c r="AA1140" s="1011" t="s">
        <v>1454</v>
      </c>
      <c r="AB1140" s="1011" t="s">
        <v>140</v>
      </c>
    </row>
    <row r="1141" spans="1:28" x14ac:dyDescent="0.25">
      <c r="A1141" s="1011">
        <v>23771397</v>
      </c>
      <c r="B1141" s="1011" t="s">
        <v>2098</v>
      </c>
      <c r="C1141" s="1011" t="s">
        <v>1326</v>
      </c>
      <c r="D1141" s="1011" t="s">
        <v>1</v>
      </c>
      <c r="E1141" s="1011" t="s">
        <v>135</v>
      </c>
      <c r="F1141" s="1011" t="s">
        <v>38</v>
      </c>
      <c r="G1141" s="1011" t="s">
        <v>38</v>
      </c>
      <c r="H1141" s="1011" t="s">
        <v>94</v>
      </c>
      <c r="I1141" s="1011" t="s">
        <v>1579</v>
      </c>
      <c r="J1141" s="1011" t="s">
        <v>1396</v>
      </c>
      <c r="K1141" s="1011" t="s">
        <v>1329</v>
      </c>
      <c r="L1141" s="1011" t="s">
        <v>47</v>
      </c>
      <c r="M1141" s="1011" t="s">
        <v>198</v>
      </c>
      <c r="N1141" s="1011">
        <v>972.5</v>
      </c>
      <c r="O1141" s="1011">
        <v>509.5</v>
      </c>
      <c r="P1141" s="1011">
        <v>38293</v>
      </c>
      <c r="Q1141" s="1011">
        <v>20532.13</v>
      </c>
      <c r="R1141" s="1011">
        <v>1564.23</v>
      </c>
      <c r="S1141" s="1011">
        <v>2895.7103450099999</v>
      </c>
      <c r="T1141" s="1011">
        <v>2</v>
      </c>
      <c r="U1141" s="1011">
        <v>0</v>
      </c>
      <c r="V1141" s="1011">
        <v>1564.23</v>
      </c>
      <c r="W1141" s="1011" t="s">
        <v>1397</v>
      </c>
      <c r="X1141" s="1011" t="s">
        <v>1331</v>
      </c>
      <c r="Y1141" s="1011" t="s">
        <v>2099</v>
      </c>
      <c r="AA1141" s="1011" t="s">
        <v>2100</v>
      </c>
      <c r="AB1141" s="1011" t="s">
        <v>140</v>
      </c>
    </row>
    <row r="1142" spans="1:28" x14ac:dyDescent="0.25">
      <c r="A1142" s="1011">
        <v>54180716</v>
      </c>
      <c r="B1142" s="1011" t="s">
        <v>2293</v>
      </c>
      <c r="C1142" s="1011" t="s">
        <v>1326</v>
      </c>
      <c r="D1142" s="1011" t="s">
        <v>1</v>
      </c>
      <c r="E1142" s="1011" t="s">
        <v>135</v>
      </c>
      <c r="F1142" s="1011" t="s">
        <v>6</v>
      </c>
      <c r="G1142" s="1011" t="s">
        <v>6</v>
      </c>
      <c r="H1142" s="1011" t="s">
        <v>529</v>
      </c>
      <c r="I1142" s="1011" t="s">
        <v>2294</v>
      </c>
      <c r="J1142" s="1011" t="s">
        <v>1989</v>
      </c>
      <c r="K1142" s="1011" t="s">
        <v>1329</v>
      </c>
      <c r="L1142" s="1011" t="s">
        <v>47</v>
      </c>
      <c r="M1142" s="1011" t="s">
        <v>198</v>
      </c>
      <c r="N1142" s="1011">
        <v>17</v>
      </c>
      <c r="O1142" s="1011">
        <v>16</v>
      </c>
      <c r="P1142" s="1011">
        <v>385.45</v>
      </c>
      <c r="Q1142" s="1011">
        <v>4618.8500000000004</v>
      </c>
      <c r="R1142" s="1011">
        <v>341.86807231</v>
      </c>
      <c r="S1142" s="1011">
        <v>52.011904309999998</v>
      </c>
      <c r="T1142" s="1011">
        <v>11.758072309999999</v>
      </c>
      <c r="U1142" s="1011">
        <v>0</v>
      </c>
      <c r="V1142" s="1011">
        <v>330.11</v>
      </c>
      <c r="W1142" s="1011" t="s">
        <v>1990</v>
      </c>
      <c r="X1142" s="1011" t="s">
        <v>1331</v>
      </c>
      <c r="Y1142" s="1011" t="s">
        <v>2295</v>
      </c>
      <c r="AA1142" s="1011" t="s">
        <v>2296</v>
      </c>
      <c r="AB1142" s="1011" t="s">
        <v>140</v>
      </c>
    </row>
    <row r="1143" spans="1:28" x14ac:dyDescent="0.25">
      <c r="A1143" s="1011">
        <v>44180420</v>
      </c>
      <c r="B1143" s="1011" t="s">
        <v>1600</v>
      </c>
      <c r="C1143" s="1011" t="s">
        <v>1326</v>
      </c>
      <c r="D1143" s="1011" t="s">
        <v>1</v>
      </c>
      <c r="E1143" s="1011" t="s">
        <v>135</v>
      </c>
      <c r="F1143" s="1011" t="s">
        <v>11</v>
      </c>
      <c r="G1143" s="1011" t="s">
        <v>11</v>
      </c>
      <c r="H1143" s="1011" t="s">
        <v>95</v>
      </c>
      <c r="I1143" s="1011" t="s">
        <v>1601</v>
      </c>
      <c r="J1143" s="1011" t="s">
        <v>1602</v>
      </c>
      <c r="K1143" s="1011" t="s">
        <v>1329</v>
      </c>
      <c r="L1143" s="1011" t="s">
        <v>47</v>
      </c>
      <c r="M1143" s="1011" t="s">
        <v>198</v>
      </c>
      <c r="N1143" s="1011">
        <v>209</v>
      </c>
      <c r="O1143" s="1011">
        <v>183</v>
      </c>
      <c r="P1143" s="1011">
        <v>4211.6400000000003</v>
      </c>
      <c r="Q1143" s="1011">
        <v>6012.37</v>
      </c>
      <c r="R1143" s="1011">
        <v>385.20925613999998</v>
      </c>
      <c r="S1143" s="1011">
        <v>1813.0506906799999</v>
      </c>
      <c r="T1143" s="1011">
        <v>-2.0743859999999999E-2</v>
      </c>
      <c r="U1143" s="1011">
        <v>0</v>
      </c>
      <c r="V1143" s="1011">
        <v>385.23</v>
      </c>
      <c r="W1143" s="1011" t="s">
        <v>1603</v>
      </c>
      <c r="X1143" s="1011" t="s">
        <v>1331</v>
      </c>
      <c r="Y1143" s="1011" t="s">
        <v>1604</v>
      </c>
      <c r="AA1143" s="1011" t="s">
        <v>1605</v>
      </c>
      <c r="AB1143" s="1011" t="s">
        <v>140</v>
      </c>
    </row>
    <row r="1144" spans="1:28" x14ac:dyDescent="0.25">
      <c r="A1144" s="1011">
        <v>14089023</v>
      </c>
      <c r="B1144" s="1011" t="s">
        <v>2534</v>
      </c>
      <c r="C1144" s="1011" t="s">
        <v>1326</v>
      </c>
      <c r="D1144" s="1011" t="s">
        <v>1</v>
      </c>
      <c r="E1144" s="1011" t="s">
        <v>135</v>
      </c>
      <c r="F1144" s="1011" t="s">
        <v>36</v>
      </c>
      <c r="G1144" s="1011" t="s">
        <v>36</v>
      </c>
      <c r="H1144" s="1011" t="s">
        <v>99</v>
      </c>
      <c r="I1144" s="1011" t="s">
        <v>2535</v>
      </c>
      <c r="J1144" s="1011" t="s">
        <v>1396</v>
      </c>
      <c r="K1144" s="1011" t="s">
        <v>1329</v>
      </c>
      <c r="L1144" s="1011" t="s">
        <v>47</v>
      </c>
      <c r="M1144" s="1011" t="s">
        <v>198</v>
      </c>
      <c r="N1144" s="1011">
        <v>18</v>
      </c>
      <c r="O1144" s="1011">
        <v>18</v>
      </c>
      <c r="P1144" s="1011">
        <v>540</v>
      </c>
      <c r="Q1144" s="1011">
        <v>543.67999999999995</v>
      </c>
      <c r="R1144" s="1011">
        <v>110.75</v>
      </c>
      <c r="S1144" s="1011">
        <v>76.69194822</v>
      </c>
      <c r="T1144" s="1011">
        <v>0</v>
      </c>
      <c r="U1144" s="1011">
        <v>0</v>
      </c>
      <c r="V1144" s="1011">
        <v>110.75</v>
      </c>
      <c r="W1144" s="1011" t="s">
        <v>1397</v>
      </c>
      <c r="X1144" s="1011" t="s">
        <v>1331</v>
      </c>
      <c r="Y1144" s="1011" t="s">
        <v>2536</v>
      </c>
      <c r="AA1144" s="1011" t="s">
        <v>2537</v>
      </c>
      <c r="AB1144" s="1011" t="s">
        <v>140</v>
      </c>
    </row>
    <row r="1145" spans="1:28" x14ac:dyDescent="0.25">
      <c r="A1145" s="1011">
        <v>93921609</v>
      </c>
      <c r="B1145" s="1011" t="s">
        <v>2158</v>
      </c>
      <c r="C1145" s="1011" t="s">
        <v>1326</v>
      </c>
      <c r="D1145" s="1011" t="s">
        <v>1</v>
      </c>
      <c r="E1145" s="1011" t="s">
        <v>135</v>
      </c>
      <c r="F1145" s="1011" t="s">
        <v>14</v>
      </c>
      <c r="G1145" s="1011" t="s">
        <v>14</v>
      </c>
      <c r="H1145" s="1011" t="s">
        <v>93</v>
      </c>
      <c r="I1145" s="1011" t="s">
        <v>2159</v>
      </c>
      <c r="J1145" s="1011" t="s">
        <v>2160</v>
      </c>
      <c r="K1145" s="1011" t="s">
        <v>1329</v>
      </c>
      <c r="L1145" s="1011" t="s">
        <v>47</v>
      </c>
      <c r="M1145" s="1011" t="s">
        <v>198</v>
      </c>
      <c r="N1145" s="1011">
        <v>219</v>
      </c>
      <c r="O1145" s="1011">
        <v>140</v>
      </c>
      <c r="P1145" s="1011">
        <v>2532.17</v>
      </c>
      <c r="Q1145" s="1011">
        <v>10081.18</v>
      </c>
      <c r="R1145" s="1011">
        <v>3489.39</v>
      </c>
      <c r="S1145" s="1011">
        <v>2548.0291744800002</v>
      </c>
      <c r="T1145" s="1011">
        <v>0</v>
      </c>
      <c r="U1145" s="1011">
        <v>0</v>
      </c>
      <c r="V1145" s="1011">
        <v>3489.39</v>
      </c>
      <c r="W1145" s="1011" t="s">
        <v>2161</v>
      </c>
      <c r="X1145" s="1011" t="s">
        <v>1331</v>
      </c>
      <c r="Y1145" s="1011" t="s">
        <v>2162</v>
      </c>
      <c r="AA1145" s="1011" t="s">
        <v>2163</v>
      </c>
      <c r="AB1145" s="1011" t="s">
        <v>140</v>
      </c>
    </row>
    <row r="1146" spans="1:28" x14ac:dyDescent="0.25">
      <c r="A1146" s="1011">
        <v>4179792</v>
      </c>
      <c r="B1146" s="1011" t="s">
        <v>1890</v>
      </c>
      <c r="C1146" s="1011" t="s">
        <v>1326</v>
      </c>
      <c r="D1146" s="1011" t="s">
        <v>1</v>
      </c>
      <c r="E1146" s="1011" t="s">
        <v>135</v>
      </c>
      <c r="F1146" s="1011" t="s">
        <v>69</v>
      </c>
      <c r="G1146" s="1011" t="s">
        <v>69</v>
      </c>
      <c r="H1146" s="1011" t="s">
        <v>88</v>
      </c>
      <c r="I1146" s="1011" t="s">
        <v>1891</v>
      </c>
      <c r="J1146" s="1011" t="s">
        <v>1892</v>
      </c>
      <c r="K1146" s="1011" t="s">
        <v>1329</v>
      </c>
      <c r="L1146" s="1011" t="s">
        <v>47</v>
      </c>
      <c r="M1146" s="1011" t="s">
        <v>198</v>
      </c>
      <c r="N1146" s="1011">
        <v>178</v>
      </c>
      <c r="O1146" s="1011">
        <v>160</v>
      </c>
      <c r="P1146" s="1011">
        <v>1940.11</v>
      </c>
      <c r="Q1146" s="1011">
        <v>13344.05</v>
      </c>
      <c r="R1146" s="1011">
        <v>1700.38</v>
      </c>
      <c r="S1146" s="1011">
        <v>822.29799694999997</v>
      </c>
      <c r="T1146" s="1011">
        <v>0</v>
      </c>
      <c r="U1146" s="1011">
        <v>0</v>
      </c>
      <c r="V1146" s="1011">
        <v>1700.38</v>
      </c>
      <c r="W1146" s="1011" t="s">
        <v>1893</v>
      </c>
      <c r="X1146" s="1011" t="s">
        <v>1331</v>
      </c>
      <c r="Y1146" s="1011" t="s">
        <v>1894</v>
      </c>
      <c r="AA1146" s="1011" t="s">
        <v>1895</v>
      </c>
      <c r="AB1146" s="1011" t="s">
        <v>140</v>
      </c>
    </row>
    <row r="1147" spans="1:28" x14ac:dyDescent="0.25">
      <c r="A1147" s="1011">
        <v>34241125</v>
      </c>
      <c r="B1147" s="1011" t="s">
        <v>1987</v>
      </c>
      <c r="C1147" s="1011" t="s">
        <v>1326</v>
      </c>
      <c r="D1147" s="1011" t="s">
        <v>1</v>
      </c>
      <c r="E1147" s="1011" t="s">
        <v>135</v>
      </c>
      <c r="F1147" s="1011" t="s">
        <v>38</v>
      </c>
      <c r="G1147" s="1011" t="s">
        <v>38</v>
      </c>
      <c r="H1147" s="1011" t="s">
        <v>104</v>
      </c>
      <c r="I1147" s="1011" t="s">
        <v>1988</v>
      </c>
      <c r="J1147" s="1011" t="s">
        <v>1989</v>
      </c>
      <c r="K1147" s="1011" t="s">
        <v>1329</v>
      </c>
      <c r="L1147" s="1011" t="s">
        <v>47</v>
      </c>
      <c r="M1147" s="1011" t="s">
        <v>198</v>
      </c>
      <c r="N1147" s="1011">
        <v>59</v>
      </c>
      <c r="O1147" s="1011">
        <v>54</v>
      </c>
      <c r="P1147" s="1011">
        <v>683.87</v>
      </c>
      <c r="Q1147" s="1011">
        <v>3064.44</v>
      </c>
      <c r="R1147" s="1011">
        <v>479.94</v>
      </c>
      <c r="S1147" s="1011">
        <v>413.64759205000001</v>
      </c>
      <c r="T1147" s="1011">
        <v>0</v>
      </c>
      <c r="U1147" s="1011">
        <v>0</v>
      </c>
      <c r="V1147" s="1011">
        <v>479.94</v>
      </c>
      <c r="W1147" s="1011" t="s">
        <v>1990</v>
      </c>
      <c r="X1147" s="1011" t="s">
        <v>1331</v>
      </c>
      <c r="Y1147" s="1011" t="s">
        <v>1991</v>
      </c>
      <c r="AA1147" s="1011" t="s">
        <v>1992</v>
      </c>
      <c r="AB1147" s="1011" t="s">
        <v>140</v>
      </c>
    </row>
    <row r="1148" spans="1:28" x14ac:dyDescent="0.25">
      <c r="A1148" s="1011">
        <v>44180685</v>
      </c>
      <c r="B1148" s="1011" t="s">
        <v>1437</v>
      </c>
      <c r="C1148" s="1011" t="s">
        <v>1326</v>
      </c>
      <c r="D1148" s="1011" t="s">
        <v>1</v>
      </c>
      <c r="E1148" s="1011" t="s">
        <v>135</v>
      </c>
      <c r="F1148" s="1011" t="s">
        <v>0</v>
      </c>
      <c r="G1148" s="1011" t="s">
        <v>0</v>
      </c>
      <c r="H1148" s="1011" t="s">
        <v>91</v>
      </c>
      <c r="I1148" s="1011" t="s">
        <v>1438</v>
      </c>
      <c r="J1148" s="1011" t="s">
        <v>1439</v>
      </c>
      <c r="K1148" s="1011" t="s">
        <v>1329</v>
      </c>
      <c r="L1148" s="1011" t="s">
        <v>47</v>
      </c>
      <c r="M1148" s="1011" t="s">
        <v>198</v>
      </c>
      <c r="N1148" s="1011">
        <v>379</v>
      </c>
      <c r="O1148" s="1011">
        <v>29</v>
      </c>
      <c r="P1148" s="1011">
        <v>11640.28</v>
      </c>
      <c r="Q1148" s="1011">
        <v>14185.27</v>
      </c>
      <c r="R1148" s="1011">
        <v>1557.7121336499999</v>
      </c>
      <c r="S1148" s="1011">
        <v>262.11217983</v>
      </c>
      <c r="T1148" s="1011">
        <v>0.26213365</v>
      </c>
      <c r="U1148" s="1011">
        <v>0</v>
      </c>
      <c r="V1148" s="1011">
        <v>1557.45</v>
      </c>
      <c r="W1148" s="1011" t="s">
        <v>1440</v>
      </c>
      <c r="X1148" s="1011" t="s">
        <v>1331</v>
      </c>
      <c r="Y1148" s="1011" t="s">
        <v>1441</v>
      </c>
      <c r="AA1148" s="1011" t="s">
        <v>1442</v>
      </c>
      <c r="AB1148" s="1011" t="s">
        <v>140</v>
      </c>
    </row>
    <row r="1149" spans="1:28" x14ac:dyDescent="0.25">
      <c r="A1149" s="1011">
        <v>44180685</v>
      </c>
      <c r="B1149" s="1011" t="s">
        <v>1437</v>
      </c>
      <c r="C1149" s="1011" t="s">
        <v>1326</v>
      </c>
      <c r="D1149" s="1011" t="s">
        <v>1</v>
      </c>
      <c r="E1149" s="1011" t="s">
        <v>135</v>
      </c>
      <c r="F1149" s="1011" t="s">
        <v>0</v>
      </c>
      <c r="G1149" s="1011" t="s">
        <v>0</v>
      </c>
      <c r="H1149" s="1011" t="s">
        <v>98</v>
      </c>
      <c r="I1149" s="1011" t="s">
        <v>1438</v>
      </c>
      <c r="J1149" s="1011" t="s">
        <v>1439</v>
      </c>
      <c r="K1149" s="1011" t="s">
        <v>1329</v>
      </c>
      <c r="L1149" s="1011" t="s">
        <v>47</v>
      </c>
      <c r="M1149" s="1011" t="s">
        <v>198</v>
      </c>
      <c r="N1149" s="1011">
        <v>58.5</v>
      </c>
      <c r="O1149" s="1011">
        <v>58.5</v>
      </c>
      <c r="P1149" s="1011">
        <v>1605.68</v>
      </c>
      <c r="Q1149" s="1011">
        <v>1205.8900000000001</v>
      </c>
      <c r="R1149" s="1011">
        <v>182.18</v>
      </c>
      <c r="S1149" s="1011">
        <v>210.08524714999999</v>
      </c>
      <c r="T1149" s="1011">
        <v>0</v>
      </c>
      <c r="U1149" s="1011">
        <v>0</v>
      </c>
      <c r="V1149" s="1011">
        <v>182.18</v>
      </c>
      <c r="W1149" s="1011" t="s">
        <v>1440</v>
      </c>
      <c r="X1149" s="1011" t="s">
        <v>1331</v>
      </c>
      <c r="Y1149" s="1011" t="s">
        <v>1441</v>
      </c>
      <c r="AA1149" s="1011" t="s">
        <v>1442</v>
      </c>
      <c r="AB1149" s="1011" t="s">
        <v>140</v>
      </c>
    </row>
    <row r="1150" spans="1:28" x14ac:dyDescent="0.25">
      <c r="A1150" s="1011">
        <v>84143841</v>
      </c>
      <c r="B1150" s="1011" t="s">
        <v>2222</v>
      </c>
      <c r="C1150" s="1011" t="s">
        <v>1326</v>
      </c>
      <c r="D1150" s="1011" t="s">
        <v>1</v>
      </c>
      <c r="E1150" s="1011" t="s">
        <v>135</v>
      </c>
      <c r="F1150" s="1011" t="s">
        <v>38</v>
      </c>
      <c r="G1150" s="1011" t="s">
        <v>38</v>
      </c>
      <c r="H1150" s="1011" t="s">
        <v>92</v>
      </c>
      <c r="I1150" s="1011" t="s">
        <v>2223</v>
      </c>
      <c r="J1150" s="1011" t="s">
        <v>1663</v>
      </c>
      <c r="K1150" s="1011" t="s">
        <v>1329</v>
      </c>
      <c r="L1150" s="1011" t="s">
        <v>47</v>
      </c>
      <c r="M1150" s="1011" t="s">
        <v>198</v>
      </c>
      <c r="N1150" s="1011">
        <v>87</v>
      </c>
      <c r="O1150" s="1011">
        <v>87</v>
      </c>
      <c r="P1150" s="1011">
        <v>3019.92</v>
      </c>
      <c r="Q1150" s="1011">
        <v>1890.33</v>
      </c>
      <c r="R1150" s="1011">
        <v>118.49</v>
      </c>
      <c r="S1150" s="1011">
        <v>250.61046877000001</v>
      </c>
      <c r="T1150" s="1011">
        <v>0</v>
      </c>
      <c r="U1150" s="1011">
        <v>0</v>
      </c>
      <c r="V1150" s="1011">
        <v>118.49</v>
      </c>
      <c r="W1150" s="1011" t="s">
        <v>1664</v>
      </c>
      <c r="X1150" s="1011" t="s">
        <v>1331</v>
      </c>
      <c r="Y1150" s="1011" t="s">
        <v>2224</v>
      </c>
      <c r="AA1150" s="1011" t="s">
        <v>2225</v>
      </c>
      <c r="AB1150" s="1011" t="s">
        <v>140</v>
      </c>
    </row>
    <row r="1151" spans="1:28" x14ac:dyDescent="0.25">
      <c r="A1151" s="1011">
        <v>93754489</v>
      </c>
      <c r="B1151" s="1011" t="s">
        <v>2462</v>
      </c>
      <c r="C1151" s="1011" t="s">
        <v>1326</v>
      </c>
      <c r="D1151" s="1011" t="s">
        <v>1</v>
      </c>
      <c r="E1151" s="1011" t="s">
        <v>135</v>
      </c>
      <c r="F1151" s="1011" t="s">
        <v>11</v>
      </c>
      <c r="G1151" s="1011" t="s">
        <v>11</v>
      </c>
      <c r="H1151" s="1011" t="s">
        <v>97</v>
      </c>
      <c r="I1151" s="1011" t="s">
        <v>1353</v>
      </c>
      <c r="J1151" s="1011" t="s">
        <v>1354</v>
      </c>
      <c r="K1151" s="1011" t="s">
        <v>1329</v>
      </c>
      <c r="L1151" s="1011" t="s">
        <v>47</v>
      </c>
      <c r="M1151" s="1011" t="s">
        <v>198</v>
      </c>
      <c r="N1151" s="1011">
        <v>507.16660000000002</v>
      </c>
      <c r="O1151" s="1011">
        <v>153.16659999999999</v>
      </c>
      <c r="P1151" s="1011">
        <v>13229.75</v>
      </c>
      <c r="Q1151" s="1011">
        <v>8645.9599999999991</v>
      </c>
      <c r="R1151" s="1011">
        <v>924.10111308</v>
      </c>
      <c r="S1151" s="1011">
        <v>1050.1895782500001</v>
      </c>
      <c r="T1151" s="1011">
        <v>22.00111308</v>
      </c>
      <c r="U1151" s="1011">
        <v>98.76</v>
      </c>
      <c r="V1151" s="1011">
        <v>1022.86</v>
      </c>
      <c r="W1151" s="1011" t="s">
        <v>1355</v>
      </c>
      <c r="X1151" s="1011" t="s">
        <v>1331</v>
      </c>
      <c r="Y1151" s="1011" t="s">
        <v>2180</v>
      </c>
      <c r="AA1151" s="1011" t="s">
        <v>2463</v>
      </c>
      <c r="AB1151" s="1011" t="s">
        <v>140</v>
      </c>
    </row>
    <row r="1152" spans="1:28" x14ac:dyDescent="0.25">
      <c r="A1152" s="1011">
        <v>53757761</v>
      </c>
      <c r="B1152" s="1011" t="s">
        <v>1758</v>
      </c>
      <c r="C1152" s="1011" t="s">
        <v>1326</v>
      </c>
      <c r="D1152" s="1011" t="s">
        <v>113</v>
      </c>
      <c r="E1152" s="1011" t="s">
        <v>135</v>
      </c>
      <c r="F1152" s="1011" t="s">
        <v>267</v>
      </c>
      <c r="G1152" s="1011" t="s">
        <v>1687</v>
      </c>
      <c r="H1152" s="1011" t="s">
        <v>89</v>
      </c>
      <c r="I1152" s="1011" t="s">
        <v>1462</v>
      </c>
      <c r="J1152" s="1011" t="s">
        <v>1463</v>
      </c>
      <c r="K1152" s="1011" t="s">
        <v>1329</v>
      </c>
      <c r="L1152" s="1011" t="s">
        <v>47</v>
      </c>
      <c r="M1152" s="1011" t="s">
        <v>198</v>
      </c>
      <c r="N1152" s="1011">
        <v>42</v>
      </c>
      <c r="O1152" s="1011">
        <v>41</v>
      </c>
      <c r="P1152" s="1011">
        <v>432</v>
      </c>
      <c r="Q1152" s="1011">
        <v>1869.21</v>
      </c>
      <c r="R1152" s="1011">
        <v>733.57</v>
      </c>
      <c r="S1152" s="1011">
        <v>331.66262634999998</v>
      </c>
      <c r="T1152" s="1011">
        <v>0</v>
      </c>
      <c r="U1152" s="1011">
        <v>0</v>
      </c>
      <c r="V1152" s="1011">
        <v>733.57</v>
      </c>
      <c r="W1152" s="1011" t="s">
        <v>1464</v>
      </c>
      <c r="X1152" s="1011" t="s">
        <v>1331</v>
      </c>
      <c r="Y1152" s="1011" t="s">
        <v>1759</v>
      </c>
      <c r="AA1152" s="1011" t="s">
        <v>1760</v>
      </c>
      <c r="AB1152" s="1011" t="s">
        <v>140</v>
      </c>
    </row>
    <row r="1153" spans="1:28" x14ac:dyDescent="0.25">
      <c r="A1153" s="1011">
        <v>63996508</v>
      </c>
      <c r="B1153" s="1011" t="s">
        <v>2508</v>
      </c>
      <c r="C1153" s="1011" t="s">
        <v>1326</v>
      </c>
      <c r="D1153" s="1011" t="s">
        <v>1</v>
      </c>
      <c r="E1153" s="1011" t="s">
        <v>135</v>
      </c>
      <c r="F1153" s="1011" t="s">
        <v>14</v>
      </c>
      <c r="G1153" s="1011" t="s">
        <v>14</v>
      </c>
      <c r="H1153" s="1011" t="s">
        <v>99</v>
      </c>
      <c r="I1153" s="1011" t="s">
        <v>1873</v>
      </c>
      <c r="J1153" s="1011" t="s">
        <v>1874</v>
      </c>
      <c r="K1153" s="1011" t="s">
        <v>1329</v>
      </c>
      <c r="L1153" s="1011" t="s">
        <v>47</v>
      </c>
      <c r="M1153" s="1011" t="s">
        <v>198</v>
      </c>
      <c r="N1153" s="1011">
        <v>138</v>
      </c>
      <c r="O1153" s="1011">
        <v>136</v>
      </c>
      <c r="P1153" s="1011">
        <v>3684</v>
      </c>
      <c r="Q1153" s="1011">
        <v>5397.9</v>
      </c>
      <c r="R1153" s="1011">
        <v>696.08</v>
      </c>
      <c r="S1153" s="1011">
        <v>1104.30425575</v>
      </c>
      <c r="T1153" s="1011">
        <v>0</v>
      </c>
      <c r="U1153" s="1011">
        <v>0</v>
      </c>
      <c r="V1153" s="1011">
        <v>696.08</v>
      </c>
      <c r="W1153" s="1011" t="s">
        <v>1875</v>
      </c>
      <c r="X1153" s="1011" t="s">
        <v>1331</v>
      </c>
      <c r="Y1153" s="1011" t="s">
        <v>2509</v>
      </c>
      <c r="AA1153" s="1011" t="s">
        <v>2510</v>
      </c>
      <c r="AB1153" s="1011" t="s">
        <v>140</v>
      </c>
    </row>
    <row r="1154" spans="1:28" x14ac:dyDescent="0.25">
      <c r="A1154" s="1011">
        <v>13991989</v>
      </c>
      <c r="B1154" s="1011" t="s">
        <v>1403</v>
      </c>
      <c r="C1154" s="1011" t="s">
        <v>1326</v>
      </c>
      <c r="D1154" s="1011" t="s">
        <v>1</v>
      </c>
      <c r="E1154" s="1011" t="s">
        <v>135</v>
      </c>
      <c r="F1154" s="1011" t="s">
        <v>34</v>
      </c>
      <c r="G1154" s="1011" t="s">
        <v>34</v>
      </c>
      <c r="H1154" s="1011" t="s">
        <v>97</v>
      </c>
      <c r="I1154" s="1011" t="s">
        <v>1404</v>
      </c>
      <c r="J1154" s="1011" t="s">
        <v>1405</v>
      </c>
      <c r="K1154" s="1011" t="s">
        <v>1329</v>
      </c>
      <c r="L1154" s="1011" t="s">
        <v>47</v>
      </c>
      <c r="M1154" s="1011" t="s">
        <v>198</v>
      </c>
      <c r="N1154" s="1011">
        <v>429.5</v>
      </c>
      <c r="O1154" s="1011">
        <v>374.5</v>
      </c>
      <c r="P1154" s="1011">
        <v>11805.01</v>
      </c>
      <c r="Q1154" s="1011">
        <v>13861.2</v>
      </c>
      <c r="R1154" s="1011">
        <v>1691.1485453400001</v>
      </c>
      <c r="S1154" s="1011">
        <v>3318.4479181000002</v>
      </c>
      <c r="T1154" s="1011">
        <v>-0.49145465999999999</v>
      </c>
      <c r="U1154" s="1011">
        <v>90.66</v>
      </c>
      <c r="V1154" s="1011">
        <v>1782.3</v>
      </c>
      <c r="W1154" s="1011" t="s">
        <v>1406</v>
      </c>
      <c r="X1154" s="1011" t="s">
        <v>1331</v>
      </c>
      <c r="Y1154" s="1011" t="s">
        <v>1407</v>
      </c>
      <c r="AA1154" s="1011" t="s">
        <v>1408</v>
      </c>
      <c r="AB1154" s="1011" t="s">
        <v>140</v>
      </c>
    </row>
    <row r="1155" spans="1:28" x14ac:dyDescent="0.25">
      <c r="A1155" s="1011">
        <v>23840531</v>
      </c>
      <c r="B1155" s="1011" t="s">
        <v>2488</v>
      </c>
      <c r="C1155" s="1011" t="s">
        <v>1326</v>
      </c>
      <c r="D1155" s="1011" t="s">
        <v>1</v>
      </c>
      <c r="E1155" s="1011" t="s">
        <v>135</v>
      </c>
      <c r="F1155" s="1011" t="s">
        <v>0</v>
      </c>
      <c r="G1155" s="1011" t="s">
        <v>0</v>
      </c>
      <c r="H1155" s="1011" t="s">
        <v>92</v>
      </c>
      <c r="I1155" s="1011" t="s">
        <v>2489</v>
      </c>
      <c r="J1155" s="1011" t="s">
        <v>2490</v>
      </c>
      <c r="K1155" s="1011" t="s">
        <v>1329</v>
      </c>
      <c r="L1155" s="1011" t="s">
        <v>47</v>
      </c>
      <c r="M1155" s="1011" t="s">
        <v>198</v>
      </c>
      <c r="N1155" s="1011">
        <v>29</v>
      </c>
      <c r="O1155" s="1011">
        <v>29</v>
      </c>
      <c r="P1155" s="1011">
        <v>1015</v>
      </c>
      <c r="Q1155" s="1011">
        <v>598.95000000000005</v>
      </c>
      <c r="R1155" s="1011">
        <v>23.12</v>
      </c>
      <c r="S1155" s="1011">
        <v>81.840324659999993</v>
      </c>
      <c r="T1155" s="1011">
        <v>0</v>
      </c>
      <c r="U1155" s="1011">
        <v>0</v>
      </c>
      <c r="V1155" s="1011">
        <v>23.12</v>
      </c>
      <c r="W1155" s="1011" t="s">
        <v>2491</v>
      </c>
      <c r="X1155" s="1011" t="s">
        <v>1331</v>
      </c>
      <c r="Y1155" s="1011" t="s">
        <v>2492</v>
      </c>
      <c r="AA1155" s="1011" t="s">
        <v>2493</v>
      </c>
      <c r="AB1155" s="1011" t="s">
        <v>140</v>
      </c>
    </row>
    <row r="1156" spans="1:28" x14ac:dyDescent="0.25">
      <c r="A1156" s="1011">
        <v>43922541</v>
      </c>
      <c r="B1156" s="1011" t="s">
        <v>2538</v>
      </c>
      <c r="C1156" s="1011" t="s">
        <v>1326</v>
      </c>
      <c r="D1156" s="1011" t="s">
        <v>1</v>
      </c>
      <c r="E1156" s="1011" t="s">
        <v>135</v>
      </c>
      <c r="F1156" s="1011" t="s">
        <v>35</v>
      </c>
      <c r="G1156" s="1011" t="s">
        <v>35</v>
      </c>
      <c r="H1156" s="1011" t="s">
        <v>95</v>
      </c>
      <c r="I1156" s="1011" t="s">
        <v>1498</v>
      </c>
      <c r="J1156" s="1011" t="s">
        <v>1499</v>
      </c>
      <c r="K1156" s="1011" t="s">
        <v>1329</v>
      </c>
      <c r="L1156" s="1011" t="s">
        <v>47</v>
      </c>
      <c r="M1156" s="1011" t="s">
        <v>198</v>
      </c>
      <c r="N1156" s="1011">
        <v>290.2</v>
      </c>
      <c r="O1156" s="1011">
        <v>192</v>
      </c>
      <c r="P1156" s="1011">
        <v>3246.92</v>
      </c>
      <c r="Q1156" s="1011">
        <v>9190.51</v>
      </c>
      <c r="R1156" s="1011">
        <v>165.01409262000001</v>
      </c>
      <c r="S1156" s="1011">
        <v>3218.7455519099999</v>
      </c>
      <c r="T1156" s="1011">
        <v>-3.5907380000000003E-2</v>
      </c>
      <c r="U1156" s="1011">
        <v>0</v>
      </c>
      <c r="V1156" s="1011">
        <v>165.05</v>
      </c>
      <c r="W1156" s="1011" t="s">
        <v>1361</v>
      </c>
      <c r="X1156" s="1011" t="s">
        <v>1331</v>
      </c>
      <c r="Y1156" s="1011" t="s">
        <v>2539</v>
      </c>
      <c r="AA1156" s="1011" t="s">
        <v>2540</v>
      </c>
      <c r="AB1156" s="1011" t="s">
        <v>140</v>
      </c>
    </row>
    <row r="1157" spans="1:28" x14ac:dyDescent="0.25">
      <c r="A1157" s="1011">
        <v>73754913</v>
      </c>
      <c r="B1157" s="1011" t="s">
        <v>1778</v>
      </c>
      <c r="C1157" s="1011" t="s">
        <v>1326</v>
      </c>
      <c r="D1157" s="1011" t="s">
        <v>1</v>
      </c>
      <c r="E1157" s="1011" t="s">
        <v>135</v>
      </c>
      <c r="F1157" s="1011" t="s">
        <v>0</v>
      </c>
      <c r="G1157" s="1011" t="s">
        <v>0</v>
      </c>
      <c r="H1157" s="1011" t="s">
        <v>97</v>
      </c>
      <c r="I1157" s="1011" t="s">
        <v>1779</v>
      </c>
      <c r="J1157" s="1011" t="s">
        <v>1780</v>
      </c>
      <c r="K1157" s="1011" t="s">
        <v>1329</v>
      </c>
      <c r="L1157" s="1011" t="s">
        <v>47</v>
      </c>
      <c r="M1157" s="1011" t="s">
        <v>198</v>
      </c>
      <c r="N1157" s="1011">
        <v>397.25</v>
      </c>
      <c r="O1157" s="1011">
        <v>277.75</v>
      </c>
      <c r="P1157" s="1011">
        <v>12198.69</v>
      </c>
      <c r="Q1157" s="1011">
        <v>17356.09</v>
      </c>
      <c r="R1157" s="1011">
        <v>5215.83</v>
      </c>
      <c r="S1157" s="1011">
        <v>2410.1448948000002</v>
      </c>
      <c r="T1157" s="1011">
        <v>0</v>
      </c>
      <c r="U1157" s="1011">
        <v>0</v>
      </c>
      <c r="V1157" s="1011">
        <v>5215.83</v>
      </c>
      <c r="W1157" s="1011" t="s">
        <v>1781</v>
      </c>
      <c r="X1157" s="1011" t="s">
        <v>1331</v>
      </c>
      <c r="Y1157" s="1011" t="s">
        <v>1782</v>
      </c>
      <c r="AA1157" s="1011" t="s">
        <v>1783</v>
      </c>
      <c r="AB1157" s="1011" t="s">
        <v>140</v>
      </c>
    </row>
    <row r="1158" spans="1:28" x14ac:dyDescent="0.25">
      <c r="A1158" s="1011">
        <v>63918262</v>
      </c>
      <c r="B1158" s="1011" t="s">
        <v>1409</v>
      </c>
      <c r="C1158" s="1011" t="s">
        <v>1326</v>
      </c>
      <c r="D1158" s="1011" t="s">
        <v>1</v>
      </c>
      <c r="E1158" s="1011" t="s">
        <v>135</v>
      </c>
      <c r="F1158" s="1011" t="s">
        <v>6</v>
      </c>
      <c r="G1158" s="1011" t="s">
        <v>6</v>
      </c>
      <c r="H1158" s="1011" t="s">
        <v>92</v>
      </c>
      <c r="I1158" s="1011" t="s">
        <v>1410</v>
      </c>
      <c r="J1158" s="1011" t="s">
        <v>1411</v>
      </c>
      <c r="K1158" s="1011" t="s">
        <v>1329</v>
      </c>
      <c r="L1158" s="1011" t="s">
        <v>47</v>
      </c>
      <c r="M1158" s="1011" t="s">
        <v>198</v>
      </c>
      <c r="N1158" s="1011">
        <v>125</v>
      </c>
      <c r="O1158" s="1011">
        <v>114</v>
      </c>
      <c r="P1158" s="1011">
        <v>3628.91</v>
      </c>
      <c r="Q1158" s="1011">
        <v>3325.15</v>
      </c>
      <c r="R1158" s="1011">
        <v>521.30999999999995</v>
      </c>
      <c r="S1158" s="1011">
        <v>397.51261392999999</v>
      </c>
      <c r="T1158" s="1011">
        <v>0</v>
      </c>
      <c r="U1158" s="1011">
        <v>0</v>
      </c>
      <c r="V1158" s="1011">
        <v>521.30999999999995</v>
      </c>
      <c r="W1158" s="1011" t="s">
        <v>80</v>
      </c>
      <c r="X1158" s="1011" t="s">
        <v>1331</v>
      </c>
      <c r="Y1158" s="1011" t="s">
        <v>1412</v>
      </c>
      <c r="AA1158" s="1011" t="s">
        <v>1413</v>
      </c>
      <c r="AB1158" s="1011" t="s">
        <v>140</v>
      </c>
    </row>
    <row r="1159" spans="1:28" x14ac:dyDescent="0.25">
      <c r="A1159" s="1011">
        <v>4004669</v>
      </c>
      <c r="B1159" s="1011" t="s">
        <v>2018</v>
      </c>
      <c r="C1159" s="1011" t="s">
        <v>1326</v>
      </c>
      <c r="D1159" s="1011" t="s">
        <v>1</v>
      </c>
      <c r="E1159" s="1011" t="s">
        <v>135</v>
      </c>
      <c r="F1159" s="1011" t="s">
        <v>34</v>
      </c>
      <c r="G1159" s="1011" t="s">
        <v>34</v>
      </c>
      <c r="H1159" s="1011" t="s">
        <v>95</v>
      </c>
      <c r="I1159" s="1011" t="s">
        <v>1688</v>
      </c>
      <c r="J1159" s="1011" t="s">
        <v>1416</v>
      </c>
      <c r="K1159" s="1011" t="s">
        <v>1329</v>
      </c>
      <c r="L1159" s="1011" t="s">
        <v>47</v>
      </c>
      <c r="M1159" s="1011" t="s">
        <v>198</v>
      </c>
      <c r="N1159" s="1011">
        <v>122.33329999999999</v>
      </c>
      <c r="O1159" s="1011">
        <v>88.333299999999994</v>
      </c>
      <c r="P1159" s="1011">
        <v>1058.04</v>
      </c>
      <c r="Q1159" s="1011">
        <v>4765.3900000000003</v>
      </c>
      <c r="R1159" s="1011">
        <v>829.12</v>
      </c>
      <c r="S1159" s="1011">
        <v>1236.1309071200001</v>
      </c>
      <c r="T1159" s="1011">
        <v>0</v>
      </c>
      <c r="U1159" s="1011">
        <v>0</v>
      </c>
      <c r="V1159" s="1011">
        <v>829.12</v>
      </c>
      <c r="W1159" s="1011" t="s">
        <v>1397</v>
      </c>
      <c r="X1159" s="1011" t="s">
        <v>1331</v>
      </c>
      <c r="Y1159" s="1011" t="s">
        <v>2019</v>
      </c>
      <c r="AA1159" s="1011" t="s">
        <v>2020</v>
      </c>
      <c r="AB1159" s="1011" t="s">
        <v>140</v>
      </c>
    </row>
    <row r="1160" spans="1:28" x14ac:dyDescent="0.25">
      <c r="A1160" s="1011">
        <v>54239215</v>
      </c>
      <c r="B1160" s="1011" t="s">
        <v>2530</v>
      </c>
      <c r="C1160" s="1011" t="s">
        <v>1326</v>
      </c>
      <c r="D1160" s="1011" t="s">
        <v>1</v>
      </c>
      <c r="E1160" s="1011" t="s">
        <v>135</v>
      </c>
      <c r="F1160" s="1011" t="s">
        <v>38</v>
      </c>
      <c r="G1160" s="1011" t="s">
        <v>38</v>
      </c>
      <c r="H1160" s="1011" t="s">
        <v>99</v>
      </c>
      <c r="I1160" s="1011" t="s">
        <v>2531</v>
      </c>
      <c r="J1160" s="1011" t="s">
        <v>1669</v>
      </c>
      <c r="K1160" s="1011" t="s">
        <v>1329</v>
      </c>
      <c r="L1160" s="1011" t="s">
        <v>47</v>
      </c>
      <c r="M1160" s="1011" t="s">
        <v>198</v>
      </c>
      <c r="N1160" s="1011">
        <v>263</v>
      </c>
      <c r="O1160" s="1011">
        <v>211</v>
      </c>
      <c r="P1160" s="1011">
        <v>5595</v>
      </c>
      <c r="Q1160" s="1011">
        <v>9588.08</v>
      </c>
      <c r="R1160" s="1011">
        <v>673.05</v>
      </c>
      <c r="S1160" s="1011">
        <v>1640.91689864</v>
      </c>
      <c r="T1160" s="1011">
        <v>0</v>
      </c>
      <c r="U1160" s="1011">
        <v>0</v>
      </c>
      <c r="V1160" s="1011">
        <v>673.05</v>
      </c>
      <c r="W1160" s="1011" t="s">
        <v>1670</v>
      </c>
      <c r="X1160" s="1011" t="s">
        <v>1331</v>
      </c>
      <c r="Y1160" s="1011" t="s">
        <v>2532</v>
      </c>
      <c r="Z1160" s="1011" t="s">
        <v>2533</v>
      </c>
      <c r="AA1160" s="1011" t="s">
        <v>1992</v>
      </c>
      <c r="AB1160" s="1011" t="s">
        <v>140</v>
      </c>
    </row>
    <row r="1161" spans="1:28" x14ac:dyDescent="0.25">
      <c r="A1161" s="1011">
        <v>64153794</v>
      </c>
      <c r="B1161" s="1011" t="s">
        <v>1542</v>
      </c>
      <c r="C1161" s="1011" t="s">
        <v>1326</v>
      </c>
      <c r="D1161" s="1011" t="s">
        <v>1</v>
      </c>
      <c r="E1161" s="1011" t="s">
        <v>135</v>
      </c>
      <c r="F1161" s="1011" t="s">
        <v>20</v>
      </c>
      <c r="G1161" s="1011" t="s">
        <v>20</v>
      </c>
      <c r="H1161" s="1011" t="s">
        <v>90</v>
      </c>
      <c r="I1161" s="1011" t="s">
        <v>1543</v>
      </c>
      <c r="J1161" s="1011" t="s">
        <v>1544</v>
      </c>
      <c r="K1161" s="1011" t="s">
        <v>1329</v>
      </c>
      <c r="L1161" s="1011" t="s">
        <v>47</v>
      </c>
      <c r="M1161" s="1011" t="s">
        <v>198</v>
      </c>
      <c r="N1161" s="1011">
        <v>371</v>
      </c>
      <c r="O1161" s="1011">
        <v>371</v>
      </c>
      <c r="P1161" s="1011">
        <v>13670</v>
      </c>
      <c r="Q1161" s="1011">
        <v>16194.69</v>
      </c>
      <c r="R1161" s="1011">
        <v>-904.36</v>
      </c>
      <c r="S1161" s="1011">
        <v>2479.6595191000001</v>
      </c>
      <c r="T1161" s="1011">
        <v>0</v>
      </c>
      <c r="U1161" s="1011">
        <v>0</v>
      </c>
      <c r="V1161" s="1011">
        <v>-904.36</v>
      </c>
      <c r="W1161" s="1011" t="s">
        <v>1545</v>
      </c>
      <c r="X1161" s="1011" t="s">
        <v>1331</v>
      </c>
      <c r="Y1161" s="1011" t="s">
        <v>1546</v>
      </c>
      <c r="AA1161" s="1011" t="s">
        <v>1547</v>
      </c>
      <c r="AB1161" s="1011" t="s">
        <v>140</v>
      </c>
    </row>
    <row r="1162" spans="1:28" x14ac:dyDescent="0.25">
      <c r="A1162" s="1011">
        <v>34092536</v>
      </c>
      <c r="B1162" s="1011" t="s">
        <v>2194</v>
      </c>
      <c r="C1162" s="1011" t="s">
        <v>1326</v>
      </c>
      <c r="D1162" s="1011" t="s">
        <v>1</v>
      </c>
      <c r="E1162" s="1011" t="s">
        <v>135</v>
      </c>
      <c r="F1162" s="1011" t="s">
        <v>0</v>
      </c>
      <c r="G1162" s="1011" t="s">
        <v>0</v>
      </c>
      <c r="H1162" s="1011" t="s">
        <v>100</v>
      </c>
      <c r="I1162" s="1011" t="s">
        <v>2195</v>
      </c>
      <c r="J1162" s="1011" t="s">
        <v>1354</v>
      </c>
      <c r="K1162" s="1011" t="s">
        <v>1329</v>
      </c>
      <c r="L1162" s="1011" t="s">
        <v>47</v>
      </c>
      <c r="M1162" s="1011" t="s">
        <v>198</v>
      </c>
      <c r="N1162" s="1011">
        <v>51.6663</v>
      </c>
      <c r="O1162" s="1011">
        <v>51.6663</v>
      </c>
      <c r="P1162" s="1011">
        <v>665</v>
      </c>
      <c r="Q1162" s="1011">
        <v>3311.67</v>
      </c>
      <c r="R1162" s="1011">
        <v>1263</v>
      </c>
      <c r="S1162" s="1011">
        <v>290.12303752000003</v>
      </c>
      <c r="T1162" s="1011">
        <v>0</v>
      </c>
      <c r="U1162" s="1011">
        <v>0</v>
      </c>
      <c r="V1162" s="1011">
        <v>1263</v>
      </c>
      <c r="W1162" s="1011" t="s">
        <v>1355</v>
      </c>
      <c r="X1162" s="1011" t="s">
        <v>1331</v>
      </c>
      <c r="Y1162" s="1011" t="s">
        <v>2196</v>
      </c>
      <c r="Z1162" s="1011" t="s">
        <v>2197</v>
      </c>
      <c r="AA1162" s="1011" t="s">
        <v>2198</v>
      </c>
      <c r="AB1162" s="1011" t="s">
        <v>140</v>
      </c>
    </row>
    <row r="1163" spans="1:28" x14ac:dyDescent="0.25">
      <c r="A1163" s="1011">
        <v>4232021</v>
      </c>
      <c r="B1163" s="1011" t="s">
        <v>1932</v>
      </c>
      <c r="C1163" s="1011" t="s">
        <v>1326</v>
      </c>
      <c r="D1163" s="1011" t="s">
        <v>1</v>
      </c>
      <c r="E1163" s="1011" t="s">
        <v>135</v>
      </c>
      <c r="F1163" s="1011" t="s">
        <v>34</v>
      </c>
      <c r="G1163" s="1011" t="s">
        <v>34</v>
      </c>
      <c r="H1163" s="1011" t="s">
        <v>93</v>
      </c>
      <c r="I1163" s="1011" t="s">
        <v>1933</v>
      </c>
      <c r="J1163" s="1011" t="s">
        <v>1934</v>
      </c>
      <c r="K1163" s="1011" t="s">
        <v>1329</v>
      </c>
      <c r="L1163" s="1011" t="s">
        <v>47</v>
      </c>
      <c r="M1163" s="1011" t="s">
        <v>198</v>
      </c>
      <c r="N1163" s="1011">
        <v>793.5</v>
      </c>
      <c r="O1163" s="1011">
        <v>357.25</v>
      </c>
      <c r="P1163" s="1011">
        <v>13415.77</v>
      </c>
      <c r="Q1163" s="1011">
        <v>26668.43</v>
      </c>
      <c r="R1163" s="1011">
        <v>2589.56</v>
      </c>
      <c r="S1163" s="1011">
        <v>4255.8008094300003</v>
      </c>
      <c r="T1163" s="1011">
        <v>646.5</v>
      </c>
      <c r="U1163" s="1011">
        <v>0</v>
      </c>
      <c r="V1163" s="1011">
        <v>2589.56</v>
      </c>
      <c r="W1163" s="1011" t="s">
        <v>1935</v>
      </c>
      <c r="X1163" s="1011" t="s">
        <v>1331</v>
      </c>
      <c r="Y1163" s="1011" t="s">
        <v>1936</v>
      </c>
      <c r="AA1163" s="1011" t="s">
        <v>1399</v>
      </c>
      <c r="AB1163" s="1011" t="s">
        <v>140</v>
      </c>
    </row>
    <row r="1164" spans="1:28" x14ac:dyDescent="0.25">
      <c r="A1164" s="1011">
        <v>23936792</v>
      </c>
      <c r="B1164" s="1011" t="s">
        <v>2004</v>
      </c>
      <c r="C1164" s="1011" t="s">
        <v>417</v>
      </c>
      <c r="D1164" s="1011" t="s">
        <v>113</v>
      </c>
      <c r="E1164" s="1011" t="s">
        <v>135</v>
      </c>
      <c r="F1164" s="1011" t="s">
        <v>267</v>
      </c>
      <c r="G1164" s="1011" t="s">
        <v>1687</v>
      </c>
      <c r="H1164" s="1011" t="s">
        <v>99</v>
      </c>
      <c r="I1164" s="1011" t="s">
        <v>1656</v>
      </c>
      <c r="J1164" s="1011" t="s">
        <v>1657</v>
      </c>
      <c r="K1164" s="1011" t="s">
        <v>1329</v>
      </c>
      <c r="L1164" s="1011" t="s">
        <v>47</v>
      </c>
      <c r="M1164" s="1011" t="s">
        <v>198</v>
      </c>
      <c r="N1164" s="1011">
        <v>177</v>
      </c>
      <c r="O1164" s="1011">
        <v>157</v>
      </c>
      <c r="P1164" s="1011">
        <v>3752</v>
      </c>
      <c r="Q1164" s="1011">
        <v>7308.77</v>
      </c>
      <c r="R1164" s="1011">
        <v>1273.6099999999999</v>
      </c>
      <c r="S1164" s="1011">
        <v>1022.66883252</v>
      </c>
      <c r="T1164" s="1011">
        <v>0</v>
      </c>
      <c r="U1164" s="1011">
        <v>0</v>
      </c>
      <c r="V1164" s="1011">
        <v>1273.6099999999999</v>
      </c>
      <c r="W1164" s="1011" t="s">
        <v>1658</v>
      </c>
      <c r="X1164" s="1011" t="s">
        <v>1331</v>
      </c>
      <c r="Y1164" s="1011" t="s">
        <v>2005</v>
      </c>
      <c r="AA1164" s="1011" t="s">
        <v>2006</v>
      </c>
      <c r="AB1164" s="1011" t="s">
        <v>140</v>
      </c>
    </row>
    <row r="1165" spans="1:28" x14ac:dyDescent="0.25">
      <c r="A1165" s="1011">
        <v>33757618</v>
      </c>
      <c r="B1165" s="1011" t="s">
        <v>1502</v>
      </c>
      <c r="C1165" s="1011" t="s">
        <v>1326</v>
      </c>
      <c r="D1165" s="1011" t="s">
        <v>1</v>
      </c>
      <c r="E1165" s="1011" t="s">
        <v>135</v>
      </c>
      <c r="F1165" s="1011" t="s">
        <v>14</v>
      </c>
      <c r="G1165" s="1011" t="s">
        <v>14</v>
      </c>
      <c r="H1165" s="1011" t="s">
        <v>95</v>
      </c>
      <c r="I1165" s="1011" t="s">
        <v>1503</v>
      </c>
      <c r="J1165" s="1011" t="s">
        <v>1504</v>
      </c>
      <c r="K1165" s="1011" t="s">
        <v>1329</v>
      </c>
      <c r="L1165" s="1011" t="s">
        <v>47</v>
      </c>
      <c r="M1165" s="1011" t="s">
        <v>198</v>
      </c>
      <c r="N1165" s="1011">
        <v>764.16669999999999</v>
      </c>
      <c r="O1165" s="1011">
        <v>468.16669999999999</v>
      </c>
      <c r="P1165" s="1011">
        <v>7398.43</v>
      </c>
      <c r="Q1165" s="1011">
        <v>26927.21</v>
      </c>
      <c r="R1165" s="1011">
        <v>-241.46855013999999</v>
      </c>
      <c r="S1165" s="1011">
        <v>9355.2767323799999</v>
      </c>
      <c r="T1165" s="1011">
        <v>-0.13855013999999999</v>
      </c>
      <c r="U1165" s="1011">
        <v>3013.59</v>
      </c>
      <c r="V1165" s="1011">
        <v>2772.26</v>
      </c>
      <c r="W1165" s="1011" t="s">
        <v>1505</v>
      </c>
      <c r="X1165" s="1011" t="s">
        <v>1331</v>
      </c>
      <c r="Y1165" s="1011" t="s">
        <v>1506</v>
      </c>
      <c r="AA1165" s="1011" t="s">
        <v>1507</v>
      </c>
      <c r="AB1165" s="1011" t="s">
        <v>140</v>
      </c>
    </row>
    <row r="1166" spans="1:28" x14ac:dyDescent="0.25">
      <c r="A1166" s="1011">
        <v>33757618</v>
      </c>
      <c r="B1166" s="1011" t="s">
        <v>1502</v>
      </c>
      <c r="C1166" s="1011" t="s">
        <v>1326</v>
      </c>
      <c r="D1166" s="1011" t="s">
        <v>1</v>
      </c>
      <c r="E1166" s="1011" t="s">
        <v>135</v>
      </c>
      <c r="F1166" s="1011" t="s">
        <v>14</v>
      </c>
      <c r="G1166" s="1011" t="s">
        <v>14</v>
      </c>
      <c r="H1166" s="1011" t="s">
        <v>98</v>
      </c>
      <c r="I1166" s="1011" t="s">
        <v>1503</v>
      </c>
      <c r="J1166" s="1011" t="s">
        <v>1504</v>
      </c>
      <c r="K1166" s="1011" t="s">
        <v>1329</v>
      </c>
      <c r="L1166" s="1011" t="s">
        <v>47</v>
      </c>
      <c r="M1166" s="1011" t="s">
        <v>198</v>
      </c>
      <c r="N1166" s="1011">
        <v>166</v>
      </c>
      <c r="O1166" s="1011">
        <v>162</v>
      </c>
      <c r="P1166" s="1011">
        <v>3940.99</v>
      </c>
      <c r="Q1166" s="1011">
        <v>5853.6</v>
      </c>
      <c r="R1166" s="1011">
        <v>63.47</v>
      </c>
      <c r="S1166" s="1011">
        <v>1428.93794815</v>
      </c>
      <c r="T1166" s="1011">
        <v>0</v>
      </c>
      <c r="U1166" s="1011">
        <v>0</v>
      </c>
      <c r="V1166" s="1011">
        <v>63.47</v>
      </c>
      <c r="W1166" s="1011" t="s">
        <v>1505</v>
      </c>
      <c r="X1166" s="1011" t="s">
        <v>1331</v>
      </c>
      <c r="Y1166" s="1011" t="s">
        <v>1506</v>
      </c>
      <c r="AA1166" s="1011" t="s">
        <v>1507</v>
      </c>
      <c r="AB1166" s="1011" t="s">
        <v>140</v>
      </c>
    </row>
    <row r="1167" spans="1:28" x14ac:dyDescent="0.25">
      <c r="A1167" s="1011">
        <v>83757740</v>
      </c>
      <c r="B1167" s="1011" t="s">
        <v>2565</v>
      </c>
      <c r="C1167" s="1011" t="s">
        <v>1326</v>
      </c>
      <c r="D1167" s="1011" t="s">
        <v>1</v>
      </c>
      <c r="E1167" s="1011" t="s">
        <v>135</v>
      </c>
      <c r="F1167" s="1011" t="s">
        <v>34</v>
      </c>
      <c r="G1167" s="1011" t="s">
        <v>34</v>
      </c>
      <c r="H1167" s="1011" t="s">
        <v>98</v>
      </c>
      <c r="I1167" s="1011" t="s">
        <v>2527</v>
      </c>
      <c r="J1167" s="1011" t="s">
        <v>1475</v>
      </c>
      <c r="K1167" s="1011" t="s">
        <v>1329</v>
      </c>
      <c r="L1167" s="1011" t="s">
        <v>47</v>
      </c>
      <c r="M1167" s="1011" t="s">
        <v>198</v>
      </c>
      <c r="N1167" s="1011">
        <v>269.41669999999999</v>
      </c>
      <c r="O1167" s="1011">
        <v>269.41669999999999</v>
      </c>
      <c r="P1167" s="1011">
        <v>7369.85</v>
      </c>
      <c r="Q1167" s="1011">
        <v>10051.48</v>
      </c>
      <c r="R1167" s="1011">
        <v>1149.97</v>
      </c>
      <c r="S1167" s="1011">
        <v>1772.3009616899999</v>
      </c>
      <c r="T1167" s="1011">
        <v>0</v>
      </c>
      <c r="U1167" s="1011">
        <v>0</v>
      </c>
      <c r="V1167" s="1011">
        <v>1149.97</v>
      </c>
      <c r="W1167" s="1011" t="s">
        <v>1476</v>
      </c>
      <c r="X1167" s="1011" t="s">
        <v>1331</v>
      </c>
      <c r="Y1167" s="1011" t="s">
        <v>2566</v>
      </c>
      <c r="AA1167" s="1011" t="s">
        <v>1478</v>
      </c>
      <c r="AB1167" s="1011" t="s">
        <v>140</v>
      </c>
    </row>
    <row r="1168" spans="1:28" x14ac:dyDescent="0.25">
      <c r="A1168" s="1011">
        <v>4180501</v>
      </c>
      <c r="B1168" s="1011" t="s">
        <v>1697</v>
      </c>
      <c r="C1168" s="1011" t="s">
        <v>1326</v>
      </c>
      <c r="D1168" s="1011" t="s">
        <v>1</v>
      </c>
      <c r="E1168" s="1011" t="s">
        <v>135</v>
      </c>
      <c r="F1168" s="1011" t="s">
        <v>14</v>
      </c>
      <c r="G1168" s="1011" t="s">
        <v>14</v>
      </c>
      <c r="H1168" s="1011" t="s">
        <v>99</v>
      </c>
      <c r="I1168" s="1011" t="s">
        <v>1698</v>
      </c>
      <c r="J1168" s="1011" t="s">
        <v>1528</v>
      </c>
      <c r="K1168" s="1011" t="s">
        <v>1329</v>
      </c>
      <c r="L1168" s="1011" t="s">
        <v>47</v>
      </c>
      <c r="M1168" s="1011" t="s">
        <v>198</v>
      </c>
      <c r="N1168" s="1011">
        <v>327</v>
      </c>
      <c r="O1168" s="1011">
        <v>14</v>
      </c>
      <c r="P1168" s="1011">
        <v>9496</v>
      </c>
      <c r="Q1168" s="1011">
        <v>10813.83</v>
      </c>
      <c r="R1168" s="1011">
        <v>1368.64348696</v>
      </c>
      <c r="S1168" s="1011">
        <v>694.06856624</v>
      </c>
      <c r="T1168" s="1011">
        <v>3110.90348696</v>
      </c>
      <c r="U1168" s="1011">
        <v>0</v>
      </c>
      <c r="V1168" s="1011">
        <v>1379.66</v>
      </c>
      <c r="W1168" s="1011" t="s">
        <v>1529</v>
      </c>
      <c r="X1168" s="1011" t="s">
        <v>1331</v>
      </c>
      <c r="Y1168" s="1011" t="s">
        <v>1699</v>
      </c>
      <c r="AA1168" s="1011" t="s">
        <v>1700</v>
      </c>
      <c r="AB1168" s="1011" t="s">
        <v>140</v>
      </c>
    </row>
    <row r="1169" spans="1:28" x14ac:dyDescent="0.25">
      <c r="A1169" s="1011">
        <v>14106363</v>
      </c>
      <c r="B1169" s="1011" t="s">
        <v>2208</v>
      </c>
      <c r="C1169" s="1011" t="s">
        <v>1326</v>
      </c>
      <c r="D1169" s="1011" t="s">
        <v>1</v>
      </c>
      <c r="E1169" s="1011" t="s">
        <v>135</v>
      </c>
      <c r="F1169" s="1011" t="s">
        <v>34</v>
      </c>
      <c r="G1169" s="1011" t="s">
        <v>34</v>
      </c>
      <c r="H1169" s="1011" t="s">
        <v>93</v>
      </c>
      <c r="I1169" s="1011" t="s">
        <v>1675</v>
      </c>
      <c r="J1169" s="1011" t="s">
        <v>1676</v>
      </c>
      <c r="K1169" s="1011" t="s">
        <v>1329</v>
      </c>
      <c r="L1169" s="1011" t="s">
        <v>47</v>
      </c>
      <c r="M1169" s="1011" t="s">
        <v>198</v>
      </c>
      <c r="N1169" s="1011">
        <v>972.91669999999999</v>
      </c>
      <c r="O1169" s="1011">
        <v>516.91669999999999</v>
      </c>
      <c r="P1169" s="1011">
        <v>15430.27</v>
      </c>
      <c r="Q1169" s="1011">
        <v>29340.61</v>
      </c>
      <c r="R1169" s="1011">
        <v>5331.55</v>
      </c>
      <c r="S1169" s="1011">
        <v>5791.1117279700002</v>
      </c>
      <c r="T1169" s="1011">
        <v>0</v>
      </c>
      <c r="U1169" s="1011">
        <v>0</v>
      </c>
      <c r="V1169" s="1011">
        <v>5331.55</v>
      </c>
      <c r="W1169" s="1011" t="s">
        <v>47</v>
      </c>
      <c r="X1169" s="1011" t="s">
        <v>1331</v>
      </c>
      <c r="Y1169" s="1011" t="s">
        <v>2209</v>
      </c>
      <c r="AA1169" s="1011" t="s">
        <v>2210</v>
      </c>
      <c r="AB1169" s="1011" t="s">
        <v>140</v>
      </c>
    </row>
    <row r="1170" spans="1:28" x14ac:dyDescent="0.25">
      <c r="A1170" s="1011">
        <v>13987417</v>
      </c>
      <c r="B1170" s="1011" t="s">
        <v>1594</v>
      </c>
      <c r="C1170" s="1011" t="s">
        <v>1326</v>
      </c>
      <c r="D1170" s="1011" t="s">
        <v>1</v>
      </c>
      <c r="E1170" s="1011" t="s">
        <v>135</v>
      </c>
      <c r="F1170" s="1011" t="s">
        <v>20</v>
      </c>
      <c r="G1170" s="1011" t="s">
        <v>20</v>
      </c>
      <c r="H1170" s="1011" t="s">
        <v>100</v>
      </c>
      <c r="I1170" s="1011" t="s">
        <v>1595</v>
      </c>
      <c r="J1170" s="1011" t="s">
        <v>1596</v>
      </c>
      <c r="K1170" s="1011" t="s">
        <v>1329</v>
      </c>
      <c r="L1170" s="1011" t="s">
        <v>47</v>
      </c>
      <c r="M1170" s="1011" t="s">
        <v>198</v>
      </c>
      <c r="N1170" s="1011">
        <v>31</v>
      </c>
      <c r="O1170" s="1011">
        <v>0</v>
      </c>
      <c r="P1170" s="1011">
        <v>423</v>
      </c>
      <c r="Q1170" s="1011">
        <v>2088.5</v>
      </c>
      <c r="R1170" s="1011">
        <v>645.62</v>
      </c>
      <c r="S1170" s="1011">
        <v>22.218180490000002</v>
      </c>
      <c r="T1170" s="1011">
        <v>0</v>
      </c>
      <c r="U1170" s="1011">
        <v>0</v>
      </c>
      <c r="V1170" s="1011">
        <v>645.62</v>
      </c>
      <c r="W1170" s="1011" t="s">
        <v>1597</v>
      </c>
      <c r="X1170" s="1011" t="s">
        <v>1331</v>
      </c>
      <c r="Y1170" s="1011" t="s">
        <v>1598</v>
      </c>
      <c r="AA1170" s="1011" t="s">
        <v>1599</v>
      </c>
      <c r="AB1170" s="1011" t="s">
        <v>140</v>
      </c>
    </row>
    <row r="1171" spans="1:28" x14ac:dyDescent="0.25">
      <c r="A1171" s="1011">
        <v>24111999</v>
      </c>
      <c r="B1171" s="1011" t="s">
        <v>1701</v>
      </c>
      <c r="C1171" s="1011" t="s">
        <v>1326</v>
      </c>
      <c r="D1171" s="1011" t="s">
        <v>1</v>
      </c>
      <c r="E1171" s="1011" t="s">
        <v>135</v>
      </c>
      <c r="F1171" s="1011" t="s">
        <v>0</v>
      </c>
      <c r="G1171" s="1011" t="s">
        <v>0</v>
      </c>
      <c r="H1171" s="1011" t="s">
        <v>100</v>
      </c>
      <c r="I1171" s="1011" t="s">
        <v>1702</v>
      </c>
      <c r="J1171" s="1011" t="s">
        <v>1703</v>
      </c>
      <c r="K1171" s="1011" t="s">
        <v>1329</v>
      </c>
      <c r="L1171" s="1011" t="s">
        <v>47</v>
      </c>
      <c r="M1171" s="1011" t="s">
        <v>198</v>
      </c>
      <c r="N1171" s="1011">
        <v>11.5</v>
      </c>
      <c r="O1171" s="1011">
        <v>11.5</v>
      </c>
      <c r="P1171" s="1011">
        <v>230</v>
      </c>
      <c r="Q1171" s="1011">
        <v>1074.92</v>
      </c>
      <c r="R1171" s="1011">
        <v>169.46</v>
      </c>
      <c r="S1171" s="1011">
        <v>248.01028343999999</v>
      </c>
      <c r="T1171" s="1011">
        <v>0</v>
      </c>
      <c r="U1171" s="1011">
        <v>0</v>
      </c>
      <c r="V1171" s="1011">
        <v>169.46</v>
      </c>
      <c r="W1171" s="1011" t="s">
        <v>1704</v>
      </c>
      <c r="X1171" s="1011" t="s">
        <v>1331</v>
      </c>
      <c r="Y1171" s="1011" t="s">
        <v>1705</v>
      </c>
      <c r="AA1171" s="1011" t="s">
        <v>1706</v>
      </c>
      <c r="AB1171" s="1011" t="s">
        <v>140</v>
      </c>
    </row>
    <row r="1172" spans="1:28" x14ac:dyDescent="0.25">
      <c r="A1172" s="1011">
        <v>43964485</v>
      </c>
      <c r="B1172" s="1011" t="s">
        <v>1827</v>
      </c>
      <c r="C1172" s="1011" t="s">
        <v>1326</v>
      </c>
      <c r="D1172" s="1011" t="s">
        <v>1</v>
      </c>
      <c r="E1172" s="1011" t="s">
        <v>135</v>
      </c>
      <c r="F1172" s="1011" t="s">
        <v>14</v>
      </c>
      <c r="G1172" s="1011" t="s">
        <v>14</v>
      </c>
      <c r="H1172" s="1011" t="s">
        <v>102</v>
      </c>
      <c r="I1172" s="1011" t="s">
        <v>1688</v>
      </c>
      <c r="J1172" s="1011" t="s">
        <v>1416</v>
      </c>
      <c r="K1172" s="1011" t="s">
        <v>1329</v>
      </c>
      <c r="L1172" s="1011" t="s">
        <v>47</v>
      </c>
      <c r="M1172" s="1011" t="s">
        <v>198</v>
      </c>
      <c r="N1172" s="1011">
        <v>51</v>
      </c>
      <c r="O1172" s="1011">
        <v>45</v>
      </c>
      <c r="P1172" s="1011">
        <v>540</v>
      </c>
      <c r="Q1172" s="1011">
        <v>1182.53</v>
      </c>
      <c r="R1172" s="1011">
        <v>118.74</v>
      </c>
      <c r="S1172" s="1011">
        <v>437.96721986</v>
      </c>
      <c r="T1172" s="1011">
        <v>0</v>
      </c>
      <c r="U1172" s="1011">
        <v>0</v>
      </c>
      <c r="V1172" s="1011">
        <v>118.74</v>
      </c>
      <c r="W1172" s="1011" t="s">
        <v>1397</v>
      </c>
      <c r="X1172" s="1011" t="s">
        <v>1331</v>
      </c>
      <c r="Y1172" s="1011" t="s">
        <v>1828</v>
      </c>
      <c r="AA1172" s="1011" t="s">
        <v>1829</v>
      </c>
      <c r="AB1172" s="1011" t="s">
        <v>140</v>
      </c>
    </row>
    <row r="1173" spans="1:28" x14ac:dyDescent="0.25">
      <c r="A1173" s="1011">
        <v>23991268</v>
      </c>
      <c r="B1173" s="1011" t="s">
        <v>1878</v>
      </c>
      <c r="C1173" s="1011" t="s">
        <v>1326</v>
      </c>
      <c r="D1173" s="1011" t="s">
        <v>1</v>
      </c>
      <c r="E1173" s="1011" t="s">
        <v>135</v>
      </c>
      <c r="F1173" s="1011" t="s">
        <v>0</v>
      </c>
      <c r="G1173" s="1011" t="s">
        <v>0</v>
      </c>
      <c r="H1173" s="1011" t="s">
        <v>90</v>
      </c>
      <c r="I1173" s="1011" t="s">
        <v>1879</v>
      </c>
      <c r="J1173" s="1011" t="s">
        <v>1880</v>
      </c>
      <c r="K1173" s="1011" t="s">
        <v>1329</v>
      </c>
      <c r="L1173" s="1011" t="s">
        <v>47</v>
      </c>
      <c r="M1173" s="1011" t="s">
        <v>198</v>
      </c>
      <c r="N1173" s="1011">
        <v>440</v>
      </c>
      <c r="O1173" s="1011">
        <v>267</v>
      </c>
      <c r="P1173" s="1011">
        <v>12216.85</v>
      </c>
      <c r="Q1173" s="1011">
        <v>30086.37</v>
      </c>
      <c r="R1173" s="1011">
        <v>4831.9399999999996</v>
      </c>
      <c r="S1173" s="1011">
        <v>1510.14302471</v>
      </c>
      <c r="T1173" s="1011">
        <v>0</v>
      </c>
      <c r="U1173" s="1011">
        <v>0</v>
      </c>
      <c r="V1173" s="1011">
        <v>4831.9399999999996</v>
      </c>
      <c r="W1173" s="1011" t="s">
        <v>1881</v>
      </c>
      <c r="X1173" s="1011" t="s">
        <v>1331</v>
      </c>
      <c r="Y1173" s="1011" t="s">
        <v>1882</v>
      </c>
      <c r="AA1173" s="1011" t="s">
        <v>1883</v>
      </c>
      <c r="AB1173" s="1011" t="s">
        <v>140</v>
      </c>
    </row>
    <row r="1174" spans="1:28" x14ac:dyDescent="0.25">
      <c r="A1174" s="1011">
        <v>14076970</v>
      </c>
      <c r="B1174" s="1011" t="s">
        <v>1853</v>
      </c>
      <c r="C1174" s="1011" t="s">
        <v>1326</v>
      </c>
      <c r="D1174" s="1011" t="s">
        <v>1</v>
      </c>
      <c r="E1174" s="1011" t="s">
        <v>135</v>
      </c>
      <c r="F1174" s="1011" t="s">
        <v>14</v>
      </c>
      <c r="G1174" s="1011" t="s">
        <v>14</v>
      </c>
      <c r="H1174" s="1011" t="s">
        <v>93</v>
      </c>
      <c r="I1174" s="1011" t="s">
        <v>1854</v>
      </c>
      <c r="J1174" s="1011" t="s">
        <v>1657</v>
      </c>
      <c r="K1174" s="1011" t="s">
        <v>1329</v>
      </c>
      <c r="L1174" s="1011" t="s">
        <v>47</v>
      </c>
      <c r="M1174" s="1011" t="s">
        <v>198</v>
      </c>
      <c r="N1174" s="1011">
        <v>818</v>
      </c>
      <c r="O1174" s="1011">
        <v>432</v>
      </c>
      <c r="P1174" s="1011">
        <v>17318.29</v>
      </c>
      <c r="Q1174" s="1011">
        <v>27932.6</v>
      </c>
      <c r="R1174" s="1011">
        <v>1756.82</v>
      </c>
      <c r="S1174" s="1011">
        <v>5966.1966571800003</v>
      </c>
      <c r="T1174" s="1011">
        <v>0</v>
      </c>
      <c r="U1174" s="1011">
        <v>0</v>
      </c>
      <c r="V1174" s="1011">
        <v>1756.82</v>
      </c>
      <c r="W1174" s="1011" t="s">
        <v>1658</v>
      </c>
      <c r="X1174" s="1011" t="s">
        <v>1331</v>
      </c>
      <c r="Y1174" s="1011" t="s">
        <v>1855</v>
      </c>
      <c r="AA1174" s="1011" t="s">
        <v>1856</v>
      </c>
      <c r="AB1174" s="1011" t="s">
        <v>140</v>
      </c>
    </row>
    <row r="1175" spans="1:28" x14ac:dyDescent="0.25">
      <c r="A1175" s="1011">
        <v>14044937</v>
      </c>
      <c r="B1175" s="1011" t="s">
        <v>1582</v>
      </c>
      <c r="C1175" s="1011" t="s">
        <v>1326</v>
      </c>
      <c r="D1175" s="1011" t="s">
        <v>1</v>
      </c>
      <c r="E1175" s="1011" t="s">
        <v>135</v>
      </c>
      <c r="F1175" s="1011" t="s">
        <v>11</v>
      </c>
      <c r="G1175" s="1011" t="s">
        <v>11</v>
      </c>
      <c r="H1175" s="1011" t="s">
        <v>94</v>
      </c>
      <c r="I1175" s="1011" t="s">
        <v>1583</v>
      </c>
      <c r="J1175" s="1011" t="s">
        <v>1354</v>
      </c>
      <c r="K1175" s="1011" t="s">
        <v>1329</v>
      </c>
      <c r="L1175" s="1011" t="s">
        <v>47</v>
      </c>
      <c r="M1175" s="1011" t="s">
        <v>198</v>
      </c>
      <c r="N1175" s="1011">
        <v>556.75</v>
      </c>
      <c r="O1175" s="1011">
        <v>335.75</v>
      </c>
      <c r="P1175" s="1011">
        <v>6136.5</v>
      </c>
      <c r="Q1175" s="1011">
        <v>14500.75</v>
      </c>
      <c r="R1175" s="1011">
        <v>3970.99</v>
      </c>
      <c r="S1175" s="1011">
        <v>1605.9630817899999</v>
      </c>
      <c r="T1175" s="1011">
        <v>0</v>
      </c>
      <c r="U1175" s="1011">
        <v>0</v>
      </c>
      <c r="V1175" s="1011">
        <v>3970.99</v>
      </c>
      <c r="W1175" s="1011" t="s">
        <v>1355</v>
      </c>
      <c r="X1175" s="1011" t="s">
        <v>1331</v>
      </c>
      <c r="Y1175" s="1011" t="s">
        <v>1584</v>
      </c>
      <c r="AA1175" s="1011" t="s">
        <v>1585</v>
      </c>
      <c r="AB1175" s="1011" t="s">
        <v>140</v>
      </c>
    </row>
    <row r="1176" spans="1:28" x14ac:dyDescent="0.25">
      <c r="A1176" s="1011">
        <v>63955280</v>
      </c>
      <c r="B1176" s="1011" t="s">
        <v>2000</v>
      </c>
      <c r="C1176" s="1011" t="s">
        <v>1326</v>
      </c>
      <c r="D1176" s="1011" t="s">
        <v>1</v>
      </c>
      <c r="E1176" s="1011" t="s">
        <v>135</v>
      </c>
      <c r="F1176" s="1011" t="s">
        <v>20</v>
      </c>
      <c r="G1176" s="1011" t="s">
        <v>20</v>
      </c>
      <c r="H1176" s="1011" t="s">
        <v>529</v>
      </c>
      <c r="I1176" s="1011" t="s">
        <v>2001</v>
      </c>
      <c r="J1176" s="1011" t="s">
        <v>1985</v>
      </c>
      <c r="K1176" s="1011" t="s">
        <v>1329</v>
      </c>
      <c r="L1176" s="1011" t="s">
        <v>47</v>
      </c>
      <c r="M1176" s="1011" t="s">
        <v>198</v>
      </c>
      <c r="N1176" s="1011">
        <v>375</v>
      </c>
      <c r="O1176" s="1011">
        <v>60</v>
      </c>
      <c r="P1176" s="1011">
        <v>23526.83</v>
      </c>
      <c r="Q1176" s="1011">
        <v>144753.37</v>
      </c>
      <c r="R1176" s="1011">
        <v>3680.9734615399998</v>
      </c>
      <c r="S1176" s="1011">
        <v>2822.8525588500002</v>
      </c>
      <c r="T1176" s="1011">
        <v>0.32346153999999999</v>
      </c>
      <c r="U1176" s="1011">
        <v>0</v>
      </c>
      <c r="V1176" s="1011">
        <v>3680.65</v>
      </c>
      <c r="W1176" s="1011" t="s">
        <v>10</v>
      </c>
      <c r="X1176" s="1011" t="s">
        <v>1331</v>
      </c>
      <c r="Y1176" s="1011" t="s">
        <v>2002</v>
      </c>
      <c r="AA1176" s="1011" t="s">
        <v>2003</v>
      </c>
      <c r="AB1176" s="1011" t="s">
        <v>140</v>
      </c>
    </row>
    <row r="1177" spans="1:28" x14ac:dyDescent="0.25">
      <c r="A1177" s="1011">
        <v>43893585</v>
      </c>
      <c r="B1177" s="1011" t="s">
        <v>2122</v>
      </c>
      <c r="C1177" s="1011" t="s">
        <v>1326</v>
      </c>
      <c r="D1177" s="1011" t="s">
        <v>1</v>
      </c>
      <c r="E1177" s="1011" t="s">
        <v>135</v>
      </c>
      <c r="F1177" s="1011" t="s">
        <v>20</v>
      </c>
      <c r="G1177" s="1011" t="s">
        <v>20</v>
      </c>
      <c r="H1177" s="1011" t="s">
        <v>100</v>
      </c>
      <c r="I1177" s="1011" t="s">
        <v>1462</v>
      </c>
      <c r="J1177" s="1011" t="s">
        <v>1463</v>
      </c>
      <c r="K1177" s="1011" t="s">
        <v>1329</v>
      </c>
      <c r="L1177" s="1011" t="s">
        <v>47</v>
      </c>
      <c r="M1177" s="1011" t="s">
        <v>198</v>
      </c>
      <c r="N1177" s="1011">
        <v>35</v>
      </c>
      <c r="O1177" s="1011">
        <v>9</v>
      </c>
      <c r="P1177" s="1011">
        <v>659</v>
      </c>
      <c r="Q1177" s="1011">
        <v>2669.82</v>
      </c>
      <c r="R1177" s="1011">
        <v>662.85</v>
      </c>
      <c r="S1177" s="1011">
        <v>100.06071016</v>
      </c>
      <c r="T1177" s="1011">
        <v>0</v>
      </c>
      <c r="U1177" s="1011">
        <v>0</v>
      </c>
      <c r="V1177" s="1011">
        <v>662.85</v>
      </c>
      <c r="W1177" s="1011" t="s">
        <v>1464</v>
      </c>
      <c r="X1177" s="1011" t="s">
        <v>1331</v>
      </c>
      <c r="Y1177" s="1011" t="s">
        <v>2123</v>
      </c>
      <c r="AA1177" s="1011" t="s">
        <v>2124</v>
      </c>
      <c r="AB1177" s="1011" t="s">
        <v>140</v>
      </c>
    </row>
    <row r="1178" spans="1:28" x14ac:dyDescent="0.25">
      <c r="A1178" s="1011">
        <v>84127497</v>
      </c>
      <c r="B1178" s="1011" t="s">
        <v>1610</v>
      </c>
      <c r="C1178" s="1011" t="s">
        <v>1326</v>
      </c>
      <c r="D1178" s="1011" t="s">
        <v>1</v>
      </c>
      <c r="E1178" s="1011" t="s">
        <v>135</v>
      </c>
      <c r="F1178" s="1011" t="s">
        <v>0</v>
      </c>
      <c r="G1178" s="1011" t="s">
        <v>0</v>
      </c>
      <c r="H1178" s="1011" t="s">
        <v>99</v>
      </c>
      <c r="I1178" s="1011" t="s">
        <v>1611</v>
      </c>
      <c r="J1178" s="1011" t="s">
        <v>1612</v>
      </c>
      <c r="K1178" s="1011" t="s">
        <v>1329</v>
      </c>
      <c r="L1178" s="1011" t="s">
        <v>47</v>
      </c>
      <c r="M1178" s="1011" t="s">
        <v>198</v>
      </c>
      <c r="N1178" s="1011">
        <v>61</v>
      </c>
      <c r="O1178" s="1011">
        <v>29</v>
      </c>
      <c r="P1178" s="1011">
        <v>1076</v>
      </c>
      <c r="Q1178" s="1011">
        <v>1558.54</v>
      </c>
      <c r="R1178" s="1011">
        <v>96.38</v>
      </c>
      <c r="S1178" s="1011">
        <v>231.97856002</v>
      </c>
      <c r="T1178" s="1011">
        <v>0</v>
      </c>
      <c r="U1178" s="1011">
        <v>0</v>
      </c>
      <c r="V1178" s="1011">
        <v>96.38</v>
      </c>
      <c r="W1178" s="1011" t="s">
        <v>1613</v>
      </c>
      <c r="X1178" s="1011" t="s">
        <v>1331</v>
      </c>
      <c r="Y1178" s="1011" t="s">
        <v>1614</v>
      </c>
      <c r="AA1178" s="1011" t="s">
        <v>1615</v>
      </c>
      <c r="AB1178" s="1011" t="s">
        <v>140</v>
      </c>
    </row>
    <row r="1179" spans="1:28" x14ac:dyDescent="0.25">
      <c r="A1179" s="1011">
        <v>13753793</v>
      </c>
      <c r="B1179" s="1011" t="s">
        <v>2072</v>
      </c>
      <c r="C1179" s="1011" t="s">
        <v>1326</v>
      </c>
      <c r="D1179" s="1011" t="s">
        <v>1</v>
      </c>
      <c r="E1179" s="1011" t="s">
        <v>135</v>
      </c>
      <c r="F1179" s="1011" t="s">
        <v>6</v>
      </c>
      <c r="G1179" s="1011" t="s">
        <v>6</v>
      </c>
      <c r="H1179" s="1011" t="s">
        <v>99</v>
      </c>
      <c r="I1179" s="1011" t="s">
        <v>1410</v>
      </c>
      <c r="J1179" s="1011" t="s">
        <v>1411</v>
      </c>
      <c r="K1179" s="1011" t="s">
        <v>1329</v>
      </c>
      <c r="L1179" s="1011" t="s">
        <v>47</v>
      </c>
      <c r="M1179" s="1011" t="s">
        <v>198</v>
      </c>
      <c r="N1179" s="1011">
        <v>28</v>
      </c>
      <c r="O1179" s="1011">
        <v>28</v>
      </c>
      <c r="P1179" s="1011">
        <v>840</v>
      </c>
      <c r="Q1179" s="1011">
        <v>742.64</v>
      </c>
      <c r="R1179" s="1011">
        <v>-23.63</v>
      </c>
      <c r="S1179" s="1011">
        <v>165.32756603999999</v>
      </c>
      <c r="T1179" s="1011">
        <v>0</v>
      </c>
      <c r="U1179" s="1011">
        <v>0</v>
      </c>
      <c r="V1179" s="1011">
        <v>-23.63</v>
      </c>
      <c r="W1179" s="1011" t="s">
        <v>80</v>
      </c>
      <c r="X1179" s="1011" t="s">
        <v>1331</v>
      </c>
      <c r="Y1179" s="1011" t="s">
        <v>2073</v>
      </c>
      <c r="AA1179" s="1011" t="s">
        <v>2074</v>
      </c>
      <c r="AB1179" s="1011" t="s">
        <v>140</v>
      </c>
    </row>
    <row r="1180" spans="1:28" x14ac:dyDescent="0.25">
      <c r="A1180" s="1011">
        <v>83766972</v>
      </c>
      <c r="B1180" s="1011" t="s">
        <v>2230</v>
      </c>
      <c r="C1180" s="1011" t="s">
        <v>1326</v>
      </c>
      <c r="D1180" s="1011" t="s">
        <v>1</v>
      </c>
      <c r="E1180" s="1011" t="s">
        <v>135</v>
      </c>
      <c r="F1180" s="1011" t="s">
        <v>0</v>
      </c>
      <c r="G1180" s="1011" t="s">
        <v>0</v>
      </c>
      <c r="H1180" s="1011" t="s">
        <v>100</v>
      </c>
      <c r="I1180" s="1011" t="s">
        <v>1327</v>
      </c>
      <c r="J1180" s="1011" t="s">
        <v>1328</v>
      </c>
      <c r="K1180" s="1011" t="s">
        <v>1329</v>
      </c>
      <c r="L1180" s="1011" t="s">
        <v>47</v>
      </c>
      <c r="M1180" s="1011" t="s">
        <v>198</v>
      </c>
      <c r="N1180" s="1011">
        <v>252.5</v>
      </c>
      <c r="O1180" s="1011">
        <v>204.5</v>
      </c>
      <c r="P1180" s="1011">
        <v>5120</v>
      </c>
      <c r="Q1180" s="1011">
        <v>15603.79</v>
      </c>
      <c r="R1180" s="1011">
        <v>1281.1400000000001</v>
      </c>
      <c r="S1180" s="1011">
        <v>1301.4118672300001</v>
      </c>
      <c r="T1180" s="1011">
        <v>0</v>
      </c>
      <c r="U1180" s="1011">
        <v>0</v>
      </c>
      <c r="V1180" s="1011">
        <v>1281.1400000000001</v>
      </c>
      <c r="W1180" s="1011" t="s">
        <v>1330</v>
      </c>
      <c r="X1180" s="1011" t="s">
        <v>1331</v>
      </c>
      <c r="Y1180" s="1011" t="s">
        <v>2231</v>
      </c>
      <c r="AA1180" s="1011" t="s">
        <v>2232</v>
      </c>
      <c r="AB1180" s="1011" t="s">
        <v>140</v>
      </c>
    </row>
    <row r="1181" spans="1:28" x14ac:dyDescent="0.25">
      <c r="A1181" s="1011">
        <v>94239241</v>
      </c>
      <c r="B1181" s="1011" t="s">
        <v>1954</v>
      </c>
      <c r="C1181" s="1011" t="s">
        <v>1326</v>
      </c>
      <c r="D1181" s="1011" t="s">
        <v>1</v>
      </c>
      <c r="E1181" s="1011" t="s">
        <v>135</v>
      </c>
      <c r="F1181" s="1011" t="s">
        <v>38</v>
      </c>
      <c r="G1181" s="1011" t="s">
        <v>38</v>
      </c>
      <c r="H1181" s="1011" t="s">
        <v>1394</v>
      </c>
      <c r="I1181" s="1011" t="s">
        <v>1955</v>
      </c>
      <c r="J1181" s="1011" t="s">
        <v>1767</v>
      </c>
      <c r="K1181" s="1011" t="s">
        <v>1329</v>
      </c>
      <c r="L1181" s="1011" t="s">
        <v>47</v>
      </c>
      <c r="M1181" s="1011" t="s">
        <v>198</v>
      </c>
      <c r="N1181" s="1011">
        <v>0</v>
      </c>
      <c r="O1181" s="1011">
        <v>0</v>
      </c>
      <c r="P1181" s="1011">
        <v>0</v>
      </c>
      <c r="Q1181" s="1011">
        <v>0</v>
      </c>
      <c r="R1181" s="1011">
        <v>0</v>
      </c>
      <c r="S1181" s="1011">
        <v>0</v>
      </c>
      <c r="T1181" s="1011">
        <v>0</v>
      </c>
      <c r="U1181" s="1011">
        <v>0</v>
      </c>
      <c r="V1181" s="1011">
        <v>0</v>
      </c>
      <c r="W1181" s="1011" t="s">
        <v>1768</v>
      </c>
      <c r="X1181" s="1011" t="s">
        <v>1331</v>
      </c>
      <c r="Y1181" s="1011" t="s">
        <v>1956</v>
      </c>
      <c r="AA1181" s="1011" t="s">
        <v>1957</v>
      </c>
      <c r="AB1181" s="1011" t="s">
        <v>140</v>
      </c>
    </row>
    <row r="1182" spans="1:28" x14ac:dyDescent="0.25">
      <c r="A1182" s="1011">
        <v>53757365</v>
      </c>
      <c r="B1182" s="1011" t="s">
        <v>1616</v>
      </c>
      <c r="C1182" s="1011" t="s">
        <v>1326</v>
      </c>
      <c r="D1182" s="1011" t="s">
        <v>1</v>
      </c>
      <c r="E1182" s="1011" t="s">
        <v>135</v>
      </c>
      <c r="F1182" s="1011" t="s">
        <v>6</v>
      </c>
      <c r="G1182" s="1011" t="s">
        <v>6</v>
      </c>
      <c r="H1182" s="1011" t="s">
        <v>530</v>
      </c>
      <c r="I1182" s="1011" t="s">
        <v>1564</v>
      </c>
      <c r="J1182" s="1011" t="s">
        <v>1565</v>
      </c>
      <c r="K1182" s="1011" t="s">
        <v>1329</v>
      </c>
      <c r="L1182" s="1011" t="s">
        <v>47</v>
      </c>
      <c r="M1182" s="1011" t="s">
        <v>198</v>
      </c>
      <c r="N1182" s="1011">
        <v>200</v>
      </c>
      <c r="O1182" s="1011">
        <v>58</v>
      </c>
      <c r="P1182" s="1011">
        <v>3347.3</v>
      </c>
      <c r="Q1182" s="1011">
        <v>13614.19</v>
      </c>
      <c r="R1182" s="1011">
        <v>1568.65</v>
      </c>
      <c r="S1182" s="1011">
        <v>696.77238112999999</v>
      </c>
      <c r="T1182" s="1011">
        <v>0</v>
      </c>
      <c r="U1182" s="1011">
        <v>0</v>
      </c>
      <c r="V1182" s="1011">
        <v>1568.65</v>
      </c>
      <c r="W1182" s="1011" t="s">
        <v>65</v>
      </c>
      <c r="X1182" s="1011" t="s">
        <v>1331</v>
      </c>
      <c r="Y1182" s="1011" t="s">
        <v>1617</v>
      </c>
      <c r="AA1182" s="1011" t="s">
        <v>1618</v>
      </c>
      <c r="AB1182" s="1011" t="s">
        <v>140</v>
      </c>
    </row>
    <row r="1183" spans="1:28" x14ac:dyDescent="0.25">
      <c r="A1183" s="1011">
        <v>13987417</v>
      </c>
      <c r="B1183" s="1011" t="s">
        <v>1594</v>
      </c>
      <c r="C1183" s="1011" t="s">
        <v>1326</v>
      </c>
      <c r="D1183" s="1011" t="s">
        <v>1</v>
      </c>
      <c r="E1183" s="1011" t="s">
        <v>135</v>
      </c>
      <c r="F1183" s="1011" t="s">
        <v>20</v>
      </c>
      <c r="G1183" s="1011" t="s">
        <v>20</v>
      </c>
      <c r="H1183" s="1011" t="s">
        <v>102</v>
      </c>
      <c r="I1183" s="1011" t="s">
        <v>1595</v>
      </c>
      <c r="J1183" s="1011" t="s">
        <v>1596</v>
      </c>
      <c r="K1183" s="1011" t="s">
        <v>1329</v>
      </c>
      <c r="L1183" s="1011" t="s">
        <v>47</v>
      </c>
      <c r="M1183" s="1011" t="s">
        <v>198</v>
      </c>
      <c r="N1183" s="1011">
        <v>47</v>
      </c>
      <c r="O1183" s="1011">
        <v>44</v>
      </c>
      <c r="P1183" s="1011">
        <v>414</v>
      </c>
      <c r="Q1183" s="1011">
        <v>1684.71</v>
      </c>
      <c r="R1183" s="1011">
        <v>138.99</v>
      </c>
      <c r="S1183" s="1011">
        <v>874.91121826999995</v>
      </c>
      <c r="T1183" s="1011">
        <v>0</v>
      </c>
      <c r="U1183" s="1011">
        <v>0</v>
      </c>
      <c r="V1183" s="1011">
        <v>138.99</v>
      </c>
      <c r="W1183" s="1011" t="s">
        <v>1597</v>
      </c>
      <c r="X1183" s="1011" t="s">
        <v>1331</v>
      </c>
      <c r="Y1183" s="1011" t="s">
        <v>1598</v>
      </c>
      <c r="AA1183" s="1011" t="s">
        <v>1599</v>
      </c>
      <c r="AB1183" s="1011" t="s">
        <v>140</v>
      </c>
    </row>
    <row r="1184" spans="1:28" x14ac:dyDescent="0.25">
      <c r="A1184" s="1011">
        <v>34153841</v>
      </c>
      <c r="B1184" s="1011" t="s">
        <v>2326</v>
      </c>
      <c r="C1184" s="1011" t="s">
        <v>1326</v>
      </c>
      <c r="D1184" s="1011" t="s">
        <v>1</v>
      </c>
      <c r="E1184" s="1011" t="s">
        <v>135</v>
      </c>
      <c r="F1184" s="1011" t="s">
        <v>34</v>
      </c>
      <c r="G1184" s="1011" t="s">
        <v>34</v>
      </c>
      <c r="H1184" s="1011" t="s">
        <v>89</v>
      </c>
      <c r="I1184" s="1011" t="s">
        <v>2327</v>
      </c>
      <c r="J1184" s="1011" t="s">
        <v>2328</v>
      </c>
      <c r="K1184" s="1011" t="s">
        <v>1329</v>
      </c>
      <c r="L1184" s="1011" t="s">
        <v>47</v>
      </c>
      <c r="M1184" s="1011" t="s">
        <v>198</v>
      </c>
      <c r="N1184" s="1011">
        <v>6</v>
      </c>
      <c r="O1184" s="1011">
        <v>0</v>
      </c>
      <c r="P1184" s="1011">
        <v>36</v>
      </c>
      <c r="Q1184" s="1011">
        <v>142.80000000000001</v>
      </c>
      <c r="R1184" s="1011">
        <v>31.14</v>
      </c>
      <c r="S1184" s="1011">
        <v>4.8239999999999998</v>
      </c>
      <c r="T1184" s="1011">
        <v>0</v>
      </c>
      <c r="U1184" s="1011">
        <v>0</v>
      </c>
      <c r="V1184" s="1011">
        <v>31.14</v>
      </c>
      <c r="W1184" s="1011" t="s">
        <v>2329</v>
      </c>
      <c r="X1184" s="1011" t="s">
        <v>1331</v>
      </c>
      <c r="Y1184" s="1011" t="s">
        <v>2330</v>
      </c>
      <c r="AA1184" s="1011" t="s">
        <v>2331</v>
      </c>
      <c r="AB1184" s="1011" t="s">
        <v>140</v>
      </c>
    </row>
    <row r="1185" spans="1:28" x14ac:dyDescent="0.25">
      <c r="A1185" s="1011">
        <v>74253238</v>
      </c>
      <c r="B1185" s="1011" t="s">
        <v>2373</v>
      </c>
      <c r="C1185" s="1011" t="s">
        <v>1326</v>
      </c>
      <c r="D1185" s="1011" t="s">
        <v>1</v>
      </c>
      <c r="E1185" s="1011" t="s">
        <v>135</v>
      </c>
      <c r="F1185" s="1011" t="s">
        <v>69</v>
      </c>
      <c r="G1185" s="1011" t="s">
        <v>69</v>
      </c>
      <c r="H1185" s="1011" t="s">
        <v>99</v>
      </c>
      <c r="I1185" s="1011" t="s">
        <v>2374</v>
      </c>
      <c r="J1185" s="1011" t="s">
        <v>1328</v>
      </c>
      <c r="K1185" s="1011" t="s">
        <v>1329</v>
      </c>
      <c r="L1185" s="1011" t="s">
        <v>47</v>
      </c>
      <c r="M1185" s="1011" t="s">
        <v>198</v>
      </c>
      <c r="N1185" s="1011">
        <v>431.83350000000002</v>
      </c>
      <c r="O1185" s="1011">
        <v>88</v>
      </c>
      <c r="P1185" s="1011">
        <v>8889</v>
      </c>
      <c r="Q1185" s="1011">
        <v>10403.11</v>
      </c>
      <c r="R1185" s="1011">
        <v>1309.53</v>
      </c>
      <c r="S1185" s="1011">
        <v>645.79654903999995</v>
      </c>
      <c r="T1185" s="1011">
        <v>0</v>
      </c>
      <c r="U1185" s="1011">
        <v>0</v>
      </c>
      <c r="V1185" s="1011">
        <v>1309.53</v>
      </c>
      <c r="W1185" s="1011" t="s">
        <v>1330</v>
      </c>
      <c r="X1185" s="1011" t="s">
        <v>1331</v>
      </c>
      <c r="Y1185" s="1011" t="s">
        <v>2375</v>
      </c>
      <c r="AA1185" s="1011" t="s">
        <v>2376</v>
      </c>
      <c r="AB1185" s="1011" t="s">
        <v>140</v>
      </c>
    </row>
    <row r="1186" spans="1:28" x14ac:dyDescent="0.25">
      <c r="A1186" s="1011">
        <v>54044805</v>
      </c>
      <c r="B1186" s="1011" t="s">
        <v>1857</v>
      </c>
      <c r="C1186" s="1011" t="s">
        <v>1326</v>
      </c>
      <c r="D1186" s="1011" t="s">
        <v>113</v>
      </c>
      <c r="E1186" s="1011" t="s">
        <v>135</v>
      </c>
      <c r="F1186" s="1011" t="s">
        <v>267</v>
      </c>
      <c r="G1186" s="1011" t="s">
        <v>1687</v>
      </c>
      <c r="H1186" s="1011" t="s">
        <v>91</v>
      </c>
      <c r="I1186" s="1011" t="s">
        <v>1858</v>
      </c>
      <c r="J1186" s="1011" t="s">
        <v>1859</v>
      </c>
      <c r="K1186" s="1011" t="s">
        <v>1329</v>
      </c>
      <c r="L1186" s="1011" t="s">
        <v>47</v>
      </c>
      <c r="M1186" s="1011" t="s">
        <v>198</v>
      </c>
      <c r="N1186" s="1011">
        <v>14</v>
      </c>
      <c r="O1186" s="1011">
        <v>14</v>
      </c>
      <c r="P1186" s="1011">
        <v>200.4</v>
      </c>
      <c r="Q1186" s="1011">
        <v>685.59</v>
      </c>
      <c r="R1186" s="1011">
        <v>144.44999999999999</v>
      </c>
      <c r="S1186" s="1011">
        <v>120.99369163</v>
      </c>
      <c r="T1186" s="1011">
        <v>0</v>
      </c>
      <c r="U1186" s="1011">
        <v>0</v>
      </c>
      <c r="V1186" s="1011">
        <v>144.44999999999999</v>
      </c>
      <c r="W1186" s="1011" t="s">
        <v>1860</v>
      </c>
      <c r="X1186" s="1011" t="s">
        <v>1331</v>
      </c>
      <c r="Y1186" s="1011" t="s">
        <v>1861</v>
      </c>
      <c r="AA1186" s="1011" t="s">
        <v>1862</v>
      </c>
      <c r="AB1186" s="1011" t="s">
        <v>140</v>
      </c>
    </row>
    <row r="1187" spans="1:28" x14ac:dyDescent="0.25">
      <c r="A1187" s="1011">
        <v>34138347</v>
      </c>
      <c r="B1187" s="1011" t="s">
        <v>2038</v>
      </c>
      <c r="C1187" s="1011" t="s">
        <v>1326</v>
      </c>
      <c r="D1187" s="1011" t="s">
        <v>1</v>
      </c>
      <c r="E1187" s="1011" t="s">
        <v>135</v>
      </c>
      <c r="F1187" s="1011" t="s">
        <v>9</v>
      </c>
      <c r="G1187" s="1011" t="s">
        <v>9</v>
      </c>
      <c r="H1187" s="1011" t="s">
        <v>89</v>
      </c>
      <c r="I1187" s="1011" t="s">
        <v>2039</v>
      </c>
      <c r="J1187" s="1011" t="s">
        <v>1528</v>
      </c>
      <c r="K1187" s="1011" t="s">
        <v>1329</v>
      </c>
      <c r="L1187" s="1011" t="s">
        <v>47</v>
      </c>
      <c r="M1187" s="1011" t="s">
        <v>198</v>
      </c>
      <c r="N1187" s="1011">
        <v>204</v>
      </c>
      <c r="O1187" s="1011">
        <v>202</v>
      </c>
      <c r="P1187" s="1011">
        <v>2182</v>
      </c>
      <c r="Q1187" s="1011">
        <v>8186.83</v>
      </c>
      <c r="R1187" s="1011">
        <v>1013.59</v>
      </c>
      <c r="S1187" s="1011">
        <v>1243.0402259499999</v>
      </c>
      <c r="T1187" s="1011">
        <v>0</v>
      </c>
      <c r="U1187" s="1011">
        <v>0</v>
      </c>
      <c r="V1187" s="1011">
        <v>1013.59</v>
      </c>
      <c r="W1187" s="1011" t="s">
        <v>1529</v>
      </c>
      <c r="X1187" s="1011" t="s">
        <v>1331</v>
      </c>
      <c r="Y1187" s="1011" t="s">
        <v>2040</v>
      </c>
      <c r="AA1187" s="1011" t="s">
        <v>2041</v>
      </c>
      <c r="AB1187" s="1011" t="s">
        <v>140</v>
      </c>
    </row>
    <row r="1188" spans="1:28" x14ac:dyDescent="0.25">
      <c r="A1188" s="1011">
        <v>34152462</v>
      </c>
      <c r="B1188" s="1011" t="s">
        <v>2448</v>
      </c>
      <c r="C1188" s="1011" t="s">
        <v>1326</v>
      </c>
      <c r="D1188" s="1011" t="s">
        <v>1</v>
      </c>
      <c r="E1188" s="1011" t="s">
        <v>135</v>
      </c>
      <c r="F1188" s="1011" t="s">
        <v>62</v>
      </c>
      <c r="G1188" s="1011" t="s">
        <v>62</v>
      </c>
      <c r="H1188" s="1011" t="s">
        <v>88</v>
      </c>
      <c r="I1188" s="1011" t="s">
        <v>1353</v>
      </c>
      <c r="J1188" s="1011" t="s">
        <v>1354</v>
      </c>
      <c r="K1188" s="1011" t="s">
        <v>1329</v>
      </c>
      <c r="L1188" s="1011" t="s">
        <v>47</v>
      </c>
      <c r="M1188" s="1011" t="s">
        <v>198</v>
      </c>
      <c r="N1188" s="1011">
        <v>1823.4</v>
      </c>
      <c r="O1188" s="1011">
        <v>1689.4</v>
      </c>
      <c r="P1188" s="1011">
        <v>26645</v>
      </c>
      <c r="Q1188" s="1011">
        <v>158406.78</v>
      </c>
      <c r="R1188" s="1011">
        <v>12683.45</v>
      </c>
      <c r="S1188" s="1011">
        <v>9134.0473287999994</v>
      </c>
      <c r="T1188" s="1011">
        <v>0</v>
      </c>
      <c r="U1188" s="1011">
        <v>0</v>
      </c>
      <c r="V1188" s="1011">
        <v>12683.45</v>
      </c>
      <c r="W1188" s="1011" t="s">
        <v>1355</v>
      </c>
      <c r="X1188" s="1011" t="s">
        <v>1331</v>
      </c>
      <c r="Y1188" s="1011" t="s">
        <v>2449</v>
      </c>
      <c r="Z1188" s="1011" t="s">
        <v>2450</v>
      </c>
      <c r="AA1188" s="1011" t="s">
        <v>2451</v>
      </c>
      <c r="AB1188" s="1011" t="s">
        <v>140</v>
      </c>
    </row>
    <row r="1189" spans="1:28" x14ac:dyDescent="0.25">
      <c r="A1189" s="1011">
        <v>23753668</v>
      </c>
      <c r="B1189" s="1011" t="s">
        <v>2570</v>
      </c>
      <c r="C1189" s="1011" t="s">
        <v>1326</v>
      </c>
      <c r="D1189" s="1011" t="s">
        <v>1</v>
      </c>
      <c r="E1189" s="1011" t="s">
        <v>135</v>
      </c>
      <c r="F1189" s="1011" t="s">
        <v>6</v>
      </c>
      <c r="G1189" s="1011" t="s">
        <v>6</v>
      </c>
      <c r="H1189" s="1011" t="s">
        <v>99</v>
      </c>
      <c r="I1189" s="1011" t="s">
        <v>2571</v>
      </c>
      <c r="J1189" s="1011" t="s">
        <v>2572</v>
      </c>
      <c r="K1189" s="1011" t="s">
        <v>1329</v>
      </c>
      <c r="L1189" s="1011" t="s">
        <v>47</v>
      </c>
      <c r="M1189" s="1011" t="s">
        <v>198</v>
      </c>
      <c r="N1189" s="1011">
        <v>461</v>
      </c>
      <c r="O1189" s="1011">
        <v>418</v>
      </c>
      <c r="P1189" s="1011">
        <v>11033.4</v>
      </c>
      <c r="Q1189" s="1011">
        <v>19838.18</v>
      </c>
      <c r="R1189" s="1011">
        <v>3737.68</v>
      </c>
      <c r="S1189" s="1011">
        <v>2438.1989027099999</v>
      </c>
      <c r="T1189" s="1011">
        <v>0</v>
      </c>
      <c r="U1189" s="1011">
        <v>0</v>
      </c>
      <c r="V1189" s="1011">
        <v>3737.68</v>
      </c>
      <c r="W1189" s="1011" t="s">
        <v>2573</v>
      </c>
      <c r="X1189" s="1011" t="s">
        <v>1331</v>
      </c>
      <c r="Y1189" s="1011" t="s">
        <v>2574</v>
      </c>
      <c r="AA1189" s="1011" t="s">
        <v>2575</v>
      </c>
      <c r="AB1189" s="1011" t="s">
        <v>140</v>
      </c>
    </row>
    <row r="1190" spans="1:28" x14ac:dyDescent="0.25">
      <c r="A1190" s="1011">
        <v>13768593</v>
      </c>
      <c r="B1190" s="1011" t="s">
        <v>2132</v>
      </c>
      <c r="C1190" s="1011" t="s">
        <v>1326</v>
      </c>
      <c r="D1190" s="1011" t="s">
        <v>1</v>
      </c>
      <c r="E1190" s="1011" t="s">
        <v>135</v>
      </c>
      <c r="F1190" s="1011" t="s">
        <v>6</v>
      </c>
      <c r="G1190" s="1011" t="s">
        <v>6</v>
      </c>
      <c r="H1190" s="1011" t="s">
        <v>98</v>
      </c>
      <c r="I1190" s="1011" t="s">
        <v>2133</v>
      </c>
      <c r="J1190" s="1011" t="s">
        <v>1703</v>
      </c>
      <c r="K1190" s="1011" t="s">
        <v>1329</v>
      </c>
      <c r="L1190" s="1011" t="s">
        <v>47</v>
      </c>
      <c r="M1190" s="1011" t="s">
        <v>198</v>
      </c>
      <c r="N1190" s="1011">
        <v>217</v>
      </c>
      <c r="O1190" s="1011">
        <v>208</v>
      </c>
      <c r="P1190" s="1011">
        <v>4407.1499999999996</v>
      </c>
      <c r="Q1190" s="1011">
        <v>5027.66</v>
      </c>
      <c r="R1190" s="1011">
        <v>902.48</v>
      </c>
      <c r="S1190" s="1011">
        <v>1135.36561239</v>
      </c>
      <c r="T1190" s="1011">
        <v>0</v>
      </c>
      <c r="U1190" s="1011">
        <v>0</v>
      </c>
      <c r="V1190" s="1011">
        <v>902.48</v>
      </c>
      <c r="W1190" s="1011" t="s">
        <v>1704</v>
      </c>
      <c r="X1190" s="1011" t="s">
        <v>1331</v>
      </c>
      <c r="Y1190" s="1011" t="s">
        <v>2134</v>
      </c>
      <c r="AA1190" s="1011" t="s">
        <v>2135</v>
      </c>
      <c r="AB1190" s="1011" t="s">
        <v>140</v>
      </c>
    </row>
    <row r="1191" spans="1:28" x14ac:dyDescent="0.25">
      <c r="A1191" s="1011">
        <v>44180420</v>
      </c>
      <c r="B1191" s="1011" t="s">
        <v>1600</v>
      </c>
      <c r="C1191" s="1011" t="s">
        <v>1326</v>
      </c>
      <c r="D1191" s="1011" t="s">
        <v>1</v>
      </c>
      <c r="E1191" s="1011" t="s">
        <v>135</v>
      </c>
      <c r="F1191" s="1011" t="s">
        <v>11</v>
      </c>
      <c r="G1191" s="1011" t="s">
        <v>11</v>
      </c>
      <c r="H1191" s="1011" t="s">
        <v>530</v>
      </c>
      <c r="I1191" s="1011" t="s">
        <v>1601</v>
      </c>
      <c r="J1191" s="1011" t="s">
        <v>1602</v>
      </c>
      <c r="K1191" s="1011" t="s">
        <v>1329</v>
      </c>
      <c r="L1191" s="1011" t="s">
        <v>47</v>
      </c>
      <c r="M1191" s="1011" t="s">
        <v>198</v>
      </c>
      <c r="N1191" s="1011">
        <v>78</v>
      </c>
      <c r="O1191" s="1011">
        <v>9</v>
      </c>
      <c r="P1191" s="1011">
        <v>1335.2</v>
      </c>
      <c r="Q1191" s="1011">
        <v>4281.3999999999996</v>
      </c>
      <c r="R1191" s="1011">
        <v>543.74000641999999</v>
      </c>
      <c r="S1191" s="1011">
        <v>313.58089174999998</v>
      </c>
      <c r="T1191" s="1011">
        <v>6.4200000000000004E-6</v>
      </c>
      <c r="U1191" s="1011">
        <v>0</v>
      </c>
      <c r="V1191" s="1011">
        <v>543.74</v>
      </c>
      <c r="W1191" s="1011" t="s">
        <v>1603</v>
      </c>
      <c r="X1191" s="1011" t="s">
        <v>1331</v>
      </c>
      <c r="Y1191" s="1011" t="s">
        <v>1604</v>
      </c>
      <c r="AA1191" s="1011" t="s">
        <v>1605</v>
      </c>
      <c r="AB1191" s="1011" t="s">
        <v>140</v>
      </c>
    </row>
    <row r="1192" spans="1:28" x14ac:dyDescent="0.25">
      <c r="A1192" s="1011">
        <v>24007189</v>
      </c>
      <c r="B1192" s="1011" t="s">
        <v>2300</v>
      </c>
      <c r="C1192" s="1011" t="s">
        <v>1326</v>
      </c>
      <c r="D1192" s="1011" t="s">
        <v>1</v>
      </c>
      <c r="E1192" s="1011" t="s">
        <v>135</v>
      </c>
      <c r="F1192" s="1011" t="s">
        <v>9</v>
      </c>
      <c r="G1192" s="1011" t="s">
        <v>9</v>
      </c>
      <c r="H1192" s="1011" t="s">
        <v>98</v>
      </c>
      <c r="I1192" s="1011" t="s">
        <v>1656</v>
      </c>
      <c r="J1192" s="1011" t="s">
        <v>1657</v>
      </c>
      <c r="K1192" s="1011" t="s">
        <v>1329</v>
      </c>
      <c r="L1192" s="1011" t="s">
        <v>47</v>
      </c>
      <c r="M1192" s="1011" t="s">
        <v>198</v>
      </c>
      <c r="N1192" s="1011">
        <v>76</v>
      </c>
      <c r="O1192" s="1011">
        <v>52</v>
      </c>
      <c r="P1192" s="1011">
        <v>1074.54</v>
      </c>
      <c r="Q1192" s="1011">
        <v>1298.28</v>
      </c>
      <c r="R1192" s="1011">
        <v>228.11</v>
      </c>
      <c r="S1192" s="1011">
        <v>206.94980262000001</v>
      </c>
      <c r="T1192" s="1011">
        <v>0</v>
      </c>
      <c r="U1192" s="1011">
        <v>0</v>
      </c>
      <c r="V1192" s="1011">
        <v>228.11</v>
      </c>
      <c r="W1192" s="1011" t="s">
        <v>1658</v>
      </c>
      <c r="X1192" s="1011" t="s">
        <v>1331</v>
      </c>
      <c r="Y1192" s="1011" t="s">
        <v>2301</v>
      </c>
      <c r="AA1192" s="1011" t="s">
        <v>2302</v>
      </c>
      <c r="AB1192" s="1011" t="s">
        <v>140</v>
      </c>
    </row>
    <row r="1193" spans="1:28" x14ac:dyDescent="0.25">
      <c r="A1193" s="1011">
        <v>14163976</v>
      </c>
      <c r="B1193" s="1011" t="s">
        <v>1636</v>
      </c>
      <c r="C1193" s="1011" t="s">
        <v>1326</v>
      </c>
      <c r="D1193" s="1011" t="s">
        <v>1</v>
      </c>
      <c r="E1193" s="1011" t="s">
        <v>135</v>
      </c>
      <c r="F1193" s="1011" t="s">
        <v>6</v>
      </c>
      <c r="G1193" s="1011" t="s">
        <v>6</v>
      </c>
      <c r="H1193" s="1011" t="s">
        <v>90</v>
      </c>
      <c r="I1193" s="1011" t="s">
        <v>1637</v>
      </c>
      <c r="J1193" s="1011" t="s">
        <v>1360</v>
      </c>
      <c r="K1193" s="1011" t="s">
        <v>1329</v>
      </c>
      <c r="L1193" s="1011" t="s">
        <v>47</v>
      </c>
      <c r="M1193" s="1011" t="s">
        <v>198</v>
      </c>
      <c r="N1193" s="1011">
        <v>192</v>
      </c>
      <c r="O1193" s="1011">
        <v>93</v>
      </c>
      <c r="P1193" s="1011">
        <v>6638.73</v>
      </c>
      <c r="Q1193" s="1011">
        <v>10705.82</v>
      </c>
      <c r="R1193" s="1011">
        <v>713.2</v>
      </c>
      <c r="S1193" s="1011">
        <v>589.57447919000003</v>
      </c>
      <c r="T1193" s="1011">
        <v>0</v>
      </c>
      <c r="U1193" s="1011">
        <v>0</v>
      </c>
      <c r="V1193" s="1011">
        <v>713.2</v>
      </c>
      <c r="W1193" s="1011" t="s">
        <v>1361</v>
      </c>
      <c r="X1193" s="1011" t="s">
        <v>1331</v>
      </c>
      <c r="Y1193" s="1011" t="s">
        <v>1638</v>
      </c>
      <c r="AA1193" s="1011" t="s">
        <v>1639</v>
      </c>
      <c r="AB1193" s="1011" t="s">
        <v>140</v>
      </c>
    </row>
    <row r="1194" spans="1:28" x14ac:dyDescent="0.25">
      <c r="A1194" s="1011">
        <v>14076970</v>
      </c>
      <c r="B1194" s="1011" t="s">
        <v>1853</v>
      </c>
      <c r="C1194" s="1011" t="s">
        <v>1326</v>
      </c>
      <c r="D1194" s="1011" t="s">
        <v>1</v>
      </c>
      <c r="E1194" s="1011" t="s">
        <v>135</v>
      </c>
      <c r="F1194" s="1011" t="s">
        <v>14</v>
      </c>
      <c r="G1194" s="1011" t="s">
        <v>14</v>
      </c>
      <c r="H1194" s="1011" t="s">
        <v>96</v>
      </c>
      <c r="I1194" s="1011" t="s">
        <v>1854</v>
      </c>
      <c r="J1194" s="1011" t="s">
        <v>1657</v>
      </c>
      <c r="K1194" s="1011" t="s">
        <v>1329</v>
      </c>
      <c r="L1194" s="1011" t="s">
        <v>47</v>
      </c>
      <c r="M1194" s="1011" t="s">
        <v>198</v>
      </c>
      <c r="N1194" s="1011">
        <v>191.43360000000001</v>
      </c>
      <c r="O1194" s="1011">
        <v>166.43360000000001</v>
      </c>
      <c r="P1194" s="1011">
        <v>953.31</v>
      </c>
      <c r="Q1194" s="1011">
        <v>3280.17</v>
      </c>
      <c r="R1194" s="1011">
        <v>719.59739391000005</v>
      </c>
      <c r="S1194" s="1011">
        <v>780.00413815000002</v>
      </c>
      <c r="T1194" s="1011">
        <v>-3.2606089999999997E-2</v>
      </c>
      <c r="U1194" s="1011">
        <v>0</v>
      </c>
      <c r="V1194" s="1011">
        <v>719.63</v>
      </c>
      <c r="W1194" s="1011" t="s">
        <v>1658</v>
      </c>
      <c r="X1194" s="1011" t="s">
        <v>1331</v>
      </c>
      <c r="Y1194" s="1011" t="s">
        <v>1855</v>
      </c>
      <c r="AA1194" s="1011" t="s">
        <v>1856</v>
      </c>
      <c r="AB1194" s="1011" t="s">
        <v>140</v>
      </c>
    </row>
    <row r="1195" spans="1:28" x14ac:dyDescent="0.25">
      <c r="A1195" s="1011">
        <v>24008617</v>
      </c>
      <c r="B1195" s="1011" t="s">
        <v>2475</v>
      </c>
      <c r="C1195" s="1011" t="s">
        <v>1326</v>
      </c>
      <c r="D1195" s="1011" t="s">
        <v>1</v>
      </c>
      <c r="E1195" s="1011" t="s">
        <v>135</v>
      </c>
      <c r="F1195" s="1011" t="s">
        <v>34</v>
      </c>
      <c r="G1195" s="1011" t="s">
        <v>34</v>
      </c>
      <c r="H1195" s="1011" t="s">
        <v>96</v>
      </c>
      <c r="I1195" s="1011" t="s">
        <v>1688</v>
      </c>
      <c r="J1195" s="1011" t="s">
        <v>1416</v>
      </c>
      <c r="K1195" s="1011" t="s">
        <v>1329</v>
      </c>
      <c r="L1195" s="1011" t="s">
        <v>47</v>
      </c>
      <c r="M1195" s="1011" t="s">
        <v>198</v>
      </c>
      <c r="N1195" s="1011">
        <v>4</v>
      </c>
      <c r="O1195" s="1011">
        <v>3</v>
      </c>
      <c r="P1195" s="1011">
        <v>13.7</v>
      </c>
      <c r="Q1195" s="1011">
        <v>83.5</v>
      </c>
      <c r="R1195" s="1011">
        <v>31.91</v>
      </c>
      <c r="S1195" s="1011">
        <v>23.8624224</v>
      </c>
      <c r="T1195" s="1011">
        <v>0</v>
      </c>
      <c r="U1195" s="1011">
        <v>0</v>
      </c>
      <c r="V1195" s="1011">
        <v>31.91</v>
      </c>
      <c r="W1195" s="1011" t="s">
        <v>1397</v>
      </c>
      <c r="X1195" s="1011" t="s">
        <v>1331</v>
      </c>
      <c r="Y1195" s="1011" t="s">
        <v>2476</v>
      </c>
      <c r="AA1195" s="1011" t="s">
        <v>2477</v>
      </c>
      <c r="AB1195" s="1011" t="s">
        <v>140</v>
      </c>
    </row>
    <row r="1196" spans="1:28" x14ac:dyDescent="0.25">
      <c r="A1196" s="1011">
        <v>44223121</v>
      </c>
      <c r="B1196" s="1011" t="s">
        <v>2233</v>
      </c>
      <c r="C1196" s="1011" t="s">
        <v>1326</v>
      </c>
      <c r="D1196" s="1011" t="s">
        <v>1</v>
      </c>
      <c r="E1196" s="1011" t="s">
        <v>135</v>
      </c>
      <c r="F1196" s="1011" t="s">
        <v>6</v>
      </c>
      <c r="G1196" s="1011" t="s">
        <v>6</v>
      </c>
      <c r="H1196" s="1011" t="s">
        <v>99</v>
      </c>
      <c r="I1196" s="1011" t="s">
        <v>2234</v>
      </c>
      <c r="J1196" s="1011" t="s">
        <v>1383</v>
      </c>
      <c r="K1196" s="1011" t="s">
        <v>1329</v>
      </c>
      <c r="L1196" s="1011" t="s">
        <v>47</v>
      </c>
      <c r="M1196" s="1011" t="s">
        <v>198</v>
      </c>
      <c r="N1196" s="1011">
        <v>77</v>
      </c>
      <c r="O1196" s="1011">
        <v>29</v>
      </c>
      <c r="P1196" s="1011">
        <v>1750.5</v>
      </c>
      <c r="Q1196" s="1011">
        <v>2889.62</v>
      </c>
      <c r="R1196" s="1011">
        <v>243.45</v>
      </c>
      <c r="S1196" s="1011">
        <v>242.12391493000001</v>
      </c>
      <c r="T1196" s="1011">
        <v>0</v>
      </c>
      <c r="U1196" s="1011">
        <v>0</v>
      </c>
      <c r="V1196" s="1011">
        <v>243.45</v>
      </c>
      <c r="W1196" s="1011" t="s">
        <v>1384</v>
      </c>
      <c r="X1196" s="1011" t="s">
        <v>1331</v>
      </c>
      <c r="Y1196" s="1011" t="s">
        <v>2235</v>
      </c>
      <c r="AA1196" s="1011" t="s">
        <v>2236</v>
      </c>
      <c r="AB1196" s="1011" t="s">
        <v>140</v>
      </c>
    </row>
    <row r="1197" spans="1:28" x14ac:dyDescent="0.25">
      <c r="A1197" s="1011">
        <v>44180420</v>
      </c>
      <c r="B1197" s="1011" t="s">
        <v>1600</v>
      </c>
      <c r="C1197" s="1011" t="s">
        <v>1326</v>
      </c>
      <c r="D1197" s="1011" t="s">
        <v>1</v>
      </c>
      <c r="E1197" s="1011" t="s">
        <v>135</v>
      </c>
      <c r="F1197" s="1011" t="s">
        <v>11</v>
      </c>
      <c r="G1197" s="1011" t="s">
        <v>11</v>
      </c>
      <c r="H1197" s="1011" t="s">
        <v>88</v>
      </c>
      <c r="I1197" s="1011" t="s">
        <v>1601</v>
      </c>
      <c r="J1197" s="1011" t="s">
        <v>1602</v>
      </c>
      <c r="K1197" s="1011" t="s">
        <v>1329</v>
      </c>
      <c r="L1197" s="1011" t="s">
        <v>47</v>
      </c>
      <c r="M1197" s="1011" t="s">
        <v>198</v>
      </c>
      <c r="N1197" s="1011">
        <v>41</v>
      </c>
      <c r="O1197" s="1011">
        <v>40</v>
      </c>
      <c r="P1197" s="1011">
        <v>410</v>
      </c>
      <c r="Q1197" s="1011">
        <v>3064.36</v>
      </c>
      <c r="R1197" s="1011">
        <v>583.38</v>
      </c>
      <c r="S1197" s="1011">
        <v>186.99316189000001</v>
      </c>
      <c r="T1197" s="1011">
        <v>0</v>
      </c>
      <c r="U1197" s="1011">
        <v>0</v>
      </c>
      <c r="V1197" s="1011">
        <v>583.38</v>
      </c>
      <c r="W1197" s="1011" t="s">
        <v>1603</v>
      </c>
      <c r="X1197" s="1011" t="s">
        <v>1331</v>
      </c>
      <c r="Y1197" s="1011" t="s">
        <v>1604</v>
      </c>
      <c r="AA1197" s="1011" t="s">
        <v>1605</v>
      </c>
      <c r="AB1197" s="1011" t="s">
        <v>140</v>
      </c>
    </row>
    <row r="1198" spans="1:28" x14ac:dyDescent="0.25">
      <c r="A1198" s="1011">
        <v>23756356</v>
      </c>
      <c r="B1198" s="1011" t="s">
        <v>2402</v>
      </c>
      <c r="C1198" s="1011" t="s">
        <v>1326</v>
      </c>
      <c r="D1198" s="1011" t="s">
        <v>1</v>
      </c>
      <c r="E1198" s="1011" t="s">
        <v>135</v>
      </c>
      <c r="F1198" s="1011" t="s">
        <v>11</v>
      </c>
      <c r="G1198" s="1011" t="s">
        <v>11</v>
      </c>
      <c r="H1198" s="1011" t="s">
        <v>96</v>
      </c>
      <c r="I1198" s="1011" t="s">
        <v>1498</v>
      </c>
      <c r="J1198" s="1011" t="s">
        <v>1499</v>
      </c>
      <c r="K1198" s="1011" t="s">
        <v>1329</v>
      </c>
      <c r="L1198" s="1011" t="s">
        <v>47</v>
      </c>
      <c r="M1198" s="1011" t="s">
        <v>198</v>
      </c>
      <c r="N1198" s="1011">
        <v>15.333399999999999</v>
      </c>
      <c r="O1198" s="1011">
        <v>4.3334000000000001</v>
      </c>
      <c r="P1198" s="1011">
        <v>32.22</v>
      </c>
      <c r="Q1198" s="1011">
        <v>194.23</v>
      </c>
      <c r="R1198" s="1011">
        <v>40.22</v>
      </c>
      <c r="S1198" s="1011">
        <v>44.19598731</v>
      </c>
      <c r="T1198" s="1011">
        <v>0</v>
      </c>
      <c r="U1198" s="1011">
        <v>0</v>
      </c>
      <c r="V1198" s="1011">
        <v>40.22</v>
      </c>
      <c r="W1198" s="1011" t="s">
        <v>1361</v>
      </c>
      <c r="X1198" s="1011" t="s">
        <v>1331</v>
      </c>
      <c r="Y1198" s="1011" t="s">
        <v>2403</v>
      </c>
      <c r="AA1198" s="1011" t="s">
        <v>2404</v>
      </c>
      <c r="AB1198" s="1011" t="s">
        <v>140</v>
      </c>
    </row>
    <row r="1199" spans="1:28" x14ac:dyDescent="0.25">
      <c r="A1199" s="1011">
        <v>83756460</v>
      </c>
      <c r="B1199" s="1011" t="s">
        <v>1761</v>
      </c>
      <c r="C1199" s="1011" t="s">
        <v>1326</v>
      </c>
      <c r="D1199" s="1011" t="s">
        <v>1</v>
      </c>
      <c r="E1199" s="1011" t="s">
        <v>135</v>
      </c>
      <c r="F1199" s="1011" t="s">
        <v>6</v>
      </c>
      <c r="G1199" s="1011" t="s">
        <v>6</v>
      </c>
      <c r="H1199" s="1011" t="s">
        <v>98</v>
      </c>
      <c r="I1199" s="1011" t="s">
        <v>1762</v>
      </c>
      <c r="J1199" s="1011" t="s">
        <v>1693</v>
      </c>
      <c r="K1199" s="1011" t="s">
        <v>1329</v>
      </c>
      <c r="L1199" s="1011" t="s">
        <v>47</v>
      </c>
      <c r="M1199" s="1011" t="s">
        <v>198</v>
      </c>
      <c r="N1199" s="1011">
        <v>161.25</v>
      </c>
      <c r="O1199" s="1011">
        <v>5.25</v>
      </c>
      <c r="P1199" s="1011">
        <v>7304</v>
      </c>
      <c r="Q1199" s="1011">
        <v>5810.59</v>
      </c>
      <c r="R1199" s="1011">
        <v>1672.36</v>
      </c>
      <c r="S1199" s="1011">
        <v>38.303900460000001</v>
      </c>
      <c r="T1199" s="1011">
        <v>0</v>
      </c>
      <c r="U1199" s="1011">
        <v>0</v>
      </c>
      <c r="V1199" s="1011">
        <v>1672.36</v>
      </c>
      <c r="W1199" s="1011" t="s">
        <v>1694</v>
      </c>
      <c r="X1199" s="1011" t="s">
        <v>1331</v>
      </c>
      <c r="Y1199" s="1011" t="s">
        <v>1763</v>
      </c>
      <c r="AA1199" s="1011" t="s">
        <v>1764</v>
      </c>
      <c r="AB1199" s="1011" t="s">
        <v>140</v>
      </c>
    </row>
    <row r="1200" spans="1:28" x14ac:dyDescent="0.25">
      <c r="A1200" s="1011">
        <v>94235660</v>
      </c>
      <c r="B1200" s="1011" t="s">
        <v>2452</v>
      </c>
      <c r="C1200" s="1011" t="s">
        <v>1326</v>
      </c>
      <c r="D1200" s="1011" t="s">
        <v>1</v>
      </c>
      <c r="E1200" s="1011" t="s">
        <v>135</v>
      </c>
      <c r="F1200" s="1011" t="s">
        <v>62</v>
      </c>
      <c r="G1200" s="1011" t="s">
        <v>62</v>
      </c>
      <c r="H1200" s="1011" t="s">
        <v>1394</v>
      </c>
      <c r="I1200" s="1011" t="s">
        <v>2453</v>
      </c>
      <c r="J1200" s="1011" t="s">
        <v>2454</v>
      </c>
      <c r="K1200" s="1011" t="s">
        <v>1329</v>
      </c>
      <c r="L1200" s="1011" t="s">
        <v>47</v>
      </c>
      <c r="M1200" s="1011" t="s">
        <v>198</v>
      </c>
      <c r="N1200" s="1011">
        <v>0</v>
      </c>
      <c r="O1200" s="1011">
        <v>0</v>
      </c>
      <c r="P1200" s="1011">
        <v>0</v>
      </c>
      <c r="Q1200" s="1011">
        <v>0</v>
      </c>
      <c r="R1200" s="1011">
        <v>0</v>
      </c>
      <c r="S1200" s="1011">
        <v>0</v>
      </c>
      <c r="T1200" s="1011">
        <v>0</v>
      </c>
      <c r="U1200" s="1011">
        <v>0</v>
      </c>
      <c r="V1200" s="1011">
        <v>0</v>
      </c>
      <c r="W1200" s="1011" t="s">
        <v>2455</v>
      </c>
      <c r="X1200" s="1011" t="s">
        <v>1331</v>
      </c>
      <c r="Y1200" s="1011" t="s">
        <v>2456</v>
      </c>
      <c r="AA1200" s="1011" t="s">
        <v>2457</v>
      </c>
      <c r="AB1200" s="1011" t="s">
        <v>140</v>
      </c>
    </row>
    <row r="1201" spans="1:28" x14ac:dyDescent="0.25">
      <c r="A1201" s="1011">
        <v>4112884</v>
      </c>
      <c r="B1201" s="1011" t="s">
        <v>2471</v>
      </c>
      <c r="C1201" s="1011" t="s">
        <v>1326</v>
      </c>
      <c r="D1201" s="1011" t="s">
        <v>1</v>
      </c>
      <c r="E1201" s="1011" t="s">
        <v>135</v>
      </c>
      <c r="F1201" s="1011" t="s">
        <v>14</v>
      </c>
      <c r="G1201" s="1011" t="s">
        <v>14</v>
      </c>
      <c r="H1201" s="1011" t="s">
        <v>101</v>
      </c>
      <c r="I1201" s="1011" t="s">
        <v>2472</v>
      </c>
      <c r="J1201" s="1011" t="s">
        <v>1591</v>
      </c>
      <c r="K1201" s="1011" t="s">
        <v>1329</v>
      </c>
      <c r="L1201" s="1011" t="s">
        <v>47</v>
      </c>
      <c r="M1201" s="1011" t="s">
        <v>198</v>
      </c>
      <c r="N1201" s="1011">
        <v>26</v>
      </c>
      <c r="O1201" s="1011">
        <v>26</v>
      </c>
      <c r="P1201" s="1011">
        <v>994.5</v>
      </c>
      <c r="Q1201" s="1011">
        <v>489.63</v>
      </c>
      <c r="R1201" s="1011">
        <v>5.7</v>
      </c>
      <c r="S1201" s="1011">
        <v>94.934313070000002</v>
      </c>
      <c r="T1201" s="1011">
        <v>0</v>
      </c>
      <c r="U1201" s="1011">
        <v>0</v>
      </c>
      <c r="V1201" s="1011">
        <v>5.7</v>
      </c>
      <c r="W1201" s="1011" t="s">
        <v>1361</v>
      </c>
      <c r="X1201" s="1011" t="s">
        <v>1331</v>
      </c>
      <c r="Y1201" s="1011" t="s">
        <v>2473</v>
      </c>
      <c r="AA1201" s="1011" t="s">
        <v>2474</v>
      </c>
      <c r="AB1201" s="1011" t="s">
        <v>140</v>
      </c>
    </row>
    <row r="1202" spans="1:28" x14ac:dyDescent="0.25">
      <c r="A1202" s="1011">
        <v>24106957</v>
      </c>
      <c r="B1202" s="1011" t="s">
        <v>1381</v>
      </c>
      <c r="C1202" s="1011" t="s">
        <v>1326</v>
      </c>
      <c r="D1202" s="1011" t="s">
        <v>1</v>
      </c>
      <c r="E1202" s="1011" t="s">
        <v>135</v>
      </c>
      <c r="F1202" s="1011" t="s">
        <v>15</v>
      </c>
      <c r="G1202" s="1011" t="s">
        <v>15</v>
      </c>
      <c r="H1202" s="1011" t="s">
        <v>100</v>
      </c>
      <c r="I1202" s="1011" t="s">
        <v>1382</v>
      </c>
      <c r="J1202" s="1011" t="s">
        <v>1383</v>
      </c>
      <c r="K1202" s="1011" t="s">
        <v>1329</v>
      </c>
      <c r="L1202" s="1011" t="s">
        <v>47</v>
      </c>
      <c r="M1202" s="1011" t="s">
        <v>198</v>
      </c>
      <c r="N1202" s="1011">
        <v>66</v>
      </c>
      <c r="O1202" s="1011">
        <v>61</v>
      </c>
      <c r="P1202" s="1011">
        <v>1210</v>
      </c>
      <c r="Q1202" s="1011">
        <v>4651.17</v>
      </c>
      <c r="R1202" s="1011">
        <v>535.08000000000004</v>
      </c>
      <c r="S1202" s="1011">
        <v>603.00045974</v>
      </c>
      <c r="T1202" s="1011">
        <v>0</v>
      </c>
      <c r="U1202" s="1011">
        <v>0</v>
      </c>
      <c r="V1202" s="1011">
        <v>535.08000000000004</v>
      </c>
      <c r="W1202" s="1011" t="s">
        <v>1384</v>
      </c>
      <c r="X1202" s="1011" t="s">
        <v>1331</v>
      </c>
      <c r="Y1202" s="1011" t="s">
        <v>1385</v>
      </c>
      <c r="AA1202" s="1011" t="s">
        <v>1386</v>
      </c>
      <c r="AB1202" s="1011" t="s">
        <v>140</v>
      </c>
    </row>
    <row r="1203" spans="1:28" x14ac:dyDescent="0.25">
      <c r="A1203" s="1011">
        <v>23756356</v>
      </c>
      <c r="B1203" s="1011" t="s">
        <v>2402</v>
      </c>
      <c r="C1203" s="1011" t="s">
        <v>1326</v>
      </c>
      <c r="D1203" s="1011" t="s">
        <v>1</v>
      </c>
      <c r="E1203" s="1011" t="s">
        <v>135</v>
      </c>
      <c r="F1203" s="1011" t="s">
        <v>11</v>
      </c>
      <c r="G1203" s="1011" t="s">
        <v>11</v>
      </c>
      <c r="H1203" s="1011" t="s">
        <v>88</v>
      </c>
      <c r="I1203" s="1011" t="s">
        <v>1498</v>
      </c>
      <c r="J1203" s="1011" t="s">
        <v>1499</v>
      </c>
      <c r="K1203" s="1011" t="s">
        <v>1329</v>
      </c>
      <c r="L1203" s="1011" t="s">
        <v>47</v>
      </c>
      <c r="M1203" s="1011" t="s">
        <v>198</v>
      </c>
      <c r="N1203" s="1011">
        <v>11.8337</v>
      </c>
      <c r="O1203" s="1011">
        <v>10</v>
      </c>
      <c r="P1203" s="1011">
        <v>155</v>
      </c>
      <c r="Q1203" s="1011">
        <v>1537.96</v>
      </c>
      <c r="R1203" s="1011">
        <v>404.49</v>
      </c>
      <c r="S1203" s="1011">
        <v>64.596257140000006</v>
      </c>
      <c r="T1203" s="1011">
        <v>0</v>
      </c>
      <c r="U1203" s="1011">
        <v>0</v>
      </c>
      <c r="V1203" s="1011">
        <v>404.49</v>
      </c>
      <c r="W1203" s="1011" t="s">
        <v>1361</v>
      </c>
      <c r="X1203" s="1011" t="s">
        <v>1331</v>
      </c>
      <c r="Y1203" s="1011" t="s">
        <v>2403</v>
      </c>
      <c r="AA1203" s="1011" t="s">
        <v>2404</v>
      </c>
      <c r="AB1203" s="1011" t="s">
        <v>140</v>
      </c>
    </row>
    <row r="1204" spans="1:28" x14ac:dyDescent="0.25">
      <c r="A1204" s="1011">
        <v>23754377</v>
      </c>
      <c r="B1204" s="1011" t="s">
        <v>2112</v>
      </c>
      <c r="C1204" s="1011" t="s">
        <v>417</v>
      </c>
      <c r="D1204" s="1011" t="s">
        <v>113</v>
      </c>
      <c r="E1204" s="1011" t="s">
        <v>135</v>
      </c>
      <c r="F1204" s="1011" t="s">
        <v>267</v>
      </c>
      <c r="G1204" s="1011" t="s">
        <v>1687</v>
      </c>
      <c r="H1204" s="1011" t="s">
        <v>90</v>
      </c>
      <c r="I1204" s="1011" t="s">
        <v>2113</v>
      </c>
      <c r="J1204" s="1011" t="s">
        <v>2114</v>
      </c>
      <c r="K1204" s="1011" t="s">
        <v>1329</v>
      </c>
      <c r="L1204" s="1011" t="s">
        <v>47</v>
      </c>
      <c r="M1204" s="1011" t="s">
        <v>198</v>
      </c>
      <c r="N1204" s="1011">
        <v>224</v>
      </c>
      <c r="O1204" s="1011">
        <v>154</v>
      </c>
      <c r="P1204" s="1011">
        <v>2886.35</v>
      </c>
      <c r="Q1204" s="1011">
        <v>10733.58</v>
      </c>
      <c r="R1204" s="1011">
        <v>1297.6400000000001</v>
      </c>
      <c r="S1204" s="1011">
        <v>1097.7516933500001</v>
      </c>
      <c r="T1204" s="1011">
        <v>0</v>
      </c>
      <c r="U1204" s="1011">
        <v>0</v>
      </c>
      <c r="V1204" s="1011">
        <v>1297.6400000000001</v>
      </c>
      <c r="W1204" s="1011" t="s">
        <v>2115</v>
      </c>
      <c r="X1204" s="1011" t="s">
        <v>1331</v>
      </c>
      <c r="Y1204" s="1011" t="s">
        <v>2116</v>
      </c>
      <c r="AA1204" s="1011" t="s">
        <v>2117</v>
      </c>
      <c r="AB1204" s="1011" t="s">
        <v>140</v>
      </c>
    </row>
    <row r="1205" spans="1:28" x14ac:dyDescent="0.25">
      <c r="A1205" s="1011">
        <v>34148098</v>
      </c>
      <c r="B1205" s="1011" t="s">
        <v>1393</v>
      </c>
      <c r="C1205" s="1011" t="s">
        <v>1326</v>
      </c>
      <c r="D1205" s="1011" t="s">
        <v>113</v>
      </c>
      <c r="E1205" s="1011" t="s">
        <v>135</v>
      </c>
      <c r="F1205" s="1011" t="s">
        <v>6</v>
      </c>
      <c r="G1205" s="1011" t="s">
        <v>6</v>
      </c>
      <c r="H1205" s="1011" t="s">
        <v>98</v>
      </c>
      <c r="I1205" s="1011" t="s">
        <v>1395</v>
      </c>
      <c r="J1205" s="1011" t="s">
        <v>1396</v>
      </c>
      <c r="K1205" s="1011" t="s">
        <v>1329</v>
      </c>
      <c r="L1205" s="1011" t="s">
        <v>47</v>
      </c>
      <c r="M1205" s="1011" t="s">
        <v>198</v>
      </c>
      <c r="N1205" s="1011">
        <v>45.319400000000002</v>
      </c>
      <c r="O1205" s="1011">
        <v>30.319400000000002</v>
      </c>
      <c r="P1205" s="1011">
        <v>1001.13</v>
      </c>
      <c r="Q1205" s="1011">
        <v>1502.43</v>
      </c>
      <c r="R1205" s="1011">
        <v>149.69999999999999</v>
      </c>
      <c r="S1205" s="1011">
        <v>177.93782271000001</v>
      </c>
      <c r="T1205" s="1011">
        <v>0</v>
      </c>
      <c r="U1205" s="1011">
        <v>0</v>
      </c>
      <c r="V1205" s="1011">
        <v>149.69999999999999</v>
      </c>
      <c r="W1205" s="1011" t="s">
        <v>1397</v>
      </c>
      <c r="X1205" s="1011" t="s">
        <v>1331</v>
      </c>
      <c r="Y1205" s="1011" t="s">
        <v>1398</v>
      </c>
      <c r="AA1205" s="1011" t="s">
        <v>1399</v>
      </c>
      <c r="AB1205" s="1011" t="s">
        <v>140</v>
      </c>
    </row>
    <row r="1206" spans="1:28" x14ac:dyDescent="0.25">
      <c r="A1206" s="1011">
        <v>43757624</v>
      </c>
      <c r="B1206" s="1011" t="s">
        <v>2092</v>
      </c>
      <c r="C1206" s="1011" t="s">
        <v>1326</v>
      </c>
      <c r="D1206" s="1011" t="s">
        <v>1</v>
      </c>
      <c r="E1206" s="1011" t="s">
        <v>135</v>
      </c>
      <c r="F1206" s="1011" t="s">
        <v>6</v>
      </c>
      <c r="G1206" s="1011" t="s">
        <v>6</v>
      </c>
      <c r="H1206" s="1011" t="s">
        <v>91</v>
      </c>
      <c r="I1206" s="1011" t="s">
        <v>2093</v>
      </c>
      <c r="J1206" s="1011" t="s">
        <v>2094</v>
      </c>
      <c r="K1206" s="1011" t="s">
        <v>1329</v>
      </c>
      <c r="L1206" s="1011" t="s">
        <v>47</v>
      </c>
      <c r="M1206" s="1011" t="s">
        <v>198</v>
      </c>
      <c r="N1206" s="1011">
        <v>35</v>
      </c>
      <c r="O1206" s="1011">
        <v>35</v>
      </c>
      <c r="P1206" s="1011">
        <v>410</v>
      </c>
      <c r="Q1206" s="1011">
        <v>575.14</v>
      </c>
      <c r="R1206" s="1011">
        <v>72.930991379999995</v>
      </c>
      <c r="S1206" s="1011">
        <v>72.879759320000005</v>
      </c>
      <c r="T1206" s="1011">
        <v>29.12099138</v>
      </c>
      <c r="U1206" s="1011">
        <v>0</v>
      </c>
      <c r="V1206" s="1011">
        <v>43.81</v>
      </c>
      <c r="W1206" s="1011" t="s">
        <v>2095</v>
      </c>
      <c r="X1206" s="1011" t="s">
        <v>1331</v>
      </c>
      <c r="Y1206" s="1011" t="s">
        <v>2096</v>
      </c>
      <c r="AA1206" s="1011" t="s">
        <v>2097</v>
      </c>
      <c r="AB1206" s="1011" t="s">
        <v>140</v>
      </c>
    </row>
    <row r="1207" spans="1:28" x14ac:dyDescent="0.25">
      <c r="A1207" s="1011">
        <v>94231842</v>
      </c>
      <c r="B1207" s="1011" t="s">
        <v>1946</v>
      </c>
      <c r="C1207" s="1011" t="s">
        <v>1326</v>
      </c>
      <c r="D1207" s="1011" t="s">
        <v>1</v>
      </c>
      <c r="E1207" s="1011" t="s">
        <v>135</v>
      </c>
      <c r="F1207" s="1011" t="s">
        <v>11</v>
      </c>
      <c r="G1207" s="1011" t="s">
        <v>11</v>
      </c>
      <c r="H1207" s="1011" t="s">
        <v>101</v>
      </c>
      <c r="I1207" s="1011" t="s">
        <v>1947</v>
      </c>
      <c r="J1207" s="1011" t="s">
        <v>1868</v>
      </c>
      <c r="K1207" s="1011" t="s">
        <v>1329</v>
      </c>
      <c r="L1207" s="1011" t="s">
        <v>47</v>
      </c>
      <c r="M1207" s="1011" t="s">
        <v>198</v>
      </c>
      <c r="N1207" s="1011">
        <v>5</v>
      </c>
      <c r="O1207" s="1011">
        <v>5</v>
      </c>
      <c r="P1207" s="1011">
        <v>205.75</v>
      </c>
      <c r="Q1207" s="1011">
        <v>228.41</v>
      </c>
      <c r="R1207" s="1011">
        <v>15.78</v>
      </c>
      <c r="S1207" s="1011">
        <v>57.025104030000001</v>
      </c>
      <c r="T1207" s="1011">
        <v>0</v>
      </c>
      <c r="U1207" s="1011">
        <v>0</v>
      </c>
      <c r="V1207" s="1011">
        <v>15.78</v>
      </c>
      <c r="W1207" s="1011" t="s">
        <v>1869</v>
      </c>
      <c r="X1207" s="1011" t="s">
        <v>1331</v>
      </c>
      <c r="Y1207" s="1011" t="s">
        <v>1948</v>
      </c>
      <c r="AA1207" s="1011" t="s">
        <v>1949</v>
      </c>
      <c r="AB1207" s="1011" t="s">
        <v>140</v>
      </c>
    </row>
    <row r="1208" spans="1:28" x14ac:dyDescent="0.25">
      <c r="A1208" s="1011">
        <v>93874147</v>
      </c>
      <c r="B1208" s="1011" t="s">
        <v>2357</v>
      </c>
      <c r="C1208" s="1011" t="s">
        <v>1326</v>
      </c>
      <c r="D1208" s="1011" t="s">
        <v>1</v>
      </c>
      <c r="E1208" s="1011" t="s">
        <v>135</v>
      </c>
      <c r="F1208" s="1011" t="s">
        <v>36</v>
      </c>
      <c r="G1208" s="1011" t="s">
        <v>36</v>
      </c>
      <c r="H1208" s="1011" t="s">
        <v>104</v>
      </c>
      <c r="I1208" s="1011" t="s">
        <v>1359</v>
      </c>
      <c r="J1208" s="1011" t="s">
        <v>1360</v>
      </c>
      <c r="K1208" s="1011" t="s">
        <v>1329</v>
      </c>
      <c r="L1208" s="1011" t="s">
        <v>47</v>
      </c>
      <c r="M1208" s="1011" t="s">
        <v>198</v>
      </c>
      <c r="N1208" s="1011">
        <v>12</v>
      </c>
      <c r="O1208" s="1011">
        <v>12</v>
      </c>
      <c r="P1208" s="1011">
        <v>75.239999999999995</v>
      </c>
      <c r="Q1208" s="1011">
        <v>714.24</v>
      </c>
      <c r="R1208" s="1011">
        <v>148.65</v>
      </c>
      <c r="S1208" s="1011">
        <v>99.339061220000005</v>
      </c>
      <c r="T1208" s="1011">
        <v>0</v>
      </c>
      <c r="U1208" s="1011">
        <v>0</v>
      </c>
      <c r="V1208" s="1011">
        <v>148.65</v>
      </c>
      <c r="W1208" s="1011" t="s">
        <v>1361</v>
      </c>
      <c r="X1208" s="1011" t="s">
        <v>1331</v>
      </c>
      <c r="Y1208" s="1011" t="s">
        <v>2358</v>
      </c>
      <c r="AA1208" s="1011" t="s">
        <v>2359</v>
      </c>
      <c r="AB1208" s="1011" t="s">
        <v>140</v>
      </c>
    </row>
    <row r="1209" spans="1:28" x14ac:dyDescent="0.25">
      <c r="A1209" s="1011">
        <v>64062466</v>
      </c>
      <c r="B1209" s="1011" t="s">
        <v>1414</v>
      </c>
      <c r="C1209" s="1011" t="s">
        <v>1326</v>
      </c>
      <c r="D1209" s="1011" t="s">
        <v>1</v>
      </c>
      <c r="E1209" s="1011" t="s">
        <v>135</v>
      </c>
      <c r="F1209" s="1011" t="s">
        <v>62</v>
      </c>
      <c r="G1209" s="1011" t="s">
        <v>62</v>
      </c>
      <c r="H1209" s="1011" t="s">
        <v>101</v>
      </c>
      <c r="I1209" s="1011" t="s">
        <v>1415</v>
      </c>
      <c r="J1209" s="1011" t="s">
        <v>1416</v>
      </c>
      <c r="K1209" s="1011" t="s">
        <v>1329</v>
      </c>
      <c r="L1209" s="1011" t="s">
        <v>47</v>
      </c>
      <c r="M1209" s="1011" t="s">
        <v>198</v>
      </c>
      <c r="N1209" s="1011">
        <v>17</v>
      </c>
      <c r="O1209" s="1011">
        <v>17</v>
      </c>
      <c r="P1209" s="1011">
        <v>753.5</v>
      </c>
      <c r="Q1209" s="1011">
        <v>454.81</v>
      </c>
      <c r="R1209" s="1011">
        <v>10.93</v>
      </c>
      <c r="S1209" s="1011">
        <v>56.074860739999998</v>
      </c>
      <c r="T1209" s="1011">
        <v>0</v>
      </c>
      <c r="U1209" s="1011">
        <v>0</v>
      </c>
      <c r="V1209" s="1011">
        <v>10.93</v>
      </c>
      <c r="W1209" s="1011" t="s">
        <v>1397</v>
      </c>
      <c r="X1209" s="1011" t="s">
        <v>1331</v>
      </c>
      <c r="Y1209" s="1011" t="s">
        <v>1417</v>
      </c>
      <c r="AA1209" s="1011" t="s">
        <v>1418</v>
      </c>
      <c r="AB1209" s="1011" t="s">
        <v>140</v>
      </c>
    </row>
    <row r="1210" spans="1:28" x14ac:dyDescent="0.25">
      <c r="A1210" s="1011">
        <v>14253462</v>
      </c>
      <c r="B1210" s="1011" t="s">
        <v>1798</v>
      </c>
      <c r="C1210" s="1011" t="s">
        <v>1326</v>
      </c>
      <c r="D1210" s="1011" t="s">
        <v>1</v>
      </c>
      <c r="E1210" s="1011" t="s">
        <v>135</v>
      </c>
      <c r="F1210" s="1011" t="s">
        <v>6</v>
      </c>
      <c r="G1210" s="1011" t="s">
        <v>6</v>
      </c>
      <c r="H1210" s="1011" t="s">
        <v>90</v>
      </c>
      <c r="I1210" s="1011" t="s">
        <v>1688</v>
      </c>
      <c r="J1210" s="1011" t="s">
        <v>1416</v>
      </c>
      <c r="K1210" s="1011" t="s">
        <v>1329</v>
      </c>
      <c r="L1210" s="1011" t="s">
        <v>47</v>
      </c>
      <c r="M1210" s="1011" t="s">
        <v>198</v>
      </c>
      <c r="N1210" s="1011">
        <v>172</v>
      </c>
      <c r="O1210" s="1011">
        <v>172</v>
      </c>
      <c r="P1210" s="1011">
        <v>3670.35</v>
      </c>
      <c r="Q1210" s="1011">
        <v>10649.79</v>
      </c>
      <c r="R1210" s="1011">
        <v>841.62</v>
      </c>
      <c r="S1210" s="1011">
        <v>915.76346493000005</v>
      </c>
      <c r="T1210" s="1011">
        <v>0</v>
      </c>
      <c r="U1210" s="1011">
        <v>0</v>
      </c>
      <c r="V1210" s="1011">
        <v>841.62</v>
      </c>
      <c r="W1210" s="1011" t="s">
        <v>1397</v>
      </c>
      <c r="X1210" s="1011" t="s">
        <v>1331</v>
      </c>
      <c r="Y1210" s="1011" t="s">
        <v>1799</v>
      </c>
      <c r="AA1210" s="1011" t="s">
        <v>1800</v>
      </c>
      <c r="AB1210" s="1011" t="s">
        <v>140</v>
      </c>
    </row>
    <row r="1211" spans="1:28" x14ac:dyDescent="0.25">
      <c r="A1211" s="1011">
        <v>14141360</v>
      </c>
      <c r="B1211" s="1011" t="s">
        <v>1674</v>
      </c>
      <c r="C1211" s="1011" t="s">
        <v>1326</v>
      </c>
      <c r="D1211" s="1011" t="s">
        <v>1</v>
      </c>
      <c r="E1211" s="1011" t="s">
        <v>135</v>
      </c>
      <c r="F1211" s="1011" t="s">
        <v>14</v>
      </c>
      <c r="G1211" s="1011" t="s">
        <v>14</v>
      </c>
      <c r="H1211" s="1011" t="s">
        <v>92</v>
      </c>
      <c r="I1211" s="1011" t="s">
        <v>1675</v>
      </c>
      <c r="J1211" s="1011" t="s">
        <v>1676</v>
      </c>
      <c r="K1211" s="1011" t="s">
        <v>1329</v>
      </c>
      <c r="L1211" s="1011" t="s">
        <v>47</v>
      </c>
      <c r="M1211" s="1011" t="s">
        <v>198</v>
      </c>
      <c r="N1211" s="1011">
        <v>90</v>
      </c>
      <c r="O1211" s="1011">
        <v>90</v>
      </c>
      <c r="P1211" s="1011">
        <v>2545.52</v>
      </c>
      <c r="Q1211" s="1011">
        <v>1859.58</v>
      </c>
      <c r="R1211" s="1011">
        <v>-24.71</v>
      </c>
      <c r="S1211" s="1011">
        <v>318.47643556000003</v>
      </c>
      <c r="T1211" s="1011">
        <v>0</v>
      </c>
      <c r="U1211" s="1011">
        <v>0</v>
      </c>
      <c r="V1211" s="1011">
        <v>-24.71</v>
      </c>
      <c r="W1211" s="1011" t="s">
        <v>47</v>
      </c>
      <c r="X1211" s="1011" t="s">
        <v>1331</v>
      </c>
      <c r="Y1211" s="1011" t="s">
        <v>1677</v>
      </c>
      <c r="AA1211" s="1011" t="s">
        <v>1678</v>
      </c>
      <c r="AB1211" s="1011" t="s">
        <v>140</v>
      </c>
    </row>
    <row r="1212" spans="1:28" x14ac:dyDescent="0.25">
      <c r="A1212" s="1011">
        <v>23752710</v>
      </c>
      <c r="B1212" s="1011" t="s">
        <v>1586</v>
      </c>
      <c r="C1212" s="1011" t="s">
        <v>1326</v>
      </c>
      <c r="D1212" s="1011" t="s">
        <v>1</v>
      </c>
      <c r="E1212" s="1011" t="s">
        <v>135</v>
      </c>
      <c r="F1212" s="1011" t="s">
        <v>20</v>
      </c>
      <c r="G1212" s="1011" t="s">
        <v>20</v>
      </c>
      <c r="H1212" s="1011" t="s">
        <v>104</v>
      </c>
      <c r="I1212" s="1011" t="s">
        <v>1327</v>
      </c>
      <c r="J1212" s="1011" t="s">
        <v>1328</v>
      </c>
      <c r="K1212" s="1011" t="s">
        <v>1329</v>
      </c>
      <c r="L1212" s="1011" t="s">
        <v>47</v>
      </c>
      <c r="M1212" s="1011" t="s">
        <v>198</v>
      </c>
      <c r="N1212" s="1011">
        <v>32</v>
      </c>
      <c r="O1212" s="1011">
        <v>32</v>
      </c>
      <c r="P1212" s="1011">
        <v>191.22</v>
      </c>
      <c r="Q1212" s="1011">
        <v>1793.86</v>
      </c>
      <c r="R1212" s="1011">
        <v>336.48</v>
      </c>
      <c r="S1212" s="1011">
        <v>250.22284471</v>
      </c>
      <c r="T1212" s="1011">
        <v>0</v>
      </c>
      <c r="U1212" s="1011">
        <v>0</v>
      </c>
      <c r="V1212" s="1011">
        <v>336.48</v>
      </c>
      <c r="W1212" s="1011" t="s">
        <v>1330</v>
      </c>
      <c r="X1212" s="1011" t="s">
        <v>1331</v>
      </c>
      <c r="Y1212" s="1011" t="s">
        <v>1587</v>
      </c>
      <c r="AA1212" s="1011" t="s">
        <v>1588</v>
      </c>
      <c r="AB1212" s="1011" t="s">
        <v>140</v>
      </c>
    </row>
    <row r="1213" spans="1:28" x14ac:dyDescent="0.25">
      <c r="A1213" s="1011">
        <v>4004669</v>
      </c>
      <c r="B1213" s="1011" t="s">
        <v>2018</v>
      </c>
      <c r="C1213" s="1011" t="s">
        <v>1326</v>
      </c>
      <c r="D1213" s="1011" t="s">
        <v>1</v>
      </c>
      <c r="E1213" s="1011" t="s">
        <v>135</v>
      </c>
      <c r="F1213" s="1011" t="s">
        <v>34</v>
      </c>
      <c r="G1213" s="1011" t="s">
        <v>34</v>
      </c>
      <c r="H1213" s="1011" t="s">
        <v>96</v>
      </c>
      <c r="I1213" s="1011" t="s">
        <v>1688</v>
      </c>
      <c r="J1213" s="1011" t="s">
        <v>1416</v>
      </c>
      <c r="K1213" s="1011" t="s">
        <v>1329</v>
      </c>
      <c r="L1213" s="1011" t="s">
        <v>47</v>
      </c>
      <c r="M1213" s="1011" t="s">
        <v>198</v>
      </c>
      <c r="N1213" s="1011">
        <v>6</v>
      </c>
      <c r="O1213" s="1011">
        <v>0</v>
      </c>
      <c r="P1213" s="1011">
        <v>6</v>
      </c>
      <c r="Q1213" s="1011">
        <v>0.06</v>
      </c>
      <c r="R1213" s="1011">
        <v>0</v>
      </c>
      <c r="S1213" s="1011">
        <v>-17.643407710000002</v>
      </c>
      <c r="T1213" s="1011">
        <v>0</v>
      </c>
      <c r="U1213" s="1011">
        <v>0</v>
      </c>
      <c r="V1213" s="1011">
        <v>0</v>
      </c>
      <c r="W1213" s="1011" t="s">
        <v>1397</v>
      </c>
      <c r="X1213" s="1011" t="s">
        <v>1331</v>
      </c>
      <c r="Y1213" s="1011" t="s">
        <v>2019</v>
      </c>
      <c r="AA1213" s="1011" t="s">
        <v>2020</v>
      </c>
      <c r="AB1213" s="1011" t="s">
        <v>140</v>
      </c>
    </row>
    <row r="1214" spans="1:28" x14ac:dyDescent="0.25">
      <c r="A1214" s="1011">
        <v>4224762</v>
      </c>
      <c r="B1214" s="1011" t="s">
        <v>2154</v>
      </c>
      <c r="C1214" s="1011" t="s">
        <v>1326</v>
      </c>
      <c r="D1214" s="1011" t="s">
        <v>1</v>
      </c>
      <c r="E1214" s="1011" t="s">
        <v>135</v>
      </c>
      <c r="F1214" s="1011" t="s">
        <v>0</v>
      </c>
      <c r="G1214" s="1011" t="s">
        <v>0</v>
      </c>
      <c r="H1214" s="1011" t="s">
        <v>101</v>
      </c>
      <c r="I1214" s="1011" t="s">
        <v>2155</v>
      </c>
      <c r="J1214" s="1011" t="s">
        <v>1504</v>
      </c>
      <c r="K1214" s="1011" t="s">
        <v>1329</v>
      </c>
      <c r="L1214" s="1011" t="s">
        <v>47</v>
      </c>
      <c r="M1214" s="1011" t="s">
        <v>198</v>
      </c>
      <c r="N1214" s="1011">
        <v>66</v>
      </c>
      <c r="O1214" s="1011">
        <v>62</v>
      </c>
      <c r="P1214" s="1011">
        <v>2824.42</v>
      </c>
      <c r="Q1214" s="1011">
        <v>1794.02</v>
      </c>
      <c r="R1214" s="1011">
        <v>93.01</v>
      </c>
      <c r="S1214" s="1011">
        <v>465.39023113000002</v>
      </c>
      <c r="T1214" s="1011">
        <v>0</v>
      </c>
      <c r="U1214" s="1011">
        <v>0</v>
      </c>
      <c r="V1214" s="1011">
        <v>93.01</v>
      </c>
      <c r="W1214" s="1011" t="s">
        <v>1505</v>
      </c>
      <c r="X1214" s="1011" t="s">
        <v>1331</v>
      </c>
      <c r="Y1214" s="1011" t="s">
        <v>2156</v>
      </c>
      <c r="AA1214" s="1011" t="s">
        <v>2157</v>
      </c>
      <c r="AB1214" s="1011" t="s">
        <v>140</v>
      </c>
    </row>
    <row r="1215" spans="1:28" x14ac:dyDescent="0.25">
      <c r="A1215" s="1011">
        <v>54044805</v>
      </c>
      <c r="B1215" s="1011" t="s">
        <v>1857</v>
      </c>
      <c r="C1215" s="1011" t="s">
        <v>1326</v>
      </c>
      <c r="D1215" s="1011" t="s">
        <v>113</v>
      </c>
      <c r="E1215" s="1011" t="s">
        <v>135</v>
      </c>
      <c r="F1215" s="1011" t="s">
        <v>267</v>
      </c>
      <c r="G1215" s="1011" t="s">
        <v>1687</v>
      </c>
      <c r="H1215" s="1011" t="s">
        <v>96</v>
      </c>
      <c r="I1215" s="1011" t="s">
        <v>1858</v>
      </c>
      <c r="J1215" s="1011" t="s">
        <v>1859</v>
      </c>
      <c r="K1215" s="1011" t="s">
        <v>1329</v>
      </c>
      <c r="L1215" s="1011" t="s">
        <v>47</v>
      </c>
      <c r="M1215" s="1011" t="s">
        <v>198</v>
      </c>
      <c r="N1215" s="1011">
        <v>33</v>
      </c>
      <c r="O1215" s="1011">
        <v>18</v>
      </c>
      <c r="P1215" s="1011">
        <v>154.57</v>
      </c>
      <c r="Q1215" s="1011">
        <v>900.1</v>
      </c>
      <c r="R1215" s="1011">
        <v>186.39</v>
      </c>
      <c r="S1215" s="1011">
        <v>61.178254099999997</v>
      </c>
      <c r="T1215" s="1011">
        <v>0</v>
      </c>
      <c r="U1215" s="1011">
        <v>0</v>
      </c>
      <c r="V1215" s="1011">
        <v>186.39</v>
      </c>
      <c r="W1215" s="1011" t="s">
        <v>1860</v>
      </c>
      <c r="X1215" s="1011" t="s">
        <v>1331</v>
      </c>
      <c r="Y1215" s="1011" t="s">
        <v>1861</v>
      </c>
      <c r="AA1215" s="1011" t="s">
        <v>1862</v>
      </c>
      <c r="AB1215" s="1011" t="s">
        <v>140</v>
      </c>
    </row>
    <row r="1216" spans="1:28" x14ac:dyDescent="0.25">
      <c r="A1216" s="1011">
        <v>23771421</v>
      </c>
      <c r="B1216" s="1011" t="s">
        <v>1655</v>
      </c>
      <c r="C1216" s="1011" t="s">
        <v>1326</v>
      </c>
      <c r="D1216" s="1011" t="s">
        <v>1</v>
      </c>
      <c r="E1216" s="1011" t="s">
        <v>135</v>
      </c>
      <c r="F1216" s="1011" t="s">
        <v>6</v>
      </c>
      <c r="G1216" s="1011" t="s">
        <v>6</v>
      </c>
      <c r="H1216" s="1011" t="s">
        <v>102</v>
      </c>
      <c r="I1216" s="1011" t="s">
        <v>1656</v>
      </c>
      <c r="J1216" s="1011" t="s">
        <v>1657</v>
      </c>
      <c r="K1216" s="1011" t="s">
        <v>1329</v>
      </c>
      <c r="L1216" s="1011" t="s">
        <v>47</v>
      </c>
      <c r="M1216" s="1011" t="s">
        <v>198</v>
      </c>
      <c r="N1216" s="1011">
        <v>9</v>
      </c>
      <c r="O1216" s="1011">
        <v>3</v>
      </c>
      <c r="P1216" s="1011">
        <v>163.08000000000001</v>
      </c>
      <c r="Q1216" s="1011">
        <v>672.94</v>
      </c>
      <c r="R1216" s="1011">
        <v>122.84436637</v>
      </c>
      <c r="S1216" s="1011">
        <v>44.97708634</v>
      </c>
      <c r="T1216" s="1011">
        <v>0.60436637000000004</v>
      </c>
      <c r="U1216" s="1011">
        <v>0</v>
      </c>
      <c r="V1216" s="1011">
        <v>122.24</v>
      </c>
      <c r="W1216" s="1011" t="s">
        <v>1658</v>
      </c>
      <c r="X1216" s="1011" t="s">
        <v>1331</v>
      </c>
      <c r="Y1216" s="1011" t="s">
        <v>1659</v>
      </c>
      <c r="AA1216" s="1011" t="s">
        <v>1660</v>
      </c>
      <c r="AB1216" s="1011" t="s">
        <v>140</v>
      </c>
    </row>
    <row r="1217" spans="1:28" x14ac:dyDescent="0.25">
      <c r="A1217" s="1011">
        <v>53754974</v>
      </c>
      <c r="B1217" s="1011" t="s">
        <v>1963</v>
      </c>
      <c r="C1217" s="1011" t="s">
        <v>1326</v>
      </c>
      <c r="D1217" s="1011" t="s">
        <v>1</v>
      </c>
      <c r="E1217" s="1011" t="s">
        <v>135</v>
      </c>
      <c r="F1217" s="1011" t="s">
        <v>6</v>
      </c>
      <c r="G1217" s="1011" t="s">
        <v>6</v>
      </c>
      <c r="H1217" s="1011" t="s">
        <v>96</v>
      </c>
      <c r="I1217" s="1011" t="s">
        <v>1964</v>
      </c>
      <c r="J1217" s="1011" t="s">
        <v>1965</v>
      </c>
      <c r="K1217" s="1011" t="s">
        <v>1329</v>
      </c>
      <c r="L1217" s="1011" t="s">
        <v>47</v>
      </c>
      <c r="M1217" s="1011" t="s">
        <v>198</v>
      </c>
      <c r="N1217" s="1011">
        <v>10</v>
      </c>
      <c r="O1217" s="1011">
        <v>8</v>
      </c>
      <c r="P1217" s="1011">
        <v>36.340000000000003</v>
      </c>
      <c r="Q1217" s="1011">
        <v>288.19</v>
      </c>
      <c r="R1217" s="1011">
        <v>118.52</v>
      </c>
      <c r="S1217" s="1011">
        <v>36.132161009999997</v>
      </c>
      <c r="T1217" s="1011">
        <v>0</v>
      </c>
      <c r="U1217" s="1011">
        <v>0</v>
      </c>
      <c r="V1217" s="1011">
        <v>118.52</v>
      </c>
      <c r="W1217" s="1011" t="s">
        <v>1966</v>
      </c>
      <c r="X1217" s="1011" t="s">
        <v>1331</v>
      </c>
      <c r="Y1217" s="1011" t="s">
        <v>1967</v>
      </c>
      <c r="AA1217" s="1011" t="s">
        <v>1968</v>
      </c>
      <c r="AB1217" s="1011" t="s">
        <v>140</v>
      </c>
    </row>
    <row r="1218" spans="1:28" x14ac:dyDescent="0.25">
      <c r="A1218" s="1011">
        <v>44150696</v>
      </c>
      <c r="B1218" s="1011" t="s">
        <v>1784</v>
      </c>
      <c r="C1218" s="1011" t="s">
        <v>1326</v>
      </c>
      <c r="D1218" s="1011" t="s">
        <v>1</v>
      </c>
      <c r="E1218" s="1011" t="s">
        <v>135</v>
      </c>
      <c r="F1218" s="1011" t="s">
        <v>20</v>
      </c>
      <c r="G1218" s="1011" t="s">
        <v>20</v>
      </c>
      <c r="H1218" s="1011" t="s">
        <v>1394</v>
      </c>
      <c r="I1218" s="1011" t="s">
        <v>1785</v>
      </c>
      <c r="J1218" s="1011" t="s">
        <v>1360</v>
      </c>
      <c r="K1218" s="1011" t="s">
        <v>1329</v>
      </c>
      <c r="L1218" s="1011" t="s">
        <v>47</v>
      </c>
      <c r="M1218" s="1011" t="s">
        <v>198</v>
      </c>
      <c r="N1218" s="1011">
        <v>0</v>
      </c>
      <c r="O1218" s="1011">
        <v>0</v>
      </c>
      <c r="P1218" s="1011">
        <v>0</v>
      </c>
      <c r="Q1218" s="1011">
        <v>0</v>
      </c>
      <c r="R1218" s="1011">
        <v>0</v>
      </c>
      <c r="S1218" s="1011">
        <v>0</v>
      </c>
      <c r="T1218" s="1011">
        <v>0</v>
      </c>
      <c r="U1218" s="1011">
        <v>0</v>
      </c>
      <c r="V1218" s="1011">
        <v>0</v>
      </c>
      <c r="W1218" s="1011" t="s">
        <v>1361</v>
      </c>
      <c r="X1218" s="1011" t="s">
        <v>1331</v>
      </c>
      <c r="Y1218" s="1011" t="s">
        <v>1786</v>
      </c>
      <c r="Z1218" s="1011" t="s">
        <v>1787</v>
      </c>
      <c r="AA1218" s="1011" t="s">
        <v>1788</v>
      </c>
      <c r="AB1218" s="1011" t="s">
        <v>140</v>
      </c>
    </row>
    <row r="1219" spans="1:28" x14ac:dyDescent="0.25">
      <c r="A1219" s="1011">
        <v>14152664</v>
      </c>
      <c r="B1219" s="1011" t="s">
        <v>1815</v>
      </c>
      <c r="C1219" s="1011" t="s">
        <v>1326</v>
      </c>
      <c r="D1219" s="1011" t="s">
        <v>1</v>
      </c>
      <c r="E1219" s="1011" t="s">
        <v>135</v>
      </c>
      <c r="F1219" s="1011" t="s">
        <v>38</v>
      </c>
      <c r="G1219" s="1011" t="s">
        <v>38</v>
      </c>
      <c r="H1219" s="1011" t="s">
        <v>104</v>
      </c>
      <c r="I1219" s="1011" t="s">
        <v>1816</v>
      </c>
      <c r="J1219" s="1011" t="s">
        <v>1817</v>
      </c>
      <c r="K1219" s="1011" t="s">
        <v>1329</v>
      </c>
      <c r="L1219" s="1011" t="s">
        <v>47</v>
      </c>
      <c r="M1219" s="1011" t="s">
        <v>198</v>
      </c>
      <c r="N1219" s="1011">
        <v>13</v>
      </c>
      <c r="O1219" s="1011">
        <v>12</v>
      </c>
      <c r="P1219" s="1011">
        <v>199.75</v>
      </c>
      <c r="Q1219" s="1011">
        <v>718</v>
      </c>
      <c r="R1219" s="1011">
        <v>134.55258169999999</v>
      </c>
      <c r="S1219" s="1011">
        <v>65.586830329999998</v>
      </c>
      <c r="T1219" s="1011">
        <v>-1.0174183000000001</v>
      </c>
      <c r="U1219" s="1011">
        <v>0</v>
      </c>
      <c r="V1219" s="1011">
        <v>135.57</v>
      </c>
      <c r="W1219" s="1011" t="s">
        <v>1818</v>
      </c>
      <c r="X1219" s="1011" t="s">
        <v>1331</v>
      </c>
      <c r="Y1219" s="1011" t="s">
        <v>1819</v>
      </c>
      <c r="AA1219" s="1011" t="s">
        <v>1820</v>
      </c>
      <c r="AB1219" s="1011" t="s">
        <v>140</v>
      </c>
    </row>
    <row r="1220" spans="1:28" x14ac:dyDescent="0.25">
      <c r="A1220" s="1011">
        <v>54253646</v>
      </c>
      <c r="B1220" s="1011" t="s">
        <v>1745</v>
      </c>
      <c r="C1220" s="1011" t="s">
        <v>1326</v>
      </c>
      <c r="D1220" s="1011" t="s">
        <v>1</v>
      </c>
      <c r="E1220" s="1011" t="s">
        <v>135</v>
      </c>
      <c r="F1220" s="1011" t="s">
        <v>6</v>
      </c>
      <c r="G1220" s="1011" t="s">
        <v>6</v>
      </c>
      <c r="H1220" s="1011" t="s">
        <v>88</v>
      </c>
      <c r="I1220" s="1011" t="s">
        <v>1746</v>
      </c>
      <c r="J1220" s="1011" t="s">
        <v>1405</v>
      </c>
      <c r="K1220" s="1011" t="s">
        <v>1329</v>
      </c>
      <c r="L1220" s="1011" t="s">
        <v>47</v>
      </c>
      <c r="M1220" s="1011" t="s">
        <v>198</v>
      </c>
      <c r="N1220" s="1011">
        <v>6</v>
      </c>
      <c r="O1220" s="1011">
        <v>2</v>
      </c>
      <c r="P1220" s="1011">
        <v>71</v>
      </c>
      <c r="Q1220" s="1011">
        <v>458.54</v>
      </c>
      <c r="R1220" s="1011">
        <v>70.03</v>
      </c>
      <c r="S1220" s="1011">
        <v>27.305</v>
      </c>
      <c r="T1220" s="1011">
        <v>0</v>
      </c>
      <c r="U1220" s="1011">
        <v>0</v>
      </c>
      <c r="V1220" s="1011">
        <v>70.03</v>
      </c>
      <c r="W1220" s="1011" t="s">
        <v>1406</v>
      </c>
      <c r="X1220" s="1011" t="s">
        <v>1331</v>
      </c>
      <c r="Y1220" s="1011" t="s">
        <v>1747</v>
      </c>
      <c r="Z1220" s="1011" t="s">
        <v>1748</v>
      </c>
      <c r="AA1220" s="1011" t="s">
        <v>1749</v>
      </c>
      <c r="AB1220" s="1011" t="s">
        <v>140</v>
      </c>
    </row>
    <row r="1221" spans="1:28" x14ac:dyDescent="0.25">
      <c r="A1221" s="1011">
        <v>84169713</v>
      </c>
      <c r="B1221" s="1011" t="s">
        <v>1863</v>
      </c>
      <c r="C1221" s="1011" t="s">
        <v>1326</v>
      </c>
      <c r="D1221" s="1011" t="s">
        <v>1</v>
      </c>
      <c r="E1221" s="1011" t="s">
        <v>135</v>
      </c>
      <c r="F1221" s="1011" t="s">
        <v>6</v>
      </c>
      <c r="G1221" s="1011" t="s">
        <v>6</v>
      </c>
      <c r="H1221" s="1011" t="s">
        <v>529</v>
      </c>
      <c r="I1221" s="1011" t="s">
        <v>1595</v>
      </c>
      <c r="J1221" s="1011" t="s">
        <v>1596</v>
      </c>
      <c r="K1221" s="1011" t="s">
        <v>1329</v>
      </c>
      <c r="L1221" s="1011" t="s">
        <v>47</v>
      </c>
      <c r="M1221" s="1011" t="s">
        <v>198</v>
      </c>
      <c r="N1221" s="1011">
        <v>9</v>
      </c>
      <c r="O1221" s="1011">
        <v>1</v>
      </c>
      <c r="P1221" s="1011">
        <v>236.71</v>
      </c>
      <c r="Q1221" s="1011">
        <v>1409.21</v>
      </c>
      <c r="R1221" s="1011">
        <v>130.22999999999999</v>
      </c>
      <c r="S1221" s="1011">
        <v>31.131946030000002</v>
      </c>
      <c r="T1221" s="1011">
        <v>0</v>
      </c>
      <c r="U1221" s="1011">
        <v>0</v>
      </c>
      <c r="V1221" s="1011">
        <v>130.22999999999999</v>
      </c>
      <c r="W1221" s="1011" t="s">
        <v>1597</v>
      </c>
      <c r="X1221" s="1011" t="s">
        <v>1331</v>
      </c>
      <c r="Y1221" s="1011" t="s">
        <v>1864</v>
      </c>
      <c r="AA1221" s="1011" t="s">
        <v>1865</v>
      </c>
      <c r="AB1221" s="1011" t="s">
        <v>140</v>
      </c>
    </row>
    <row r="1222" spans="1:28" x14ac:dyDescent="0.25">
      <c r="A1222" s="1011">
        <v>73968232</v>
      </c>
      <c r="B1222" s="1011" t="s">
        <v>1896</v>
      </c>
      <c r="C1222" s="1011" t="s">
        <v>1326</v>
      </c>
      <c r="D1222" s="1011" t="s">
        <v>1</v>
      </c>
      <c r="E1222" s="1011" t="s">
        <v>135</v>
      </c>
      <c r="F1222" s="1011" t="s">
        <v>20</v>
      </c>
      <c r="G1222" s="1011" t="s">
        <v>20</v>
      </c>
      <c r="H1222" s="1011" t="s">
        <v>100</v>
      </c>
      <c r="I1222" s="1011" t="s">
        <v>1897</v>
      </c>
      <c r="J1222" s="1011" t="s">
        <v>1898</v>
      </c>
      <c r="K1222" s="1011" t="s">
        <v>1329</v>
      </c>
      <c r="L1222" s="1011" t="s">
        <v>47</v>
      </c>
      <c r="M1222" s="1011" t="s">
        <v>198</v>
      </c>
      <c r="N1222" s="1011">
        <v>35</v>
      </c>
      <c r="O1222" s="1011">
        <v>35</v>
      </c>
      <c r="P1222" s="1011">
        <v>1050</v>
      </c>
      <c r="Q1222" s="1011">
        <v>2330.6999999999998</v>
      </c>
      <c r="R1222" s="1011">
        <v>-44.67</v>
      </c>
      <c r="S1222" s="1011">
        <v>294.01446754</v>
      </c>
      <c r="T1222" s="1011">
        <v>0</v>
      </c>
      <c r="U1222" s="1011">
        <v>0</v>
      </c>
      <c r="V1222" s="1011">
        <v>-44.67</v>
      </c>
      <c r="W1222" s="1011" t="s">
        <v>1899</v>
      </c>
      <c r="X1222" s="1011" t="s">
        <v>1331</v>
      </c>
      <c r="Y1222" s="1011" t="s">
        <v>1900</v>
      </c>
      <c r="AA1222" s="1011" t="s">
        <v>1901</v>
      </c>
      <c r="AB1222" s="1011" t="s">
        <v>140</v>
      </c>
    </row>
    <row r="1223" spans="1:28" x14ac:dyDescent="0.25">
      <c r="A1223" s="1011">
        <v>24049512</v>
      </c>
      <c r="B1223" s="1011" t="s">
        <v>2030</v>
      </c>
      <c r="C1223" s="1011" t="s">
        <v>1326</v>
      </c>
      <c r="D1223" s="1011" t="s">
        <v>1</v>
      </c>
      <c r="E1223" s="1011" t="s">
        <v>135</v>
      </c>
      <c r="F1223" s="1011" t="s">
        <v>20</v>
      </c>
      <c r="G1223" s="1011" t="s">
        <v>20</v>
      </c>
      <c r="H1223" s="1011" t="s">
        <v>529</v>
      </c>
      <c r="I1223" s="1011" t="s">
        <v>2031</v>
      </c>
      <c r="J1223" s="1011" t="s">
        <v>1663</v>
      </c>
      <c r="K1223" s="1011" t="s">
        <v>1329</v>
      </c>
      <c r="L1223" s="1011" t="s">
        <v>47</v>
      </c>
      <c r="M1223" s="1011" t="s">
        <v>198</v>
      </c>
      <c r="N1223" s="1011">
        <v>1</v>
      </c>
      <c r="O1223" s="1011">
        <v>1</v>
      </c>
      <c r="P1223" s="1011">
        <v>11.24</v>
      </c>
      <c r="Q1223" s="1011">
        <v>106.78</v>
      </c>
      <c r="R1223" s="1011">
        <v>-20.609323799999999</v>
      </c>
      <c r="S1223" s="1011">
        <v>0</v>
      </c>
      <c r="T1223" s="1011">
        <v>0.75067620000000002</v>
      </c>
      <c r="U1223" s="1011">
        <v>0</v>
      </c>
      <c r="V1223" s="1011">
        <v>-21.36</v>
      </c>
      <c r="W1223" s="1011" t="s">
        <v>1664</v>
      </c>
      <c r="X1223" s="1011" t="s">
        <v>1331</v>
      </c>
      <c r="Y1223" s="1011" t="s">
        <v>2032</v>
      </c>
      <c r="AA1223" s="1011" t="s">
        <v>2033</v>
      </c>
      <c r="AB1223" s="1011" t="s">
        <v>140</v>
      </c>
    </row>
    <row r="1224" spans="1:28" x14ac:dyDescent="0.25">
      <c r="A1224" s="1011">
        <v>23771397</v>
      </c>
      <c r="B1224" s="1011" t="s">
        <v>2098</v>
      </c>
      <c r="C1224" s="1011" t="s">
        <v>1326</v>
      </c>
      <c r="D1224" s="1011" t="s">
        <v>1</v>
      </c>
      <c r="E1224" s="1011" t="s">
        <v>135</v>
      </c>
      <c r="F1224" s="1011" t="s">
        <v>38</v>
      </c>
      <c r="G1224" s="1011" t="s">
        <v>38</v>
      </c>
      <c r="H1224" s="1011" t="s">
        <v>104</v>
      </c>
      <c r="I1224" s="1011" t="s">
        <v>1579</v>
      </c>
      <c r="J1224" s="1011" t="s">
        <v>1396</v>
      </c>
      <c r="K1224" s="1011" t="s">
        <v>1329</v>
      </c>
      <c r="L1224" s="1011" t="s">
        <v>47</v>
      </c>
      <c r="M1224" s="1011" t="s">
        <v>198</v>
      </c>
      <c r="N1224" s="1011">
        <v>1</v>
      </c>
      <c r="O1224" s="1011">
        <v>1</v>
      </c>
      <c r="P1224" s="1011">
        <v>3.17</v>
      </c>
      <c r="Q1224" s="1011">
        <v>27.98</v>
      </c>
      <c r="R1224" s="1011">
        <v>3.31</v>
      </c>
      <c r="S1224" s="1011">
        <v>5.8081287399999999</v>
      </c>
      <c r="T1224" s="1011">
        <v>0</v>
      </c>
      <c r="U1224" s="1011">
        <v>0</v>
      </c>
      <c r="V1224" s="1011">
        <v>3.31</v>
      </c>
      <c r="W1224" s="1011" t="s">
        <v>1397</v>
      </c>
      <c r="X1224" s="1011" t="s">
        <v>1331</v>
      </c>
      <c r="Y1224" s="1011" t="s">
        <v>2099</v>
      </c>
      <c r="AA1224" s="1011" t="s">
        <v>2100</v>
      </c>
      <c r="AB1224" s="1011" t="s">
        <v>140</v>
      </c>
    </row>
    <row r="1225" spans="1:28" x14ac:dyDescent="0.25">
      <c r="A1225" s="1011">
        <v>54044805</v>
      </c>
      <c r="B1225" s="1011" t="s">
        <v>1857</v>
      </c>
      <c r="C1225" s="1011" t="s">
        <v>1326</v>
      </c>
      <c r="D1225" s="1011" t="s">
        <v>113</v>
      </c>
      <c r="E1225" s="1011" t="s">
        <v>135</v>
      </c>
      <c r="F1225" s="1011" t="s">
        <v>267</v>
      </c>
      <c r="G1225" s="1011" t="s">
        <v>1687</v>
      </c>
      <c r="H1225" s="1011" t="s">
        <v>89</v>
      </c>
      <c r="I1225" s="1011" t="s">
        <v>1858</v>
      </c>
      <c r="J1225" s="1011" t="s">
        <v>1859</v>
      </c>
      <c r="K1225" s="1011" t="s">
        <v>1329</v>
      </c>
      <c r="L1225" s="1011" t="s">
        <v>47</v>
      </c>
      <c r="M1225" s="1011" t="s">
        <v>198</v>
      </c>
      <c r="N1225" s="1011">
        <v>2</v>
      </c>
      <c r="O1225" s="1011">
        <v>1</v>
      </c>
      <c r="P1225" s="1011">
        <v>20</v>
      </c>
      <c r="Q1225" s="1011">
        <v>58.13</v>
      </c>
      <c r="R1225" s="1011">
        <v>11.48</v>
      </c>
      <c r="S1225" s="1011">
        <v>9.0725864400000003</v>
      </c>
      <c r="T1225" s="1011">
        <v>0</v>
      </c>
      <c r="U1225" s="1011">
        <v>0</v>
      </c>
      <c r="V1225" s="1011">
        <v>11.48</v>
      </c>
      <c r="W1225" s="1011" t="s">
        <v>1860</v>
      </c>
      <c r="X1225" s="1011" t="s">
        <v>1331</v>
      </c>
      <c r="Y1225" s="1011" t="s">
        <v>1861</v>
      </c>
      <c r="AA1225" s="1011" t="s">
        <v>1862</v>
      </c>
      <c r="AB1225" s="1011" t="s">
        <v>140</v>
      </c>
    </row>
    <row r="1226" spans="1:28" x14ac:dyDescent="0.25">
      <c r="A1226" s="1011">
        <v>94235660</v>
      </c>
      <c r="B1226" s="1011" t="s">
        <v>2452</v>
      </c>
      <c r="C1226" s="1011" t="s">
        <v>1326</v>
      </c>
      <c r="D1226" s="1011" t="s">
        <v>1</v>
      </c>
      <c r="E1226" s="1011" t="s">
        <v>135</v>
      </c>
      <c r="F1226" s="1011" t="s">
        <v>62</v>
      </c>
      <c r="G1226" s="1011" t="s">
        <v>62</v>
      </c>
      <c r="H1226" s="1011" t="s">
        <v>104</v>
      </c>
      <c r="I1226" s="1011" t="s">
        <v>2453</v>
      </c>
      <c r="J1226" s="1011" t="s">
        <v>2454</v>
      </c>
      <c r="K1226" s="1011" t="s">
        <v>1329</v>
      </c>
      <c r="L1226" s="1011" t="s">
        <v>47</v>
      </c>
      <c r="M1226" s="1011" t="s">
        <v>198</v>
      </c>
      <c r="N1226" s="1011">
        <v>9</v>
      </c>
      <c r="O1226" s="1011">
        <v>9</v>
      </c>
      <c r="P1226" s="1011">
        <v>317</v>
      </c>
      <c r="Q1226" s="1011">
        <v>281.01</v>
      </c>
      <c r="R1226" s="1011">
        <v>75.64</v>
      </c>
      <c r="S1226" s="1011">
        <v>46.349008650000002</v>
      </c>
      <c r="T1226" s="1011">
        <v>0</v>
      </c>
      <c r="U1226" s="1011">
        <v>0</v>
      </c>
      <c r="V1226" s="1011">
        <v>75.64</v>
      </c>
      <c r="W1226" s="1011" t="s">
        <v>2455</v>
      </c>
      <c r="X1226" s="1011" t="s">
        <v>1331</v>
      </c>
      <c r="Y1226" s="1011" t="s">
        <v>2456</v>
      </c>
      <c r="AA1226" s="1011" t="s">
        <v>2457</v>
      </c>
      <c r="AB1226" s="1011" t="s">
        <v>140</v>
      </c>
    </row>
    <row r="1227" spans="1:28" x14ac:dyDescent="0.25">
      <c r="A1227" s="1011">
        <v>43758085</v>
      </c>
      <c r="B1227" s="1011" t="s">
        <v>2218</v>
      </c>
      <c r="C1227" s="1011" t="s">
        <v>1326</v>
      </c>
      <c r="D1227" s="1011" t="s">
        <v>1</v>
      </c>
      <c r="E1227" s="1011" t="s">
        <v>135</v>
      </c>
      <c r="F1227" s="1011" t="s">
        <v>38</v>
      </c>
      <c r="G1227" s="1011" t="s">
        <v>38</v>
      </c>
      <c r="H1227" s="1011" t="s">
        <v>96</v>
      </c>
      <c r="I1227" s="1011" t="s">
        <v>2219</v>
      </c>
      <c r="J1227" s="1011" t="s">
        <v>1755</v>
      </c>
      <c r="K1227" s="1011" t="s">
        <v>1329</v>
      </c>
      <c r="L1227" s="1011" t="s">
        <v>47</v>
      </c>
      <c r="M1227" s="1011" t="s">
        <v>198</v>
      </c>
      <c r="N1227" s="1011">
        <v>5.1666999999999996</v>
      </c>
      <c r="O1227" s="1011">
        <v>5.1666999999999996</v>
      </c>
      <c r="P1227" s="1011">
        <v>5.23</v>
      </c>
      <c r="Q1227" s="1011">
        <v>79.069999999999993</v>
      </c>
      <c r="R1227" s="1011">
        <v>16.72</v>
      </c>
      <c r="S1227" s="1011">
        <v>15.099661449999999</v>
      </c>
      <c r="T1227" s="1011">
        <v>0</v>
      </c>
      <c r="U1227" s="1011">
        <v>0</v>
      </c>
      <c r="V1227" s="1011">
        <v>16.72</v>
      </c>
      <c r="W1227" s="1011" t="s">
        <v>1361</v>
      </c>
      <c r="X1227" s="1011" t="s">
        <v>1331</v>
      </c>
      <c r="Y1227" s="1011" t="s">
        <v>2220</v>
      </c>
      <c r="AA1227" s="1011" t="s">
        <v>2221</v>
      </c>
      <c r="AB1227" s="1011" t="s">
        <v>140</v>
      </c>
    </row>
    <row r="1228" spans="1:28" x14ac:dyDescent="0.25">
      <c r="A1228" s="1011">
        <v>83992024</v>
      </c>
      <c r="B1228" s="1011" t="s">
        <v>1358</v>
      </c>
      <c r="C1228" s="1011" t="s">
        <v>1326</v>
      </c>
      <c r="D1228" s="1011" t="s">
        <v>1</v>
      </c>
      <c r="E1228" s="1011" t="s">
        <v>135</v>
      </c>
      <c r="F1228" s="1011" t="s">
        <v>36</v>
      </c>
      <c r="G1228" s="1011" t="s">
        <v>36</v>
      </c>
      <c r="H1228" s="1011" t="s">
        <v>101</v>
      </c>
      <c r="I1228" s="1011" t="s">
        <v>1359</v>
      </c>
      <c r="J1228" s="1011" t="s">
        <v>1360</v>
      </c>
      <c r="K1228" s="1011" t="s">
        <v>1329</v>
      </c>
      <c r="L1228" s="1011" t="s">
        <v>47</v>
      </c>
      <c r="M1228" s="1011" t="s">
        <v>198</v>
      </c>
      <c r="N1228" s="1011">
        <v>1</v>
      </c>
      <c r="O1228" s="1011">
        <v>0</v>
      </c>
      <c r="P1228" s="1011">
        <v>10</v>
      </c>
      <c r="Q1228" s="1011">
        <v>33.22</v>
      </c>
      <c r="R1228" s="1011">
        <v>5.84</v>
      </c>
      <c r="S1228" s="1011">
        <v>2.9498415499999999</v>
      </c>
      <c r="T1228" s="1011">
        <v>0</v>
      </c>
      <c r="U1228" s="1011">
        <v>0</v>
      </c>
      <c r="V1228" s="1011">
        <v>5.84</v>
      </c>
      <c r="W1228" s="1011" t="s">
        <v>1361</v>
      </c>
      <c r="X1228" s="1011" t="s">
        <v>1331</v>
      </c>
      <c r="Y1228" s="1011" t="s">
        <v>1362</v>
      </c>
      <c r="AA1228" s="1011" t="s">
        <v>1363</v>
      </c>
      <c r="AB1228" s="1011" t="s">
        <v>140</v>
      </c>
    </row>
    <row r="1229" spans="1:28" x14ac:dyDescent="0.25">
      <c r="A1229" s="1011">
        <v>63918262</v>
      </c>
      <c r="B1229" s="1011" t="s">
        <v>1409</v>
      </c>
      <c r="C1229" s="1011" t="s">
        <v>1326</v>
      </c>
      <c r="D1229" s="1011" t="s">
        <v>1</v>
      </c>
      <c r="E1229" s="1011" t="s">
        <v>135</v>
      </c>
      <c r="F1229" s="1011" t="s">
        <v>6</v>
      </c>
      <c r="G1229" s="1011" t="s">
        <v>6</v>
      </c>
      <c r="H1229" s="1011" t="s">
        <v>105</v>
      </c>
      <c r="I1229" s="1011" t="s">
        <v>1410</v>
      </c>
      <c r="J1229" s="1011" t="s">
        <v>1411</v>
      </c>
      <c r="K1229" s="1011" t="s">
        <v>1329</v>
      </c>
      <c r="L1229" s="1011" t="s">
        <v>47</v>
      </c>
      <c r="M1229" s="1011" t="s">
        <v>198</v>
      </c>
      <c r="N1229" s="1011">
        <v>1</v>
      </c>
      <c r="O1229" s="1011">
        <v>0</v>
      </c>
      <c r="P1229" s="1011">
        <v>20</v>
      </c>
      <c r="Q1229" s="1011">
        <v>39.44</v>
      </c>
      <c r="R1229" s="1011">
        <v>7.64</v>
      </c>
      <c r="S1229" s="1011">
        <v>2.8620000000000001</v>
      </c>
      <c r="T1229" s="1011">
        <v>0</v>
      </c>
      <c r="U1229" s="1011">
        <v>0</v>
      </c>
      <c r="V1229" s="1011">
        <v>7.64</v>
      </c>
      <c r="W1229" s="1011" t="s">
        <v>80</v>
      </c>
      <c r="X1229" s="1011" t="s">
        <v>1331</v>
      </c>
      <c r="Y1229" s="1011" t="s">
        <v>1412</v>
      </c>
      <c r="AA1229" s="1011" t="s">
        <v>1413</v>
      </c>
      <c r="AB1229" s="1011" t="s">
        <v>140</v>
      </c>
    </row>
    <row r="1230" spans="1:28" x14ac:dyDescent="0.25">
      <c r="A1230" s="1011">
        <v>4089686</v>
      </c>
      <c r="B1230" s="1011" t="s">
        <v>1589</v>
      </c>
      <c r="C1230" s="1011" t="s">
        <v>1326</v>
      </c>
      <c r="D1230" s="1011" t="s">
        <v>1</v>
      </c>
      <c r="E1230" s="1011" t="s">
        <v>135</v>
      </c>
      <c r="F1230" s="1011" t="s">
        <v>14</v>
      </c>
      <c r="G1230" s="1011" t="s">
        <v>14</v>
      </c>
      <c r="H1230" s="1011" t="s">
        <v>93</v>
      </c>
      <c r="I1230" s="1011" t="s">
        <v>1590</v>
      </c>
      <c r="J1230" s="1011" t="s">
        <v>1591</v>
      </c>
      <c r="K1230" s="1011" t="s">
        <v>1329</v>
      </c>
      <c r="L1230" s="1011" t="s">
        <v>47</v>
      </c>
      <c r="M1230" s="1011" t="s">
        <v>198</v>
      </c>
      <c r="N1230" s="1011">
        <v>1</v>
      </c>
      <c r="O1230" s="1011">
        <v>0</v>
      </c>
      <c r="P1230" s="1011">
        <v>29.7</v>
      </c>
      <c r="Q1230" s="1011">
        <v>29.99</v>
      </c>
      <c r="R1230" s="1011">
        <v>-1.96</v>
      </c>
      <c r="S1230" s="1011">
        <v>5.0719719999999997</v>
      </c>
      <c r="T1230" s="1011">
        <v>8</v>
      </c>
      <c r="U1230" s="1011">
        <v>3.57</v>
      </c>
      <c r="V1230" s="1011">
        <v>1.61</v>
      </c>
      <c r="W1230" s="1011" t="s">
        <v>1361</v>
      </c>
      <c r="X1230" s="1011" t="s">
        <v>1331</v>
      </c>
      <c r="Y1230" s="1011" t="s">
        <v>1592</v>
      </c>
      <c r="AA1230" s="1011" t="s">
        <v>1593</v>
      </c>
      <c r="AB1230" s="1011" t="s">
        <v>140</v>
      </c>
    </row>
    <row r="1231" spans="1:28" x14ac:dyDescent="0.25">
      <c r="A1231" s="1011">
        <v>93757912</v>
      </c>
      <c r="B1231" s="1011" t="s">
        <v>2332</v>
      </c>
      <c r="C1231" s="1011" t="s">
        <v>1326</v>
      </c>
      <c r="D1231" s="1011" t="s">
        <v>1</v>
      </c>
      <c r="E1231" s="1011" t="s">
        <v>135</v>
      </c>
      <c r="F1231" s="1011" t="s">
        <v>0</v>
      </c>
      <c r="G1231" s="1011" t="s">
        <v>0</v>
      </c>
      <c r="H1231" s="1011" t="s">
        <v>90</v>
      </c>
      <c r="I1231" s="1011" t="s">
        <v>1382</v>
      </c>
      <c r="J1231" s="1011" t="s">
        <v>1383</v>
      </c>
      <c r="K1231" s="1011" t="s">
        <v>1329</v>
      </c>
      <c r="L1231" s="1011" t="s">
        <v>47</v>
      </c>
      <c r="M1231" s="1011" t="s">
        <v>198</v>
      </c>
      <c r="N1231" s="1011">
        <v>66</v>
      </c>
      <c r="O1231" s="1011">
        <v>48</v>
      </c>
      <c r="P1231" s="1011">
        <v>1950.17</v>
      </c>
      <c r="Q1231" s="1011">
        <v>2958.06</v>
      </c>
      <c r="R1231" s="1011">
        <v>364.24928460000001</v>
      </c>
      <c r="S1231" s="1011">
        <v>132.02421067</v>
      </c>
      <c r="T1231" s="1011">
        <v>-8.0715400000000007E-2</v>
      </c>
      <c r="U1231" s="1011">
        <v>0</v>
      </c>
      <c r="V1231" s="1011">
        <v>364.33</v>
      </c>
      <c r="W1231" s="1011" t="s">
        <v>1384</v>
      </c>
      <c r="X1231" s="1011" t="s">
        <v>1331</v>
      </c>
      <c r="Y1231" s="1011" t="s">
        <v>2333</v>
      </c>
      <c r="AA1231" s="1011" t="s">
        <v>2334</v>
      </c>
      <c r="AB1231" s="1011" t="s">
        <v>140</v>
      </c>
    </row>
    <row r="1232" spans="1:28" x14ac:dyDescent="0.25">
      <c r="A1232" s="1011">
        <v>93754612</v>
      </c>
      <c r="B1232" s="1011" t="s">
        <v>1960</v>
      </c>
      <c r="C1232" s="1011" t="s">
        <v>1326</v>
      </c>
      <c r="D1232" s="1011" t="s">
        <v>113</v>
      </c>
      <c r="E1232" s="1011" t="s">
        <v>135</v>
      </c>
      <c r="F1232" s="1011" t="s">
        <v>267</v>
      </c>
      <c r="G1232" s="1011" t="s">
        <v>1687</v>
      </c>
      <c r="H1232" s="1011" t="s">
        <v>94</v>
      </c>
      <c r="I1232" s="1011" t="s">
        <v>1688</v>
      </c>
      <c r="J1232" s="1011" t="s">
        <v>1416</v>
      </c>
      <c r="K1232" s="1011" t="s">
        <v>1329</v>
      </c>
      <c r="L1232" s="1011" t="s">
        <v>47</v>
      </c>
      <c r="M1232" s="1011" t="s">
        <v>198</v>
      </c>
      <c r="N1232" s="1011">
        <v>636.83330000000001</v>
      </c>
      <c r="O1232" s="1011">
        <v>468.5</v>
      </c>
      <c r="P1232" s="1011">
        <v>7289.3</v>
      </c>
      <c r="Q1232" s="1011">
        <v>15355.75</v>
      </c>
      <c r="R1232" s="1011">
        <v>4952.3599999999997</v>
      </c>
      <c r="S1232" s="1011">
        <v>1770.81599233</v>
      </c>
      <c r="T1232" s="1011">
        <v>0</v>
      </c>
      <c r="U1232" s="1011">
        <v>0</v>
      </c>
      <c r="V1232" s="1011">
        <v>4952.3599999999997</v>
      </c>
      <c r="W1232" s="1011" t="s">
        <v>1397</v>
      </c>
      <c r="X1232" s="1011" t="s">
        <v>1331</v>
      </c>
      <c r="Y1232" s="1011" t="s">
        <v>1961</v>
      </c>
      <c r="AA1232" s="1011" t="s">
        <v>1962</v>
      </c>
      <c r="AB1232" s="1011" t="s">
        <v>140</v>
      </c>
    </row>
    <row r="1233" spans="1:28" x14ac:dyDescent="0.25">
      <c r="A1233" s="1011">
        <v>54251327</v>
      </c>
      <c r="B1233" s="1011" t="s">
        <v>2139</v>
      </c>
      <c r="C1233" s="1011" t="s">
        <v>1326</v>
      </c>
      <c r="D1233" s="1011" t="s">
        <v>1</v>
      </c>
      <c r="E1233" s="1011" t="s">
        <v>135</v>
      </c>
      <c r="F1233" s="1011" t="s">
        <v>20</v>
      </c>
      <c r="G1233" s="1011" t="s">
        <v>20</v>
      </c>
      <c r="H1233" s="1011" t="s">
        <v>102</v>
      </c>
      <c r="I1233" s="1011" t="s">
        <v>2140</v>
      </c>
      <c r="J1233" s="1011" t="s">
        <v>1868</v>
      </c>
      <c r="K1233" s="1011" t="s">
        <v>1329</v>
      </c>
      <c r="L1233" s="1011" t="s">
        <v>47</v>
      </c>
      <c r="M1233" s="1011" t="s">
        <v>198</v>
      </c>
      <c r="N1233" s="1011">
        <v>35</v>
      </c>
      <c r="O1233" s="1011">
        <v>10</v>
      </c>
      <c r="P1233" s="1011">
        <v>845.4</v>
      </c>
      <c r="Q1233" s="1011">
        <v>286.97000000000003</v>
      </c>
      <c r="R1233" s="1011">
        <v>50.6</v>
      </c>
      <c r="S1233" s="1011">
        <v>42.644845719999999</v>
      </c>
      <c r="T1233" s="1011">
        <v>0</v>
      </c>
      <c r="U1233" s="1011">
        <v>0</v>
      </c>
      <c r="V1233" s="1011">
        <v>50.6</v>
      </c>
      <c r="W1233" s="1011" t="s">
        <v>1869</v>
      </c>
      <c r="X1233" s="1011" t="s">
        <v>1331</v>
      </c>
      <c r="Y1233" s="1011" t="s">
        <v>2141</v>
      </c>
      <c r="Z1233" s="1011" t="s">
        <v>2142</v>
      </c>
      <c r="AA1233" s="1011" t="s">
        <v>2143</v>
      </c>
      <c r="AB1233" s="1011" t="s">
        <v>140</v>
      </c>
    </row>
    <row r="1234" spans="1:28" x14ac:dyDescent="0.25">
      <c r="A1234" s="1011">
        <v>94239241</v>
      </c>
      <c r="B1234" s="1011" t="s">
        <v>1954</v>
      </c>
      <c r="C1234" s="1011" t="s">
        <v>1326</v>
      </c>
      <c r="D1234" s="1011" t="s">
        <v>1</v>
      </c>
      <c r="E1234" s="1011" t="s">
        <v>135</v>
      </c>
      <c r="F1234" s="1011" t="s">
        <v>38</v>
      </c>
      <c r="G1234" s="1011" t="s">
        <v>38</v>
      </c>
      <c r="H1234" s="1011" t="s">
        <v>94</v>
      </c>
      <c r="I1234" s="1011" t="s">
        <v>1955</v>
      </c>
      <c r="J1234" s="1011" t="s">
        <v>1767</v>
      </c>
      <c r="K1234" s="1011" t="s">
        <v>1329</v>
      </c>
      <c r="L1234" s="1011" t="s">
        <v>47</v>
      </c>
      <c r="M1234" s="1011" t="s">
        <v>198</v>
      </c>
      <c r="N1234" s="1011">
        <v>90</v>
      </c>
      <c r="O1234" s="1011">
        <v>78</v>
      </c>
      <c r="P1234" s="1011">
        <v>3060</v>
      </c>
      <c r="Q1234" s="1011">
        <v>2065.9299999999998</v>
      </c>
      <c r="R1234" s="1011">
        <v>607.73</v>
      </c>
      <c r="S1234" s="1011">
        <v>257.20975957000002</v>
      </c>
      <c r="T1234" s="1011">
        <v>0</v>
      </c>
      <c r="U1234" s="1011">
        <v>0</v>
      </c>
      <c r="V1234" s="1011">
        <v>607.73</v>
      </c>
      <c r="W1234" s="1011" t="s">
        <v>1768</v>
      </c>
      <c r="X1234" s="1011" t="s">
        <v>1331</v>
      </c>
      <c r="Y1234" s="1011" t="s">
        <v>1956</v>
      </c>
      <c r="AA1234" s="1011" t="s">
        <v>1957</v>
      </c>
      <c r="AB1234" s="1011" t="s">
        <v>140</v>
      </c>
    </row>
    <row r="1235" spans="1:28" x14ac:dyDescent="0.25">
      <c r="A1235" s="1011">
        <v>64015894</v>
      </c>
      <c r="B1235" s="1011" t="s">
        <v>1325</v>
      </c>
      <c r="C1235" s="1011" t="s">
        <v>1326</v>
      </c>
      <c r="D1235" s="1011" t="s">
        <v>1</v>
      </c>
      <c r="E1235" s="1011" t="s">
        <v>135</v>
      </c>
      <c r="F1235" s="1011" t="s">
        <v>11</v>
      </c>
      <c r="G1235" s="1011" t="s">
        <v>11</v>
      </c>
      <c r="H1235" s="1011" t="s">
        <v>92</v>
      </c>
      <c r="I1235" s="1011" t="s">
        <v>1327</v>
      </c>
      <c r="J1235" s="1011" t="s">
        <v>1328</v>
      </c>
      <c r="K1235" s="1011" t="s">
        <v>1329</v>
      </c>
      <c r="L1235" s="1011" t="s">
        <v>47</v>
      </c>
      <c r="M1235" s="1011" t="s">
        <v>198</v>
      </c>
      <c r="N1235" s="1011">
        <v>202</v>
      </c>
      <c r="O1235" s="1011">
        <v>12</v>
      </c>
      <c r="P1235" s="1011">
        <v>4086.39</v>
      </c>
      <c r="Q1235" s="1011">
        <v>15211.26</v>
      </c>
      <c r="R1235" s="1011">
        <v>1007.89</v>
      </c>
      <c r="S1235" s="1011">
        <v>403.33208919999998</v>
      </c>
      <c r="T1235" s="1011">
        <v>0</v>
      </c>
      <c r="U1235" s="1011">
        <v>0</v>
      </c>
      <c r="V1235" s="1011">
        <v>1007.89</v>
      </c>
      <c r="W1235" s="1011" t="s">
        <v>1330</v>
      </c>
      <c r="X1235" s="1011" t="s">
        <v>1331</v>
      </c>
      <c r="Y1235" s="1011" t="s">
        <v>1332</v>
      </c>
      <c r="AA1235" s="1011" t="s">
        <v>1333</v>
      </c>
      <c r="AB1235" s="1011" t="s">
        <v>140</v>
      </c>
    </row>
    <row r="1236" spans="1:28" x14ac:dyDescent="0.25">
      <c r="A1236" s="1011">
        <v>73755514</v>
      </c>
      <c r="B1236" s="1011" t="s">
        <v>1661</v>
      </c>
      <c r="C1236" s="1011" t="s">
        <v>1326</v>
      </c>
      <c r="D1236" s="1011" t="s">
        <v>1</v>
      </c>
      <c r="E1236" s="1011" t="s">
        <v>135</v>
      </c>
      <c r="F1236" s="1011" t="s">
        <v>38</v>
      </c>
      <c r="G1236" s="1011" t="s">
        <v>38</v>
      </c>
      <c r="H1236" s="1011" t="s">
        <v>98</v>
      </c>
      <c r="I1236" s="1011" t="s">
        <v>1662</v>
      </c>
      <c r="J1236" s="1011" t="s">
        <v>1663</v>
      </c>
      <c r="K1236" s="1011" t="s">
        <v>1329</v>
      </c>
      <c r="L1236" s="1011" t="s">
        <v>47</v>
      </c>
      <c r="M1236" s="1011" t="s">
        <v>198</v>
      </c>
      <c r="N1236" s="1011">
        <v>332</v>
      </c>
      <c r="O1236" s="1011">
        <v>279</v>
      </c>
      <c r="P1236" s="1011">
        <v>9255.5300000000007</v>
      </c>
      <c r="Q1236" s="1011">
        <v>10138.4</v>
      </c>
      <c r="R1236" s="1011">
        <v>1550.13</v>
      </c>
      <c r="S1236" s="1011">
        <v>1482.03651782</v>
      </c>
      <c r="T1236" s="1011">
        <v>0</v>
      </c>
      <c r="U1236" s="1011">
        <v>0</v>
      </c>
      <c r="V1236" s="1011">
        <v>1550.13</v>
      </c>
      <c r="W1236" s="1011" t="s">
        <v>1664</v>
      </c>
      <c r="X1236" s="1011" t="s">
        <v>1331</v>
      </c>
      <c r="Y1236" s="1011" t="s">
        <v>1665</v>
      </c>
      <c r="AA1236" s="1011" t="s">
        <v>1666</v>
      </c>
      <c r="AB1236" s="1011" t="s">
        <v>140</v>
      </c>
    </row>
    <row r="1237" spans="1:28" x14ac:dyDescent="0.25">
      <c r="A1237" s="1011">
        <v>3956695</v>
      </c>
      <c r="B1237" s="1011" t="s">
        <v>2270</v>
      </c>
      <c r="C1237" s="1011" t="s">
        <v>1326</v>
      </c>
      <c r="D1237" s="1011" t="s">
        <v>1</v>
      </c>
      <c r="E1237" s="1011" t="s">
        <v>135</v>
      </c>
      <c r="F1237" s="1011" t="s">
        <v>34</v>
      </c>
      <c r="G1237" s="1011" t="s">
        <v>34</v>
      </c>
      <c r="H1237" s="1011" t="s">
        <v>529</v>
      </c>
      <c r="I1237" s="1011" t="s">
        <v>1692</v>
      </c>
      <c r="J1237" s="1011" t="s">
        <v>1693</v>
      </c>
      <c r="K1237" s="1011" t="s">
        <v>1329</v>
      </c>
      <c r="L1237" s="1011" t="s">
        <v>47</v>
      </c>
      <c r="M1237" s="1011" t="s">
        <v>198</v>
      </c>
      <c r="N1237" s="1011">
        <v>68</v>
      </c>
      <c r="O1237" s="1011">
        <v>62</v>
      </c>
      <c r="P1237" s="1011">
        <v>4737.58</v>
      </c>
      <c r="Q1237" s="1011">
        <v>25732.43</v>
      </c>
      <c r="R1237" s="1011">
        <v>2377.96310967</v>
      </c>
      <c r="S1237" s="1011">
        <v>595.50582387999998</v>
      </c>
      <c r="T1237" s="1011">
        <v>1.6331096700000001</v>
      </c>
      <c r="U1237" s="1011">
        <v>0</v>
      </c>
      <c r="V1237" s="1011">
        <v>2376.33</v>
      </c>
      <c r="W1237" s="1011" t="s">
        <v>1694</v>
      </c>
      <c r="X1237" s="1011" t="s">
        <v>1331</v>
      </c>
      <c r="Y1237" s="1011" t="s">
        <v>2271</v>
      </c>
      <c r="AA1237" s="1011" t="s">
        <v>2272</v>
      </c>
      <c r="AB1237" s="1011" t="s">
        <v>140</v>
      </c>
    </row>
    <row r="1238" spans="1:28" x14ac:dyDescent="0.25">
      <c r="A1238" s="1011">
        <v>4173308</v>
      </c>
      <c r="B1238" s="1011" t="s">
        <v>1976</v>
      </c>
      <c r="C1238" s="1011" t="s">
        <v>1326</v>
      </c>
      <c r="D1238" s="1011" t="s">
        <v>1</v>
      </c>
      <c r="E1238" s="1011" t="s">
        <v>135</v>
      </c>
      <c r="F1238" s="1011" t="s">
        <v>14</v>
      </c>
      <c r="G1238" s="1011" t="s">
        <v>14</v>
      </c>
      <c r="H1238" s="1011" t="s">
        <v>97</v>
      </c>
      <c r="I1238" s="1011" t="s">
        <v>1977</v>
      </c>
      <c r="J1238" s="1011" t="s">
        <v>1892</v>
      </c>
      <c r="K1238" s="1011" t="s">
        <v>1329</v>
      </c>
      <c r="L1238" s="1011" t="s">
        <v>47</v>
      </c>
      <c r="M1238" s="1011" t="s">
        <v>198</v>
      </c>
      <c r="N1238" s="1011">
        <v>438.00009999999997</v>
      </c>
      <c r="O1238" s="1011">
        <v>358.25009999999997</v>
      </c>
      <c r="P1238" s="1011">
        <v>8785.4</v>
      </c>
      <c r="Q1238" s="1011">
        <v>13836.22</v>
      </c>
      <c r="R1238" s="1011">
        <v>3140.0984355800001</v>
      </c>
      <c r="S1238" s="1011">
        <v>3130.8548760600002</v>
      </c>
      <c r="T1238" s="1011">
        <v>8.4355799999999998E-3</v>
      </c>
      <c r="U1238" s="1011">
        <v>0</v>
      </c>
      <c r="V1238" s="1011">
        <v>3140.09</v>
      </c>
      <c r="W1238" s="1011" t="s">
        <v>1893</v>
      </c>
      <c r="X1238" s="1011" t="s">
        <v>1331</v>
      </c>
      <c r="Y1238" s="1011" t="s">
        <v>1978</v>
      </c>
      <c r="AA1238" s="1011" t="s">
        <v>1979</v>
      </c>
      <c r="AB1238" s="1011" t="s">
        <v>140</v>
      </c>
    </row>
    <row r="1239" spans="1:28" x14ac:dyDescent="0.25">
      <c r="A1239" s="1011">
        <v>74072976</v>
      </c>
      <c r="B1239" s="1011" t="s">
        <v>2187</v>
      </c>
      <c r="C1239" s="1011" t="s">
        <v>1326</v>
      </c>
      <c r="D1239" s="1011" t="s">
        <v>1</v>
      </c>
      <c r="E1239" s="1011" t="s">
        <v>135</v>
      </c>
      <c r="F1239" s="1011" t="s">
        <v>34</v>
      </c>
      <c r="G1239" s="1011" t="s">
        <v>34</v>
      </c>
      <c r="H1239" s="1011" t="s">
        <v>97</v>
      </c>
      <c r="I1239" s="1011" t="s">
        <v>2188</v>
      </c>
      <c r="J1239" s="1011" t="s">
        <v>1328</v>
      </c>
      <c r="K1239" s="1011" t="s">
        <v>1329</v>
      </c>
      <c r="L1239" s="1011" t="s">
        <v>47</v>
      </c>
      <c r="M1239" s="1011" t="s">
        <v>198</v>
      </c>
      <c r="N1239" s="1011">
        <v>731.58339999999998</v>
      </c>
      <c r="O1239" s="1011">
        <v>396.91669999999999</v>
      </c>
      <c r="P1239" s="1011">
        <v>15112.05</v>
      </c>
      <c r="Q1239" s="1011">
        <v>19779.53</v>
      </c>
      <c r="R1239" s="1011">
        <v>1273.4611130799999</v>
      </c>
      <c r="S1239" s="1011">
        <v>3552.46246101</v>
      </c>
      <c r="T1239" s="1011">
        <v>1.11308E-3</v>
      </c>
      <c r="U1239" s="1011">
        <v>0</v>
      </c>
      <c r="V1239" s="1011">
        <v>1273.46</v>
      </c>
      <c r="W1239" s="1011" t="s">
        <v>1330</v>
      </c>
      <c r="X1239" s="1011" t="s">
        <v>1331</v>
      </c>
      <c r="Y1239" s="1011" t="s">
        <v>2189</v>
      </c>
      <c r="AA1239" s="1011" t="s">
        <v>2190</v>
      </c>
      <c r="AB1239" s="1011" t="s">
        <v>140</v>
      </c>
    </row>
    <row r="1240" spans="1:28" x14ac:dyDescent="0.25">
      <c r="A1240" s="1011">
        <v>84098797</v>
      </c>
      <c r="B1240" s="1011" t="s">
        <v>1479</v>
      </c>
      <c r="C1240" s="1011" t="s">
        <v>1326</v>
      </c>
      <c r="D1240" s="1011" t="s">
        <v>1</v>
      </c>
      <c r="E1240" s="1011" t="s">
        <v>135</v>
      </c>
      <c r="F1240" s="1011" t="s">
        <v>34</v>
      </c>
      <c r="G1240" s="1011" t="s">
        <v>34</v>
      </c>
      <c r="H1240" s="1011" t="s">
        <v>99</v>
      </c>
      <c r="I1240" s="1011" t="s">
        <v>1480</v>
      </c>
      <c r="J1240" s="1011" t="s">
        <v>1481</v>
      </c>
      <c r="K1240" s="1011" t="s">
        <v>1329</v>
      </c>
      <c r="L1240" s="1011" t="s">
        <v>47</v>
      </c>
      <c r="M1240" s="1011" t="s">
        <v>198</v>
      </c>
      <c r="N1240" s="1011">
        <v>1159</v>
      </c>
      <c r="O1240" s="1011">
        <v>586</v>
      </c>
      <c r="P1240" s="1011">
        <v>21675.25</v>
      </c>
      <c r="Q1240" s="1011">
        <v>38651.47</v>
      </c>
      <c r="R1240" s="1011">
        <v>4539.0200000000004</v>
      </c>
      <c r="S1240" s="1011">
        <v>5274.4072195299996</v>
      </c>
      <c r="T1240" s="1011">
        <v>1622.6</v>
      </c>
      <c r="U1240" s="1011">
        <v>0</v>
      </c>
      <c r="V1240" s="1011">
        <v>4539.0200000000004</v>
      </c>
      <c r="W1240" s="1011" t="s">
        <v>1482</v>
      </c>
      <c r="X1240" s="1011" t="s">
        <v>1331</v>
      </c>
      <c r="Y1240" s="1011" t="s">
        <v>1483</v>
      </c>
      <c r="AA1240" s="1011" t="s">
        <v>1484</v>
      </c>
      <c r="AB1240" s="1011" t="s">
        <v>140</v>
      </c>
    </row>
    <row r="1241" spans="1:28" x14ac:dyDescent="0.25">
      <c r="A1241" s="1011">
        <v>24053233</v>
      </c>
      <c r="B1241" s="1011" t="s">
        <v>1841</v>
      </c>
      <c r="C1241" s="1011" t="s">
        <v>1326</v>
      </c>
      <c r="D1241" s="1011" t="s">
        <v>1</v>
      </c>
      <c r="E1241" s="1011" t="s">
        <v>135</v>
      </c>
      <c r="F1241" s="1011" t="s">
        <v>0</v>
      </c>
      <c r="G1241" s="1011" t="s">
        <v>0</v>
      </c>
      <c r="H1241" s="1011" t="s">
        <v>99</v>
      </c>
      <c r="I1241" s="1011" t="s">
        <v>1842</v>
      </c>
      <c r="J1241" s="1011" t="s">
        <v>1510</v>
      </c>
      <c r="K1241" s="1011" t="s">
        <v>1329</v>
      </c>
      <c r="L1241" s="1011" t="s">
        <v>47</v>
      </c>
      <c r="M1241" s="1011" t="s">
        <v>198</v>
      </c>
      <c r="N1241" s="1011">
        <v>972</v>
      </c>
      <c r="O1241" s="1011">
        <v>656</v>
      </c>
      <c r="P1241" s="1011">
        <v>21118.34</v>
      </c>
      <c r="Q1241" s="1011">
        <v>37421.43</v>
      </c>
      <c r="R1241" s="1011">
        <v>5653.35</v>
      </c>
      <c r="S1241" s="1011">
        <v>3700.21329818</v>
      </c>
      <c r="T1241" s="1011">
        <v>0</v>
      </c>
      <c r="U1241" s="1011">
        <v>0</v>
      </c>
      <c r="V1241" s="1011">
        <v>5653.35</v>
      </c>
      <c r="W1241" s="1011" t="s">
        <v>1511</v>
      </c>
      <c r="X1241" s="1011" t="s">
        <v>1331</v>
      </c>
      <c r="Y1241" s="1011" t="s">
        <v>1843</v>
      </c>
      <c r="AA1241" s="1011" t="s">
        <v>1844</v>
      </c>
      <c r="AB1241" s="1011" t="s">
        <v>140</v>
      </c>
    </row>
    <row r="1242" spans="1:28" x14ac:dyDescent="0.25">
      <c r="A1242" s="1011">
        <v>34092536</v>
      </c>
      <c r="B1242" s="1011" t="s">
        <v>2194</v>
      </c>
      <c r="C1242" s="1011" t="s">
        <v>1326</v>
      </c>
      <c r="D1242" s="1011" t="s">
        <v>1</v>
      </c>
      <c r="E1242" s="1011" t="s">
        <v>135</v>
      </c>
      <c r="F1242" s="1011" t="s">
        <v>0</v>
      </c>
      <c r="G1242" s="1011" t="s">
        <v>0</v>
      </c>
      <c r="H1242" s="1011" t="s">
        <v>101</v>
      </c>
      <c r="I1242" s="1011" t="s">
        <v>2195</v>
      </c>
      <c r="J1242" s="1011" t="s">
        <v>1354</v>
      </c>
      <c r="K1242" s="1011" t="s">
        <v>1329</v>
      </c>
      <c r="L1242" s="1011" t="s">
        <v>47</v>
      </c>
      <c r="M1242" s="1011" t="s">
        <v>198</v>
      </c>
      <c r="N1242" s="1011">
        <v>10</v>
      </c>
      <c r="O1242" s="1011">
        <v>9</v>
      </c>
      <c r="P1242" s="1011">
        <v>340.75</v>
      </c>
      <c r="Q1242" s="1011">
        <v>717.35</v>
      </c>
      <c r="R1242" s="1011">
        <v>213.31</v>
      </c>
      <c r="S1242" s="1011">
        <v>148.37320586999999</v>
      </c>
      <c r="T1242" s="1011">
        <v>0</v>
      </c>
      <c r="U1242" s="1011">
        <v>0</v>
      </c>
      <c r="V1242" s="1011">
        <v>213.31</v>
      </c>
      <c r="W1242" s="1011" t="s">
        <v>1355</v>
      </c>
      <c r="X1242" s="1011" t="s">
        <v>1331</v>
      </c>
      <c r="Y1242" s="1011" t="s">
        <v>2196</v>
      </c>
      <c r="Z1242" s="1011" t="s">
        <v>2197</v>
      </c>
      <c r="AA1242" s="1011" t="s">
        <v>2198</v>
      </c>
      <c r="AB1242" s="1011" t="s">
        <v>140</v>
      </c>
    </row>
    <row r="1243" spans="1:28" x14ac:dyDescent="0.25">
      <c r="A1243" s="1011">
        <v>74237348</v>
      </c>
      <c r="B1243" s="1011" t="s">
        <v>1765</v>
      </c>
      <c r="C1243" s="1011" t="s">
        <v>1326</v>
      </c>
      <c r="D1243" s="1011" t="s">
        <v>1</v>
      </c>
      <c r="E1243" s="1011" t="s">
        <v>135</v>
      </c>
      <c r="F1243" s="1011" t="s">
        <v>69</v>
      </c>
      <c r="G1243" s="1011" t="s">
        <v>69</v>
      </c>
      <c r="H1243" s="1011" t="s">
        <v>90</v>
      </c>
      <c r="I1243" s="1011" t="s">
        <v>1766</v>
      </c>
      <c r="J1243" s="1011" t="s">
        <v>1767</v>
      </c>
      <c r="K1243" s="1011" t="s">
        <v>1329</v>
      </c>
      <c r="L1243" s="1011" t="s">
        <v>47</v>
      </c>
      <c r="M1243" s="1011" t="s">
        <v>198</v>
      </c>
      <c r="N1243" s="1011">
        <v>440</v>
      </c>
      <c r="O1243" s="1011">
        <v>366</v>
      </c>
      <c r="P1243" s="1011">
        <v>10480.209999999999</v>
      </c>
      <c r="Q1243" s="1011">
        <v>19108.75</v>
      </c>
      <c r="R1243" s="1011">
        <v>1628.3285692100001</v>
      </c>
      <c r="S1243" s="1011">
        <v>1785.7938005999999</v>
      </c>
      <c r="T1243" s="1011">
        <v>-0.16143078999999999</v>
      </c>
      <c r="U1243" s="1011">
        <v>0</v>
      </c>
      <c r="V1243" s="1011">
        <v>1628.49</v>
      </c>
      <c r="W1243" s="1011" t="s">
        <v>1768</v>
      </c>
      <c r="X1243" s="1011" t="s">
        <v>1331</v>
      </c>
      <c r="Y1243" s="1011" t="s">
        <v>1769</v>
      </c>
      <c r="AA1243" s="1011" t="s">
        <v>1770</v>
      </c>
      <c r="AB1243" s="1011" t="s">
        <v>140</v>
      </c>
    </row>
    <row r="1244" spans="1:28" x14ac:dyDescent="0.25">
      <c r="A1244" s="1011">
        <v>24146680</v>
      </c>
      <c r="B1244" s="1011" t="s">
        <v>1993</v>
      </c>
      <c r="C1244" s="1011" t="s">
        <v>1326</v>
      </c>
      <c r="D1244" s="1011" t="s">
        <v>1</v>
      </c>
      <c r="E1244" s="1011" t="s">
        <v>135</v>
      </c>
      <c r="F1244" s="1011" t="s">
        <v>38</v>
      </c>
      <c r="G1244" s="1011" t="s">
        <v>38</v>
      </c>
      <c r="H1244" s="1011" t="s">
        <v>99</v>
      </c>
      <c r="I1244" s="1011" t="s">
        <v>1994</v>
      </c>
      <c r="J1244" s="1011" t="s">
        <v>1499</v>
      </c>
      <c r="K1244" s="1011" t="s">
        <v>1329</v>
      </c>
      <c r="L1244" s="1011" t="s">
        <v>47</v>
      </c>
      <c r="M1244" s="1011" t="s">
        <v>198</v>
      </c>
      <c r="N1244" s="1011">
        <v>436</v>
      </c>
      <c r="O1244" s="1011">
        <v>150</v>
      </c>
      <c r="P1244" s="1011">
        <v>7405.39</v>
      </c>
      <c r="Q1244" s="1011">
        <v>19343.169999999998</v>
      </c>
      <c r="R1244" s="1011">
        <v>1540.1959142600001</v>
      </c>
      <c r="S1244" s="1011">
        <v>1327.6775187400001</v>
      </c>
      <c r="T1244" s="1011">
        <v>-5.4440857400000002</v>
      </c>
      <c r="U1244" s="1011">
        <v>0</v>
      </c>
      <c r="V1244" s="1011">
        <v>1545.64</v>
      </c>
      <c r="W1244" s="1011" t="s">
        <v>1361</v>
      </c>
      <c r="X1244" s="1011" t="s">
        <v>1331</v>
      </c>
      <c r="Y1244" s="1011" t="s">
        <v>1995</v>
      </c>
      <c r="AA1244" s="1011" t="s">
        <v>1996</v>
      </c>
      <c r="AB1244" s="1011" t="s">
        <v>140</v>
      </c>
    </row>
    <row r="1245" spans="1:28" x14ac:dyDescent="0.25">
      <c r="A1245" s="1011">
        <v>84143841</v>
      </c>
      <c r="B1245" s="1011" t="s">
        <v>2222</v>
      </c>
      <c r="C1245" s="1011" t="s">
        <v>1326</v>
      </c>
      <c r="D1245" s="1011" t="s">
        <v>1</v>
      </c>
      <c r="E1245" s="1011" t="s">
        <v>135</v>
      </c>
      <c r="F1245" s="1011" t="s">
        <v>38</v>
      </c>
      <c r="G1245" s="1011" t="s">
        <v>38</v>
      </c>
      <c r="H1245" s="1011" t="s">
        <v>530</v>
      </c>
      <c r="I1245" s="1011" t="s">
        <v>2223</v>
      </c>
      <c r="J1245" s="1011" t="s">
        <v>1663</v>
      </c>
      <c r="K1245" s="1011" t="s">
        <v>1329</v>
      </c>
      <c r="L1245" s="1011" t="s">
        <v>47</v>
      </c>
      <c r="M1245" s="1011" t="s">
        <v>198</v>
      </c>
      <c r="N1245" s="1011">
        <v>135</v>
      </c>
      <c r="O1245" s="1011">
        <v>127</v>
      </c>
      <c r="P1245" s="1011">
        <v>1858.11</v>
      </c>
      <c r="Q1245" s="1011">
        <v>7999.5</v>
      </c>
      <c r="R1245" s="1011">
        <v>1251.6400000000001</v>
      </c>
      <c r="S1245" s="1011">
        <v>405.17884750000002</v>
      </c>
      <c r="T1245" s="1011">
        <v>0</v>
      </c>
      <c r="U1245" s="1011">
        <v>0</v>
      </c>
      <c r="V1245" s="1011">
        <v>1251.6400000000001</v>
      </c>
      <c r="W1245" s="1011" t="s">
        <v>1664</v>
      </c>
      <c r="X1245" s="1011" t="s">
        <v>1331</v>
      </c>
      <c r="Y1245" s="1011" t="s">
        <v>2224</v>
      </c>
      <c r="AA1245" s="1011" t="s">
        <v>2225</v>
      </c>
      <c r="AB1245" s="1011" t="s">
        <v>140</v>
      </c>
    </row>
    <row r="1246" spans="1:28" x14ac:dyDescent="0.25">
      <c r="A1246" s="1011">
        <v>34092536</v>
      </c>
      <c r="B1246" s="1011" t="s">
        <v>2194</v>
      </c>
      <c r="C1246" s="1011" t="s">
        <v>1326</v>
      </c>
      <c r="D1246" s="1011" t="s">
        <v>1</v>
      </c>
      <c r="E1246" s="1011" t="s">
        <v>135</v>
      </c>
      <c r="F1246" s="1011" t="s">
        <v>0</v>
      </c>
      <c r="G1246" s="1011" t="s">
        <v>0</v>
      </c>
      <c r="H1246" s="1011" t="s">
        <v>96</v>
      </c>
      <c r="I1246" s="1011" t="s">
        <v>2195</v>
      </c>
      <c r="J1246" s="1011" t="s">
        <v>1354</v>
      </c>
      <c r="K1246" s="1011" t="s">
        <v>1329</v>
      </c>
      <c r="L1246" s="1011" t="s">
        <v>47</v>
      </c>
      <c r="M1246" s="1011" t="s">
        <v>198</v>
      </c>
      <c r="N1246" s="1011">
        <v>21.666799999999999</v>
      </c>
      <c r="O1246" s="1011">
        <v>10.6668</v>
      </c>
      <c r="P1246" s="1011">
        <v>64.87</v>
      </c>
      <c r="Q1246" s="1011">
        <v>596.44000000000005</v>
      </c>
      <c r="R1246" s="1011">
        <v>253.42</v>
      </c>
      <c r="S1246" s="1011">
        <v>91.091640409999997</v>
      </c>
      <c r="T1246" s="1011">
        <v>0</v>
      </c>
      <c r="U1246" s="1011">
        <v>0</v>
      </c>
      <c r="V1246" s="1011">
        <v>253.42</v>
      </c>
      <c r="W1246" s="1011" t="s">
        <v>1355</v>
      </c>
      <c r="X1246" s="1011" t="s">
        <v>1331</v>
      </c>
      <c r="Y1246" s="1011" t="s">
        <v>2196</v>
      </c>
      <c r="Z1246" s="1011" t="s">
        <v>2197</v>
      </c>
      <c r="AA1246" s="1011" t="s">
        <v>2198</v>
      </c>
      <c r="AB1246" s="1011" t="s">
        <v>140</v>
      </c>
    </row>
    <row r="1247" spans="1:28" x14ac:dyDescent="0.25">
      <c r="A1247" s="1011">
        <v>33771395</v>
      </c>
      <c r="B1247" s="1011" t="s">
        <v>2520</v>
      </c>
      <c r="C1247" s="1011" t="s">
        <v>1326</v>
      </c>
      <c r="D1247" s="1011" t="s">
        <v>1</v>
      </c>
      <c r="E1247" s="1011" t="s">
        <v>135</v>
      </c>
      <c r="F1247" s="1011" t="s">
        <v>6</v>
      </c>
      <c r="G1247" s="1011" t="s">
        <v>6</v>
      </c>
      <c r="H1247" s="1011" t="s">
        <v>95</v>
      </c>
      <c r="I1247" s="1011" t="s">
        <v>1688</v>
      </c>
      <c r="J1247" s="1011" t="s">
        <v>1416</v>
      </c>
      <c r="K1247" s="1011" t="s">
        <v>1329</v>
      </c>
      <c r="L1247" s="1011" t="s">
        <v>47</v>
      </c>
      <c r="M1247" s="1011" t="s">
        <v>198</v>
      </c>
      <c r="N1247" s="1011">
        <v>653.14160000000004</v>
      </c>
      <c r="O1247" s="1011">
        <v>430.23320000000001</v>
      </c>
      <c r="P1247" s="1011">
        <v>6885.35</v>
      </c>
      <c r="Q1247" s="1011">
        <v>21141.1</v>
      </c>
      <c r="R1247" s="1011">
        <v>-2172.04726106</v>
      </c>
      <c r="S1247" s="1011">
        <v>7620.9876774200002</v>
      </c>
      <c r="T1247" s="1011">
        <v>-0.22726105999999999</v>
      </c>
      <c r="U1247" s="1011">
        <v>3391.3</v>
      </c>
      <c r="V1247" s="1011">
        <v>1219.48</v>
      </c>
      <c r="W1247" s="1011" t="s">
        <v>1397</v>
      </c>
      <c r="X1247" s="1011" t="s">
        <v>1331</v>
      </c>
      <c r="Y1247" s="1011" t="s">
        <v>2521</v>
      </c>
      <c r="AA1247" s="1011" t="s">
        <v>2522</v>
      </c>
      <c r="AB1247" s="1011" t="s">
        <v>140</v>
      </c>
    </row>
    <row r="1248" spans="1:28" x14ac:dyDescent="0.25">
      <c r="A1248" s="1011">
        <v>63955280</v>
      </c>
      <c r="B1248" s="1011" t="s">
        <v>2000</v>
      </c>
      <c r="C1248" s="1011" t="s">
        <v>1326</v>
      </c>
      <c r="D1248" s="1011" t="s">
        <v>1</v>
      </c>
      <c r="E1248" s="1011" t="s">
        <v>135</v>
      </c>
      <c r="F1248" s="1011" t="s">
        <v>20</v>
      </c>
      <c r="G1248" s="1011" t="s">
        <v>20</v>
      </c>
      <c r="H1248" s="1011" t="s">
        <v>101</v>
      </c>
      <c r="I1248" s="1011" t="s">
        <v>2001</v>
      </c>
      <c r="J1248" s="1011" t="s">
        <v>1985</v>
      </c>
      <c r="K1248" s="1011" t="s">
        <v>1329</v>
      </c>
      <c r="L1248" s="1011" t="s">
        <v>47</v>
      </c>
      <c r="M1248" s="1011" t="s">
        <v>198</v>
      </c>
      <c r="N1248" s="1011">
        <v>326</v>
      </c>
      <c r="O1248" s="1011">
        <v>326</v>
      </c>
      <c r="P1248" s="1011">
        <v>12382</v>
      </c>
      <c r="Q1248" s="1011">
        <v>5327.1</v>
      </c>
      <c r="R1248" s="1011">
        <v>-792.02</v>
      </c>
      <c r="S1248" s="1011">
        <v>1259.1872648000001</v>
      </c>
      <c r="T1248" s="1011">
        <v>0</v>
      </c>
      <c r="U1248" s="1011">
        <v>0</v>
      </c>
      <c r="V1248" s="1011">
        <v>-792.02</v>
      </c>
      <c r="W1248" s="1011" t="s">
        <v>10</v>
      </c>
      <c r="X1248" s="1011" t="s">
        <v>1331</v>
      </c>
      <c r="Y1248" s="1011" t="s">
        <v>2002</v>
      </c>
      <c r="AA1248" s="1011" t="s">
        <v>2003</v>
      </c>
      <c r="AB1248" s="1011" t="s">
        <v>140</v>
      </c>
    </row>
    <row r="1249" spans="1:28" x14ac:dyDescent="0.25">
      <c r="A1249" s="1011">
        <v>93977247</v>
      </c>
      <c r="B1249" s="1011" t="s">
        <v>1683</v>
      </c>
      <c r="C1249" s="1011" t="s">
        <v>1326</v>
      </c>
      <c r="D1249" s="1011" t="s">
        <v>1</v>
      </c>
      <c r="E1249" s="1011" t="s">
        <v>135</v>
      </c>
      <c r="F1249" s="1011" t="s">
        <v>20</v>
      </c>
      <c r="G1249" s="1011" t="s">
        <v>20</v>
      </c>
      <c r="H1249" s="1011" t="s">
        <v>92</v>
      </c>
      <c r="I1249" s="1011" t="s">
        <v>1620</v>
      </c>
      <c r="J1249" s="1011" t="s">
        <v>1621</v>
      </c>
      <c r="K1249" s="1011" t="s">
        <v>1329</v>
      </c>
      <c r="L1249" s="1011" t="s">
        <v>47</v>
      </c>
      <c r="M1249" s="1011" t="s">
        <v>198</v>
      </c>
      <c r="N1249" s="1011">
        <v>174</v>
      </c>
      <c r="O1249" s="1011">
        <v>174</v>
      </c>
      <c r="P1249" s="1011">
        <v>6090</v>
      </c>
      <c r="Q1249" s="1011">
        <v>3769.72</v>
      </c>
      <c r="R1249" s="1011">
        <v>163.47</v>
      </c>
      <c r="S1249" s="1011">
        <v>525.68729623000002</v>
      </c>
      <c r="T1249" s="1011">
        <v>0</v>
      </c>
      <c r="U1249" s="1011">
        <v>0</v>
      </c>
      <c r="V1249" s="1011">
        <v>163.47</v>
      </c>
      <c r="W1249" s="1011" t="s">
        <v>1622</v>
      </c>
      <c r="X1249" s="1011" t="s">
        <v>1331</v>
      </c>
      <c r="Y1249" s="1011" t="s">
        <v>1684</v>
      </c>
      <c r="AA1249" s="1011" t="s">
        <v>1685</v>
      </c>
      <c r="AB1249" s="1011" t="s">
        <v>140</v>
      </c>
    </row>
    <row r="1250" spans="1:28" x14ac:dyDescent="0.25">
      <c r="A1250" s="1011">
        <v>44080646</v>
      </c>
      <c r="B1250" s="1011" t="s">
        <v>1606</v>
      </c>
      <c r="C1250" s="1011" t="s">
        <v>1326</v>
      </c>
      <c r="D1250" s="1011" t="s">
        <v>1</v>
      </c>
      <c r="E1250" s="1011" t="s">
        <v>135</v>
      </c>
      <c r="F1250" s="1011" t="s">
        <v>14</v>
      </c>
      <c r="G1250" s="1011" t="s">
        <v>14</v>
      </c>
      <c r="H1250" s="1011" t="s">
        <v>91</v>
      </c>
      <c r="I1250" s="1011" t="s">
        <v>1327</v>
      </c>
      <c r="J1250" s="1011" t="s">
        <v>1328</v>
      </c>
      <c r="K1250" s="1011" t="s">
        <v>1329</v>
      </c>
      <c r="L1250" s="1011" t="s">
        <v>47</v>
      </c>
      <c r="M1250" s="1011" t="s">
        <v>198</v>
      </c>
      <c r="N1250" s="1011">
        <v>286</v>
      </c>
      <c r="O1250" s="1011">
        <v>86</v>
      </c>
      <c r="P1250" s="1011">
        <v>8073.9</v>
      </c>
      <c r="Q1250" s="1011">
        <v>25933.39</v>
      </c>
      <c r="R1250" s="1011">
        <v>4492.7630377799996</v>
      </c>
      <c r="S1250" s="1011">
        <v>1444.8792165699999</v>
      </c>
      <c r="T1250" s="1011">
        <v>3.0377799999999999E-3</v>
      </c>
      <c r="U1250" s="1011">
        <v>0</v>
      </c>
      <c r="V1250" s="1011">
        <v>4492.76</v>
      </c>
      <c r="W1250" s="1011" t="s">
        <v>1330</v>
      </c>
      <c r="X1250" s="1011" t="s">
        <v>1331</v>
      </c>
      <c r="Y1250" s="1011" t="s">
        <v>1607</v>
      </c>
      <c r="Z1250" s="1011" t="s">
        <v>1608</v>
      </c>
      <c r="AA1250" s="1011" t="s">
        <v>1609</v>
      </c>
      <c r="AB1250" s="1011" t="s">
        <v>140</v>
      </c>
    </row>
    <row r="1251" spans="1:28" x14ac:dyDescent="0.25">
      <c r="A1251" s="1011">
        <v>4232021</v>
      </c>
      <c r="B1251" s="1011" t="s">
        <v>1932</v>
      </c>
      <c r="C1251" s="1011" t="s">
        <v>1326</v>
      </c>
      <c r="D1251" s="1011" t="s">
        <v>1</v>
      </c>
      <c r="E1251" s="1011" t="s">
        <v>135</v>
      </c>
      <c r="F1251" s="1011" t="s">
        <v>34</v>
      </c>
      <c r="G1251" s="1011" t="s">
        <v>34</v>
      </c>
      <c r="H1251" s="1011" t="s">
        <v>92</v>
      </c>
      <c r="I1251" s="1011" t="s">
        <v>1933</v>
      </c>
      <c r="J1251" s="1011" t="s">
        <v>1934</v>
      </c>
      <c r="K1251" s="1011" t="s">
        <v>1329</v>
      </c>
      <c r="L1251" s="1011" t="s">
        <v>47</v>
      </c>
      <c r="M1251" s="1011" t="s">
        <v>198</v>
      </c>
      <c r="N1251" s="1011">
        <v>158</v>
      </c>
      <c r="O1251" s="1011">
        <v>154</v>
      </c>
      <c r="P1251" s="1011">
        <v>5039.59</v>
      </c>
      <c r="Q1251" s="1011">
        <v>4569.6000000000004</v>
      </c>
      <c r="R1251" s="1011">
        <v>430.15</v>
      </c>
      <c r="S1251" s="1011">
        <v>765.58578552999995</v>
      </c>
      <c r="T1251" s="1011">
        <v>0</v>
      </c>
      <c r="U1251" s="1011">
        <v>0</v>
      </c>
      <c r="V1251" s="1011">
        <v>430.15</v>
      </c>
      <c r="W1251" s="1011" t="s">
        <v>1935</v>
      </c>
      <c r="X1251" s="1011" t="s">
        <v>1331</v>
      </c>
      <c r="Y1251" s="1011" t="s">
        <v>1936</v>
      </c>
      <c r="AA1251" s="1011" t="s">
        <v>1399</v>
      </c>
      <c r="AB1251" s="1011" t="s">
        <v>140</v>
      </c>
    </row>
    <row r="1252" spans="1:28" x14ac:dyDescent="0.25">
      <c r="A1252" s="1011">
        <v>63991905</v>
      </c>
      <c r="B1252" s="1011" t="s">
        <v>2241</v>
      </c>
      <c r="C1252" s="1011" t="s">
        <v>1326</v>
      </c>
      <c r="D1252" s="1011" t="s">
        <v>1</v>
      </c>
      <c r="E1252" s="1011" t="s">
        <v>135</v>
      </c>
      <c r="F1252" s="1011" t="s">
        <v>20</v>
      </c>
      <c r="G1252" s="1011" t="s">
        <v>20</v>
      </c>
      <c r="H1252" s="1011" t="s">
        <v>94</v>
      </c>
      <c r="I1252" s="1011" t="s">
        <v>1376</v>
      </c>
      <c r="J1252" s="1011" t="s">
        <v>1377</v>
      </c>
      <c r="K1252" s="1011" t="s">
        <v>1329</v>
      </c>
      <c r="L1252" s="1011" t="s">
        <v>47</v>
      </c>
      <c r="M1252" s="1011" t="s">
        <v>198</v>
      </c>
      <c r="N1252" s="1011">
        <v>157</v>
      </c>
      <c r="O1252" s="1011">
        <v>113</v>
      </c>
      <c r="P1252" s="1011">
        <v>5368</v>
      </c>
      <c r="Q1252" s="1011">
        <v>5400.58</v>
      </c>
      <c r="R1252" s="1011">
        <v>1270.1600000000001</v>
      </c>
      <c r="S1252" s="1011">
        <v>508.54752712999999</v>
      </c>
      <c r="T1252" s="1011">
        <v>0</v>
      </c>
      <c r="U1252" s="1011">
        <v>0</v>
      </c>
      <c r="V1252" s="1011">
        <v>1270.1600000000001</v>
      </c>
      <c r="W1252" s="1011" t="s">
        <v>1378</v>
      </c>
      <c r="X1252" s="1011" t="s">
        <v>1331</v>
      </c>
      <c r="Y1252" s="1011" t="s">
        <v>2242</v>
      </c>
      <c r="AA1252" s="1011" t="s">
        <v>2243</v>
      </c>
      <c r="AB1252" s="1011" t="s">
        <v>140</v>
      </c>
    </row>
    <row r="1253" spans="1:28" x14ac:dyDescent="0.25">
      <c r="A1253" s="1011">
        <v>13789250</v>
      </c>
      <c r="B1253" s="1011" t="s">
        <v>1375</v>
      </c>
      <c r="C1253" s="1011" t="s">
        <v>1326</v>
      </c>
      <c r="D1253" s="1011" t="s">
        <v>1</v>
      </c>
      <c r="E1253" s="1011" t="s">
        <v>135</v>
      </c>
      <c r="F1253" s="1011" t="s">
        <v>6</v>
      </c>
      <c r="G1253" s="1011" t="s">
        <v>6</v>
      </c>
      <c r="H1253" s="1011" t="s">
        <v>530</v>
      </c>
      <c r="I1253" s="1011" t="s">
        <v>1376</v>
      </c>
      <c r="J1253" s="1011" t="s">
        <v>1377</v>
      </c>
      <c r="K1253" s="1011" t="s">
        <v>1329</v>
      </c>
      <c r="L1253" s="1011" t="s">
        <v>47</v>
      </c>
      <c r="M1253" s="1011" t="s">
        <v>198</v>
      </c>
      <c r="N1253" s="1011">
        <v>450</v>
      </c>
      <c r="O1253" s="1011">
        <v>384</v>
      </c>
      <c r="P1253" s="1011">
        <v>5646.54</v>
      </c>
      <c r="Q1253" s="1011">
        <v>20565.78</v>
      </c>
      <c r="R1253" s="1011">
        <v>1808.22817136</v>
      </c>
      <c r="S1253" s="1011">
        <v>1413.8432173599999</v>
      </c>
      <c r="T1253" s="1011">
        <v>35.458171360000001</v>
      </c>
      <c r="U1253" s="1011">
        <v>0</v>
      </c>
      <c r="V1253" s="1011">
        <v>1807.93</v>
      </c>
      <c r="W1253" s="1011" t="s">
        <v>1378</v>
      </c>
      <c r="X1253" s="1011" t="s">
        <v>1331</v>
      </c>
      <c r="Y1253" s="1011" t="s">
        <v>1379</v>
      </c>
      <c r="AA1253" s="1011" t="s">
        <v>1380</v>
      </c>
      <c r="AB1253" s="1011" t="s">
        <v>140</v>
      </c>
    </row>
    <row r="1254" spans="1:28" x14ac:dyDescent="0.25">
      <c r="A1254" s="1011">
        <v>83754820</v>
      </c>
      <c r="B1254" s="1011" t="s">
        <v>2405</v>
      </c>
      <c r="C1254" s="1011" t="s">
        <v>1326</v>
      </c>
      <c r="D1254" s="1011" t="s">
        <v>1</v>
      </c>
      <c r="E1254" s="1011" t="s">
        <v>135</v>
      </c>
      <c r="F1254" s="1011" t="s">
        <v>38</v>
      </c>
      <c r="G1254" s="1011" t="s">
        <v>38</v>
      </c>
      <c r="H1254" s="1011" t="s">
        <v>92</v>
      </c>
      <c r="I1254" s="1011" t="s">
        <v>2261</v>
      </c>
      <c r="J1254" s="1011" t="s">
        <v>1445</v>
      </c>
      <c r="K1254" s="1011" t="s">
        <v>1329</v>
      </c>
      <c r="L1254" s="1011" t="s">
        <v>47</v>
      </c>
      <c r="M1254" s="1011" t="s">
        <v>198</v>
      </c>
      <c r="N1254" s="1011">
        <v>293</v>
      </c>
      <c r="O1254" s="1011">
        <v>293</v>
      </c>
      <c r="P1254" s="1011">
        <v>9695</v>
      </c>
      <c r="Q1254" s="1011">
        <v>9294.36</v>
      </c>
      <c r="R1254" s="1011">
        <v>354.32</v>
      </c>
      <c r="S1254" s="1011">
        <v>1640.4544014600001</v>
      </c>
      <c r="T1254" s="1011">
        <v>0</v>
      </c>
      <c r="U1254" s="1011">
        <v>0</v>
      </c>
      <c r="V1254" s="1011">
        <v>354.32</v>
      </c>
      <c r="W1254" s="1011" t="s">
        <v>1446</v>
      </c>
      <c r="X1254" s="1011" t="s">
        <v>1331</v>
      </c>
      <c r="Y1254" s="1011" t="s">
        <v>2406</v>
      </c>
      <c r="AA1254" s="1011" t="s">
        <v>2407</v>
      </c>
      <c r="AB1254" s="1011" t="s">
        <v>140</v>
      </c>
    </row>
    <row r="1255" spans="1:28" x14ac:dyDescent="0.25">
      <c r="A1255" s="1011">
        <v>44080646</v>
      </c>
      <c r="B1255" s="1011" t="s">
        <v>1606</v>
      </c>
      <c r="C1255" s="1011" t="s">
        <v>1326</v>
      </c>
      <c r="D1255" s="1011" t="s">
        <v>1</v>
      </c>
      <c r="E1255" s="1011" t="s">
        <v>135</v>
      </c>
      <c r="F1255" s="1011" t="s">
        <v>14</v>
      </c>
      <c r="G1255" s="1011" t="s">
        <v>14</v>
      </c>
      <c r="H1255" s="1011" t="s">
        <v>104</v>
      </c>
      <c r="I1255" s="1011" t="s">
        <v>1327</v>
      </c>
      <c r="J1255" s="1011" t="s">
        <v>1328</v>
      </c>
      <c r="K1255" s="1011" t="s">
        <v>1329</v>
      </c>
      <c r="L1255" s="1011" t="s">
        <v>47</v>
      </c>
      <c r="M1255" s="1011" t="s">
        <v>198</v>
      </c>
      <c r="N1255" s="1011">
        <v>61</v>
      </c>
      <c r="O1255" s="1011">
        <v>58</v>
      </c>
      <c r="P1255" s="1011">
        <v>1660.88</v>
      </c>
      <c r="Q1255" s="1011">
        <v>5244.92</v>
      </c>
      <c r="R1255" s="1011">
        <v>1509</v>
      </c>
      <c r="S1255" s="1011">
        <v>578.07721241000002</v>
      </c>
      <c r="T1255" s="1011">
        <v>0</v>
      </c>
      <c r="U1255" s="1011">
        <v>0</v>
      </c>
      <c r="V1255" s="1011">
        <v>1509</v>
      </c>
      <c r="W1255" s="1011" t="s">
        <v>1330</v>
      </c>
      <c r="X1255" s="1011" t="s">
        <v>1331</v>
      </c>
      <c r="Y1255" s="1011" t="s">
        <v>1607</v>
      </c>
      <c r="Z1255" s="1011" t="s">
        <v>1608</v>
      </c>
      <c r="AA1255" s="1011" t="s">
        <v>1609</v>
      </c>
      <c r="AB1255" s="1011" t="s">
        <v>140</v>
      </c>
    </row>
    <row r="1256" spans="1:28" x14ac:dyDescent="0.25">
      <c r="A1256" s="1011">
        <v>3757812</v>
      </c>
      <c r="B1256" s="1011" t="s">
        <v>1497</v>
      </c>
      <c r="C1256" s="1011" t="s">
        <v>1326</v>
      </c>
      <c r="D1256" s="1011" t="s">
        <v>1</v>
      </c>
      <c r="E1256" s="1011" t="s">
        <v>135</v>
      </c>
      <c r="F1256" s="1011" t="s">
        <v>11</v>
      </c>
      <c r="G1256" s="1011" t="s">
        <v>11</v>
      </c>
      <c r="H1256" s="1011" t="s">
        <v>88</v>
      </c>
      <c r="I1256" s="1011" t="s">
        <v>1359</v>
      </c>
      <c r="J1256" s="1011" t="s">
        <v>1360</v>
      </c>
      <c r="K1256" s="1011" t="s">
        <v>1329</v>
      </c>
      <c r="L1256" s="1011" t="s">
        <v>47</v>
      </c>
      <c r="M1256" s="1011" t="s">
        <v>198</v>
      </c>
      <c r="N1256" s="1011">
        <v>86.4</v>
      </c>
      <c r="O1256" s="1011">
        <v>86.4</v>
      </c>
      <c r="P1256" s="1011">
        <v>859</v>
      </c>
      <c r="Q1256" s="1011">
        <v>3377.14</v>
      </c>
      <c r="R1256" s="1011">
        <v>396.96</v>
      </c>
      <c r="S1256" s="1011">
        <v>357.51710000000003</v>
      </c>
      <c r="T1256" s="1011">
        <v>0</v>
      </c>
      <c r="U1256" s="1011">
        <v>12.52</v>
      </c>
      <c r="V1256" s="1011">
        <v>409.48</v>
      </c>
      <c r="W1256" s="1011" t="s">
        <v>1361</v>
      </c>
      <c r="X1256" s="1011" t="s">
        <v>1331</v>
      </c>
      <c r="Y1256" s="1011" t="s">
        <v>2182</v>
      </c>
      <c r="AA1256" s="1011" t="s">
        <v>2183</v>
      </c>
      <c r="AB1256" s="1011" t="s">
        <v>140</v>
      </c>
    </row>
    <row r="1257" spans="1:28" x14ac:dyDescent="0.25">
      <c r="A1257" s="1011">
        <v>43756410</v>
      </c>
      <c r="B1257" s="1011" t="s">
        <v>1943</v>
      </c>
      <c r="C1257" s="1011" t="s">
        <v>1326</v>
      </c>
      <c r="D1257" s="1011" t="s">
        <v>1</v>
      </c>
      <c r="E1257" s="1011" t="s">
        <v>135</v>
      </c>
      <c r="F1257" s="1011" t="s">
        <v>14</v>
      </c>
      <c r="G1257" s="1011" t="s">
        <v>14</v>
      </c>
      <c r="H1257" s="1011" t="s">
        <v>101</v>
      </c>
      <c r="I1257" s="1011" t="s">
        <v>1620</v>
      </c>
      <c r="J1257" s="1011" t="s">
        <v>1621</v>
      </c>
      <c r="K1257" s="1011" t="s">
        <v>1329</v>
      </c>
      <c r="L1257" s="1011" t="s">
        <v>47</v>
      </c>
      <c r="M1257" s="1011" t="s">
        <v>198</v>
      </c>
      <c r="N1257" s="1011">
        <v>283</v>
      </c>
      <c r="O1257" s="1011">
        <v>52</v>
      </c>
      <c r="P1257" s="1011">
        <v>10335.959999999999</v>
      </c>
      <c r="Q1257" s="1011">
        <v>7198.15</v>
      </c>
      <c r="R1257" s="1011">
        <v>906.38</v>
      </c>
      <c r="S1257" s="1011">
        <v>299.53461824999999</v>
      </c>
      <c r="T1257" s="1011">
        <v>0</v>
      </c>
      <c r="U1257" s="1011">
        <v>0</v>
      </c>
      <c r="V1257" s="1011">
        <v>906.38</v>
      </c>
      <c r="W1257" s="1011" t="s">
        <v>1622</v>
      </c>
      <c r="X1257" s="1011" t="s">
        <v>1331</v>
      </c>
      <c r="Y1257" s="1011" t="s">
        <v>1944</v>
      </c>
      <c r="AA1257" s="1011" t="s">
        <v>1945</v>
      </c>
      <c r="AB1257" s="1011" t="s">
        <v>140</v>
      </c>
    </row>
    <row r="1258" spans="1:28" x14ac:dyDescent="0.25">
      <c r="A1258" s="1011">
        <v>23787096</v>
      </c>
      <c r="B1258" s="1011" t="s">
        <v>1792</v>
      </c>
      <c r="C1258" s="1011" t="s">
        <v>1326</v>
      </c>
      <c r="D1258" s="1011" t="s">
        <v>1</v>
      </c>
      <c r="E1258" s="1011" t="s">
        <v>135</v>
      </c>
      <c r="F1258" s="1011" t="s">
        <v>20</v>
      </c>
      <c r="G1258" s="1011" t="s">
        <v>20</v>
      </c>
      <c r="H1258" s="1011" t="s">
        <v>95</v>
      </c>
      <c r="I1258" s="1011" t="s">
        <v>1793</v>
      </c>
      <c r="J1258" s="1011" t="s">
        <v>1794</v>
      </c>
      <c r="K1258" s="1011" t="s">
        <v>1329</v>
      </c>
      <c r="L1258" s="1011" t="s">
        <v>47</v>
      </c>
      <c r="M1258" s="1011" t="s">
        <v>198</v>
      </c>
      <c r="N1258" s="1011">
        <v>37</v>
      </c>
      <c r="O1258" s="1011">
        <v>31</v>
      </c>
      <c r="P1258" s="1011">
        <v>387.77</v>
      </c>
      <c r="Q1258" s="1011">
        <v>909.2</v>
      </c>
      <c r="R1258" s="1011">
        <v>105.29954712999999</v>
      </c>
      <c r="S1258" s="1011">
        <v>225.35790797000001</v>
      </c>
      <c r="T1258" s="1011">
        <v>-4.5287000000000002E-4</v>
      </c>
      <c r="U1258" s="1011">
        <v>0</v>
      </c>
      <c r="V1258" s="1011">
        <v>105.3</v>
      </c>
      <c r="W1258" s="1011" t="s">
        <v>1795</v>
      </c>
      <c r="X1258" s="1011" t="s">
        <v>1331</v>
      </c>
      <c r="Y1258" s="1011" t="s">
        <v>1796</v>
      </c>
      <c r="AA1258" s="1011" t="s">
        <v>1797</v>
      </c>
      <c r="AB1258" s="1011" t="s">
        <v>140</v>
      </c>
    </row>
    <row r="1259" spans="1:28" x14ac:dyDescent="0.25">
      <c r="A1259" s="1011">
        <v>83757740</v>
      </c>
      <c r="B1259" s="1011" t="s">
        <v>2565</v>
      </c>
      <c r="C1259" s="1011" t="s">
        <v>1326</v>
      </c>
      <c r="D1259" s="1011" t="s">
        <v>1</v>
      </c>
      <c r="E1259" s="1011" t="s">
        <v>135</v>
      </c>
      <c r="F1259" s="1011" t="s">
        <v>34</v>
      </c>
      <c r="G1259" s="1011" t="s">
        <v>34</v>
      </c>
      <c r="H1259" s="1011" t="s">
        <v>88</v>
      </c>
      <c r="I1259" s="1011" t="s">
        <v>2527</v>
      </c>
      <c r="J1259" s="1011" t="s">
        <v>1475</v>
      </c>
      <c r="K1259" s="1011" t="s">
        <v>1329</v>
      </c>
      <c r="L1259" s="1011" t="s">
        <v>47</v>
      </c>
      <c r="M1259" s="1011" t="s">
        <v>198</v>
      </c>
      <c r="N1259" s="1011">
        <v>281</v>
      </c>
      <c r="O1259" s="1011">
        <v>240</v>
      </c>
      <c r="P1259" s="1011">
        <v>3036.51</v>
      </c>
      <c r="Q1259" s="1011">
        <v>19087.16</v>
      </c>
      <c r="R1259" s="1011">
        <v>1626.53</v>
      </c>
      <c r="S1259" s="1011">
        <v>739.91036324000004</v>
      </c>
      <c r="T1259" s="1011">
        <v>0</v>
      </c>
      <c r="U1259" s="1011">
        <v>0</v>
      </c>
      <c r="V1259" s="1011">
        <v>1626.53</v>
      </c>
      <c r="W1259" s="1011" t="s">
        <v>1476</v>
      </c>
      <c r="X1259" s="1011" t="s">
        <v>1331</v>
      </c>
      <c r="Y1259" s="1011" t="s">
        <v>2566</v>
      </c>
      <c r="AA1259" s="1011" t="s">
        <v>1478</v>
      </c>
      <c r="AB1259" s="1011" t="s">
        <v>140</v>
      </c>
    </row>
    <row r="1260" spans="1:28" x14ac:dyDescent="0.25">
      <c r="A1260" s="1011">
        <v>13866041</v>
      </c>
      <c r="B1260" s="1011" t="s">
        <v>2007</v>
      </c>
      <c r="C1260" s="1011" t="s">
        <v>1326</v>
      </c>
      <c r="D1260" s="1011" t="s">
        <v>1</v>
      </c>
      <c r="E1260" s="1011" t="s">
        <v>135</v>
      </c>
      <c r="F1260" s="1011" t="s">
        <v>20</v>
      </c>
      <c r="G1260" s="1011" t="s">
        <v>20</v>
      </c>
      <c r="H1260" s="1011" t="s">
        <v>529</v>
      </c>
      <c r="I1260" s="1011" t="s">
        <v>1675</v>
      </c>
      <c r="J1260" s="1011" t="s">
        <v>1676</v>
      </c>
      <c r="K1260" s="1011" t="s">
        <v>1329</v>
      </c>
      <c r="L1260" s="1011" t="s">
        <v>47</v>
      </c>
      <c r="M1260" s="1011" t="s">
        <v>198</v>
      </c>
      <c r="N1260" s="1011">
        <v>109</v>
      </c>
      <c r="O1260" s="1011">
        <v>59</v>
      </c>
      <c r="P1260" s="1011">
        <v>5746.47</v>
      </c>
      <c r="Q1260" s="1011">
        <v>19951.71</v>
      </c>
      <c r="R1260" s="1011">
        <v>2273.2399999999998</v>
      </c>
      <c r="S1260" s="1011">
        <v>757.58879593999995</v>
      </c>
      <c r="T1260" s="1011">
        <v>0</v>
      </c>
      <c r="U1260" s="1011">
        <v>0</v>
      </c>
      <c r="V1260" s="1011">
        <v>2273.2399999999998</v>
      </c>
      <c r="W1260" s="1011" t="s">
        <v>47</v>
      </c>
      <c r="X1260" s="1011" t="s">
        <v>1331</v>
      </c>
      <c r="Y1260" s="1011" t="s">
        <v>2008</v>
      </c>
      <c r="AA1260" s="1011" t="s">
        <v>2009</v>
      </c>
      <c r="AB1260" s="1011" t="s">
        <v>140</v>
      </c>
    </row>
    <row r="1261" spans="1:28" x14ac:dyDescent="0.25">
      <c r="A1261" s="1011">
        <v>93756971</v>
      </c>
      <c r="B1261" s="1011" t="s">
        <v>1455</v>
      </c>
      <c r="C1261" s="1011" t="s">
        <v>1326</v>
      </c>
      <c r="D1261" s="1011" t="s">
        <v>1</v>
      </c>
      <c r="E1261" s="1011" t="s">
        <v>135</v>
      </c>
      <c r="F1261" s="1011" t="s">
        <v>6</v>
      </c>
      <c r="G1261" s="1011" t="s">
        <v>6</v>
      </c>
      <c r="H1261" s="1011" t="s">
        <v>100</v>
      </c>
      <c r="I1261" s="1011" t="s">
        <v>1456</v>
      </c>
      <c r="J1261" s="1011" t="s">
        <v>1457</v>
      </c>
      <c r="K1261" s="1011" t="s">
        <v>1329</v>
      </c>
      <c r="L1261" s="1011" t="s">
        <v>47</v>
      </c>
      <c r="M1261" s="1011" t="s">
        <v>198</v>
      </c>
      <c r="N1261" s="1011">
        <v>92.5</v>
      </c>
      <c r="O1261" s="1011">
        <v>92.5</v>
      </c>
      <c r="P1261" s="1011">
        <v>1850</v>
      </c>
      <c r="Q1261" s="1011">
        <v>5074.1499999999996</v>
      </c>
      <c r="R1261" s="1011">
        <v>1160.6400000000001</v>
      </c>
      <c r="S1261" s="1011">
        <v>545.13030476999995</v>
      </c>
      <c r="T1261" s="1011">
        <v>0</v>
      </c>
      <c r="U1261" s="1011">
        <v>0</v>
      </c>
      <c r="V1261" s="1011">
        <v>1160.6400000000001</v>
      </c>
      <c r="W1261" s="1011" t="s">
        <v>1458</v>
      </c>
      <c r="X1261" s="1011" t="s">
        <v>1331</v>
      </c>
      <c r="Y1261" s="1011" t="s">
        <v>1459</v>
      </c>
      <c r="AA1261" s="1011" t="s">
        <v>1460</v>
      </c>
      <c r="AB1261" s="1011" t="s">
        <v>140</v>
      </c>
    </row>
    <row r="1262" spans="1:28" x14ac:dyDescent="0.25">
      <c r="A1262" s="1011">
        <v>44135580</v>
      </c>
      <c r="B1262" s="1011" t="s">
        <v>1969</v>
      </c>
      <c r="C1262" s="1011" t="s">
        <v>1326</v>
      </c>
      <c r="D1262" s="1011" t="s">
        <v>1</v>
      </c>
      <c r="E1262" s="1011" t="s">
        <v>135</v>
      </c>
      <c r="F1262" s="1011" t="s">
        <v>38</v>
      </c>
      <c r="G1262" s="1011" t="s">
        <v>38</v>
      </c>
      <c r="H1262" s="1011" t="s">
        <v>105</v>
      </c>
      <c r="I1262" s="1011" t="s">
        <v>1903</v>
      </c>
      <c r="J1262" s="1011" t="s">
        <v>1904</v>
      </c>
      <c r="K1262" s="1011" t="s">
        <v>1329</v>
      </c>
      <c r="L1262" s="1011" t="s">
        <v>47</v>
      </c>
      <c r="M1262" s="1011" t="s">
        <v>198</v>
      </c>
      <c r="N1262" s="1011">
        <v>7</v>
      </c>
      <c r="O1262" s="1011">
        <v>0</v>
      </c>
      <c r="P1262" s="1011">
        <v>140</v>
      </c>
      <c r="Q1262" s="1011">
        <v>280.55</v>
      </c>
      <c r="R1262" s="1011">
        <v>51.44</v>
      </c>
      <c r="S1262" s="1011">
        <v>20.600999999999999</v>
      </c>
      <c r="T1262" s="1011">
        <v>0</v>
      </c>
      <c r="U1262" s="1011">
        <v>0</v>
      </c>
      <c r="V1262" s="1011">
        <v>51.44</v>
      </c>
      <c r="W1262" s="1011" t="s">
        <v>1905</v>
      </c>
      <c r="X1262" s="1011" t="s">
        <v>1331</v>
      </c>
      <c r="Y1262" s="1011" t="s">
        <v>1970</v>
      </c>
      <c r="AA1262" s="1011" t="s">
        <v>1971</v>
      </c>
      <c r="AB1262" s="1011" t="s">
        <v>140</v>
      </c>
    </row>
    <row r="1263" spans="1:28" x14ac:dyDescent="0.25">
      <c r="A1263" s="1011">
        <v>44135580</v>
      </c>
      <c r="B1263" s="1011" t="s">
        <v>1969</v>
      </c>
      <c r="C1263" s="1011" t="s">
        <v>1326</v>
      </c>
      <c r="D1263" s="1011" t="s">
        <v>1</v>
      </c>
      <c r="E1263" s="1011" t="s">
        <v>135</v>
      </c>
      <c r="F1263" s="1011" t="s">
        <v>38</v>
      </c>
      <c r="G1263" s="1011" t="s">
        <v>38</v>
      </c>
      <c r="H1263" s="1011" t="s">
        <v>94</v>
      </c>
      <c r="I1263" s="1011" t="s">
        <v>1903</v>
      </c>
      <c r="J1263" s="1011" t="s">
        <v>1904</v>
      </c>
      <c r="K1263" s="1011" t="s">
        <v>1329</v>
      </c>
      <c r="L1263" s="1011" t="s">
        <v>47</v>
      </c>
      <c r="M1263" s="1011" t="s">
        <v>198</v>
      </c>
      <c r="N1263" s="1011">
        <v>742</v>
      </c>
      <c r="O1263" s="1011">
        <v>360</v>
      </c>
      <c r="P1263" s="1011">
        <v>16243.5</v>
      </c>
      <c r="Q1263" s="1011">
        <v>17411.330000000002</v>
      </c>
      <c r="R1263" s="1011">
        <v>3990.82</v>
      </c>
      <c r="S1263" s="1011">
        <v>2251.76015835</v>
      </c>
      <c r="T1263" s="1011">
        <v>0</v>
      </c>
      <c r="U1263" s="1011">
        <v>0</v>
      </c>
      <c r="V1263" s="1011">
        <v>3990.82</v>
      </c>
      <c r="W1263" s="1011" t="s">
        <v>1905</v>
      </c>
      <c r="X1263" s="1011" t="s">
        <v>1331</v>
      </c>
      <c r="Y1263" s="1011" t="s">
        <v>1970</v>
      </c>
      <c r="AA1263" s="1011" t="s">
        <v>1971</v>
      </c>
      <c r="AB1263" s="1011" t="s">
        <v>140</v>
      </c>
    </row>
    <row r="1264" spans="1:28" x14ac:dyDescent="0.25">
      <c r="A1264" s="1011">
        <v>54180716</v>
      </c>
      <c r="B1264" s="1011" t="s">
        <v>2293</v>
      </c>
      <c r="C1264" s="1011" t="s">
        <v>1326</v>
      </c>
      <c r="D1264" s="1011" t="s">
        <v>1</v>
      </c>
      <c r="E1264" s="1011" t="s">
        <v>135</v>
      </c>
      <c r="F1264" s="1011" t="s">
        <v>6</v>
      </c>
      <c r="G1264" s="1011" t="s">
        <v>6</v>
      </c>
      <c r="H1264" s="1011" t="s">
        <v>97</v>
      </c>
      <c r="I1264" s="1011" t="s">
        <v>2294</v>
      </c>
      <c r="J1264" s="1011" t="s">
        <v>1989</v>
      </c>
      <c r="K1264" s="1011" t="s">
        <v>1329</v>
      </c>
      <c r="L1264" s="1011" t="s">
        <v>47</v>
      </c>
      <c r="M1264" s="1011" t="s">
        <v>198</v>
      </c>
      <c r="N1264" s="1011">
        <v>324.08339999999998</v>
      </c>
      <c r="O1264" s="1011">
        <v>171</v>
      </c>
      <c r="P1264" s="1011">
        <v>5787.1</v>
      </c>
      <c r="Q1264" s="1011">
        <v>8873.77</v>
      </c>
      <c r="R1264" s="1011">
        <v>1674.9511130799999</v>
      </c>
      <c r="S1264" s="1011">
        <v>1641.5868208700001</v>
      </c>
      <c r="T1264" s="1011">
        <v>1.11308E-3</v>
      </c>
      <c r="U1264" s="1011">
        <v>0</v>
      </c>
      <c r="V1264" s="1011">
        <v>1674.95</v>
      </c>
      <c r="W1264" s="1011" t="s">
        <v>1990</v>
      </c>
      <c r="X1264" s="1011" t="s">
        <v>1331</v>
      </c>
      <c r="Y1264" s="1011" t="s">
        <v>2295</v>
      </c>
      <c r="AA1264" s="1011" t="s">
        <v>2296</v>
      </c>
      <c r="AB1264" s="1011" t="s">
        <v>140</v>
      </c>
    </row>
    <row r="1265" spans="1:28" x14ac:dyDescent="0.25">
      <c r="A1265" s="1011">
        <v>14106363</v>
      </c>
      <c r="B1265" s="1011" t="s">
        <v>2208</v>
      </c>
      <c r="C1265" s="1011" t="s">
        <v>1326</v>
      </c>
      <c r="D1265" s="1011" t="s">
        <v>1</v>
      </c>
      <c r="E1265" s="1011" t="s">
        <v>135</v>
      </c>
      <c r="F1265" s="1011" t="s">
        <v>34</v>
      </c>
      <c r="G1265" s="1011" t="s">
        <v>34</v>
      </c>
      <c r="H1265" s="1011" t="s">
        <v>88</v>
      </c>
      <c r="I1265" s="1011" t="s">
        <v>1675</v>
      </c>
      <c r="J1265" s="1011" t="s">
        <v>1676</v>
      </c>
      <c r="K1265" s="1011" t="s">
        <v>1329</v>
      </c>
      <c r="L1265" s="1011" t="s">
        <v>47</v>
      </c>
      <c r="M1265" s="1011" t="s">
        <v>198</v>
      </c>
      <c r="N1265" s="1011">
        <v>316</v>
      </c>
      <c r="O1265" s="1011">
        <v>74</v>
      </c>
      <c r="P1265" s="1011">
        <v>3240</v>
      </c>
      <c r="Q1265" s="1011">
        <v>19185.93</v>
      </c>
      <c r="R1265" s="1011">
        <v>2297.73</v>
      </c>
      <c r="S1265" s="1011">
        <v>1182.8631166299999</v>
      </c>
      <c r="T1265" s="1011">
        <v>0</v>
      </c>
      <c r="U1265" s="1011">
        <v>0</v>
      </c>
      <c r="V1265" s="1011">
        <v>2297.73</v>
      </c>
      <c r="W1265" s="1011" t="s">
        <v>47</v>
      </c>
      <c r="X1265" s="1011" t="s">
        <v>1331</v>
      </c>
      <c r="Y1265" s="1011" t="s">
        <v>2209</v>
      </c>
      <c r="AA1265" s="1011" t="s">
        <v>2210</v>
      </c>
      <c r="AB1265" s="1011" t="s">
        <v>140</v>
      </c>
    </row>
    <row r="1266" spans="1:28" x14ac:dyDescent="0.25">
      <c r="A1266" s="1011">
        <v>4224762</v>
      </c>
      <c r="B1266" s="1011" t="s">
        <v>2154</v>
      </c>
      <c r="C1266" s="1011" t="s">
        <v>1326</v>
      </c>
      <c r="D1266" s="1011" t="s">
        <v>1</v>
      </c>
      <c r="E1266" s="1011" t="s">
        <v>135</v>
      </c>
      <c r="F1266" s="1011" t="s">
        <v>0</v>
      </c>
      <c r="G1266" s="1011" t="s">
        <v>0</v>
      </c>
      <c r="H1266" s="1011" t="s">
        <v>99</v>
      </c>
      <c r="I1266" s="1011" t="s">
        <v>2155</v>
      </c>
      <c r="J1266" s="1011" t="s">
        <v>1504</v>
      </c>
      <c r="K1266" s="1011" t="s">
        <v>1329</v>
      </c>
      <c r="L1266" s="1011" t="s">
        <v>47</v>
      </c>
      <c r="M1266" s="1011" t="s">
        <v>198</v>
      </c>
      <c r="N1266" s="1011">
        <v>133</v>
      </c>
      <c r="O1266" s="1011">
        <v>112</v>
      </c>
      <c r="P1266" s="1011">
        <v>2080.5</v>
      </c>
      <c r="Q1266" s="1011">
        <v>4259.08</v>
      </c>
      <c r="R1266" s="1011">
        <v>257.10000000000002</v>
      </c>
      <c r="S1266" s="1011">
        <v>1086.2964211599999</v>
      </c>
      <c r="T1266" s="1011">
        <v>0</v>
      </c>
      <c r="U1266" s="1011">
        <v>0</v>
      </c>
      <c r="V1266" s="1011">
        <v>257.10000000000002</v>
      </c>
      <c r="W1266" s="1011" t="s">
        <v>1505</v>
      </c>
      <c r="X1266" s="1011" t="s">
        <v>1331</v>
      </c>
      <c r="Y1266" s="1011" t="s">
        <v>2156</v>
      </c>
      <c r="AA1266" s="1011" t="s">
        <v>2157</v>
      </c>
      <c r="AB1266" s="1011" t="s">
        <v>140</v>
      </c>
    </row>
    <row r="1267" spans="1:28" x14ac:dyDescent="0.25">
      <c r="A1267" s="1011">
        <v>74253238</v>
      </c>
      <c r="B1267" s="1011" t="s">
        <v>2373</v>
      </c>
      <c r="C1267" s="1011" t="s">
        <v>1326</v>
      </c>
      <c r="D1267" s="1011" t="s">
        <v>1</v>
      </c>
      <c r="E1267" s="1011" t="s">
        <v>135</v>
      </c>
      <c r="F1267" s="1011" t="s">
        <v>69</v>
      </c>
      <c r="G1267" s="1011" t="s">
        <v>69</v>
      </c>
      <c r="H1267" s="1011" t="s">
        <v>101</v>
      </c>
      <c r="I1267" s="1011" t="s">
        <v>2374</v>
      </c>
      <c r="J1267" s="1011" t="s">
        <v>1328</v>
      </c>
      <c r="K1267" s="1011" t="s">
        <v>1329</v>
      </c>
      <c r="L1267" s="1011" t="s">
        <v>47</v>
      </c>
      <c r="M1267" s="1011" t="s">
        <v>198</v>
      </c>
      <c r="N1267" s="1011">
        <v>136</v>
      </c>
      <c r="O1267" s="1011">
        <v>114</v>
      </c>
      <c r="P1267" s="1011">
        <v>5410.89</v>
      </c>
      <c r="Q1267" s="1011">
        <v>4501.9799999999996</v>
      </c>
      <c r="R1267" s="1011">
        <v>462.83</v>
      </c>
      <c r="S1267" s="1011">
        <v>876.08985298000005</v>
      </c>
      <c r="T1267" s="1011">
        <v>0</v>
      </c>
      <c r="U1267" s="1011">
        <v>0</v>
      </c>
      <c r="V1267" s="1011">
        <v>462.83</v>
      </c>
      <c r="W1267" s="1011" t="s">
        <v>1330</v>
      </c>
      <c r="X1267" s="1011" t="s">
        <v>1331</v>
      </c>
      <c r="Y1267" s="1011" t="s">
        <v>2375</v>
      </c>
      <c r="AA1267" s="1011" t="s">
        <v>2376</v>
      </c>
      <c r="AB1267" s="1011" t="s">
        <v>140</v>
      </c>
    </row>
    <row r="1268" spans="1:28" x14ac:dyDescent="0.25">
      <c r="A1268" s="1011">
        <v>3929775</v>
      </c>
      <c r="B1268" s="1011" t="s">
        <v>2501</v>
      </c>
      <c r="C1268" s="1011" t="s">
        <v>1326</v>
      </c>
      <c r="D1268" s="1011" t="s">
        <v>1</v>
      </c>
      <c r="E1268" s="1011" t="s">
        <v>135</v>
      </c>
      <c r="F1268" s="1011" t="s">
        <v>34</v>
      </c>
      <c r="G1268" s="1011" t="s">
        <v>34</v>
      </c>
      <c r="H1268" s="1011" t="s">
        <v>102</v>
      </c>
      <c r="I1268" s="1011" t="s">
        <v>2105</v>
      </c>
      <c r="J1268" s="1011" t="s">
        <v>2106</v>
      </c>
      <c r="K1268" s="1011" t="s">
        <v>1329</v>
      </c>
      <c r="L1268" s="1011" t="s">
        <v>47</v>
      </c>
      <c r="M1268" s="1011" t="s">
        <v>198</v>
      </c>
      <c r="N1268" s="1011">
        <v>5.5</v>
      </c>
      <c r="O1268" s="1011">
        <v>5.5</v>
      </c>
      <c r="P1268" s="1011">
        <v>149.19999999999999</v>
      </c>
      <c r="Q1268" s="1011">
        <v>241.62</v>
      </c>
      <c r="R1268" s="1011">
        <v>39.94</v>
      </c>
      <c r="S1268" s="1011">
        <v>13.954064669999999</v>
      </c>
      <c r="T1268" s="1011">
        <v>0</v>
      </c>
      <c r="U1268" s="1011">
        <v>0</v>
      </c>
      <c r="V1268" s="1011">
        <v>39.94</v>
      </c>
      <c r="W1268" s="1011" t="s">
        <v>2502</v>
      </c>
      <c r="X1268" s="1011" t="s">
        <v>1331</v>
      </c>
      <c r="Y1268" s="1011" t="s">
        <v>2503</v>
      </c>
      <c r="AA1268" s="1011" t="s">
        <v>2504</v>
      </c>
      <c r="AB1268" s="1011" t="s">
        <v>140</v>
      </c>
    </row>
    <row r="1269" spans="1:28" x14ac:dyDescent="0.25">
      <c r="A1269" s="1011">
        <v>23756901</v>
      </c>
      <c r="B1269" s="1011" t="s">
        <v>1553</v>
      </c>
      <c r="C1269" s="1011" t="s">
        <v>1326</v>
      </c>
      <c r="D1269" s="1011" t="s">
        <v>1</v>
      </c>
      <c r="E1269" s="1011" t="s">
        <v>135</v>
      </c>
      <c r="F1269" s="1011" t="s">
        <v>6</v>
      </c>
      <c r="G1269" s="1011" t="s">
        <v>6</v>
      </c>
      <c r="H1269" s="1011" t="s">
        <v>97</v>
      </c>
      <c r="I1269" s="1011" t="s">
        <v>1554</v>
      </c>
      <c r="J1269" s="1011" t="s">
        <v>1463</v>
      </c>
      <c r="K1269" s="1011" t="s">
        <v>1329</v>
      </c>
      <c r="L1269" s="1011" t="s">
        <v>47</v>
      </c>
      <c r="M1269" s="1011" t="s">
        <v>198</v>
      </c>
      <c r="N1269" s="1011">
        <v>420.25</v>
      </c>
      <c r="O1269" s="1011">
        <v>209</v>
      </c>
      <c r="P1269" s="1011">
        <v>8588.19</v>
      </c>
      <c r="Q1269" s="1011">
        <v>10144.43</v>
      </c>
      <c r="R1269" s="1011">
        <v>1160.06</v>
      </c>
      <c r="S1269" s="1011">
        <v>1640.4449938400001</v>
      </c>
      <c r="T1269" s="1011">
        <v>0</v>
      </c>
      <c r="U1269" s="1011">
        <v>0</v>
      </c>
      <c r="V1269" s="1011">
        <v>1160.06</v>
      </c>
      <c r="W1269" s="1011" t="s">
        <v>1464</v>
      </c>
      <c r="X1269" s="1011" t="s">
        <v>1331</v>
      </c>
      <c r="Y1269" s="1011" t="s">
        <v>1555</v>
      </c>
      <c r="AA1269" s="1011" t="s">
        <v>1556</v>
      </c>
      <c r="AB1269" s="1011" t="s">
        <v>140</v>
      </c>
    </row>
    <row r="1270" spans="1:28" x14ac:dyDescent="0.25">
      <c r="A1270" s="1011">
        <v>24166571</v>
      </c>
      <c r="B1270" s="1011" t="s">
        <v>2381</v>
      </c>
      <c r="C1270" s="1011" t="s">
        <v>1326</v>
      </c>
      <c r="D1270" s="1011" t="s">
        <v>1</v>
      </c>
      <c r="E1270" s="1011" t="s">
        <v>135</v>
      </c>
      <c r="F1270" s="1011" t="s">
        <v>0</v>
      </c>
      <c r="G1270" s="1011" t="s">
        <v>0</v>
      </c>
      <c r="H1270" s="1011" t="s">
        <v>87</v>
      </c>
      <c r="I1270" s="1011" t="s">
        <v>2382</v>
      </c>
      <c r="J1270" s="1011" t="s">
        <v>1499</v>
      </c>
      <c r="K1270" s="1011" t="s">
        <v>1329</v>
      </c>
      <c r="L1270" s="1011" t="s">
        <v>47</v>
      </c>
      <c r="M1270" s="1011" t="s">
        <v>198</v>
      </c>
      <c r="N1270" s="1011">
        <v>170.7</v>
      </c>
      <c r="O1270" s="1011">
        <v>0</v>
      </c>
      <c r="P1270" s="1011">
        <v>3594</v>
      </c>
      <c r="Q1270" s="1011">
        <v>33652.050000000003</v>
      </c>
      <c r="R1270" s="1011">
        <v>4874.92</v>
      </c>
      <c r="S1270" s="1011">
        <v>624.73278735999997</v>
      </c>
      <c r="T1270" s="1011">
        <v>0</v>
      </c>
      <c r="U1270" s="1011">
        <v>0</v>
      </c>
      <c r="V1270" s="1011">
        <v>4874.92</v>
      </c>
      <c r="W1270" s="1011" t="s">
        <v>1361</v>
      </c>
      <c r="X1270" s="1011" t="s">
        <v>1331</v>
      </c>
      <c r="Y1270" s="1011" t="s">
        <v>2383</v>
      </c>
      <c r="AA1270" s="1011" t="s">
        <v>2384</v>
      </c>
      <c r="AB1270" s="1011" t="s">
        <v>140</v>
      </c>
    </row>
    <row r="1271" spans="1:28" x14ac:dyDescent="0.25">
      <c r="A1271" s="1011">
        <v>43758085</v>
      </c>
      <c r="B1271" s="1011" t="s">
        <v>2218</v>
      </c>
      <c r="C1271" s="1011" t="s">
        <v>1326</v>
      </c>
      <c r="D1271" s="1011" t="s">
        <v>1</v>
      </c>
      <c r="E1271" s="1011" t="s">
        <v>135</v>
      </c>
      <c r="F1271" s="1011" t="s">
        <v>38</v>
      </c>
      <c r="G1271" s="1011" t="s">
        <v>38</v>
      </c>
      <c r="H1271" s="1011" t="s">
        <v>92</v>
      </c>
      <c r="I1271" s="1011" t="s">
        <v>2219</v>
      </c>
      <c r="J1271" s="1011" t="s">
        <v>1755</v>
      </c>
      <c r="K1271" s="1011" t="s">
        <v>1329</v>
      </c>
      <c r="L1271" s="1011" t="s">
        <v>47</v>
      </c>
      <c r="M1271" s="1011" t="s">
        <v>198</v>
      </c>
      <c r="N1271" s="1011">
        <v>291</v>
      </c>
      <c r="O1271" s="1011">
        <v>285</v>
      </c>
      <c r="P1271" s="1011">
        <v>6550.75</v>
      </c>
      <c r="Q1271" s="1011">
        <v>5762.65</v>
      </c>
      <c r="R1271" s="1011">
        <v>-1909.57</v>
      </c>
      <c r="S1271" s="1011">
        <v>2715.40214156</v>
      </c>
      <c r="T1271" s="1011">
        <v>0</v>
      </c>
      <c r="U1271" s="1011">
        <v>0</v>
      </c>
      <c r="V1271" s="1011">
        <v>-1909.57</v>
      </c>
      <c r="W1271" s="1011" t="s">
        <v>1361</v>
      </c>
      <c r="X1271" s="1011" t="s">
        <v>1331</v>
      </c>
      <c r="Y1271" s="1011" t="s">
        <v>2220</v>
      </c>
      <c r="AA1271" s="1011" t="s">
        <v>2221</v>
      </c>
      <c r="AB1271" s="1011" t="s">
        <v>140</v>
      </c>
    </row>
    <row r="1272" spans="1:28" x14ac:dyDescent="0.25">
      <c r="A1272" s="1011">
        <v>24053233</v>
      </c>
      <c r="B1272" s="1011" t="s">
        <v>1841</v>
      </c>
      <c r="C1272" s="1011" t="s">
        <v>1326</v>
      </c>
      <c r="D1272" s="1011" t="s">
        <v>1</v>
      </c>
      <c r="E1272" s="1011" t="s">
        <v>135</v>
      </c>
      <c r="F1272" s="1011" t="s">
        <v>0</v>
      </c>
      <c r="G1272" s="1011" t="s">
        <v>0</v>
      </c>
      <c r="H1272" s="1011" t="s">
        <v>529</v>
      </c>
      <c r="I1272" s="1011" t="s">
        <v>1842</v>
      </c>
      <c r="J1272" s="1011" t="s">
        <v>1510</v>
      </c>
      <c r="K1272" s="1011" t="s">
        <v>1329</v>
      </c>
      <c r="L1272" s="1011" t="s">
        <v>47</v>
      </c>
      <c r="M1272" s="1011" t="s">
        <v>198</v>
      </c>
      <c r="N1272" s="1011">
        <v>41</v>
      </c>
      <c r="O1272" s="1011">
        <v>37</v>
      </c>
      <c r="P1272" s="1011">
        <v>2214.23</v>
      </c>
      <c r="Q1272" s="1011">
        <v>9723.1299999999992</v>
      </c>
      <c r="R1272" s="1011">
        <v>-409.18575199000003</v>
      </c>
      <c r="S1272" s="1011">
        <v>271.93489097999998</v>
      </c>
      <c r="T1272" s="1011">
        <v>0.28424801</v>
      </c>
      <c r="U1272" s="1011">
        <v>0</v>
      </c>
      <c r="V1272" s="1011">
        <v>-409.47</v>
      </c>
      <c r="W1272" s="1011" t="s">
        <v>1511</v>
      </c>
      <c r="X1272" s="1011" t="s">
        <v>1331</v>
      </c>
      <c r="Y1272" s="1011" t="s">
        <v>1843</v>
      </c>
      <c r="AA1272" s="1011" t="s">
        <v>1844</v>
      </c>
      <c r="AB1272" s="1011" t="s">
        <v>140</v>
      </c>
    </row>
    <row r="1273" spans="1:28" x14ac:dyDescent="0.25">
      <c r="A1273" s="1011">
        <v>24114548</v>
      </c>
      <c r="B1273" s="1011" t="s">
        <v>2567</v>
      </c>
      <c r="C1273" s="1011" t="s">
        <v>1326</v>
      </c>
      <c r="D1273" s="1011" t="s">
        <v>1</v>
      </c>
      <c r="E1273" s="1011" t="s">
        <v>135</v>
      </c>
      <c r="F1273" s="1011" t="s">
        <v>34</v>
      </c>
      <c r="G1273" s="1011" t="s">
        <v>34</v>
      </c>
      <c r="H1273" s="1011" t="s">
        <v>90</v>
      </c>
      <c r="I1273" s="1011" t="s">
        <v>2568</v>
      </c>
      <c r="J1273" s="1011" t="s">
        <v>1416</v>
      </c>
      <c r="K1273" s="1011" t="s">
        <v>1329</v>
      </c>
      <c r="L1273" s="1011" t="s">
        <v>47</v>
      </c>
      <c r="M1273" s="1011" t="s">
        <v>198</v>
      </c>
      <c r="N1273" s="1011">
        <v>480</v>
      </c>
      <c r="O1273" s="1011">
        <v>402</v>
      </c>
      <c r="P1273" s="1011">
        <v>13782.84</v>
      </c>
      <c r="Q1273" s="1011">
        <v>27170.46</v>
      </c>
      <c r="R1273" s="1011">
        <v>2673.74</v>
      </c>
      <c r="S1273" s="1011">
        <v>2997.7094936899998</v>
      </c>
      <c r="T1273" s="1011">
        <v>0</v>
      </c>
      <c r="U1273" s="1011">
        <v>0</v>
      </c>
      <c r="V1273" s="1011">
        <v>2673.74</v>
      </c>
      <c r="W1273" s="1011" t="s">
        <v>1397</v>
      </c>
      <c r="X1273" s="1011" t="s">
        <v>1331</v>
      </c>
      <c r="Y1273" s="1011" t="s">
        <v>2569</v>
      </c>
      <c r="AA1273" s="1011" t="s">
        <v>2111</v>
      </c>
      <c r="AB1273" s="1011" t="s">
        <v>140</v>
      </c>
    </row>
    <row r="1274" spans="1:28" x14ac:dyDescent="0.25">
      <c r="A1274" s="1011">
        <v>63997555</v>
      </c>
      <c r="B1274" s="1011" t="s">
        <v>1633</v>
      </c>
      <c r="C1274" s="1011" t="s">
        <v>1326</v>
      </c>
      <c r="D1274" s="1011" t="s">
        <v>1</v>
      </c>
      <c r="E1274" s="1011" t="s">
        <v>135</v>
      </c>
      <c r="F1274" s="1011" t="s">
        <v>20</v>
      </c>
      <c r="G1274" s="1011" t="s">
        <v>20</v>
      </c>
      <c r="H1274" s="1011" t="s">
        <v>100</v>
      </c>
      <c r="I1274" s="1011" t="s">
        <v>1503</v>
      </c>
      <c r="J1274" s="1011" t="s">
        <v>1504</v>
      </c>
      <c r="K1274" s="1011" t="s">
        <v>1329</v>
      </c>
      <c r="L1274" s="1011" t="s">
        <v>47</v>
      </c>
      <c r="M1274" s="1011" t="s">
        <v>198</v>
      </c>
      <c r="N1274" s="1011">
        <v>201</v>
      </c>
      <c r="O1274" s="1011">
        <v>1</v>
      </c>
      <c r="P1274" s="1011">
        <v>6020</v>
      </c>
      <c r="Q1274" s="1011">
        <v>16865.330000000002</v>
      </c>
      <c r="R1274" s="1011">
        <v>954.71</v>
      </c>
      <c r="S1274" s="1011">
        <v>311.66120267999997</v>
      </c>
      <c r="T1274" s="1011">
        <v>0</v>
      </c>
      <c r="U1274" s="1011">
        <v>0</v>
      </c>
      <c r="V1274" s="1011">
        <v>954.71</v>
      </c>
      <c r="W1274" s="1011" t="s">
        <v>1505</v>
      </c>
      <c r="X1274" s="1011" t="s">
        <v>1331</v>
      </c>
      <c r="Y1274" s="1011" t="s">
        <v>1634</v>
      </c>
      <c r="AA1274" s="1011" t="s">
        <v>1635</v>
      </c>
      <c r="AB1274" s="1011" t="s">
        <v>140</v>
      </c>
    </row>
    <row r="1275" spans="1:28" x14ac:dyDescent="0.25">
      <c r="A1275" s="1011">
        <v>94142809</v>
      </c>
      <c r="B1275" s="1011" t="s">
        <v>1912</v>
      </c>
      <c r="C1275" s="1011" t="s">
        <v>1326</v>
      </c>
      <c r="D1275" s="1011" t="s">
        <v>1</v>
      </c>
      <c r="E1275" s="1011" t="s">
        <v>135</v>
      </c>
      <c r="F1275" s="1011" t="s">
        <v>48</v>
      </c>
      <c r="G1275" s="1011" t="s">
        <v>48</v>
      </c>
      <c r="H1275" s="1011" t="s">
        <v>90</v>
      </c>
      <c r="I1275" s="1011" t="s">
        <v>1913</v>
      </c>
      <c r="J1275" s="1011" t="s">
        <v>1914</v>
      </c>
      <c r="K1275" s="1011" t="s">
        <v>1329</v>
      </c>
      <c r="L1275" s="1011" t="s">
        <v>47</v>
      </c>
      <c r="M1275" s="1011" t="s">
        <v>198</v>
      </c>
      <c r="N1275" s="1011">
        <v>289</v>
      </c>
      <c r="O1275" s="1011">
        <v>26</v>
      </c>
      <c r="P1275" s="1011">
        <v>2970</v>
      </c>
      <c r="Q1275" s="1011">
        <v>10867.76</v>
      </c>
      <c r="R1275" s="1011">
        <v>1859.7757076099999</v>
      </c>
      <c r="S1275" s="1011">
        <v>1009.7225560000001</v>
      </c>
      <c r="T1275" s="1011">
        <v>-0.48429239000000002</v>
      </c>
      <c r="U1275" s="1011">
        <v>0</v>
      </c>
      <c r="V1275" s="1011">
        <v>1860.26</v>
      </c>
      <c r="W1275" s="1011" t="s">
        <v>1915</v>
      </c>
      <c r="X1275" s="1011" t="s">
        <v>1331</v>
      </c>
      <c r="Y1275" s="1011" t="s">
        <v>1916</v>
      </c>
      <c r="AA1275" s="1011" t="s">
        <v>1917</v>
      </c>
      <c r="AB1275" s="1011" t="s">
        <v>140</v>
      </c>
    </row>
    <row r="1276" spans="1:28" x14ac:dyDescent="0.25">
      <c r="A1276" s="1011">
        <v>94231842</v>
      </c>
      <c r="B1276" s="1011" t="s">
        <v>1946</v>
      </c>
      <c r="C1276" s="1011" t="s">
        <v>1326</v>
      </c>
      <c r="D1276" s="1011" t="s">
        <v>1</v>
      </c>
      <c r="E1276" s="1011" t="s">
        <v>135</v>
      </c>
      <c r="F1276" s="1011" t="s">
        <v>11</v>
      </c>
      <c r="G1276" s="1011" t="s">
        <v>11</v>
      </c>
      <c r="H1276" s="1011" t="s">
        <v>93</v>
      </c>
      <c r="I1276" s="1011" t="s">
        <v>1947</v>
      </c>
      <c r="J1276" s="1011" t="s">
        <v>1868</v>
      </c>
      <c r="K1276" s="1011" t="s">
        <v>1329</v>
      </c>
      <c r="L1276" s="1011" t="s">
        <v>47</v>
      </c>
      <c r="M1276" s="1011" t="s">
        <v>198</v>
      </c>
      <c r="N1276" s="1011">
        <v>31</v>
      </c>
      <c r="O1276" s="1011">
        <v>28</v>
      </c>
      <c r="P1276" s="1011">
        <v>966.09</v>
      </c>
      <c r="Q1276" s="1011">
        <v>1240.1500000000001</v>
      </c>
      <c r="R1276" s="1011">
        <v>110.65</v>
      </c>
      <c r="S1276" s="1011">
        <v>399.76733161999999</v>
      </c>
      <c r="T1276" s="1011">
        <v>0</v>
      </c>
      <c r="U1276" s="1011">
        <v>0</v>
      </c>
      <c r="V1276" s="1011">
        <v>110.65</v>
      </c>
      <c r="W1276" s="1011" t="s">
        <v>1869</v>
      </c>
      <c r="X1276" s="1011" t="s">
        <v>1331</v>
      </c>
      <c r="Y1276" s="1011" t="s">
        <v>1948</v>
      </c>
      <c r="AA1276" s="1011" t="s">
        <v>1949</v>
      </c>
      <c r="AB1276" s="1011" t="s">
        <v>140</v>
      </c>
    </row>
    <row r="1277" spans="1:28" x14ac:dyDescent="0.25">
      <c r="A1277" s="1011">
        <v>74072976</v>
      </c>
      <c r="B1277" s="1011" t="s">
        <v>2187</v>
      </c>
      <c r="C1277" s="1011" t="s">
        <v>1326</v>
      </c>
      <c r="D1277" s="1011" t="s">
        <v>1</v>
      </c>
      <c r="E1277" s="1011" t="s">
        <v>135</v>
      </c>
      <c r="F1277" s="1011" t="s">
        <v>34</v>
      </c>
      <c r="G1277" s="1011" t="s">
        <v>34</v>
      </c>
      <c r="H1277" s="1011" t="s">
        <v>101</v>
      </c>
      <c r="I1277" s="1011" t="s">
        <v>2188</v>
      </c>
      <c r="J1277" s="1011" t="s">
        <v>1328</v>
      </c>
      <c r="K1277" s="1011" t="s">
        <v>1329</v>
      </c>
      <c r="L1277" s="1011" t="s">
        <v>47</v>
      </c>
      <c r="M1277" s="1011" t="s">
        <v>198</v>
      </c>
      <c r="N1277" s="1011">
        <v>38.5</v>
      </c>
      <c r="O1277" s="1011">
        <v>23.5</v>
      </c>
      <c r="P1277" s="1011">
        <v>1611.9</v>
      </c>
      <c r="Q1277" s="1011">
        <v>1274.7</v>
      </c>
      <c r="R1277" s="1011">
        <v>118.62</v>
      </c>
      <c r="S1277" s="1011">
        <v>211.63602366999999</v>
      </c>
      <c r="T1277" s="1011">
        <v>0</v>
      </c>
      <c r="U1277" s="1011">
        <v>0</v>
      </c>
      <c r="V1277" s="1011">
        <v>118.62</v>
      </c>
      <c r="W1277" s="1011" t="s">
        <v>1330</v>
      </c>
      <c r="X1277" s="1011" t="s">
        <v>1331</v>
      </c>
      <c r="Y1277" s="1011" t="s">
        <v>2189</v>
      </c>
      <c r="AA1277" s="1011" t="s">
        <v>2190</v>
      </c>
      <c r="AB1277" s="1011" t="s">
        <v>140</v>
      </c>
    </row>
    <row r="1278" spans="1:28" x14ac:dyDescent="0.25">
      <c r="A1278" s="1011">
        <v>74068347</v>
      </c>
      <c r="B1278" s="1011" t="s">
        <v>1741</v>
      </c>
      <c r="C1278" s="1011" t="s">
        <v>1326</v>
      </c>
      <c r="D1278" s="1011" t="s">
        <v>1</v>
      </c>
      <c r="E1278" s="1011" t="s">
        <v>135</v>
      </c>
      <c r="F1278" s="1011" t="s">
        <v>14</v>
      </c>
      <c r="G1278" s="1011" t="s">
        <v>14</v>
      </c>
      <c r="H1278" s="1011" t="s">
        <v>530</v>
      </c>
      <c r="I1278" s="1011" t="s">
        <v>1742</v>
      </c>
      <c r="J1278" s="1011" t="s">
        <v>1565</v>
      </c>
      <c r="K1278" s="1011" t="s">
        <v>1329</v>
      </c>
      <c r="L1278" s="1011" t="s">
        <v>47</v>
      </c>
      <c r="M1278" s="1011" t="s">
        <v>198</v>
      </c>
      <c r="N1278" s="1011">
        <v>147</v>
      </c>
      <c r="O1278" s="1011">
        <v>16</v>
      </c>
      <c r="P1278" s="1011">
        <v>3085.85</v>
      </c>
      <c r="Q1278" s="1011">
        <v>12811.42</v>
      </c>
      <c r="R1278" s="1011">
        <v>898.38420186999997</v>
      </c>
      <c r="S1278" s="1011">
        <v>450.97426996000002</v>
      </c>
      <c r="T1278" s="1011">
        <v>1.80420187</v>
      </c>
      <c r="U1278" s="1011">
        <v>0</v>
      </c>
      <c r="V1278" s="1011">
        <v>896.58</v>
      </c>
      <c r="W1278" s="1011" t="s">
        <v>65</v>
      </c>
      <c r="X1278" s="1011" t="s">
        <v>1331</v>
      </c>
      <c r="Y1278" s="1011" t="s">
        <v>1743</v>
      </c>
      <c r="AA1278" s="1011" t="s">
        <v>1744</v>
      </c>
      <c r="AB1278" s="1011" t="s">
        <v>140</v>
      </c>
    </row>
    <row r="1279" spans="1:28" x14ac:dyDescent="0.25">
      <c r="A1279" s="1011">
        <v>54045844</v>
      </c>
      <c r="B1279" s="1011" t="s">
        <v>2377</v>
      </c>
      <c r="C1279" s="1011" t="s">
        <v>1326</v>
      </c>
      <c r="D1279" s="1011" t="s">
        <v>1</v>
      </c>
      <c r="E1279" s="1011" t="s">
        <v>135</v>
      </c>
      <c r="F1279" s="1011" t="s">
        <v>74</v>
      </c>
      <c r="G1279" s="1011" t="s">
        <v>74</v>
      </c>
      <c r="H1279" s="1011" t="s">
        <v>93</v>
      </c>
      <c r="I1279" s="1011" t="s">
        <v>2378</v>
      </c>
      <c r="J1279" s="1011" t="s">
        <v>2328</v>
      </c>
      <c r="K1279" s="1011" t="s">
        <v>1329</v>
      </c>
      <c r="L1279" s="1011" t="s">
        <v>47</v>
      </c>
      <c r="M1279" s="1011" t="s">
        <v>198</v>
      </c>
      <c r="N1279" s="1011">
        <v>251</v>
      </c>
      <c r="O1279" s="1011">
        <v>122</v>
      </c>
      <c r="P1279" s="1011">
        <v>4110.46</v>
      </c>
      <c r="Q1279" s="1011">
        <v>9072.83</v>
      </c>
      <c r="R1279" s="1011">
        <v>2126.04</v>
      </c>
      <c r="S1279" s="1011">
        <v>1093.8778710399999</v>
      </c>
      <c r="T1279" s="1011">
        <v>0</v>
      </c>
      <c r="U1279" s="1011">
        <v>0</v>
      </c>
      <c r="V1279" s="1011">
        <v>2126.04</v>
      </c>
      <c r="W1279" s="1011" t="s">
        <v>2329</v>
      </c>
      <c r="X1279" s="1011" t="s">
        <v>1331</v>
      </c>
      <c r="Y1279" s="1011" t="s">
        <v>2379</v>
      </c>
      <c r="AA1279" s="1011" t="s">
        <v>2380</v>
      </c>
      <c r="AB1279" s="1011" t="s">
        <v>140</v>
      </c>
    </row>
    <row r="1280" spans="1:28" x14ac:dyDescent="0.25">
      <c r="A1280" s="1011">
        <v>54056197</v>
      </c>
      <c r="B1280" s="1011" t="s">
        <v>1884</v>
      </c>
      <c r="C1280" s="1011" t="s">
        <v>1326</v>
      </c>
      <c r="D1280" s="1011" t="s">
        <v>1</v>
      </c>
      <c r="E1280" s="1011" t="s">
        <v>135</v>
      </c>
      <c r="F1280" s="1011" t="s">
        <v>20</v>
      </c>
      <c r="G1280" s="1011" t="s">
        <v>20</v>
      </c>
      <c r="H1280" s="1011" t="s">
        <v>104</v>
      </c>
      <c r="I1280" s="1011" t="s">
        <v>1885</v>
      </c>
      <c r="J1280" s="1011" t="s">
        <v>1886</v>
      </c>
      <c r="K1280" s="1011" t="s">
        <v>1329</v>
      </c>
      <c r="L1280" s="1011" t="s">
        <v>47</v>
      </c>
      <c r="M1280" s="1011" t="s">
        <v>198</v>
      </c>
      <c r="N1280" s="1011">
        <v>1</v>
      </c>
      <c r="O1280" s="1011">
        <v>1</v>
      </c>
      <c r="P1280" s="1011">
        <v>43.3</v>
      </c>
      <c r="Q1280" s="1011">
        <v>83.35</v>
      </c>
      <c r="R1280" s="1011">
        <v>19.93</v>
      </c>
      <c r="S1280" s="1011">
        <v>0.60118081999999995</v>
      </c>
      <c r="T1280" s="1011">
        <v>0</v>
      </c>
      <c r="U1280" s="1011">
        <v>0</v>
      </c>
      <c r="V1280" s="1011">
        <v>19.93</v>
      </c>
      <c r="W1280" s="1011" t="s">
        <v>1887</v>
      </c>
      <c r="X1280" s="1011" t="s">
        <v>1331</v>
      </c>
      <c r="Y1280" s="1011" t="s">
        <v>1888</v>
      </c>
      <c r="AA1280" s="1011" t="s">
        <v>1889</v>
      </c>
      <c r="AB1280" s="1011" t="s">
        <v>140</v>
      </c>
    </row>
    <row r="1281" spans="1:28" x14ac:dyDescent="0.25">
      <c r="A1281" s="1011">
        <v>24049512</v>
      </c>
      <c r="B1281" s="1011" t="s">
        <v>2030</v>
      </c>
      <c r="C1281" s="1011" t="s">
        <v>1326</v>
      </c>
      <c r="D1281" s="1011" t="s">
        <v>1</v>
      </c>
      <c r="E1281" s="1011" t="s">
        <v>135</v>
      </c>
      <c r="F1281" s="1011" t="s">
        <v>20</v>
      </c>
      <c r="G1281" s="1011" t="s">
        <v>20</v>
      </c>
      <c r="H1281" s="1011" t="s">
        <v>100</v>
      </c>
      <c r="I1281" s="1011" t="s">
        <v>2031</v>
      </c>
      <c r="J1281" s="1011" t="s">
        <v>1663</v>
      </c>
      <c r="K1281" s="1011" t="s">
        <v>1329</v>
      </c>
      <c r="L1281" s="1011" t="s">
        <v>47</v>
      </c>
      <c r="M1281" s="1011" t="s">
        <v>198</v>
      </c>
      <c r="N1281" s="1011">
        <v>187</v>
      </c>
      <c r="O1281" s="1011">
        <v>142</v>
      </c>
      <c r="P1281" s="1011">
        <v>3970</v>
      </c>
      <c r="Q1281" s="1011">
        <v>14060.75</v>
      </c>
      <c r="R1281" s="1011">
        <v>2911.54</v>
      </c>
      <c r="S1281" s="1011">
        <v>928.30114933000004</v>
      </c>
      <c r="T1281" s="1011">
        <v>0</v>
      </c>
      <c r="U1281" s="1011">
        <v>0</v>
      </c>
      <c r="V1281" s="1011">
        <v>2911.54</v>
      </c>
      <c r="W1281" s="1011" t="s">
        <v>1664</v>
      </c>
      <c r="X1281" s="1011" t="s">
        <v>1331</v>
      </c>
      <c r="Y1281" s="1011" t="s">
        <v>2032</v>
      </c>
      <c r="AA1281" s="1011" t="s">
        <v>2033</v>
      </c>
      <c r="AB1281" s="1011" t="s">
        <v>140</v>
      </c>
    </row>
    <row r="1282" spans="1:28" x14ac:dyDescent="0.25">
      <c r="A1282" s="1011">
        <v>14044937</v>
      </c>
      <c r="B1282" s="1011" t="s">
        <v>1582</v>
      </c>
      <c r="C1282" s="1011" t="s">
        <v>1326</v>
      </c>
      <c r="D1282" s="1011" t="s">
        <v>1</v>
      </c>
      <c r="E1282" s="1011" t="s">
        <v>135</v>
      </c>
      <c r="F1282" s="1011" t="s">
        <v>11</v>
      </c>
      <c r="G1282" s="1011" t="s">
        <v>11</v>
      </c>
      <c r="H1282" s="1011" t="s">
        <v>100</v>
      </c>
      <c r="I1282" s="1011" t="s">
        <v>1583</v>
      </c>
      <c r="J1282" s="1011" t="s">
        <v>1354</v>
      </c>
      <c r="K1282" s="1011" t="s">
        <v>1329</v>
      </c>
      <c r="L1282" s="1011" t="s">
        <v>47</v>
      </c>
      <c r="M1282" s="1011" t="s">
        <v>198</v>
      </c>
      <c r="N1282" s="1011">
        <v>689.25</v>
      </c>
      <c r="O1282" s="1011">
        <v>624.25</v>
      </c>
      <c r="P1282" s="1011">
        <v>12803.5</v>
      </c>
      <c r="Q1282" s="1011">
        <v>44488.68</v>
      </c>
      <c r="R1282" s="1011">
        <v>10933</v>
      </c>
      <c r="S1282" s="1011">
        <v>3090.3043281</v>
      </c>
      <c r="T1282" s="1011">
        <v>0</v>
      </c>
      <c r="U1282" s="1011">
        <v>0</v>
      </c>
      <c r="V1282" s="1011">
        <v>10933</v>
      </c>
      <c r="W1282" s="1011" t="s">
        <v>1355</v>
      </c>
      <c r="X1282" s="1011" t="s">
        <v>1331</v>
      </c>
      <c r="Y1282" s="1011" t="s">
        <v>1584</v>
      </c>
      <c r="AA1282" s="1011" t="s">
        <v>1585</v>
      </c>
      <c r="AB1282" s="1011" t="s">
        <v>140</v>
      </c>
    </row>
    <row r="1283" spans="1:28" x14ac:dyDescent="0.25">
      <c r="A1283" s="1011">
        <v>44223121</v>
      </c>
      <c r="B1283" s="1011" t="s">
        <v>2233</v>
      </c>
      <c r="C1283" s="1011" t="s">
        <v>1326</v>
      </c>
      <c r="D1283" s="1011" t="s">
        <v>1</v>
      </c>
      <c r="E1283" s="1011" t="s">
        <v>135</v>
      </c>
      <c r="F1283" s="1011" t="s">
        <v>6</v>
      </c>
      <c r="G1283" s="1011" t="s">
        <v>6</v>
      </c>
      <c r="H1283" s="1011" t="s">
        <v>102</v>
      </c>
      <c r="I1283" s="1011" t="s">
        <v>2234</v>
      </c>
      <c r="J1283" s="1011" t="s">
        <v>1383</v>
      </c>
      <c r="K1283" s="1011" t="s">
        <v>1329</v>
      </c>
      <c r="L1283" s="1011" t="s">
        <v>47</v>
      </c>
      <c r="M1283" s="1011" t="s">
        <v>198</v>
      </c>
      <c r="N1283" s="1011">
        <v>33</v>
      </c>
      <c r="O1283" s="1011">
        <v>0</v>
      </c>
      <c r="P1283" s="1011">
        <v>1538.21</v>
      </c>
      <c r="Q1283" s="1011">
        <v>2761.78</v>
      </c>
      <c r="R1283" s="1011">
        <v>185.33966716</v>
      </c>
      <c r="S1283" s="1011">
        <v>0.71383319999999995</v>
      </c>
      <c r="T1283" s="1011">
        <v>33.479667159999998</v>
      </c>
      <c r="U1283" s="1011">
        <v>0</v>
      </c>
      <c r="V1283" s="1011">
        <v>151.86000000000001</v>
      </c>
      <c r="W1283" s="1011" t="s">
        <v>1384</v>
      </c>
      <c r="X1283" s="1011" t="s">
        <v>1331</v>
      </c>
      <c r="Y1283" s="1011" t="s">
        <v>2235</v>
      </c>
      <c r="AA1283" s="1011" t="s">
        <v>2236</v>
      </c>
      <c r="AB1283" s="1011" t="s">
        <v>140</v>
      </c>
    </row>
    <row r="1284" spans="1:28" x14ac:dyDescent="0.25">
      <c r="A1284" s="1011">
        <v>4173308</v>
      </c>
      <c r="B1284" s="1011" t="s">
        <v>1976</v>
      </c>
      <c r="C1284" s="1011" t="s">
        <v>1326</v>
      </c>
      <c r="D1284" s="1011" t="s">
        <v>1</v>
      </c>
      <c r="E1284" s="1011" t="s">
        <v>135</v>
      </c>
      <c r="F1284" s="1011" t="s">
        <v>14</v>
      </c>
      <c r="G1284" s="1011" t="s">
        <v>14</v>
      </c>
      <c r="H1284" s="1011" t="s">
        <v>529</v>
      </c>
      <c r="I1284" s="1011" t="s">
        <v>1977</v>
      </c>
      <c r="J1284" s="1011" t="s">
        <v>1892</v>
      </c>
      <c r="K1284" s="1011" t="s">
        <v>1329</v>
      </c>
      <c r="L1284" s="1011" t="s">
        <v>47</v>
      </c>
      <c r="M1284" s="1011" t="s">
        <v>198</v>
      </c>
      <c r="N1284" s="1011">
        <v>123</v>
      </c>
      <c r="O1284" s="1011">
        <v>119</v>
      </c>
      <c r="P1284" s="1011">
        <v>2009.57</v>
      </c>
      <c r="Q1284" s="1011">
        <v>26390.98</v>
      </c>
      <c r="R1284" s="1011">
        <v>3763.3555093</v>
      </c>
      <c r="S1284" s="1011">
        <v>293.93828294999997</v>
      </c>
      <c r="T1284" s="1011">
        <v>45.735509299999997</v>
      </c>
      <c r="U1284" s="1011">
        <v>0</v>
      </c>
      <c r="V1284" s="1011">
        <v>3717.62</v>
      </c>
      <c r="W1284" s="1011" t="s">
        <v>1893</v>
      </c>
      <c r="X1284" s="1011" t="s">
        <v>1331</v>
      </c>
      <c r="Y1284" s="1011" t="s">
        <v>1978</v>
      </c>
      <c r="AA1284" s="1011" t="s">
        <v>1979</v>
      </c>
      <c r="AB1284" s="1011" t="s">
        <v>140</v>
      </c>
    </row>
    <row r="1285" spans="1:28" x14ac:dyDescent="0.25">
      <c r="A1285" s="1011">
        <v>24128670</v>
      </c>
      <c r="B1285" s="1011" t="s">
        <v>1667</v>
      </c>
      <c r="C1285" s="1011" t="s">
        <v>1326</v>
      </c>
      <c r="D1285" s="1011" t="s">
        <v>1</v>
      </c>
      <c r="E1285" s="1011" t="s">
        <v>135</v>
      </c>
      <c r="F1285" s="1011" t="s">
        <v>14</v>
      </c>
      <c r="G1285" s="1011" t="s">
        <v>14</v>
      </c>
      <c r="H1285" s="1011" t="s">
        <v>93</v>
      </c>
      <c r="I1285" s="1011" t="s">
        <v>1668</v>
      </c>
      <c r="J1285" s="1011" t="s">
        <v>1669</v>
      </c>
      <c r="K1285" s="1011" t="s">
        <v>1329</v>
      </c>
      <c r="L1285" s="1011" t="s">
        <v>47</v>
      </c>
      <c r="M1285" s="1011" t="s">
        <v>198</v>
      </c>
      <c r="N1285" s="1011">
        <v>8.25</v>
      </c>
      <c r="O1285" s="1011">
        <v>7</v>
      </c>
      <c r="P1285" s="1011">
        <v>177.68</v>
      </c>
      <c r="Q1285" s="1011">
        <v>322.02</v>
      </c>
      <c r="R1285" s="1011">
        <v>26.45</v>
      </c>
      <c r="S1285" s="1011">
        <v>45.109153220000003</v>
      </c>
      <c r="T1285" s="1011">
        <v>0</v>
      </c>
      <c r="U1285" s="1011">
        <v>0</v>
      </c>
      <c r="V1285" s="1011">
        <v>26.45</v>
      </c>
      <c r="W1285" s="1011" t="s">
        <v>1670</v>
      </c>
      <c r="X1285" s="1011" t="s">
        <v>1331</v>
      </c>
      <c r="Y1285" s="1011" t="s">
        <v>1671</v>
      </c>
      <c r="Z1285" s="1011" t="s">
        <v>1672</v>
      </c>
      <c r="AA1285" s="1011" t="s">
        <v>1673</v>
      </c>
      <c r="AB1285" s="1011" t="s">
        <v>140</v>
      </c>
    </row>
    <row r="1286" spans="1:28" x14ac:dyDescent="0.25">
      <c r="A1286" s="1011">
        <v>54173505</v>
      </c>
      <c r="B1286" s="1011" t="s">
        <v>2164</v>
      </c>
      <c r="C1286" s="1011" t="s">
        <v>1326</v>
      </c>
      <c r="D1286" s="1011" t="s">
        <v>1</v>
      </c>
      <c r="E1286" s="1011" t="s">
        <v>135</v>
      </c>
      <c r="F1286" s="1011" t="s">
        <v>14</v>
      </c>
      <c r="G1286" s="1011" t="s">
        <v>14</v>
      </c>
      <c r="H1286" s="1011" t="s">
        <v>94</v>
      </c>
      <c r="I1286" s="1011" t="s">
        <v>2165</v>
      </c>
      <c r="J1286" s="1011" t="s">
        <v>1874</v>
      </c>
      <c r="K1286" s="1011" t="s">
        <v>1329</v>
      </c>
      <c r="L1286" s="1011" t="s">
        <v>47</v>
      </c>
      <c r="M1286" s="1011" t="s">
        <v>198</v>
      </c>
      <c r="N1286" s="1011">
        <v>84</v>
      </c>
      <c r="O1286" s="1011">
        <v>59</v>
      </c>
      <c r="P1286" s="1011">
        <v>2265</v>
      </c>
      <c r="Q1286" s="1011">
        <v>2445.86</v>
      </c>
      <c r="R1286" s="1011">
        <v>436.02</v>
      </c>
      <c r="S1286" s="1011">
        <v>274.60549563000001</v>
      </c>
      <c r="T1286" s="1011">
        <v>0</v>
      </c>
      <c r="U1286" s="1011">
        <v>0</v>
      </c>
      <c r="V1286" s="1011">
        <v>436.02</v>
      </c>
      <c r="W1286" s="1011" t="s">
        <v>1875</v>
      </c>
      <c r="X1286" s="1011" t="s">
        <v>1331</v>
      </c>
      <c r="Y1286" s="1011" t="s">
        <v>2166</v>
      </c>
      <c r="AA1286" s="1011" t="s">
        <v>2167</v>
      </c>
      <c r="AB1286" s="1011" t="s">
        <v>140</v>
      </c>
    </row>
    <row r="1287" spans="1:28" x14ac:dyDescent="0.25">
      <c r="A1287" s="1011">
        <v>33753096</v>
      </c>
      <c r="B1287" s="1011" t="s">
        <v>2178</v>
      </c>
      <c r="C1287" s="1011" t="s">
        <v>1326</v>
      </c>
      <c r="D1287" s="1011" t="s">
        <v>1</v>
      </c>
      <c r="E1287" s="1011" t="s">
        <v>135</v>
      </c>
      <c r="F1287" s="1011" t="s">
        <v>6</v>
      </c>
      <c r="G1287" s="1011" t="s">
        <v>6</v>
      </c>
      <c r="H1287" s="1011" t="s">
        <v>92</v>
      </c>
      <c r="I1287" s="1011" t="s">
        <v>2179</v>
      </c>
      <c r="J1287" s="1011" t="s">
        <v>1354</v>
      </c>
      <c r="K1287" s="1011" t="s">
        <v>1329</v>
      </c>
      <c r="L1287" s="1011" t="s">
        <v>47</v>
      </c>
      <c r="M1287" s="1011" t="s">
        <v>198</v>
      </c>
      <c r="N1287" s="1011">
        <v>86</v>
      </c>
      <c r="O1287" s="1011">
        <v>82</v>
      </c>
      <c r="P1287" s="1011">
        <v>2006</v>
      </c>
      <c r="Q1287" s="1011">
        <v>2629.97</v>
      </c>
      <c r="R1287" s="1011">
        <v>475.25</v>
      </c>
      <c r="S1287" s="1011">
        <v>353.45896009000001</v>
      </c>
      <c r="T1287" s="1011">
        <v>0</v>
      </c>
      <c r="U1287" s="1011">
        <v>0</v>
      </c>
      <c r="V1287" s="1011">
        <v>475.25</v>
      </c>
      <c r="W1287" s="1011" t="s">
        <v>1355</v>
      </c>
      <c r="X1287" s="1011" t="s">
        <v>1331</v>
      </c>
      <c r="Y1287" s="1011" t="s">
        <v>2180</v>
      </c>
      <c r="AA1287" s="1011" t="s">
        <v>2181</v>
      </c>
      <c r="AB1287" s="1011" t="s">
        <v>140</v>
      </c>
    </row>
    <row r="1288" spans="1:28" x14ac:dyDescent="0.25">
      <c r="A1288" s="1011">
        <v>3768215</v>
      </c>
      <c r="B1288" s="1011" t="s">
        <v>1801</v>
      </c>
      <c r="C1288" s="1011" t="s">
        <v>1326</v>
      </c>
      <c r="D1288" s="1011" t="s">
        <v>1</v>
      </c>
      <c r="E1288" s="1011" t="s">
        <v>135</v>
      </c>
      <c r="F1288" s="1011" t="s">
        <v>11</v>
      </c>
      <c r="G1288" s="1011" t="s">
        <v>11</v>
      </c>
      <c r="H1288" s="1011" t="s">
        <v>529</v>
      </c>
      <c r="I1288" s="1011" t="s">
        <v>1688</v>
      </c>
      <c r="J1288" s="1011" t="s">
        <v>1416</v>
      </c>
      <c r="K1288" s="1011" t="s">
        <v>1329</v>
      </c>
      <c r="L1288" s="1011" t="s">
        <v>47</v>
      </c>
      <c r="M1288" s="1011" t="s">
        <v>198</v>
      </c>
      <c r="N1288" s="1011">
        <v>36</v>
      </c>
      <c r="O1288" s="1011">
        <v>28</v>
      </c>
      <c r="P1288" s="1011">
        <v>839.28</v>
      </c>
      <c r="Q1288" s="1011">
        <v>8502.51</v>
      </c>
      <c r="R1288" s="1011">
        <v>1697.33735886</v>
      </c>
      <c r="S1288" s="1011">
        <v>108.986</v>
      </c>
      <c r="T1288" s="1011">
        <v>10.44735886</v>
      </c>
      <c r="U1288" s="1011">
        <v>0</v>
      </c>
      <c r="V1288" s="1011">
        <v>1686.89</v>
      </c>
      <c r="W1288" s="1011" t="s">
        <v>1397</v>
      </c>
      <c r="X1288" s="1011" t="s">
        <v>1331</v>
      </c>
      <c r="Y1288" s="1011" t="s">
        <v>1802</v>
      </c>
      <c r="AA1288" s="1011" t="s">
        <v>1803</v>
      </c>
      <c r="AB1288" s="1011" t="s">
        <v>140</v>
      </c>
    </row>
    <row r="1289" spans="1:28" x14ac:dyDescent="0.25">
      <c r="A1289" s="1011">
        <v>13768593</v>
      </c>
      <c r="B1289" s="1011" t="s">
        <v>2132</v>
      </c>
      <c r="C1289" s="1011" t="s">
        <v>1326</v>
      </c>
      <c r="D1289" s="1011" t="s">
        <v>1</v>
      </c>
      <c r="E1289" s="1011" t="s">
        <v>135</v>
      </c>
      <c r="F1289" s="1011" t="s">
        <v>6</v>
      </c>
      <c r="G1289" s="1011" t="s">
        <v>6</v>
      </c>
      <c r="H1289" s="1011" t="s">
        <v>102</v>
      </c>
      <c r="I1289" s="1011" t="s">
        <v>2133</v>
      </c>
      <c r="J1289" s="1011" t="s">
        <v>1703</v>
      </c>
      <c r="K1289" s="1011" t="s">
        <v>1329</v>
      </c>
      <c r="L1289" s="1011" t="s">
        <v>47</v>
      </c>
      <c r="M1289" s="1011" t="s">
        <v>198</v>
      </c>
      <c r="N1289" s="1011">
        <v>54.166699999999999</v>
      </c>
      <c r="O1289" s="1011">
        <v>0.16669999999999999</v>
      </c>
      <c r="P1289" s="1011">
        <v>2732.4</v>
      </c>
      <c r="Q1289" s="1011">
        <v>4697.41</v>
      </c>
      <c r="R1289" s="1011">
        <v>196.65745308999999</v>
      </c>
      <c r="S1289" s="1011">
        <v>6.9868435299999998</v>
      </c>
      <c r="T1289" s="1011">
        <v>10.59745309</v>
      </c>
      <c r="U1289" s="1011">
        <v>0</v>
      </c>
      <c r="V1289" s="1011">
        <v>186.06</v>
      </c>
      <c r="W1289" s="1011" t="s">
        <v>1704</v>
      </c>
      <c r="X1289" s="1011" t="s">
        <v>1331</v>
      </c>
      <c r="Y1289" s="1011" t="s">
        <v>2134</v>
      </c>
      <c r="AA1289" s="1011" t="s">
        <v>2135</v>
      </c>
      <c r="AB1289" s="1011" t="s">
        <v>140</v>
      </c>
    </row>
    <row r="1290" spans="1:28" x14ac:dyDescent="0.25">
      <c r="A1290" s="1011">
        <v>83753855</v>
      </c>
      <c r="B1290" s="1011" t="s">
        <v>2151</v>
      </c>
      <c r="C1290" s="1011" t="s">
        <v>1326</v>
      </c>
      <c r="D1290" s="1011" t="s">
        <v>1</v>
      </c>
      <c r="E1290" s="1011" t="s">
        <v>135</v>
      </c>
      <c r="F1290" s="1011" t="s">
        <v>20</v>
      </c>
      <c r="G1290" s="1011" t="s">
        <v>20</v>
      </c>
      <c r="H1290" s="1011" t="s">
        <v>101</v>
      </c>
      <c r="I1290" s="1011" t="s">
        <v>1503</v>
      </c>
      <c r="J1290" s="1011" t="s">
        <v>1504</v>
      </c>
      <c r="K1290" s="1011" t="s">
        <v>1329</v>
      </c>
      <c r="L1290" s="1011" t="s">
        <v>47</v>
      </c>
      <c r="M1290" s="1011" t="s">
        <v>198</v>
      </c>
      <c r="N1290" s="1011">
        <v>438</v>
      </c>
      <c r="O1290" s="1011">
        <v>36</v>
      </c>
      <c r="P1290" s="1011">
        <v>17277</v>
      </c>
      <c r="Q1290" s="1011">
        <v>8150.18</v>
      </c>
      <c r="R1290" s="1011">
        <v>-110.88</v>
      </c>
      <c r="S1290" s="1011">
        <v>696.70287327999995</v>
      </c>
      <c r="T1290" s="1011">
        <v>388</v>
      </c>
      <c r="U1290" s="1011">
        <v>0</v>
      </c>
      <c r="V1290" s="1011">
        <v>-110.88</v>
      </c>
      <c r="W1290" s="1011" t="s">
        <v>1505</v>
      </c>
      <c r="X1290" s="1011" t="s">
        <v>1331</v>
      </c>
      <c r="Y1290" s="1011" t="s">
        <v>2152</v>
      </c>
      <c r="AA1290" s="1011" t="s">
        <v>2153</v>
      </c>
      <c r="AB1290" s="1011" t="s">
        <v>140</v>
      </c>
    </row>
    <row r="1291" spans="1:28" x14ac:dyDescent="0.25">
      <c r="A1291" s="1011">
        <v>83753855</v>
      </c>
      <c r="B1291" s="1011" t="s">
        <v>2151</v>
      </c>
      <c r="C1291" s="1011" t="s">
        <v>1326</v>
      </c>
      <c r="D1291" s="1011" t="s">
        <v>1</v>
      </c>
      <c r="E1291" s="1011" t="s">
        <v>135</v>
      </c>
      <c r="F1291" s="1011" t="s">
        <v>20</v>
      </c>
      <c r="G1291" s="1011" t="s">
        <v>20</v>
      </c>
      <c r="H1291" s="1011" t="s">
        <v>90</v>
      </c>
      <c r="I1291" s="1011" t="s">
        <v>1503</v>
      </c>
      <c r="J1291" s="1011" t="s">
        <v>1504</v>
      </c>
      <c r="K1291" s="1011" t="s">
        <v>1329</v>
      </c>
      <c r="L1291" s="1011" t="s">
        <v>47</v>
      </c>
      <c r="M1291" s="1011" t="s">
        <v>198</v>
      </c>
      <c r="N1291" s="1011">
        <v>482</v>
      </c>
      <c r="O1291" s="1011">
        <v>476</v>
      </c>
      <c r="P1291" s="1011">
        <v>16444.84</v>
      </c>
      <c r="Q1291" s="1011">
        <v>31845.08</v>
      </c>
      <c r="R1291" s="1011">
        <v>4994.96</v>
      </c>
      <c r="S1291" s="1011">
        <v>2332.3535661599999</v>
      </c>
      <c r="T1291" s="1011">
        <v>0</v>
      </c>
      <c r="U1291" s="1011">
        <v>0</v>
      </c>
      <c r="V1291" s="1011">
        <v>4994.96</v>
      </c>
      <c r="W1291" s="1011" t="s">
        <v>1505</v>
      </c>
      <c r="X1291" s="1011" t="s">
        <v>1331</v>
      </c>
      <c r="Y1291" s="1011" t="s">
        <v>2152</v>
      </c>
      <c r="AA1291" s="1011" t="s">
        <v>2153</v>
      </c>
      <c r="AB1291" s="1011" t="s">
        <v>140</v>
      </c>
    </row>
    <row r="1292" spans="1:28" x14ac:dyDescent="0.25">
      <c r="A1292" s="1011">
        <v>63756076</v>
      </c>
      <c r="B1292" s="1011" t="s">
        <v>1872</v>
      </c>
      <c r="C1292" s="1011" t="s">
        <v>1326</v>
      </c>
      <c r="D1292" s="1011" t="s">
        <v>1</v>
      </c>
      <c r="E1292" s="1011" t="s">
        <v>135</v>
      </c>
      <c r="F1292" s="1011" t="s">
        <v>6</v>
      </c>
      <c r="G1292" s="1011" t="s">
        <v>6</v>
      </c>
      <c r="H1292" s="1011" t="s">
        <v>91</v>
      </c>
      <c r="I1292" s="1011" t="s">
        <v>1873</v>
      </c>
      <c r="J1292" s="1011" t="s">
        <v>1874</v>
      </c>
      <c r="K1292" s="1011" t="s">
        <v>1329</v>
      </c>
      <c r="L1292" s="1011" t="s">
        <v>47</v>
      </c>
      <c r="M1292" s="1011" t="s">
        <v>198</v>
      </c>
      <c r="N1292" s="1011">
        <v>5</v>
      </c>
      <c r="O1292" s="1011">
        <v>5</v>
      </c>
      <c r="P1292" s="1011">
        <v>261.14999999999998</v>
      </c>
      <c r="Q1292" s="1011">
        <v>381.93</v>
      </c>
      <c r="R1292" s="1011">
        <v>55.29</v>
      </c>
      <c r="S1292" s="1011">
        <v>19.58625</v>
      </c>
      <c r="T1292" s="1011">
        <v>0</v>
      </c>
      <c r="U1292" s="1011">
        <v>0</v>
      </c>
      <c r="V1292" s="1011">
        <v>55.29</v>
      </c>
      <c r="W1292" s="1011" t="s">
        <v>1875</v>
      </c>
      <c r="X1292" s="1011" t="s">
        <v>1331</v>
      </c>
      <c r="Y1292" s="1011" t="s">
        <v>1876</v>
      </c>
      <c r="AA1292" s="1011" t="s">
        <v>1877</v>
      </c>
      <c r="AB1292" s="1011" t="s">
        <v>140</v>
      </c>
    </row>
    <row r="1293" spans="1:28" x14ac:dyDescent="0.25">
      <c r="A1293" s="1011">
        <v>63757363</v>
      </c>
      <c r="B1293" s="1011" t="s">
        <v>1387</v>
      </c>
      <c r="C1293" s="1011" t="s">
        <v>1326</v>
      </c>
      <c r="D1293" s="1011" t="s">
        <v>1</v>
      </c>
      <c r="E1293" s="1011" t="s">
        <v>135</v>
      </c>
      <c r="F1293" s="1011" t="s">
        <v>0</v>
      </c>
      <c r="G1293" s="1011" t="s">
        <v>0</v>
      </c>
      <c r="H1293" s="1011" t="s">
        <v>93</v>
      </c>
      <c r="I1293" s="1011" t="s">
        <v>1388</v>
      </c>
      <c r="J1293" s="1011" t="s">
        <v>1389</v>
      </c>
      <c r="K1293" s="1011" t="s">
        <v>1329</v>
      </c>
      <c r="L1293" s="1011" t="s">
        <v>47</v>
      </c>
      <c r="M1293" s="1011" t="s">
        <v>198</v>
      </c>
      <c r="N1293" s="1011">
        <v>39</v>
      </c>
      <c r="O1293" s="1011">
        <v>22.25</v>
      </c>
      <c r="P1293" s="1011">
        <v>568.48</v>
      </c>
      <c r="Q1293" s="1011">
        <v>2062.38</v>
      </c>
      <c r="R1293" s="1011">
        <v>820.06</v>
      </c>
      <c r="S1293" s="1011">
        <v>261.83545713000001</v>
      </c>
      <c r="T1293" s="1011">
        <v>0</v>
      </c>
      <c r="U1293" s="1011">
        <v>0</v>
      </c>
      <c r="V1293" s="1011">
        <v>820.06</v>
      </c>
      <c r="W1293" s="1011" t="s">
        <v>1390</v>
      </c>
      <c r="X1293" s="1011" t="s">
        <v>1331</v>
      </c>
      <c r="Y1293" s="1011" t="s">
        <v>1391</v>
      </c>
      <c r="AA1293" s="1011" t="s">
        <v>1392</v>
      </c>
      <c r="AB1293" s="1011" t="s">
        <v>140</v>
      </c>
    </row>
    <row r="1294" spans="1:28" x14ac:dyDescent="0.25">
      <c r="A1294" s="1011">
        <v>83852160</v>
      </c>
      <c r="B1294" s="1011" t="s">
        <v>2498</v>
      </c>
      <c r="C1294" s="1011" t="s">
        <v>1326</v>
      </c>
      <c r="D1294" s="1011" t="s">
        <v>1</v>
      </c>
      <c r="E1294" s="1011" t="s">
        <v>135</v>
      </c>
      <c r="F1294" s="1011" t="s">
        <v>0</v>
      </c>
      <c r="G1294" s="1011" t="s">
        <v>0</v>
      </c>
      <c r="H1294" s="1011" t="s">
        <v>1394</v>
      </c>
      <c r="I1294" s="1011" t="s">
        <v>1376</v>
      </c>
      <c r="J1294" s="1011" t="s">
        <v>1377</v>
      </c>
      <c r="K1294" s="1011" t="s">
        <v>1329</v>
      </c>
      <c r="L1294" s="1011" t="s">
        <v>47</v>
      </c>
      <c r="M1294" s="1011" t="s">
        <v>198</v>
      </c>
      <c r="N1294" s="1011">
        <v>0</v>
      </c>
      <c r="O1294" s="1011">
        <v>0</v>
      </c>
      <c r="P1294" s="1011">
        <v>0</v>
      </c>
      <c r="Q1294" s="1011">
        <v>0</v>
      </c>
      <c r="R1294" s="1011">
        <v>0</v>
      </c>
      <c r="S1294" s="1011">
        <v>0</v>
      </c>
      <c r="T1294" s="1011">
        <v>0</v>
      </c>
      <c r="U1294" s="1011">
        <v>0</v>
      </c>
      <c r="V1294" s="1011">
        <v>0</v>
      </c>
      <c r="W1294" s="1011" t="s">
        <v>1378</v>
      </c>
      <c r="X1294" s="1011" t="s">
        <v>1331</v>
      </c>
      <c r="Y1294" s="1011" t="s">
        <v>2499</v>
      </c>
      <c r="AA1294" s="1011" t="s">
        <v>2500</v>
      </c>
      <c r="AB1294" s="1011" t="s">
        <v>140</v>
      </c>
    </row>
    <row r="1295" spans="1:28" x14ac:dyDescent="0.25">
      <c r="A1295" s="1011">
        <v>64030455</v>
      </c>
      <c r="B1295" s="1011" t="s">
        <v>1646</v>
      </c>
      <c r="C1295" s="1011" t="s">
        <v>1326</v>
      </c>
      <c r="D1295" s="1011" t="s">
        <v>1</v>
      </c>
      <c r="E1295" s="1011" t="s">
        <v>135</v>
      </c>
      <c r="F1295" s="1011" t="s">
        <v>20</v>
      </c>
      <c r="G1295" s="1011" t="s">
        <v>20</v>
      </c>
      <c r="H1295" s="1011" t="s">
        <v>90</v>
      </c>
      <c r="I1295" s="1011" t="s">
        <v>1647</v>
      </c>
      <c r="J1295" s="1011" t="s">
        <v>1648</v>
      </c>
      <c r="K1295" s="1011" t="s">
        <v>1329</v>
      </c>
      <c r="L1295" s="1011" t="s">
        <v>47</v>
      </c>
      <c r="M1295" s="1011" t="s">
        <v>198</v>
      </c>
      <c r="N1295" s="1011">
        <v>207</v>
      </c>
      <c r="O1295" s="1011">
        <v>194</v>
      </c>
      <c r="P1295" s="1011">
        <v>7702.76</v>
      </c>
      <c r="Q1295" s="1011">
        <v>9854.1200000000008</v>
      </c>
      <c r="R1295" s="1011">
        <v>692.25</v>
      </c>
      <c r="S1295" s="1011">
        <v>1265.5327460399999</v>
      </c>
      <c r="T1295" s="1011">
        <v>0</v>
      </c>
      <c r="U1295" s="1011">
        <v>0</v>
      </c>
      <c r="V1295" s="1011">
        <v>692.25</v>
      </c>
      <c r="W1295" s="1011" t="s">
        <v>1649</v>
      </c>
      <c r="X1295" s="1011" t="s">
        <v>1331</v>
      </c>
      <c r="Y1295" s="1011" t="s">
        <v>1650</v>
      </c>
      <c r="AA1295" s="1011" t="s">
        <v>1651</v>
      </c>
      <c r="AB1295" s="1011" t="s">
        <v>140</v>
      </c>
    </row>
    <row r="1296" spans="1:28" x14ac:dyDescent="0.25">
      <c r="A1296" s="1011">
        <v>44135580</v>
      </c>
      <c r="B1296" s="1011" t="s">
        <v>1969</v>
      </c>
      <c r="C1296" s="1011" t="s">
        <v>1326</v>
      </c>
      <c r="D1296" s="1011" t="s">
        <v>1</v>
      </c>
      <c r="E1296" s="1011" t="s">
        <v>135</v>
      </c>
      <c r="F1296" s="1011" t="s">
        <v>38</v>
      </c>
      <c r="G1296" s="1011" t="s">
        <v>38</v>
      </c>
      <c r="H1296" s="1011" t="s">
        <v>96</v>
      </c>
      <c r="I1296" s="1011" t="s">
        <v>1903</v>
      </c>
      <c r="J1296" s="1011" t="s">
        <v>1904</v>
      </c>
      <c r="K1296" s="1011" t="s">
        <v>1329</v>
      </c>
      <c r="L1296" s="1011" t="s">
        <v>47</v>
      </c>
      <c r="M1296" s="1011" t="s">
        <v>198</v>
      </c>
      <c r="N1296" s="1011">
        <v>195</v>
      </c>
      <c r="O1296" s="1011">
        <v>165</v>
      </c>
      <c r="P1296" s="1011">
        <v>581.9</v>
      </c>
      <c r="Q1296" s="1011">
        <v>3389.74</v>
      </c>
      <c r="R1296" s="1011">
        <v>728.99</v>
      </c>
      <c r="S1296" s="1011">
        <v>311.86884036999999</v>
      </c>
      <c r="T1296" s="1011">
        <v>0</v>
      </c>
      <c r="U1296" s="1011">
        <v>0</v>
      </c>
      <c r="V1296" s="1011">
        <v>728.99</v>
      </c>
      <c r="W1296" s="1011" t="s">
        <v>1905</v>
      </c>
      <c r="X1296" s="1011" t="s">
        <v>1331</v>
      </c>
      <c r="Y1296" s="1011" t="s">
        <v>1970</v>
      </c>
      <c r="AA1296" s="1011" t="s">
        <v>1971</v>
      </c>
      <c r="AB1296" s="1011" t="s">
        <v>140</v>
      </c>
    </row>
    <row r="1297" spans="1:28" x14ac:dyDescent="0.25">
      <c r="A1297" s="1011">
        <v>74237348</v>
      </c>
      <c r="B1297" s="1011" t="s">
        <v>1765</v>
      </c>
      <c r="C1297" s="1011" t="s">
        <v>1326</v>
      </c>
      <c r="D1297" s="1011" t="s">
        <v>1</v>
      </c>
      <c r="E1297" s="1011" t="s">
        <v>135</v>
      </c>
      <c r="F1297" s="1011" t="s">
        <v>69</v>
      </c>
      <c r="G1297" s="1011" t="s">
        <v>69</v>
      </c>
      <c r="H1297" s="1011" t="s">
        <v>101</v>
      </c>
      <c r="I1297" s="1011" t="s">
        <v>1766</v>
      </c>
      <c r="J1297" s="1011" t="s">
        <v>1767</v>
      </c>
      <c r="K1297" s="1011" t="s">
        <v>1329</v>
      </c>
      <c r="L1297" s="1011" t="s">
        <v>47</v>
      </c>
      <c r="M1297" s="1011" t="s">
        <v>198</v>
      </c>
      <c r="N1297" s="1011">
        <v>47</v>
      </c>
      <c r="O1297" s="1011">
        <v>21</v>
      </c>
      <c r="P1297" s="1011">
        <v>2076.88</v>
      </c>
      <c r="Q1297" s="1011">
        <v>1605.15</v>
      </c>
      <c r="R1297" s="1011">
        <v>159.94999999999999</v>
      </c>
      <c r="S1297" s="1011">
        <v>164.38698405</v>
      </c>
      <c r="T1297" s="1011">
        <v>0</v>
      </c>
      <c r="U1297" s="1011">
        <v>0</v>
      </c>
      <c r="V1297" s="1011">
        <v>159.94999999999999</v>
      </c>
      <c r="W1297" s="1011" t="s">
        <v>1768</v>
      </c>
      <c r="X1297" s="1011" t="s">
        <v>1331</v>
      </c>
      <c r="Y1297" s="1011" t="s">
        <v>1769</v>
      </c>
      <c r="AA1297" s="1011" t="s">
        <v>1770</v>
      </c>
      <c r="AB1297" s="1011" t="s">
        <v>140</v>
      </c>
    </row>
    <row r="1298" spans="1:28" x14ac:dyDescent="0.25">
      <c r="A1298" s="1011">
        <v>64181985</v>
      </c>
      <c r="B1298" s="1011" t="s">
        <v>2065</v>
      </c>
      <c r="C1298" s="1011" t="s">
        <v>1326</v>
      </c>
      <c r="D1298" s="1011" t="s">
        <v>1</v>
      </c>
      <c r="E1298" s="1011" t="s">
        <v>135</v>
      </c>
      <c r="F1298" s="1011" t="s">
        <v>20</v>
      </c>
      <c r="G1298" s="1011" t="s">
        <v>20</v>
      </c>
      <c r="H1298" s="1011" t="s">
        <v>94</v>
      </c>
      <c r="I1298" s="1011" t="s">
        <v>2066</v>
      </c>
      <c r="J1298" s="1011" t="s">
        <v>2067</v>
      </c>
      <c r="K1298" s="1011" t="s">
        <v>1329</v>
      </c>
      <c r="L1298" s="1011" t="s">
        <v>47</v>
      </c>
      <c r="M1298" s="1011" t="s">
        <v>198</v>
      </c>
      <c r="N1298" s="1011">
        <v>1011.75</v>
      </c>
      <c r="O1298" s="1011">
        <v>250.75</v>
      </c>
      <c r="P1298" s="1011">
        <v>26298.25</v>
      </c>
      <c r="Q1298" s="1011">
        <v>24194.05</v>
      </c>
      <c r="R1298" s="1011">
        <v>3819.71</v>
      </c>
      <c r="S1298" s="1011">
        <v>3146.3394678300001</v>
      </c>
      <c r="T1298" s="1011">
        <v>0</v>
      </c>
      <c r="U1298" s="1011">
        <v>0</v>
      </c>
      <c r="V1298" s="1011">
        <v>3819.71</v>
      </c>
      <c r="W1298" s="1011" t="s">
        <v>2068</v>
      </c>
      <c r="X1298" s="1011" t="s">
        <v>1331</v>
      </c>
      <c r="Y1298" s="1011" t="s">
        <v>2069</v>
      </c>
      <c r="Z1298" s="1011" t="s">
        <v>2070</v>
      </c>
      <c r="AA1298" s="1011" t="s">
        <v>2071</v>
      </c>
      <c r="AB1298" s="1011" t="s">
        <v>140</v>
      </c>
    </row>
    <row r="1299" spans="1:28" x14ac:dyDescent="0.25">
      <c r="A1299" s="1011">
        <v>54179593</v>
      </c>
      <c r="B1299" s="1011" t="s">
        <v>2494</v>
      </c>
      <c r="C1299" s="1011" t="s">
        <v>1326</v>
      </c>
      <c r="D1299" s="1011" t="s">
        <v>1</v>
      </c>
      <c r="E1299" s="1011" t="s">
        <v>135</v>
      </c>
      <c r="F1299" s="1011" t="s">
        <v>20</v>
      </c>
      <c r="G1299" s="1011" t="s">
        <v>20</v>
      </c>
      <c r="H1299" s="1011" t="s">
        <v>529</v>
      </c>
      <c r="I1299" s="1011" t="s">
        <v>1564</v>
      </c>
      <c r="J1299" s="1011" t="s">
        <v>1565</v>
      </c>
      <c r="K1299" s="1011" t="s">
        <v>1329</v>
      </c>
      <c r="L1299" s="1011" t="s">
        <v>47</v>
      </c>
      <c r="M1299" s="1011" t="s">
        <v>198</v>
      </c>
      <c r="N1299" s="1011">
        <v>60</v>
      </c>
      <c r="O1299" s="1011">
        <v>14</v>
      </c>
      <c r="P1299" s="1011">
        <v>4257.05</v>
      </c>
      <c r="Q1299" s="1011">
        <v>12776.45</v>
      </c>
      <c r="R1299" s="1011">
        <v>754.78582019999999</v>
      </c>
      <c r="S1299" s="1011">
        <v>534.25728819000005</v>
      </c>
      <c r="T1299" s="1011">
        <v>2.6758202</v>
      </c>
      <c r="U1299" s="1011">
        <v>0</v>
      </c>
      <c r="V1299" s="1011">
        <v>752.11</v>
      </c>
      <c r="W1299" s="1011" t="s">
        <v>65</v>
      </c>
      <c r="X1299" s="1011" t="s">
        <v>1331</v>
      </c>
      <c r="Y1299" s="1011" t="s">
        <v>2495</v>
      </c>
      <c r="AA1299" s="1011" t="s">
        <v>2496</v>
      </c>
      <c r="AB1299" s="1011" t="s">
        <v>140</v>
      </c>
    </row>
    <row r="1300" spans="1:28" x14ac:dyDescent="0.25">
      <c r="A1300" s="1011">
        <v>13753793</v>
      </c>
      <c r="B1300" s="1011" t="s">
        <v>2072</v>
      </c>
      <c r="C1300" s="1011" t="s">
        <v>1326</v>
      </c>
      <c r="D1300" s="1011" t="s">
        <v>1</v>
      </c>
      <c r="E1300" s="1011" t="s">
        <v>135</v>
      </c>
      <c r="F1300" s="1011" t="s">
        <v>6</v>
      </c>
      <c r="G1300" s="1011" t="s">
        <v>6</v>
      </c>
      <c r="H1300" s="1011" t="s">
        <v>100</v>
      </c>
      <c r="I1300" s="1011" t="s">
        <v>1410</v>
      </c>
      <c r="J1300" s="1011" t="s">
        <v>1411</v>
      </c>
      <c r="K1300" s="1011" t="s">
        <v>1329</v>
      </c>
      <c r="L1300" s="1011" t="s">
        <v>47</v>
      </c>
      <c r="M1300" s="1011" t="s">
        <v>198</v>
      </c>
      <c r="N1300" s="1011">
        <v>186</v>
      </c>
      <c r="O1300" s="1011">
        <v>181</v>
      </c>
      <c r="P1300" s="1011">
        <v>5580</v>
      </c>
      <c r="Q1300" s="1011">
        <v>14364.65</v>
      </c>
      <c r="R1300" s="1011">
        <v>992.35</v>
      </c>
      <c r="S1300" s="1011">
        <v>1531.0253917499999</v>
      </c>
      <c r="T1300" s="1011">
        <v>0</v>
      </c>
      <c r="U1300" s="1011">
        <v>0</v>
      </c>
      <c r="V1300" s="1011">
        <v>992.35</v>
      </c>
      <c r="W1300" s="1011" t="s">
        <v>80</v>
      </c>
      <c r="X1300" s="1011" t="s">
        <v>1331</v>
      </c>
      <c r="Y1300" s="1011" t="s">
        <v>2073</v>
      </c>
      <c r="AA1300" s="1011" t="s">
        <v>2074</v>
      </c>
      <c r="AB1300" s="1011" t="s">
        <v>140</v>
      </c>
    </row>
    <row r="1301" spans="1:28" x14ac:dyDescent="0.25">
      <c r="A1301" s="1011">
        <v>94174273</v>
      </c>
      <c r="B1301" s="1011" t="s">
        <v>2310</v>
      </c>
      <c r="C1301" s="1011" t="s">
        <v>417</v>
      </c>
      <c r="D1301" s="1011" t="s">
        <v>113</v>
      </c>
      <c r="E1301" s="1011" t="s">
        <v>135</v>
      </c>
      <c r="F1301" s="1011" t="s">
        <v>267</v>
      </c>
      <c r="G1301" s="1011" t="s">
        <v>1687</v>
      </c>
      <c r="H1301" s="1011" t="s">
        <v>98</v>
      </c>
      <c r="I1301" s="1011" t="s">
        <v>2311</v>
      </c>
      <c r="J1301" s="1011" t="s">
        <v>1354</v>
      </c>
      <c r="K1301" s="1011" t="s">
        <v>1329</v>
      </c>
      <c r="L1301" s="1011" t="s">
        <v>47</v>
      </c>
      <c r="M1301" s="1011" t="s">
        <v>198</v>
      </c>
      <c r="N1301" s="1011">
        <v>19.333300000000001</v>
      </c>
      <c r="O1301" s="1011">
        <v>6.3333000000000004</v>
      </c>
      <c r="P1301" s="1011">
        <v>310.76</v>
      </c>
      <c r="Q1301" s="1011">
        <v>681.15</v>
      </c>
      <c r="R1301" s="1011">
        <v>104.13</v>
      </c>
      <c r="S1301" s="1011">
        <v>49.31317963</v>
      </c>
      <c r="T1301" s="1011">
        <v>0</v>
      </c>
      <c r="U1301" s="1011">
        <v>0</v>
      </c>
      <c r="V1301" s="1011">
        <v>104.13</v>
      </c>
      <c r="W1301" s="1011" t="s">
        <v>1355</v>
      </c>
      <c r="X1301" s="1011" t="s">
        <v>1331</v>
      </c>
      <c r="Y1301" s="1011" t="s">
        <v>2312</v>
      </c>
      <c r="AA1301" s="1011" t="s">
        <v>2313</v>
      </c>
      <c r="AB1301" s="1011" t="s">
        <v>140</v>
      </c>
    </row>
    <row r="1302" spans="1:28" x14ac:dyDescent="0.25">
      <c r="A1302" s="1011">
        <v>54044805</v>
      </c>
      <c r="B1302" s="1011" t="s">
        <v>1857</v>
      </c>
      <c r="C1302" s="1011" t="s">
        <v>1326</v>
      </c>
      <c r="D1302" s="1011" t="s">
        <v>113</v>
      </c>
      <c r="E1302" s="1011" t="s">
        <v>135</v>
      </c>
      <c r="F1302" s="1011" t="s">
        <v>267</v>
      </c>
      <c r="G1302" s="1011" t="s">
        <v>1687</v>
      </c>
      <c r="H1302" s="1011" t="s">
        <v>101</v>
      </c>
      <c r="I1302" s="1011" t="s">
        <v>1858</v>
      </c>
      <c r="J1302" s="1011" t="s">
        <v>1859</v>
      </c>
      <c r="K1302" s="1011" t="s">
        <v>1329</v>
      </c>
      <c r="L1302" s="1011" t="s">
        <v>47</v>
      </c>
      <c r="M1302" s="1011" t="s">
        <v>198</v>
      </c>
      <c r="N1302" s="1011">
        <v>35</v>
      </c>
      <c r="O1302" s="1011">
        <v>27</v>
      </c>
      <c r="P1302" s="1011">
        <v>1488.54</v>
      </c>
      <c r="Q1302" s="1011">
        <v>1201.03</v>
      </c>
      <c r="R1302" s="1011">
        <v>166.2</v>
      </c>
      <c r="S1302" s="1011">
        <v>197.73593561999999</v>
      </c>
      <c r="T1302" s="1011">
        <v>0</v>
      </c>
      <c r="U1302" s="1011">
        <v>0</v>
      </c>
      <c r="V1302" s="1011">
        <v>166.2</v>
      </c>
      <c r="W1302" s="1011" t="s">
        <v>1860</v>
      </c>
      <c r="X1302" s="1011" t="s">
        <v>1331</v>
      </c>
      <c r="Y1302" s="1011" t="s">
        <v>1861</v>
      </c>
      <c r="AA1302" s="1011" t="s">
        <v>1862</v>
      </c>
      <c r="AB1302" s="1011" t="s">
        <v>140</v>
      </c>
    </row>
    <row r="1303" spans="1:28" x14ac:dyDescent="0.25">
      <c r="A1303" s="1011">
        <v>54277843</v>
      </c>
      <c r="B1303" s="1011" t="s">
        <v>1950</v>
      </c>
      <c r="C1303" s="1011" t="s">
        <v>1326</v>
      </c>
      <c r="D1303" s="1011" t="s">
        <v>1</v>
      </c>
      <c r="E1303" s="1011" t="s">
        <v>135</v>
      </c>
      <c r="F1303" s="1011" t="s">
        <v>38</v>
      </c>
      <c r="G1303" s="1011" t="s">
        <v>38</v>
      </c>
      <c r="H1303" s="1011" t="s">
        <v>97</v>
      </c>
      <c r="I1303" s="1011" t="s">
        <v>1951</v>
      </c>
      <c r="J1303" s="1011" t="s">
        <v>1475</v>
      </c>
      <c r="K1303" s="1011" t="s">
        <v>1329</v>
      </c>
      <c r="L1303" s="1011" t="s">
        <v>47</v>
      </c>
      <c r="M1303" s="1011" t="s">
        <v>198</v>
      </c>
      <c r="N1303" s="1011">
        <v>64</v>
      </c>
      <c r="O1303" s="1011">
        <v>6</v>
      </c>
      <c r="P1303" s="1011">
        <v>692.74</v>
      </c>
      <c r="Q1303" s="1011">
        <v>1786.89</v>
      </c>
      <c r="R1303" s="1011">
        <v>379.07</v>
      </c>
      <c r="S1303" s="1011">
        <v>110.11283503</v>
      </c>
      <c r="T1303" s="1011">
        <v>0</v>
      </c>
      <c r="U1303" s="1011">
        <v>0</v>
      </c>
      <c r="V1303" s="1011">
        <v>379.07</v>
      </c>
      <c r="W1303" s="1011" t="s">
        <v>1476</v>
      </c>
      <c r="X1303" s="1011" t="s">
        <v>1331</v>
      </c>
      <c r="Y1303" s="1011" t="s">
        <v>1952</v>
      </c>
      <c r="AA1303" s="1011" t="s">
        <v>1953</v>
      </c>
      <c r="AB1303" s="1011" t="s">
        <v>140</v>
      </c>
    </row>
    <row r="1304" spans="1:28" x14ac:dyDescent="0.25">
      <c r="A1304" s="1011">
        <v>74235227</v>
      </c>
      <c r="B1304" s="1011" t="s">
        <v>2290</v>
      </c>
      <c r="C1304" s="1011" t="s">
        <v>1326</v>
      </c>
      <c r="D1304" s="1011" t="s">
        <v>1</v>
      </c>
      <c r="E1304" s="1011" t="s">
        <v>135</v>
      </c>
      <c r="F1304" s="1011" t="s">
        <v>34</v>
      </c>
      <c r="G1304" s="1011" t="s">
        <v>34</v>
      </c>
      <c r="H1304" s="1011" t="s">
        <v>95</v>
      </c>
      <c r="I1304" s="1011" t="s">
        <v>1662</v>
      </c>
      <c r="J1304" s="1011" t="s">
        <v>1663</v>
      </c>
      <c r="K1304" s="1011" t="s">
        <v>1329</v>
      </c>
      <c r="L1304" s="1011" t="s">
        <v>47</v>
      </c>
      <c r="M1304" s="1011" t="s">
        <v>198</v>
      </c>
      <c r="N1304" s="1011">
        <v>55</v>
      </c>
      <c r="O1304" s="1011">
        <v>38</v>
      </c>
      <c r="P1304" s="1011">
        <v>615.17999999999995</v>
      </c>
      <c r="Q1304" s="1011">
        <v>1678.1</v>
      </c>
      <c r="R1304" s="1011">
        <v>-101.66734313000001</v>
      </c>
      <c r="S1304" s="1011">
        <v>707.25855565999996</v>
      </c>
      <c r="T1304" s="1011">
        <v>-7.3431299999999998E-3</v>
      </c>
      <c r="U1304" s="1011">
        <v>0</v>
      </c>
      <c r="V1304" s="1011">
        <v>-101.66</v>
      </c>
      <c r="W1304" s="1011" t="s">
        <v>1664</v>
      </c>
      <c r="X1304" s="1011" t="s">
        <v>1331</v>
      </c>
      <c r="Y1304" s="1011" t="s">
        <v>2291</v>
      </c>
      <c r="AA1304" s="1011" t="s">
        <v>2292</v>
      </c>
      <c r="AB1304" s="1011" t="s">
        <v>140</v>
      </c>
    </row>
    <row r="1305" spans="1:28" x14ac:dyDescent="0.25">
      <c r="A1305" s="1011">
        <v>23754377</v>
      </c>
      <c r="B1305" s="1011" t="s">
        <v>2112</v>
      </c>
      <c r="C1305" s="1011" t="s">
        <v>417</v>
      </c>
      <c r="D1305" s="1011" t="s">
        <v>113</v>
      </c>
      <c r="E1305" s="1011" t="s">
        <v>135</v>
      </c>
      <c r="F1305" s="1011" t="s">
        <v>267</v>
      </c>
      <c r="G1305" s="1011" t="s">
        <v>1687</v>
      </c>
      <c r="H1305" s="1011" t="s">
        <v>98</v>
      </c>
      <c r="I1305" s="1011" t="s">
        <v>2113</v>
      </c>
      <c r="J1305" s="1011" t="s">
        <v>2114</v>
      </c>
      <c r="K1305" s="1011" t="s">
        <v>1329</v>
      </c>
      <c r="L1305" s="1011" t="s">
        <v>47</v>
      </c>
      <c r="M1305" s="1011" t="s">
        <v>198</v>
      </c>
      <c r="N1305" s="1011">
        <v>129</v>
      </c>
      <c r="O1305" s="1011">
        <v>109</v>
      </c>
      <c r="P1305" s="1011">
        <v>3417.61</v>
      </c>
      <c r="Q1305" s="1011">
        <v>4234.22</v>
      </c>
      <c r="R1305" s="1011">
        <v>539.9</v>
      </c>
      <c r="S1305" s="1011">
        <v>-188.35563002000001</v>
      </c>
      <c r="T1305" s="1011">
        <v>1559.01</v>
      </c>
      <c r="U1305" s="1011">
        <v>0</v>
      </c>
      <c r="V1305" s="1011">
        <v>542.15</v>
      </c>
      <c r="W1305" s="1011" t="s">
        <v>2115</v>
      </c>
      <c r="X1305" s="1011" t="s">
        <v>1331</v>
      </c>
      <c r="Y1305" s="1011" t="s">
        <v>2116</v>
      </c>
      <c r="AA1305" s="1011" t="s">
        <v>2117</v>
      </c>
      <c r="AB1305" s="1011" t="s">
        <v>140</v>
      </c>
    </row>
    <row r="1306" spans="1:28" x14ac:dyDescent="0.25">
      <c r="A1306" s="1011">
        <v>63955280</v>
      </c>
      <c r="B1306" s="1011" t="s">
        <v>2000</v>
      </c>
      <c r="C1306" s="1011" t="s">
        <v>1326</v>
      </c>
      <c r="D1306" s="1011" t="s">
        <v>1</v>
      </c>
      <c r="E1306" s="1011" t="s">
        <v>135</v>
      </c>
      <c r="F1306" s="1011" t="s">
        <v>20</v>
      </c>
      <c r="G1306" s="1011" t="s">
        <v>20</v>
      </c>
      <c r="H1306" s="1011" t="s">
        <v>96</v>
      </c>
      <c r="I1306" s="1011" t="s">
        <v>2001</v>
      </c>
      <c r="J1306" s="1011" t="s">
        <v>1985</v>
      </c>
      <c r="K1306" s="1011" t="s">
        <v>1329</v>
      </c>
      <c r="L1306" s="1011" t="s">
        <v>47</v>
      </c>
      <c r="M1306" s="1011" t="s">
        <v>198</v>
      </c>
      <c r="N1306" s="1011">
        <v>63.833500000000001</v>
      </c>
      <c r="O1306" s="1011">
        <v>60.833500000000001</v>
      </c>
      <c r="P1306" s="1011">
        <v>179.05</v>
      </c>
      <c r="Q1306" s="1011">
        <v>1226.94</v>
      </c>
      <c r="R1306" s="1011">
        <v>273.18</v>
      </c>
      <c r="S1306" s="1011">
        <v>165.45180751999999</v>
      </c>
      <c r="T1306" s="1011">
        <v>0</v>
      </c>
      <c r="U1306" s="1011">
        <v>0</v>
      </c>
      <c r="V1306" s="1011">
        <v>273.18</v>
      </c>
      <c r="W1306" s="1011" t="s">
        <v>10</v>
      </c>
      <c r="X1306" s="1011" t="s">
        <v>1331</v>
      </c>
      <c r="Y1306" s="1011" t="s">
        <v>2002</v>
      </c>
      <c r="AA1306" s="1011" t="s">
        <v>2003</v>
      </c>
      <c r="AB1306" s="1011" t="s">
        <v>140</v>
      </c>
    </row>
    <row r="1307" spans="1:28" x14ac:dyDescent="0.25">
      <c r="A1307" s="1011">
        <v>73766974</v>
      </c>
      <c r="B1307" s="1011" t="s">
        <v>2505</v>
      </c>
      <c r="C1307" s="1011" t="s">
        <v>1326</v>
      </c>
      <c r="D1307" s="1011" t="s">
        <v>1</v>
      </c>
      <c r="E1307" s="1011" t="s">
        <v>135</v>
      </c>
      <c r="F1307" s="1011" t="s">
        <v>34</v>
      </c>
      <c r="G1307" s="1011" t="s">
        <v>34</v>
      </c>
      <c r="H1307" s="1011" t="s">
        <v>530</v>
      </c>
      <c r="I1307" s="1011" t="s">
        <v>1327</v>
      </c>
      <c r="J1307" s="1011" t="s">
        <v>1328</v>
      </c>
      <c r="K1307" s="1011" t="s">
        <v>1329</v>
      </c>
      <c r="L1307" s="1011" t="s">
        <v>47</v>
      </c>
      <c r="M1307" s="1011" t="s">
        <v>198</v>
      </c>
      <c r="N1307" s="1011">
        <v>5</v>
      </c>
      <c r="O1307" s="1011">
        <v>0</v>
      </c>
      <c r="P1307" s="1011">
        <v>50</v>
      </c>
      <c r="Q1307" s="1011">
        <v>588.54999999999995</v>
      </c>
      <c r="R1307" s="1011">
        <v>78.510000000000005</v>
      </c>
      <c r="S1307" s="1011">
        <v>11</v>
      </c>
      <c r="T1307" s="1011">
        <v>0</v>
      </c>
      <c r="U1307" s="1011">
        <v>0</v>
      </c>
      <c r="V1307" s="1011">
        <v>78.510000000000005</v>
      </c>
      <c r="W1307" s="1011" t="s">
        <v>1330</v>
      </c>
      <c r="X1307" s="1011" t="s">
        <v>1331</v>
      </c>
      <c r="Y1307" s="1011" t="s">
        <v>2506</v>
      </c>
      <c r="AA1307" s="1011" t="s">
        <v>2507</v>
      </c>
      <c r="AB1307" s="1011" t="s">
        <v>140</v>
      </c>
    </row>
    <row r="1308" spans="1:28" x14ac:dyDescent="0.25">
      <c r="A1308" s="1011">
        <v>93970044</v>
      </c>
      <c r="B1308" s="1011" t="s">
        <v>1775</v>
      </c>
      <c r="C1308" s="1011" t="s">
        <v>1326</v>
      </c>
      <c r="D1308" s="1011" t="s">
        <v>1</v>
      </c>
      <c r="E1308" s="1011" t="s">
        <v>135</v>
      </c>
      <c r="F1308" s="1011" t="s">
        <v>20</v>
      </c>
      <c r="G1308" s="1011" t="s">
        <v>20</v>
      </c>
      <c r="H1308" s="1011" t="s">
        <v>96</v>
      </c>
      <c r="I1308" s="1011" t="s">
        <v>1341</v>
      </c>
      <c r="J1308" s="1011" t="s">
        <v>1342</v>
      </c>
      <c r="K1308" s="1011" t="s">
        <v>1329</v>
      </c>
      <c r="L1308" s="1011" t="s">
        <v>47</v>
      </c>
      <c r="M1308" s="1011" t="s">
        <v>198</v>
      </c>
      <c r="N1308" s="1011">
        <v>12.0002</v>
      </c>
      <c r="O1308" s="1011">
        <v>12.0002</v>
      </c>
      <c r="P1308" s="1011">
        <v>16.64</v>
      </c>
      <c r="Q1308" s="1011">
        <v>290.16000000000003</v>
      </c>
      <c r="R1308" s="1011">
        <v>96.12</v>
      </c>
      <c r="S1308" s="1011">
        <v>125.8187209</v>
      </c>
      <c r="T1308" s="1011">
        <v>0</v>
      </c>
      <c r="U1308" s="1011">
        <v>0</v>
      </c>
      <c r="V1308" s="1011">
        <v>96.12</v>
      </c>
      <c r="W1308" s="1011" t="s">
        <v>1343</v>
      </c>
      <c r="X1308" s="1011" t="s">
        <v>1331</v>
      </c>
      <c r="Y1308" s="1011" t="s">
        <v>1776</v>
      </c>
      <c r="AA1308" s="1011" t="s">
        <v>1777</v>
      </c>
      <c r="AB1308" s="1011" t="s">
        <v>140</v>
      </c>
    </row>
    <row r="1309" spans="1:28" x14ac:dyDescent="0.25">
      <c r="A1309" s="1011">
        <v>23752710</v>
      </c>
      <c r="B1309" s="1011" t="s">
        <v>1586</v>
      </c>
      <c r="C1309" s="1011" t="s">
        <v>1326</v>
      </c>
      <c r="D1309" s="1011" t="s">
        <v>1</v>
      </c>
      <c r="E1309" s="1011" t="s">
        <v>135</v>
      </c>
      <c r="F1309" s="1011" t="s">
        <v>20</v>
      </c>
      <c r="G1309" s="1011" t="s">
        <v>20</v>
      </c>
      <c r="H1309" s="1011" t="s">
        <v>92</v>
      </c>
      <c r="I1309" s="1011" t="s">
        <v>1327</v>
      </c>
      <c r="J1309" s="1011" t="s">
        <v>1328</v>
      </c>
      <c r="K1309" s="1011" t="s">
        <v>1329</v>
      </c>
      <c r="L1309" s="1011" t="s">
        <v>47</v>
      </c>
      <c r="M1309" s="1011" t="s">
        <v>198</v>
      </c>
      <c r="N1309" s="1011">
        <v>18</v>
      </c>
      <c r="O1309" s="1011">
        <v>18</v>
      </c>
      <c r="P1309" s="1011">
        <v>630</v>
      </c>
      <c r="Q1309" s="1011">
        <v>391.28</v>
      </c>
      <c r="R1309" s="1011">
        <v>-54.66</v>
      </c>
      <c r="S1309" s="1011">
        <v>78.450932109999997</v>
      </c>
      <c r="T1309" s="1011">
        <v>0</v>
      </c>
      <c r="U1309" s="1011">
        <v>0</v>
      </c>
      <c r="V1309" s="1011">
        <v>-54.66</v>
      </c>
      <c r="W1309" s="1011" t="s">
        <v>1330</v>
      </c>
      <c r="X1309" s="1011" t="s">
        <v>1331</v>
      </c>
      <c r="Y1309" s="1011" t="s">
        <v>1587</v>
      </c>
      <c r="AA1309" s="1011" t="s">
        <v>1588</v>
      </c>
      <c r="AB1309" s="1011" t="s">
        <v>140</v>
      </c>
    </row>
    <row r="1310" spans="1:28" x14ac:dyDescent="0.25">
      <c r="A1310" s="1011">
        <v>94182433</v>
      </c>
      <c r="B1310" s="1011" t="s">
        <v>1753</v>
      </c>
      <c r="C1310" s="1011" t="s">
        <v>1326</v>
      </c>
      <c r="D1310" s="1011" t="s">
        <v>1</v>
      </c>
      <c r="E1310" s="1011" t="s">
        <v>135</v>
      </c>
      <c r="F1310" s="1011" t="s">
        <v>0</v>
      </c>
      <c r="G1310" s="1011" t="s">
        <v>0</v>
      </c>
      <c r="H1310" s="1011" t="s">
        <v>1394</v>
      </c>
      <c r="I1310" s="1011" t="s">
        <v>1754</v>
      </c>
      <c r="J1310" s="1011" t="s">
        <v>1755</v>
      </c>
      <c r="K1310" s="1011" t="s">
        <v>1329</v>
      </c>
      <c r="L1310" s="1011" t="s">
        <v>47</v>
      </c>
      <c r="M1310" s="1011" t="s">
        <v>198</v>
      </c>
      <c r="N1310" s="1011">
        <v>0</v>
      </c>
      <c r="O1310" s="1011">
        <v>0</v>
      </c>
      <c r="P1310" s="1011">
        <v>0</v>
      </c>
      <c r="Q1310" s="1011">
        <v>0</v>
      </c>
      <c r="R1310" s="1011">
        <v>0</v>
      </c>
      <c r="S1310" s="1011">
        <v>0</v>
      </c>
      <c r="T1310" s="1011">
        <v>0</v>
      </c>
      <c r="U1310" s="1011">
        <v>0</v>
      </c>
      <c r="V1310" s="1011">
        <v>0</v>
      </c>
      <c r="W1310" s="1011" t="s">
        <v>1361</v>
      </c>
      <c r="X1310" s="1011" t="s">
        <v>1331</v>
      </c>
      <c r="Y1310" s="1011" t="s">
        <v>1756</v>
      </c>
      <c r="AA1310" s="1011" t="s">
        <v>1757</v>
      </c>
      <c r="AB1310" s="1011" t="s">
        <v>140</v>
      </c>
    </row>
    <row r="1311" spans="1:28" x14ac:dyDescent="0.25">
      <c r="A1311" s="1011">
        <v>3929775</v>
      </c>
      <c r="B1311" s="1011" t="s">
        <v>2501</v>
      </c>
      <c r="C1311" s="1011" t="s">
        <v>1326</v>
      </c>
      <c r="D1311" s="1011" t="s">
        <v>1</v>
      </c>
      <c r="E1311" s="1011" t="s">
        <v>135</v>
      </c>
      <c r="F1311" s="1011" t="s">
        <v>34</v>
      </c>
      <c r="G1311" s="1011" t="s">
        <v>34</v>
      </c>
      <c r="H1311" s="1011" t="s">
        <v>89</v>
      </c>
      <c r="I1311" s="1011" t="s">
        <v>2105</v>
      </c>
      <c r="J1311" s="1011" t="s">
        <v>2106</v>
      </c>
      <c r="K1311" s="1011" t="s">
        <v>1329</v>
      </c>
      <c r="L1311" s="1011" t="s">
        <v>47</v>
      </c>
      <c r="M1311" s="1011" t="s">
        <v>198</v>
      </c>
      <c r="N1311" s="1011">
        <v>4</v>
      </c>
      <c r="O1311" s="1011">
        <v>1</v>
      </c>
      <c r="P1311" s="1011">
        <v>40</v>
      </c>
      <c r="Q1311" s="1011">
        <v>209.11</v>
      </c>
      <c r="R1311" s="1011">
        <v>22.69</v>
      </c>
      <c r="S1311" s="1011">
        <v>6.9382435899999999</v>
      </c>
      <c r="T1311" s="1011">
        <v>0</v>
      </c>
      <c r="U1311" s="1011">
        <v>0</v>
      </c>
      <c r="V1311" s="1011">
        <v>22.69</v>
      </c>
      <c r="W1311" s="1011" t="s">
        <v>2502</v>
      </c>
      <c r="X1311" s="1011" t="s">
        <v>1331</v>
      </c>
      <c r="Y1311" s="1011" t="s">
        <v>2503</v>
      </c>
      <c r="AA1311" s="1011" t="s">
        <v>2504</v>
      </c>
      <c r="AB1311" s="1011" t="s">
        <v>140</v>
      </c>
    </row>
    <row r="1312" spans="1:28" x14ac:dyDescent="0.25">
      <c r="A1312" s="1011">
        <v>43964485</v>
      </c>
      <c r="B1312" s="1011" t="s">
        <v>1827</v>
      </c>
      <c r="C1312" s="1011" t="s">
        <v>1326</v>
      </c>
      <c r="D1312" s="1011" t="s">
        <v>1</v>
      </c>
      <c r="E1312" s="1011" t="s">
        <v>135</v>
      </c>
      <c r="F1312" s="1011" t="s">
        <v>14</v>
      </c>
      <c r="G1312" s="1011" t="s">
        <v>14</v>
      </c>
      <c r="H1312" s="1011" t="s">
        <v>1394</v>
      </c>
      <c r="I1312" s="1011" t="s">
        <v>1688</v>
      </c>
      <c r="J1312" s="1011" t="s">
        <v>1416</v>
      </c>
      <c r="K1312" s="1011" t="s">
        <v>1329</v>
      </c>
      <c r="L1312" s="1011" t="s">
        <v>47</v>
      </c>
      <c r="M1312" s="1011" t="s">
        <v>198</v>
      </c>
      <c r="N1312" s="1011">
        <v>0</v>
      </c>
      <c r="O1312" s="1011">
        <v>0</v>
      </c>
      <c r="P1312" s="1011">
        <v>0</v>
      </c>
      <c r="Q1312" s="1011">
        <v>0</v>
      </c>
      <c r="R1312" s="1011">
        <v>0</v>
      </c>
      <c r="S1312" s="1011">
        <v>0</v>
      </c>
      <c r="T1312" s="1011">
        <v>0</v>
      </c>
      <c r="U1312" s="1011">
        <v>0</v>
      </c>
      <c r="V1312" s="1011">
        <v>0</v>
      </c>
      <c r="W1312" s="1011" t="s">
        <v>1397</v>
      </c>
      <c r="X1312" s="1011" t="s">
        <v>1331</v>
      </c>
      <c r="Y1312" s="1011" t="s">
        <v>1828</v>
      </c>
      <c r="AA1312" s="1011" t="s">
        <v>1829</v>
      </c>
      <c r="AB1312" s="1011" t="s">
        <v>140</v>
      </c>
    </row>
    <row r="1313" spans="1:28" x14ac:dyDescent="0.25">
      <c r="A1313" s="1011">
        <v>23756737</v>
      </c>
      <c r="B1313" s="1011" t="s">
        <v>2168</v>
      </c>
      <c r="C1313" s="1011" t="s">
        <v>1326</v>
      </c>
      <c r="D1313" s="1011" t="s">
        <v>1</v>
      </c>
      <c r="E1313" s="1011" t="s">
        <v>135</v>
      </c>
      <c r="F1313" s="1011" t="s">
        <v>4</v>
      </c>
      <c r="G1313" s="1011" t="s">
        <v>4</v>
      </c>
      <c r="H1313" s="1011" t="s">
        <v>530</v>
      </c>
      <c r="I1313" s="1011" t="s">
        <v>1656</v>
      </c>
      <c r="J1313" s="1011" t="s">
        <v>1657</v>
      </c>
      <c r="K1313" s="1011" t="s">
        <v>1329</v>
      </c>
      <c r="L1313" s="1011" t="s">
        <v>47</v>
      </c>
      <c r="M1313" s="1011" t="s">
        <v>198</v>
      </c>
      <c r="N1313" s="1011">
        <v>2</v>
      </c>
      <c r="O1313" s="1011">
        <v>1</v>
      </c>
      <c r="P1313" s="1011">
        <v>19</v>
      </c>
      <c r="Q1313" s="1011">
        <v>114.66</v>
      </c>
      <c r="R1313" s="1011">
        <v>17.46</v>
      </c>
      <c r="S1313" s="1011">
        <v>4.9000000000000004</v>
      </c>
      <c r="T1313" s="1011">
        <v>0</v>
      </c>
      <c r="U1313" s="1011">
        <v>0</v>
      </c>
      <c r="V1313" s="1011">
        <v>17.46</v>
      </c>
      <c r="W1313" s="1011" t="s">
        <v>1658</v>
      </c>
      <c r="X1313" s="1011" t="s">
        <v>1331</v>
      </c>
      <c r="Y1313" s="1011" t="s">
        <v>2169</v>
      </c>
      <c r="AA1313" s="1011" t="s">
        <v>2170</v>
      </c>
      <c r="AB1313" s="1011" t="s">
        <v>140</v>
      </c>
    </row>
    <row r="1314" spans="1:28" x14ac:dyDescent="0.25">
      <c r="A1314" s="1011">
        <v>64020167</v>
      </c>
      <c r="B1314" s="1011" t="s">
        <v>2264</v>
      </c>
      <c r="C1314" s="1011" t="s">
        <v>1326</v>
      </c>
      <c r="D1314" s="1011" t="s">
        <v>1</v>
      </c>
      <c r="E1314" s="1011" t="s">
        <v>135</v>
      </c>
      <c r="F1314" s="1011" t="s">
        <v>14</v>
      </c>
      <c r="G1314" s="1011" t="s">
        <v>14</v>
      </c>
      <c r="H1314" s="1011" t="s">
        <v>86</v>
      </c>
      <c r="I1314" s="1011" t="s">
        <v>2265</v>
      </c>
      <c r="J1314" s="1011" t="s">
        <v>2266</v>
      </c>
      <c r="K1314" s="1011" t="s">
        <v>1329</v>
      </c>
      <c r="L1314" s="1011" t="s">
        <v>47</v>
      </c>
      <c r="M1314" s="1011" t="s">
        <v>198</v>
      </c>
      <c r="N1314" s="1011">
        <v>4</v>
      </c>
      <c r="O1314" s="1011">
        <v>0</v>
      </c>
      <c r="P1314" s="1011">
        <v>26.4</v>
      </c>
      <c r="Q1314" s="1011">
        <v>470.78</v>
      </c>
      <c r="R1314" s="1011">
        <v>43.33</v>
      </c>
      <c r="S1314" s="1011">
        <v>15.6</v>
      </c>
      <c r="T1314" s="1011">
        <v>0</v>
      </c>
      <c r="U1314" s="1011">
        <v>0</v>
      </c>
      <c r="V1314" s="1011">
        <v>43.33</v>
      </c>
      <c r="W1314" s="1011" t="s">
        <v>2267</v>
      </c>
      <c r="X1314" s="1011" t="s">
        <v>1331</v>
      </c>
      <c r="Y1314" s="1011" t="s">
        <v>2268</v>
      </c>
      <c r="AA1314" s="1011" t="s">
        <v>2269</v>
      </c>
      <c r="AB1314" s="1011" t="s">
        <v>140</v>
      </c>
    </row>
    <row r="1315" spans="1:28" x14ac:dyDescent="0.25">
      <c r="A1315" s="1011">
        <v>54172879</v>
      </c>
      <c r="B1315" s="1011" t="s">
        <v>2421</v>
      </c>
      <c r="C1315" s="1011" t="s">
        <v>1326</v>
      </c>
      <c r="D1315" s="1011" t="s">
        <v>1</v>
      </c>
      <c r="E1315" s="1011" t="s">
        <v>135</v>
      </c>
      <c r="F1315" s="1011" t="s">
        <v>38</v>
      </c>
      <c r="G1315" s="1011" t="s">
        <v>38</v>
      </c>
      <c r="H1315" s="1011" t="s">
        <v>96</v>
      </c>
      <c r="I1315" s="1011" t="s">
        <v>1595</v>
      </c>
      <c r="J1315" s="1011" t="s">
        <v>1596</v>
      </c>
      <c r="K1315" s="1011" t="s">
        <v>1329</v>
      </c>
      <c r="L1315" s="1011" t="s">
        <v>47</v>
      </c>
      <c r="M1315" s="1011" t="s">
        <v>198</v>
      </c>
      <c r="N1315" s="1011">
        <v>1</v>
      </c>
      <c r="O1315" s="1011">
        <v>0</v>
      </c>
      <c r="P1315" s="1011">
        <v>26.98</v>
      </c>
      <c r="Q1315" s="1011">
        <v>55.88</v>
      </c>
      <c r="R1315" s="1011">
        <v>1.57680423</v>
      </c>
      <c r="S1315" s="1011">
        <v>11.93048639</v>
      </c>
      <c r="T1315" s="1011">
        <v>-0.19319576999999999</v>
      </c>
      <c r="U1315" s="1011">
        <v>0</v>
      </c>
      <c r="V1315" s="1011">
        <v>1.77</v>
      </c>
      <c r="W1315" s="1011" t="s">
        <v>1597</v>
      </c>
      <c r="X1315" s="1011" t="s">
        <v>1331</v>
      </c>
      <c r="Y1315" s="1011" t="s">
        <v>2422</v>
      </c>
      <c r="AA1315" s="1011" t="s">
        <v>2423</v>
      </c>
      <c r="AB1315" s="1011" t="s">
        <v>140</v>
      </c>
    </row>
    <row r="1316" spans="1:28" x14ac:dyDescent="0.25">
      <c r="A1316" s="1011">
        <v>3756327</v>
      </c>
      <c r="B1316" s="1011" t="s">
        <v>2348</v>
      </c>
      <c r="C1316" s="1011" t="s">
        <v>1326</v>
      </c>
      <c r="D1316" s="1011" t="s">
        <v>1</v>
      </c>
      <c r="E1316" s="1011" t="s">
        <v>135</v>
      </c>
      <c r="F1316" s="1011" t="s">
        <v>14</v>
      </c>
      <c r="G1316" s="1011" t="s">
        <v>14</v>
      </c>
      <c r="H1316" s="1011" t="s">
        <v>92</v>
      </c>
      <c r="I1316" s="1011" t="s">
        <v>1879</v>
      </c>
      <c r="J1316" s="1011" t="s">
        <v>1880</v>
      </c>
      <c r="K1316" s="1011" t="s">
        <v>1329</v>
      </c>
      <c r="L1316" s="1011" t="s">
        <v>47</v>
      </c>
      <c r="M1316" s="1011" t="s">
        <v>198</v>
      </c>
      <c r="N1316" s="1011">
        <v>0</v>
      </c>
      <c r="O1316" s="1011">
        <v>0</v>
      </c>
      <c r="P1316" s="1011">
        <v>0</v>
      </c>
      <c r="Q1316" s="1011">
        <v>0</v>
      </c>
      <c r="R1316" s="1011">
        <v>0</v>
      </c>
      <c r="S1316" s="1011">
        <v>0</v>
      </c>
      <c r="T1316" s="1011">
        <v>0</v>
      </c>
      <c r="U1316" s="1011">
        <v>0</v>
      </c>
      <c r="V1316" s="1011">
        <v>0</v>
      </c>
      <c r="W1316" s="1011" t="s">
        <v>1881</v>
      </c>
      <c r="X1316" s="1011" t="s">
        <v>1331</v>
      </c>
      <c r="Y1316" s="1011" t="s">
        <v>2349</v>
      </c>
      <c r="AA1316" s="1011" t="s">
        <v>2350</v>
      </c>
      <c r="AB1316" s="1011" t="s">
        <v>140</v>
      </c>
    </row>
    <row r="1317" spans="1:28" x14ac:dyDescent="0.25">
      <c r="A1317" s="1011">
        <v>73968232</v>
      </c>
      <c r="B1317" s="1011" t="s">
        <v>1896</v>
      </c>
      <c r="C1317" s="1011" t="s">
        <v>1326</v>
      </c>
      <c r="D1317" s="1011" t="s">
        <v>1</v>
      </c>
      <c r="E1317" s="1011" t="s">
        <v>135</v>
      </c>
      <c r="F1317" s="1011" t="s">
        <v>20</v>
      </c>
      <c r="G1317" s="1011" t="s">
        <v>20</v>
      </c>
      <c r="H1317" s="1011" t="s">
        <v>91</v>
      </c>
      <c r="I1317" s="1011" t="s">
        <v>1897</v>
      </c>
      <c r="J1317" s="1011" t="s">
        <v>1898</v>
      </c>
      <c r="K1317" s="1011" t="s">
        <v>1329</v>
      </c>
      <c r="L1317" s="1011" t="s">
        <v>47</v>
      </c>
      <c r="M1317" s="1011" t="s">
        <v>198</v>
      </c>
      <c r="N1317" s="1011">
        <v>2</v>
      </c>
      <c r="O1317" s="1011">
        <v>1</v>
      </c>
      <c r="P1317" s="1011">
        <v>134.9</v>
      </c>
      <c r="Q1317" s="1011">
        <v>126.49</v>
      </c>
      <c r="R1317" s="1011">
        <v>4.0999999999999996</v>
      </c>
      <c r="S1317" s="1011">
        <v>4.10450581</v>
      </c>
      <c r="T1317" s="1011">
        <v>0</v>
      </c>
      <c r="U1317" s="1011">
        <v>0</v>
      </c>
      <c r="V1317" s="1011">
        <v>4.0999999999999996</v>
      </c>
      <c r="W1317" s="1011" t="s">
        <v>1899</v>
      </c>
      <c r="X1317" s="1011" t="s">
        <v>1331</v>
      </c>
      <c r="Y1317" s="1011" t="s">
        <v>1900</v>
      </c>
      <c r="AA1317" s="1011" t="s">
        <v>1901</v>
      </c>
      <c r="AB1317" s="1011" t="s">
        <v>140</v>
      </c>
    </row>
    <row r="1318" spans="1:28" x14ac:dyDescent="0.25">
      <c r="A1318" s="1011">
        <v>3756756</v>
      </c>
      <c r="B1318" s="1011" t="s">
        <v>2514</v>
      </c>
      <c r="C1318" s="1011" t="s">
        <v>1326</v>
      </c>
      <c r="D1318" s="1011" t="s">
        <v>113</v>
      </c>
      <c r="E1318" s="1011" t="s">
        <v>135</v>
      </c>
      <c r="F1318" s="1011" t="s">
        <v>267</v>
      </c>
      <c r="G1318" s="1011" t="s">
        <v>1687</v>
      </c>
      <c r="H1318" s="1011" t="s">
        <v>95</v>
      </c>
      <c r="I1318" s="1011" t="s">
        <v>2515</v>
      </c>
      <c r="J1318" s="1011" t="s">
        <v>2516</v>
      </c>
      <c r="K1318" s="1011" t="s">
        <v>1329</v>
      </c>
      <c r="L1318" s="1011" t="s">
        <v>47</v>
      </c>
      <c r="M1318" s="1011" t="s">
        <v>198</v>
      </c>
      <c r="N1318" s="1011">
        <v>126.71250000000001</v>
      </c>
      <c r="O1318" s="1011">
        <v>88.3125</v>
      </c>
      <c r="P1318" s="1011">
        <v>1721.14</v>
      </c>
      <c r="Q1318" s="1011">
        <v>5465.89</v>
      </c>
      <c r="R1318" s="1011">
        <v>-163.76034833</v>
      </c>
      <c r="S1318" s="1011">
        <v>2329.6381998900001</v>
      </c>
      <c r="T1318" s="1011">
        <v>-0.25034833000000001</v>
      </c>
      <c r="U1318" s="1011">
        <v>0</v>
      </c>
      <c r="V1318" s="1011">
        <v>-163.51</v>
      </c>
      <c r="W1318" s="1011" t="s">
        <v>2517</v>
      </c>
      <c r="X1318" s="1011" t="s">
        <v>1331</v>
      </c>
      <c r="Y1318" s="1011" t="s">
        <v>2518</v>
      </c>
      <c r="AA1318" s="1011" t="s">
        <v>2519</v>
      </c>
      <c r="AB1318" s="1011" t="s">
        <v>140</v>
      </c>
    </row>
    <row r="1319" spans="1:28" x14ac:dyDescent="0.25">
      <c r="A1319" s="1011">
        <v>3756756</v>
      </c>
      <c r="B1319" s="1011" t="s">
        <v>2514</v>
      </c>
      <c r="C1319" s="1011" t="s">
        <v>1326</v>
      </c>
      <c r="D1319" s="1011" t="s">
        <v>113</v>
      </c>
      <c r="E1319" s="1011" t="s">
        <v>135</v>
      </c>
      <c r="F1319" s="1011" t="s">
        <v>267</v>
      </c>
      <c r="G1319" s="1011" t="s">
        <v>1687</v>
      </c>
      <c r="H1319" s="1011" t="s">
        <v>93</v>
      </c>
      <c r="I1319" s="1011" t="s">
        <v>2515</v>
      </c>
      <c r="J1319" s="1011" t="s">
        <v>2516</v>
      </c>
      <c r="K1319" s="1011" t="s">
        <v>1329</v>
      </c>
      <c r="L1319" s="1011" t="s">
        <v>47</v>
      </c>
      <c r="M1319" s="1011" t="s">
        <v>198</v>
      </c>
      <c r="N1319" s="1011">
        <v>113.5834</v>
      </c>
      <c r="O1319" s="1011">
        <v>90.583399999999997</v>
      </c>
      <c r="P1319" s="1011">
        <v>1319.67</v>
      </c>
      <c r="Q1319" s="1011">
        <v>4253.3900000000003</v>
      </c>
      <c r="R1319" s="1011">
        <v>803.65</v>
      </c>
      <c r="S1319" s="1011">
        <v>1113.46470239</v>
      </c>
      <c r="T1319" s="1011">
        <v>0</v>
      </c>
      <c r="U1319" s="1011">
        <v>0</v>
      </c>
      <c r="V1319" s="1011">
        <v>803.65</v>
      </c>
      <c r="W1319" s="1011" t="s">
        <v>2517</v>
      </c>
      <c r="X1319" s="1011" t="s">
        <v>1331</v>
      </c>
      <c r="Y1319" s="1011" t="s">
        <v>2518</v>
      </c>
      <c r="AA1319" s="1011" t="s">
        <v>2519</v>
      </c>
      <c r="AB1319" s="1011" t="s">
        <v>140</v>
      </c>
    </row>
    <row r="1320" spans="1:28" x14ac:dyDescent="0.25">
      <c r="A1320" s="1011">
        <v>84105592</v>
      </c>
      <c r="B1320" s="1011" t="s">
        <v>2478</v>
      </c>
      <c r="C1320" s="1011" t="s">
        <v>1326</v>
      </c>
      <c r="D1320" s="1011" t="s">
        <v>1</v>
      </c>
      <c r="E1320" s="1011" t="s">
        <v>135</v>
      </c>
      <c r="F1320" s="1011" t="s">
        <v>11</v>
      </c>
      <c r="G1320" s="1011" t="s">
        <v>11</v>
      </c>
      <c r="H1320" s="1011" t="s">
        <v>97</v>
      </c>
      <c r="I1320" s="1011" t="s">
        <v>2479</v>
      </c>
      <c r="J1320" s="1011" t="s">
        <v>1360</v>
      </c>
      <c r="K1320" s="1011" t="s">
        <v>1329</v>
      </c>
      <c r="L1320" s="1011" t="s">
        <v>47</v>
      </c>
      <c r="M1320" s="1011" t="s">
        <v>198</v>
      </c>
      <c r="N1320" s="1011">
        <v>1469.6674</v>
      </c>
      <c r="O1320" s="1011">
        <v>774.16740000000004</v>
      </c>
      <c r="P1320" s="1011">
        <v>42195.58</v>
      </c>
      <c r="Q1320" s="1011">
        <v>39602.68</v>
      </c>
      <c r="R1320" s="1011">
        <v>3653.4173440999998</v>
      </c>
      <c r="S1320" s="1011">
        <v>9439.4827123600007</v>
      </c>
      <c r="T1320" s="1011">
        <v>-0.22265589999999999</v>
      </c>
      <c r="U1320" s="1011">
        <v>0</v>
      </c>
      <c r="V1320" s="1011">
        <v>3653.64</v>
      </c>
      <c r="W1320" s="1011" t="s">
        <v>1361</v>
      </c>
      <c r="X1320" s="1011" t="s">
        <v>1331</v>
      </c>
      <c r="Y1320" s="1011" t="s">
        <v>2480</v>
      </c>
      <c r="AA1320" s="1011" t="s">
        <v>2481</v>
      </c>
      <c r="AB1320" s="1011" t="s">
        <v>140</v>
      </c>
    </row>
    <row r="1321" spans="1:28" x14ac:dyDescent="0.25">
      <c r="A1321" s="1011">
        <v>84085539</v>
      </c>
      <c r="B1321" s="1011" t="s">
        <v>2440</v>
      </c>
      <c r="C1321" s="1011" t="s">
        <v>1326</v>
      </c>
      <c r="D1321" s="1011" t="s">
        <v>1</v>
      </c>
      <c r="E1321" s="1011" t="s">
        <v>135</v>
      </c>
      <c r="F1321" s="1011" t="s">
        <v>74</v>
      </c>
      <c r="G1321" s="1011" t="s">
        <v>74</v>
      </c>
      <c r="H1321" s="1011" t="s">
        <v>529</v>
      </c>
      <c r="I1321" s="1011" t="s">
        <v>2441</v>
      </c>
      <c r="J1321" s="1011" t="s">
        <v>1463</v>
      </c>
      <c r="K1321" s="1011" t="s">
        <v>1329</v>
      </c>
      <c r="L1321" s="1011" t="s">
        <v>47</v>
      </c>
      <c r="M1321" s="1011" t="s">
        <v>198</v>
      </c>
      <c r="N1321" s="1011">
        <v>27</v>
      </c>
      <c r="O1321" s="1011">
        <v>20</v>
      </c>
      <c r="P1321" s="1011">
        <v>1458.79</v>
      </c>
      <c r="Q1321" s="1011">
        <v>13342.13</v>
      </c>
      <c r="R1321" s="1011">
        <v>1089.89392982</v>
      </c>
      <c r="S1321" s="1011">
        <v>335.80250810000001</v>
      </c>
      <c r="T1321" s="1011">
        <v>4.3929820000000001E-2</v>
      </c>
      <c r="U1321" s="1011">
        <v>0</v>
      </c>
      <c r="V1321" s="1011">
        <v>1089.8499999999999</v>
      </c>
      <c r="W1321" s="1011" t="s">
        <v>1464</v>
      </c>
      <c r="X1321" s="1011" t="s">
        <v>1331</v>
      </c>
      <c r="Y1321" s="1011" t="s">
        <v>2442</v>
      </c>
      <c r="AA1321" s="1011" t="s">
        <v>2443</v>
      </c>
      <c r="AB1321" s="1011" t="s">
        <v>140</v>
      </c>
    </row>
    <row r="1322" spans="1:28" x14ac:dyDescent="0.25">
      <c r="A1322" s="1011">
        <v>23757669</v>
      </c>
      <c r="B1322" s="1011" t="s">
        <v>2144</v>
      </c>
      <c r="C1322" s="1011" t="s">
        <v>1326</v>
      </c>
      <c r="D1322" s="1011" t="s">
        <v>1</v>
      </c>
      <c r="E1322" s="1011" t="s">
        <v>135</v>
      </c>
      <c r="F1322" s="1011" t="s">
        <v>0</v>
      </c>
      <c r="G1322" s="1011" t="s">
        <v>0</v>
      </c>
      <c r="H1322" s="1011" t="s">
        <v>93</v>
      </c>
      <c r="I1322" s="1011" t="s">
        <v>1327</v>
      </c>
      <c r="J1322" s="1011" t="s">
        <v>1328</v>
      </c>
      <c r="K1322" s="1011" t="s">
        <v>1329</v>
      </c>
      <c r="L1322" s="1011" t="s">
        <v>47</v>
      </c>
      <c r="M1322" s="1011" t="s">
        <v>198</v>
      </c>
      <c r="N1322" s="1011">
        <v>535</v>
      </c>
      <c r="O1322" s="1011">
        <v>284</v>
      </c>
      <c r="P1322" s="1011">
        <v>9292.75</v>
      </c>
      <c r="Q1322" s="1011">
        <v>11493.31</v>
      </c>
      <c r="R1322" s="1011">
        <v>-23.98</v>
      </c>
      <c r="S1322" s="1011">
        <v>2832.7364854799998</v>
      </c>
      <c r="T1322" s="1011">
        <v>0</v>
      </c>
      <c r="U1322" s="1011">
        <v>0</v>
      </c>
      <c r="V1322" s="1011">
        <v>-23.98</v>
      </c>
      <c r="W1322" s="1011" t="s">
        <v>1330</v>
      </c>
      <c r="X1322" s="1011" t="s">
        <v>1331</v>
      </c>
      <c r="Y1322" s="1011" t="s">
        <v>2145</v>
      </c>
      <c r="AA1322" s="1011" t="s">
        <v>2146</v>
      </c>
      <c r="AB1322" s="1011" t="s">
        <v>140</v>
      </c>
    </row>
    <row r="1323" spans="1:28" x14ac:dyDescent="0.25">
      <c r="A1323" s="1011">
        <v>84105592</v>
      </c>
      <c r="B1323" s="1011" t="s">
        <v>2478</v>
      </c>
      <c r="C1323" s="1011" t="s">
        <v>1326</v>
      </c>
      <c r="D1323" s="1011" t="s">
        <v>1</v>
      </c>
      <c r="E1323" s="1011" t="s">
        <v>135</v>
      </c>
      <c r="F1323" s="1011" t="s">
        <v>11</v>
      </c>
      <c r="G1323" s="1011" t="s">
        <v>11</v>
      </c>
      <c r="H1323" s="1011" t="s">
        <v>94</v>
      </c>
      <c r="I1323" s="1011" t="s">
        <v>2479</v>
      </c>
      <c r="J1323" s="1011" t="s">
        <v>1360</v>
      </c>
      <c r="K1323" s="1011" t="s">
        <v>1329</v>
      </c>
      <c r="L1323" s="1011" t="s">
        <v>47</v>
      </c>
      <c r="M1323" s="1011" t="s">
        <v>198</v>
      </c>
      <c r="N1323" s="1011">
        <v>1752.75</v>
      </c>
      <c r="O1323" s="1011">
        <v>1291.75</v>
      </c>
      <c r="P1323" s="1011">
        <v>18820.5</v>
      </c>
      <c r="Q1323" s="1011">
        <v>40190.75</v>
      </c>
      <c r="R1323" s="1011">
        <v>8078.48</v>
      </c>
      <c r="S1323" s="1011">
        <v>4995.6449127200003</v>
      </c>
      <c r="T1323" s="1011">
        <v>0</v>
      </c>
      <c r="U1323" s="1011">
        <v>0</v>
      </c>
      <c r="V1323" s="1011">
        <v>8078.48</v>
      </c>
      <c r="W1323" s="1011" t="s">
        <v>1361</v>
      </c>
      <c r="X1323" s="1011" t="s">
        <v>1331</v>
      </c>
      <c r="Y1323" s="1011" t="s">
        <v>2480</v>
      </c>
      <c r="AA1323" s="1011" t="s">
        <v>2481</v>
      </c>
      <c r="AB1323" s="1011" t="s">
        <v>140</v>
      </c>
    </row>
    <row r="1324" spans="1:28" x14ac:dyDescent="0.25">
      <c r="A1324" s="1011">
        <v>24043473</v>
      </c>
      <c r="B1324" s="1011" t="s">
        <v>2559</v>
      </c>
      <c r="C1324" s="1011" t="s">
        <v>1326</v>
      </c>
      <c r="D1324" s="1011" t="s">
        <v>1</v>
      </c>
      <c r="E1324" s="1011" t="s">
        <v>135</v>
      </c>
      <c r="F1324" s="1011" t="s">
        <v>38</v>
      </c>
      <c r="G1324" s="1011" t="s">
        <v>38</v>
      </c>
      <c r="H1324" s="1011" t="s">
        <v>99</v>
      </c>
      <c r="I1324" s="1011" t="s">
        <v>2560</v>
      </c>
      <c r="J1324" s="1011" t="s">
        <v>2561</v>
      </c>
      <c r="K1324" s="1011" t="s">
        <v>1329</v>
      </c>
      <c r="L1324" s="1011" t="s">
        <v>47</v>
      </c>
      <c r="M1324" s="1011" t="s">
        <v>198</v>
      </c>
      <c r="N1324" s="1011">
        <v>626</v>
      </c>
      <c r="O1324" s="1011">
        <v>372</v>
      </c>
      <c r="P1324" s="1011">
        <v>18600</v>
      </c>
      <c r="Q1324" s="1011">
        <v>23694.62</v>
      </c>
      <c r="R1324" s="1011">
        <v>241.73</v>
      </c>
      <c r="S1324" s="1011">
        <v>3607.9725084299998</v>
      </c>
      <c r="T1324" s="1011">
        <v>0</v>
      </c>
      <c r="U1324" s="1011">
        <v>0</v>
      </c>
      <c r="V1324" s="1011">
        <v>241.73</v>
      </c>
      <c r="W1324" s="1011" t="s">
        <v>2562</v>
      </c>
      <c r="X1324" s="1011" t="s">
        <v>2430</v>
      </c>
      <c r="Y1324" s="1011" t="s">
        <v>2563</v>
      </c>
      <c r="AA1324" s="1011" t="s">
        <v>2564</v>
      </c>
      <c r="AB1324" s="1011" t="s">
        <v>140</v>
      </c>
    </row>
    <row r="1325" spans="1:28" x14ac:dyDescent="0.25">
      <c r="A1325" s="1011">
        <v>54180716</v>
      </c>
      <c r="B1325" s="1011" t="s">
        <v>2293</v>
      </c>
      <c r="C1325" s="1011" t="s">
        <v>1326</v>
      </c>
      <c r="D1325" s="1011" t="s">
        <v>1</v>
      </c>
      <c r="E1325" s="1011" t="s">
        <v>135</v>
      </c>
      <c r="F1325" s="1011" t="s">
        <v>6</v>
      </c>
      <c r="G1325" s="1011" t="s">
        <v>6</v>
      </c>
      <c r="H1325" s="1011" t="s">
        <v>93</v>
      </c>
      <c r="I1325" s="1011" t="s">
        <v>2294</v>
      </c>
      <c r="J1325" s="1011" t="s">
        <v>1989</v>
      </c>
      <c r="K1325" s="1011" t="s">
        <v>1329</v>
      </c>
      <c r="L1325" s="1011" t="s">
        <v>47</v>
      </c>
      <c r="M1325" s="1011" t="s">
        <v>198</v>
      </c>
      <c r="N1325" s="1011">
        <v>580.25</v>
      </c>
      <c r="O1325" s="1011">
        <v>74.25</v>
      </c>
      <c r="P1325" s="1011">
        <v>7176.01</v>
      </c>
      <c r="Q1325" s="1011">
        <v>17100.38</v>
      </c>
      <c r="R1325" s="1011">
        <v>4027.73</v>
      </c>
      <c r="S1325" s="1011">
        <v>3038.3845922300002</v>
      </c>
      <c r="T1325" s="1011">
        <v>0</v>
      </c>
      <c r="U1325" s="1011">
        <v>0</v>
      </c>
      <c r="V1325" s="1011">
        <v>4027.73</v>
      </c>
      <c r="W1325" s="1011" t="s">
        <v>1990</v>
      </c>
      <c r="X1325" s="1011" t="s">
        <v>1331</v>
      </c>
      <c r="Y1325" s="1011" t="s">
        <v>2295</v>
      </c>
      <c r="AA1325" s="1011" t="s">
        <v>2296</v>
      </c>
      <c r="AB1325" s="1011" t="s">
        <v>140</v>
      </c>
    </row>
    <row r="1326" spans="1:28" x14ac:dyDescent="0.25">
      <c r="A1326" s="1011">
        <v>74072976</v>
      </c>
      <c r="B1326" s="1011" t="s">
        <v>2187</v>
      </c>
      <c r="C1326" s="1011" t="s">
        <v>1326</v>
      </c>
      <c r="D1326" s="1011" t="s">
        <v>1</v>
      </c>
      <c r="E1326" s="1011" t="s">
        <v>135</v>
      </c>
      <c r="F1326" s="1011" t="s">
        <v>34</v>
      </c>
      <c r="G1326" s="1011" t="s">
        <v>34</v>
      </c>
      <c r="H1326" s="1011" t="s">
        <v>94</v>
      </c>
      <c r="I1326" s="1011" t="s">
        <v>2188</v>
      </c>
      <c r="J1326" s="1011" t="s">
        <v>1328</v>
      </c>
      <c r="K1326" s="1011" t="s">
        <v>1329</v>
      </c>
      <c r="L1326" s="1011" t="s">
        <v>47</v>
      </c>
      <c r="M1326" s="1011" t="s">
        <v>198</v>
      </c>
      <c r="N1326" s="1011">
        <v>817.85</v>
      </c>
      <c r="O1326" s="1011">
        <v>606.75</v>
      </c>
      <c r="P1326" s="1011">
        <v>21648.5</v>
      </c>
      <c r="Q1326" s="1011">
        <v>14945.1</v>
      </c>
      <c r="R1326" s="1011">
        <v>1621.62</v>
      </c>
      <c r="S1326" s="1011">
        <v>2522.5204630399999</v>
      </c>
      <c r="T1326" s="1011">
        <v>0</v>
      </c>
      <c r="U1326" s="1011">
        <v>0</v>
      </c>
      <c r="V1326" s="1011">
        <v>1621.62</v>
      </c>
      <c r="W1326" s="1011" t="s">
        <v>1330</v>
      </c>
      <c r="X1326" s="1011" t="s">
        <v>1331</v>
      </c>
      <c r="Y1326" s="1011" t="s">
        <v>2189</v>
      </c>
      <c r="AA1326" s="1011" t="s">
        <v>2190</v>
      </c>
      <c r="AB1326" s="1011" t="s">
        <v>140</v>
      </c>
    </row>
    <row r="1327" spans="1:28" x14ac:dyDescent="0.25">
      <c r="A1327" s="1011">
        <v>73754517</v>
      </c>
      <c r="B1327" s="1011" t="s">
        <v>2553</v>
      </c>
      <c r="C1327" s="1011" t="s">
        <v>1326</v>
      </c>
      <c r="D1327" s="1011" t="s">
        <v>1</v>
      </c>
      <c r="E1327" s="1011" t="s">
        <v>135</v>
      </c>
      <c r="F1327" s="1011" t="s">
        <v>34</v>
      </c>
      <c r="G1327" s="1011" t="s">
        <v>34</v>
      </c>
      <c r="H1327" s="1011" t="s">
        <v>91</v>
      </c>
      <c r="I1327" s="1011" t="s">
        <v>2554</v>
      </c>
      <c r="J1327" s="1011" t="s">
        <v>2555</v>
      </c>
      <c r="K1327" s="1011" t="s">
        <v>1329</v>
      </c>
      <c r="L1327" s="1011" t="s">
        <v>47</v>
      </c>
      <c r="M1327" s="1011" t="s">
        <v>198</v>
      </c>
      <c r="N1327" s="1011">
        <v>330</v>
      </c>
      <c r="O1327" s="1011">
        <v>46</v>
      </c>
      <c r="P1327" s="1011">
        <v>8359.92</v>
      </c>
      <c r="Q1327" s="1011">
        <v>26298.7</v>
      </c>
      <c r="R1327" s="1011">
        <v>1112.71132612</v>
      </c>
      <c r="S1327" s="1011">
        <v>499.26176350999998</v>
      </c>
      <c r="T1327" s="1011">
        <v>160.87132611999999</v>
      </c>
      <c r="U1327" s="1011">
        <v>0</v>
      </c>
      <c r="V1327" s="1011">
        <v>1080.74</v>
      </c>
      <c r="W1327" s="1011" t="s">
        <v>2556</v>
      </c>
      <c r="X1327" s="1011" t="s">
        <v>1331</v>
      </c>
      <c r="Y1327" s="1011" t="s">
        <v>2557</v>
      </c>
      <c r="AA1327" s="1011" t="s">
        <v>2558</v>
      </c>
      <c r="AB1327" s="1011" t="s">
        <v>140</v>
      </c>
    </row>
    <row r="1328" spans="1:28" x14ac:dyDescent="0.25">
      <c r="A1328" s="1011">
        <v>14155451</v>
      </c>
      <c r="B1328" s="1011" t="s">
        <v>1928</v>
      </c>
      <c r="C1328" s="1011" t="s">
        <v>1326</v>
      </c>
      <c r="D1328" s="1011" t="s">
        <v>1</v>
      </c>
      <c r="E1328" s="1011" t="s">
        <v>135</v>
      </c>
      <c r="F1328" s="1011" t="s">
        <v>0</v>
      </c>
      <c r="G1328" s="1011" t="s">
        <v>0</v>
      </c>
      <c r="H1328" s="1011" t="s">
        <v>92</v>
      </c>
      <c r="I1328" s="1011" t="s">
        <v>1929</v>
      </c>
      <c r="J1328" s="1011" t="s">
        <v>1904</v>
      </c>
      <c r="K1328" s="1011" t="s">
        <v>1329</v>
      </c>
      <c r="L1328" s="1011" t="s">
        <v>47</v>
      </c>
      <c r="M1328" s="1011" t="s">
        <v>198</v>
      </c>
      <c r="N1328" s="1011">
        <v>18</v>
      </c>
      <c r="O1328" s="1011">
        <v>17</v>
      </c>
      <c r="P1328" s="1011">
        <v>603</v>
      </c>
      <c r="Q1328" s="1011">
        <v>368.03</v>
      </c>
      <c r="R1328" s="1011">
        <v>-7.0000000000000007E-2</v>
      </c>
      <c r="S1328" s="1011">
        <v>56.73659601</v>
      </c>
      <c r="T1328" s="1011">
        <v>0</v>
      </c>
      <c r="U1328" s="1011">
        <v>0</v>
      </c>
      <c r="V1328" s="1011">
        <v>-7.0000000000000007E-2</v>
      </c>
      <c r="W1328" s="1011" t="s">
        <v>1905</v>
      </c>
      <c r="X1328" s="1011" t="s">
        <v>1331</v>
      </c>
      <c r="Y1328" s="1011" t="s">
        <v>1930</v>
      </c>
      <c r="AA1328" s="1011" t="s">
        <v>1931</v>
      </c>
      <c r="AB1328" s="1011" t="s">
        <v>140</v>
      </c>
    </row>
    <row r="1329" spans="1:28" x14ac:dyDescent="0.25">
      <c r="A1329" s="1011">
        <v>64054281</v>
      </c>
      <c r="B1329" s="1011" t="s">
        <v>1652</v>
      </c>
      <c r="C1329" s="1011" t="s">
        <v>1326</v>
      </c>
      <c r="D1329" s="1011" t="s">
        <v>1</v>
      </c>
      <c r="E1329" s="1011" t="s">
        <v>135</v>
      </c>
      <c r="F1329" s="1011" t="s">
        <v>34</v>
      </c>
      <c r="G1329" s="1011" t="s">
        <v>34</v>
      </c>
      <c r="H1329" s="1011" t="s">
        <v>104</v>
      </c>
      <c r="I1329" s="1011" t="s">
        <v>1353</v>
      </c>
      <c r="J1329" s="1011" t="s">
        <v>1354</v>
      </c>
      <c r="K1329" s="1011" t="s">
        <v>1329</v>
      </c>
      <c r="L1329" s="1011" t="s">
        <v>47</v>
      </c>
      <c r="M1329" s="1011" t="s">
        <v>198</v>
      </c>
      <c r="N1329" s="1011">
        <v>36</v>
      </c>
      <c r="O1329" s="1011">
        <v>35</v>
      </c>
      <c r="P1329" s="1011">
        <v>1260.8</v>
      </c>
      <c r="Q1329" s="1011">
        <v>3964.42</v>
      </c>
      <c r="R1329" s="1011">
        <v>962.71</v>
      </c>
      <c r="S1329" s="1011">
        <v>465.20707232000001</v>
      </c>
      <c r="T1329" s="1011">
        <v>0</v>
      </c>
      <c r="U1329" s="1011">
        <v>0</v>
      </c>
      <c r="V1329" s="1011">
        <v>962.71</v>
      </c>
      <c r="W1329" s="1011" t="s">
        <v>1355</v>
      </c>
      <c r="X1329" s="1011" t="s">
        <v>1331</v>
      </c>
      <c r="Y1329" s="1011" t="s">
        <v>1653</v>
      </c>
      <c r="AA1329" s="1011" t="s">
        <v>1654</v>
      </c>
      <c r="AB1329" s="1011" t="s">
        <v>140</v>
      </c>
    </row>
    <row r="1330" spans="1:28" x14ac:dyDescent="0.25">
      <c r="A1330" s="1011">
        <v>54239215</v>
      </c>
      <c r="B1330" s="1011" t="s">
        <v>2530</v>
      </c>
      <c r="C1330" s="1011" t="s">
        <v>1326</v>
      </c>
      <c r="D1330" s="1011" t="s">
        <v>1</v>
      </c>
      <c r="E1330" s="1011" t="s">
        <v>135</v>
      </c>
      <c r="F1330" s="1011" t="s">
        <v>38</v>
      </c>
      <c r="G1330" s="1011" t="s">
        <v>38</v>
      </c>
      <c r="H1330" s="1011" t="s">
        <v>98</v>
      </c>
      <c r="I1330" s="1011" t="s">
        <v>2531</v>
      </c>
      <c r="J1330" s="1011" t="s">
        <v>1669</v>
      </c>
      <c r="K1330" s="1011" t="s">
        <v>1329</v>
      </c>
      <c r="L1330" s="1011" t="s">
        <v>47</v>
      </c>
      <c r="M1330" s="1011" t="s">
        <v>198</v>
      </c>
      <c r="N1330" s="1011">
        <v>92.111099999999993</v>
      </c>
      <c r="O1330" s="1011">
        <v>67.361099999999993</v>
      </c>
      <c r="P1330" s="1011">
        <v>2292.16</v>
      </c>
      <c r="Q1330" s="1011">
        <v>2945.04</v>
      </c>
      <c r="R1330" s="1011">
        <v>309.83</v>
      </c>
      <c r="S1330" s="1011">
        <v>505.88662037</v>
      </c>
      <c r="T1330" s="1011">
        <v>0</v>
      </c>
      <c r="U1330" s="1011">
        <v>0</v>
      </c>
      <c r="V1330" s="1011">
        <v>309.83</v>
      </c>
      <c r="W1330" s="1011" t="s">
        <v>1670</v>
      </c>
      <c r="X1330" s="1011" t="s">
        <v>1331</v>
      </c>
      <c r="Y1330" s="1011" t="s">
        <v>2532</v>
      </c>
      <c r="Z1330" s="1011" t="s">
        <v>2533</v>
      </c>
      <c r="AA1330" s="1011" t="s">
        <v>1992</v>
      </c>
      <c r="AB1330" s="1011" t="s">
        <v>140</v>
      </c>
    </row>
    <row r="1331" spans="1:28" x14ac:dyDescent="0.25">
      <c r="A1331" s="1011">
        <v>4232021</v>
      </c>
      <c r="B1331" s="1011" t="s">
        <v>1932</v>
      </c>
      <c r="C1331" s="1011" t="s">
        <v>1326</v>
      </c>
      <c r="D1331" s="1011" t="s">
        <v>1</v>
      </c>
      <c r="E1331" s="1011" t="s">
        <v>135</v>
      </c>
      <c r="F1331" s="1011" t="s">
        <v>34</v>
      </c>
      <c r="G1331" s="1011" t="s">
        <v>34</v>
      </c>
      <c r="H1331" s="1011" t="s">
        <v>530</v>
      </c>
      <c r="I1331" s="1011" t="s">
        <v>1933</v>
      </c>
      <c r="J1331" s="1011" t="s">
        <v>1934</v>
      </c>
      <c r="K1331" s="1011" t="s">
        <v>1329</v>
      </c>
      <c r="L1331" s="1011" t="s">
        <v>47</v>
      </c>
      <c r="M1331" s="1011" t="s">
        <v>198</v>
      </c>
      <c r="N1331" s="1011">
        <v>322</v>
      </c>
      <c r="O1331" s="1011">
        <v>164</v>
      </c>
      <c r="P1331" s="1011">
        <v>3726.78</v>
      </c>
      <c r="Q1331" s="1011">
        <v>15468.24</v>
      </c>
      <c r="R1331" s="1011">
        <v>1028.9000005099999</v>
      </c>
      <c r="S1331" s="1011">
        <v>1062.0532731000001</v>
      </c>
      <c r="T1331" s="1011">
        <v>5.0999999999999999E-7</v>
      </c>
      <c r="U1331" s="1011">
        <v>0</v>
      </c>
      <c r="V1331" s="1011">
        <v>1028.9000000000001</v>
      </c>
      <c r="W1331" s="1011" t="s">
        <v>1935</v>
      </c>
      <c r="X1331" s="1011" t="s">
        <v>1331</v>
      </c>
      <c r="Y1331" s="1011" t="s">
        <v>1936</v>
      </c>
      <c r="AA1331" s="1011" t="s">
        <v>1399</v>
      </c>
      <c r="AB1331" s="1011" t="s">
        <v>140</v>
      </c>
    </row>
    <row r="1332" spans="1:28" x14ac:dyDescent="0.25">
      <c r="A1332" s="1011">
        <v>44220424</v>
      </c>
      <c r="B1332" s="1011" t="s">
        <v>1443</v>
      </c>
      <c r="C1332" s="1011" t="s">
        <v>1326</v>
      </c>
      <c r="D1332" s="1011" t="s">
        <v>1</v>
      </c>
      <c r="E1332" s="1011" t="s">
        <v>135</v>
      </c>
      <c r="F1332" s="1011" t="s">
        <v>20</v>
      </c>
      <c r="G1332" s="1011" t="s">
        <v>20</v>
      </c>
      <c r="H1332" s="1011" t="s">
        <v>88</v>
      </c>
      <c r="I1332" s="1011" t="s">
        <v>1444</v>
      </c>
      <c r="J1332" s="1011" t="s">
        <v>1445</v>
      </c>
      <c r="K1332" s="1011" t="s">
        <v>1329</v>
      </c>
      <c r="L1332" s="1011" t="s">
        <v>47</v>
      </c>
      <c r="M1332" s="1011" t="s">
        <v>198</v>
      </c>
      <c r="N1332" s="1011">
        <v>132</v>
      </c>
      <c r="O1332" s="1011">
        <v>129</v>
      </c>
      <c r="P1332" s="1011">
        <v>1320</v>
      </c>
      <c r="Q1332" s="1011">
        <v>7128.7</v>
      </c>
      <c r="R1332" s="1011">
        <v>410.49</v>
      </c>
      <c r="S1332" s="1011">
        <v>853.7</v>
      </c>
      <c r="T1332" s="1011">
        <v>0</v>
      </c>
      <c r="U1332" s="1011">
        <v>0</v>
      </c>
      <c r="V1332" s="1011">
        <v>410.49</v>
      </c>
      <c r="W1332" s="1011" t="s">
        <v>1446</v>
      </c>
      <c r="X1332" s="1011" t="s">
        <v>1331</v>
      </c>
      <c r="Y1332" s="1011" t="s">
        <v>1447</v>
      </c>
      <c r="AA1332" s="1011" t="s">
        <v>1448</v>
      </c>
      <c r="AB1332" s="1011" t="s">
        <v>140</v>
      </c>
    </row>
    <row r="1333" spans="1:28" x14ac:dyDescent="0.25">
      <c r="A1333" s="1011">
        <v>3768215</v>
      </c>
      <c r="B1333" s="1011" t="s">
        <v>1801</v>
      </c>
      <c r="C1333" s="1011" t="s">
        <v>1326</v>
      </c>
      <c r="D1333" s="1011" t="s">
        <v>1</v>
      </c>
      <c r="E1333" s="1011" t="s">
        <v>135</v>
      </c>
      <c r="F1333" s="1011" t="s">
        <v>11</v>
      </c>
      <c r="G1333" s="1011" t="s">
        <v>11</v>
      </c>
      <c r="H1333" s="1011" t="s">
        <v>95</v>
      </c>
      <c r="I1333" s="1011" t="s">
        <v>1688</v>
      </c>
      <c r="J1333" s="1011" t="s">
        <v>1416</v>
      </c>
      <c r="K1333" s="1011" t="s">
        <v>1329</v>
      </c>
      <c r="L1333" s="1011" t="s">
        <v>47</v>
      </c>
      <c r="M1333" s="1011" t="s">
        <v>198</v>
      </c>
      <c r="N1333" s="1011">
        <v>470.66680000000002</v>
      </c>
      <c r="O1333" s="1011">
        <v>329.66680000000002</v>
      </c>
      <c r="P1333" s="1011">
        <v>4967.42</v>
      </c>
      <c r="Q1333" s="1011">
        <v>19543.509999999998</v>
      </c>
      <c r="R1333" s="1011">
        <v>29.269301509999998</v>
      </c>
      <c r="S1333" s="1011">
        <v>7691.7619814999998</v>
      </c>
      <c r="T1333" s="1011">
        <v>-9.0698490000000007E-2</v>
      </c>
      <c r="U1333" s="1011">
        <v>0</v>
      </c>
      <c r="V1333" s="1011">
        <v>29.36</v>
      </c>
      <c r="W1333" s="1011" t="s">
        <v>1397</v>
      </c>
      <c r="X1333" s="1011" t="s">
        <v>1331</v>
      </c>
      <c r="Y1333" s="1011" t="s">
        <v>1802</v>
      </c>
      <c r="AA1333" s="1011" t="s">
        <v>1803</v>
      </c>
      <c r="AB1333" s="1011" t="s">
        <v>140</v>
      </c>
    </row>
    <row r="1334" spans="1:28" x14ac:dyDescent="0.25">
      <c r="A1334" s="1011">
        <v>3757812</v>
      </c>
      <c r="B1334" s="1011" t="s">
        <v>1497</v>
      </c>
      <c r="C1334" s="1011" t="s">
        <v>1326</v>
      </c>
      <c r="D1334" s="1011" t="s">
        <v>1</v>
      </c>
      <c r="E1334" s="1011" t="s">
        <v>135</v>
      </c>
      <c r="F1334" s="1011" t="s">
        <v>11</v>
      </c>
      <c r="G1334" s="1011" t="s">
        <v>11</v>
      </c>
      <c r="H1334" s="1011" t="s">
        <v>90</v>
      </c>
      <c r="I1334" s="1011" t="s">
        <v>1359</v>
      </c>
      <c r="J1334" s="1011" t="s">
        <v>1360</v>
      </c>
      <c r="K1334" s="1011" t="s">
        <v>1329</v>
      </c>
      <c r="L1334" s="1011" t="s">
        <v>47</v>
      </c>
      <c r="M1334" s="1011" t="s">
        <v>198</v>
      </c>
      <c r="N1334" s="1011">
        <v>798</v>
      </c>
      <c r="O1334" s="1011">
        <v>213</v>
      </c>
      <c r="P1334" s="1011">
        <v>13522.13</v>
      </c>
      <c r="Q1334" s="1011">
        <v>26716.1</v>
      </c>
      <c r="R1334" s="1011">
        <v>2789.4657076200001</v>
      </c>
      <c r="S1334" s="1011">
        <v>3499.7512814299998</v>
      </c>
      <c r="T1334" s="1011">
        <v>576.51570761999994</v>
      </c>
      <c r="U1334" s="1011">
        <v>184.64</v>
      </c>
      <c r="V1334" s="1011">
        <v>2966.63</v>
      </c>
      <c r="W1334" s="1011" t="s">
        <v>1361</v>
      </c>
      <c r="X1334" s="1011" t="s">
        <v>1331</v>
      </c>
      <c r="Y1334" s="1011" t="s">
        <v>2182</v>
      </c>
      <c r="AA1334" s="1011" t="s">
        <v>2183</v>
      </c>
      <c r="AB1334" s="1011" t="s">
        <v>140</v>
      </c>
    </row>
    <row r="1335" spans="1:28" x14ac:dyDescent="0.25">
      <c r="A1335" s="1011">
        <v>53758215</v>
      </c>
      <c r="B1335" s="1011" t="s">
        <v>1771</v>
      </c>
      <c r="C1335" s="1011" t="s">
        <v>1326</v>
      </c>
      <c r="D1335" s="1011" t="s">
        <v>1</v>
      </c>
      <c r="E1335" s="1011" t="s">
        <v>135</v>
      </c>
      <c r="F1335" s="1011" t="s">
        <v>0</v>
      </c>
      <c r="G1335" s="1011" t="s">
        <v>0</v>
      </c>
      <c r="H1335" s="1011" t="s">
        <v>90</v>
      </c>
      <c r="I1335" s="1011" t="s">
        <v>1772</v>
      </c>
      <c r="J1335" s="1011" t="s">
        <v>1544</v>
      </c>
      <c r="K1335" s="1011" t="s">
        <v>1329</v>
      </c>
      <c r="L1335" s="1011" t="s">
        <v>47</v>
      </c>
      <c r="M1335" s="1011" t="s">
        <v>198</v>
      </c>
      <c r="N1335" s="1011">
        <v>82</v>
      </c>
      <c r="O1335" s="1011">
        <v>65</v>
      </c>
      <c r="P1335" s="1011">
        <v>1287.28</v>
      </c>
      <c r="Q1335" s="1011">
        <v>3820.56</v>
      </c>
      <c r="R1335" s="1011">
        <v>803.6485692</v>
      </c>
      <c r="S1335" s="1011">
        <v>324.05329692999999</v>
      </c>
      <c r="T1335" s="1011">
        <v>-0.16143080000000001</v>
      </c>
      <c r="U1335" s="1011">
        <v>0</v>
      </c>
      <c r="V1335" s="1011">
        <v>803.81</v>
      </c>
      <c r="W1335" s="1011" t="s">
        <v>1545</v>
      </c>
      <c r="X1335" s="1011" t="s">
        <v>1331</v>
      </c>
      <c r="Y1335" s="1011" t="s">
        <v>1773</v>
      </c>
      <c r="AA1335" s="1011" t="s">
        <v>1774</v>
      </c>
      <c r="AB1335" s="1011" t="s">
        <v>140</v>
      </c>
    </row>
    <row r="1336" spans="1:28" x14ac:dyDescent="0.25">
      <c r="A1336" s="1011">
        <v>84106079</v>
      </c>
      <c r="B1336" s="1011" t="s">
        <v>1431</v>
      </c>
      <c r="C1336" s="1011" t="s">
        <v>1326</v>
      </c>
      <c r="D1336" s="1011" t="s">
        <v>1</v>
      </c>
      <c r="E1336" s="1011" t="s">
        <v>135</v>
      </c>
      <c r="F1336" s="1011" t="s">
        <v>14</v>
      </c>
      <c r="G1336" s="1011" t="s">
        <v>14</v>
      </c>
      <c r="H1336" s="1011" t="s">
        <v>100</v>
      </c>
      <c r="I1336" s="1011" t="s">
        <v>1432</v>
      </c>
      <c r="J1336" s="1011" t="s">
        <v>1433</v>
      </c>
      <c r="K1336" s="1011" t="s">
        <v>1329</v>
      </c>
      <c r="L1336" s="1011" t="s">
        <v>47</v>
      </c>
      <c r="M1336" s="1011" t="s">
        <v>198</v>
      </c>
      <c r="N1336" s="1011">
        <v>70.75</v>
      </c>
      <c r="O1336" s="1011">
        <v>69.75</v>
      </c>
      <c r="P1336" s="1011">
        <v>1415</v>
      </c>
      <c r="Q1336" s="1011">
        <v>4436.87</v>
      </c>
      <c r="R1336" s="1011">
        <v>1142.78</v>
      </c>
      <c r="S1336" s="1011">
        <v>409.09747597</v>
      </c>
      <c r="T1336" s="1011">
        <v>0</v>
      </c>
      <c r="U1336" s="1011">
        <v>0</v>
      </c>
      <c r="V1336" s="1011">
        <v>1142.78</v>
      </c>
      <c r="W1336" s="1011" t="s">
        <v>1434</v>
      </c>
      <c r="X1336" s="1011" t="s">
        <v>1331</v>
      </c>
      <c r="Y1336" s="1011" t="s">
        <v>1435</v>
      </c>
      <c r="AA1336" s="1011" t="s">
        <v>1436</v>
      </c>
      <c r="AB1336" s="1011" t="s">
        <v>140</v>
      </c>
    </row>
    <row r="1337" spans="1:28" x14ac:dyDescent="0.25">
      <c r="A1337" s="1011">
        <v>3755717</v>
      </c>
      <c r="B1337" s="1011" t="s">
        <v>2444</v>
      </c>
      <c r="C1337" s="1011" t="s">
        <v>1326</v>
      </c>
      <c r="D1337" s="1011" t="s">
        <v>1</v>
      </c>
      <c r="E1337" s="1011" t="s">
        <v>135</v>
      </c>
      <c r="F1337" s="1011" t="s">
        <v>6</v>
      </c>
      <c r="G1337" s="1011" t="s">
        <v>6</v>
      </c>
      <c r="H1337" s="1011" t="s">
        <v>90</v>
      </c>
      <c r="I1337" s="1011" t="s">
        <v>2445</v>
      </c>
      <c r="J1337" s="1011" t="s">
        <v>1924</v>
      </c>
      <c r="K1337" s="1011" t="s">
        <v>1329</v>
      </c>
      <c r="L1337" s="1011" t="s">
        <v>47</v>
      </c>
      <c r="M1337" s="1011" t="s">
        <v>198</v>
      </c>
      <c r="N1337" s="1011">
        <v>826</v>
      </c>
      <c r="O1337" s="1011">
        <v>823</v>
      </c>
      <c r="P1337" s="1011">
        <v>33020</v>
      </c>
      <c r="Q1337" s="1011">
        <v>52631.55</v>
      </c>
      <c r="R1337" s="1011">
        <v>-2308.87</v>
      </c>
      <c r="S1337" s="1011">
        <v>4493.4350334199999</v>
      </c>
      <c r="T1337" s="1011">
        <v>0</v>
      </c>
      <c r="U1337" s="1011">
        <v>3143.64</v>
      </c>
      <c r="V1337" s="1011">
        <v>834.77</v>
      </c>
      <c r="W1337" s="1011" t="s">
        <v>1925</v>
      </c>
      <c r="X1337" s="1011" t="s">
        <v>1331</v>
      </c>
      <c r="Y1337" s="1011" t="s">
        <v>2446</v>
      </c>
      <c r="AA1337" s="1011" t="s">
        <v>2447</v>
      </c>
      <c r="AB1337" s="1011" t="s">
        <v>140</v>
      </c>
    </row>
    <row r="1338" spans="1:28" x14ac:dyDescent="0.25">
      <c r="A1338" s="1011">
        <v>3929775</v>
      </c>
      <c r="B1338" s="1011" t="s">
        <v>2501</v>
      </c>
      <c r="C1338" s="1011" t="s">
        <v>1326</v>
      </c>
      <c r="D1338" s="1011" t="s">
        <v>1</v>
      </c>
      <c r="E1338" s="1011" t="s">
        <v>135</v>
      </c>
      <c r="F1338" s="1011" t="s">
        <v>34</v>
      </c>
      <c r="G1338" s="1011" t="s">
        <v>34</v>
      </c>
      <c r="H1338" s="1011" t="s">
        <v>100</v>
      </c>
      <c r="I1338" s="1011" t="s">
        <v>2105</v>
      </c>
      <c r="J1338" s="1011" t="s">
        <v>2106</v>
      </c>
      <c r="K1338" s="1011" t="s">
        <v>1329</v>
      </c>
      <c r="L1338" s="1011" t="s">
        <v>47</v>
      </c>
      <c r="M1338" s="1011" t="s">
        <v>198</v>
      </c>
      <c r="N1338" s="1011">
        <v>44.75</v>
      </c>
      <c r="O1338" s="1011">
        <v>44.75</v>
      </c>
      <c r="P1338" s="1011">
        <v>788.2</v>
      </c>
      <c r="Q1338" s="1011">
        <v>3064.84</v>
      </c>
      <c r="R1338" s="1011">
        <v>990.68</v>
      </c>
      <c r="S1338" s="1011">
        <v>293.19029237000001</v>
      </c>
      <c r="T1338" s="1011">
        <v>0</v>
      </c>
      <c r="U1338" s="1011">
        <v>0</v>
      </c>
      <c r="V1338" s="1011">
        <v>990.68</v>
      </c>
      <c r="W1338" s="1011" t="s">
        <v>2502</v>
      </c>
      <c r="X1338" s="1011" t="s">
        <v>1331</v>
      </c>
      <c r="Y1338" s="1011" t="s">
        <v>2503</v>
      </c>
      <c r="AA1338" s="1011" t="s">
        <v>2504</v>
      </c>
      <c r="AB1338" s="1011" t="s">
        <v>140</v>
      </c>
    </row>
    <row r="1339" spans="1:28" x14ac:dyDescent="0.25">
      <c r="A1339" s="1011">
        <v>33753096</v>
      </c>
      <c r="B1339" s="1011" t="s">
        <v>2178</v>
      </c>
      <c r="C1339" s="1011" t="s">
        <v>1326</v>
      </c>
      <c r="D1339" s="1011" t="s">
        <v>1</v>
      </c>
      <c r="E1339" s="1011" t="s">
        <v>135</v>
      </c>
      <c r="F1339" s="1011" t="s">
        <v>6</v>
      </c>
      <c r="G1339" s="1011" t="s">
        <v>6</v>
      </c>
      <c r="H1339" s="1011" t="s">
        <v>94</v>
      </c>
      <c r="I1339" s="1011" t="s">
        <v>2179</v>
      </c>
      <c r="J1339" s="1011" t="s">
        <v>1354</v>
      </c>
      <c r="K1339" s="1011" t="s">
        <v>1329</v>
      </c>
      <c r="L1339" s="1011" t="s">
        <v>47</v>
      </c>
      <c r="M1339" s="1011" t="s">
        <v>198</v>
      </c>
      <c r="N1339" s="1011">
        <v>416</v>
      </c>
      <c r="O1339" s="1011">
        <v>218</v>
      </c>
      <c r="P1339" s="1011">
        <v>31742</v>
      </c>
      <c r="Q1339" s="1011">
        <v>18963.240000000002</v>
      </c>
      <c r="R1339" s="1011">
        <v>1432.99</v>
      </c>
      <c r="S1339" s="1011">
        <v>1299.0782674699999</v>
      </c>
      <c r="T1339" s="1011">
        <v>0</v>
      </c>
      <c r="U1339" s="1011">
        <v>267.52999999999997</v>
      </c>
      <c r="V1339" s="1011">
        <v>1700.52</v>
      </c>
      <c r="W1339" s="1011" t="s">
        <v>1355</v>
      </c>
      <c r="X1339" s="1011" t="s">
        <v>1331</v>
      </c>
      <c r="Y1339" s="1011" t="s">
        <v>2180</v>
      </c>
      <c r="AA1339" s="1011" t="s">
        <v>2181</v>
      </c>
      <c r="AB1339" s="1011" t="s">
        <v>140</v>
      </c>
    </row>
    <row r="1340" spans="1:28" x14ac:dyDescent="0.25">
      <c r="A1340" s="1011">
        <v>53757399</v>
      </c>
      <c r="B1340" s="1011" t="s">
        <v>2021</v>
      </c>
      <c r="C1340" s="1011" t="s">
        <v>1326</v>
      </c>
      <c r="D1340" s="1011" t="s">
        <v>1</v>
      </c>
      <c r="E1340" s="1011" t="s">
        <v>135</v>
      </c>
      <c r="F1340" s="1011" t="s">
        <v>20</v>
      </c>
      <c r="G1340" s="1011" t="s">
        <v>20</v>
      </c>
      <c r="H1340" s="1011" t="s">
        <v>93</v>
      </c>
      <c r="I1340" s="1011" t="s">
        <v>1688</v>
      </c>
      <c r="J1340" s="1011" t="s">
        <v>1416</v>
      </c>
      <c r="K1340" s="1011" t="s">
        <v>1329</v>
      </c>
      <c r="L1340" s="1011" t="s">
        <v>47</v>
      </c>
      <c r="M1340" s="1011" t="s">
        <v>198</v>
      </c>
      <c r="N1340" s="1011">
        <v>721.25</v>
      </c>
      <c r="O1340" s="1011">
        <v>9</v>
      </c>
      <c r="P1340" s="1011">
        <v>17525.740000000002</v>
      </c>
      <c r="Q1340" s="1011">
        <v>12381.16</v>
      </c>
      <c r="R1340" s="1011">
        <v>-221.58</v>
      </c>
      <c r="S1340" s="1011">
        <v>179.71663061999999</v>
      </c>
      <c r="T1340" s="1011">
        <v>681</v>
      </c>
      <c r="U1340" s="1011">
        <v>211.11</v>
      </c>
      <c r="V1340" s="1011">
        <v>-10.47</v>
      </c>
      <c r="W1340" s="1011" t="s">
        <v>1397</v>
      </c>
      <c r="X1340" s="1011" t="s">
        <v>1331</v>
      </c>
      <c r="Y1340" s="1011" t="s">
        <v>2022</v>
      </c>
      <c r="AA1340" s="1011" t="s">
        <v>2023</v>
      </c>
      <c r="AB1340" s="1011" t="s">
        <v>140</v>
      </c>
    </row>
    <row r="1341" spans="1:28" x14ac:dyDescent="0.25">
      <c r="A1341" s="1011">
        <v>33757618</v>
      </c>
      <c r="B1341" s="1011" t="s">
        <v>1502</v>
      </c>
      <c r="C1341" s="1011" t="s">
        <v>1326</v>
      </c>
      <c r="D1341" s="1011" t="s">
        <v>1</v>
      </c>
      <c r="E1341" s="1011" t="s">
        <v>135</v>
      </c>
      <c r="F1341" s="1011" t="s">
        <v>14</v>
      </c>
      <c r="G1341" s="1011" t="s">
        <v>14</v>
      </c>
      <c r="H1341" s="1011" t="s">
        <v>97</v>
      </c>
      <c r="I1341" s="1011" t="s">
        <v>1503</v>
      </c>
      <c r="J1341" s="1011" t="s">
        <v>1504</v>
      </c>
      <c r="K1341" s="1011" t="s">
        <v>1329</v>
      </c>
      <c r="L1341" s="1011" t="s">
        <v>47</v>
      </c>
      <c r="M1341" s="1011" t="s">
        <v>198</v>
      </c>
      <c r="N1341" s="1011">
        <v>1926.2501999999999</v>
      </c>
      <c r="O1341" s="1011">
        <v>1375.5001999999999</v>
      </c>
      <c r="P1341" s="1011">
        <v>62714.89</v>
      </c>
      <c r="Q1341" s="1011">
        <v>48872.02</v>
      </c>
      <c r="R1341" s="1011">
        <v>3949.31634351</v>
      </c>
      <c r="S1341" s="1011">
        <v>9122.0649553799994</v>
      </c>
      <c r="T1341" s="1011">
        <v>15.836343510000001</v>
      </c>
      <c r="U1341" s="1011">
        <v>1134.8599999999999</v>
      </c>
      <c r="V1341" s="1011">
        <v>5084.4399999999996</v>
      </c>
      <c r="W1341" s="1011" t="s">
        <v>1505</v>
      </c>
      <c r="X1341" s="1011" t="s">
        <v>1331</v>
      </c>
      <c r="Y1341" s="1011" t="s">
        <v>1506</v>
      </c>
      <c r="AA1341" s="1011" t="s">
        <v>1507</v>
      </c>
      <c r="AB1341" s="1011" t="s">
        <v>140</v>
      </c>
    </row>
    <row r="1342" spans="1:28" x14ac:dyDescent="0.25">
      <c r="A1342" s="1011">
        <v>23994155</v>
      </c>
      <c r="B1342" s="1011" t="s">
        <v>2260</v>
      </c>
      <c r="C1342" s="1011" t="s">
        <v>1326</v>
      </c>
      <c r="D1342" s="1011" t="s">
        <v>113</v>
      </c>
      <c r="E1342" s="1011" t="s">
        <v>135</v>
      </c>
      <c r="F1342" s="1011" t="s">
        <v>267</v>
      </c>
      <c r="G1342" s="1011" t="s">
        <v>1687</v>
      </c>
      <c r="H1342" s="1011" t="s">
        <v>99</v>
      </c>
      <c r="I1342" s="1011" t="s">
        <v>2261</v>
      </c>
      <c r="J1342" s="1011" t="s">
        <v>1445</v>
      </c>
      <c r="K1342" s="1011" t="s">
        <v>1329</v>
      </c>
      <c r="L1342" s="1011" t="s">
        <v>47</v>
      </c>
      <c r="M1342" s="1011" t="s">
        <v>198</v>
      </c>
      <c r="N1342" s="1011">
        <v>480</v>
      </c>
      <c r="O1342" s="1011">
        <v>465</v>
      </c>
      <c r="P1342" s="1011">
        <v>9900.6</v>
      </c>
      <c r="Q1342" s="1011">
        <v>19933.07</v>
      </c>
      <c r="R1342" s="1011">
        <v>3640.19</v>
      </c>
      <c r="S1342" s="1011">
        <v>3963.01363231</v>
      </c>
      <c r="T1342" s="1011">
        <v>0</v>
      </c>
      <c r="U1342" s="1011">
        <v>0</v>
      </c>
      <c r="V1342" s="1011">
        <v>3640.19</v>
      </c>
      <c r="W1342" s="1011" t="s">
        <v>1446</v>
      </c>
      <c r="X1342" s="1011" t="s">
        <v>1331</v>
      </c>
      <c r="Y1342" s="1011" t="s">
        <v>2262</v>
      </c>
      <c r="AA1342" s="1011" t="s">
        <v>2263</v>
      </c>
      <c r="AB1342" s="1011" t="s">
        <v>140</v>
      </c>
    </row>
    <row r="1343" spans="1:28" x14ac:dyDescent="0.25">
      <c r="A1343" s="1011">
        <v>84105592</v>
      </c>
      <c r="B1343" s="1011" t="s">
        <v>2478</v>
      </c>
      <c r="C1343" s="1011" t="s">
        <v>1326</v>
      </c>
      <c r="D1343" s="1011" t="s">
        <v>1</v>
      </c>
      <c r="E1343" s="1011" t="s">
        <v>135</v>
      </c>
      <c r="F1343" s="1011" t="s">
        <v>11</v>
      </c>
      <c r="G1343" s="1011" t="s">
        <v>11</v>
      </c>
      <c r="H1343" s="1011" t="s">
        <v>102</v>
      </c>
      <c r="I1343" s="1011" t="s">
        <v>2479</v>
      </c>
      <c r="J1343" s="1011" t="s">
        <v>1360</v>
      </c>
      <c r="K1343" s="1011" t="s">
        <v>1329</v>
      </c>
      <c r="L1343" s="1011" t="s">
        <v>47</v>
      </c>
      <c r="M1343" s="1011" t="s">
        <v>198</v>
      </c>
      <c r="N1343" s="1011">
        <v>63</v>
      </c>
      <c r="O1343" s="1011">
        <v>54</v>
      </c>
      <c r="P1343" s="1011">
        <v>880.14</v>
      </c>
      <c r="Q1343" s="1011">
        <v>2090.98</v>
      </c>
      <c r="R1343" s="1011">
        <v>142.19</v>
      </c>
      <c r="S1343" s="1011">
        <v>859.37994313000002</v>
      </c>
      <c r="T1343" s="1011">
        <v>0</v>
      </c>
      <c r="U1343" s="1011">
        <v>0</v>
      </c>
      <c r="V1343" s="1011">
        <v>142.19</v>
      </c>
      <c r="W1343" s="1011" t="s">
        <v>1361</v>
      </c>
      <c r="X1343" s="1011" t="s">
        <v>1331</v>
      </c>
      <c r="Y1343" s="1011" t="s">
        <v>2480</v>
      </c>
      <c r="AA1343" s="1011" t="s">
        <v>2481</v>
      </c>
      <c r="AB1343" s="1011" t="s">
        <v>140</v>
      </c>
    </row>
    <row r="1344" spans="1:28" x14ac:dyDescent="0.25">
      <c r="A1344" s="1011">
        <v>93757037</v>
      </c>
      <c r="B1344" s="1011" t="s">
        <v>2273</v>
      </c>
      <c r="C1344" s="1011" t="s">
        <v>1326</v>
      </c>
      <c r="D1344" s="1011" t="s">
        <v>1</v>
      </c>
      <c r="E1344" s="1011" t="s">
        <v>135</v>
      </c>
      <c r="F1344" s="1011" t="s">
        <v>0</v>
      </c>
      <c r="G1344" s="1011" t="s">
        <v>0</v>
      </c>
      <c r="H1344" s="1011" t="s">
        <v>88</v>
      </c>
      <c r="I1344" s="1011" t="s">
        <v>2060</v>
      </c>
      <c r="J1344" s="1011" t="s">
        <v>2061</v>
      </c>
      <c r="K1344" s="1011" t="s">
        <v>1329</v>
      </c>
      <c r="L1344" s="1011" t="s">
        <v>47</v>
      </c>
      <c r="M1344" s="1011" t="s">
        <v>198</v>
      </c>
      <c r="N1344" s="1011">
        <v>39</v>
      </c>
      <c r="O1344" s="1011">
        <v>31</v>
      </c>
      <c r="P1344" s="1011">
        <v>396</v>
      </c>
      <c r="Q1344" s="1011">
        <v>2069.98</v>
      </c>
      <c r="R1344" s="1011">
        <v>406.05</v>
      </c>
      <c r="S1344" s="1011">
        <v>231.85888310000001</v>
      </c>
      <c r="T1344" s="1011">
        <v>0</v>
      </c>
      <c r="U1344" s="1011">
        <v>0</v>
      </c>
      <c r="V1344" s="1011">
        <v>406.05</v>
      </c>
      <c r="W1344" s="1011" t="s">
        <v>2062</v>
      </c>
      <c r="X1344" s="1011" t="s">
        <v>1331</v>
      </c>
      <c r="Y1344" s="1011" t="s">
        <v>2274</v>
      </c>
      <c r="AA1344" s="1011" t="s">
        <v>2275</v>
      </c>
      <c r="AB1344" s="1011" t="s">
        <v>140</v>
      </c>
    </row>
    <row r="1345" spans="1:28" x14ac:dyDescent="0.25">
      <c r="A1345" s="1011">
        <v>44114049</v>
      </c>
      <c r="B1345" s="1011" t="s">
        <v>2547</v>
      </c>
      <c r="C1345" s="1011" t="s">
        <v>1326</v>
      </c>
      <c r="D1345" s="1011" t="s">
        <v>1</v>
      </c>
      <c r="E1345" s="1011" t="s">
        <v>135</v>
      </c>
      <c r="F1345" s="1011" t="s">
        <v>15</v>
      </c>
      <c r="G1345" s="1011" t="s">
        <v>15</v>
      </c>
      <c r="H1345" s="1011" t="s">
        <v>95</v>
      </c>
      <c r="I1345" s="1011" t="s">
        <v>2548</v>
      </c>
      <c r="J1345" s="1011" t="s">
        <v>1499</v>
      </c>
      <c r="K1345" s="1011" t="s">
        <v>1329</v>
      </c>
      <c r="L1345" s="1011" t="s">
        <v>47</v>
      </c>
      <c r="M1345" s="1011" t="s">
        <v>198</v>
      </c>
      <c r="N1345" s="1011">
        <v>289.3</v>
      </c>
      <c r="O1345" s="1011">
        <v>204</v>
      </c>
      <c r="P1345" s="1011">
        <v>3927.92</v>
      </c>
      <c r="Q1345" s="1011">
        <v>14831.25</v>
      </c>
      <c r="R1345" s="1011">
        <v>1203.6303195800001</v>
      </c>
      <c r="S1345" s="1011">
        <v>3390.85404367</v>
      </c>
      <c r="T1345" s="1011">
        <v>-9.6804200000000003E-3</v>
      </c>
      <c r="U1345" s="1011">
        <v>0</v>
      </c>
      <c r="V1345" s="1011">
        <v>1203.6400000000001</v>
      </c>
      <c r="W1345" s="1011" t="s">
        <v>1361</v>
      </c>
      <c r="X1345" s="1011" t="s">
        <v>1331</v>
      </c>
      <c r="Y1345" s="1011" t="s">
        <v>2549</v>
      </c>
      <c r="AA1345" s="1011" t="s">
        <v>2550</v>
      </c>
      <c r="AB1345" s="1011" t="s">
        <v>140</v>
      </c>
    </row>
    <row r="1346" spans="1:28" x14ac:dyDescent="0.25">
      <c r="A1346" s="1011">
        <v>34153841</v>
      </c>
      <c r="B1346" s="1011" t="s">
        <v>2326</v>
      </c>
      <c r="C1346" s="1011" t="s">
        <v>1326</v>
      </c>
      <c r="D1346" s="1011" t="s">
        <v>1</v>
      </c>
      <c r="E1346" s="1011" t="s">
        <v>135</v>
      </c>
      <c r="F1346" s="1011" t="s">
        <v>34</v>
      </c>
      <c r="G1346" s="1011" t="s">
        <v>34</v>
      </c>
      <c r="H1346" s="1011" t="s">
        <v>530</v>
      </c>
      <c r="I1346" s="1011" t="s">
        <v>2327</v>
      </c>
      <c r="J1346" s="1011" t="s">
        <v>2328</v>
      </c>
      <c r="K1346" s="1011" t="s">
        <v>1329</v>
      </c>
      <c r="L1346" s="1011" t="s">
        <v>47</v>
      </c>
      <c r="M1346" s="1011" t="s">
        <v>198</v>
      </c>
      <c r="N1346" s="1011">
        <v>17</v>
      </c>
      <c r="O1346" s="1011">
        <v>8</v>
      </c>
      <c r="P1346" s="1011">
        <v>170</v>
      </c>
      <c r="Q1346" s="1011">
        <v>815.98</v>
      </c>
      <c r="R1346" s="1011">
        <v>194.88</v>
      </c>
      <c r="S1346" s="1011">
        <v>28.88163613</v>
      </c>
      <c r="T1346" s="1011">
        <v>0</v>
      </c>
      <c r="U1346" s="1011">
        <v>0</v>
      </c>
      <c r="V1346" s="1011">
        <v>194.88</v>
      </c>
      <c r="W1346" s="1011" t="s">
        <v>2329</v>
      </c>
      <c r="X1346" s="1011" t="s">
        <v>1331</v>
      </c>
      <c r="Y1346" s="1011" t="s">
        <v>2330</v>
      </c>
      <c r="AA1346" s="1011" t="s">
        <v>2331</v>
      </c>
      <c r="AB1346" s="1011" t="s">
        <v>140</v>
      </c>
    </row>
    <row r="1347" spans="1:28" x14ac:dyDescent="0.25">
      <c r="A1347" s="1011">
        <v>14106363</v>
      </c>
      <c r="B1347" s="1011" t="s">
        <v>2208</v>
      </c>
      <c r="C1347" s="1011" t="s">
        <v>1326</v>
      </c>
      <c r="D1347" s="1011" t="s">
        <v>1</v>
      </c>
      <c r="E1347" s="1011" t="s">
        <v>135</v>
      </c>
      <c r="F1347" s="1011" t="s">
        <v>34</v>
      </c>
      <c r="G1347" s="1011" t="s">
        <v>34</v>
      </c>
      <c r="H1347" s="1011" t="s">
        <v>92</v>
      </c>
      <c r="I1347" s="1011" t="s">
        <v>1675</v>
      </c>
      <c r="J1347" s="1011" t="s">
        <v>1676</v>
      </c>
      <c r="K1347" s="1011" t="s">
        <v>1329</v>
      </c>
      <c r="L1347" s="1011" t="s">
        <v>47</v>
      </c>
      <c r="M1347" s="1011" t="s">
        <v>198</v>
      </c>
      <c r="N1347" s="1011">
        <v>524.08330000000001</v>
      </c>
      <c r="O1347" s="1011">
        <v>524.08330000000001</v>
      </c>
      <c r="P1347" s="1011">
        <v>16894.169999999998</v>
      </c>
      <c r="Q1347" s="1011">
        <v>16222.58</v>
      </c>
      <c r="R1347" s="1011">
        <v>2944.86</v>
      </c>
      <c r="S1347" s="1011">
        <v>2404.0676204900001</v>
      </c>
      <c r="T1347" s="1011">
        <v>0</v>
      </c>
      <c r="U1347" s="1011">
        <v>0</v>
      </c>
      <c r="V1347" s="1011">
        <v>2944.86</v>
      </c>
      <c r="W1347" s="1011" t="s">
        <v>47</v>
      </c>
      <c r="X1347" s="1011" t="s">
        <v>1331</v>
      </c>
      <c r="Y1347" s="1011" t="s">
        <v>2209</v>
      </c>
      <c r="AA1347" s="1011" t="s">
        <v>2210</v>
      </c>
      <c r="AB1347" s="1011" t="s">
        <v>140</v>
      </c>
    </row>
    <row r="1348" spans="1:28" x14ac:dyDescent="0.25">
      <c r="A1348" s="1011">
        <v>94164886</v>
      </c>
      <c r="B1348" s="1011" t="s">
        <v>2024</v>
      </c>
      <c r="C1348" s="1011" t="s">
        <v>1326</v>
      </c>
      <c r="D1348" s="1011" t="s">
        <v>1</v>
      </c>
      <c r="E1348" s="1011" t="s">
        <v>135</v>
      </c>
      <c r="F1348" s="1011" t="s">
        <v>34</v>
      </c>
      <c r="G1348" s="1011" t="s">
        <v>34</v>
      </c>
      <c r="H1348" s="1011" t="s">
        <v>95</v>
      </c>
      <c r="I1348" s="1011" t="s">
        <v>2025</v>
      </c>
      <c r="J1348" s="1011" t="s">
        <v>2026</v>
      </c>
      <c r="K1348" s="1011" t="s">
        <v>1329</v>
      </c>
      <c r="L1348" s="1011" t="s">
        <v>47</v>
      </c>
      <c r="M1348" s="1011" t="s">
        <v>198</v>
      </c>
      <c r="N1348" s="1011">
        <v>126.2501</v>
      </c>
      <c r="O1348" s="1011">
        <v>110.2501</v>
      </c>
      <c r="P1348" s="1011">
        <v>1354.68</v>
      </c>
      <c r="Q1348" s="1011">
        <v>3925.91</v>
      </c>
      <c r="R1348" s="1011">
        <v>-654.27572541999996</v>
      </c>
      <c r="S1348" s="1011">
        <v>1842.6379137399999</v>
      </c>
      <c r="T1348" s="1011">
        <v>-2.5725419999999999E-2</v>
      </c>
      <c r="U1348" s="1011">
        <v>0</v>
      </c>
      <c r="V1348" s="1011">
        <v>-654.25</v>
      </c>
      <c r="W1348" s="1011" t="s">
        <v>2027</v>
      </c>
      <c r="X1348" s="1011" t="s">
        <v>1331</v>
      </c>
      <c r="Y1348" s="1011" t="s">
        <v>2028</v>
      </c>
      <c r="AA1348" s="1011" t="s">
        <v>2029</v>
      </c>
      <c r="AB1348" s="1011" t="s">
        <v>140</v>
      </c>
    </row>
    <row r="1349" spans="1:28" x14ac:dyDescent="0.25">
      <c r="A1349" s="1011">
        <v>3756327</v>
      </c>
      <c r="B1349" s="1011" t="s">
        <v>2348</v>
      </c>
      <c r="C1349" s="1011" t="s">
        <v>1326</v>
      </c>
      <c r="D1349" s="1011" t="s">
        <v>1</v>
      </c>
      <c r="E1349" s="1011" t="s">
        <v>135</v>
      </c>
      <c r="F1349" s="1011" t="s">
        <v>14</v>
      </c>
      <c r="G1349" s="1011" t="s">
        <v>14</v>
      </c>
      <c r="H1349" s="1011" t="s">
        <v>95</v>
      </c>
      <c r="I1349" s="1011" t="s">
        <v>1879</v>
      </c>
      <c r="J1349" s="1011" t="s">
        <v>1880</v>
      </c>
      <c r="K1349" s="1011" t="s">
        <v>1329</v>
      </c>
      <c r="L1349" s="1011" t="s">
        <v>47</v>
      </c>
      <c r="M1349" s="1011" t="s">
        <v>198</v>
      </c>
      <c r="N1349" s="1011">
        <v>117.5</v>
      </c>
      <c r="O1349" s="1011">
        <v>41.5</v>
      </c>
      <c r="P1349" s="1011">
        <v>1750.27</v>
      </c>
      <c r="Q1349" s="1011">
        <v>6080.06</v>
      </c>
      <c r="R1349" s="1011">
        <v>1079.3152096599999</v>
      </c>
      <c r="S1349" s="1011">
        <v>933.48253109999996</v>
      </c>
      <c r="T1349" s="1011">
        <v>-1.4147903399999999</v>
      </c>
      <c r="U1349" s="1011">
        <v>0</v>
      </c>
      <c r="V1349" s="1011">
        <v>1080.73</v>
      </c>
      <c r="W1349" s="1011" t="s">
        <v>1881</v>
      </c>
      <c r="X1349" s="1011" t="s">
        <v>1331</v>
      </c>
      <c r="Y1349" s="1011" t="s">
        <v>2349</v>
      </c>
      <c r="AA1349" s="1011" t="s">
        <v>2350</v>
      </c>
      <c r="AB1349" s="1011" t="s">
        <v>140</v>
      </c>
    </row>
    <row r="1350" spans="1:28" x14ac:dyDescent="0.25">
      <c r="A1350" s="1011">
        <v>24015307</v>
      </c>
      <c r="B1350" s="1011" t="s">
        <v>2511</v>
      </c>
      <c r="C1350" s="1011" t="s">
        <v>1326</v>
      </c>
      <c r="D1350" s="1011" t="s">
        <v>1</v>
      </c>
      <c r="E1350" s="1011" t="s">
        <v>135</v>
      </c>
      <c r="F1350" s="1011" t="s">
        <v>34</v>
      </c>
      <c r="G1350" s="1011" t="s">
        <v>34</v>
      </c>
      <c r="H1350" s="1011" t="s">
        <v>94</v>
      </c>
      <c r="I1350" s="1011" t="s">
        <v>1816</v>
      </c>
      <c r="J1350" s="1011" t="s">
        <v>1817</v>
      </c>
      <c r="K1350" s="1011" t="s">
        <v>1329</v>
      </c>
      <c r="L1350" s="1011" t="s">
        <v>47</v>
      </c>
      <c r="M1350" s="1011" t="s">
        <v>198</v>
      </c>
      <c r="N1350" s="1011">
        <v>399.1</v>
      </c>
      <c r="O1350" s="1011">
        <v>310.5</v>
      </c>
      <c r="P1350" s="1011">
        <v>3135</v>
      </c>
      <c r="Q1350" s="1011">
        <v>9729.8700000000008</v>
      </c>
      <c r="R1350" s="1011">
        <v>2962.68</v>
      </c>
      <c r="S1350" s="1011">
        <v>1101.41799087</v>
      </c>
      <c r="T1350" s="1011">
        <v>0</v>
      </c>
      <c r="U1350" s="1011">
        <v>0</v>
      </c>
      <c r="V1350" s="1011">
        <v>2962.68</v>
      </c>
      <c r="W1350" s="1011" t="s">
        <v>1818</v>
      </c>
      <c r="X1350" s="1011" t="s">
        <v>1331</v>
      </c>
      <c r="Y1350" s="1011" t="s">
        <v>2512</v>
      </c>
      <c r="AA1350" s="1011" t="s">
        <v>2513</v>
      </c>
      <c r="AB1350" s="1011" t="s">
        <v>140</v>
      </c>
    </row>
    <row r="1351" spans="1:28" x14ac:dyDescent="0.25">
      <c r="A1351" s="1011">
        <v>43964485</v>
      </c>
      <c r="B1351" s="1011" t="s">
        <v>1827</v>
      </c>
      <c r="C1351" s="1011" t="s">
        <v>1326</v>
      </c>
      <c r="D1351" s="1011" t="s">
        <v>1</v>
      </c>
      <c r="E1351" s="1011" t="s">
        <v>135</v>
      </c>
      <c r="F1351" s="1011" t="s">
        <v>14</v>
      </c>
      <c r="G1351" s="1011" t="s">
        <v>14</v>
      </c>
      <c r="H1351" s="1011" t="s">
        <v>98</v>
      </c>
      <c r="I1351" s="1011" t="s">
        <v>1688</v>
      </c>
      <c r="J1351" s="1011" t="s">
        <v>1416</v>
      </c>
      <c r="K1351" s="1011" t="s">
        <v>1329</v>
      </c>
      <c r="L1351" s="1011" t="s">
        <v>47</v>
      </c>
      <c r="M1351" s="1011" t="s">
        <v>198</v>
      </c>
      <c r="N1351" s="1011">
        <v>455.5</v>
      </c>
      <c r="O1351" s="1011">
        <v>415</v>
      </c>
      <c r="P1351" s="1011">
        <v>12705.75</v>
      </c>
      <c r="Q1351" s="1011">
        <v>8968.31</v>
      </c>
      <c r="R1351" s="1011">
        <v>84.48</v>
      </c>
      <c r="S1351" s="1011">
        <v>1362.6138091</v>
      </c>
      <c r="T1351" s="1011">
        <v>0</v>
      </c>
      <c r="U1351" s="1011">
        <v>879.72</v>
      </c>
      <c r="V1351" s="1011">
        <v>964.2</v>
      </c>
      <c r="W1351" s="1011" t="s">
        <v>1397</v>
      </c>
      <c r="X1351" s="1011" t="s">
        <v>1331</v>
      </c>
      <c r="Y1351" s="1011" t="s">
        <v>1828</v>
      </c>
      <c r="AA1351" s="1011" t="s">
        <v>1829</v>
      </c>
      <c r="AB1351" s="1011" t="s">
        <v>140</v>
      </c>
    </row>
    <row r="1352" spans="1:28" x14ac:dyDescent="0.25">
      <c r="A1352" s="1011">
        <v>3757507</v>
      </c>
      <c r="B1352" s="1011" t="s">
        <v>1902</v>
      </c>
      <c r="C1352" s="1011" t="s">
        <v>1326</v>
      </c>
      <c r="D1352" s="1011" t="s">
        <v>1</v>
      </c>
      <c r="E1352" s="1011" t="s">
        <v>135</v>
      </c>
      <c r="F1352" s="1011" t="s">
        <v>14</v>
      </c>
      <c r="G1352" s="1011" t="s">
        <v>14</v>
      </c>
      <c r="H1352" s="1011" t="s">
        <v>95</v>
      </c>
      <c r="I1352" s="1011" t="s">
        <v>1903</v>
      </c>
      <c r="J1352" s="1011" t="s">
        <v>1904</v>
      </c>
      <c r="K1352" s="1011" t="s">
        <v>1329</v>
      </c>
      <c r="L1352" s="1011" t="s">
        <v>47</v>
      </c>
      <c r="M1352" s="1011" t="s">
        <v>198</v>
      </c>
      <c r="N1352" s="1011">
        <v>329.65</v>
      </c>
      <c r="O1352" s="1011">
        <v>128.5</v>
      </c>
      <c r="P1352" s="1011">
        <v>3062.28</v>
      </c>
      <c r="Q1352" s="1011">
        <v>14567.98</v>
      </c>
      <c r="R1352" s="1011">
        <v>2216.9540926200002</v>
      </c>
      <c r="S1352" s="1011">
        <v>2544.0586808799999</v>
      </c>
      <c r="T1352" s="1011">
        <v>-3.5907380000000003E-2</v>
      </c>
      <c r="U1352" s="1011">
        <v>0</v>
      </c>
      <c r="V1352" s="1011">
        <v>2216.9899999999998</v>
      </c>
      <c r="W1352" s="1011" t="s">
        <v>1905</v>
      </c>
      <c r="X1352" s="1011" t="s">
        <v>1331</v>
      </c>
      <c r="Y1352" s="1011" t="s">
        <v>1906</v>
      </c>
      <c r="AA1352" s="1011" t="s">
        <v>1907</v>
      </c>
      <c r="AB1352" s="1011" t="s">
        <v>140</v>
      </c>
    </row>
    <row r="1353" spans="1:28" x14ac:dyDescent="0.25">
      <c r="A1353" s="1011">
        <v>34148098</v>
      </c>
      <c r="B1353" s="1011" t="s">
        <v>1393</v>
      </c>
      <c r="C1353" s="1011" t="s">
        <v>1326</v>
      </c>
      <c r="D1353" s="1011" t="s">
        <v>113</v>
      </c>
      <c r="E1353" s="1011" t="s">
        <v>135</v>
      </c>
      <c r="F1353" s="1011" t="s">
        <v>6</v>
      </c>
      <c r="G1353" s="1011" t="s">
        <v>6</v>
      </c>
      <c r="H1353" s="1011" t="s">
        <v>96</v>
      </c>
      <c r="I1353" s="1011" t="s">
        <v>1395</v>
      </c>
      <c r="J1353" s="1011" t="s">
        <v>1396</v>
      </c>
      <c r="K1353" s="1011" t="s">
        <v>1329</v>
      </c>
      <c r="L1353" s="1011" t="s">
        <v>47</v>
      </c>
      <c r="M1353" s="1011" t="s">
        <v>198</v>
      </c>
      <c r="N1353" s="1011">
        <v>10</v>
      </c>
      <c r="O1353" s="1011">
        <v>2</v>
      </c>
      <c r="P1353" s="1011">
        <v>21.43</v>
      </c>
      <c r="Q1353" s="1011">
        <v>179.26</v>
      </c>
      <c r="R1353" s="1011">
        <v>23.54</v>
      </c>
      <c r="S1353" s="1011">
        <v>19.186</v>
      </c>
      <c r="T1353" s="1011">
        <v>0</v>
      </c>
      <c r="U1353" s="1011">
        <v>0</v>
      </c>
      <c r="V1353" s="1011">
        <v>23.54</v>
      </c>
      <c r="W1353" s="1011" t="s">
        <v>1397</v>
      </c>
      <c r="X1353" s="1011" t="s">
        <v>1331</v>
      </c>
      <c r="Y1353" s="1011" t="s">
        <v>1398</v>
      </c>
      <c r="AA1353" s="1011" t="s">
        <v>1399</v>
      </c>
      <c r="AB1353" s="1011" t="s">
        <v>140</v>
      </c>
    </row>
    <row r="1354" spans="1:28" x14ac:dyDescent="0.25">
      <c r="A1354" s="1011">
        <v>93757649</v>
      </c>
      <c r="B1354" s="1011" t="s">
        <v>2482</v>
      </c>
      <c r="C1354" s="1011" t="s">
        <v>1326</v>
      </c>
      <c r="D1354" s="1011" t="s">
        <v>1</v>
      </c>
      <c r="E1354" s="1011" t="s">
        <v>135</v>
      </c>
      <c r="F1354" s="1011" t="s">
        <v>6</v>
      </c>
      <c r="G1354" s="1011" t="s">
        <v>6</v>
      </c>
      <c r="H1354" s="1011" t="s">
        <v>92</v>
      </c>
      <c r="I1354" s="1011" t="s">
        <v>2483</v>
      </c>
      <c r="J1354" s="1011" t="s">
        <v>2484</v>
      </c>
      <c r="K1354" s="1011" t="s">
        <v>1329</v>
      </c>
      <c r="L1354" s="1011" t="s">
        <v>47</v>
      </c>
      <c r="M1354" s="1011" t="s">
        <v>198</v>
      </c>
      <c r="N1354" s="1011">
        <v>88</v>
      </c>
      <c r="O1354" s="1011">
        <v>84</v>
      </c>
      <c r="P1354" s="1011">
        <v>2718.84</v>
      </c>
      <c r="Q1354" s="1011">
        <v>1935.2</v>
      </c>
      <c r="R1354" s="1011">
        <v>39.24</v>
      </c>
      <c r="S1354" s="1011">
        <v>295.69541049999998</v>
      </c>
      <c r="T1354" s="1011">
        <v>0</v>
      </c>
      <c r="U1354" s="1011">
        <v>0</v>
      </c>
      <c r="V1354" s="1011">
        <v>39.24</v>
      </c>
      <c r="W1354" s="1011" t="s">
        <v>2485</v>
      </c>
      <c r="X1354" s="1011" t="s">
        <v>1331</v>
      </c>
      <c r="Y1354" s="1011" t="s">
        <v>2486</v>
      </c>
      <c r="AA1354" s="1011" t="s">
        <v>2487</v>
      </c>
      <c r="AB1354" s="1011" t="s">
        <v>140</v>
      </c>
    </row>
    <row r="1355" spans="1:28" x14ac:dyDescent="0.25">
      <c r="A1355" s="1011">
        <v>83773168</v>
      </c>
      <c r="B1355" s="1011" t="s">
        <v>1691</v>
      </c>
      <c r="C1355" s="1011" t="s">
        <v>1326</v>
      </c>
      <c r="D1355" s="1011" t="s">
        <v>1</v>
      </c>
      <c r="E1355" s="1011" t="s">
        <v>135</v>
      </c>
      <c r="F1355" s="1011" t="s">
        <v>6</v>
      </c>
      <c r="G1355" s="1011" t="s">
        <v>6</v>
      </c>
      <c r="H1355" s="1011" t="s">
        <v>100</v>
      </c>
      <c r="I1355" s="1011" t="s">
        <v>1692</v>
      </c>
      <c r="J1355" s="1011" t="s">
        <v>1693</v>
      </c>
      <c r="K1355" s="1011" t="s">
        <v>1329</v>
      </c>
      <c r="L1355" s="1011" t="s">
        <v>47</v>
      </c>
      <c r="M1355" s="1011" t="s">
        <v>198</v>
      </c>
      <c r="N1355" s="1011">
        <v>49</v>
      </c>
      <c r="O1355" s="1011">
        <v>49</v>
      </c>
      <c r="P1355" s="1011">
        <v>980</v>
      </c>
      <c r="Q1355" s="1011">
        <v>3141.83</v>
      </c>
      <c r="R1355" s="1011">
        <v>662.11</v>
      </c>
      <c r="S1355" s="1011">
        <v>302.35906416</v>
      </c>
      <c r="T1355" s="1011">
        <v>0</v>
      </c>
      <c r="U1355" s="1011">
        <v>0</v>
      </c>
      <c r="V1355" s="1011">
        <v>662.11</v>
      </c>
      <c r="W1355" s="1011" t="s">
        <v>1694</v>
      </c>
      <c r="X1355" s="1011" t="s">
        <v>1331</v>
      </c>
      <c r="Y1355" s="1011" t="s">
        <v>1695</v>
      </c>
      <c r="AA1355" s="1011" t="s">
        <v>1696</v>
      </c>
      <c r="AB1355" s="1011" t="s">
        <v>140</v>
      </c>
    </row>
    <row r="1356" spans="1:28" x14ac:dyDescent="0.25">
      <c r="A1356" s="1011">
        <v>14141360</v>
      </c>
      <c r="B1356" s="1011" t="s">
        <v>1674</v>
      </c>
      <c r="C1356" s="1011" t="s">
        <v>1326</v>
      </c>
      <c r="D1356" s="1011" t="s">
        <v>1</v>
      </c>
      <c r="E1356" s="1011" t="s">
        <v>135</v>
      </c>
      <c r="F1356" s="1011" t="s">
        <v>14</v>
      </c>
      <c r="G1356" s="1011" t="s">
        <v>14</v>
      </c>
      <c r="H1356" s="1011" t="s">
        <v>93</v>
      </c>
      <c r="I1356" s="1011" t="s">
        <v>1675</v>
      </c>
      <c r="J1356" s="1011" t="s">
        <v>1676</v>
      </c>
      <c r="K1356" s="1011" t="s">
        <v>1329</v>
      </c>
      <c r="L1356" s="1011" t="s">
        <v>47</v>
      </c>
      <c r="M1356" s="1011" t="s">
        <v>198</v>
      </c>
      <c r="N1356" s="1011">
        <v>255.41669999999999</v>
      </c>
      <c r="O1356" s="1011">
        <v>78.166700000000006</v>
      </c>
      <c r="P1356" s="1011">
        <v>4244.8999999999996</v>
      </c>
      <c r="Q1356" s="1011">
        <v>7660.18</v>
      </c>
      <c r="R1356" s="1011">
        <v>286.97000000000003</v>
      </c>
      <c r="S1356" s="1011">
        <v>1261.9362826399999</v>
      </c>
      <c r="T1356" s="1011">
        <v>0</v>
      </c>
      <c r="U1356" s="1011">
        <v>0</v>
      </c>
      <c r="V1356" s="1011">
        <v>286.97000000000003</v>
      </c>
      <c r="W1356" s="1011" t="s">
        <v>47</v>
      </c>
      <c r="X1356" s="1011" t="s">
        <v>1331</v>
      </c>
      <c r="Y1356" s="1011" t="s">
        <v>1677</v>
      </c>
      <c r="AA1356" s="1011" t="s">
        <v>1678</v>
      </c>
      <c r="AB1356" s="1011" t="s">
        <v>140</v>
      </c>
    </row>
    <row r="1357" spans="1:28" x14ac:dyDescent="0.25">
      <c r="A1357" s="1011">
        <v>83852160</v>
      </c>
      <c r="B1357" s="1011" t="s">
        <v>2498</v>
      </c>
      <c r="C1357" s="1011" t="s">
        <v>1326</v>
      </c>
      <c r="D1357" s="1011" t="s">
        <v>1</v>
      </c>
      <c r="E1357" s="1011" t="s">
        <v>135</v>
      </c>
      <c r="F1357" s="1011" t="s">
        <v>0</v>
      </c>
      <c r="G1357" s="1011" t="s">
        <v>0</v>
      </c>
      <c r="H1357" s="1011" t="s">
        <v>91</v>
      </c>
      <c r="I1357" s="1011" t="s">
        <v>1376</v>
      </c>
      <c r="J1357" s="1011" t="s">
        <v>1377</v>
      </c>
      <c r="K1357" s="1011" t="s">
        <v>1329</v>
      </c>
      <c r="L1357" s="1011" t="s">
        <v>47</v>
      </c>
      <c r="M1357" s="1011" t="s">
        <v>198</v>
      </c>
      <c r="N1357" s="1011">
        <v>94</v>
      </c>
      <c r="O1357" s="1011">
        <v>69</v>
      </c>
      <c r="P1357" s="1011">
        <v>3554.61</v>
      </c>
      <c r="Q1357" s="1011">
        <v>7224.44</v>
      </c>
      <c r="R1357" s="1011">
        <v>55.117083719999997</v>
      </c>
      <c r="S1357" s="1011">
        <v>216.58567948000001</v>
      </c>
      <c r="T1357" s="1011">
        <v>5.0770837200000001</v>
      </c>
      <c r="U1357" s="1011">
        <v>0</v>
      </c>
      <c r="V1357" s="1011">
        <v>50.04</v>
      </c>
      <c r="W1357" s="1011" t="s">
        <v>1378</v>
      </c>
      <c r="X1357" s="1011" t="s">
        <v>1331</v>
      </c>
      <c r="Y1357" s="1011" t="s">
        <v>2499</v>
      </c>
      <c r="AA1357" s="1011" t="s">
        <v>2500</v>
      </c>
      <c r="AB1357" s="1011" t="s">
        <v>140</v>
      </c>
    </row>
    <row r="1358" spans="1:28" x14ac:dyDescent="0.25">
      <c r="A1358" s="1011">
        <v>64054281</v>
      </c>
      <c r="B1358" s="1011" t="s">
        <v>1652</v>
      </c>
      <c r="C1358" s="1011" t="s">
        <v>1326</v>
      </c>
      <c r="D1358" s="1011" t="s">
        <v>1</v>
      </c>
      <c r="E1358" s="1011" t="s">
        <v>135</v>
      </c>
      <c r="F1358" s="1011" t="s">
        <v>34</v>
      </c>
      <c r="G1358" s="1011" t="s">
        <v>34</v>
      </c>
      <c r="H1358" s="1011" t="s">
        <v>89</v>
      </c>
      <c r="I1358" s="1011" t="s">
        <v>1353</v>
      </c>
      <c r="J1358" s="1011" t="s">
        <v>1354</v>
      </c>
      <c r="K1358" s="1011" t="s">
        <v>1329</v>
      </c>
      <c r="L1358" s="1011" t="s">
        <v>47</v>
      </c>
      <c r="M1358" s="1011" t="s">
        <v>198</v>
      </c>
      <c r="N1358" s="1011">
        <v>59</v>
      </c>
      <c r="O1358" s="1011">
        <v>7</v>
      </c>
      <c r="P1358" s="1011">
        <v>729.91</v>
      </c>
      <c r="Q1358" s="1011">
        <v>2391.7399999999998</v>
      </c>
      <c r="R1358" s="1011">
        <v>815.52000208000004</v>
      </c>
      <c r="S1358" s="1011">
        <v>160.16280394</v>
      </c>
      <c r="T1358" s="1011">
        <v>2.08E-6</v>
      </c>
      <c r="U1358" s="1011">
        <v>0</v>
      </c>
      <c r="V1358" s="1011">
        <v>815.52</v>
      </c>
      <c r="W1358" s="1011" t="s">
        <v>1355</v>
      </c>
      <c r="X1358" s="1011" t="s">
        <v>1331</v>
      </c>
      <c r="Y1358" s="1011" t="s">
        <v>1653</v>
      </c>
      <c r="AA1358" s="1011" t="s">
        <v>1654</v>
      </c>
      <c r="AB1358" s="1011" t="s">
        <v>140</v>
      </c>
    </row>
    <row r="1359" spans="1:28" x14ac:dyDescent="0.25">
      <c r="A1359" s="1011">
        <v>84085539</v>
      </c>
      <c r="B1359" s="1011" t="s">
        <v>2440</v>
      </c>
      <c r="C1359" s="1011" t="s">
        <v>1326</v>
      </c>
      <c r="D1359" s="1011" t="s">
        <v>1</v>
      </c>
      <c r="E1359" s="1011" t="s">
        <v>135</v>
      </c>
      <c r="F1359" s="1011" t="s">
        <v>74</v>
      </c>
      <c r="G1359" s="1011" t="s">
        <v>74</v>
      </c>
      <c r="H1359" s="1011" t="s">
        <v>104</v>
      </c>
      <c r="I1359" s="1011" t="s">
        <v>2441</v>
      </c>
      <c r="J1359" s="1011" t="s">
        <v>1463</v>
      </c>
      <c r="K1359" s="1011" t="s">
        <v>1329</v>
      </c>
      <c r="L1359" s="1011" t="s">
        <v>47</v>
      </c>
      <c r="M1359" s="1011" t="s">
        <v>198</v>
      </c>
      <c r="N1359" s="1011">
        <v>35</v>
      </c>
      <c r="O1359" s="1011">
        <v>35</v>
      </c>
      <c r="P1359" s="1011">
        <v>953.1</v>
      </c>
      <c r="Q1359" s="1011">
        <v>2458.0500000000002</v>
      </c>
      <c r="R1359" s="1011">
        <v>191.98</v>
      </c>
      <c r="S1359" s="1011">
        <v>348.94873675000002</v>
      </c>
      <c r="T1359" s="1011">
        <v>0</v>
      </c>
      <c r="U1359" s="1011">
        <v>0</v>
      </c>
      <c r="V1359" s="1011">
        <v>191.98</v>
      </c>
      <c r="W1359" s="1011" t="s">
        <v>1464</v>
      </c>
      <c r="X1359" s="1011" t="s">
        <v>1331</v>
      </c>
      <c r="Y1359" s="1011" t="s">
        <v>2442</v>
      </c>
      <c r="AA1359" s="1011" t="s">
        <v>2443</v>
      </c>
      <c r="AB1359" s="1011" t="s">
        <v>140</v>
      </c>
    </row>
    <row r="1360" spans="1:28" x14ac:dyDescent="0.25">
      <c r="A1360" s="1011">
        <v>64042203</v>
      </c>
      <c r="B1360" s="1011" t="s">
        <v>1532</v>
      </c>
      <c r="C1360" s="1011" t="s">
        <v>1326</v>
      </c>
      <c r="D1360" s="1011" t="s">
        <v>1</v>
      </c>
      <c r="E1360" s="1011" t="s">
        <v>135</v>
      </c>
      <c r="F1360" s="1011" t="s">
        <v>20</v>
      </c>
      <c r="G1360" s="1011" t="s">
        <v>20</v>
      </c>
      <c r="H1360" s="1011" t="s">
        <v>94</v>
      </c>
      <c r="I1360" s="1011" t="s">
        <v>1533</v>
      </c>
      <c r="J1360" s="1011" t="s">
        <v>1534</v>
      </c>
      <c r="K1360" s="1011" t="s">
        <v>1329</v>
      </c>
      <c r="L1360" s="1011" t="s">
        <v>47</v>
      </c>
      <c r="M1360" s="1011" t="s">
        <v>198</v>
      </c>
      <c r="N1360" s="1011">
        <v>2424.5</v>
      </c>
      <c r="O1360" s="1011">
        <v>779.5</v>
      </c>
      <c r="P1360" s="1011">
        <v>57389</v>
      </c>
      <c r="Q1360" s="1011">
        <v>50644.59</v>
      </c>
      <c r="R1360" s="1011">
        <v>4600.2299999999996</v>
      </c>
      <c r="S1360" s="1011">
        <v>7415.0636288699998</v>
      </c>
      <c r="T1360" s="1011">
        <v>0</v>
      </c>
      <c r="U1360" s="1011">
        <v>350.15</v>
      </c>
      <c r="V1360" s="1011">
        <v>4950.38</v>
      </c>
      <c r="W1360" s="1011" t="s">
        <v>1535</v>
      </c>
      <c r="X1360" s="1011" t="s">
        <v>1331</v>
      </c>
      <c r="Y1360" s="1011" t="s">
        <v>1536</v>
      </c>
      <c r="AA1360" s="1011" t="s">
        <v>1537</v>
      </c>
      <c r="AB1360" s="1011" t="s">
        <v>140</v>
      </c>
    </row>
    <row r="1361" spans="1:28" x14ac:dyDescent="0.25">
      <c r="A1361" s="1011">
        <v>4059234</v>
      </c>
      <c r="B1361" s="1011" t="s">
        <v>1908</v>
      </c>
      <c r="C1361" s="1011" t="s">
        <v>1326</v>
      </c>
      <c r="D1361" s="1011" t="s">
        <v>1</v>
      </c>
      <c r="E1361" s="1011" t="s">
        <v>135</v>
      </c>
      <c r="F1361" s="1011" t="s">
        <v>48</v>
      </c>
      <c r="G1361" s="1011" t="s">
        <v>48</v>
      </c>
      <c r="H1361" s="1011" t="s">
        <v>93</v>
      </c>
      <c r="I1361" s="1011" t="s">
        <v>1909</v>
      </c>
      <c r="J1361" s="1011" t="s">
        <v>1892</v>
      </c>
      <c r="K1361" s="1011" t="s">
        <v>1329</v>
      </c>
      <c r="L1361" s="1011" t="s">
        <v>47</v>
      </c>
      <c r="M1361" s="1011" t="s">
        <v>198</v>
      </c>
      <c r="N1361" s="1011">
        <v>93</v>
      </c>
      <c r="O1361" s="1011">
        <v>45</v>
      </c>
      <c r="P1361" s="1011">
        <v>1624.15</v>
      </c>
      <c r="Q1361" s="1011">
        <v>3573.74</v>
      </c>
      <c r="R1361" s="1011">
        <v>767.76</v>
      </c>
      <c r="S1361" s="1011">
        <v>583.57106047000002</v>
      </c>
      <c r="T1361" s="1011">
        <v>0</v>
      </c>
      <c r="U1361" s="1011">
        <v>0</v>
      </c>
      <c r="V1361" s="1011">
        <v>767.76</v>
      </c>
      <c r="W1361" s="1011" t="s">
        <v>1893</v>
      </c>
      <c r="X1361" s="1011" t="s">
        <v>1331</v>
      </c>
      <c r="Y1361" s="1011" t="s">
        <v>1910</v>
      </c>
      <c r="AA1361" s="1011" t="s">
        <v>1911</v>
      </c>
      <c r="AB1361" s="1011" t="s">
        <v>140</v>
      </c>
    </row>
    <row r="1362" spans="1:28" x14ac:dyDescent="0.25">
      <c r="A1362" s="1011">
        <v>63918262</v>
      </c>
      <c r="B1362" s="1011" t="s">
        <v>1409</v>
      </c>
      <c r="C1362" s="1011" t="s">
        <v>1326</v>
      </c>
      <c r="D1362" s="1011" t="s">
        <v>1</v>
      </c>
      <c r="E1362" s="1011" t="s">
        <v>135</v>
      </c>
      <c r="F1362" s="1011" t="s">
        <v>6</v>
      </c>
      <c r="G1362" s="1011" t="s">
        <v>6</v>
      </c>
      <c r="H1362" s="1011" t="s">
        <v>530</v>
      </c>
      <c r="I1362" s="1011" t="s">
        <v>1410</v>
      </c>
      <c r="J1362" s="1011" t="s">
        <v>1411</v>
      </c>
      <c r="K1362" s="1011" t="s">
        <v>1329</v>
      </c>
      <c r="L1362" s="1011" t="s">
        <v>47</v>
      </c>
      <c r="M1362" s="1011" t="s">
        <v>198</v>
      </c>
      <c r="N1362" s="1011">
        <v>71</v>
      </c>
      <c r="O1362" s="1011">
        <v>71</v>
      </c>
      <c r="P1362" s="1011">
        <v>764.6</v>
      </c>
      <c r="Q1362" s="1011">
        <v>4673.96</v>
      </c>
      <c r="R1362" s="1011">
        <v>493.01</v>
      </c>
      <c r="S1362" s="1011">
        <v>179.94843691</v>
      </c>
      <c r="T1362" s="1011">
        <v>0</v>
      </c>
      <c r="U1362" s="1011">
        <v>0</v>
      </c>
      <c r="V1362" s="1011">
        <v>493.01</v>
      </c>
      <c r="W1362" s="1011" t="s">
        <v>80</v>
      </c>
      <c r="X1362" s="1011" t="s">
        <v>1331</v>
      </c>
      <c r="Y1362" s="1011" t="s">
        <v>1412</v>
      </c>
      <c r="AA1362" s="1011" t="s">
        <v>1413</v>
      </c>
      <c r="AB1362" s="1011" t="s">
        <v>140</v>
      </c>
    </row>
    <row r="1363" spans="1:28" x14ac:dyDescent="0.25">
      <c r="A1363" s="1011">
        <v>94142809</v>
      </c>
      <c r="B1363" s="1011" t="s">
        <v>1912</v>
      </c>
      <c r="C1363" s="1011" t="s">
        <v>1326</v>
      </c>
      <c r="D1363" s="1011" t="s">
        <v>1</v>
      </c>
      <c r="E1363" s="1011" t="s">
        <v>135</v>
      </c>
      <c r="F1363" s="1011" t="s">
        <v>48</v>
      </c>
      <c r="G1363" s="1011" t="s">
        <v>48</v>
      </c>
      <c r="H1363" s="1011" t="s">
        <v>92</v>
      </c>
      <c r="I1363" s="1011" t="s">
        <v>1913</v>
      </c>
      <c r="J1363" s="1011" t="s">
        <v>1914</v>
      </c>
      <c r="K1363" s="1011" t="s">
        <v>1329</v>
      </c>
      <c r="L1363" s="1011" t="s">
        <v>47</v>
      </c>
      <c r="M1363" s="1011" t="s">
        <v>198</v>
      </c>
      <c r="N1363" s="1011">
        <v>53</v>
      </c>
      <c r="O1363" s="1011">
        <v>53</v>
      </c>
      <c r="P1363" s="1011">
        <v>1855</v>
      </c>
      <c r="Q1363" s="1011">
        <v>1511.96</v>
      </c>
      <c r="R1363" s="1011">
        <v>159.07</v>
      </c>
      <c r="S1363" s="1011">
        <v>227.28697007</v>
      </c>
      <c r="T1363" s="1011">
        <v>0</v>
      </c>
      <c r="U1363" s="1011">
        <v>0</v>
      </c>
      <c r="V1363" s="1011">
        <v>159.07</v>
      </c>
      <c r="W1363" s="1011" t="s">
        <v>1915</v>
      </c>
      <c r="X1363" s="1011" t="s">
        <v>1331</v>
      </c>
      <c r="Y1363" s="1011" t="s">
        <v>1916</v>
      </c>
      <c r="AA1363" s="1011" t="s">
        <v>1917</v>
      </c>
      <c r="AB1363" s="1011" t="s">
        <v>140</v>
      </c>
    </row>
    <row r="1364" spans="1:28" x14ac:dyDescent="0.25">
      <c r="A1364" s="1011">
        <v>23787096</v>
      </c>
      <c r="B1364" s="1011" t="s">
        <v>1792</v>
      </c>
      <c r="C1364" s="1011" t="s">
        <v>1326</v>
      </c>
      <c r="D1364" s="1011" t="s">
        <v>1</v>
      </c>
      <c r="E1364" s="1011" t="s">
        <v>135</v>
      </c>
      <c r="F1364" s="1011" t="s">
        <v>20</v>
      </c>
      <c r="G1364" s="1011" t="s">
        <v>20</v>
      </c>
      <c r="H1364" s="1011" t="s">
        <v>98</v>
      </c>
      <c r="I1364" s="1011" t="s">
        <v>1793</v>
      </c>
      <c r="J1364" s="1011" t="s">
        <v>1794</v>
      </c>
      <c r="K1364" s="1011" t="s">
        <v>1329</v>
      </c>
      <c r="L1364" s="1011" t="s">
        <v>47</v>
      </c>
      <c r="M1364" s="1011" t="s">
        <v>198</v>
      </c>
      <c r="N1364" s="1011">
        <v>72</v>
      </c>
      <c r="O1364" s="1011">
        <v>72</v>
      </c>
      <c r="P1364" s="1011">
        <v>2146.9</v>
      </c>
      <c r="Q1364" s="1011">
        <v>2655.64</v>
      </c>
      <c r="R1364" s="1011">
        <v>264.32</v>
      </c>
      <c r="S1364" s="1011">
        <v>585.29269658999999</v>
      </c>
      <c r="T1364" s="1011">
        <v>0</v>
      </c>
      <c r="U1364" s="1011">
        <v>0</v>
      </c>
      <c r="V1364" s="1011">
        <v>264.32</v>
      </c>
      <c r="W1364" s="1011" t="s">
        <v>1795</v>
      </c>
      <c r="X1364" s="1011" t="s">
        <v>1331</v>
      </c>
      <c r="Y1364" s="1011" t="s">
        <v>1796</v>
      </c>
      <c r="AA1364" s="1011" t="s">
        <v>1797</v>
      </c>
      <c r="AB1364" s="1011" t="s">
        <v>140</v>
      </c>
    </row>
    <row r="1365" spans="1:28" x14ac:dyDescent="0.25">
      <c r="A1365" s="1011">
        <v>93757912</v>
      </c>
      <c r="B1365" s="1011" t="s">
        <v>2332</v>
      </c>
      <c r="C1365" s="1011" t="s">
        <v>1326</v>
      </c>
      <c r="D1365" s="1011" t="s">
        <v>1</v>
      </c>
      <c r="E1365" s="1011" t="s">
        <v>135</v>
      </c>
      <c r="F1365" s="1011" t="s">
        <v>0</v>
      </c>
      <c r="G1365" s="1011" t="s">
        <v>0</v>
      </c>
      <c r="H1365" s="1011" t="s">
        <v>86</v>
      </c>
      <c r="I1365" s="1011" t="s">
        <v>1382</v>
      </c>
      <c r="J1365" s="1011" t="s">
        <v>1383</v>
      </c>
      <c r="K1365" s="1011" t="s">
        <v>1329</v>
      </c>
      <c r="L1365" s="1011" t="s">
        <v>47</v>
      </c>
      <c r="M1365" s="1011" t="s">
        <v>198</v>
      </c>
      <c r="N1365" s="1011">
        <v>14</v>
      </c>
      <c r="O1365" s="1011">
        <v>0</v>
      </c>
      <c r="P1365" s="1011">
        <v>336</v>
      </c>
      <c r="Q1365" s="1011">
        <v>490.83</v>
      </c>
      <c r="R1365" s="1011">
        <v>54.05</v>
      </c>
      <c r="S1365" s="1011">
        <v>83.92</v>
      </c>
      <c r="T1365" s="1011">
        <v>0</v>
      </c>
      <c r="U1365" s="1011">
        <v>0</v>
      </c>
      <c r="V1365" s="1011">
        <v>54.05</v>
      </c>
      <c r="W1365" s="1011" t="s">
        <v>1384</v>
      </c>
      <c r="X1365" s="1011" t="s">
        <v>1331</v>
      </c>
      <c r="Y1365" s="1011" t="s">
        <v>2333</v>
      </c>
      <c r="AA1365" s="1011" t="s">
        <v>2334</v>
      </c>
      <c r="AB1365" s="1011" t="s">
        <v>140</v>
      </c>
    </row>
    <row r="1366" spans="1:28" x14ac:dyDescent="0.25">
      <c r="A1366" s="1011">
        <v>53757365</v>
      </c>
      <c r="B1366" s="1011" t="s">
        <v>1616</v>
      </c>
      <c r="C1366" s="1011" t="s">
        <v>1326</v>
      </c>
      <c r="D1366" s="1011" t="s">
        <v>1</v>
      </c>
      <c r="E1366" s="1011" t="s">
        <v>135</v>
      </c>
      <c r="F1366" s="1011" t="s">
        <v>6</v>
      </c>
      <c r="G1366" s="1011" t="s">
        <v>6</v>
      </c>
      <c r="H1366" s="1011" t="s">
        <v>89</v>
      </c>
      <c r="I1366" s="1011" t="s">
        <v>1564</v>
      </c>
      <c r="J1366" s="1011" t="s">
        <v>1565</v>
      </c>
      <c r="K1366" s="1011" t="s">
        <v>1329</v>
      </c>
      <c r="L1366" s="1011" t="s">
        <v>47</v>
      </c>
      <c r="M1366" s="1011" t="s">
        <v>198</v>
      </c>
      <c r="N1366" s="1011">
        <v>16</v>
      </c>
      <c r="O1366" s="1011">
        <v>16</v>
      </c>
      <c r="P1366" s="1011">
        <v>192</v>
      </c>
      <c r="Q1366" s="1011">
        <v>643.62</v>
      </c>
      <c r="R1366" s="1011">
        <v>215.47</v>
      </c>
      <c r="S1366" s="1011">
        <v>152.63999999999999</v>
      </c>
      <c r="T1366" s="1011">
        <v>0</v>
      </c>
      <c r="U1366" s="1011">
        <v>0</v>
      </c>
      <c r="V1366" s="1011">
        <v>215.47</v>
      </c>
      <c r="W1366" s="1011" t="s">
        <v>65</v>
      </c>
      <c r="X1366" s="1011" t="s">
        <v>1331</v>
      </c>
      <c r="Y1366" s="1011" t="s">
        <v>1617</v>
      </c>
      <c r="AA1366" s="1011" t="s">
        <v>1618</v>
      </c>
      <c r="AB1366" s="1011" t="s">
        <v>140</v>
      </c>
    </row>
    <row r="1367" spans="1:28" x14ac:dyDescent="0.25">
      <c r="A1367" s="1011">
        <v>4089686</v>
      </c>
      <c r="B1367" s="1011" t="s">
        <v>1589</v>
      </c>
      <c r="C1367" s="1011" t="s">
        <v>1326</v>
      </c>
      <c r="D1367" s="1011" t="s">
        <v>1</v>
      </c>
      <c r="E1367" s="1011" t="s">
        <v>135</v>
      </c>
      <c r="F1367" s="1011" t="s">
        <v>14</v>
      </c>
      <c r="G1367" s="1011" t="s">
        <v>14</v>
      </c>
      <c r="H1367" s="1011" t="s">
        <v>91</v>
      </c>
      <c r="I1367" s="1011" t="s">
        <v>1590</v>
      </c>
      <c r="J1367" s="1011" t="s">
        <v>1591</v>
      </c>
      <c r="K1367" s="1011" t="s">
        <v>1329</v>
      </c>
      <c r="L1367" s="1011" t="s">
        <v>47</v>
      </c>
      <c r="M1367" s="1011" t="s">
        <v>198</v>
      </c>
      <c r="N1367" s="1011">
        <v>246</v>
      </c>
      <c r="O1367" s="1011">
        <v>24</v>
      </c>
      <c r="P1367" s="1011">
        <v>7717.94</v>
      </c>
      <c r="Q1367" s="1011">
        <v>18173.310000000001</v>
      </c>
      <c r="R1367" s="1011">
        <v>278.84801578000003</v>
      </c>
      <c r="S1367" s="1011">
        <v>987.60475283999995</v>
      </c>
      <c r="T1367" s="1011">
        <v>333.00801577999999</v>
      </c>
      <c r="U1367" s="1011">
        <v>202.4</v>
      </c>
      <c r="V1367" s="1011">
        <v>441.55</v>
      </c>
      <c r="W1367" s="1011" t="s">
        <v>1361</v>
      </c>
      <c r="X1367" s="1011" t="s">
        <v>1331</v>
      </c>
      <c r="Y1367" s="1011" t="s">
        <v>1592</v>
      </c>
      <c r="AA1367" s="1011" t="s">
        <v>1593</v>
      </c>
      <c r="AB1367" s="1011" t="s">
        <v>140</v>
      </c>
    </row>
    <row r="1368" spans="1:28" x14ac:dyDescent="0.25">
      <c r="A1368" s="1011">
        <v>54045844</v>
      </c>
      <c r="B1368" s="1011" t="s">
        <v>2377</v>
      </c>
      <c r="C1368" s="1011" t="s">
        <v>1326</v>
      </c>
      <c r="D1368" s="1011" t="s">
        <v>1</v>
      </c>
      <c r="E1368" s="1011" t="s">
        <v>135</v>
      </c>
      <c r="F1368" s="1011" t="s">
        <v>74</v>
      </c>
      <c r="G1368" s="1011" t="s">
        <v>74</v>
      </c>
      <c r="H1368" s="1011" t="s">
        <v>90</v>
      </c>
      <c r="I1368" s="1011" t="s">
        <v>2378</v>
      </c>
      <c r="J1368" s="1011" t="s">
        <v>2328</v>
      </c>
      <c r="K1368" s="1011" t="s">
        <v>1329</v>
      </c>
      <c r="L1368" s="1011" t="s">
        <v>47</v>
      </c>
      <c r="M1368" s="1011" t="s">
        <v>198</v>
      </c>
      <c r="N1368" s="1011">
        <v>168</v>
      </c>
      <c r="O1368" s="1011">
        <v>20</v>
      </c>
      <c r="P1368" s="1011">
        <v>6058.16</v>
      </c>
      <c r="Q1368" s="1011">
        <v>8559.67</v>
      </c>
      <c r="R1368" s="1011">
        <v>877.6</v>
      </c>
      <c r="S1368" s="1011">
        <v>525.08965339999997</v>
      </c>
      <c r="T1368" s="1011">
        <v>0</v>
      </c>
      <c r="U1368" s="1011">
        <v>0</v>
      </c>
      <c r="V1368" s="1011">
        <v>877.6</v>
      </c>
      <c r="W1368" s="1011" t="s">
        <v>2329</v>
      </c>
      <c r="X1368" s="1011" t="s">
        <v>1331</v>
      </c>
      <c r="Y1368" s="1011" t="s">
        <v>2379</v>
      </c>
      <c r="AA1368" s="1011" t="s">
        <v>2380</v>
      </c>
      <c r="AB1368" s="1011" t="s">
        <v>140</v>
      </c>
    </row>
    <row r="1369" spans="1:28" x14ac:dyDescent="0.25">
      <c r="A1369" s="1011">
        <v>24111999</v>
      </c>
      <c r="B1369" s="1011" t="s">
        <v>1701</v>
      </c>
      <c r="C1369" s="1011" t="s">
        <v>1326</v>
      </c>
      <c r="D1369" s="1011" t="s">
        <v>1</v>
      </c>
      <c r="E1369" s="1011" t="s">
        <v>135</v>
      </c>
      <c r="F1369" s="1011" t="s">
        <v>0</v>
      </c>
      <c r="G1369" s="1011" t="s">
        <v>0</v>
      </c>
      <c r="H1369" s="1011" t="s">
        <v>101</v>
      </c>
      <c r="I1369" s="1011" t="s">
        <v>1702</v>
      </c>
      <c r="J1369" s="1011" t="s">
        <v>1703</v>
      </c>
      <c r="K1369" s="1011" t="s">
        <v>1329</v>
      </c>
      <c r="L1369" s="1011" t="s">
        <v>47</v>
      </c>
      <c r="M1369" s="1011" t="s">
        <v>198</v>
      </c>
      <c r="N1369" s="1011">
        <v>261</v>
      </c>
      <c r="O1369" s="1011">
        <v>192</v>
      </c>
      <c r="P1369" s="1011">
        <v>10685.86</v>
      </c>
      <c r="Q1369" s="1011">
        <v>6301.2</v>
      </c>
      <c r="R1369" s="1011">
        <v>214.36</v>
      </c>
      <c r="S1369" s="1011">
        <v>1546.2237959500001</v>
      </c>
      <c r="T1369" s="1011">
        <v>0</v>
      </c>
      <c r="U1369" s="1011">
        <v>0</v>
      </c>
      <c r="V1369" s="1011">
        <v>214.36</v>
      </c>
      <c r="W1369" s="1011" t="s">
        <v>1704</v>
      </c>
      <c r="X1369" s="1011" t="s">
        <v>1331</v>
      </c>
      <c r="Y1369" s="1011" t="s">
        <v>1705</v>
      </c>
      <c r="AA1369" s="1011" t="s">
        <v>1706</v>
      </c>
      <c r="AB1369" s="1011" t="s">
        <v>140</v>
      </c>
    </row>
    <row r="1370" spans="1:28" x14ac:dyDescent="0.25">
      <c r="A1370" s="1011">
        <v>74088600</v>
      </c>
      <c r="B1370" s="1011" t="s">
        <v>2254</v>
      </c>
      <c r="C1370" s="1011" t="s">
        <v>1326</v>
      </c>
      <c r="D1370" s="1011" t="s">
        <v>1</v>
      </c>
      <c r="E1370" s="1011" t="s">
        <v>135</v>
      </c>
      <c r="F1370" s="1011" t="s">
        <v>14</v>
      </c>
      <c r="G1370" s="1011" t="s">
        <v>14</v>
      </c>
      <c r="H1370" s="1011" t="s">
        <v>97</v>
      </c>
      <c r="I1370" s="1011" t="s">
        <v>2255</v>
      </c>
      <c r="J1370" s="1011" t="s">
        <v>2256</v>
      </c>
      <c r="K1370" s="1011" t="s">
        <v>1329</v>
      </c>
      <c r="L1370" s="1011" t="s">
        <v>47</v>
      </c>
      <c r="M1370" s="1011" t="s">
        <v>198</v>
      </c>
      <c r="N1370" s="1011">
        <v>125.5</v>
      </c>
      <c r="O1370" s="1011">
        <v>93</v>
      </c>
      <c r="P1370" s="1011">
        <v>4431.08</v>
      </c>
      <c r="Q1370" s="1011">
        <v>4846.3</v>
      </c>
      <c r="R1370" s="1011">
        <v>591.48</v>
      </c>
      <c r="S1370" s="1011">
        <v>1190.06198593</v>
      </c>
      <c r="T1370" s="1011">
        <v>0</v>
      </c>
      <c r="U1370" s="1011">
        <v>0</v>
      </c>
      <c r="V1370" s="1011">
        <v>591.48</v>
      </c>
      <c r="W1370" s="1011" t="s">
        <v>2257</v>
      </c>
      <c r="X1370" s="1011" t="s">
        <v>1331</v>
      </c>
      <c r="Y1370" s="1011" t="s">
        <v>2258</v>
      </c>
      <c r="AA1370" s="1011" t="s">
        <v>2259</v>
      </c>
      <c r="AB1370" s="1011" t="s">
        <v>140</v>
      </c>
    </row>
    <row r="1371" spans="1:28" x14ac:dyDescent="0.25">
      <c r="A1371" s="1011">
        <v>34138347</v>
      </c>
      <c r="B1371" s="1011" t="s">
        <v>2038</v>
      </c>
      <c r="C1371" s="1011" t="s">
        <v>1326</v>
      </c>
      <c r="D1371" s="1011" t="s">
        <v>1</v>
      </c>
      <c r="E1371" s="1011" t="s">
        <v>135</v>
      </c>
      <c r="F1371" s="1011" t="s">
        <v>9</v>
      </c>
      <c r="G1371" s="1011" t="s">
        <v>9</v>
      </c>
      <c r="H1371" s="1011" t="s">
        <v>530</v>
      </c>
      <c r="I1371" s="1011" t="s">
        <v>2039</v>
      </c>
      <c r="J1371" s="1011" t="s">
        <v>1528</v>
      </c>
      <c r="K1371" s="1011" t="s">
        <v>1329</v>
      </c>
      <c r="L1371" s="1011" t="s">
        <v>47</v>
      </c>
      <c r="M1371" s="1011" t="s">
        <v>198</v>
      </c>
      <c r="N1371" s="1011">
        <v>263</v>
      </c>
      <c r="O1371" s="1011">
        <v>184</v>
      </c>
      <c r="P1371" s="1011">
        <v>3026.4</v>
      </c>
      <c r="Q1371" s="1011">
        <v>15891.99</v>
      </c>
      <c r="R1371" s="1011">
        <v>2288.5100000000002</v>
      </c>
      <c r="S1371" s="1011">
        <v>629.37937882000006</v>
      </c>
      <c r="T1371" s="1011">
        <v>0</v>
      </c>
      <c r="U1371" s="1011">
        <v>0</v>
      </c>
      <c r="V1371" s="1011">
        <v>2288.5100000000002</v>
      </c>
      <c r="W1371" s="1011" t="s">
        <v>1529</v>
      </c>
      <c r="X1371" s="1011" t="s">
        <v>1331</v>
      </c>
      <c r="Y1371" s="1011" t="s">
        <v>2040</v>
      </c>
      <c r="AA1371" s="1011" t="s">
        <v>2041</v>
      </c>
      <c r="AB1371" s="1011" t="s">
        <v>140</v>
      </c>
    </row>
    <row r="1372" spans="1:28" x14ac:dyDescent="0.25">
      <c r="A1372" s="1011">
        <v>94174273</v>
      </c>
      <c r="B1372" s="1011" t="s">
        <v>2310</v>
      </c>
      <c r="C1372" s="1011" t="s">
        <v>417</v>
      </c>
      <c r="D1372" s="1011" t="s">
        <v>113</v>
      </c>
      <c r="E1372" s="1011" t="s">
        <v>135</v>
      </c>
      <c r="F1372" s="1011" t="s">
        <v>267</v>
      </c>
      <c r="G1372" s="1011" t="s">
        <v>1687</v>
      </c>
      <c r="H1372" s="1011" t="s">
        <v>91</v>
      </c>
      <c r="I1372" s="1011" t="s">
        <v>2311</v>
      </c>
      <c r="J1372" s="1011" t="s">
        <v>1354</v>
      </c>
      <c r="K1372" s="1011" t="s">
        <v>1329</v>
      </c>
      <c r="L1372" s="1011" t="s">
        <v>47</v>
      </c>
      <c r="M1372" s="1011" t="s">
        <v>198</v>
      </c>
      <c r="N1372" s="1011">
        <v>14</v>
      </c>
      <c r="O1372" s="1011">
        <v>0</v>
      </c>
      <c r="P1372" s="1011">
        <v>140</v>
      </c>
      <c r="Q1372" s="1011">
        <v>775.01</v>
      </c>
      <c r="R1372" s="1011">
        <v>127.31000078</v>
      </c>
      <c r="S1372" s="1011">
        <v>23.527288890000001</v>
      </c>
      <c r="T1372" s="1011">
        <v>7.8000000000000005E-7</v>
      </c>
      <c r="U1372" s="1011">
        <v>0</v>
      </c>
      <c r="V1372" s="1011">
        <v>127.31</v>
      </c>
      <c r="W1372" s="1011" t="s">
        <v>1355</v>
      </c>
      <c r="X1372" s="1011" t="s">
        <v>1331</v>
      </c>
      <c r="Y1372" s="1011" t="s">
        <v>2312</v>
      </c>
      <c r="AA1372" s="1011" t="s">
        <v>2313</v>
      </c>
      <c r="AB1372" s="1011" t="s">
        <v>140</v>
      </c>
    </row>
    <row r="1373" spans="1:28" x14ac:dyDescent="0.25">
      <c r="A1373" s="1011">
        <v>33788845</v>
      </c>
      <c r="B1373" s="1011" t="s">
        <v>1461</v>
      </c>
      <c r="C1373" s="1011" t="s">
        <v>1326</v>
      </c>
      <c r="D1373" s="1011" t="s">
        <v>1</v>
      </c>
      <c r="E1373" s="1011" t="s">
        <v>135</v>
      </c>
      <c r="F1373" s="1011" t="s">
        <v>20</v>
      </c>
      <c r="G1373" s="1011" t="s">
        <v>20</v>
      </c>
      <c r="H1373" s="1011" t="s">
        <v>104</v>
      </c>
      <c r="I1373" s="1011" t="s">
        <v>1462</v>
      </c>
      <c r="J1373" s="1011" t="s">
        <v>1463</v>
      </c>
      <c r="K1373" s="1011" t="s">
        <v>1329</v>
      </c>
      <c r="L1373" s="1011" t="s">
        <v>47</v>
      </c>
      <c r="M1373" s="1011" t="s">
        <v>198</v>
      </c>
      <c r="N1373" s="1011">
        <v>13</v>
      </c>
      <c r="O1373" s="1011">
        <v>13</v>
      </c>
      <c r="P1373" s="1011">
        <v>202.78</v>
      </c>
      <c r="Q1373" s="1011">
        <v>737.61</v>
      </c>
      <c r="R1373" s="1011">
        <v>209.54</v>
      </c>
      <c r="S1373" s="1011">
        <v>66.78613824</v>
      </c>
      <c r="T1373" s="1011">
        <v>0</v>
      </c>
      <c r="U1373" s="1011">
        <v>0</v>
      </c>
      <c r="V1373" s="1011">
        <v>209.54</v>
      </c>
      <c r="W1373" s="1011" t="s">
        <v>1464</v>
      </c>
      <c r="X1373" s="1011" t="s">
        <v>1331</v>
      </c>
      <c r="Y1373" s="1011" t="s">
        <v>1465</v>
      </c>
      <c r="AA1373" s="1011" t="s">
        <v>1466</v>
      </c>
      <c r="AB1373" s="1011" t="s">
        <v>140</v>
      </c>
    </row>
    <row r="1374" spans="1:28" x14ac:dyDescent="0.25">
      <c r="A1374" s="1011">
        <v>23991268</v>
      </c>
      <c r="B1374" s="1011" t="s">
        <v>1878</v>
      </c>
      <c r="C1374" s="1011" t="s">
        <v>1326</v>
      </c>
      <c r="D1374" s="1011" t="s">
        <v>1</v>
      </c>
      <c r="E1374" s="1011" t="s">
        <v>135</v>
      </c>
      <c r="F1374" s="1011" t="s">
        <v>0</v>
      </c>
      <c r="G1374" s="1011" t="s">
        <v>0</v>
      </c>
      <c r="H1374" s="1011" t="s">
        <v>98</v>
      </c>
      <c r="I1374" s="1011" t="s">
        <v>1879</v>
      </c>
      <c r="J1374" s="1011" t="s">
        <v>1880</v>
      </c>
      <c r="K1374" s="1011" t="s">
        <v>1329</v>
      </c>
      <c r="L1374" s="1011" t="s">
        <v>47</v>
      </c>
      <c r="M1374" s="1011" t="s">
        <v>198</v>
      </c>
      <c r="N1374" s="1011">
        <v>31.833300000000001</v>
      </c>
      <c r="O1374" s="1011">
        <v>19.5</v>
      </c>
      <c r="P1374" s="1011">
        <v>559.44000000000005</v>
      </c>
      <c r="Q1374" s="1011">
        <v>1545.77</v>
      </c>
      <c r="R1374" s="1011">
        <v>351.76</v>
      </c>
      <c r="S1374" s="1011">
        <v>242.81810709999999</v>
      </c>
      <c r="T1374" s="1011">
        <v>0</v>
      </c>
      <c r="U1374" s="1011">
        <v>0</v>
      </c>
      <c r="V1374" s="1011">
        <v>351.76</v>
      </c>
      <c r="W1374" s="1011" t="s">
        <v>1881</v>
      </c>
      <c r="X1374" s="1011" t="s">
        <v>1331</v>
      </c>
      <c r="Y1374" s="1011" t="s">
        <v>1882</v>
      </c>
      <c r="AA1374" s="1011" t="s">
        <v>1883</v>
      </c>
      <c r="AB1374" s="1011" t="s">
        <v>140</v>
      </c>
    </row>
    <row r="1375" spans="1:28" x14ac:dyDescent="0.25">
      <c r="A1375" s="1011">
        <v>24223216</v>
      </c>
      <c r="B1375" s="1011" t="s">
        <v>2523</v>
      </c>
      <c r="C1375" s="1011" t="s">
        <v>1326</v>
      </c>
      <c r="D1375" s="1011" t="s">
        <v>1</v>
      </c>
      <c r="E1375" s="1011" t="s">
        <v>135</v>
      </c>
      <c r="F1375" s="1011" t="s">
        <v>34</v>
      </c>
      <c r="G1375" s="1011" t="s">
        <v>34</v>
      </c>
      <c r="H1375" s="1011" t="s">
        <v>94</v>
      </c>
      <c r="I1375" s="1011" t="s">
        <v>2113</v>
      </c>
      <c r="J1375" s="1011" t="s">
        <v>2114</v>
      </c>
      <c r="K1375" s="1011" t="s">
        <v>1329</v>
      </c>
      <c r="L1375" s="1011" t="s">
        <v>47</v>
      </c>
      <c r="M1375" s="1011" t="s">
        <v>198</v>
      </c>
      <c r="N1375" s="1011">
        <v>57.75</v>
      </c>
      <c r="O1375" s="1011">
        <v>37.75</v>
      </c>
      <c r="P1375" s="1011">
        <v>1401.5</v>
      </c>
      <c r="Q1375" s="1011">
        <v>1687.8</v>
      </c>
      <c r="R1375" s="1011">
        <v>435.54</v>
      </c>
      <c r="S1375" s="1011">
        <v>177.68867764999999</v>
      </c>
      <c r="T1375" s="1011">
        <v>0</v>
      </c>
      <c r="U1375" s="1011">
        <v>0</v>
      </c>
      <c r="V1375" s="1011">
        <v>435.54</v>
      </c>
      <c r="W1375" s="1011" t="s">
        <v>2115</v>
      </c>
      <c r="X1375" s="1011" t="s">
        <v>1331</v>
      </c>
      <c r="Y1375" s="1011" t="s">
        <v>2524</v>
      </c>
      <c r="AA1375" s="1011" t="s">
        <v>2525</v>
      </c>
      <c r="AB1375" s="1011" t="s">
        <v>140</v>
      </c>
    </row>
    <row r="1376" spans="1:28" x14ac:dyDescent="0.25">
      <c r="A1376" s="1011">
        <v>23994155</v>
      </c>
      <c r="B1376" s="1011" t="s">
        <v>2260</v>
      </c>
      <c r="C1376" s="1011" t="s">
        <v>1326</v>
      </c>
      <c r="D1376" s="1011" t="s">
        <v>113</v>
      </c>
      <c r="E1376" s="1011" t="s">
        <v>135</v>
      </c>
      <c r="F1376" s="1011" t="s">
        <v>267</v>
      </c>
      <c r="G1376" s="1011" t="s">
        <v>1687</v>
      </c>
      <c r="H1376" s="1011" t="s">
        <v>92</v>
      </c>
      <c r="I1376" s="1011" t="s">
        <v>2261</v>
      </c>
      <c r="J1376" s="1011" t="s">
        <v>1445</v>
      </c>
      <c r="K1376" s="1011" t="s">
        <v>1329</v>
      </c>
      <c r="L1376" s="1011" t="s">
        <v>47</v>
      </c>
      <c r="M1376" s="1011" t="s">
        <v>198</v>
      </c>
      <c r="N1376" s="1011">
        <v>85</v>
      </c>
      <c r="O1376" s="1011">
        <v>85</v>
      </c>
      <c r="P1376" s="1011">
        <v>2946.4</v>
      </c>
      <c r="Q1376" s="1011">
        <v>1998.23</v>
      </c>
      <c r="R1376" s="1011">
        <v>370.19</v>
      </c>
      <c r="S1376" s="1011">
        <v>280.25123428000001</v>
      </c>
      <c r="T1376" s="1011">
        <v>0</v>
      </c>
      <c r="U1376" s="1011">
        <v>0</v>
      </c>
      <c r="V1376" s="1011">
        <v>370.19</v>
      </c>
      <c r="W1376" s="1011" t="s">
        <v>1446</v>
      </c>
      <c r="X1376" s="1011" t="s">
        <v>1331</v>
      </c>
      <c r="Y1376" s="1011" t="s">
        <v>2262</v>
      </c>
      <c r="AA1376" s="1011" t="s">
        <v>2263</v>
      </c>
      <c r="AB1376" s="1011" t="s">
        <v>140</v>
      </c>
    </row>
    <row r="1377" spans="1:28" x14ac:dyDescent="0.25">
      <c r="A1377" s="1011">
        <v>24082927</v>
      </c>
      <c r="B1377" s="1011" t="s">
        <v>2118</v>
      </c>
      <c r="C1377" s="1011" t="s">
        <v>1326</v>
      </c>
      <c r="D1377" s="1011" t="s">
        <v>1</v>
      </c>
      <c r="E1377" s="1011" t="s">
        <v>135</v>
      </c>
      <c r="F1377" s="1011" t="s">
        <v>20</v>
      </c>
      <c r="G1377" s="1011" t="s">
        <v>20</v>
      </c>
      <c r="H1377" s="1011" t="s">
        <v>104</v>
      </c>
      <c r="I1377" s="1011" t="s">
        <v>2119</v>
      </c>
      <c r="J1377" s="1011" t="s">
        <v>1565</v>
      </c>
      <c r="K1377" s="1011" t="s">
        <v>1329</v>
      </c>
      <c r="L1377" s="1011" t="s">
        <v>47</v>
      </c>
      <c r="M1377" s="1011" t="s">
        <v>198</v>
      </c>
      <c r="N1377" s="1011">
        <v>20</v>
      </c>
      <c r="O1377" s="1011">
        <v>19</v>
      </c>
      <c r="P1377" s="1011">
        <v>717.5</v>
      </c>
      <c r="Q1377" s="1011">
        <v>2138.91</v>
      </c>
      <c r="R1377" s="1011">
        <v>515.93729660999998</v>
      </c>
      <c r="S1377" s="1011">
        <v>215.13087074000001</v>
      </c>
      <c r="T1377" s="1011">
        <v>-1.33270339</v>
      </c>
      <c r="U1377" s="1011">
        <v>0</v>
      </c>
      <c r="V1377" s="1011">
        <v>517.27</v>
      </c>
      <c r="W1377" s="1011" t="s">
        <v>65</v>
      </c>
      <c r="X1377" s="1011" t="s">
        <v>1331</v>
      </c>
      <c r="Y1377" s="1011" t="s">
        <v>2120</v>
      </c>
      <c r="AA1377" s="1011" t="s">
        <v>2121</v>
      </c>
      <c r="AB1377" s="1011" t="s">
        <v>140</v>
      </c>
    </row>
    <row r="1378" spans="1:28" x14ac:dyDescent="0.25">
      <c r="A1378" s="1011">
        <v>84229129</v>
      </c>
      <c r="B1378" s="1011" t="s">
        <v>2276</v>
      </c>
      <c r="C1378" s="1011" t="s">
        <v>1326</v>
      </c>
      <c r="D1378" s="1011" t="s">
        <v>1</v>
      </c>
      <c r="E1378" s="1011" t="s">
        <v>135</v>
      </c>
      <c r="F1378" s="1011" t="s">
        <v>11</v>
      </c>
      <c r="G1378" s="1011" t="s">
        <v>11</v>
      </c>
      <c r="H1378" s="1011" t="s">
        <v>100</v>
      </c>
      <c r="I1378" s="1011" t="s">
        <v>2277</v>
      </c>
      <c r="J1378" s="1011" t="s">
        <v>2278</v>
      </c>
      <c r="K1378" s="1011" t="s">
        <v>1329</v>
      </c>
      <c r="L1378" s="1011" t="s">
        <v>47</v>
      </c>
      <c r="M1378" s="1011" t="s">
        <v>198</v>
      </c>
      <c r="N1378" s="1011">
        <v>174.5</v>
      </c>
      <c r="O1378" s="1011">
        <v>13.5</v>
      </c>
      <c r="P1378" s="1011">
        <v>5085</v>
      </c>
      <c r="Q1378" s="1011">
        <v>14369.29</v>
      </c>
      <c r="R1378" s="1011">
        <v>811.21</v>
      </c>
      <c r="S1378" s="1011">
        <v>385.80706168</v>
      </c>
      <c r="T1378" s="1011">
        <v>0</v>
      </c>
      <c r="U1378" s="1011">
        <v>0</v>
      </c>
      <c r="V1378" s="1011">
        <v>811.21</v>
      </c>
      <c r="W1378" s="1011" t="s">
        <v>2279</v>
      </c>
      <c r="X1378" s="1011" t="s">
        <v>1331</v>
      </c>
      <c r="Y1378" s="1011" t="s">
        <v>2280</v>
      </c>
      <c r="AA1378" s="1011" t="s">
        <v>2281</v>
      </c>
      <c r="AB1378" s="1011" t="s">
        <v>140</v>
      </c>
    </row>
    <row r="1379" spans="1:28" x14ac:dyDescent="0.25">
      <c r="A1379" s="1011">
        <v>24111999</v>
      </c>
      <c r="B1379" s="1011" t="s">
        <v>1701</v>
      </c>
      <c r="C1379" s="1011" t="s">
        <v>1326</v>
      </c>
      <c r="D1379" s="1011" t="s">
        <v>1</v>
      </c>
      <c r="E1379" s="1011" t="s">
        <v>135</v>
      </c>
      <c r="F1379" s="1011" t="s">
        <v>0</v>
      </c>
      <c r="G1379" s="1011" t="s">
        <v>0</v>
      </c>
      <c r="H1379" s="1011" t="s">
        <v>104</v>
      </c>
      <c r="I1379" s="1011" t="s">
        <v>1702</v>
      </c>
      <c r="J1379" s="1011" t="s">
        <v>1703</v>
      </c>
      <c r="K1379" s="1011" t="s">
        <v>1329</v>
      </c>
      <c r="L1379" s="1011" t="s">
        <v>47</v>
      </c>
      <c r="M1379" s="1011" t="s">
        <v>198</v>
      </c>
      <c r="N1379" s="1011">
        <v>6</v>
      </c>
      <c r="O1379" s="1011">
        <v>0</v>
      </c>
      <c r="P1379" s="1011">
        <v>80.69</v>
      </c>
      <c r="Q1379" s="1011">
        <v>266.51</v>
      </c>
      <c r="R1379" s="1011">
        <v>37</v>
      </c>
      <c r="S1379" s="1011">
        <v>7.4267800800000003</v>
      </c>
      <c r="T1379" s="1011">
        <v>0</v>
      </c>
      <c r="U1379" s="1011">
        <v>0</v>
      </c>
      <c r="V1379" s="1011">
        <v>37</v>
      </c>
      <c r="W1379" s="1011" t="s">
        <v>1704</v>
      </c>
      <c r="X1379" s="1011" t="s">
        <v>1331</v>
      </c>
      <c r="Y1379" s="1011" t="s">
        <v>1705</v>
      </c>
      <c r="AA1379" s="1011" t="s">
        <v>1706</v>
      </c>
      <c r="AB1379" s="1011" t="s">
        <v>140</v>
      </c>
    </row>
    <row r="1380" spans="1:28" x14ac:dyDescent="0.25">
      <c r="A1380" s="1011">
        <v>23756356</v>
      </c>
      <c r="B1380" s="1011" t="s">
        <v>2402</v>
      </c>
      <c r="C1380" s="1011" t="s">
        <v>1326</v>
      </c>
      <c r="D1380" s="1011" t="s">
        <v>1</v>
      </c>
      <c r="E1380" s="1011" t="s">
        <v>135</v>
      </c>
      <c r="F1380" s="1011" t="s">
        <v>11</v>
      </c>
      <c r="G1380" s="1011" t="s">
        <v>11</v>
      </c>
      <c r="H1380" s="1011" t="s">
        <v>89</v>
      </c>
      <c r="I1380" s="1011" t="s">
        <v>1498</v>
      </c>
      <c r="J1380" s="1011" t="s">
        <v>1499</v>
      </c>
      <c r="K1380" s="1011" t="s">
        <v>1329</v>
      </c>
      <c r="L1380" s="1011" t="s">
        <v>47</v>
      </c>
      <c r="M1380" s="1011" t="s">
        <v>198</v>
      </c>
      <c r="N1380" s="1011">
        <v>8</v>
      </c>
      <c r="O1380" s="1011">
        <v>7</v>
      </c>
      <c r="P1380" s="1011">
        <v>91.44</v>
      </c>
      <c r="Q1380" s="1011">
        <v>449.82</v>
      </c>
      <c r="R1380" s="1011">
        <v>105.44000026000001</v>
      </c>
      <c r="S1380" s="1011">
        <v>34.557430199999999</v>
      </c>
      <c r="T1380" s="1011">
        <v>2.6E-7</v>
      </c>
      <c r="U1380" s="1011">
        <v>0</v>
      </c>
      <c r="V1380" s="1011">
        <v>105.44</v>
      </c>
      <c r="W1380" s="1011" t="s">
        <v>1361</v>
      </c>
      <c r="X1380" s="1011" t="s">
        <v>1331</v>
      </c>
      <c r="Y1380" s="1011" t="s">
        <v>2403</v>
      </c>
      <c r="AA1380" s="1011" t="s">
        <v>2404</v>
      </c>
      <c r="AB1380" s="1011" t="s">
        <v>140</v>
      </c>
    </row>
    <row r="1381" spans="1:28" x14ac:dyDescent="0.25">
      <c r="A1381" s="1011">
        <v>64034705</v>
      </c>
      <c r="B1381" s="1011" t="s">
        <v>2467</v>
      </c>
      <c r="C1381" s="1011" t="s">
        <v>1326</v>
      </c>
      <c r="D1381" s="1011" t="s">
        <v>1</v>
      </c>
      <c r="E1381" s="1011" t="s">
        <v>135</v>
      </c>
      <c r="F1381" s="1011" t="s">
        <v>34</v>
      </c>
      <c r="G1381" s="1011" t="s">
        <v>34</v>
      </c>
      <c r="H1381" s="1011" t="s">
        <v>1394</v>
      </c>
      <c r="I1381" s="1011" t="s">
        <v>2468</v>
      </c>
      <c r="J1381" s="1011" t="s">
        <v>1371</v>
      </c>
      <c r="K1381" s="1011" t="s">
        <v>1329</v>
      </c>
      <c r="L1381" s="1011" t="s">
        <v>47</v>
      </c>
      <c r="M1381" s="1011" t="s">
        <v>198</v>
      </c>
      <c r="N1381" s="1011">
        <v>0</v>
      </c>
      <c r="O1381" s="1011">
        <v>0</v>
      </c>
      <c r="P1381" s="1011">
        <v>0</v>
      </c>
      <c r="Q1381" s="1011">
        <v>0</v>
      </c>
      <c r="R1381" s="1011">
        <v>0</v>
      </c>
      <c r="S1381" s="1011">
        <v>0</v>
      </c>
      <c r="T1381" s="1011">
        <v>0</v>
      </c>
      <c r="U1381" s="1011">
        <v>0</v>
      </c>
      <c r="V1381" s="1011">
        <v>0</v>
      </c>
      <c r="W1381" s="1011" t="s">
        <v>1372</v>
      </c>
      <c r="X1381" s="1011" t="s">
        <v>1331</v>
      </c>
      <c r="Y1381" s="1011" t="s">
        <v>2469</v>
      </c>
      <c r="AA1381" s="1011" t="s">
        <v>2470</v>
      </c>
      <c r="AB1381" s="1011" t="s">
        <v>140</v>
      </c>
    </row>
    <row r="1382" spans="1:28" x14ac:dyDescent="0.25">
      <c r="A1382" s="1011">
        <v>23994155</v>
      </c>
      <c r="B1382" s="1011" t="s">
        <v>2260</v>
      </c>
      <c r="C1382" s="1011" t="s">
        <v>1326</v>
      </c>
      <c r="D1382" s="1011" t="s">
        <v>113</v>
      </c>
      <c r="E1382" s="1011" t="s">
        <v>135</v>
      </c>
      <c r="F1382" s="1011" t="s">
        <v>267</v>
      </c>
      <c r="G1382" s="1011" t="s">
        <v>1687</v>
      </c>
      <c r="H1382" s="1011" t="s">
        <v>98</v>
      </c>
      <c r="I1382" s="1011" t="s">
        <v>2261</v>
      </c>
      <c r="J1382" s="1011" t="s">
        <v>1445</v>
      </c>
      <c r="K1382" s="1011" t="s">
        <v>1329</v>
      </c>
      <c r="L1382" s="1011" t="s">
        <v>47</v>
      </c>
      <c r="M1382" s="1011" t="s">
        <v>198</v>
      </c>
      <c r="N1382" s="1011">
        <v>3.75</v>
      </c>
      <c r="O1382" s="1011">
        <v>3.75</v>
      </c>
      <c r="P1382" s="1011">
        <v>62.88</v>
      </c>
      <c r="Q1382" s="1011">
        <v>117.53</v>
      </c>
      <c r="R1382" s="1011">
        <v>45.78</v>
      </c>
      <c r="S1382" s="1011">
        <v>12.28110379</v>
      </c>
      <c r="T1382" s="1011">
        <v>0</v>
      </c>
      <c r="U1382" s="1011">
        <v>0</v>
      </c>
      <c r="V1382" s="1011">
        <v>45.78</v>
      </c>
      <c r="W1382" s="1011" t="s">
        <v>1446</v>
      </c>
      <c r="X1382" s="1011" t="s">
        <v>1331</v>
      </c>
      <c r="Y1382" s="1011" t="s">
        <v>2262</v>
      </c>
      <c r="AA1382" s="1011" t="s">
        <v>2263</v>
      </c>
      <c r="AB1382" s="1011" t="s">
        <v>140</v>
      </c>
    </row>
    <row r="1383" spans="1:28" x14ac:dyDescent="0.25">
      <c r="A1383" s="1011">
        <v>33952011</v>
      </c>
      <c r="B1383" s="1011" t="s">
        <v>1725</v>
      </c>
      <c r="C1383" s="1011" t="s">
        <v>1326</v>
      </c>
      <c r="D1383" s="1011" t="s">
        <v>113</v>
      </c>
      <c r="E1383" s="1011" t="s">
        <v>135</v>
      </c>
      <c r="F1383" s="1011" t="s">
        <v>267</v>
      </c>
      <c r="G1383" s="1011" t="s">
        <v>1687</v>
      </c>
      <c r="H1383" s="1011" t="s">
        <v>98</v>
      </c>
      <c r="I1383" s="1011" t="s">
        <v>1726</v>
      </c>
      <c r="J1383" s="1011" t="s">
        <v>1727</v>
      </c>
      <c r="K1383" s="1011" t="s">
        <v>1329</v>
      </c>
      <c r="L1383" s="1011" t="s">
        <v>47</v>
      </c>
      <c r="M1383" s="1011" t="s">
        <v>198</v>
      </c>
      <c r="N1383" s="1011">
        <v>123.25</v>
      </c>
      <c r="O1383" s="1011">
        <v>17.25</v>
      </c>
      <c r="P1383" s="1011">
        <v>797.25</v>
      </c>
      <c r="Q1383" s="1011">
        <v>2989.13</v>
      </c>
      <c r="R1383" s="1011">
        <v>712.09</v>
      </c>
      <c r="S1383" s="1011">
        <v>549.21117680999998</v>
      </c>
      <c r="T1383" s="1011">
        <v>0</v>
      </c>
      <c r="U1383" s="1011">
        <v>0</v>
      </c>
      <c r="V1383" s="1011">
        <v>712.09</v>
      </c>
      <c r="W1383" s="1011" t="s">
        <v>1728</v>
      </c>
      <c r="X1383" s="1011" t="s">
        <v>1331</v>
      </c>
      <c r="Y1383" s="1011" t="s">
        <v>1729</v>
      </c>
      <c r="AA1383" s="1011" t="s">
        <v>1730</v>
      </c>
      <c r="AB1383" s="1011" t="s">
        <v>140</v>
      </c>
    </row>
    <row r="1384" spans="1:28" x14ac:dyDescent="0.25">
      <c r="A1384" s="1011">
        <v>44097343</v>
      </c>
      <c r="B1384" s="1011" t="s">
        <v>1686</v>
      </c>
      <c r="C1384" s="1011" t="s">
        <v>417</v>
      </c>
      <c r="D1384" s="1011" t="s">
        <v>113</v>
      </c>
      <c r="E1384" s="1011" t="s">
        <v>135</v>
      </c>
      <c r="F1384" s="1011" t="s">
        <v>267</v>
      </c>
      <c r="G1384" s="1011" t="s">
        <v>1687</v>
      </c>
      <c r="H1384" s="1011" t="s">
        <v>1394</v>
      </c>
      <c r="I1384" s="1011" t="s">
        <v>1688</v>
      </c>
      <c r="J1384" s="1011" t="s">
        <v>1416</v>
      </c>
      <c r="K1384" s="1011" t="s">
        <v>1329</v>
      </c>
      <c r="L1384" s="1011" t="s">
        <v>47</v>
      </c>
      <c r="M1384" s="1011" t="s">
        <v>198</v>
      </c>
      <c r="N1384" s="1011">
        <v>0</v>
      </c>
      <c r="O1384" s="1011">
        <v>0</v>
      </c>
      <c r="P1384" s="1011">
        <v>0</v>
      </c>
      <c r="Q1384" s="1011">
        <v>0</v>
      </c>
      <c r="R1384" s="1011">
        <v>0</v>
      </c>
      <c r="S1384" s="1011">
        <v>0</v>
      </c>
      <c r="T1384" s="1011">
        <v>0</v>
      </c>
      <c r="U1384" s="1011">
        <v>0</v>
      </c>
      <c r="V1384" s="1011">
        <v>0</v>
      </c>
      <c r="W1384" s="1011" t="s">
        <v>1397</v>
      </c>
      <c r="X1384" s="1011" t="s">
        <v>1331</v>
      </c>
      <c r="Y1384" s="1011" t="s">
        <v>1689</v>
      </c>
      <c r="AA1384" s="1011" t="s">
        <v>1690</v>
      </c>
      <c r="AB1384" s="1011" t="s">
        <v>140</v>
      </c>
    </row>
    <row r="1385" spans="1:28" x14ac:dyDescent="0.25">
      <c r="A1385" s="1011">
        <v>33754342</v>
      </c>
      <c r="B1385" s="1011" t="s">
        <v>1850</v>
      </c>
      <c r="C1385" s="1011" t="s">
        <v>1326</v>
      </c>
      <c r="D1385" s="1011" t="s">
        <v>1</v>
      </c>
      <c r="E1385" s="1011" t="s">
        <v>135</v>
      </c>
      <c r="F1385" s="1011" t="s">
        <v>74</v>
      </c>
      <c r="G1385" s="1011" t="s">
        <v>74</v>
      </c>
      <c r="H1385" s="1011" t="s">
        <v>1394</v>
      </c>
      <c r="I1385" s="1011" t="s">
        <v>1688</v>
      </c>
      <c r="J1385" s="1011" t="s">
        <v>1416</v>
      </c>
      <c r="K1385" s="1011" t="s">
        <v>1329</v>
      </c>
      <c r="L1385" s="1011" t="s">
        <v>47</v>
      </c>
      <c r="M1385" s="1011" t="s">
        <v>198</v>
      </c>
      <c r="N1385" s="1011">
        <v>0</v>
      </c>
      <c r="O1385" s="1011">
        <v>0</v>
      </c>
      <c r="P1385" s="1011">
        <v>0</v>
      </c>
      <c r="Q1385" s="1011">
        <v>0</v>
      </c>
      <c r="R1385" s="1011">
        <v>0</v>
      </c>
      <c r="S1385" s="1011">
        <v>0</v>
      </c>
      <c r="T1385" s="1011">
        <v>0</v>
      </c>
      <c r="U1385" s="1011">
        <v>0</v>
      </c>
      <c r="V1385" s="1011">
        <v>0</v>
      </c>
      <c r="W1385" s="1011" t="s">
        <v>1397</v>
      </c>
      <c r="X1385" s="1011" t="s">
        <v>1331</v>
      </c>
      <c r="Y1385" s="1011" t="s">
        <v>1851</v>
      </c>
      <c r="AA1385" s="1011" t="s">
        <v>1852</v>
      </c>
      <c r="AB1385" s="1011" t="s">
        <v>140</v>
      </c>
    </row>
    <row r="1386" spans="1:28" x14ac:dyDescent="0.25">
      <c r="A1386" s="1011">
        <v>54179593</v>
      </c>
      <c r="B1386" s="1011" t="s">
        <v>2494</v>
      </c>
      <c r="C1386" s="1011" t="s">
        <v>1326</v>
      </c>
      <c r="D1386" s="1011" t="s">
        <v>1</v>
      </c>
      <c r="E1386" s="1011" t="s">
        <v>135</v>
      </c>
      <c r="F1386" s="1011" t="s">
        <v>20</v>
      </c>
      <c r="G1386" s="1011" t="s">
        <v>20</v>
      </c>
      <c r="H1386" s="1011" t="s">
        <v>89</v>
      </c>
      <c r="I1386" s="1011" t="s">
        <v>1564</v>
      </c>
      <c r="J1386" s="1011" t="s">
        <v>1565</v>
      </c>
      <c r="K1386" s="1011" t="s">
        <v>1329</v>
      </c>
      <c r="L1386" s="1011" t="s">
        <v>47</v>
      </c>
      <c r="M1386" s="1011" t="s">
        <v>198</v>
      </c>
      <c r="N1386" s="1011">
        <v>5</v>
      </c>
      <c r="O1386" s="1011">
        <v>3</v>
      </c>
      <c r="P1386" s="1011">
        <v>50</v>
      </c>
      <c r="Q1386" s="1011">
        <v>177.71</v>
      </c>
      <c r="R1386" s="1011">
        <v>34.64</v>
      </c>
      <c r="S1386" s="1011">
        <v>27.017928179999998</v>
      </c>
      <c r="T1386" s="1011">
        <v>0</v>
      </c>
      <c r="U1386" s="1011">
        <v>0</v>
      </c>
      <c r="V1386" s="1011">
        <v>34.64</v>
      </c>
      <c r="W1386" s="1011" t="s">
        <v>65</v>
      </c>
      <c r="X1386" s="1011" t="s">
        <v>1331</v>
      </c>
      <c r="Y1386" s="1011" t="s">
        <v>2495</v>
      </c>
      <c r="AA1386" s="1011" t="s">
        <v>2496</v>
      </c>
      <c r="AB1386" s="1011" t="s">
        <v>140</v>
      </c>
    </row>
    <row r="1387" spans="1:28" x14ac:dyDescent="0.25">
      <c r="A1387" s="1011">
        <v>63770606</v>
      </c>
      <c r="B1387" s="1011" t="s">
        <v>2426</v>
      </c>
      <c r="C1387" s="1011" t="s">
        <v>1326</v>
      </c>
      <c r="D1387" s="1011" t="s">
        <v>1</v>
      </c>
      <c r="E1387" s="1011" t="s">
        <v>135</v>
      </c>
      <c r="F1387" s="1011" t="s">
        <v>36</v>
      </c>
      <c r="G1387" s="1011" t="s">
        <v>36</v>
      </c>
      <c r="H1387" s="1011" t="s">
        <v>97</v>
      </c>
      <c r="I1387" s="1011" t="s">
        <v>2427</v>
      </c>
      <c r="J1387" s="1011" t="s">
        <v>2428</v>
      </c>
      <c r="K1387" s="1011" t="s">
        <v>1329</v>
      </c>
      <c r="L1387" s="1011" t="s">
        <v>47</v>
      </c>
      <c r="M1387" s="1011" t="s">
        <v>198</v>
      </c>
      <c r="N1387" s="1011">
        <v>117</v>
      </c>
      <c r="O1387" s="1011">
        <v>115</v>
      </c>
      <c r="P1387" s="1011">
        <v>3179.28</v>
      </c>
      <c r="Q1387" s="1011">
        <v>3893.29</v>
      </c>
      <c r="R1387" s="1011">
        <v>790.64</v>
      </c>
      <c r="S1387" s="1011">
        <v>922.99995478999995</v>
      </c>
      <c r="T1387" s="1011">
        <v>0</v>
      </c>
      <c r="U1387" s="1011">
        <v>0</v>
      </c>
      <c r="V1387" s="1011">
        <v>790.64</v>
      </c>
      <c r="W1387" s="1011" t="s">
        <v>2429</v>
      </c>
      <c r="X1387" s="1011" t="s">
        <v>2430</v>
      </c>
      <c r="Y1387" s="1011" t="s">
        <v>2431</v>
      </c>
      <c r="AA1387" s="1011" t="s">
        <v>2432</v>
      </c>
      <c r="AB1387" s="1011" t="s">
        <v>140</v>
      </c>
    </row>
    <row r="1388" spans="1:28" x14ac:dyDescent="0.25">
      <c r="A1388" s="1011">
        <v>64030455</v>
      </c>
      <c r="B1388" s="1011" t="s">
        <v>1646</v>
      </c>
      <c r="C1388" s="1011" t="s">
        <v>1326</v>
      </c>
      <c r="D1388" s="1011" t="s">
        <v>1</v>
      </c>
      <c r="E1388" s="1011" t="s">
        <v>135</v>
      </c>
      <c r="F1388" s="1011" t="s">
        <v>20</v>
      </c>
      <c r="G1388" s="1011" t="s">
        <v>20</v>
      </c>
      <c r="H1388" s="1011" t="s">
        <v>1394</v>
      </c>
      <c r="I1388" s="1011" t="s">
        <v>1647</v>
      </c>
      <c r="J1388" s="1011" t="s">
        <v>1648</v>
      </c>
      <c r="K1388" s="1011" t="s">
        <v>1329</v>
      </c>
      <c r="L1388" s="1011" t="s">
        <v>47</v>
      </c>
      <c r="M1388" s="1011" t="s">
        <v>198</v>
      </c>
      <c r="N1388" s="1011">
        <v>0</v>
      </c>
      <c r="O1388" s="1011">
        <v>0</v>
      </c>
      <c r="P1388" s="1011">
        <v>0</v>
      </c>
      <c r="Q1388" s="1011">
        <v>0</v>
      </c>
      <c r="R1388" s="1011">
        <v>0</v>
      </c>
      <c r="S1388" s="1011">
        <v>0</v>
      </c>
      <c r="T1388" s="1011">
        <v>0</v>
      </c>
      <c r="U1388" s="1011">
        <v>0</v>
      </c>
      <c r="V1388" s="1011">
        <v>0</v>
      </c>
      <c r="W1388" s="1011" t="s">
        <v>1649</v>
      </c>
      <c r="X1388" s="1011" t="s">
        <v>1331</v>
      </c>
      <c r="Y1388" s="1011" t="s">
        <v>1650</v>
      </c>
      <c r="AA1388" s="1011" t="s">
        <v>1651</v>
      </c>
      <c r="AB1388" s="1011" t="s">
        <v>140</v>
      </c>
    </row>
    <row r="1389" spans="1:28" x14ac:dyDescent="0.25">
      <c r="A1389" s="1011">
        <v>64030455</v>
      </c>
      <c r="B1389" s="1011" t="s">
        <v>1646</v>
      </c>
      <c r="C1389" s="1011" t="s">
        <v>1326</v>
      </c>
      <c r="D1389" s="1011" t="s">
        <v>1</v>
      </c>
      <c r="E1389" s="1011" t="s">
        <v>135</v>
      </c>
      <c r="F1389" s="1011" t="s">
        <v>20</v>
      </c>
      <c r="G1389" s="1011" t="s">
        <v>20</v>
      </c>
      <c r="H1389" s="1011" t="s">
        <v>530</v>
      </c>
      <c r="I1389" s="1011" t="s">
        <v>1647</v>
      </c>
      <c r="J1389" s="1011" t="s">
        <v>1648</v>
      </c>
      <c r="K1389" s="1011" t="s">
        <v>1329</v>
      </c>
      <c r="L1389" s="1011" t="s">
        <v>47</v>
      </c>
      <c r="M1389" s="1011" t="s">
        <v>198</v>
      </c>
      <c r="N1389" s="1011">
        <v>113</v>
      </c>
      <c r="O1389" s="1011">
        <v>37</v>
      </c>
      <c r="P1389" s="1011">
        <v>8355.25</v>
      </c>
      <c r="Q1389" s="1011">
        <v>23465.3</v>
      </c>
      <c r="R1389" s="1011">
        <v>1696.4191798500001</v>
      </c>
      <c r="S1389" s="1011">
        <v>1438.9189612</v>
      </c>
      <c r="T1389" s="1011">
        <v>1.5891798500000001</v>
      </c>
      <c r="U1389" s="1011">
        <v>0</v>
      </c>
      <c r="V1389" s="1011">
        <v>1694.83</v>
      </c>
      <c r="W1389" s="1011" t="s">
        <v>1649</v>
      </c>
      <c r="X1389" s="1011" t="s">
        <v>1331</v>
      </c>
      <c r="Y1389" s="1011" t="s">
        <v>1650</v>
      </c>
      <c r="AA1389" s="1011" t="s">
        <v>1651</v>
      </c>
      <c r="AB1389" s="1011" t="s">
        <v>140</v>
      </c>
    </row>
    <row r="1390" spans="1:28" x14ac:dyDescent="0.25">
      <c r="A1390" s="1011">
        <v>14268007</v>
      </c>
      <c r="B1390" s="1011" t="s">
        <v>1568</v>
      </c>
      <c r="C1390" s="1011" t="s">
        <v>1326</v>
      </c>
      <c r="D1390" s="1011" t="s">
        <v>1</v>
      </c>
      <c r="E1390" s="1011" t="s">
        <v>135</v>
      </c>
      <c r="F1390" s="1011" t="s">
        <v>20</v>
      </c>
      <c r="G1390" s="1011" t="s">
        <v>20</v>
      </c>
      <c r="H1390" s="1011" t="s">
        <v>92</v>
      </c>
      <c r="I1390" s="1011" t="s">
        <v>1569</v>
      </c>
      <c r="J1390" s="1011" t="s">
        <v>1416</v>
      </c>
      <c r="K1390" s="1011" t="s">
        <v>1329</v>
      </c>
      <c r="L1390" s="1011" t="s">
        <v>47</v>
      </c>
      <c r="M1390" s="1011" t="s">
        <v>198</v>
      </c>
      <c r="N1390" s="1011">
        <v>135</v>
      </c>
      <c r="O1390" s="1011">
        <v>135</v>
      </c>
      <c r="P1390" s="1011">
        <v>4720</v>
      </c>
      <c r="Q1390" s="1011">
        <v>3052.86</v>
      </c>
      <c r="R1390" s="1011">
        <v>-40.18</v>
      </c>
      <c r="S1390" s="1011">
        <v>455.50001426</v>
      </c>
      <c r="T1390" s="1011">
        <v>0</v>
      </c>
      <c r="U1390" s="1011">
        <v>0</v>
      </c>
      <c r="V1390" s="1011">
        <v>-40.18</v>
      </c>
      <c r="W1390" s="1011" t="s">
        <v>1397</v>
      </c>
      <c r="X1390" s="1011" t="s">
        <v>1331</v>
      </c>
      <c r="Y1390" s="1011" t="s">
        <v>1570</v>
      </c>
      <c r="AA1390" s="1011" t="s">
        <v>1571</v>
      </c>
      <c r="AB1390" s="1011" t="s">
        <v>140</v>
      </c>
    </row>
    <row r="1391" spans="1:28" x14ac:dyDescent="0.25">
      <c r="A1391" s="1011">
        <v>33770868</v>
      </c>
      <c r="B1391" s="1011" t="s">
        <v>2136</v>
      </c>
      <c r="C1391" s="1011" t="s">
        <v>1326</v>
      </c>
      <c r="D1391" s="1011" t="s">
        <v>1</v>
      </c>
      <c r="E1391" s="1011" t="s">
        <v>135</v>
      </c>
      <c r="F1391" s="1011" t="s">
        <v>20</v>
      </c>
      <c r="G1391" s="1011" t="s">
        <v>20</v>
      </c>
      <c r="H1391" s="1011" t="s">
        <v>92</v>
      </c>
      <c r="I1391" s="1011" t="s">
        <v>1656</v>
      </c>
      <c r="J1391" s="1011" t="s">
        <v>1657</v>
      </c>
      <c r="K1391" s="1011" t="s">
        <v>1329</v>
      </c>
      <c r="L1391" s="1011" t="s">
        <v>47</v>
      </c>
      <c r="M1391" s="1011" t="s">
        <v>198</v>
      </c>
      <c r="N1391" s="1011">
        <v>178</v>
      </c>
      <c r="O1391" s="1011">
        <v>177</v>
      </c>
      <c r="P1391" s="1011">
        <v>6245</v>
      </c>
      <c r="Q1391" s="1011">
        <v>3546.6</v>
      </c>
      <c r="R1391" s="1011">
        <v>-40.67</v>
      </c>
      <c r="S1391" s="1011">
        <v>506.77983270999999</v>
      </c>
      <c r="T1391" s="1011">
        <v>0</v>
      </c>
      <c r="U1391" s="1011">
        <v>0</v>
      </c>
      <c r="V1391" s="1011">
        <v>-40.67</v>
      </c>
      <c r="W1391" s="1011" t="s">
        <v>1658</v>
      </c>
      <c r="X1391" s="1011" t="s">
        <v>1331</v>
      </c>
      <c r="Y1391" s="1011" t="s">
        <v>2137</v>
      </c>
      <c r="AA1391" s="1011" t="s">
        <v>2138</v>
      </c>
      <c r="AB1391" s="1011" t="s">
        <v>140</v>
      </c>
    </row>
    <row r="1392" spans="1:28" x14ac:dyDescent="0.25">
      <c r="A1392" s="1011">
        <v>54251327</v>
      </c>
      <c r="B1392" s="1011" t="s">
        <v>2139</v>
      </c>
      <c r="C1392" s="1011" t="s">
        <v>1326</v>
      </c>
      <c r="D1392" s="1011" t="s">
        <v>1</v>
      </c>
      <c r="E1392" s="1011" t="s">
        <v>135</v>
      </c>
      <c r="F1392" s="1011" t="s">
        <v>20</v>
      </c>
      <c r="G1392" s="1011" t="s">
        <v>20</v>
      </c>
      <c r="H1392" s="1011" t="s">
        <v>1394</v>
      </c>
      <c r="I1392" s="1011" t="s">
        <v>2140</v>
      </c>
      <c r="J1392" s="1011" t="s">
        <v>1868</v>
      </c>
      <c r="K1392" s="1011" t="s">
        <v>1329</v>
      </c>
      <c r="L1392" s="1011" t="s">
        <v>47</v>
      </c>
      <c r="M1392" s="1011" t="s">
        <v>198</v>
      </c>
      <c r="N1392" s="1011">
        <v>0</v>
      </c>
      <c r="O1392" s="1011">
        <v>0</v>
      </c>
      <c r="P1392" s="1011">
        <v>0</v>
      </c>
      <c r="Q1392" s="1011">
        <v>0</v>
      </c>
      <c r="R1392" s="1011">
        <v>0</v>
      </c>
      <c r="S1392" s="1011">
        <v>0</v>
      </c>
      <c r="T1392" s="1011">
        <v>0</v>
      </c>
      <c r="U1392" s="1011">
        <v>0</v>
      </c>
      <c r="V1392" s="1011">
        <v>0</v>
      </c>
      <c r="W1392" s="1011" t="s">
        <v>1869</v>
      </c>
      <c r="X1392" s="1011" t="s">
        <v>1331</v>
      </c>
      <c r="Y1392" s="1011" t="s">
        <v>2141</v>
      </c>
      <c r="Z1392" s="1011" t="s">
        <v>2142</v>
      </c>
      <c r="AA1392" s="1011" t="s">
        <v>2143</v>
      </c>
      <c r="AB1392" s="1011" t="s">
        <v>140</v>
      </c>
    </row>
    <row r="1393" spans="1:28" x14ac:dyDescent="0.25">
      <c r="A1393" s="1011">
        <v>23757669</v>
      </c>
      <c r="B1393" s="1011" t="s">
        <v>2144</v>
      </c>
      <c r="C1393" s="1011" t="s">
        <v>1326</v>
      </c>
      <c r="D1393" s="1011" t="s">
        <v>1</v>
      </c>
      <c r="E1393" s="1011" t="s">
        <v>135</v>
      </c>
      <c r="F1393" s="1011" t="s">
        <v>0</v>
      </c>
      <c r="G1393" s="1011" t="s">
        <v>0</v>
      </c>
      <c r="H1393" s="1011" t="s">
        <v>1394</v>
      </c>
      <c r="I1393" s="1011" t="s">
        <v>1327</v>
      </c>
      <c r="J1393" s="1011" t="s">
        <v>1328</v>
      </c>
      <c r="K1393" s="1011" t="s">
        <v>1329</v>
      </c>
      <c r="L1393" s="1011" t="s">
        <v>47</v>
      </c>
      <c r="M1393" s="1011" t="s">
        <v>198</v>
      </c>
      <c r="N1393" s="1011">
        <v>0</v>
      </c>
      <c r="O1393" s="1011">
        <v>0</v>
      </c>
      <c r="P1393" s="1011">
        <v>0</v>
      </c>
      <c r="Q1393" s="1011">
        <v>0</v>
      </c>
      <c r="R1393" s="1011">
        <v>0</v>
      </c>
      <c r="S1393" s="1011">
        <v>0</v>
      </c>
      <c r="T1393" s="1011">
        <v>0</v>
      </c>
      <c r="U1393" s="1011">
        <v>0</v>
      </c>
      <c r="V1393" s="1011">
        <v>0</v>
      </c>
      <c r="W1393" s="1011" t="s">
        <v>1330</v>
      </c>
      <c r="X1393" s="1011" t="s">
        <v>1331</v>
      </c>
      <c r="Y1393" s="1011" t="s">
        <v>2145</v>
      </c>
      <c r="AA1393" s="1011" t="s">
        <v>2146</v>
      </c>
      <c r="AB1393" s="1011" t="s">
        <v>140</v>
      </c>
    </row>
    <row r="1394" spans="1:28" x14ac:dyDescent="0.25">
      <c r="A1394" s="1011">
        <v>3772456</v>
      </c>
      <c r="B1394" s="1011" t="s">
        <v>2526</v>
      </c>
      <c r="C1394" s="1011" t="s">
        <v>1326</v>
      </c>
      <c r="D1394" s="1011" t="s">
        <v>1</v>
      </c>
      <c r="E1394" s="1011" t="s">
        <v>135</v>
      </c>
      <c r="F1394" s="1011" t="s">
        <v>45</v>
      </c>
      <c r="G1394" s="1011" t="s">
        <v>45</v>
      </c>
      <c r="H1394" s="1011" t="s">
        <v>104</v>
      </c>
      <c r="I1394" s="1011" t="s">
        <v>2527</v>
      </c>
      <c r="J1394" s="1011" t="s">
        <v>1475</v>
      </c>
      <c r="K1394" s="1011" t="s">
        <v>1329</v>
      </c>
      <c r="L1394" s="1011" t="s">
        <v>47</v>
      </c>
      <c r="M1394" s="1011" t="s">
        <v>198</v>
      </c>
      <c r="N1394" s="1011">
        <v>2</v>
      </c>
      <c r="O1394" s="1011">
        <v>2</v>
      </c>
      <c r="P1394" s="1011">
        <v>6.34</v>
      </c>
      <c r="Q1394" s="1011">
        <v>68.87</v>
      </c>
      <c r="R1394" s="1011">
        <v>8.1300000000000008</v>
      </c>
      <c r="S1394" s="1011">
        <v>11.30476651</v>
      </c>
      <c r="T1394" s="1011">
        <v>0</v>
      </c>
      <c r="U1394" s="1011">
        <v>0</v>
      </c>
      <c r="V1394" s="1011">
        <v>8.1300000000000008</v>
      </c>
      <c r="W1394" s="1011" t="s">
        <v>1476</v>
      </c>
      <c r="X1394" s="1011" t="s">
        <v>1331</v>
      </c>
      <c r="Y1394" s="1011" t="s">
        <v>2528</v>
      </c>
      <c r="AA1394" s="1011" t="s">
        <v>2529</v>
      </c>
      <c r="AB1394" s="1011" t="s">
        <v>140</v>
      </c>
    </row>
    <row r="1395" spans="1:28" x14ac:dyDescent="0.25">
      <c r="A1395" s="1011">
        <v>53754974</v>
      </c>
      <c r="B1395" s="1011" t="s">
        <v>1963</v>
      </c>
      <c r="C1395" s="1011" t="s">
        <v>1326</v>
      </c>
      <c r="D1395" s="1011" t="s">
        <v>1</v>
      </c>
      <c r="E1395" s="1011" t="s">
        <v>135</v>
      </c>
      <c r="F1395" s="1011" t="s">
        <v>6</v>
      </c>
      <c r="G1395" s="1011" t="s">
        <v>6</v>
      </c>
      <c r="H1395" s="1011" t="s">
        <v>98</v>
      </c>
      <c r="I1395" s="1011" t="s">
        <v>1964</v>
      </c>
      <c r="J1395" s="1011" t="s">
        <v>1965</v>
      </c>
      <c r="K1395" s="1011" t="s">
        <v>1329</v>
      </c>
      <c r="L1395" s="1011" t="s">
        <v>47</v>
      </c>
      <c r="M1395" s="1011" t="s">
        <v>198</v>
      </c>
      <c r="N1395" s="1011">
        <v>27</v>
      </c>
      <c r="O1395" s="1011">
        <v>20</v>
      </c>
      <c r="P1395" s="1011">
        <v>375.89</v>
      </c>
      <c r="Q1395" s="1011">
        <v>750</v>
      </c>
      <c r="R1395" s="1011">
        <v>121.66</v>
      </c>
      <c r="S1395" s="1011">
        <v>165.05348255999999</v>
      </c>
      <c r="T1395" s="1011">
        <v>0</v>
      </c>
      <c r="U1395" s="1011">
        <v>0</v>
      </c>
      <c r="V1395" s="1011">
        <v>121.66</v>
      </c>
      <c r="W1395" s="1011" t="s">
        <v>1966</v>
      </c>
      <c r="X1395" s="1011" t="s">
        <v>1331</v>
      </c>
      <c r="Y1395" s="1011" t="s">
        <v>1967</v>
      </c>
      <c r="AA1395" s="1011" t="s">
        <v>1968</v>
      </c>
      <c r="AB1395" s="1011" t="s">
        <v>140</v>
      </c>
    </row>
    <row r="1396" spans="1:28" x14ac:dyDescent="0.25">
      <c r="A1396" s="1011">
        <v>53942876</v>
      </c>
      <c r="B1396" s="1011" t="s">
        <v>2580</v>
      </c>
      <c r="C1396" s="1011" t="s">
        <v>1326</v>
      </c>
      <c r="D1396" s="1011" t="s">
        <v>1</v>
      </c>
      <c r="E1396" s="1011" t="s">
        <v>135</v>
      </c>
      <c r="F1396" s="1011" t="s">
        <v>34</v>
      </c>
      <c r="G1396" s="1011" t="s">
        <v>34</v>
      </c>
      <c r="H1396" s="1011" t="s">
        <v>95</v>
      </c>
      <c r="I1396" s="1011" t="s">
        <v>2060</v>
      </c>
      <c r="J1396" s="1011" t="s">
        <v>2061</v>
      </c>
      <c r="K1396" s="1011" t="s">
        <v>1329</v>
      </c>
      <c r="L1396" s="1011" t="s">
        <v>47</v>
      </c>
      <c r="M1396" s="1011" t="s">
        <v>198</v>
      </c>
      <c r="N1396" s="1011">
        <v>7</v>
      </c>
      <c r="O1396" s="1011">
        <v>7</v>
      </c>
      <c r="P1396" s="1011">
        <v>134.03</v>
      </c>
      <c r="Q1396" s="1011">
        <v>271.60000000000002</v>
      </c>
      <c r="R1396" s="1011">
        <v>7.63</v>
      </c>
      <c r="S1396" s="1011">
        <v>112.21976475</v>
      </c>
      <c r="T1396" s="1011">
        <v>0</v>
      </c>
      <c r="U1396" s="1011">
        <v>0</v>
      </c>
      <c r="V1396" s="1011">
        <v>7.63</v>
      </c>
      <c r="W1396" s="1011" t="s">
        <v>2062</v>
      </c>
      <c r="X1396" s="1011" t="s">
        <v>1331</v>
      </c>
      <c r="Y1396" s="1011" t="s">
        <v>2581</v>
      </c>
      <c r="AA1396" s="1011" t="s">
        <v>2582</v>
      </c>
      <c r="AB1396" s="1011" t="s">
        <v>140</v>
      </c>
    </row>
    <row r="1397" spans="1:28" x14ac:dyDescent="0.25">
      <c r="A1397" s="1011">
        <v>43758085</v>
      </c>
      <c r="B1397" s="1011" t="s">
        <v>2218</v>
      </c>
      <c r="C1397" s="1011" t="s">
        <v>1326</v>
      </c>
      <c r="D1397" s="1011" t="s">
        <v>1</v>
      </c>
      <c r="E1397" s="1011" t="s">
        <v>135</v>
      </c>
      <c r="F1397" s="1011" t="s">
        <v>38</v>
      </c>
      <c r="G1397" s="1011" t="s">
        <v>38</v>
      </c>
      <c r="H1397" s="1011" t="s">
        <v>104</v>
      </c>
      <c r="I1397" s="1011" t="s">
        <v>2219</v>
      </c>
      <c r="J1397" s="1011" t="s">
        <v>1755</v>
      </c>
      <c r="K1397" s="1011" t="s">
        <v>1329</v>
      </c>
      <c r="L1397" s="1011" t="s">
        <v>47</v>
      </c>
      <c r="M1397" s="1011" t="s">
        <v>198</v>
      </c>
      <c r="N1397" s="1011">
        <v>4</v>
      </c>
      <c r="O1397" s="1011">
        <v>4</v>
      </c>
      <c r="P1397" s="1011">
        <v>232</v>
      </c>
      <c r="Q1397" s="1011">
        <v>55.82</v>
      </c>
      <c r="R1397" s="1011">
        <v>3.35</v>
      </c>
      <c r="S1397" s="1011">
        <v>16.178209509999999</v>
      </c>
      <c r="T1397" s="1011">
        <v>0</v>
      </c>
      <c r="U1397" s="1011">
        <v>0</v>
      </c>
      <c r="V1397" s="1011">
        <v>3.35</v>
      </c>
      <c r="W1397" s="1011" t="s">
        <v>1361</v>
      </c>
      <c r="X1397" s="1011" t="s">
        <v>1331</v>
      </c>
      <c r="Y1397" s="1011" t="s">
        <v>2220</v>
      </c>
      <c r="AA1397" s="1011" t="s">
        <v>2221</v>
      </c>
      <c r="AB1397" s="1011" t="s">
        <v>140</v>
      </c>
    </row>
    <row r="1398" spans="1:28" x14ac:dyDescent="0.25">
      <c r="A1398" s="1011">
        <v>93757649</v>
      </c>
      <c r="B1398" s="1011" t="s">
        <v>2482</v>
      </c>
      <c r="C1398" s="1011" t="s">
        <v>1326</v>
      </c>
      <c r="D1398" s="1011" t="s">
        <v>1</v>
      </c>
      <c r="E1398" s="1011" t="s">
        <v>135</v>
      </c>
      <c r="F1398" s="1011" t="s">
        <v>6</v>
      </c>
      <c r="G1398" s="1011" t="s">
        <v>6</v>
      </c>
      <c r="H1398" s="1011" t="s">
        <v>89</v>
      </c>
      <c r="I1398" s="1011" t="s">
        <v>2483</v>
      </c>
      <c r="J1398" s="1011" t="s">
        <v>2484</v>
      </c>
      <c r="K1398" s="1011" t="s">
        <v>1329</v>
      </c>
      <c r="L1398" s="1011" t="s">
        <v>47</v>
      </c>
      <c r="M1398" s="1011" t="s">
        <v>198</v>
      </c>
      <c r="N1398" s="1011">
        <v>3</v>
      </c>
      <c r="O1398" s="1011">
        <v>2</v>
      </c>
      <c r="P1398" s="1011">
        <v>38</v>
      </c>
      <c r="Q1398" s="1011">
        <v>103.13</v>
      </c>
      <c r="R1398" s="1011">
        <v>10.09</v>
      </c>
      <c r="S1398" s="1011">
        <v>17.212576739999999</v>
      </c>
      <c r="T1398" s="1011">
        <v>0</v>
      </c>
      <c r="U1398" s="1011">
        <v>0</v>
      </c>
      <c r="V1398" s="1011">
        <v>10.09</v>
      </c>
      <c r="W1398" s="1011" t="s">
        <v>2485</v>
      </c>
      <c r="X1398" s="1011" t="s">
        <v>1331</v>
      </c>
      <c r="Y1398" s="1011" t="s">
        <v>2486</v>
      </c>
      <c r="AA1398" s="1011" t="s">
        <v>2487</v>
      </c>
      <c r="AB1398" s="1011" t="s">
        <v>140</v>
      </c>
    </row>
    <row r="1399" spans="1:28" x14ac:dyDescent="0.25">
      <c r="A1399" s="1011">
        <v>83992024</v>
      </c>
      <c r="B1399" s="1011" t="s">
        <v>1358</v>
      </c>
      <c r="C1399" s="1011" t="s">
        <v>1326</v>
      </c>
      <c r="D1399" s="1011" t="s">
        <v>1</v>
      </c>
      <c r="E1399" s="1011" t="s">
        <v>135</v>
      </c>
      <c r="F1399" s="1011" t="s">
        <v>36</v>
      </c>
      <c r="G1399" s="1011" t="s">
        <v>36</v>
      </c>
      <c r="H1399" s="1011" t="s">
        <v>104</v>
      </c>
      <c r="I1399" s="1011" t="s">
        <v>1359</v>
      </c>
      <c r="J1399" s="1011" t="s">
        <v>1360</v>
      </c>
      <c r="K1399" s="1011" t="s">
        <v>1329</v>
      </c>
      <c r="L1399" s="1011" t="s">
        <v>47</v>
      </c>
      <c r="M1399" s="1011" t="s">
        <v>198</v>
      </c>
      <c r="N1399" s="1011">
        <v>1</v>
      </c>
      <c r="O1399" s="1011">
        <v>1</v>
      </c>
      <c r="P1399" s="1011">
        <v>58</v>
      </c>
      <c r="Q1399" s="1011">
        <v>14.47</v>
      </c>
      <c r="R1399" s="1011">
        <v>0.98</v>
      </c>
      <c r="S1399" s="1011">
        <v>3.83</v>
      </c>
      <c r="T1399" s="1011">
        <v>0</v>
      </c>
      <c r="U1399" s="1011">
        <v>0</v>
      </c>
      <c r="V1399" s="1011">
        <v>0.98</v>
      </c>
      <c r="W1399" s="1011" t="s">
        <v>1361</v>
      </c>
      <c r="X1399" s="1011" t="s">
        <v>1331</v>
      </c>
      <c r="Y1399" s="1011" t="s">
        <v>1362</v>
      </c>
      <c r="AA1399" s="1011" t="s">
        <v>1363</v>
      </c>
      <c r="AB1399" s="1011" t="s">
        <v>140</v>
      </c>
    </row>
    <row r="1400" spans="1:28" x14ac:dyDescent="0.25">
      <c r="A1400" s="1011">
        <v>24007189</v>
      </c>
      <c r="B1400" s="1011" t="s">
        <v>2300</v>
      </c>
      <c r="C1400" s="1011" t="s">
        <v>1326</v>
      </c>
      <c r="D1400" s="1011" t="s">
        <v>1</v>
      </c>
      <c r="E1400" s="1011" t="s">
        <v>135</v>
      </c>
      <c r="F1400" s="1011" t="s">
        <v>9</v>
      </c>
      <c r="G1400" s="1011" t="s">
        <v>9</v>
      </c>
      <c r="H1400" s="1011" t="s">
        <v>529</v>
      </c>
      <c r="I1400" s="1011" t="s">
        <v>1656</v>
      </c>
      <c r="J1400" s="1011" t="s">
        <v>1657</v>
      </c>
      <c r="K1400" s="1011" t="s">
        <v>1329</v>
      </c>
      <c r="L1400" s="1011" t="s">
        <v>47</v>
      </c>
      <c r="M1400" s="1011" t="s">
        <v>198</v>
      </c>
      <c r="N1400" s="1011">
        <v>1</v>
      </c>
      <c r="O1400" s="1011">
        <v>0</v>
      </c>
      <c r="P1400" s="1011">
        <v>12</v>
      </c>
      <c r="Q1400" s="1011">
        <v>69.989999999999995</v>
      </c>
      <c r="R1400" s="1011">
        <v>0.55000000000000004</v>
      </c>
      <c r="S1400" s="1011">
        <v>1.6157038399999999</v>
      </c>
      <c r="T1400" s="1011">
        <v>0</v>
      </c>
      <c r="U1400" s="1011">
        <v>0</v>
      </c>
      <c r="V1400" s="1011">
        <v>0.55000000000000004</v>
      </c>
      <c r="W1400" s="1011" t="s">
        <v>1658</v>
      </c>
      <c r="X1400" s="1011" t="s">
        <v>1331</v>
      </c>
      <c r="Y1400" s="1011" t="s">
        <v>2301</v>
      </c>
      <c r="AA1400" s="1011" t="s">
        <v>2302</v>
      </c>
      <c r="AB1400" s="1011" t="s">
        <v>140</v>
      </c>
    </row>
    <row r="1401" spans="1:28" x14ac:dyDescent="0.25">
      <c r="A1401" s="1011">
        <v>74133471</v>
      </c>
      <c r="B1401" s="1011" t="s">
        <v>2248</v>
      </c>
      <c r="C1401" s="1011" t="s">
        <v>1326</v>
      </c>
      <c r="D1401" s="1011" t="s">
        <v>1</v>
      </c>
      <c r="E1401" s="1011" t="s">
        <v>135</v>
      </c>
      <c r="F1401" s="1011" t="s">
        <v>14</v>
      </c>
      <c r="G1401" s="1011" t="s">
        <v>14</v>
      </c>
      <c r="H1401" s="1011" t="s">
        <v>529</v>
      </c>
      <c r="I1401" s="1011" t="s">
        <v>2249</v>
      </c>
      <c r="J1401" s="1011" t="s">
        <v>2250</v>
      </c>
      <c r="K1401" s="1011" t="s">
        <v>1329</v>
      </c>
      <c r="L1401" s="1011" t="s">
        <v>47</v>
      </c>
      <c r="M1401" s="1011" t="s">
        <v>198</v>
      </c>
      <c r="N1401" s="1011">
        <v>2</v>
      </c>
      <c r="O1401" s="1011">
        <v>1</v>
      </c>
      <c r="P1401" s="1011">
        <v>34.4</v>
      </c>
      <c r="Q1401" s="1011">
        <v>154.94999999999999</v>
      </c>
      <c r="R1401" s="1011">
        <v>11.870000259999999</v>
      </c>
      <c r="S1401" s="1011">
        <v>13.22989675</v>
      </c>
      <c r="T1401" s="1011">
        <v>2.6E-7</v>
      </c>
      <c r="U1401" s="1011">
        <v>0</v>
      </c>
      <c r="V1401" s="1011">
        <v>11.87</v>
      </c>
      <c r="W1401" s="1011" t="s">
        <v>2251</v>
      </c>
      <c r="X1401" s="1011" t="s">
        <v>1331</v>
      </c>
      <c r="Y1401" s="1011" t="s">
        <v>2252</v>
      </c>
      <c r="AA1401" s="1011" t="s">
        <v>2253</v>
      </c>
      <c r="AB1401" s="1011" t="s">
        <v>140</v>
      </c>
    </row>
    <row r="1402" spans="1:28" x14ac:dyDescent="0.25">
      <c r="A1402" s="1011">
        <v>94010360</v>
      </c>
      <c r="B1402" s="1011" t="s">
        <v>2408</v>
      </c>
      <c r="C1402" s="1011" t="s">
        <v>1326</v>
      </c>
      <c r="D1402" s="1011" t="s">
        <v>1</v>
      </c>
      <c r="E1402" s="1011" t="s">
        <v>135</v>
      </c>
      <c r="F1402" s="1011" t="s">
        <v>20</v>
      </c>
      <c r="G1402" s="1011" t="s">
        <v>20</v>
      </c>
      <c r="H1402" s="1011" t="s">
        <v>88</v>
      </c>
      <c r="I1402" s="1011" t="s">
        <v>1662</v>
      </c>
      <c r="J1402" s="1011" t="s">
        <v>1663</v>
      </c>
      <c r="K1402" s="1011" t="s">
        <v>1329</v>
      </c>
      <c r="L1402" s="1011" t="s">
        <v>47</v>
      </c>
      <c r="M1402" s="1011" t="s">
        <v>198</v>
      </c>
      <c r="N1402" s="1011">
        <v>437.8</v>
      </c>
      <c r="O1402" s="1011">
        <v>437.8</v>
      </c>
      <c r="P1402" s="1011">
        <v>4378</v>
      </c>
      <c r="Q1402" s="1011">
        <v>24447.08</v>
      </c>
      <c r="R1402" s="1011">
        <v>3932.98</v>
      </c>
      <c r="S1402" s="1011">
        <v>2655.1979000000001</v>
      </c>
      <c r="T1402" s="1011">
        <v>0</v>
      </c>
      <c r="U1402" s="1011">
        <v>0</v>
      </c>
      <c r="V1402" s="1011">
        <v>3932.98</v>
      </c>
      <c r="W1402" s="1011" t="s">
        <v>1664</v>
      </c>
      <c r="X1402" s="1011" t="s">
        <v>1331</v>
      </c>
      <c r="Y1402" s="1011" t="s">
        <v>2409</v>
      </c>
      <c r="AA1402" s="1011" t="s">
        <v>2410</v>
      </c>
      <c r="AB1402" s="1011" t="s">
        <v>140</v>
      </c>
    </row>
    <row r="1403" spans="1:28" x14ac:dyDescent="0.25">
      <c r="A1403" s="1011">
        <v>94172707</v>
      </c>
      <c r="B1403" s="1011" t="s">
        <v>2314</v>
      </c>
      <c r="C1403" s="1011" t="s">
        <v>1326</v>
      </c>
      <c r="D1403" s="1011" t="s">
        <v>1</v>
      </c>
      <c r="E1403" s="1011" t="s">
        <v>135</v>
      </c>
      <c r="F1403" s="1011" t="s">
        <v>34</v>
      </c>
      <c r="G1403" s="1011" t="s">
        <v>34</v>
      </c>
      <c r="H1403" s="1011" t="s">
        <v>98</v>
      </c>
      <c r="I1403" s="1011" t="s">
        <v>1388</v>
      </c>
      <c r="J1403" s="1011" t="s">
        <v>1389</v>
      </c>
      <c r="K1403" s="1011" t="s">
        <v>1329</v>
      </c>
      <c r="L1403" s="1011" t="s">
        <v>47</v>
      </c>
      <c r="M1403" s="1011" t="s">
        <v>198</v>
      </c>
      <c r="N1403" s="1011">
        <v>4</v>
      </c>
      <c r="O1403" s="1011">
        <v>4</v>
      </c>
      <c r="P1403" s="1011">
        <v>80</v>
      </c>
      <c r="Q1403" s="1011">
        <v>107.72</v>
      </c>
      <c r="R1403" s="1011">
        <v>24.99</v>
      </c>
      <c r="S1403" s="1011">
        <v>16.038966210000002</v>
      </c>
      <c r="T1403" s="1011">
        <v>0</v>
      </c>
      <c r="U1403" s="1011">
        <v>0</v>
      </c>
      <c r="V1403" s="1011">
        <v>24.99</v>
      </c>
      <c r="W1403" s="1011" t="s">
        <v>1390</v>
      </c>
      <c r="X1403" s="1011" t="s">
        <v>1331</v>
      </c>
      <c r="Y1403" s="1011" t="s">
        <v>2315</v>
      </c>
      <c r="AA1403" s="1011" t="s">
        <v>2316</v>
      </c>
      <c r="AB1403" s="1011" t="s">
        <v>140</v>
      </c>
    </row>
    <row r="1404" spans="1:28" x14ac:dyDescent="0.25">
      <c r="A1404" s="1011">
        <v>33754342</v>
      </c>
      <c r="B1404" s="1011" t="s">
        <v>1850</v>
      </c>
      <c r="C1404" s="1011" t="s">
        <v>1326</v>
      </c>
      <c r="D1404" s="1011" t="s">
        <v>1</v>
      </c>
      <c r="E1404" s="1011" t="s">
        <v>135</v>
      </c>
      <c r="F1404" s="1011" t="s">
        <v>74</v>
      </c>
      <c r="G1404" s="1011" t="s">
        <v>74</v>
      </c>
      <c r="H1404" s="1011" t="s">
        <v>95</v>
      </c>
      <c r="I1404" s="1011" t="s">
        <v>1688</v>
      </c>
      <c r="J1404" s="1011" t="s">
        <v>1416</v>
      </c>
      <c r="K1404" s="1011" t="s">
        <v>1329</v>
      </c>
      <c r="L1404" s="1011" t="s">
        <v>47</v>
      </c>
      <c r="M1404" s="1011" t="s">
        <v>198</v>
      </c>
      <c r="N1404" s="1011">
        <v>229.6</v>
      </c>
      <c r="O1404" s="1011">
        <v>116</v>
      </c>
      <c r="P1404" s="1011">
        <v>2424.8000000000002</v>
      </c>
      <c r="Q1404" s="1011">
        <v>12673.93</v>
      </c>
      <c r="R1404" s="1011">
        <v>2003.8272342400001</v>
      </c>
      <c r="S1404" s="1011">
        <v>2545.15481146</v>
      </c>
      <c r="T1404" s="1011">
        <v>-2.7657599999999999E-3</v>
      </c>
      <c r="U1404" s="1011">
        <v>0</v>
      </c>
      <c r="V1404" s="1011">
        <v>2003.83</v>
      </c>
      <c r="W1404" s="1011" t="s">
        <v>1397</v>
      </c>
      <c r="X1404" s="1011" t="s">
        <v>1331</v>
      </c>
      <c r="Y1404" s="1011" t="s">
        <v>1851</v>
      </c>
      <c r="AA1404" s="1011" t="s">
        <v>1852</v>
      </c>
      <c r="AB1404" s="1011" t="s">
        <v>140</v>
      </c>
    </row>
    <row r="1405" spans="1:28" x14ac:dyDescent="0.25">
      <c r="A1405" s="1011">
        <v>3790045</v>
      </c>
      <c r="B1405" s="1011" t="s">
        <v>1750</v>
      </c>
      <c r="C1405" s="1011" t="s">
        <v>1326</v>
      </c>
      <c r="D1405" s="1011" t="s">
        <v>113</v>
      </c>
      <c r="E1405" s="1011" t="s">
        <v>135</v>
      </c>
      <c r="F1405" s="1011" t="s">
        <v>267</v>
      </c>
      <c r="G1405" s="1011" t="s">
        <v>1687</v>
      </c>
      <c r="H1405" s="1011" t="s">
        <v>530</v>
      </c>
      <c r="I1405" s="1011" t="s">
        <v>1688</v>
      </c>
      <c r="J1405" s="1011" t="s">
        <v>1416</v>
      </c>
      <c r="K1405" s="1011" t="s">
        <v>1329</v>
      </c>
      <c r="L1405" s="1011" t="s">
        <v>47</v>
      </c>
      <c r="M1405" s="1011" t="s">
        <v>198</v>
      </c>
      <c r="N1405" s="1011">
        <v>72</v>
      </c>
      <c r="O1405" s="1011">
        <v>72</v>
      </c>
      <c r="P1405" s="1011">
        <v>725.99</v>
      </c>
      <c r="Q1405" s="1011">
        <v>2670.26</v>
      </c>
      <c r="R1405" s="1011">
        <v>257.7</v>
      </c>
      <c r="S1405" s="1011">
        <v>231.85070117000001</v>
      </c>
      <c r="T1405" s="1011">
        <v>0</v>
      </c>
      <c r="U1405" s="1011">
        <v>0</v>
      </c>
      <c r="V1405" s="1011">
        <v>257.7</v>
      </c>
      <c r="W1405" s="1011" t="s">
        <v>1397</v>
      </c>
      <c r="X1405" s="1011" t="s">
        <v>1331</v>
      </c>
      <c r="Y1405" s="1011" t="s">
        <v>1751</v>
      </c>
      <c r="AA1405" s="1011" t="s">
        <v>1752</v>
      </c>
      <c r="AB1405" s="1011" t="s">
        <v>140</v>
      </c>
    </row>
    <row r="1406" spans="1:28" x14ac:dyDescent="0.25">
      <c r="A1406" s="1011">
        <v>84157304</v>
      </c>
      <c r="B1406" s="1011" t="s">
        <v>1983</v>
      </c>
      <c r="C1406" s="1011" t="s">
        <v>1326</v>
      </c>
      <c r="D1406" s="1011" t="s">
        <v>1</v>
      </c>
      <c r="E1406" s="1011" t="s">
        <v>135</v>
      </c>
      <c r="F1406" s="1011" t="s">
        <v>11</v>
      </c>
      <c r="G1406" s="1011" t="s">
        <v>11</v>
      </c>
      <c r="H1406" s="1011" t="s">
        <v>101</v>
      </c>
      <c r="I1406" s="1011" t="s">
        <v>1984</v>
      </c>
      <c r="J1406" s="1011" t="s">
        <v>1985</v>
      </c>
      <c r="K1406" s="1011" t="s">
        <v>1329</v>
      </c>
      <c r="L1406" s="1011" t="s">
        <v>47</v>
      </c>
      <c r="M1406" s="1011" t="s">
        <v>198</v>
      </c>
      <c r="N1406" s="1011">
        <v>571.25</v>
      </c>
      <c r="O1406" s="1011">
        <v>529.25</v>
      </c>
      <c r="P1406" s="1011">
        <v>20738.88</v>
      </c>
      <c r="Q1406" s="1011">
        <v>19156.509999999998</v>
      </c>
      <c r="R1406" s="1011">
        <v>751.98</v>
      </c>
      <c r="S1406" s="1011">
        <v>3568.84448488</v>
      </c>
      <c r="T1406" s="1011">
        <v>0</v>
      </c>
      <c r="U1406" s="1011">
        <v>486.42</v>
      </c>
      <c r="V1406" s="1011">
        <v>1238.4000000000001</v>
      </c>
      <c r="W1406" s="1011" t="s">
        <v>10</v>
      </c>
      <c r="X1406" s="1011" t="s">
        <v>1331</v>
      </c>
      <c r="Y1406" s="1011" t="s">
        <v>1986</v>
      </c>
      <c r="AA1406" s="1011" t="s">
        <v>1921</v>
      </c>
      <c r="AB1406" s="1011" t="s">
        <v>140</v>
      </c>
    </row>
    <row r="1407" spans="1:28" x14ac:dyDescent="0.25">
      <c r="A1407" s="1011">
        <v>74128661</v>
      </c>
      <c r="B1407" s="1011" t="s">
        <v>2415</v>
      </c>
      <c r="C1407" s="1011" t="s">
        <v>1326</v>
      </c>
      <c r="D1407" s="1011" t="s">
        <v>1</v>
      </c>
      <c r="E1407" s="1011" t="s">
        <v>135</v>
      </c>
      <c r="F1407" s="1011" t="s">
        <v>14</v>
      </c>
      <c r="G1407" s="1011" t="s">
        <v>14</v>
      </c>
      <c r="H1407" s="1011" t="s">
        <v>99</v>
      </c>
      <c r="I1407" s="1011" t="s">
        <v>2416</v>
      </c>
      <c r="J1407" s="1011" t="s">
        <v>2417</v>
      </c>
      <c r="K1407" s="1011" t="s">
        <v>1329</v>
      </c>
      <c r="L1407" s="1011" t="s">
        <v>47</v>
      </c>
      <c r="M1407" s="1011" t="s">
        <v>198</v>
      </c>
      <c r="N1407" s="1011">
        <v>418</v>
      </c>
      <c r="O1407" s="1011">
        <v>337</v>
      </c>
      <c r="P1407" s="1011">
        <v>10432.299999999999</v>
      </c>
      <c r="Q1407" s="1011">
        <v>12588.76</v>
      </c>
      <c r="R1407" s="1011">
        <v>903.84</v>
      </c>
      <c r="S1407" s="1011">
        <v>2372.4166442000001</v>
      </c>
      <c r="T1407" s="1011">
        <v>0</v>
      </c>
      <c r="U1407" s="1011">
        <v>0</v>
      </c>
      <c r="V1407" s="1011">
        <v>903.84</v>
      </c>
      <c r="W1407" s="1011" t="s">
        <v>2418</v>
      </c>
      <c r="X1407" s="1011" t="s">
        <v>1331</v>
      </c>
      <c r="Y1407" s="1011" t="s">
        <v>2419</v>
      </c>
      <c r="AA1407" s="1011" t="s">
        <v>2420</v>
      </c>
      <c r="AB1407" s="1011" t="s">
        <v>140</v>
      </c>
    </row>
    <row r="1408" spans="1:28" x14ac:dyDescent="0.25">
      <c r="A1408" s="1011">
        <v>93757649</v>
      </c>
      <c r="B1408" s="1011" t="s">
        <v>2482</v>
      </c>
      <c r="C1408" s="1011" t="s">
        <v>1326</v>
      </c>
      <c r="D1408" s="1011" t="s">
        <v>1</v>
      </c>
      <c r="E1408" s="1011" t="s">
        <v>135</v>
      </c>
      <c r="F1408" s="1011" t="s">
        <v>6</v>
      </c>
      <c r="G1408" s="1011" t="s">
        <v>6</v>
      </c>
      <c r="H1408" s="1011" t="s">
        <v>87</v>
      </c>
      <c r="I1408" s="1011" t="s">
        <v>2483</v>
      </c>
      <c r="J1408" s="1011" t="s">
        <v>2484</v>
      </c>
      <c r="K1408" s="1011" t="s">
        <v>1329</v>
      </c>
      <c r="L1408" s="1011" t="s">
        <v>47</v>
      </c>
      <c r="M1408" s="1011" t="s">
        <v>198</v>
      </c>
      <c r="N1408" s="1011">
        <v>16</v>
      </c>
      <c r="O1408" s="1011">
        <v>0</v>
      </c>
      <c r="P1408" s="1011">
        <v>480</v>
      </c>
      <c r="Q1408" s="1011">
        <v>2460.09</v>
      </c>
      <c r="R1408" s="1011">
        <v>225.09</v>
      </c>
      <c r="S1408" s="1011">
        <v>28.8</v>
      </c>
      <c r="T1408" s="1011">
        <v>0</v>
      </c>
      <c r="U1408" s="1011">
        <v>0</v>
      </c>
      <c r="V1408" s="1011">
        <v>225.09</v>
      </c>
      <c r="W1408" s="1011" t="s">
        <v>2485</v>
      </c>
      <c r="X1408" s="1011" t="s">
        <v>1331</v>
      </c>
      <c r="Y1408" s="1011" t="s">
        <v>2486</v>
      </c>
      <c r="AA1408" s="1011" t="s">
        <v>2487</v>
      </c>
      <c r="AB1408" s="1011" t="s">
        <v>140</v>
      </c>
    </row>
    <row r="1409" spans="1:28" x14ac:dyDescent="0.25">
      <c r="A1409" s="1011">
        <v>93874147</v>
      </c>
      <c r="B1409" s="1011" t="s">
        <v>2357</v>
      </c>
      <c r="C1409" s="1011" t="s">
        <v>1326</v>
      </c>
      <c r="D1409" s="1011" t="s">
        <v>1</v>
      </c>
      <c r="E1409" s="1011" t="s">
        <v>135</v>
      </c>
      <c r="F1409" s="1011" t="s">
        <v>36</v>
      </c>
      <c r="G1409" s="1011" t="s">
        <v>36</v>
      </c>
      <c r="H1409" s="1011" t="s">
        <v>97</v>
      </c>
      <c r="I1409" s="1011" t="s">
        <v>1359</v>
      </c>
      <c r="J1409" s="1011" t="s">
        <v>1360</v>
      </c>
      <c r="K1409" s="1011" t="s">
        <v>1329</v>
      </c>
      <c r="L1409" s="1011" t="s">
        <v>47</v>
      </c>
      <c r="M1409" s="1011" t="s">
        <v>198</v>
      </c>
      <c r="N1409" s="1011">
        <v>770.16629999999998</v>
      </c>
      <c r="O1409" s="1011">
        <v>392.16669999999999</v>
      </c>
      <c r="P1409" s="1011">
        <v>17869.52</v>
      </c>
      <c r="Q1409" s="1011">
        <v>18671.419999999998</v>
      </c>
      <c r="R1409" s="1011">
        <v>1344.71</v>
      </c>
      <c r="S1409" s="1011">
        <v>3548.20161289</v>
      </c>
      <c r="T1409" s="1011">
        <v>0</v>
      </c>
      <c r="U1409" s="1011">
        <v>0</v>
      </c>
      <c r="V1409" s="1011">
        <v>1344.71</v>
      </c>
      <c r="W1409" s="1011" t="s">
        <v>1361</v>
      </c>
      <c r="X1409" s="1011" t="s">
        <v>1331</v>
      </c>
      <c r="Y1409" s="1011" t="s">
        <v>2358</v>
      </c>
      <c r="AA1409" s="1011" t="s">
        <v>2359</v>
      </c>
      <c r="AB1409" s="1011" t="s">
        <v>140</v>
      </c>
    </row>
    <row r="1410" spans="1:28" x14ac:dyDescent="0.25">
      <c r="A1410" s="1011">
        <v>53755336</v>
      </c>
      <c r="B1410" s="1011" t="s">
        <v>1485</v>
      </c>
      <c r="C1410" s="1011" t="s">
        <v>1326</v>
      </c>
      <c r="D1410" s="1011" t="s">
        <v>1</v>
      </c>
      <c r="E1410" s="1011" t="s">
        <v>135</v>
      </c>
      <c r="F1410" s="1011" t="s">
        <v>38</v>
      </c>
      <c r="G1410" s="1011" t="s">
        <v>38</v>
      </c>
      <c r="H1410" s="1011" t="s">
        <v>91</v>
      </c>
      <c r="I1410" s="1011" t="s">
        <v>1382</v>
      </c>
      <c r="J1410" s="1011" t="s">
        <v>1383</v>
      </c>
      <c r="K1410" s="1011" t="s">
        <v>1329</v>
      </c>
      <c r="L1410" s="1011" t="s">
        <v>47</v>
      </c>
      <c r="M1410" s="1011" t="s">
        <v>198</v>
      </c>
      <c r="N1410" s="1011">
        <v>91</v>
      </c>
      <c r="O1410" s="1011">
        <v>75</v>
      </c>
      <c r="P1410" s="1011">
        <v>2238.46</v>
      </c>
      <c r="Q1410" s="1011">
        <v>6745.72</v>
      </c>
      <c r="R1410" s="1011">
        <v>773.35797753999998</v>
      </c>
      <c r="S1410" s="1011">
        <v>490.23310644999998</v>
      </c>
      <c r="T1410" s="1011">
        <v>9.9479775400000001</v>
      </c>
      <c r="U1410" s="1011">
        <v>0</v>
      </c>
      <c r="V1410" s="1011">
        <v>763.41</v>
      </c>
      <c r="W1410" s="1011" t="s">
        <v>1384</v>
      </c>
      <c r="X1410" s="1011" t="s">
        <v>1331</v>
      </c>
      <c r="Y1410" s="1011" t="s">
        <v>1486</v>
      </c>
      <c r="AA1410" s="1011" t="s">
        <v>1487</v>
      </c>
      <c r="AB1410" s="1011" t="s">
        <v>140</v>
      </c>
    </row>
    <row r="1411" spans="1:28" x14ac:dyDescent="0.25">
      <c r="A1411" s="1011">
        <v>84098797</v>
      </c>
      <c r="B1411" s="1011" t="s">
        <v>1479</v>
      </c>
      <c r="C1411" s="1011" t="s">
        <v>1326</v>
      </c>
      <c r="D1411" s="1011" t="s">
        <v>1</v>
      </c>
      <c r="E1411" s="1011" t="s">
        <v>135</v>
      </c>
      <c r="F1411" s="1011" t="s">
        <v>34</v>
      </c>
      <c r="G1411" s="1011" t="s">
        <v>34</v>
      </c>
      <c r="H1411" s="1011" t="s">
        <v>93</v>
      </c>
      <c r="I1411" s="1011" t="s">
        <v>1480</v>
      </c>
      <c r="J1411" s="1011" t="s">
        <v>1481</v>
      </c>
      <c r="K1411" s="1011" t="s">
        <v>1329</v>
      </c>
      <c r="L1411" s="1011" t="s">
        <v>47</v>
      </c>
      <c r="M1411" s="1011" t="s">
        <v>198</v>
      </c>
      <c r="N1411" s="1011">
        <v>724.75019999999995</v>
      </c>
      <c r="O1411" s="1011">
        <v>467.75020000000001</v>
      </c>
      <c r="P1411" s="1011">
        <v>10613.16</v>
      </c>
      <c r="Q1411" s="1011">
        <v>22875.42</v>
      </c>
      <c r="R1411" s="1011">
        <v>4237.6499999999996</v>
      </c>
      <c r="S1411" s="1011">
        <v>3424.1041064400001</v>
      </c>
      <c r="T1411" s="1011">
        <v>0</v>
      </c>
      <c r="U1411" s="1011">
        <v>0</v>
      </c>
      <c r="V1411" s="1011">
        <v>4237.6499999999996</v>
      </c>
      <c r="W1411" s="1011" t="s">
        <v>1482</v>
      </c>
      <c r="X1411" s="1011" t="s">
        <v>1331</v>
      </c>
      <c r="Y1411" s="1011" t="s">
        <v>1483</v>
      </c>
      <c r="AA1411" s="1011" t="s">
        <v>1484</v>
      </c>
      <c r="AB1411" s="1011" t="s">
        <v>140</v>
      </c>
    </row>
    <row r="1412" spans="1:28" x14ac:dyDescent="0.25">
      <c r="A1412" s="1011">
        <v>53755336</v>
      </c>
      <c r="B1412" s="1011" t="s">
        <v>1485</v>
      </c>
      <c r="C1412" s="1011" t="s">
        <v>1326</v>
      </c>
      <c r="D1412" s="1011" t="s">
        <v>1</v>
      </c>
      <c r="E1412" s="1011" t="s">
        <v>135</v>
      </c>
      <c r="F1412" s="1011" t="s">
        <v>38</v>
      </c>
      <c r="G1412" s="1011" t="s">
        <v>38</v>
      </c>
      <c r="H1412" s="1011" t="s">
        <v>93</v>
      </c>
      <c r="I1412" s="1011" t="s">
        <v>1382</v>
      </c>
      <c r="J1412" s="1011" t="s">
        <v>1383</v>
      </c>
      <c r="K1412" s="1011" t="s">
        <v>1329</v>
      </c>
      <c r="L1412" s="1011" t="s">
        <v>47</v>
      </c>
      <c r="M1412" s="1011" t="s">
        <v>198</v>
      </c>
      <c r="N1412" s="1011">
        <v>241.25</v>
      </c>
      <c r="O1412" s="1011">
        <v>155.25</v>
      </c>
      <c r="P1412" s="1011">
        <v>4396.43</v>
      </c>
      <c r="Q1412" s="1011">
        <v>6585.03</v>
      </c>
      <c r="R1412" s="1011">
        <v>666.36</v>
      </c>
      <c r="S1412" s="1011">
        <v>1394.2408383500001</v>
      </c>
      <c r="T1412" s="1011">
        <v>0</v>
      </c>
      <c r="U1412" s="1011">
        <v>0</v>
      </c>
      <c r="V1412" s="1011">
        <v>666.36</v>
      </c>
      <c r="W1412" s="1011" t="s">
        <v>1384</v>
      </c>
      <c r="X1412" s="1011" t="s">
        <v>1331</v>
      </c>
      <c r="Y1412" s="1011" t="s">
        <v>1486</v>
      </c>
      <c r="AA1412" s="1011" t="s">
        <v>1487</v>
      </c>
      <c r="AB1412" s="1011" t="s">
        <v>140</v>
      </c>
    </row>
    <row r="1413" spans="1:28" x14ac:dyDescent="0.25">
      <c r="A1413" s="1011">
        <v>34241125</v>
      </c>
      <c r="B1413" s="1011" t="s">
        <v>1987</v>
      </c>
      <c r="C1413" s="1011" t="s">
        <v>1326</v>
      </c>
      <c r="D1413" s="1011" t="s">
        <v>1</v>
      </c>
      <c r="E1413" s="1011" t="s">
        <v>135</v>
      </c>
      <c r="F1413" s="1011" t="s">
        <v>38</v>
      </c>
      <c r="G1413" s="1011" t="s">
        <v>38</v>
      </c>
      <c r="H1413" s="1011" t="s">
        <v>93</v>
      </c>
      <c r="I1413" s="1011" t="s">
        <v>1988</v>
      </c>
      <c r="J1413" s="1011" t="s">
        <v>1989</v>
      </c>
      <c r="K1413" s="1011" t="s">
        <v>1329</v>
      </c>
      <c r="L1413" s="1011" t="s">
        <v>47</v>
      </c>
      <c r="M1413" s="1011" t="s">
        <v>198</v>
      </c>
      <c r="N1413" s="1011">
        <v>904.58349999999996</v>
      </c>
      <c r="O1413" s="1011">
        <v>294.58350000000002</v>
      </c>
      <c r="P1413" s="1011">
        <v>14029.81</v>
      </c>
      <c r="Q1413" s="1011">
        <v>24652.37</v>
      </c>
      <c r="R1413" s="1011">
        <v>4215.8</v>
      </c>
      <c r="S1413" s="1011">
        <v>3471.6404849199998</v>
      </c>
      <c r="T1413" s="1011">
        <v>0</v>
      </c>
      <c r="U1413" s="1011">
        <v>0</v>
      </c>
      <c r="V1413" s="1011">
        <v>4215.8</v>
      </c>
      <c r="W1413" s="1011" t="s">
        <v>1990</v>
      </c>
      <c r="X1413" s="1011" t="s">
        <v>1331</v>
      </c>
      <c r="Y1413" s="1011" t="s">
        <v>1991</v>
      </c>
      <c r="AA1413" s="1011" t="s">
        <v>1992</v>
      </c>
      <c r="AB1413" s="1011" t="s">
        <v>140</v>
      </c>
    </row>
    <row r="1414" spans="1:28" x14ac:dyDescent="0.25">
      <c r="A1414" s="1011">
        <v>94156445</v>
      </c>
      <c r="B1414" s="1011" t="s">
        <v>1922</v>
      </c>
      <c r="C1414" s="1011" t="s">
        <v>1326</v>
      </c>
      <c r="D1414" s="1011" t="s">
        <v>1</v>
      </c>
      <c r="E1414" s="1011" t="s">
        <v>135</v>
      </c>
      <c r="F1414" s="1011" t="s">
        <v>20</v>
      </c>
      <c r="G1414" s="1011" t="s">
        <v>20</v>
      </c>
      <c r="H1414" s="1011" t="s">
        <v>97</v>
      </c>
      <c r="I1414" s="1011" t="s">
        <v>1923</v>
      </c>
      <c r="J1414" s="1011" t="s">
        <v>1924</v>
      </c>
      <c r="K1414" s="1011" t="s">
        <v>1329</v>
      </c>
      <c r="L1414" s="1011" t="s">
        <v>47</v>
      </c>
      <c r="M1414" s="1011" t="s">
        <v>198</v>
      </c>
      <c r="N1414" s="1011">
        <v>595.08330000000001</v>
      </c>
      <c r="O1414" s="1011">
        <v>117.08329999999999</v>
      </c>
      <c r="P1414" s="1011">
        <v>16512.68</v>
      </c>
      <c r="Q1414" s="1011">
        <v>11611.83</v>
      </c>
      <c r="R1414" s="1011">
        <v>1120.3436099999999</v>
      </c>
      <c r="S1414" s="1011">
        <v>1054.5554576699999</v>
      </c>
      <c r="T1414" s="1011">
        <v>0.26361000000000001</v>
      </c>
      <c r="U1414" s="1011">
        <v>0</v>
      </c>
      <c r="V1414" s="1011">
        <v>1120.08</v>
      </c>
      <c r="W1414" s="1011" t="s">
        <v>1925</v>
      </c>
      <c r="X1414" s="1011" t="s">
        <v>1331</v>
      </c>
      <c r="Y1414" s="1011" t="s">
        <v>1926</v>
      </c>
      <c r="AA1414" s="1011" t="s">
        <v>1927</v>
      </c>
      <c r="AB1414" s="1011" t="s">
        <v>140</v>
      </c>
    </row>
    <row r="1415" spans="1:28" x14ac:dyDescent="0.25">
      <c r="A1415" s="1011">
        <v>53757761</v>
      </c>
      <c r="B1415" s="1011" t="s">
        <v>1758</v>
      </c>
      <c r="C1415" s="1011" t="s">
        <v>1326</v>
      </c>
      <c r="D1415" s="1011" t="s">
        <v>113</v>
      </c>
      <c r="E1415" s="1011" t="s">
        <v>135</v>
      </c>
      <c r="F1415" s="1011" t="s">
        <v>267</v>
      </c>
      <c r="G1415" s="1011" t="s">
        <v>1687</v>
      </c>
      <c r="H1415" s="1011" t="s">
        <v>97</v>
      </c>
      <c r="I1415" s="1011" t="s">
        <v>1462</v>
      </c>
      <c r="J1415" s="1011" t="s">
        <v>1463</v>
      </c>
      <c r="K1415" s="1011" t="s">
        <v>1329</v>
      </c>
      <c r="L1415" s="1011" t="s">
        <v>47</v>
      </c>
      <c r="M1415" s="1011" t="s">
        <v>198</v>
      </c>
      <c r="N1415" s="1011">
        <v>193.16630000000001</v>
      </c>
      <c r="O1415" s="1011">
        <v>134.66630000000001</v>
      </c>
      <c r="P1415" s="1011">
        <v>3749.52</v>
      </c>
      <c r="Q1415" s="1011">
        <v>6942.86</v>
      </c>
      <c r="R1415" s="1011">
        <v>2013.3338670999999</v>
      </c>
      <c r="S1415" s="1011">
        <v>1219.7893216499999</v>
      </c>
      <c r="T1415" s="1011">
        <v>-0.31613289999999999</v>
      </c>
      <c r="U1415" s="1011">
        <v>0</v>
      </c>
      <c r="V1415" s="1011">
        <v>2013.65</v>
      </c>
      <c r="W1415" s="1011" t="s">
        <v>1464</v>
      </c>
      <c r="X1415" s="1011" t="s">
        <v>1331</v>
      </c>
      <c r="Y1415" s="1011" t="s">
        <v>1759</v>
      </c>
      <c r="AA1415" s="1011" t="s">
        <v>1760</v>
      </c>
      <c r="AB1415" s="1011" t="s">
        <v>140</v>
      </c>
    </row>
    <row r="1416" spans="1:28" x14ac:dyDescent="0.25">
      <c r="A1416" s="1011">
        <v>14253462</v>
      </c>
      <c r="B1416" s="1011" t="s">
        <v>1798</v>
      </c>
      <c r="C1416" s="1011" t="s">
        <v>1326</v>
      </c>
      <c r="D1416" s="1011" t="s">
        <v>1</v>
      </c>
      <c r="E1416" s="1011" t="s">
        <v>135</v>
      </c>
      <c r="F1416" s="1011" t="s">
        <v>6</v>
      </c>
      <c r="G1416" s="1011" t="s">
        <v>6</v>
      </c>
      <c r="H1416" s="1011" t="s">
        <v>529</v>
      </c>
      <c r="I1416" s="1011" t="s">
        <v>1688</v>
      </c>
      <c r="J1416" s="1011" t="s">
        <v>1416</v>
      </c>
      <c r="K1416" s="1011" t="s">
        <v>1329</v>
      </c>
      <c r="L1416" s="1011" t="s">
        <v>47</v>
      </c>
      <c r="M1416" s="1011" t="s">
        <v>198</v>
      </c>
      <c r="N1416" s="1011">
        <v>85</v>
      </c>
      <c r="O1416" s="1011">
        <v>58</v>
      </c>
      <c r="P1416" s="1011">
        <v>1320.46</v>
      </c>
      <c r="Q1416" s="1011">
        <v>7956.44</v>
      </c>
      <c r="R1416" s="1011">
        <v>653.61151025000004</v>
      </c>
      <c r="S1416" s="1011">
        <v>696.53871701000003</v>
      </c>
      <c r="T1416" s="1011">
        <v>0.42151024999999998</v>
      </c>
      <c r="U1416" s="1011">
        <v>0</v>
      </c>
      <c r="V1416" s="1011">
        <v>653.19000000000005</v>
      </c>
      <c r="W1416" s="1011" t="s">
        <v>1397</v>
      </c>
      <c r="X1416" s="1011" t="s">
        <v>1331</v>
      </c>
      <c r="Y1416" s="1011" t="s">
        <v>1799</v>
      </c>
      <c r="AA1416" s="1011" t="s">
        <v>1800</v>
      </c>
      <c r="AB1416" s="1011" t="s">
        <v>140</v>
      </c>
    </row>
    <row r="1417" spans="1:28" x14ac:dyDescent="0.25">
      <c r="A1417" s="1011">
        <v>23754112</v>
      </c>
      <c r="B1417" s="1011" t="s">
        <v>2385</v>
      </c>
      <c r="C1417" s="1011" t="s">
        <v>1326</v>
      </c>
      <c r="D1417" s="1011" t="s">
        <v>1</v>
      </c>
      <c r="E1417" s="1011" t="s">
        <v>135</v>
      </c>
      <c r="F1417" s="1011" t="s">
        <v>6</v>
      </c>
      <c r="G1417" s="1011" t="s">
        <v>6</v>
      </c>
      <c r="H1417" s="1011" t="s">
        <v>95</v>
      </c>
      <c r="I1417" s="1011" t="s">
        <v>1601</v>
      </c>
      <c r="J1417" s="1011" t="s">
        <v>1602</v>
      </c>
      <c r="K1417" s="1011" t="s">
        <v>1329</v>
      </c>
      <c r="L1417" s="1011" t="s">
        <v>47</v>
      </c>
      <c r="M1417" s="1011" t="s">
        <v>198</v>
      </c>
      <c r="N1417" s="1011">
        <v>462.94229999999999</v>
      </c>
      <c r="O1417" s="1011">
        <v>437.7</v>
      </c>
      <c r="P1417" s="1011">
        <v>5053.25</v>
      </c>
      <c r="Q1417" s="1011">
        <v>11131.07</v>
      </c>
      <c r="R1417" s="1011">
        <v>-2245.8144028800002</v>
      </c>
      <c r="S1417" s="1011">
        <v>5542.0175609400003</v>
      </c>
      <c r="T1417" s="1011">
        <v>-3.4402879999999997E-2</v>
      </c>
      <c r="U1417" s="1011">
        <v>0</v>
      </c>
      <c r="V1417" s="1011">
        <v>-2245.7800000000002</v>
      </c>
      <c r="W1417" s="1011" t="s">
        <v>1603</v>
      </c>
      <c r="X1417" s="1011" t="s">
        <v>1331</v>
      </c>
      <c r="Y1417" s="1011" t="s">
        <v>2386</v>
      </c>
      <c r="AA1417" s="1011" t="s">
        <v>2387</v>
      </c>
      <c r="AB1417" s="1011" t="s">
        <v>140</v>
      </c>
    </row>
    <row r="1418" spans="1:28" x14ac:dyDescent="0.25">
      <c r="A1418" s="1011">
        <v>3772456</v>
      </c>
      <c r="B1418" s="1011" t="s">
        <v>2526</v>
      </c>
      <c r="C1418" s="1011" t="s">
        <v>1326</v>
      </c>
      <c r="D1418" s="1011" t="s">
        <v>1</v>
      </c>
      <c r="E1418" s="1011" t="s">
        <v>135</v>
      </c>
      <c r="F1418" s="1011" t="s">
        <v>45</v>
      </c>
      <c r="G1418" s="1011" t="s">
        <v>45</v>
      </c>
      <c r="H1418" s="1011" t="s">
        <v>91</v>
      </c>
      <c r="I1418" s="1011" t="s">
        <v>2527</v>
      </c>
      <c r="J1418" s="1011" t="s">
        <v>1475</v>
      </c>
      <c r="K1418" s="1011" t="s">
        <v>1329</v>
      </c>
      <c r="L1418" s="1011" t="s">
        <v>47</v>
      </c>
      <c r="M1418" s="1011" t="s">
        <v>198</v>
      </c>
      <c r="N1418" s="1011">
        <v>197</v>
      </c>
      <c r="O1418" s="1011">
        <v>152</v>
      </c>
      <c r="P1418" s="1011">
        <v>981.07</v>
      </c>
      <c r="Q1418" s="1011">
        <v>9666.09</v>
      </c>
      <c r="R1418" s="1011">
        <v>2942.1</v>
      </c>
      <c r="S1418" s="1011">
        <v>828.09397031000003</v>
      </c>
      <c r="T1418" s="1011">
        <v>0</v>
      </c>
      <c r="U1418" s="1011">
        <v>0</v>
      </c>
      <c r="V1418" s="1011">
        <v>2942.1</v>
      </c>
      <c r="W1418" s="1011" t="s">
        <v>1476</v>
      </c>
      <c r="X1418" s="1011" t="s">
        <v>1331</v>
      </c>
      <c r="Y1418" s="1011" t="s">
        <v>2528</v>
      </c>
      <c r="AA1418" s="1011" t="s">
        <v>2529</v>
      </c>
      <c r="AB1418" s="1011" t="s">
        <v>140</v>
      </c>
    </row>
    <row r="1419" spans="1:28" x14ac:dyDescent="0.25">
      <c r="A1419" s="1011">
        <v>44220424</v>
      </c>
      <c r="B1419" s="1011" t="s">
        <v>1443</v>
      </c>
      <c r="C1419" s="1011" t="s">
        <v>1326</v>
      </c>
      <c r="D1419" s="1011" t="s">
        <v>1</v>
      </c>
      <c r="E1419" s="1011" t="s">
        <v>135</v>
      </c>
      <c r="F1419" s="1011" t="s">
        <v>20</v>
      </c>
      <c r="G1419" s="1011" t="s">
        <v>20</v>
      </c>
      <c r="H1419" s="1011" t="s">
        <v>97</v>
      </c>
      <c r="I1419" s="1011" t="s">
        <v>1444</v>
      </c>
      <c r="J1419" s="1011" t="s">
        <v>1445</v>
      </c>
      <c r="K1419" s="1011" t="s">
        <v>1329</v>
      </c>
      <c r="L1419" s="1011" t="s">
        <v>47</v>
      </c>
      <c r="M1419" s="1011" t="s">
        <v>198</v>
      </c>
      <c r="N1419" s="1011">
        <v>117</v>
      </c>
      <c r="O1419" s="1011">
        <v>51</v>
      </c>
      <c r="P1419" s="1011">
        <v>3969.93</v>
      </c>
      <c r="Q1419" s="1011">
        <v>2560.16</v>
      </c>
      <c r="R1419" s="1011">
        <v>278.56661250000002</v>
      </c>
      <c r="S1419" s="1011">
        <v>454.84246931000001</v>
      </c>
      <c r="T1419" s="1011">
        <v>3.6612499999999999E-2</v>
      </c>
      <c r="U1419" s="1011">
        <v>0</v>
      </c>
      <c r="V1419" s="1011">
        <v>278.52999999999997</v>
      </c>
      <c r="W1419" s="1011" t="s">
        <v>1446</v>
      </c>
      <c r="X1419" s="1011" t="s">
        <v>1331</v>
      </c>
      <c r="Y1419" s="1011" t="s">
        <v>1447</v>
      </c>
      <c r="AA1419" s="1011" t="s">
        <v>1448</v>
      </c>
      <c r="AB1419" s="1011" t="s">
        <v>140</v>
      </c>
    </row>
    <row r="1420" spans="1:28" x14ac:dyDescent="0.25">
      <c r="A1420" s="1011">
        <v>4053286</v>
      </c>
      <c r="B1420" s="1011" t="s">
        <v>2226</v>
      </c>
      <c r="C1420" s="1011" t="s">
        <v>1326</v>
      </c>
      <c r="D1420" s="1011" t="s">
        <v>1</v>
      </c>
      <c r="E1420" s="1011" t="s">
        <v>135</v>
      </c>
      <c r="F1420" s="1011" t="s">
        <v>34</v>
      </c>
      <c r="G1420" s="1011" t="s">
        <v>34</v>
      </c>
      <c r="H1420" s="1011" t="s">
        <v>1394</v>
      </c>
      <c r="I1420" s="1011" t="s">
        <v>2227</v>
      </c>
      <c r="J1420" s="1011" t="s">
        <v>1550</v>
      </c>
      <c r="K1420" s="1011" t="s">
        <v>1329</v>
      </c>
      <c r="L1420" s="1011" t="s">
        <v>47</v>
      </c>
      <c r="M1420" s="1011" t="s">
        <v>198</v>
      </c>
      <c r="N1420" s="1011">
        <v>0</v>
      </c>
      <c r="O1420" s="1011">
        <v>0</v>
      </c>
      <c r="P1420" s="1011">
        <v>0</v>
      </c>
      <c r="Q1420" s="1011">
        <v>0</v>
      </c>
      <c r="R1420" s="1011">
        <v>0</v>
      </c>
      <c r="S1420" s="1011">
        <v>0</v>
      </c>
      <c r="T1420" s="1011">
        <v>0</v>
      </c>
      <c r="U1420" s="1011">
        <v>0</v>
      </c>
      <c r="V1420" s="1011">
        <v>0</v>
      </c>
      <c r="W1420" s="1011" t="s">
        <v>1361</v>
      </c>
      <c r="X1420" s="1011" t="s">
        <v>1331</v>
      </c>
      <c r="Y1420" s="1011" t="s">
        <v>2228</v>
      </c>
      <c r="AA1420" s="1011" t="s">
        <v>2229</v>
      </c>
      <c r="AB1420" s="1011" t="s">
        <v>140</v>
      </c>
    </row>
    <row r="1421" spans="1:28" x14ac:dyDescent="0.25">
      <c r="A1421" s="1011">
        <v>14069587</v>
      </c>
      <c r="B1421" s="1011" t="s">
        <v>1346</v>
      </c>
      <c r="C1421" s="1011" t="s">
        <v>1326</v>
      </c>
      <c r="D1421" s="1011" t="s">
        <v>1</v>
      </c>
      <c r="E1421" s="1011" t="s">
        <v>135</v>
      </c>
      <c r="F1421" s="1011" t="s">
        <v>36</v>
      </c>
      <c r="G1421" s="1011" t="s">
        <v>36</v>
      </c>
      <c r="H1421" s="1011" t="s">
        <v>98</v>
      </c>
      <c r="I1421" s="1011" t="s">
        <v>1347</v>
      </c>
      <c r="J1421" s="1011" t="s">
        <v>1348</v>
      </c>
      <c r="K1421" s="1011" t="s">
        <v>1329</v>
      </c>
      <c r="L1421" s="1011" t="s">
        <v>47</v>
      </c>
      <c r="M1421" s="1011" t="s">
        <v>198</v>
      </c>
      <c r="N1421" s="1011">
        <v>23</v>
      </c>
      <c r="O1421" s="1011">
        <v>23</v>
      </c>
      <c r="P1421" s="1011">
        <v>450.79</v>
      </c>
      <c r="Q1421" s="1011">
        <v>1028.6600000000001</v>
      </c>
      <c r="R1421" s="1011">
        <v>370.37</v>
      </c>
      <c r="S1421" s="1011">
        <v>167.54309516000001</v>
      </c>
      <c r="T1421" s="1011">
        <v>0</v>
      </c>
      <c r="U1421" s="1011">
        <v>0</v>
      </c>
      <c r="V1421" s="1011">
        <v>370.37</v>
      </c>
      <c r="W1421" s="1011" t="s">
        <v>1349</v>
      </c>
      <c r="X1421" s="1011" t="s">
        <v>1331</v>
      </c>
      <c r="Y1421" s="1011" t="s">
        <v>1350</v>
      </c>
      <c r="AA1421" s="1011" t="s">
        <v>1351</v>
      </c>
      <c r="AB1421" s="1011" t="s">
        <v>140</v>
      </c>
    </row>
    <row r="1422" spans="1:28" x14ac:dyDescent="0.25">
      <c r="A1422" s="1011">
        <v>83755538</v>
      </c>
      <c r="B1422" s="1011" t="s">
        <v>1738</v>
      </c>
      <c r="C1422" s="1011" t="s">
        <v>417</v>
      </c>
      <c r="D1422" s="1011" t="s">
        <v>113</v>
      </c>
      <c r="E1422" s="1011" t="s">
        <v>135</v>
      </c>
      <c r="F1422" s="1011" t="s">
        <v>267</v>
      </c>
      <c r="G1422" s="1011" t="s">
        <v>1687</v>
      </c>
      <c r="H1422" s="1011" t="s">
        <v>95</v>
      </c>
      <c r="I1422" s="1011" t="s">
        <v>1662</v>
      </c>
      <c r="J1422" s="1011" t="s">
        <v>1663</v>
      </c>
      <c r="K1422" s="1011" t="s">
        <v>1329</v>
      </c>
      <c r="L1422" s="1011" t="s">
        <v>47</v>
      </c>
      <c r="M1422" s="1011" t="s">
        <v>198</v>
      </c>
      <c r="N1422" s="1011">
        <v>102</v>
      </c>
      <c r="O1422" s="1011">
        <v>81</v>
      </c>
      <c r="P1422" s="1011">
        <v>978.65</v>
      </c>
      <c r="Q1422" s="1011">
        <v>2729.87</v>
      </c>
      <c r="R1422" s="1011">
        <v>-32.590000000000003</v>
      </c>
      <c r="S1422" s="1011">
        <v>1050.4757854300001</v>
      </c>
      <c r="T1422" s="1011">
        <v>51.74</v>
      </c>
      <c r="U1422" s="1011">
        <v>41.09</v>
      </c>
      <c r="V1422" s="1011">
        <v>8.5</v>
      </c>
      <c r="W1422" s="1011" t="s">
        <v>1664</v>
      </c>
      <c r="X1422" s="1011" t="s">
        <v>1331</v>
      </c>
      <c r="Y1422" s="1011" t="s">
        <v>1739</v>
      </c>
      <c r="AA1422" s="1011" t="s">
        <v>1740</v>
      </c>
      <c r="AB1422" s="1011" t="s">
        <v>140</v>
      </c>
    </row>
    <row r="1423" spans="1:28" x14ac:dyDescent="0.25">
      <c r="A1423" s="1011">
        <v>14270797</v>
      </c>
      <c r="B1423" s="1011" t="s">
        <v>2424</v>
      </c>
      <c r="C1423" s="1011" t="s">
        <v>1326</v>
      </c>
      <c r="D1423" s="1011" t="s">
        <v>1</v>
      </c>
      <c r="E1423" s="1011" t="s">
        <v>135</v>
      </c>
      <c r="F1423" s="1011" t="s">
        <v>34</v>
      </c>
      <c r="G1423" s="1011" t="s">
        <v>34</v>
      </c>
      <c r="H1423" s="1011" t="s">
        <v>94</v>
      </c>
      <c r="I1423" s="1011" t="s">
        <v>1462</v>
      </c>
      <c r="J1423" s="1011" t="s">
        <v>1463</v>
      </c>
      <c r="K1423" s="1011" t="s">
        <v>1329</v>
      </c>
      <c r="L1423" s="1011" t="s">
        <v>47</v>
      </c>
      <c r="M1423" s="1011" t="s">
        <v>198</v>
      </c>
      <c r="N1423" s="1011">
        <v>595.625</v>
      </c>
      <c r="O1423" s="1011">
        <v>144.75</v>
      </c>
      <c r="P1423" s="1011">
        <v>16991</v>
      </c>
      <c r="Q1423" s="1011">
        <v>16310.01</v>
      </c>
      <c r="R1423" s="1011">
        <v>589.01</v>
      </c>
      <c r="S1423" s="1011">
        <v>1924.58166609</v>
      </c>
      <c r="T1423" s="1011">
        <v>0</v>
      </c>
      <c r="U1423" s="1011">
        <v>0</v>
      </c>
      <c r="V1423" s="1011">
        <v>589.01</v>
      </c>
      <c r="W1423" s="1011" t="s">
        <v>1464</v>
      </c>
      <c r="X1423" s="1011" t="s">
        <v>1331</v>
      </c>
      <c r="Y1423" s="1011" t="s">
        <v>2425</v>
      </c>
      <c r="AA1423" s="1011" t="s">
        <v>2081</v>
      </c>
      <c r="AB1423" s="1011" t="s">
        <v>140</v>
      </c>
    </row>
    <row r="1424" spans="1:28" x14ac:dyDescent="0.25">
      <c r="A1424" s="1011">
        <v>23757669</v>
      </c>
      <c r="B1424" s="1011" t="s">
        <v>2144</v>
      </c>
      <c r="C1424" s="1011" t="s">
        <v>1326</v>
      </c>
      <c r="D1424" s="1011" t="s">
        <v>1</v>
      </c>
      <c r="E1424" s="1011" t="s">
        <v>135</v>
      </c>
      <c r="F1424" s="1011" t="s">
        <v>0</v>
      </c>
      <c r="G1424" s="1011" t="s">
        <v>0</v>
      </c>
      <c r="H1424" s="1011" t="s">
        <v>529</v>
      </c>
      <c r="I1424" s="1011" t="s">
        <v>1327</v>
      </c>
      <c r="J1424" s="1011" t="s">
        <v>1328</v>
      </c>
      <c r="K1424" s="1011" t="s">
        <v>1329</v>
      </c>
      <c r="L1424" s="1011" t="s">
        <v>47</v>
      </c>
      <c r="M1424" s="1011" t="s">
        <v>198</v>
      </c>
      <c r="N1424" s="1011">
        <v>117</v>
      </c>
      <c r="O1424" s="1011">
        <v>24</v>
      </c>
      <c r="P1424" s="1011">
        <v>8016.9</v>
      </c>
      <c r="Q1424" s="1011">
        <v>20688.490000000002</v>
      </c>
      <c r="R1424" s="1011">
        <v>-3986.32</v>
      </c>
      <c r="S1424" s="1011">
        <v>957.49092152000003</v>
      </c>
      <c r="T1424" s="1011">
        <v>0</v>
      </c>
      <c r="U1424" s="1011">
        <v>0</v>
      </c>
      <c r="V1424" s="1011">
        <v>-3986.32</v>
      </c>
      <c r="W1424" s="1011" t="s">
        <v>1330</v>
      </c>
      <c r="X1424" s="1011" t="s">
        <v>1331</v>
      </c>
      <c r="Y1424" s="1011" t="s">
        <v>2145</v>
      </c>
      <c r="AA1424" s="1011" t="s">
        <v>2146</v>
      </c>
      <c r="AB1424" s="1011" t="s">
        <v>140</v>
      </c>
    </row>
    <row r="1425" spans="1:28" x14ac:dyDescent="0.25">
      <c r="A1425" s="1011">
        <v>54180716</v>
      </c>
      <c r="B1425" s="1011" t="s">
        <v>2293</v>
      </c>
      <c r="C1425" s="1011" t="s">
        <v>1326</v>
      </c>
      <c r="D1425" s="1011" t="s">
        <v>1</v>
      </c>
      <c r="E1425" s="1011" t="s">
        <v>135</v>
      </c>
      <c r="F1425" s="1011" t="s">
        <v>6</v>
      </c>
      <c r="G1425" s="1011" t="s">
        <v>6</v>
      </c>
      <c r="H1425" s="1011" t="s">
        <v>91</v>
      </c>
      <c r="I1425" s="1011" t="s">
        <v>2294</v>
      </c>
      <c r="J1425" s="1011" t="s">
        <v>1989</v>
      </c>
      <c r="K1425" s="1011" t="s">
        <v>1329</v>
      </c>
      <c r="L1425" s="1011" t="s">
        <v>47</v>
      </c>
      <c r="M1425" s="1011" t="s">
        <v>198</v>
      </c>
      <c r="N1425" s="1011">
        <v>151</v>
      </c>
      <c r="O1425" s="1011">
        <v>104</v>
      </c>
      <c r="P1425" s="1011">
        <v>2498.16</v>
      </c>
      <c r="Q1425" s="1011">
        <v>9876.75</v>
      </c>
      <c r="R1425" s="1011">
        <v>1493.55000258</v>
      </c>
      <c r="S1425" s="1011">
        <v>1339.7426178400001</v>
      </c>
      <c r="T1425" s="1011">
        <v>2.5799999999999999E-6</v>
      </c>
      <c r="U1425" s="1011">
        <v>0</v>
      </c>
      <c r="V1425" s="1011">
        <v>1493.55</v>
      </c>
      <c r="W1425" s="1011" t="s">
        <v>1990</v>
      </c>
      <c r="X1425" s="1011" t="s">
        <v>1331</v>
      </c>
      <c r="Y1425" s="1011" t="s">
        <v>2295</v>
      </c>
      <c r="AA1425" s="1011" t="s">
        <v>2296</v>
      </c>
      <c r="AB1425" s="1011" t="s">
        <v>140</v>
      </c>
    </row>
    <row r="1426" spans="1:28" x14ac:dyDescent="0.25">
      <c r="A1426" s="1011">
        <v>34152462</v>
      </c>
      <c r="B1426" s="1011" t="s">
        <v>2448</v>
      </c>
      <c r="C1426" s="1011" t="s">
        <v>1326</v>
      </c>
      <c r="D1426" s="1011" t="s">
        <v>1</v>
      </c>
      <c r="E1426" s="1011" t="s">
        <v>135</v>
      </c>
      <c r="F1426" s="1011" t="s">
        <v>62</v>
      </c>
      <c r="G1426" s="1011" t="s">
        <v>62</v>
      </c>
      <c r="H1426" s="1011" t="s">
        <v>99</v>
      </c>
      <c r="I1426" s="1011" t="s">
        <v>1353</v>
      </c>
      <c r="J1426" s="1011" t="s">
        <v>1354</v>
      </c>
      <c r="K1426" s="1011" t="s">
        <v>1329</v>
      </c>
      <c r="L1426" s="1011" t="s">
        <v>47</v>
      </c>
      <c r="M1426" s="1011" t="s">
        <v>198</v>
      </c>
      <c r="N1426" s="1011">
        <v>1860</v>
      </c>
      <c r="O1426" s="1011">
        <v>2</v>
      </c>
      <c r="P1426" s="1011">
        <v>37220</v>
      </c>
      <c r="Q1426" s="1011">
        <v>57236.88</v>
      </c>
      <c r="R1426" s="1011">
        <v>2474.1799999999998</v>
      </c>
      <c r="S1426" s="1011">
        <v>3.17578417</v>
      </c>
      <c r="T1426" s="1011">
        <v>0</v>
      </c>
      <c r="U1426" s="1011">
        <v>1278.72</v>
      </c>
      <c r="V1426" s="1011">
        <v>3849.1</v>
      </c>
      <c r="W1426" s="1011" t="s">
        <v>1355</v>
      </c>
      <c r="X1426" s="1011" t="s">
        <v>1331</v>
      </c>
      <c r="Y1426" s="1011" t="s">
        <v>2449</v>
      </c>
      <c r="Z1426" s="1011" t="s">
        <v>2450</v>
      </c>
      <c r="AA1426" s="1011" t="s">
        <v>2451</v>
      </c>
      <c r="AB1426" s="1011" t="s">
        <v>140</v>
      </c>
    </row>
    <row r="1427" spans="1:28" x14ac:dyDescent="0.25">
      <c r="A1427" s="1011">
        <v>14089023</v>
      </c>
      <c r="B1427" s="1011" t="s">
        <v>2534</v>
      </c>
      <c r="C1427" s="1011" t="s">
        <v>1326</v>
      </c>
      <c r="D1427" s="1011" t="s">
        <v>1</v>
      </c>
      <c r="E1427" s="1011" t="s">
        <v>135</v>
      </c>
      <c r="F1427" s="1011" t="s">
        <v>36</v>
      </c>
      <c r="G1427" s="1011" t="s">
        <v>36</v>
      </c>
      <c r="H1427" s="1011" t="s">
        <v>98</v>
      </c>
      <c r="I1427" s="1011" t="s">
        <v>2535</v>
      </c>
      <c r="J1427" s="1011" t="s">
        <v>1396</v>
      </c>
      <c r="K1427" s="1011" t="s">
        <v>1329</v>
      </c>
      <c r="L1427" s="1011" t="s">
        <v>47</v>
      </c>
      <c r="M1427" s="1011" t="s">
        <v>198</v>
      </c>
      <c r="N1427" s="1011">
        <v>95</v>
      </c>
      <c r="O1427" s="1011">
        <v>95</v>
      </c>
      <c r="P1427" s="1011">
        <v>2356.88</v>
      </c>
      <c r="Q1427" s="1011">
        <v>2982.49</v>
      </c>
      <c r="R1427" s="1011">
        <v>511.89</v>
      </c>
      <c r="S1427" s="1011">
        <v>601.18451559000005</v>
      </c>
      <c r="T1427" s="1011">
        <v>0</v>
      </c>
      <c r="U1427" s="1011">
        <v>0</v>
      </c>
      <c r="V1427" s="1011">
        <v>511.89</v>
      </c>
      <c r="W1427" s="1011" t="s">
        <v>1397</v>
      </c>
      <c r="X1427" s="1011" t="s">
        <v>1331</v>
      </c>
      <c r="Y1427" s="1011" t="s">
        <v>2536</v>
      </c>
      <c r="AA1427" s="1011" t="s">
        <v>2537</v>
      </c>
      <c r="AB1427" s="1011" t="s">
        <v>140</v>
      </c>
    </row>
    <row r="1428" spans="1:28" x14ac:dyDescent="0.25">
      <c r="A1428" s="1011">
        <v>34129312</v>
      </c>
      <c r="B1428" s="1011" t="s">
        <v>1625</v>
      </c>
      <c r="C1428" s="1011" t="s">
        <v>1326</v>
      </c>
      <c r="D1428" s="1011" t="s">
        <v>1</v>
      </c>
      <c r="E1428" s="1011" t="s">
        <v>135</v>
      </c>
      <c r="F1428" s="1011" t="s">
        <v>14</v>
      </c>
      <c r="G1428" s="1011" t="s">
        <v>14</v>
      </c>
      <c r="H1428" s="1011" t="s">
        <v>98</v>
      </c>
      <c r="I1428" s="1011" t="s">
        <v>1626</v>
      </c>
      <c r="J1428" s="1011" t="s">
        <v>1481</v>
      </c>
      <c r="K1428" s="1011" t="s">
        <v>1329</v>
      </c>
      <c r="L1428" s="1011" t="s">
        <v>47</v>
      </c>
      <c r="M1428" s="1011" t="s">
        <v>198</v>
      </c>
      <c r="N1428" s="1011">
        <v>276</v>
      </c>
      <c r="O1428" s="1011">
        <v>275</v>
      </c>
      <c r="P1428" s="1011">
        <v>7923.88</v>
      </c>
      <c r="Q1428" s="1011">
        <v>5195.2299999999996</v>
      </c>
      <c r="R1428" s="1011">
        <v>329.64</v>
      </c>
      <c r="S1428" s="1011">
        <v>1350.4240877499999</v>
      </c>
      <c r="T1428" s="1011">
        <v>0</v>
      </c>
      <c r="U1428" s="1011">
        <v>0</v>
      </c>
      <c r="V1428" s="1011">
        <v>329.64</v>
      </c>
      <c r="W1428" s="1011" t="s">
        <v>1482</v>
      </c>
      <c r="X1428" s="1011" t="s">
        <v>1331</v>
      </c>
      <c r="Y1428" s="1011" t="s">
        <v>1627</v>
      </c>
      <c r="AA1428" s="1011" t="s">
        <v>1628</v>
      </c>
      <c r="AB1428" s="1011" t="s">
        <v>140</v>
      </c>
    </row>
    <row r="1429" spans="1:28" x14ac:dyDescent="0.25">
      <c r="A1429" s="1011">
        <v>4165502</v>
      </c>
      <c r="B1429" s="1011" t="s">
        <v>2369</v>
      </c>
      <c r="C1429" s="1011" t="s">
        <v>1326</v>
      </c>
      <c r="D1429" s="1011" t="s">
        <v>1</v>
      </c>
      <c r="E1429" s="1011" t="s">
        <v>135</v>
      </c>
      <c r="F1429" s="1011" t="s">
        <v>4</v>
      </c>
      <c r="G1429" s="1011" t="s">
        <v>4</v>
      </c>
      <c r="H1429" s="1011" t="s">
        <v>97</v>
      </c>
      <c r="I1429" s="1011" t="s">
        <v>2370</v>
      </c>
      <c r="J1429" s="1011" t="s">
        <v>1499</v>
      </c>
      <c r="K1429" s="1011" t="s">
        <v>1329</v>
      </c>
      <c r="L1429" s="1011" t="s">
        <v>47</v>
      </c>
      <c r="M1429" s="1011" t="s">
        <v>198</v>
      </c>
      <c r="N1429" s="1011">
        <v>1003.25</v>
      </c>
      <c r="O1429" s="1011">
        <v>912.25</v>
      </c>
      <c r="P1429" s="1011">
        <v>19692.98</v>
      </c>
      <c r="Q1429" s="1011">
        <v>22427.29</v>
      </c>
      <c r="R1429" s="1011">
        <v>3729.56</v>
      </c>
      <c r="S1429" s="1011">
        <v>6708.8942047099999</v>
      </c>
      <c r="T1429" s="1011">
        <v>0</v>
      </c>
      <c r="U1429" s="1011">
        <v>0</v>
      </c>
      <c r="V1429" s="1011">
        <v>3729.56</v>
      </c>
      <c r="W1429" s="1011" t="s">
        <v>1361</v>
      </c>
      <c r="X1429" s="1011" t="s">
        <v>1331</v>
      </c>
      <c r="Y1429" s="1011" t="s">
        <v>2371</v>
      </c>
      <c r="AA1429" s="1011" t="s">
        <v>2372</v>
      </c>
      <c r="AB1429" s="1011" t="s">
        <v>140</v>
      </c>
    </row>
    <row r="1430" spans="1:28" x14ac:dyDescent="0.25">
      <c r="A1430" s="1011">
        <v>84143841</v>
      </c>
      <c r="B1430" s="1011" t="s">
        <v>2222</v>
      </c>
      <c r="C1430" s="1011" t="s">
        <v>1326</v>
      </c>
      <c r="D1430" s="1011" t="s">
        <v>1</v>
      </c>
      <c r="E1430" s="1011" t="s">
        <v>135</v>
      </c>
      <c r="F1430" s="1011" t="s">
        <v>38</v>
      </c>
      <c r="G1430" s="1011" t="s">
        <v>38</v>
      </c>
      <c r="H1430" s="1011" t="s">
        <v>89</v>
      </c>
      <c r="I1430" s="1011" t="s">
        <v>2223</v>
      </c>
      <c r="J1430" s="1011" t="s">
        <v>1663</v>
      </c>
      <c r="K1430" s="1011" t="s">
        <v>1329</v>
      </c>
      <c r="L1430" s="1011" t="s">
        <v>47</v>
      </c>
      <c r="M1430" s="1011" t="s">
        <v>198</v>
      </c>
      <c r="N1430" s="1011">
        <v>81</v>
      </c>
      <c r="O1430" s="1011">
        <v>2</v>
      </c>
      <c r="P1430" s="1011">
        <v>848</v>
      </c>
      <c r="Q1430" s="1011">
        <v>2622.17</v>
      </c>
      <c r="R1430" s="1011">
        <v>416.45000306999998</v>
      </c>
      <c r="S1430" s="1011">
        <v>146.57738279</v>
      </c>
      <c r="T1430" s="1011">
        <v>3.0699999999999998E-6</v>
      </c>
      <c r="U1430" s="1011">
        <v>0</v>
      </c>
      <c r="V1430" s="1011">
        <v>416.45</v>
      </c>
      <c r="W1430" s="1011" t="s">
        <v>1664</v>
      </c>
      <c r="X1430" s="1011" t="s">
        <v>1331</v>
      </c>
      <c r="Y1430" s="1011" t="s">
        <v>2224</v>
      </c>
      <c r="AA1430" s="1011" t="s">
        <v>2225</v>
      </c>
      <c r="AB1430" s="1011" t="s">
        <v>140</v>
      </c>
    </row>
    <row r="1431" spans="1:28" x14ac:dyDescent="0.25">
      <c r="A1431" s="1011">
        <v>74072976</v>
      </c>
      <c r="B1431" s="1011" t="s">
        <v>2187</v>
      </c>
      <c r="C1431" s="1011" t="s">
        <v>1326</v>
      </c>
      <c r="D1431" s="1011" t="s">
        <v>1</v>
      </c>
      <c r="E1431" s="1011" t="s">
        <v>135</v>
      </c>
      <c r="F1431" s="1011" t="s">
        <v>34</v>
      </c>
      <c r="G1431" s="1011" t="s">
        <v>34</v>
      </c>
      <c r="H1431" s="1011" t="s">
        <v>96</v>
      </c>
      <c r="I1431" s="1011" t="s">
        <v>2188</v>
      </c>
      <c r="J1431" s="1011" t="s">
        <v>1328</v>
      </c>
      <c r="K1431" s="1011" t="s">
        <v>1329</v>
      </c>
      <c r="L1431" s="1011" t="s">
        <v>47</v>
      </c>
      <c r="M1431" s="1011" t="s">
        <v>198</v>
      </c>
      <c r="N1431" s="1011">
        <v>134.5001</v>
      </c>
      <c r="O1431" s="1011">
        <v>120.5001</v>
      </c>
      <c r="P1431" s="1011">
        <v>178.88</v>
      </c>
      <c r="Q1431" s="1011">
        <v>1542.3</v>
      </c>
      <c r="R1431" s="1011">
        <v>196.37</v>
      </c>
      <c r="S1431" s="1011">
        <v>184.8592802</v>
      </c>
      <c r="T1431" s="1011">
        <v>0</v>
      </c>
      <c r="U1431" s="1011">
        <v>0</v>
      </c>
      <c r="V1431" s="1011">
        <v>196.37</v>
      </c>
      <c r="W1431" s="1011" t="s">
        <v>1330</v>
      </c>
      <c r="X1431" s="1011" t="s">
        <v>1331</v>
      </c>
      <c r="Y1431" s="1011" t="s">
        <v>2189</v>
      </c>
      <c r="AA1431" s="1011" t="s">
        <v>2190</v>
      </c>
      <c r="AB1431" s="1011" t="s">
        <v>140</v>
      </c>
    </row>
    <row r="1432" spans="1:28" x14ac:dyDescent="0.25">
      <c r="A1432" s="1011">
        <v>93757649</v>
      </c>
      <c r="B1432" s="1011" t="s">
        <v>2482</v>
      </c>
      <c r="C1432" s="1011" t="s">
        <v>1326</v>
      </c>
      <c r="D1432" s="1011" t="s">
        <v>1</v>
      </c>
      <c r="E1432" s="1011" t="s">
        <v>135</v>
      </c>
      <c r="F1432" s="1011" t="s">
        <v>6</v>
      </c>
      <c r="G1432" s="1011" t="s">
        <v>6</v>
      </c>
      <c r="H1432" s="1011" t="s">
        <v>100</v>
      </c>
      <c r="I1432" s="1011" t="s">
        <v>2483</v>
      </c>
      <c r="J1432" s="1011" t="s">
        <v>2484</v>
      </c>
      <c r="K1432" s="1011" t="s">
        <v>1329</v>
      </c>
      <c r="L1432" s="1011" t="s">
        <v>47</v>
      </c>
      <c r="M1432" s="1011" t="s">
        <v>198</v>
      </c>
      <c r="N1432" s="1011">
        <v>77.25</v>
      </c>
      <c r="O1432" s="1011">
        <v>31.25</v>
      </c>
      <c r="P1432" s="1011">
        <v>1705</v>
      </c>
      <c r="Q1432" s="1011">
        <v>4907.68</v>
      </c>
      <c r="R1432" s="1011">
        <v>653.91</v>
      </c>
      <c r="S1432" s="1011">
        <v>221.02665888999999</v>
      </c>
      <c r="T1432" s="1011">
        <v>0</v>
      </c>
      <c r="U1432" s="1011">
        <v>0</v>
      </c>
      <c r="V1432" s="1011">
        <v>653.91</v>
      </c>
      <c r="W1432" s="1011" t="s">
        <v>2485</v>
      </c>
      <c r="X1432" s="1011" t="s">
        <v>1331</v>
      </c>
      <c r="Y1432" s="1011" t="s">
        <v>2486</v>
      </c>
      <c r="AA1432" s="1011" t="s">
        <v>2487</v>
      </c>
      <c r="AB1432" s="1011" t="s">
        <v>140</v>
      </c>
    </row>
    <row r="1433" spans="1:28" x14ac:dyDescent="0.25">
      <c r="A1433" s="1011">
        <v>24146680</v>
      </c>
      <c r="B1433" s="1011" t="s">
        <v>1993</v>
      </c>
      <c r="C1433" s="1011" t="s">
        <v>1326</v>
      </c>
      <c r="D1433" s="1011" t="s">
        <v>1</v>
      </c>
      <c r="E1433" s="1011" t="s">
        <v>135</v>
      </c>
      <c r="F1433" s="1011" t="s">
        <v>38</v>
      </c>
      <c r="G1433" s="1011" t="s">
        <v>38</v>
      </c>
      <c r="H1433" s="1011" t="s">
        <v>95</v>
      </c>
      <c r="I1433" s="1011" t="s">
        <v>1994</v>
      </c>
      <c r="J1433" s="1011" t="s">
        <v>1499</v>
      </c>
      <c r="K1433" s="1011" t="s">
        <v>1329</v>
      </c>
      <c r="L1433" s="1011" t="s">
        <v>47</v>
      </c>
      <c r="M1433" s="1011" t="s">
        <v>198</v>
      </c>
      <c r="N1433" s="1011">
        <v>1201.3333</v>
      </c>
      <c r="O1433" s="1011">
        <v>873</v>
      </c>
      <c r="P1433" s="1011">
        <v>12601.58</v>
      </c>
      <c r="Q1433" s="1011">
        <v>44619.37</v>
      </c>
      <c r="R1433" s="1011">
        <v>-3356.4834908799999</v>
      </c>
      <c r="S1433" s="1011">
        <v>15305.90525143</v>
      </c>
      <c r="T1433" s="1011">
        <v>2614.0765091200001</v>
      </c>
      <c r="U1433" s="1011">
        <v>4570.58</v>
      </c>
      <c r="V1433" s="1011">
        <v>1218.96</v>
      </c>
      <c r="W1433" s="1011" t="s">
        <v>1361</v>
      </c>
      <c r="X1433" s="1011" t="s">
        <v>1331</v>
      </c>
      <c r="Y1433" s="1011" t="s">
        <v>1995</v>
      </c>
      <c r="AA1433" s="1011" t="s">
        <v>1996</v>
      </c>
      <c r="AB1433" s="1011" t="s">
        <v>140</v>
      </c>
    </row>
    <row r="1434" spans="1:28" x14ac:dyDescent="0.25">
      <c r="A1434" s="1011">
        <v>14253462</v>
      </c>
      <c r="B1434" s="1011" t="s">
        <v>1798</v>
      </c>
      <c r="C1434" s="1011" t="s">
        <v>1326</v>
      </c>
      <c r="D1434" s="1011" t="s">
        <v>1</v>
      </c>
      <c r="E1434" s="1011" t="s">
        <v>135</v>
      </c>
      <c r="F1434" s="1011" t="s">
        <v>6</v>
      </c>
      <c r="G1434" s="1011" t="s">
        <v>6</v>
      </c>
      <c r="H1434" s="1011" t="s">
        <v>104</v>
      </c>
      <c r="I1434" s="1011" t="s">
        <v>1688</v>
      </c>
      <c r="J1434" s="1011" t="s">
        <v>1416</v>
      </c>
      <c r="K1434" s="1011" t="s">
        <v>1329</v>
      </c>
      <c r="L1434" s="1011" t="s">
        <v>47</v>
      </c>
      <c r="M1434" s="1011" t="s">
        <v>198</v>
      </c>
      <c r="N1434" s="1011">
        <v>79</v>
      </c>
      <c r="O1434" s="1011">
        <v>79</v>
      </c>
      <c r="P1434" s="1011">
        <v>1438.03</v>
      </c>
      <c r="Q1434" s="1011">
        <v>5177.84</v>
      </c>
      <c r="R1434" s="1011">
        <v>660.92</v>
      </c>
      <c r="S1434" s="1011">
        <v>740.86147922999999</v>
      </c>
      <c r="T1434" s="1011">
        <v>0</v>
      </c>
      <c r="U1434" s="1011">
        <v>0</v>
      </c>
      <c r="V1434" s="1011">
        <v>660.92</v>
      </c>
      <c r="W1434" s="1011" t="s">
        <v>1397</v>
      </c>
      <c r="X1434" s="1011" t="s">
        <v>1331</v>
      </c>
      <c r="Y1434" s="1011" t="s">
        <v>1799</v>
      </c>
      <c r="AA1434" s="1011" t="s">
        <v>1800</v>
      </c>
      <c r="AB1434" s="1011" t="s">
        <v>140</v>
      </c>
    </row>
    <row r="1435" spans="1:28" x14ac:dyDescent="0.25">
      <c r="A1435" s="1011">
        <v>93970044</v>
      </c>
      <c r="B1435" s="1011" t="s">
        <v>1775</v>
      </c>
      <c r="C1435" s="1011" t="s">
        <v>1326</v>
      </c>
      <c r="D1435" s="1011" t="s">
        <v>1</v>
      </c>
      <c r="E1435" s="1011" t="s">
        <v>135</v>
      </c>
      <c r="F1435" s="1011" t="s">
        <v>20</v>
      </c>
      <c r="G1435" s="1011" t="s">
        <v>20</v>
      </c>
      <c r="H1435" s="1011" t="s">
        <v>91</v>
      </c>
      <c r="I1435" s="1011" t="s">
        <v>1341</v>
      </c>
      <c r="J1435" s="1011" t="s">
        <v>1342</v>
      </c>
      <c r="K1435" s="1011" t="s">
        <v>1329</v>
      </c>
      <c r="L1435" s="1011" t="s">
        <v>47</v>
      </c>
      <c r="M1435" s="1011" t="s">
        <v>198</v>
      </c>
      <c r="N1435" s="1011">
        <v>13</v>
      </c>
      <c r="O1435" s="1011">
        <v>6</v>
      </c>
      <c r="P1435" s="1011">
        <v>859.41</v>
      </c>
      <c r="Q1435" s="1011">
        <v>1313.46</v>
      </c>
      <c r="R1435" s="1011">
        <v>420.17</v>
      </c>
      <c r="S1435" s="1011">
        <v>64.944044849999997</v>
      </c>
      <c r="T1435" s="1011">
        <v>0</v>
      </c>
      <c r="U1435" s="1011">
        <v>0</v>
      </c>
      <c r="V1435" s="1011">
        <v>420.17</v>
      </c>
      <c r="W1435" s="1011" t="s">
        <v>1343</v>
      </c>
      <c r="X1435" s="1011" t="s">
        <v>1331</v>
      </c>
      <c r="Y1435" s="1011" t="s">
        <v>1776</v>
      </c>
      <c r="AA1435" s="1011" t="s">
        <v>1777</v>
      </c>
      <c r="AB1435" s="1011" t="s">
        <v>140</v>
      </c>
    </row>
    <row r="1436" spans="1:28" x14ac:dyDescent="0.25">
      <c r="A1436" s="1011">
        <v>93757912</v>
      </c>
      <c r="B1436" s="1011" t="s">
        <v>2332</v>
      </c>
      <c r="C1436" s="1011" t="s">
        <v>1326</v>
      </c>
      <c r="D1436" s="1011" t="s">
        <v>1</v>
      </c>
      <c r="E1436" s="1011" t="s">
        <v>135</v>
      </c>
      <c r="F1436" s="1011" t="s">
        <v>0</v>
      </c>
      <c r="G1436" s="1011" t="s">
        <v>0</v>
      </c>
      <c r="H1436" s="1011" t="s">
        <v>1394</v>
      </c>
      <c r="I1436" s="1011" t="s">
        <v>1382</v>
      </c>
      <c r="J1436" s="1011" t="s">
        <v>1383</v>
      </c>
      <c r="K1436" s="1011" t="s">
        <v>1329</v>
      </c>
      <c r="L1436" s="1011" t="s">
        <v>47</v>
      </c>
      <c r="M1436" s="1011" t="s">
        <v>198</v>
      </c>
      <c r="N1436" s="1011">
        <v>0</v>
      </c>
      <c r="O1436" s="1011">
        <v>0</v>
      </c>
      <c r="P1436" s="1011">
        <v>0</v>
      </c>
      <c r="Q1436" s="1011">
        <v>0</v>
      </c>
      <c r="R1436" s="1011">
        <v>0</v>
      </c>
      <c r="S1436" s="1011">
        <v>0</v>
      </c>
      <c r="T1436" s="1011">
        <v>0</v>
      </c>
      <c r="U1436" s="1011">
        <v>0</v>
      </c>
      <c r="V1436" s="1011">
        <v>0</v>
      </c>
      <c r="W1436" s="1011" t="s">
        <v>1384</v>
      </c>
      <c r="X1436" s="1011" t="s">
        <v>1331</v>
      </c>
      <c r="Y1436" s="1011" t="s">
        <v>2333</v>
      </c>
      <c r="AA1436" s="1011" t="s">
        <v>2334</v>
      </c>
      <c r="AB1436" s="1011" t="s">
        <v>140</v>
      </c>
    </row>
    <row r="1437" spans="1:28" x14ac:dyDescent="0.25">
      <c r="A1437" s="1011">
        <v>73754517</v>
      </c>
      <c r="B1437" s="1011" t="s">
        <v>2553</v>
      </c>
      <c r="C1437" s="1011" t="s">
        <v>1326</v>
      </c>
      <c r="D1437" s="1011" t="s">
        <v>1</v>
      </c>
      <c r="E1437" s="1011" t="s">
        <v>135</v>
      </c>
      <c r="F1437" s="1011" t="s">
        <v>34</v>
      </c>
      <c r="G1437" s="1011" t="s">
        <v>34</v>
      </c>
      <c r="H1437" s="1011" t="s">
        <v>96</v>
      </c>
      <c r="I1437" s="1011" t="s">
        <v>2554</v>
      </c>
      <c r="J1437" s="1011" t="s">
        <v>2555</v>
      </c>
      <c r="K1437" s="1011" t="s">
        <v>1329</v>
      </c>
      <c r="L1437" s="1011" t="s">
        <v>47</v>
      </c>
      <c r="M1437" s="1011" t="s">
        <v>198</v>
      </c>
      <c r="N1437" s="1011">
        <v>37.166699999999999</v>
      </c>
      <c r="O1437" s="1011">
        <v>36.166699999999999</v>
      </c>
      <c r="P1437" s="1011">
        <v>71.36</v>
      </c>
      <c r="Q1437" s="1011">
        <v>563.17999999999995</v>
      </c>
      <c r="R1437" s="1011">
        <v>37.549999999999997</v>
      </c>
      <c r="S1437" s="1011">
        <v>162.91943853000001</v>
      </c>
      <c r="T1437" s="1011">
        <v>0</v>
      </c>
      <c r="U1437" s="1011">
        <v>32.799999999999997</v>
      </c>
      <c r="V1437" s="1011">
        <v>70.349999999999994</v>
      </c>
      <c r="W1437" s="1011" t="s">
        <v>2556</v>
      </c>
      <c r="X1437" s="1011" t="s">
        <v>1331</v>
      </c>
      <c r="Y1437" s="1011" t="s">
        <v>2557</v>
      </c>
      <c r="AA1437" s="1011" t="s">
        <v>2558</v>
      </c>
      <c r="AB1437" s="1011" t="s">
        <v>140</v>
      </c>
    </row>
    <row r="1438" spans="1:28" x14ac:dyDescent="0.25">
      <c r="A1438" s="1011">
        <v>94156445</v>
      </c>
      <c r="B1438" s="1011" t="s">
        <v>1922</v>
      </c>
      <c r="C1438" s="1011" t="s">
        <v>1326</v>
      </c>
      <c r="D1438" s="1011" t="s">
        <v>1</v>
      </c>
      <c r="E1438" s="1011" t="s">
        <v>135</v>
      </c>
      <c r="F1438" s="1011" t="s">
        <v>20</v>
      </c>
      <c r="G1438" s="1011" t="s">
        <v>20</v>
      </c>
      <c r="H1438" s="1011" t="s">
        <v>88</v>
      </c>
      <c r="I1438" s="1011" t="s">
        <v>1923</v>
      </c>
      <c r="J1438" s="1011" t="s">
        <v>1924</v>
      </c>
      <c r="K1438" s="1011" t="s">
        <v>1329</v>
      </c>
      <c r="L1438" s="1011" t="s">
        <v>47</v>
      </c>
      <c r="M1438" s="1011" t="s">
        <v>198</v>
      </c>
      <c r="N1438" s="1011">
        <v>92</v>
      </c>
      <c r="O1438" s="1011">
        <v>88</v>
      </c>
      <c r="P1438" s="1011">
        <v>920</v>
      </c>
      <c r="Q1438" s="1011">
        <v>4698.82</v>
      </c>
      <c r="R1438" s="1011">
        <v>454.49</v>
      </c>
      <c r="S1438" s="1011">
        <v>486.58662012999997</v>
      </c>
      <c r="T1438" s="1011">
        <v>0</v>
      </c>
      <c r="U1438" s="1011">
        <v>0</v>
      </c>
      <c r="V1438" s="1011">
        <v>454.49</v>
      </c>
      <c r="W1438" s="1011" t="s">
        <v>1925</v>
      </c>
      <c r="X1438" s="1011" t="s">
        <v>1331</v>
      </c>
      <c r="Y1438" s="1011" t="s">
        <v>1926</v>
      </c>
      <c r="AA1438" s="1011" t="s">
        <v>1927</v>
      </c>
      <c r="AB1438" s="1011" t="s">
        <v>140</v>
      </c>
    </row>
    <row r="1439" spans="1:28" x14ac:dyDescent="0.25">
      <c r="A1439" s="1011">
        <v>34148098</v>
      </c>
      <c r="B1439" s="1011" t="s">
        <v>1393</v>
      </c>
      <c r="C1439" s="1011" t="s">
        <v>1326</v>
      </c>
      <c r="D1439" s="1011" t="s">
        <v>113</v>
      </c>
      <c r="E1439" s="1011" t="s">
        <v>135</v>
      </c>
      <c r="F1439" s="1011" t="s">
        <v>6</v>
      </c>
      <c r="G1439" s="1011" t="s">
        <v>6</v>
      </c>
      <c r="H1439" s="1011" t="s">
        <v>90</v>
      </c>
      <c r="I1439" s="1011" t="s">
        <v>1395</v>
      </c>
      <c r="J1439" s="1011" t="s">
        <v>1396</v>
      </c>
      <c r="K1439" s="1011" t="s">
        <v>1329</v>
      </c>
      <c r="L1439" s="1011" t="s">
        <v>47</v>
      </c>
      <c r="M1439" s="1011" t="s">
        <v>198</v>
      </c>
      <c r="N1439" s="1011">
        <v>445</v>
      </c>
      <c r="O1439" s="1011">
        <v>443</v>
      </c>
      <c r="P1439" s="1011">
        <v>6549.01</v>
      </c>
      <c r="Q1439" s="1011">
        <v>18962.2</v>
      </c>
      <c r="R1439" s="1011">
        <v>1520.95</v>
      </c>
      <c r="S1439" s="1011">
        <v>2226.1556670499999</v>
      </c>
      <c r="T1439" s="1011">
        <v>0</v>
      </c>
      <c r="U1439" s="1011">
        <v>0</v>
      </c>
      <c r="V1439" s="1011">
        <v>1520.95</v>
      </c>
      <c r="W1439" s="1011" t="s">
        <v>1397</v>
      </c>
      <c r="X1439" s="1011" t="s">
        <v>1331</v>
      </c>
      <c r="Y1439" s="1011" t="s">
        <v>1398</v>
      </c>
      <c r="AA1439" s="1011" t="s">
        <v>1399</v>
      </c>
      <c r="AB1439" s="1011" t="s">
        <v>140</v>
      </c>
    </row>
    <row r="1440" spans="1:28" x14ac:dyDescent="0.25">
      <c r="A1440" s="1011">
        <v>93921609</v>
      </c>
      <c r="B1440" s="1011" t="s">
        <v>2158</v>
      </c>
      <c r="C1440" s="1011" t="s">
        <v>1326</v>
      </c>
      <c r="D1440" s="1011" t="s">
        <v>1</v>
      </c>
      <c r="E1440" s="1011" t="s">
        <v>135</v>
      </c>
      <c r="F1440" s="1011" t="s">
        <v>14</v>
      </c>
      <c r="G1440" s="1011" t="s">
        <v>14</v>
      </c>
      <c r="H1440" s="1011" t="s">
        <v>88</v>
      </c>
      <c r="I1440" s="1011" t="s">
        <v>2159</v>
      </c>
      <c r="J1440" s="1011" t="s">
        <v>2160</v>
      </c>
      <c r="K1440" s="1011" t="s">
        <v>1329</v>
      </c>
      <c r="L1440" s="1011" t="s">
        <v>47</v>
      </c>
      <c r="M1440" s="1011" t="s">
        <v>198</v>
      </c>
      <c r="N1440" s="1011">
        <v>139</v>
      </c>
      <c r="O1440" s="1011">
        <v>113</v>
      </c>
      <c r="P1440" s="1011">
        <v>1325.14</v>
      </c>
      <c r="Q1440" s="1011">
        <v>4832.3900000000003</v>
      </c>
      <c r="R1440" s="1011">
        <v>776.56</v>
      </c>
      <c r="S1440" s="1011">
        <v>560.47936725</v>
      </c>
      <c r="T1440" s="1011">
        <v>0</v>
      </c>
      <c r="U1440" s="1011">
        <v>0</v>
      </c>
      <c r="V1440" s="1011">
        <v>776.56</v>
      </c>
      <c r="W1440" s="1011" t="s">
        <v>2161</v>
      </c>
      <c r="X1440" s="1011" t="s">
        <v>1331</v>
      </c>
      <c r="Y1440" s="1011" t="s">
        <v>2162</v>
      </c>
      <c r="AA1440" s="1011" t="s">
        <v>2163</v>
      </c>
      <c r="AB1440" s="1011" t="s">
        <v>140</v>
      </c>
    </row>
    <row r="1441" spans="1:28" x14ac:dyDescent="0.25">
      <c r="A1441" s="1011">
        <v>34241125</v>
      </c>
      <c r="B1441" s="1011" t="s">
        <v>1987</v>
      </c>
      <c r="C1441" s="1011" t="s">
        <v>1326</v>
      </c>
      <c r="D1441" s="1011" t="s">
        <v>1</v>
      </c>
      <c r="E1441" s="1011" t="s">
        <v>135</v>
      </c>
      <c r="F1441" s="1011" t="s">
        <v>38</v>
      </c>
      <c r="G1441" s="1011" t="s">
        <v>38</v>
      </c>
      <c r="H1441" s="1011" t="s">
        <v>86</v>
      </c>
      <c r="I1441" s="1011" t="s">
        <v>1988</v>
      </c>
      <c r="J1441" s="1011" t="s">
        <v>1989</v>
      </c>
      <c r="K1441" s="1011" t="s">
        <v>1329</v>
      </c>
      <c r="L1441" s="1011" t="s">
        <v>47</v>
      </c>
      <c r="M1441" s="1011" t="s">
        <v>198</v>
      </c>
      <c r="N1441" s="1011">
        <v>0.5</v>
      </c>
      <c r="O1441" s="1011">
        <v>0</v>
      </c>
      <c r="P1441" s="1011">
        <v>12</v>
      </c>
      <c r="Q1441" s="1011">
        <v>29.41</v>
      </c>
      <c r="R1441" s="1011">
        <v>9.4600000000000009</v>
      </c>
      <c r="S1441" s="1011">
        <v>3.14</v>
      </c>
      <c r="T1441" s="1011">
        <v>0</v>
      </c>
      <c r="U1441" s="1011">
        <v>0</v>
      </c>
      <c r="V1441" s="1011">
        <v>9.4600000000000009</v>
      </c>
      <c r="W1441" s="1011" t="s">
        <v>1990</v>
      </c>
      <c r="X1441" s="1011" t="s">
        <v>1331</v>
      </c>
      <c r="Y1441" s="1011" t="s">
        <v>1991</v>
      </c>
      <c r="AA1441" s="1011" t="s">
        <v>1992</v>
      </c>
      <c r="AB1441" s="1011" t="s">
        <v>140</v>
      </c>
    </row>
    <row r="1442" spans="1:28" x14ac:dyDescent="0.25">
      <c r="A1442" s="1011">
        <v>24223216</v>
      </c>
      <c r="B1442" s="1011" t="s">
        <v>2523</v>
      </c>
      <c r="C1442" s="1011" t="s">
        <v>1326</v>
      </c>
      <c r="D1442" s="1011" t="s">
        <v>1</v>
      </c>
      <c r="E1442" s="1011" t="s">
        <v>135</v>
      </c>
      <c r="F1442" s="1011" t="s">
        <v>34</v>
      </c>
      <c r="G1442" s="1011" t="s">
        <v>34</v>
      </c>
      <c r="H1442" s="1011" t="s">
        <v>90</v>
      </c>
      <c r="I1442" s="1011" t="s">
        <v>2113</v>
      </c>
      <c r="J1442" s="1011" t="s">
        <v>2114</v>
      </c>
      <c r="K1442" s="1011" t="s">
        <v>1329</v>
      </c>
      <c r="L1442" s="1011" t="s">
        <v>47</v>
      </c>
      <c r="M1442" s="1011" t="s">
        <v>198</v>
      </c>
      <c r="N1442" s="1011">
        <v>173</v>
      </c>
      <c r="O1442" s="1011">
        <v>135</v>
      </c>
      <c r="P1442" s="1011">
        <v>2270.4499999999998</v>
      </c>
      <c r="Q1442" s="1011">
        <v>6704.32</v>
      </c>
      <c r="R1442" s="1011">
        <v>782.13856920000001</v>
      </c>
      <c r="S1442" s="1011">
        <v>626.23186876</v>
      </c>
      <c r="T1442" s="1011">
        <v>-0.16143080000000001</v>
      </c>
      <c r="U1442" s="1011">
        <v>0</v>
      </c>
      <c r="V1442" s="1011">
        <v>782.3</v>
      </c>
      <c r="W1442" s="1011" t="s">
        <v>2115</v>
      </c>
      <c r="X1442" s="1011" t="s">
        <v>1331</v>
      </c>
      <c r="Y1442" s="1011" t="s">
        <v>2524</v>
      </c>
      <c r="AA1442" s="1011" t="s">
        <v>2525</v>
      </c>
      <c r="AB1442" s="1011" t="s">
        <v>140</v>
      </c>
    </row>
    <row r="1443" spans="1:28" x14ac:dyDescent="0.25">
      <c r="A1443" s="1011">
        <v>44220424</v>
      </c>
      <c r="B1443" s="1011" t="s">
        <v>1443</v>
      </c>
      <c r="C1443" s="1011" t="s">
        <v>1326</v>
      </c>
      <c r="D1443" s="1011" t="s">
        <v>1</v>
      </c>
      <c r="E1443" s="1011" t="s">
        <v>135</v>
      </c>
      <c r="F1443" s="1011" t="s">
        <v>20</v>
      </c>
      <c r="G1443" s="1011" t="s">
        <v>20</v>
      </c>
      <c r="H1443" s="1011" t="s">
        <v>96</v>
      </c>
      <c r="I1443" s="1011" t="s">
        <v>1444</v>
      </c>
      <c r="J1443" s="1011" t="s">
        <v>1445</v>
      </c>
      <c r="K1443" s="1011" t="s">
        <v>1329</v>
      </c>
      <c r="L1443" s="1011" t="s">
        <v>47</v>
      </c>
      <c r="M1443" s="1011" t="s">
        <v>198</v>
      </c>
      <c r="N1443" s="1011">
        <v>16</v>
      </c>
      <c r="O1443" s="1011">
        <v>4</v>
      </c>
      <c r="P1443" s="1011">
        <v>67.34</v>
      </c>
      <c r="Q1443" s="1011">
        <v>1548.27</v>
      </c>
      <c r="R1443" s="1011">
        <v>163.18</v>
      </c>
      <c r="S1443" s="1011">
        <v>86.78</v>
      </c>
      <c r="T1443" s="1011">
        <v>0</v>
      </c>
      <c r="U1443" s="1011">
        <v>0</v>
      </c>
      <c r="V1443" s="1011">
        <v>163.18</v>
      </c>
      <c r="W1443" s="1011" t="s">
        <v>1446</v>
      </c>
      <c r="X1443" s="1011" t="s">
        <v>1331</v>
      </c>
      <c r="Y1443" s="1011" t="s">
        <v>1447</v>
      </c>
      <c r="AA1443" s="1011" t="s">
        <v>1448</v>
      </c>
      <c r="AB1443" s="1011" t="s">
        <v>140</v>
      </c>
    </row>
    <row r="1444" spans="1:28" x14ac:dyDescent="0.25">
      <c r="A1444" s="1011">
        <v>93754489</v>
      </c>
      <c r="B1444" s="1011" t="s">
        <v>2462</v>
      </c>
      <c r="C1444" s="1011" t="s">
        <v>1326</v>
      </c>
      <c r="D1444" s="1011" t="s">
        <v>1</v>
      </c>
      <c r="E1444" s="1011" t="s">
        <v>135</v>
      </c>
      <c r="F1444" s="1011" t="s">
        <v>11</v>
      </c>
      <c r="G1444" s="1011" t="s">
        <v>11</v>
      </c>
      <c r="H1444" s="1011" t="s">
        <v>93</v>
      </c>
      <c r="I1444" s="1011" t="s">
        <v>1353</v>
      </c>
      <c r="J1444" s="1011" t="s">
        <v>1354</v>
      </c>
      <c r="K1444" s="1011" t="s">
        <v>1329</v>
      </c>
      <c r="L1444" s="1011" t="s">
        <v>47</v>
      </c>
      <c r="M1444" s="1011" t="s">
        <v>198</v>
      </c>
      <c r="N1444" s="1011">
        <v>47</v>
      </c>
      <c r="O1444" s="1011">
        <v>1</v>
      </c>
      <c r="P1444" s="1011">
        <v>996.2</v>
      </c>
      <c r="Q1444" s="1011">
        <v>2840.78</v>
      </c>
      <c r="R1444" s="1011">
        <v>130.02000000000001</v>
      </c>
      <c r="S1444" s="1011">
        <v>262.73100493999999</v>
      </c>
      <c r="T1444" s="1011">
        <v>0</v>
      </c>
      <c r="U1444" s="1011">
        <v>265.32</v>
      </c>
      <c r="V1444" s="1011">
        <v>395.34</v>
      </c>
      <c r="W1444" s="1011" t="s">
        <v>1355</v>
      </c>
      <c r="X1444" s="1011" t="s">
        <v>1331</v>
      </c>
      <c r="Y1444" s="1011" t="s">
        <v>2180</v>
      </c>
      <c r="AA1444" s="1011" t="s">
        <v>2463</v>
      </c>
      <c r="AB1444" s="1011" t="s">
        <v>140</v>
      </c>
    </row>
    <row r="1445" spans="1:28" x14ac:dyDescent="0.25">
      <c r="A1445" s="1011">
        <v>44135580</v>
      </c>
      <c r="B1445" s="1011" t="s">
        <v>1969</v>
      </c>
      <c r="C1445" s="1011" t="s">
        <v>1326</v>
      </c>
      <c r="D1445" s="1011" t="s">
        <v>1</v>
      </c>
      <c r="E1445" s="1011" t="s">
        <v>135</v>
      </c>
      <c r="F1445" s="1011" t="s">
        <v>38</v>
      </c>
      <c r="G1445" s="1011" t="s">
        <v>38</v>
      </c>
      <c r="H1445" s="1011" t="s">
        <v>530</v>
      </c>
      <c r="I1445" s="1011" t="s">
        <v>1903</v>
      </c>
      <c r="J1445" s="1011" t="s">
        <v>1904</v>
      </c>
      <c r="K1445" s="1011" t="s">
        <v>1329</v>
      </c>
      <c r="L1445" s="1011" t="s">
        <v>47</v>
      </c>
      <c r="M1445" s="1011" t="s">
        <v>198</v>
      </c>
      <c r="N1445" s="1011">
        <v>121</v>
      </c>
      <c r="O1445" s="1011">
        <v>5</v>
      </c>
      <c r="P1445" s="1011">
        <v>1998.1</v>
      </c>
      <c r="Q1445" s="1011">
        <v>5907.31</v>
      </c>
      <c r="R1445" s="1011">
        <v>1168.6500000000001</v>
      </c>
      <c r="S1445" s="1011">
        <v>259.63868224999999</v>
      </c>
      <c r="T1445" s="1011">
        <v>0</v>
      </c>
      <c r="U1445" s="1011">
        <v>0</v>
      </c>
      <c r="V1445" s="1011">
        <v>1168.6500000000001</v>
      </c>
      <c r="W1445" s="1011" t="s">
        <v>1905</v>
      </c>
      <c r="X1445" s="1011" t="s">
        <v>1331</v>
      </c>
      <c r="Y1445" s="1011" t="s">
        <v>1970</v>
      </c>
      <c r="AA1445" s="1011" t="s">
        <v>1971</v>
      </c>
      <c r="AB1445" s="1011" t="s">
        <v>140</v>
      </c>
    </row>
    <row r="1446" spans="1:28" x14ac:dyDescent="0.25">
      <c r="A1446" s="1011">
        <v>44135580</v>
      </c>
      <c r="B1446" s="1011" t="s">
        <v>1969</v>
      </c>
      <c r="C1446" s="1011" t="s">
        <v>1326</v>
      </c>
      <c r="D1446" s="1011" t="s">
        <v>1</v>
      </c>
      <c r="E1446" s="1011" t="s">
        <v>135</v>
      </c>
      <c r="F1446" s="1011" t="s">
        <v>38</v>
      </c>
      <c r="G1446" s="1011" t="s">
        <v>38</v>
      </c>
      <c r="H1446" s="1011" t="s">
        <v>91</v>
      </c>
      <c r="I1446" s="1011" t="s">
        <v>1903</v>
      </c>
      <c r="J1446" s="1011" t="s">
        <v>1904</v>
      </c>
      <c r="K1446" s="1011" t="s">
        <v>1329</v>
      </c>
      <c r="L1446" s="1011" t="s">
        <v>47</v>
      </c>
      <c r="M1446" s="1011" t="s">
        <v>198</v>
      </c>
      <c r="N1446" s="1011">
        <v>118</v>
      </c>
      <c r="O1446" s="1011">
        <v>110</v>
      </c>
      <c r="P1446" s="1011">
        <v>1346.78</v>
      </c>
      <c r="Q1446" s="1011">
        <v>3186.26</v>
      </c>
      <c r="R1446" s="1011">
        <v>407.28842105000001</v>
      </c>
      <c r="S1446" s="1011">
        <v>331.04006268000001</v>
      </c>
      <c r="T1446" s="1011">
        <v>0.98842105000000002</v>
      </c>
      <c r="U1446" s="1011">
        <v>0</v>
      </c>
      <c r="V1446" s="1011">
        <v>406.3</v>
      </c>
      <c r="W1446" s="1011" t="s">
        <v>1905</v>
      </c>
      <c r="X1446" s="1011" t="s">
        <v>1331</v>
      </c>
      <c r="Y1446" s="1011" t="s">
        <v>1970</v>
      </c>
      <c r="AA1446" s="1011" t="s">
        <v>1971</v>
      </c>
      <c r="AB1446" s="1011" t="s">
        <v>140</v>
      </c>
    </row>
    <row r="1447" spans="1:28" x14ac:dyDescent="0.25">
      <c r="A1447" s="1011">
        <v>34058099</v>
      </c>
      <c r="B1447" s="1011" t="s">
        <v>1526</v>
      </c>
      <c r="C1447" s="1011" t="s">
        <v>1326</v>
      </c>
      <c r="D1447" s="1011" t="s">
        <v>1</v>
      </c>
      <c r="E1447" s="1011" t="s">
        <v>135</v>
      </c>
      <c r="F1447" s="1011" t="s">
        <v>34</v>
      </c>
      <c r="G1447" s="1011" t="s">
        <v>34</v>
      </c>
      <c r="H1447" s="1011" t="s">
        <v>529</v>
      </c>
      <c r="I1447" s="1011" t="s">
        <v>1527</v>
      </c>
      <c r="J1447" s="1011" t="s">
        <v>1528</v>
      </c>
      <c r="K1447" s="1011" t="s">
        <v>1329</v>
      </c>
      <c r="L1447" s="1011" t="s">
        <v>47</v>
      </c>
      <c r="M1447" s="1011" t="s">
        <v>198</v>
      </c>
      <c r="N1447" s="1011">
        <v>20</v>
      </c>
      <c r="O1447" s="1011">
        <v>20</v>
      </c>
      <c r="P1447" s="1011">
        <v>200</v>
      </c>
      <c r="Q1447" s="1011">
        <v>1732.78</v>
      </c>
      <c r="R1447" s="1011">
        <v>317.67346154000001</v>
      </c>
      <c r="S1447" s="1011">
        <v>50</v>
      </c>
      <c r="T1447" s="1011">
        <v>0.32346153999999999</v>
      </c>
      <c r="U1447" s="1011">
        <v>0</v>
      </c>
      <c r="V1447" s="1011">
        <v>317.35000000000002</v>
      </c>
      <c r="W1447" s="1011" t="s">
        <v>1529</v>
      </c>
      <c r="X1447" s="1011" t="s">
        <v>1331</v>
      </c>
      <c r="Y1447" s="1011" t="s">
        <v>1530</v>
      </c>
      <c r="AA1447" s="1011" t="s">
        <v>1531</v>
      </c>
      <c r="AB1447" s="1011" t="s">
        <v>140</v>
      </c>
    </row>
    <row r="1448" spans="1:28" x14ac:dyDescent="0.25">
      <c r="A1448" s="1011">
        <v>4224762</v>
      </c>
      <c r="B1448" s="1011" t="s">
        <v>2154</v>
      </c>
      <c r="C1448" s="1011" t="s">
        <v>1326</v>
      </c>
      <c r="D1448" s="1011" t="s">
        <v>1</v>
      </c>
      <c r="E1448" s="1011" t="s">
        <v>135</v>
      </c>
      <c r="F1448" s="1011" t="s">
        <v>0</v>
      </c>
      <c r="G1448" s="1011" t="s">
        <v>0</v>
      </c>
      <c r="H1448" s="1011" t="s">
        <v>94</v>
      </c>
      <c r="I1448" s="1011" t="s">
        <v>2155</v>
      </c>
      <c r="J1448" s="1011" t="s">
        <v>1504</v>
      </c>
      <c r="K1448" s="1011" t="s">
        <v>1329</v>
      </c>
      <c r="L1448" s="1011" t="s">
        <v>47</v>
      </c>
      <c r="M1448" s="1011" t="s">
        <v>198</v>
      </c>
      <c r="N1448" s="1011">
        <v>133.5</v>
      </c>
      <c r="O1448" s="1011">
        <v>104.5</v>
      </c>
      <c r="P1448" s="1011">
        <v>5435</v>
      </c>
      <c r="Q1448" s="1011">
        <v>2863.19</v>
      </c>
      <c r="R1448" s="1011">
        <v>494.1</v>
      </c>
      <c r="S1448" s="1011">
        <v>398.38981826999998</v>
      </c>
      <c r="T1448" s="1011">
        <v>0</v>
      </c>
      <c r="U1448" s="1011">
        <v>0</v>
      </c>
      <c r="V1448" s="1011">
        <v>494.1</v>
      </c>
      <c r="W1448" s="1011" t="s">
        <v>1505</v>
      </c>
      <c r="X1448" s="1011" t="s">
        <v>1331</v>
      </c>
      <c r="Y1448" s="1011" t="s">
        <v>2156</v>
      </c>
      <c r="AA1448" s="1011" t="s">
        <v>2157</v>
      </c>
      <c r="AB1448" s="1011" t="s">
        <v>140</v>
      </c>
    </row>
    <row r="1449" spans="1:28" x14ac:dyDescent="0.25">
      <c r="A1449" s="1011">
        <v>54179593</v>
      </c>
      <c r="B1449" s="1011" t="s">
        <v>2494</v>
      </c>
      <c r="C1449" s="1011" t="s">
        <v>1326</v>
      </c>
      <c r="D1449" s="1011" t="s">
        <v>1</v>
      </c>
      <c r="E1449" s="1011" t="s">
        <v>135</v>
      </c>
      <c r="F1449" s="1011" t="s">
        <v>20</v>
      </c>
      <c r="G1449" s="1011" t="s">
        <v>20</v>
      </c>
      <c r="H1449" s="1011" t="s">
        <v>98</v>
      </c>
      <c r="I1449" s="1011" t="s">
        <v>1564</v>
      </c>
      <c r="J1449" s="1011" t="s">
        <v>1565</v>
      </c>
      <c r="K1449" s="1011" t="s">
        <v>1329</v>
      </c>
      <c r="L1449" s="1011" t="s">
        <v>47</v>
      </c>
      <c r="M1449" s="1011" t="s">
        <v>198</v>
      </c>
      <c r="N1449" s="1011">
        <v>34</v>
      </c>
      <c r="O1449" s="1011">
        <v>31</v>
      </c>
      <c r="P1449" s="1011">
        <v>813.66</v>
      </c>
      <c r="Q1449" s="1011">
        <v>794.57</v>
      </c>
      <c r="R1449" s="1011">
        <v>64.739999999999995</v>
      </c>
      <c r="S1449" s="1011">
        <v>154.33556561</v>
      </c>
      <c r="T1449" s="1011">
        <v>0</v>
      </c>
      <c r="U1449" s="1011">
        <v>0</v>
      </c>
      <c r="V1449" s="1011">
        <v>64.739999999999995</v>
      </c>
      <c r="W1449" s="1011" t="s">
        <v>65</v>
      </c>
      <c r="X1449" s="1011" t="s">
        <v>1331</v>
      </c>
      <c r="Y1449" s="1011" t="s">
        <v>2495</v>
      </c>
      <c r="AA1449" s="1011" t="s">
        <v>2496</v>
      </c>
      <c r="AB1449" s="1011" t="s">
        <v>140</v>
      </c>
    </row>
    <row r="1450" spans="1:28" x14ac:dyDescent="0.25">
      <c r="A1450" s="1011">
        <v>74253238</v>
      </c>
      <c r="B1450" s="1011" t="s">
        <v>2373</v>
      </c>
      <c r="C1450" s="1011" t="s">
        <v>1326</v>
      </c>
      <c r="D1450" s="1011" t="s">
        <v>1</v>
      </c>
      <c r="E1450" s="1011" t="s">
        <v>135</v>
      </c>
      <c r="F1450" s="1011" t="s">
        <v>69</v>
      </c>
      <c r="G1450" s="1011" t="s">
        <v>69</v>
      </c>
      <c r="H1450" s="1011" t="s">
        <v>98</v>
      </c>
      <c r="I1450" s="1011" t="s">
        <v>2374</v>
      </c>
      <c r="J1450" s="1011" t="s">
        <v>1328</v>
      </c>
      <c r="K1450" s="1011" t="s">
        <v>1329</v>
      </c>
      <c r="L1450" s="1011" t="s">
        <v>47</v>
      </c>
      <c r="M1450" s="1011" t="s">
        <v>198</v>
      </c>
      <c r="N1450" s="1011">
        <v>596.47170000000006</v>
      </c>
      <c r="O1450" s="1011">
        <v>566.47170000000006</v>
      </c>
      <c r="P1450" s="1011">
        <v>13840.53</v>
      </c>
      <c r="Q1450" s="1011">
        <v>11952.3</v>
      </c>
      <c r="R1450" s="1011">
        <v>2363.6</v>
      </c>
      <c r="S1450" s="1011">
        <v>2087.6509977000001</v>
      </c>
      <c r="T1450" s="1011">
        <v>0</v>
      </c>
      <c r="U1450" s="1011">
        <v>0</v>
      </c>
      <c r="V1450" s="1011">
        <v>2363.6</v>
      </c>
      <c r="W1450" s="1011" t="s">
        <v>1330</v>
      </c>
      <c r="X1450" s="1011" t="s">
        <v>1331</v>
      </c>
      <c r="Y1450" s="1011" t="s">
        <v>2375</v>
      </c>
      <c r="AA1450" s="1011" t="s">
        <v>2376</v>
      </c>
      <c r="AB1450" s="1011" t="s">
        <v>140</v>
      </c>
    </row>
    <row r="1451" spans="1:28" x14ac:dyDescent="0.25">
      <c r="A1451" s="1011">
        <v>74253238</v>
      </c>
      <c r="B1451" s="1011" t="s">
        <v>2373</v>
      </c>
      <c r="C1451" s="1011" t="s">
        <v>1326</v>
      </c>
      <c r="D1451" s="1011" t="s">
        <v>1</v>
      </c>
      <c r="E1451" s="1011" t="s">
        <v>135</v>
      </c>
      <c r="F1451" s="1011" t="s">
        <v>69</v>
      </c>
      <c r="G1451" s="1011" t="s">
        <v>69</v>
      </c>
      <c r="H1451" s="1011" t="s">
        <v>93</v>
      </c>
      <c r="I1451" s="1011" t="s">
        <v>2374</v>
      </c>
      <c r="J1451" s="1011" t="s">
        <v>1328</v>
      </c>
      <c r="K1451" s="1011" t="s">
        <v>1329</v>
      </c>
      <c r="L1451" s="1011" t="s">
        <v>47</v>
      </c>
      <c r="M1451" s="1011" t="s">
        <v>198</v>
      </c>
      <c r="N1451" s="1011">
        <v>545.75</v>
      </c>
      <c r="O1451" s="1011">
        <v>270.75</v>
      </c>
      <c r="P1451" s="1011">
        <v>10325.700000000001</v>
      </c>
      <c r="Q1451" s="1011">
        <v>18062.28</v>
      </c>
      <c r="R1451" s="1011">
        <v>3185.79</v>
      </c>
      <c r="S1451" s="1011">
        <v>3752.63634671</v>
      </c>
      <c r="T1451" s="1011">
        <v>0</v>
      </c>
      <c r="U1451" s="1011">
        <v>0</v>
      </c>
      <c r="V1451" s="1011">
        <v>3185.79</v>
      </c>
      <c r="W1451" s="1011" t="s">
        <v>1330</v>
      </c>
      <c r="X1451" s="1011" t="s">
        <v>1331</v>
      </c>
      <c r="Y1451" s="1011" t="s">
        <v>2375</v>
      </c>
      <c r="AA1451" s="1011" t="s">
        <v>2376</v>
      </c>
      <c r="AB1451" s="1011" t="s">
        <v>140</v>
      </c>
    </row>
    <row r="1452" spans="1:28" x14ac:dyDescent="0.25">
      <c r="A1452" s="1011">
        <v>43758200</v>
      </c>
      <c r="B1452" s="1011" t="s">
        <v>1718</v>
      </c>
      <c r="C1452" s="1011" t="s">
        <v>1326</v>
      </c>
      <c r="D1452" s="1011" t="s">
        <v>1</v>
      </c>
      <c r="E1452" s="1011" t="s">
        <v>135</v>
      </c>
      <c r="F1452" s="1011" t="s">
        <v>20</v>
      </c>
      <c r="G1452" s="1011" t="s">
        <v>20</v>
      </c>
      <c r="H1452" s="1011" t="s">
        <v>104</v>
      </c>
      <c r="I1452" s="1011" t="s">
        <v>1719</v>
      </c>
      <c r="J1452" s="1011" t="s">
        <v>1528</v>
      </c>
      <c r="K1452" s="1011" t="s">
        <v>1329</v>
      </c>
      <c r="L1452" s="1011" t="s">
        <v>47</v>
      </c>
      <c r="M1452" s="1011" t="s">
        <v>198</v>
      </c>
      <c r="N1452" s="1011">
        <v>81</v>
      </c>
      <c r="O1452" s="1011">
        <v>81</v>
      </c>
      <c r="P1452" s="1011">
        <v>1210.3</v>
      </c>
      <c r="Q1452" s="1011">
        <v>6129.41</v>
      </c>
      <c r="R1452" s="1011">
        <v>924.1</v>
      </c>
      <c r="S1452" s="1011">
        <v>805.38238457</v>
      </c>
      <c r="T1452" s="1011">
        <v>0</v>
      </c>
      <c r="U1452" s="1011">
        <v>0</v>
      </c>
      <c r="V1452" s="1011">
        <v>924.1</v>
      </c>
      <c r="W1452" s="1011" t="s">
        <v>1529</v>
      </c>
      <c r="X1452" s="1011" t="s">
        <v>1331</v>
      </c>
      <c r="Y1452" s="1011" t="s">
        <v>1720</v>
      </c>
      <c r="AA1452" s="1011" t="s">
        <v>1721</v>
      </c>
      <c r="AB1452" s="1011" t="s">
        <v>140</v>
      </c>
    </row>
    <row r="1453" spans="1:28" x14ac:dyDescent="0.25">
      <c r="A1453" s="1011">
        <v>93754380</v>
      </c>
      <c r="B1453" s="1011" t="s">
        <v>2433</v>
      </c>
      <c r="C1453" s="1011" t="s">
        <v>1326</v>
      </c>
      <c r="D1453" s="1011" t="s">
        <v>113</v>
      </c>
      <c r="E1453" s="1011" t="s">
        <v>135</v>
      </c>
      <c r="F1453" s="1011" t="s">
        <v>267</v>
      </c>
      <c r="G1453" s="1011" t="s">
        <v>1687</v>
      </c>
      <c r="H1453" s="1011" t="s">
        <v>99</v>
      </c>
      <c r="I1453" s="1011" t="s">
        <v>2434</v>
      </c>
      <c r="J1453" s="1011" t="s">
        <v>1559</v>
      </c>
      <c r="K1453" s="1011" t="s">
        <v>1329</v>
      </c>
      <c r="L1453" s="1011" t="s">
        <v>47</v>
      </c>
      <c r="M1453" s="1011" t="s">
        <v>198</v>
      </c>
      <c r="N1453" s="1011">
        <v>304</v>
      </c>
      <c r="O1453" s="1011">
        <v>304</v>
      </c>
      <c r="P1453" s="1011">
        <v>6024</v>
      </c>
      <c r="Q1453" s="1011">
        <v>13943.85</v>
      </c>
      <c r="R1453" s="1011">
        <v>807.75</v>
      </c>
      <c r="S1453" s="1011">
        <v>4172.5155866200002</v>
      </c>
      <c r="T1453" s="1011">
        <v>0</v>
      </c>
      <c r="U1453" s="1011">
        <v>0</v>
      </c>
      <c r="V1453" s="1011">
        <v>807.75</v>
      </c>
      <c r="W1453" s="1011" t="s">
        <v>1560</v>
      </c>
      <c r="X1453" s="1011" t="s">
        <v>1331</v>
      </c>
      <c r="Y1453" s="1011" t="s">
        <v>2435</v>
      </c>
      <c r="AA1453" s="1011" t="s">
        <v>2436</v>
      </c>
      <c r="AB1453" s="1011" t="s">
        <v>140</v>
      </c>
    </row>
    <row r="1454" spans="1:28" x14ac:dyDescent="0.25">
      <c r="A1454" s="1011">
        <v>94039054</v>
      </c>
      <c r="B1454" s="1011" t="s">
        <v>1848</v>
      </c>
      <c r="C1454" s="1011" t="s">
        <v>1326</v>
      </c>
      <c r="D1454" s="1011" t="s">
        <v>1</v>
      </c>
      <c r="E1454" s="1011" t="s">
        <v>135</v>
      </c>
      <c r="F1454" s="1011" t="s">
        <v>20</v>
      </c>
      <c r="G1454" s="1011" t="s">
        <v>20</v>
      </c>
      <c r="H1454" s="1011" t="s">
        <v>98</v>
      </c>
      <c r="I1454" s="1011" t="s">
        <v>1462</v>
      </c>
      <c r="J1454" s="1011" t="s">
        <v>1463</v>
      </c>
      <c r="K1454" s="1011" t="s">
        <v>1329</v>
      </c>
      <c r="L1454" s="1011" t="s">
        <v>47</v>
      </c>
      <c r="M1454" s="1011" t="s">
        <v>198</v>
      </c>
      <c r="N1454" s="1011">
        <v>32.332000000000001</v>
      </c>
      <c r="O1454" s="1011">
        <v>28.332000000000001</v>
      </c>
      <c r="P1454" s="1011">
        <v>830.08</v>
      </c>
      <c r="Q1454" s="1011">
        <v>891.67</v>
      </c>
      <c r="R1454" s="1011">
        <v>274.64999999999998</v>
      </c>
      <c r="S1454" s="1011">
        <v>121.67964462</v>
      </c>
      <c r="T1454" s="1011">
        <v>0</v>
      </c>
      <c r="U1454" s="1011">
        <v>0</v>
      </c>
      <c r="V1454" s="1011">
        <v>274.64999999999998</v>
      </c>
      <c r="W1454" s="1011" t="s">
        <v>1464</v>
      </c>
      <c r="X1454" s="1011" t="s">
        <v>1331</v>
      </c>
      <c r="Y1454" s="1011" t="s">
        <v>1849</v>
      </c>
      <c r="AA1454" s="1011" t="s">
        <v>1599</v>
      </c>
      <c r="AB1454" s="1011" t="s">
        <v>140</v>
      </c>
    </row>
    <row r="1455" spans="1:28" x14ac:dyDescent="0.25">
      <c r="A1455" s="1011">
        <v>3929775</v>
      </c>
      <c r="B1455" s="1011" t="s">
        <v>2501</v>
      </c>
      <c r="C1455" s="1011" t="s">
        <v>1326</v>
      </c>
      <c r="D1455" s="1011" t="s">
        <v>1</v>
      </c>
      <c r="E1455" s="1011" t="s">
        <v>135</v>
      </c>
      <c r="F1455" s="1011" t="s">
        <v>34</v>
      </c>
      <c r="G1455" s="1011" t="s">
        <v>34</v>
      </c>
      <c r="H1455" s="1011" t="s">
        <v>92</v>
      </c>
      <c r="I1455" s="1011" t="s">
        <v>2105</v>
      </c>
      <c r="J1455" s="1011" t="s">
        <v>2106</v>
      </c>
      <c r="K1455" s="1011" t="s">
        <v>1329</v>
      </c>
      <c r="L1455" s="1011" t="s">
        <v>47</v>
      </c>
      <c r="M1455" s="1011" t="s">
        <v>198</v>
      </c>
      <c r="N1455" s="1011">
        <v>53</v>
      </c>
      <c r="O1455" s="1011">
        <v>53</v>
      </c>
      <c r="P1455" s="1011">
        <v>1672.38</v>
      </c>
      <c r="Q1455" s="1011">
        <v>1271.8800000000001</v>
      </c>
      <c r="R1455" s="1011">
        <v>118.59</v>
      </c>
      <c r="S1455" s="1011">
        <v>176.65362954</v>
      </c>
      <c r="T1455" s="1011">
        <v>0</v>
      </c>
      <c r="U1455" s="1011">
        <v>0</v>
      </c>
      <c r="V1455" s="1011">
        <v>118.59</v>
      </c>
      <c r="W1455" s="1011" t="s">
        <v>2502</v>
      </c>
      <c r="X1455" s="1011" t="s">
        <v>1331</v>
      </c>
      <c r="Y1455" s="1011" t="s">
        <v>2503</v>
      </c>
      <c r="AA1455" s="1011" t="s">
        <v>2504</v>
      </c>
      <c r="AB1455" s="1011" t="s">
        <v>140</v>
      </c>
    </row>
    <row r="1456" spans="1:28" x14ac:dyDescent="0.25">
      <c r="A1456" s="1011">
        <v>23754310</v>
      </c>
      <c r="B1456" s="1011" t="s">
        <v>1821</v>
      </c>
      <c r="C1456" s="1011" t="s">
        <v>1326</v>
      </c>
      <c r="D1456" s="1011" t="s">
        <v>1</v>
      </c>
      <c r="E1456" s="1011" t="s">
        <v>135</v>
      </c>
      <c r="F1456" s="1011" t="s">
        <v>11</v>
      </c>
      <c r="G1456" s="1011" t="s">
        <v>11</v>
      </c>
      <c r="H1456" s="1011" t="s">
        <v>97</v>
      </c>
      <c r="I1456" s="1011" t="s">
        <v>1822</v>
      </c>
      <c r="J1456" s="1011" t="s">
        <v>1823</v>
      </c>
      <c r="K1456" s="1011" t="s">
        <v>1329</v>
      </c>
      <c r="L1456" s="1011" t="s">
        <v>47</v>
      </c>
      <c r="M1456" s="1011" t="s">
        <v>198</v>
      </c>
      <c r="N1456" s="1011">
        <v>242.7499</v>
      </c>
      <c r="O1456" s="1011">
        <v>200.58349999999999</v>
      </c>
      <c r="P1456" s="1011">
        <v>8854.73</v>
      </c>
      <c r="Q1456" s="1011">
        <v>5970.35</v>
      </c>
      <c r="R1456" s="1011">
        <v>897.83468819999996</v>
      </c>
      <c r="S1456" s="1011">
        <v>1390.60844875</v>
      </c>
      <c r="T1456" s="1011">
        <v>-0.44531179999999998</v>
      </c>
      <c r="U1456" s="1011">
        <v>0</v>
      </c>
      <c r="V1456" s="1011">
        <v>898.28</v>
      </c>
      <c r="W1456" s="1011" t="s">
        <v>1824</v>
      </c>
      <c r="X1456" s="1011" t="s">
        <v>1331</v>
      </c>
      <c r="Y1456" s="1011" t="s">
        <v>1825</v>
      </c>
      <c r="AA1456" s="1011" t="s">
        <v>1826</v>
      </c>
      <c r="AB1456" s="1011" t="s">
        <v>140</v>
      </c>
    </row>
    <row r="1457" spans="1:28" x14ac:dyDescent="0.25">
      <c r="A1457" s="1011">
        <v>64030455</v>
      </c>
      <c r="B1457" s="1011" t="s">
        <v>1646</v>
      </c>
      <c r="C1457" s="1011" t="s">
        <v>1326</v>
      </c>
      <c r="D1457" s="1011" t="s">
        <v>1</v>
      </c>
      <c r="E1457" s="1011" t="s">
        <v>135</v>
      </c>
      <c r="F1457" s="1011" t="s">
        <v>20</v>
      </c>
      <c r="G1457" s="1011" t="s">
        <v>20</v>
      </c>
      <c r="H1457" s="1011" t="s">
        <v>98</v>
      </c>
      <c r="I1457" s="1011" t="s">
        <v>1647</v>
      </c>
      <c r="J1457" s="1011" t="s">
        <v>1648</v>
      </c>
      <c r="K1457" s="1011" t="s">
        <v>1329</v>
      </c>
      <c r="L1457" s="1011" t="s">
        <v>47</v>
      </c>
      <c r="M1457" s="1011" t="s">
        <v>198</v>
      </c>
      <c r="N1457" s="1011">
        <v>117</v>
      </c>
      <c r="O1457" s="1011">
        <v>110</v>
      </c>
      <c r="P1457" s="1011">
        <v>3538.32</v>
      </c>
      <c r="Q1457" s="1011">
        <v>3370.88</v>
      </c>
      <c r="R1457" s="1011">
        <v>333.56</v>
      </c>
      <c r="S1457" s="1011">
        <v>647.85261410999999</v>
      </c>
      <c r="T1457" s="1011">
        <v>0</v>
      </c>
      <c r="U1457" s="1011">
        <v>0</v>
      </c>
      <c r="V1457" s="1011">
        <v>333.56</v>
      </c>
      <c r="W1457" s="1011" t="s">
        <v>1649</v>
      </c>
      <c r="X1457" s="1011" t="s">
        <v>1331</v>
      </c>
      <c r="Y1457" s="1011" t="s">
        <v>1650</v>
      </c>
      <c r="AA1457" s="1011" t="s">
        <v>1651</v>
      </c>
      <c r="AB1457" s="1011" t="s">
        <v>140</v>
      </c>
    </row>
    <row r="1458" spans="1:28" x14ac:dyDescent="0.25">
      <c r="A1458" s="1011">
        <v>4160016</v>
      </c>
      <c r="B1458" s="1011" t="s">
        <v>1488</v>
      </c>
      <c r="C1458" s="1011" t="s">
        <v>1326</v>
      </c>
      <c r="D1458" s="1011" t="s">
        <v>1</v>
      </c>
      <c r="E1458" s="1011" t="s">
        <v>135</v>
      </c>
      <c r="F1458" s="1011" t="s">
        <v>34</v>
      </c>
      <c r="G1458" s="1011" t="s">
        <v>34</v>
      </c>
      <c r="H1458" s="1011" t="s">
        <v>102</v>
      </c>
      <c r="I1458" s="1011" t="s">
        <v>1489</v>
      </c>
      <c r="J1458" s="1011" t="s">
        <v>1354</v>
      </c>
      <c r="K1458" s="1011" t="s">
        <v>1329</v>
      </c>
      <c r="L1458" s="1011" t="s">
        <v>47</v>
      </c>
      <c r="M1458" s="1011" t="s">
        <v>198</v>
      </c>
      <c r="N1458" s="1011">
        <v>152.16669999999999</v>
      </c>
      <c r="O1458" s="1011">
        <v>32.166699999999999</v>
      </c>
      <c r="P1458" s="1011">
        <v>4061.27</v>
      </c>
      <c r="Q1458" s="1011">
        <v>7341.51</v>
      </c>
      <c r="R1458" s="1011">
        <v>644.26254949999998</v>
      </c>
      <c r="S1458" s="1011">
        <v>239.5758338</v>
      </c>
      <c r="T1458" s="1011">
        <v>23.852549499999999</v>
      </c>
      <c r="U1458" s="1011">
        <v>0</v>
      </c>
      <c r="V1458" s="1011">
        <v>620.41</v>
      </c>
      <c r="W1458" s="1011" t="s">
        <v>1355</v>
      </c>
      <c r="X1458" s="1011" t="s">
        <v>1331</v>
      </c>
      <c r="Y1458" s="1011" t="s">
        <v>1490</v>
      </c>
      <c r="AA1458" s="1011" t="s">
        <v>1491</v>
      </c>
      <c r="AB1458" s="1011" t="s">
        <v>140</v>
      </c>
    </row>
    <row r="1459" spans="1:28" x14ac:dyDescent="0.25">
      <c r="A1459" s="1011">
        <v>54235049</v>
      </c>
      <c r="B1459" s="1011" t="s">
        <v>2171</v>
      </c>
      <c r="C1459" s="1011" t="s">
        <v>1326</v>
      </c>
      <c r="D1459" s="1011" t="s">
        <v>1</v>
      </c>
      <c r="E1459" s="1011" t="s">
        <v>135</v>
      </c>
      <c r="F1459" s="1011" t="s">
        <v>62</v>
      </c>
      <c r="G1459" s="1011" t="s">
        <v>62</v>
      </c>
      <c r="H1459" s="1011" t="s">
        <v>530</v>
      </c>
      <c r="I1459" s="1011" t="s">
        <v>2172</v>
      </c>
      <c r="J1459" s="1011" t="s">
        <v>2173</v>
      </c>
      <c r="K1459" s="1011" t="s">
        <v>1329</v>
      </c>
      <c r="L1459" s="1011" t="s">
        <v>47</v>
      </c>
      <c r="M1459" s="1011" t="s">
        <v>198</v>
      </c>
      <c r="N1459" s="1011">
        <v>86</v>
      </c>
      <c r="O1459" s="1011">
        <v>40</v>
      </c>
      <c r="P1459" s="1011">
        <v>1157</v>
      </c>
      <c r="Q1459" s="1011">
        <v>5513.55</v>
      </c>
      <c r="R1459" s="1011">
        <v>329.19</v>
      </c>
      <c r="S1459" s="1011">
        <v>234.51959538</v>
      </c>
      <c r="T1459" s="1011">
        <v>0</v>
      </c>
      <c r="U1459" s="1011">
        <v>118.74</v>
      </c>
      <c r="V1459" s="1011">
        <v>447.93</v>
      </c>
      <c r="W1459" s="1011" t="s">
        <v>2174</v>
      </c>
      <c r="X1459" s="1011" t="s">
        <v>2175</v>
      </c>
      <c r="Y1459" s="1011" t="s">
        <v>2176</v>
      </c>
      <c r="AA1459" s="1011" t="s">
        <v>2177</v>
      </c>
      <c r="AB1459" s="1011" t="s">
        <v>140</v>
      </c>
    </row>
    <row r="1460" spans="1:28" x14ac:dyDescent="0.25">
      <c r="A1460" s="1011">
        <v>3757507</v>
      </c>
      <c r="B1460" s="1011" t="s">
        <v>1902</v>
      </c>
      <c r="C1460" s="1011" t="s">
        <v>1326</v>
      </c>
      <c r="D1460" s="1011" t="s">
        <v>1</v>
      </c>
      <c r="E1460" s="1011" t="s">
        <v>135</v>
      </c>
      <c r="F1460" s="1011" t="s">
        <v>14</v>
      </c>
      <c r="G1460" s="1011" t="s">
        <v>14</v>
      </c>
      <c r="H1460" s="1011" t="s">
        <v>98</v>
      </c>
      <c r="I1460" s="1011" t="s">
        <v>1903</v>
      </c>
      <c r="J1460" s="1011" t="s">
        <v>1904</v>
      </c>
      <c r="K1460" s="1011" t="s">
        <v>1329</v>
      </c>
      <c r="L1460" s="1011" t="s">
        <v>47</v>
      </c>
      <c r="M1460" s="1011" t="s">
        <v>198</v>
      </c>
      <c r="N1460" s="1011">
        <v>66</v>
      </c>
      <c r="O1460" s="1011">
        <v>15</v>
      </c>
      <c r="P1460" s="1011">
        <v>1237.72</v>
      </c>
      <c r="Q1460" s="1011">
        <v>2677.53</v>
      </c>
      <c r="R1460" s="1011">
        <v>500.46</v>
      </c>
      <c r="S1460" s="1011">
        <v>408.77893024000002</v>
      </c>
      <c r="T1460" s="1011">
        <v>0</v>
      </c>
      <c r="U1460" s="1011">
        <v>0</v>
      </c>
      <c r="V1460" s="1011">
        <v>500.46</v>
      </c>
      <c r="W1460" s="1011" t="s">
        <v>1905</v>
      </c>
      <c r="X1460" s="1011" t="s">
        <v>1331</v>
      </c>
      <c r="Y1460" s="1011" t="s">
        <v>1906</v>
      </c>
      <c r="AA1460" s="1011" t="s">
        <v>1907</v>
      </c>
      <c r="AB1460" s="1011" t="s">
        <v>140</v>
      </c>
    </row>
    <row r="1461" spans="1:28" x14ac:dyDescent="0.25">
      <c r="A1461" s="1011">
        <v>83753855</v>
      </c>
      <c r="B1461" s="1011" t="s">
        <v>2151</v>
      </c>
      <c r="C1461" s="1011" t="s">
        <v>1326</v>
      </c>
      <c r="D1461" s="1011" t="s">
        <v>1</v>
      </c>
      <c r="E1461" s="1011" t="s">
        <v>135</v>
      </c>
      <c r="F1461" s="1011" t="s">
        <v>20</v>
      </c>
      <c r="G1461" s="1011" t="s">
        <v>20</v>
      </c>
      <c r="H1461" s="1011" t="s">
        <v>96</v>
      </c>
      <c r="I1461" s="1011" t="s">
        <v>1503</v>
      </c>
      <c r="J1461" s="1011" t="s">
        <v>1504</v>
      </c>
      <c r="K1461" s="1011" t="s">
        <v>1329</v>
      </c>
      <c r="L1461" s="1011" t="s">
        <v>47</v>
      </c>
      <c r="M1461" s="1011" t="s">
        <v>198</v>
      </c>
      <c r="N1461" s="1011">
        <v>28</v>
      </c>
      <c r="O1461" s="1011">
        <v>23</v>
      </c>
      <c r="P1461" s="1011">
        <v>154.69999999999999</v>
      </c>
      <c r="Q1461" s="1011">
        <v>958.43</v>
      </c>
      <c r="R1461" s="1011">
        <v>288.86</v>
      </c>
      <c r="S1461" s="1011">
        <v>70.812042300000002</v>
      </c>
      <c r="T1461" s="1011">
        <v>0</v>
      </c>
      <c r="U1461" s="1011">
        <v>0</v>
      </c>
      <c r="V1461" s="1011">
        <v>288.86</v>
      </c>
      <c r="W1461" s="1011" t="s">
        <v>1505</v>
      </c>
      <c r="X1461" s="1011" t="s">
        <v>1331</v>
      </c>
      <c r="Y1461" s="1011" t="s">
        <v>2152</v>
      </c>
      <c r="AA1461" s="1011" t="s">
        <v>2153</v>
      </c>
      <c r="AB1461" s="1011" t="s">
        <v>140</v>
      </c>
    </row>
    <row r="1462" spans="1:28" x14ac:dyDescent="0.25">
      <c r="A1462" s="1011">
        <v>64042872</v>
      </c>
      <c r="B1462" s="1011" t="s">
        <v>1364</v>
      </c>
      <c r="C1462" s="1011" t="s">
        <v>1365</v>
      </c>
      <c r="D1462" s="1011" t="s">
        <v>1</v>
      </c>
      <c r="E1462" s="1011" t="s">
        <v>135</v>
      </c>
      <c r="F1462" s="1011" t="s">
        <v>34</v>
      </c>
      <c r="G1462" s="1011" t="s">
        <v>34</v>
      </c>
      <c r="H1462" s="1011" t="s">
        <v>96</v>
      </c>
      <c r="I1462" s="1011" t="s">
        <v>1366</v>
      </c>
      <c r="J1462" s="1011" t="s">
        <v>1354</v>
      </c>
      <c r="K1462" s="1011" t="s">
        <v>1329</v>
      </c>
      <c r="L1462" s="1011" t="s">
        <v>47</v>
      </c>
      <c r="M1462" s="1011" t="s">
        <v>198</v>
      </c>
      <c r="N1462" s="1011">
        <v>43.833399999999997</v>
      </c>
      <c r="O1462" s="1011">
        <v>22.833400000000001</v>
      </c>
      <c r="P1462" s="1011">
        <v>165.15</v>
      </c>
      <c r="Q1462" s="1011">
        <v>887.08</v>
      </c>
      <c r="R1462" s="1011">
        <v>-15.36</v>
      </c>
      <c r="S1462" s="1011">
        <v>107.76287895</v>
      </c>
      <c r="T1462" s="1011">
        <v>7.1</v>
      </c>
      <c r="U1462" s="1011">
        <v>10.46</v>
      </c>
      <c r="V1462" s="1011">
        <v>-4.9000000000000004</v>
      </c>
      <c r="W1462" s="1011" t="s">
        <v>1355</v>
      </c>
      <c r="X1462" s="1011" t="s">
        <v>1331</v>
      </c>
      <c r="Y1462" s="1011" t="s">
        <v>1367</v>
      </c>
      <c r="AA1462" s="1011" t="s">
        <v>1368</v>
      </c>
      <c r="AB1462" s="1011" t="s">
        <v>140</v>
      </c>
    </row>
    <row r="1463" spans="1:28" x14ac:dyDescent="0.25">
      <c r="A1463" s="1011">
        <v>4232021</v>
      </c>
      <c r="B1463" s="1011" t="s">
        <v>1932</v>
      </c>
      <c r="C1463" s="1011" t="s">
        <v>1326</v>
      </c>
      <c r="D1463" s="1011" t="s">
        <v>1</v>
      </c>
      <c r="E1463" s="1011" t="s">
        <v>135</v>
      </c>
      <c r="F1463" s="1011" t="s">
        <v>34</v>
      </c>
      <c r="G1463" s="1011" t="s">
        <v>34</v>
      </c>
      <c r="H1463" s="1011" t="s">
        <v>89</v>
      </c>
      <c r="I1463" s="1011" t="s">
        <v>1933</v>
      </c>
      <c r="J1463" s="1011" t="s">
        <v>1934</v>
      </c>
      <c r="K1463" s="1011" t="s">
        <v>1329</v>
      </c>
      <c r="L1463" s="1011" t="s">
        <v>47</v>
      </c>
      <c r="M1463" s="1011" t="s">
        <v>198</v>
      </c>
      <c r="N1463" s="1011">
        <v>7</v>
      </c>
      <c r="O1463" s="1011">
        <v>7</v>
      </c>
      <c r="P1463" s="1011">
        <v>84</v>
      </c>
      <c r="Q1463" s="1011">
        <v>213.17</v>
      </c>
      <c r="R1463" s="1011">
        <v>23.32</v>
      </c>
      <c r="S1463" s="1011">
        <v>66.78</v>
      </c>
      <c r="T1463" s="1011">
        <v>0</v>
      </c>
      <c r="U1463" s="1011">
        <v>0</v>
      </c>
      <c r="V1463" s="1011">
        <v>23.32</v>
      </c>
      <c r="W1463" s="1011" t="s">
        <v>1935</v>
      </c>
      <c r="X1463" s="1011" t="s">
        <v>1331</v>
      </c>
      <c r="Y1463" s="1011" t="s">
        <v>1936</v>
      </c>
      <c r="AA1463" s="1011" t="s">
        <v>1399</v>
      </c>
      <c r="AB1463" s="1011" t="s">
        <v>140</v>
      </c>
    </row>
    <row r="1464" spans="1:28" x14ac:dyDescent="0.25">
      <c r="A1464" s="1011">
        <v>54122478</v>
      </c>
      <c r="B1464" s="1011" t="s">
        <v>1722</v>
      </c>
      <c r="C1464" s="1011" t="s">
        <v>1326</v>
      </c>
      <c r="D1464" s="1011" t="s">
        <v>1</v>
      </c>
      <c r="E1464" s="1011" t="s">
        <v>135</v>
      </c>
      <c r="F1464" s="1011" t="s">
        <v>34</v>
      </c>
      <c r="G1464" s="1011" t="s">
        <v>34</v>
      </c>
      <c r="H1464" s="1011" t="s">
        <v>96</v>
      </c>
      <c r="I1464" s="1011" t="s">
        <v>1662</v>
      </c>
      <c r="J1464" s="1011" t="s">
        <v>1663</v>
      </c>
      <c r="K1464" s="1011" t="s">
        <v>1329</v>
      </c>
      <c r="L1464" s="1011" t="s">
        <v>47</v>
      </c>
      <c r="M1464" s="1011" t="s">
        <v>198</v>
      </c>
      <c r="N1464" s="1011">
        <v>28.333400000000001</v>
      </c>
      <c r="O1464" s="1011">
        <v>24.333400000000001</v>
      </c>
      <c r="P1464" s="1011">
        <v>46.79</v>
      </c>
      <c r="Q1464" s="1011">
        <v>353.22</v>
      </c>
      <c r="R1464" s="1011">
        <v>79.599999999999994</v>
      </c>
      <c r="S1464" s="1011">
        <v>70.313790940000004</v>
      </c>
      <c r="T1464" s="1011">
        <v>0</v>
      </c>
      <c r="U1464" s="1011">
        <v>0</v>
      </c>
      <c r="V1464" s="1011">
        <v>79.599999999999994</v>
      </c>
      <c r="W1464" s="1011" t="s">
        <v>1664</v>
      </c>
      <c r="X1464" s="1011" t="s">
        <v>1331</v>
      </c>
      <c r="Y1464" s="1011" t="s">
        <v>1723</v>
      </c>
      <c r="AA1464" s="1011" t="s">
        <v>1724</v>
      </c>
      <c r="AB1464" s="1011" t="s">
        <v>140</v>
      </c>
    </row>
    <row r="1465" spans="1:28" x14ac:dyDescent="0.25">
      <c r="A1465" s="1011">
        <v>54122478</v>
      </c>
      <c r="B1465" s="1011" t="s">
        <v>1722</v>
      </c>
      <c r="C1465" s="1011" t="s">
        <v>1326</v>
      </c>
      <c r="D1465" s="1011" t="s">
        <v>1</v>
      </c>
      <c r="E1465" s="1011" t="s">
        <v>135</v>
      </c>
      <c r="F1465" s="1011" t="s">
        <v>34</v>
      </c>
      <c r="G1465" s="1011" t="s">
        <v>34</v>
      </c>
      <c r="H1465" s="1011" t="s">
        <v>104</v>
      </c>
      <c r="I1465" s="1011" t="s">
        <v>1662</v>
      </c>
      <c r="J1465" s="1011" t="s">
        <v>1663</v>
      </c>
      <c r="K1465" s="1011" t="s">
        <v>1329</v>
      </c>
      <c r="L1465" s="1011" t="s">
        <v>47</v>
      </c>
      <c r="M1465" s="1011" t="s">
        <v>198</v>
      </c>
      <c r="N1465" s="1011">
        <v>38</v>
      </c>
      <c r="O1465" s="1011">
        <v>37</v>
      </c>
      <c r="P1465" s="1011">
        <v>788.05</v>
      </c>
      <c r="Q1465" s="1011">
        <v>2917.77</v>
      </c>
      <c r="R1465" s="1011">
        <v>902.01901084999997</v>
      </c>
      <c r="S1465" s="1011">
        <v>300.35389583</v>
      </c>
      <c r="T1465" s="1011">
        <v>-0.72098914999999997</v>
      </c>
      <c r="U1465" s="1011">
        <v>0</v>
      </c>
      <c r="V1465" s="1011">
        <v>902.74</v>
      </c>
      <c r="W1465" s="1011" t="s">
        <v>1664</v>
      </c>
      <c r="X1465" s="1011" t="s">
        <v>1331</v>
      </c>
      <c r="Y1465" s="1011" t="s">
        <v>1723</v>
      </c>
      <c r="AA1465" s="1011" t="s">
        <v>1724</v>
      </c>
      <c r="AB1465" s="1011" t="s">
        <v>140</v>
      </c>
    </row>
    <row r="1466" spans="1:28" x14ac:dyDescent="0.25">
      <c r="A1466" s="1011">
        <v>94164886</v>
      </c>
      <c r="B1466" s="1011" t="s">
        <v>2024</v>
      </c>
      <c r="C1466" s="1011" t="s">
        <v>1326</v>
      </c>
      <c r="D1466" s="1011" t="s">
        <v>1</v>
      </c>
      <c r="E1466" s="1011" t="s">
        <v>135</v>
      </c>
      <c r="F1466" s="1011" t="s">
        <v>34</v>
      </c>
      <c r="G1466" s="1011" t="s">
        <v>34</v>
      </c>
      <c r="H1466" s="1011" t="s">
        <v>1394</v>
      </c>
      <c r="I1466" s="1011" t="s">
        <v>2025</v>
      </c>
      <c r="J1466" s="1011" t="s">
        <v>2026</v>
      </c>
      <c r="K1466" s="1011" t="s">
        <v>1329</v>
      </c>
      <c r="L1466" s="1011" t="s">
        <v>47</v>
      </c>
      <c r="M1466" s="1011" t="s">
        <v>198</v>
      </c>
      <c r="N1466" s="1011">
        <v>0</v>
      </c>
      <c r="O1466" s="1011">
        <v>0</v>
      </c>
      <c r="P1466" s="1011">
        <v>0</v>
      </c>
      <c r="Q1466" s="1011">
        <v>0</v>
      </c>
      <c r="R1466" s="1011">
        <v>0</v>
      </c>
      <c r="S1466" s="1011">
        <v>0</v>
      </c>
      <c r="T1466" s="1011">
        <v>0</v>
      </c>
      <c r="U1466" s="1011">
        <v>0</v>
      </c>
      <c r="V1466" s="1011">
        <v>0</v>
      </c>
      <c r="W1466" s="1011" t="s">
        <v>2027</v>
      </c>
      <c r="X1466" s="1011" t="s">
        <v>1331</v>
      </c>
      <c r="Y1466" s="1011" t="s">
        <v>2028</v>
      </c>
      <c r="AA1466" s="1011" t="s">
        <v>2029</v>
      </c>
      <c r="AB1466" s="1011" t="s">
        <v>140</v>
      </c>
    </row>
    <row r="1467" spans="1:28" x14ac:dyDescent="0.25">
      <c r="A1467" s="1011">
        <v>3978095</v>
      </c>
      <c r="B1467" s="1011" t="s">
        <v>1838</v>
      </c>
      <c r="C1467" s="1011" t="s">
        <v>1326</v>
      </c>
      <c r="D1467" s="1011" t="s">
        <v>1</v>
      </c>
      <c r="E1467" s="1011" t="s">
        <v>135</v>
      </c>
      <c r="F1467" s="1011" t="s">
        <v>34</v>
      </c>
      <c r="G1467" s="1011" t="s">
        <v>34</v>
      </c>
      <c r="H1467" s="1011" t="s">
        <v>86</v>
      </c>
      <c r="I1467" s="1011" t="s">
        <v>1620</v>
      </c>
      <c r="J1467" s="1011" t="s">
        <v>1621</v>
      </c>
      <c r="K1467" s="1011" t="s">
        <v>1329</v>
      </c>
      <c r="L1467" s="1011" t="s">
        <v>47</v>
      </c>
      <c r="M1467" s="1011" t="s">
        <v>198</v>
      </c>
      <c r="N1467" s="1011">
        <v>3</v>
      </c>
      <c r="O1467" s="1011">
        <v>1</v>
      </c>
      <c r="P1467" s="1011">
        <v>64</v>
      </c>
      <c r="Q1467" s="1011">
        <v>113.73</v>
      </c>
      <c r="R1467" s="1011">
        <v>14.79</v>
      </c>
      <c r="S1467" s="1011">
        <v>17.04200719</v>
      </c>
      <c r="T1467" s="1011">
        <v>0</v>
      </c>
      <c r="U1467" s="1011">
        <v>0</v>
      </c>
      <c r="V1467" s="1011">
        <v>14.79</v>
      </c>
      <c r="W1467" s="1011" t="s">
        <v>1622</v>
      </c>
      <c r="X1467" s="1011" t="s">
        <v>1331</v>
      </c>
      <c r="Y1467" s="1011" t="s">
        <v>1839</v>
      </c>
      <c r="AA1467" s="1011" t="s">
        <v>1840</v>
      </c>
      <c r="AB1467" s="1011" t="s">
        <v>140</v>
      </c>
    </row>
    <row r="1468" spans="1:28" x14ac:dyDescent="0.25">
      <c r="A1468" s="1011">
        <v>83992024</v>
      </c>
      <c r="B1468" s="1011" t="s">
        <v>1358</v>
      </c>
      <c r="C1468" s="1011" t="s">
        <v>1326</v>
      </c>
      <c r="D1468" s="1011" t="s">
        <v>1</v>
      </c>
      <c r="E1468" s="1011" t="s">
        <v>135</v>
      </c>
      <c r="F1468" s="1011" t="s">
        <v>36</v>
      </c>
      <c r="G1468" s="1011" t="s">
        <v>36</v>
      </c>
      <c r="H1468" s="1011" t="s">
        <v>92</v>
      </c>
      <c r="I1468" s="1011" t="s">
        <v>1359</v>
      </c>
      <c r="J1468" s="1011" t="s">
        <v>1360</v>
      </c>
      <c r="K1468" s="1011" t="s">
        <v>1329</v>
      </c>
      <c r="L1468" s="1011" t="s">
        <v>47</v>
      </c>
      <c r="M1468" s="1011" t="s">
        <v>198</v>
      </c>
      <c r="N1468" s="1011">
        <v>9</v>
      </c>
      <c r="O1468" s="1011">
        <v>9</v>
      </c>
      <c r="P1468" s="1011">
        <v>315</v>
      </c>
      <c r="Q1468" s="1011">
        <v>219.53</v>
      </c>
      <c r="R1468" s="1011">
        <v>-6.73</v>
      </c>
      <c r="S1468" s="1011">
        <v>24.769069550000001</v>
      </c>
      <c r="T1468" s="1011">
        <v>0</v>
      </c>
      <c r="U1468" s="1011">
        <v>0</v>
      </c>
      <c r="V1468" s="1011">
        <v>-6.73</v>
      </c>
      <c r="W1468" s="1011" t="s">
        <v>1361</v>
      </c>
      <c r="X1468" s="1011" t="s">
        <v>1331</v>
      </c>
      <c r="Y1468" s="1011" t="s">
        <v>1362</v>
      </c>
      <c r="AA1468" s="1011" t="s">
        <v>1363</v>
      </c>
      <c r="AB1468" s="1011" t="s">
        <v>140</v>
      </c>
    </row>
    <row r="1469" spans="1:28" x14ac:dyDescent="0.25">
      <c r="A1469" s="1011">
        <v>54173505</v>
      </c>
      <c r="B1469" s="1011" t="s">
        <v>2164</v>
      </c>
      <c r="C1469" s="1011" t="s">
        <v>1326</v>
      </c>
      <c r="D1469" s="1011" t="s">
        <v>1</v>
      </c>
      <c r="E1469" s="1011" t="s">
        <v>135</v>
      </c>
      <c r="F1469" s="1011" t="s">
        <v>14</v>
      </c>
      <c r="G1469" s="1011" t="s">
        <v>14</v>
      </c>
      <c r="H1469" s="1011" t="s">
        <v>1394</v>
      </c>
      <c r="I1469" s="1011" t="s">
        <v>2165</v>
      </c>
      <c r="J1469" s="1011" t="s">
        <v>1874</v>
      </c>
      <c r="K1469" s="1011" t="s">
        <v>1329</v>
      </c>
      <c r="L1469" s="1011" t="s">
        <v>47</v>
      </c>
      <c r="M1469" s="1011" t="s">
        <v>198</v>
      </c>
      <c r="N1469" s="1011">
        <v>0</v>
      </c>
      <c r="O1469" s="1011">
        <v>0</v>
      </c>
      <c r="P1469" s="1011">
        <v>0</v>
      </c>
      <c r="Q1469" s="1011">
        <v>0</v>
      </c>
      <c r="R1469" s="1011">
        <v>0</v>
      </c>
      <c r="S1469" s="1011">
        <v>0</v>
      </c>
      <c r="T1469" s="1011">
        <v>0</v>
      </c>
      <c r="U1469" s="1011">
        <v>0</v>
      </c>
      <c r="V1469" s="1011">
        <v>0</v>
      </c>
      <c r="W1469" s="1011" t="s">
        <v>1875</v>
      </c>
      <c r="X1469" s="1011" t="s">
        <v>1331</v>
      </c>
      <c r="Y1469" s="1011" t="s">
        <v>2166</v>
      </c>
      <c r="AA1469" s="1011" t="s">
        <v>2167</v>
      </c>
      <c r="AB1469" s="1011" t="s">
        <v>140</v>
      </c>
    </row>
    <row r="1470" spans="1:28" x14ac:dyDescent="0.25">
      <c r="A1470" s="1011">
        <v>3757812</v>
      </c>
      <c r="B1470" s="1011" t="s">
        <v>1497</v>
      </c>
      <c r="C1470" s="1011" t="s">
        <v>1326</v>
      </c>
      <c r="D1470" s="1011" t="s">
        <v>1</v>
      </c>
      <c r="E1470" s="1011" t="s">
        <v>135</v>
      </c>
      <c r="F1470" s="1011" t="s">
        <v>11</v>
      </c>
      <c r="G1470" s="1011" t="s">
        <v>11</v>
      </c>
      <c r="H1470" s="1011" t="s">
        <v>86</v>
      </c>
      <c r="I1470" s="1011" t="s">
        <v>1359</v>
      </c>
      <c r="J1470" s="1011" t="s">
        <v>1360</v>
      </c>
      <c r="K1470" s="1011" t="s">
        <v>1329</v>
      </c>
      <c r="L1470" s="1011" t="s">
        <v>47</v>
      </c>
      <c r="M1470" s="1011" t="s">
        <v>198</v>
      </c>
      <c r="N1470" s="1011">
        <v>4</v>
      </c>
      <c r="O1470" s="1011">
        <v>1</v>
      </c>
      <c r="P1470" s="1011">
        <v>82</v>
      </c>
      <c r="Q1470" s="1011">
        <v>155.88</v>
      </c>
      <c r="R1470" s="1011">
        <v>17.8</v>
      </c>
      <c r="S1470" s="1011">
        <v>22.964389109999999</v>
      </c>
      <c r="T1470" s="1011">
        <v>0</v>
      </c>
      <c r="U1470" s="1011">
        <v>0</v>
      </c>
      <c r="V1470" s="1011">
        <v>17.8</v>
      </c>
      <c r="W1470" s="1011" t="s">
        <v>1361</v>
      </c>
      <c r="X1470" s="1011" t="s">
        <v>1331</v>
      </c>
      <c r="Y1470" s="1011" t="s">
        <v>2182</v>
      </c>
      <c r="AA1470" s="1011" t="s">
        <v>2183</v>
      </c>
      <c r="AB1470" s="1011" t="s">
        <v>140</v>
      </c>
    </row>
    <row r="1471" spans="1:28" x14ac:dyDescent="0.25">
      <c r="A1471" s="1011">
        <v>93757037</v>
      </c>
      <c r="B1471" s="1011" t="s">
        <v>2273</v>
      </c>
      <c r="C1471" s="1011" t="s">
        <v>1326</v>
      </c>
      <c r="D1471" s="1011" t="s">
        <v>1</v>
      </c>
      <c r="E1471" s="1011" t="s">
        <v>135</v>
      </c>
      <c r="F1471" s="1011" t="s">
        <v>0</v>
      </c>
      <c r="G1471" s="1011" t="s">
        <v>0</v>
      </c>
      <c r="H1471" s="1011" t="s">
        <v>1394</v>
      </c>
      <c r="I1471" s="1011" t="s">
        <v>2060</v>
      </c>
      <c r="J1471" s="1011" t="s">
        <v>2061</v>
      </c>
      <c r="K1471" s="1011" t="s">
        <v>1329</v>
      </c>
      <c r="L1471" s="1011" t="s">
        <v>47</v>
      </c>
      <c r="M1471" s="1011" t="s">
        <v>198</v>
      </c>
      <c r="N1471" s="1011">
        <v>0</v>
      </c>
      <c r="O1471" s="1011">
        <v>0</v>
      </c>
      <c r="P1471" s="1011">
        <v>0</v>
      </c>
      <c r="Q1471" s="1011">
        <v>0</v>
      </c>
      <c r="R1471" s="1011">
        <v>0</v>
      </c>
      <c r="S1471" s="1011">
        <v>0</v>
      </c>
      <c r="T1471" s="1011">
        <v>0</v>
      </c>
      <c r="U1471" s="1011">
        <v>0</v>
      </c>
      <c r="V1471" s="1011">
        <v>0</v>
      </c>
      <c r="W1471" s="1011" t="s">
        <v>2062</v>
      </c>
      <c r="X1471" s="1011" t="s">
        <v>1331</v>
      </c>
      <c r="Y1471" s="1011" t="s">
        <v>2274</v>
      </c>
      <c r="AA1471" s="1011" t="s">
        <v>2275</v>
      </c>
      <c r="AB1471" s="1011" t="s">
        <v>140</v>
      </c>
    </row>
    <row r="1472" spans="1:28" x14ac:dyDescent="0.25">
      <c r="A1472" s="1011">
        <v>94251014</v>
      </c>
      <c r="B1472" s="1011" t="s">
        <v>1937</v>
      </c>
      <c r="C1472" s="1011" t="s">
        <v>1326</v>
      </c>
      <c r="D1472" s="1011" t="s">
        <v>1</v>
      </c>
      <c r="E1472" s="1011" t="s">
        <v>135</v>
      </c>
      <c r="F1472" s="1011" t="s">
        <v>36</v>
      </c>
      <c r="G1472" s="1011" t="s">
        <v>36</v>
      </c>
      <c r="H1472" s="1011" t="s">
        <v>104</v>
      </c>
      <c r="I1472" s="1011" t="s">
        <v>1938</v>
      </c>
      <c r="J1472" s="1011" t="s">
        <v>1939</v>
      </c>
      <c r="K1472" s="1011" t="s">
        <v>1329</v>
      </c>
      <c r="L1472" s="1011" t="s">
        <v>47</v>
      </c>
      <c r="M1472" s="1011" t="s">
        <v>198</v>
      </c>
      <c r="N1472" s="1011">
        <v>4</v>
      </c>
      <c r="O1472" s="1011">
        <v>4</v>
      </c>
      <c r="P1472" s="1011">
        <v>23.15</v>
      </c>
      <c r="Q1472" s="1011">
        <v>267.04000000000002</v>
      </c>
      <c r="R1472" s="1011">
        <v>88.91</v>
      </c>
      <c r="S1472" s="1011">
        <v>16.738528200000001</v>
      </c>
      <c r="T1472" s="1011">
        <v>0</v>
      </c>
      <c r="U1472" s="1011">
        <v>0</v>
      </c>
      <c r="V1472" s="1011">
        <v>88.91</v>
      </c>
      <c r="W1472" s="1011" t="s">
        <v>1940</v>
      </c>
      <c r="X1472" s="1011" t="s">
        <v>1331</v>
      </c>
      <c r="Y1472" s="1011" t="s">
        <v>1941</v>
      </c>
      <c r="AA1472" s="1011" t="s">
        <v>1942</v>
      </c>
      <c r="AB1472" s="1011" t="s">
        <v>140</v>
      </c>
    </row>
    <row r="1473" spans="1:28" x14ac:dyDescent="0.25">
      <c r="A1473" s="1011">
        <v>14069587</v>
      </c>
      <c r="B1473" s="1011" t="s">
        <v>1346</v>
      </c>
      <c r="C1473" s="1011" t="s">
        <v>1326</v>
      </c>
      <c r="D1473" s="1011" t="s">
        <v>1</v>
      </c>
      <c r="E1473" s="1011" t="s">
        <v>135</v>
      </c>
      <c r="F1473" s="1011" t="s">
        <v>36</v>
      </c>
      <c r="G1473" s="1011" t="s">
        <v>36</v>
      </c>
      <c r="H1473" s="1011" t="s">
        <v>95</v>
      </c>
      <c r="I1473" s="1011" t="s">
        <v>1347</v>
      </c>
      <c r="J1473" s="1011" t="s">
        <v>1348</v>
      </c>
      <c r="K1473" s="1011" t="s">
        <v>1329</v>
      </c>
      <c r="L1473" s="1011" t="s">
        <v>47</v>
      </c>
      <c r="M1473" s="1011" t="s">
        <v>198</v>
      </c>
      <c r="N1473" s="1011">
        <v>3</v>
      </c>
      <c r="O1473" s="1011">
        <v>2</v>
      </c>
      <c r="P1473" s="1011">
        <v>53.49</v>
      </c>
      <c r="Q1473" s="1011">
        <v>122.72</v>
      </c>
      <c r="R1473" s="1011">
        <v>58.478297550000001</v>
      </c>
      <c r="S1473" s="1011">
        <v>18.142944270000001</v>
      </c>
      <c r="T1473" s="1011">
        <v>8.2975500000000008E-3</v>
      </c>
      <c r="U1473" s="1011">
        <v>0</v>
      </c>
      <c r="V1473" s="1011">
        <v>58.47</v>
      </c>
      <c r="W1473" s="1011" t="s">
        <v>1349</v>
      </c>
      <c r="X1473" s="1011" t="s">
        <v>1331</v>
      </c>
      <c r="Y1473" s="1011" t="s">
        <v>1350</v>
      </c>
      <c r="AA1473" s="1011" t="s">
        <v>1351</v>
      </c>
      <c r="AB1473" s="1011" t="s">
        <v>140</v>
      </c>
    </row>
    <row r="1474" spans="1:28" x14ac:dyDescent="0.25">
      <c r="A1474" s="1011">
        <v>43754530</v>
      </c>
      <c r="B1474" s="1011" t="s">
        <v>2323</v>
      </c>
      <c r="C1474" s="1011" t="s">
        <v>1326</v>
      </c>
      <c r="D1474" s="1011" t="s">
        <v>1</v>
      </c>
      <c r="E1474" s="1011" t="s">
        <v>135</v>
      </c>
      <c r="F1474" s="1011" t="s">
        <v>45</v>
      </c>
      <c r="G1474" s="1011" t="s">
        <v>45</v>
      </c>
      <c r="H1474" s="1011" t="s">
        <v>104</v>
      </c>
      <c r="I1474" s="1011" t="s">
        <v>1515</v>
      </c>
      <c r="J1474" s="1011" t="s">
        <v>1516</v>
      </c>
      <c r="K1474" s="1011" t="s">
        <v>1329</v>
      </c>
      <c r="L1474" s="1011" t="s">
        <v>47</v>
      </c>
      <c r="M1474" s="1011" t="s">
        <v>198</v>
      </c>
      <c r="N1474" s="1011">
        <v>1</v>
      </c>
      <c r="O1474" s="1011">
        <v>1</v>
      </c>
      <c r="P1474" s="1011">
        <v>6.14</v>
      </c>
      <c r="Q1474" s="1011">
        <v>67.290000000000006</v>
      </c>
      <c r="R1474" s="1011">
        <v>18.510000000000002</v>
      </c>
      <c r="S1474" s="1011">
        <v>7.5802931400000002</v>
      </c>
      <c r="T1474" s="1011">
        <v>0</v>
      </c>
      <c r="U1474" s="1011">
        <v>0</v>
      </c>
      <c r="V1474" s="1011">
        <v>18.510000000000002</v>
      </c>
      <c r="W1474" s="1011" t="s">
        <v>2245</v>
      </c>
      <c r="X1474" s="1011" t="s">
        <v>1331</v>
      </c>
      <c r="Y1474" s="1011" t="s">
        <v>2324</v>
      </c>
      <c r="AA1474" s="1011" t="s">
        <v>2325</v>
      </c>
      <c r="AB1474" s="1011" t="s">
        <v>140</v>
      </c>
    </row>
    <row r="1475" spans="1:28" x14ac:dyDescent="0.25">
      <c r="A1475" s="1011">
        <v>44223121</v>
      </c>
      <c r="B1475" s="1011" t="s">
        <v>2233</v>
      </c>
      <c r="C1475" s="1011" t="s">
        <v>1326</v>
      </c>
      <c r="D1475" s="1011" t="s">
        <v>1</v>
      </c>
      <c r="E1475" s="1011" t="s">
        <v>135</v>
      </c>
      <c r="F1475" s="1011" t="s">
        <v>6</v>
      </c>
      <c r="G1475" s="1011" t="s">
        <v>6</v>
      </c>
      <c r="H1475" s="1011" t="s">
        <v>88</v>
      </c>
      <c r="I1475" s="1011" t="s">
        <v>2234</v>
      </c>
      <c r="J1475" s="1011" t="s">
        <v>1383</v>
      </c>
      <c r="K1475" s="1011" t="s">
        <v>1329</v>
      </c>
      <c r="L1475" s="1011" t="s">
        <v>47</v>
      </c>
      <c r="M1475" s="1011" t="s">
        <v>198</v>
      </c>
      <c r="N1475" s="1011">
        <v>1</v>
      </c>
      <c r="O1475" s="1011">
        <v>1</v>
      </c>
      <c r="P1475" s="1011">
        <v>30</v>
      </c>
      <c r="Q1475" s="1011">
        <v>126.14</v>
      </c>
      <c r="R1475" s="1011">
        <v>11.48</v>
      </c>
      <c r="S1475" s="1011">
        <v>2.3466</v>
      </c>
      <c r="T1475" s="1011">
        <v>0</v>
      </c>
      <c r="U1475" s="1011">
        <v>0</v>
      </c>
      <c r="V1475" s="1011">
        <v>11.48</v>
      </c>
      <c r="W1475" s="1011" t="s">
        <v>1384</v>
      </c>
      <c r="X1475" s="1011" t="s">
        <v>1331</v>
      </c>
      <c r="Y1475" s="1011" t="s">
        <v>2235</v>
      </c>
      <c r="AA1475" s="1011" t="s">
        <v>2236</v>
      </c>
      <c r="AB1475" s="1011" t="s">
        <v>140</v>
      </c>
    </row>
    <row r="1476" spans="1:28" x14ac:dyDescent="0.25">
      <c r="A1476" s="1011">
        <v>73756652</v>
      </c>
      <c r="B1476" s="1011" t="s">
        <v>2237</v>
      </c>
      <c r="C1476" s="1011" t="s">
        <v>1326</v>
      </c>
      <c r="D1476" s="1011" t="s">
        <v>1</v>
      </c>
      <c r="E1476" s="1011" t="s">
        <v>135</v>
      </c>
      <c r="F1476" s="1011" t="s">
        <v>6</v>
      </c>
      <c r="G1476" s="1011" t="s">
        <v>6</v>
      </c>
      <c r="H1476" s="1011" t="s">
        <v>105</v>
      </c>
      <c r="I1476" s="1011" t="s">
        <v>2238</v>
      </c>
      <c r="J1476" s="1011" t="s">
        <v>1755</v>
      </c>
      <c r="K1476" s="1011" t="s">
        <v>1329</v>
      </c>
      <c r="L1476" s="1011" t="s">
        <v>47</v>
      </c>
      <c r="M1476" s="1011" t="s">
        <v>198</v>
      </c>
      <c r="N1476" s="1011">
        <v>2</v>
      </c>
      <c r="O1476" s="1011">
        <v>2</v>
      </c>
      <c r="P1476" s="1011">
        <v>19.12</v>
      </c>
      <c r="Q1476" s="1011">
        <v>87.34</v>
      </c>
      <c r="R1476" s="1011">
        <v>8.7200000000000006</v>
      </c>
      <c r="S1476" s="1011">
        <v>28.574897</v>
      </c>
      <c r="T1476" s="1011">
        <v>0</v>
      </c>
      <c r="U1476" s="1011">
        <v>0</v>
      </c>
      <c r="V1476" s="1011">
        <v>8.7200000000000006</v>
      </c>
      <c r="W1476" s="1011" t="s">
        <v>1361</v>
      </c>
      <c r="X1476" s="1011" t="s">
        <v>1331</v>
      </c>
      <c r="Y1476" s="1011" t="s">
        <v>2239</v>
      </c>
      <c r="AA1476" s="1011" t="s">
        <v>2240</v>
      </c>
      <c r="AB1476" s="1011" t="s">
        <v>140</v>
      </c>
    </row>
    <row r="1477" spans="1:28" x14ac:dyDescent="0.25">
      <c r="A1477" s="1011">
        <v>64015894</v>
      </c>
      <c r="B1477" s="1011" t="s">
        <v>1325</v>
      </c>
      <c r="C1477" s="1011" t="s">
        <v>1326</v>
      </c>
      <c r="D1477" s="1011" t="s">
        <v>1</v>
      </c>
      <c r="E1477" s="1011" t="s">
        <v>135</v>
      </c>
      <c r="F1477" s="1011" t="s">
        <v>11</v>
      </c>
      <c r="G1477" s="1011" t="s">
        <v>11</v>
      </c>
      <c r="H1477" s="1011" t="s">
        <v>96</v>
      </c>
      <c r="I1477" s="1011" t="s">
        <v>1327</v>
      </c>
      <c r="J1477" s="1011" t="s">
        <v>1328</v>
      </c>
      <c r="K1477" s="1011" t="s">
        <v>1329</v>
      </c>
      <c r="L1477" s="1011" t="s">
        <v>47</v>
      </c>
      <c r="M1477" s="1011" t="s">
        <v>198</v>
      </c>
      <c r="N1477" s="1011">
        <v>409</v>
      </c>
      <c r="O1477" s="1011">
        <v>156</v>
      </c>
      <c r="P1477" s="1011">
        <v>428.75</v>
      </c>
      <c r="Q1477" s="1011">
        <v>4156.3900000000003</v>
      </c>
      <c r="R1477" s="1011">
        <v>834.17</v>
      </c>
      <c r="S1477" s="1011">
        <v>365.76609339999999</v>
      </c>
      <c r="T1477" s="1011">
        <v>0</v>
      </c>
      <c r="U1477" s="1011">
        <v>9.26</v>
      </c>
      <c r="V1477" s="1011">
        <v>843.43</v>
      </c>
      <c r="W1477" s="1011" t="s">
        <v>1330</v>
      </c>
      <c r="X1477" s="1011" t="s">
        <v>1331</v>
      </c>
      <c r="Y1477" s="1011" t="s">
        <v>1332</v>
      </c>
      <c r="AA1477" s="1011" t="s">
        <v>1333</v>
      </c>
      <c r="AB1477" s="1011" t="s">
        <v>140</v>
      </c>
    </row>
    <row r="1478" spans="1:28" x14ac:dyDescent="0.25">
      <c r="A1478" s="1011">
        <v>44047363</v>
      </c>
      <c r="B1478" s="1011" t="s">
        <v>2339</v>
      </c>
      <c r="C1478" s="1011" t="s">
        <v>1326</v>
      </c>
      <c r="D1478" s="1011" t="s">
        <v>1</v>
      </c>
      <c r="E1478" s="1011" t="s">
        <v>135</v>
      </c>
      <c r="F1478" s="1011" t="s">
        <v>9</v>
      </c>
      <c r="G1478" s="1011" t="s">
        <v>9</v>
      </c>
      <c r="H1478" s="1011" t="s">
        <v>86</v>
      </c>
      <c r="I1478" s="1011" t="s">
        <v>2340</v>
      </c>
      <c r="J1478" s="1011" t="s">
        <v>2341</v>
      </c>
      <c r="K1478" s="1011" t="s">
        <v>1329</v>
      </c>
      <c r="L1478" s="1011" t="s">
        <v>47</v>
      </c>
      <c r="M1478" s="1011" t="s">
        <v>198</v>
      </c>
      <c r="N1478" s="1011">
        <v>106</v>
      </c>
      <c r="O1478" s="1011">
        <v>23</v>
      </c>
      <c r="P1478" s="1011">
        <v>1764</v>
      </c>
      <c r="Q1478" s="1011">
        <v>4855.1000000000004</v>
      </c>
      <c r="R1478" s="1011">
        <v>824.91</v>
      </c>
      <c r="S1478" s="1011">
        <v>260.75513087000002</v>
      </c>
      <c r="T1478" s="1011">
        <v>0</v>
      </c>
      <c r="U1478" s="1011">
        <v>0</v>
      </c>
      <c r="V1478" s="1011">
        <v>824.91</v>
      </c>
      <c r="W1478" s="1011" t="s">
        <v>2342</v>
      </c>
      <c r="X1478" s="1011" t="s">
        <v>1331</v>
      </c>
      <c r="Y1478" s="1011" t="s">
        <v>2343</v>
      </c>
      <c r="AA1478" s="1011" t="s">
        <v>2344</v>
      </c>
      <c r="AB1478" s="1011" t="s">
        <v>140</v>
      </c>
    </row>
    <row r="1479" spans="1:28" x14ac:dyDescent="0.25">
      <c r="A1479" s="1011">
        <v>63998637</v>
      </c>
      <c r="B1479" s="1011" t="s">
        <v>2297</v>
      </c>
      <c r="C1479" s="1011" t="s">
        <v>1326</v>
      </c>
      <c r="D1479" s="1011" t="s">
        <v>1</v>
      </c>
      <c r="E1479" s="1011" t="s">
        <v>135</v>
      </c>
      <c r="F1479" s="1011" t="s">
        <v>20</v>
      </c>
      <c r="G1479" s="1011" t="s">
        <v>20</v>
      </c>
      <c r="H1479" s="1011" t="s">
        <v>529</v>
      </c>
      <c r="I1479" s="1011" t="s">
        <v>2212</v>
      </c>
      <c r="J1479" s="1011" t="s">
        <v>1669</v>
      </c>
      <c r="K1479" s="1011" t="s">
        <v>1329</v>
      </c>
      <c r="L1479" s="1011" t="s">
        <v>47</v>
      </c>
      <c r="M1479" s="1011" t="s">
        <v>198</v>
      </c>
      <c r="N1479" s="1011">
        <v>97</v>
      </c>
      <c r="O1479" s="1011">
        <v>88</v>
      </c>
      <c r="P1479" s="1011">
        <v>4426.08</v>
      </c>
      <c r="Q1479" s="1011">
        <v>30968.38</v>
      </c>
      <c r="R1479" s="1011">
        <v>3681.9351923099998</v>
      </c>
      <c r="S1479" s="1011">
        <v>553.24920072999998</v>
      </c>
      <c r="T1479" s="1011">
        <v>0.48519231000000002</v>
      </c>
      <c r="U1479" s="1011">
        <v>0</v>
      </c>
      <c r="V1479" s="1011">
        <v>3681.45</v>
      </c>
      <c r="W1479" s="1011" t="s">
        <v>1670</v>
      </c>
      <c r="X1479" s="1011" t="s">
        <v>1331</v>
      </c>
      <c r="Y1479" s="1011" t="s">
        <v>2298</v>
      </c>
      <c r="AA1479" s="1011" t="s">
        <v>2299</v>
      </c>
      <c r="AB1479" s="1011" t="s">
        <v>140</v>
      </c>
    </row>
    <row r="1480" spans="1:28" x14ac:dyDescent="0.25">
      <c r="A1480" s="1011">
        <v>24106957</v>
      </c>
      <c r="B1480" s="1011" t="s">
        <v>1381</v>
      </c>
      <c r="C1480" s="1011" t="s">
        <v>1326</v>
      </c>
      <c r="D1480" s="1011" t="s">
        <v>1</v>
      </c>
      <c r="E1480" s="1011" t="s">
        <v>135</v>
      </c>
      <c r="F1480" s="1011" t="s">
        <v>15</v>
      </c>
      <c r="G1480" s="1011" t="s">
        <v>15</v>
      </c>
      <c r="H1480" s="1011" t="s">
        <v>104</v>
      </c>
      <c r="I1480" s="1011" t="s">
        <v>1382</v>
      </c>
      <c r="J1480" s="1011" t="s">
        <v>1383</v>
      </c>
      <c r="K1480" s="1011" t="s">
        <v>1329</v>
      </c>
      <c r="L1480" s="1011" t="s">
        <v>47</v>
      </c>
      <c r="M1480" s="1011" t="s">
        <v>198</v>
      </c>
      <c r="N1480" s="1011">
        <v>13</v>
      </c>
      <c r="O1480" s="1011">
        <v>13</v>
      </c>
      <c r="P1480" s="1011">
        <v>452.05</v>
      </c>
      <c r="Q1480" s="1011">
        <v>313.69</v>
      </c>
      <c r="R1480" s="1011">
        <v>61.52</v>
      </c>
      <c r="S1480" s="1011">
        <v>34.515561490000003</v>
      </c>
      <c r="T1480" s="1011">
        <v>0</v>
      </c>
      <c r="U1480" s="1011">
        <v>0</v>
      </c>
      <c r="V1480" s="1011">
        <v>61.52</v>
      </c>
      <c r="W1480" s="1011" t="s">
        <v>1384</v>
      </c>
      <c r="X1480" s="1011" t="s">
        <v>1331</v>
      </c>
      <c r="Y1480" s="1011" t="s">
        <v>1385</v>
      </c>
      <c r="AA1480" s="1011" t="s">
        <v>1386</v>
      </c>
      <c r="AB1480" s="1011" t="s">
        <v>140</v>
      </c>
    </row>
    <row r="1481" spans="1:28" x14ac:dyDescent="0.25">
      <c r="A1481" s="1011">
        <v>44180685</v>
      </c>
      <c r="B1481" s="1011" t="s">
        <v>1437</v>
      </c>
      <c r="C1481" s="1011" t="s">
        <v>1326</v>
      </c>
      <c r="D1481" s="1011" t="s">
        <v>1</v>
      </c>
      <c r="E1481" s="1011" t="s">
        <v>135</v>
      </c>
      <c r="F1481" s="1011" t="s">
        <v>0</v>
      </c>
      <c r="G1481" s="1011" t="s">
        <v>0</v>
      </c>
      <c r="H1481" s="1011" t="s">
        <v>102</v>
      </c>
      <c r="I1481" s="1011" t="s">
        <v>1438</v>
      </c>
      <c r="J1481" s="1011" t="s">
        <v>1439</v>
      </c>
      <c r="K1481" s="1011" t="s">
        <v>1329</v>
      </c>
      <c r="L1481" s="1011" t="s">
        <v>47</v>
      </c>
      <c r="M1481" s="1011" t="s">
        <v>198</v>
      </c>
      <c r="N1481" s="1011">
        <v>92.25</v>
      </c>
      <c r="O1481" s="1011">
        <v>54</v>
      </c>
      <c r="P1481" s="1011">
        <v>1019.3</v>
      </c>
      <c r="Q1481" s="1011">
        <v>3781.61</v>
      </c>
      <c r="R1481" s="1011">
        <v>651.32000000000005</v>
      </c>
      <c r="S1481" s="1011">
        <v>1050.08248475</v>
      </c>
      <c r="T1481" s="1011">
        <v>0</v>
      </c>
      <c r="U1481" s="1011">
        <v>0</v>
      </c>
      <c r="V1481" s="1011">
        <v>651.32000000000005</v>
      </c>
      <c r="W1481" s="1011" t="s">
        <v>1440</v>
      </c>
      <c r="X1481" s="1011" t="s">
        <v>1331</v>
      </c>
      <c r="Y1481" s="1011" t="s">
        <v>1441</v>
      </c>
      <c r="AA1481" s="1011" t="s">
        <v>1442</v>
      </c>
      <c r="AB1481" s="1011" t="s">
        <v>140</v>
      </c>
    </row>
    <row r="1482" spans="1:28" x14ac:dyDescent="0.25">
      <c r="A1482" s="1011">
        <v>94182433</v>
      </c>
      <c r="B1482" s="1011" t="s">
        <v>1753</v>
      </c>
      <c r="C1482" s="1011" t="s">
        <v>1326</v>
      </c>
      <c r="D1482" s="1011" t="s">
        <v>1</v>
      </c>
      <c r="E1482" s="1011" t="s">
        <v>135</v>
      </c>
      <c r="F1482" s="1011" t="s">
        <v>0</v>
      </c>
      <c r="G1482" s="1011" t="s">
        <v>0</v>
      </c>
      <c r="H1482" s="1011" t="s">
        <v>95</v>
      </c>
      <c r="I1482" s="1011" t="s">
        <v>1754</v>
      </c>
      <c r="J1482" s="1011" t="s">
        <v>1755</v>
      </c>
      <c r="K1482" s="1011" t="s">
        <v>1329</v>
      </c>
      <c r="L1482" s="1011" t="s">
        <v>47</v>
      </c>
      <c r="M1482" s="1011" t="s">
        <v>198</v>
      </c>
      <c r="N1482" s="1011">
        <v>34</v>
      </c>
      <c r="O1482" s="1011">
        <v>1</v>
      </c>
      <c r="P1482" s="1011">
        <v>213.53</v>
      </c>
      <c r="Q1482" s="1011">
        <v>976.14</v>
      </c>
      <c r="R1482" s="1011">
        <v>100.19</v>
      </c>
      <c r="S1482" s="1011">
        <v>257.18232276999998</v>
      </c>
      <c r="T1482" s="1011">
        <v>0</v>
      </c>
      <c r="U1482" s="1011">
        <v>0</v>
      </c>
      <c r="V1482" s="1011">
        <v>100.19</v>
      </c>
      <c r="W1482" s="1011" t="s">
        <v>1361</v>
      </c>
      <c r="X1482" s="1011" t="s">
        <v>1331</v>
      </c>
      <c r="Y1482" s="1011" t="s">
        <v>1756</v>
      </c>
      <c r="AA1482" s="1011" t="s">
        <v>1757</v>
      </c>
      <c r="AB1482" s="1011" t="s">
        <v>140</v>
      </c>
    </row>
    <row r="1483" spans="1:28" x14ac:dyDescent="0.25">
      <c r="A1483" s="1011">
        <v>14253462</v>
      </c>
      <c r="B1483" s="1011" t="s">
        <v>1798</v>
      </c>
      <c r="C1483" s="1011" t="s">
        <v>1326</v>
      </c>
      <c r="D1483" s="1011" t="s">
        <v>1</v>
      </c>
      <c r="E1483" s="1011" t="s">
        <v>135</v>
      </c>
      <c r="F1483" s="1011" t="s">
        <v>6</v>
      </c>
      <c r="G1483" s="1011" t="s">
        <v>6</v>
      </c>
      <c r="H1483" s="1011" t="s">
        <v>97</v>
      </c>
      <c r="I1483" s="1011" t="s">
        <v>1688</v>
      </c>
      <c r="J1483" s="1011" t="s">
        <v>1416</v>
      </c>
      <c r="K1483" s="1011" t="s">
        <v>1329</v>
      </c>
      <c r="L1483" s="1011" t="s">
        <v>47</v>
      </c>
      <c r="M1483" s="1011" t="s">
        <v>198</v>
      </c>
      <c r="N1483" s="1011">
        <v>473.0333</v>
      </c>
      <c r="O1483" s="1011">
        <v>390.75</v>
      </c>
      <c r="P1483" s="1011">
        <v>10073.11</v>
      </c>
      <c r="Q1483" s="1011">
        <v>13733.03</v>
      </c>
      <c r="R1483" s="1011">
        <v>1531.28680186</v>
      </c>
      <c r="S1483" s="1011">
        <v>3462.34288397</v>
      </c>
      <c r="T1483" s="1011">
        <v>-0.40319813999999998</v>
      </c>
      <c r="U1483" s="1011">
        <v>0</v>
      </c>
      <c r="V1483" s="1011">
        <v>1531.69</v>
      </c>
      <c r="W1483" s="1011" t="s">
        <v>1397</v>
      </c>
      <c r="X1483" s="1011" t="s">
        <v>1331</v>
      </c>
      <c r="Y1483" s="1011" t="s">
        <v>1799</v>
      </c>
      <c r="AA1483" s="1011" t="s">
        <v>1800</v>
      </c>
      <c r="AB1483" s="1011" t="s">
        <v>140</v>
      </c>
    </row>
    <row r="1484" spans="1:28" x14ac:dyDescent="0.25">
      <c r="A1484" s="1011">
        <v>83754820</v>
      </c>
      <c r="B1484" s="1011" t="s">
        <v>2405</v>
      </c>
      <c r="C1484" s="1011" t="s">
        <v>1326</v>
      </c>
      <c r="D1484" s="1011" t="s">
        <v>1</v>
      </c>
      <c r="E1484" s="1011" t="s">
        <v>135</v>
      </c>
      <c r="F1484" s="1011" t="s">
        <v>38</v>
      </c>
      <c r="G1484" s="1011" t="s">
        <v>38</v>
      </c>
      <c r="H1484" s="1011" t="s">
        <v>94</v>
      </c>
      <c r="I1484" s="1011" t="s">
        <v>2261</v>
      </c>
      <c r="J1484" s="1011" t="s">
        <v>1445</v>
      </c>
      <c r="K1484" s="1011" t="s">
        <v>1329</v>
      </c>
      <c r="L1484" s="1011" t="s">
        <v>47</v>
      </c>
      <c r="M1484" s="1011" t="s">
        <v>198</v>
      </c>
      <c r="N1484" s="1011">
        <v>986.5</v>
      </c>
      <c r="O1484" s="1011">
        <v>773.5</v>
      </c>
      <c r="P1484" s="1011">
        <v>31775</v>
      </c>
      <c r="Q1484" s="1011">
        <v>17748.88</v>
      </c>
      <c r="R1484" s="1011">
        <v>657.1</v>
      </c>
      <c r="S1484" s="1011">
        <v>2863.8892163800001</v>
      </c>
      <c r="T1484" s="1011">
        <v>0</v>
      </c>
      <c r="U1484" s="1011">
        <v>0</v>
      </c>
      <c r="V1484" s="1011">
        <v>657.1</v>
      </c>
      <c r="W1484" s="1011" t="s">
        <v>1446</v>
      </c>
      <c r="X1484" s="1011" t="s">
        <v>1331</v>
      </c>
      <c r="Y1484" s="1011" t="s">
        <v>2406</v>
      </c>
      <c r="AA1484" s="1011" t="s">
        <v>2407</v>
      </c>
      <c r="AB1484" s="1011" t="s">
        <v>140</v>
      </c>
    </row>
    <row r="1485" spans="1:28" x14ac:dyDescent="0.25">
      <c r="A1485" s="1011">
        <v>84218171</v>
      </c>
      <c r="B1485" s="1011" t="s">
        <v>2388</v>
      </c>
      <c r="C1485" s="1011" t="s">
        <v>1326</v>
      </c>
      <c r="D1485" s="1011" t="s">
        <v>113</v>
      </c>
      <c r="E1485" s="1011" t="s">
        <v>135</v>
      </c>
      <c r="F1485" s="1011" t="s">
        <v>267</v>
      </c>
      <c r="G1485" s="1011" t="s">
        <v>1687</v>
      </c>
      <c r="H1485" s="1011" t="s">
        <v>93</v>
      </c>
      <c r="I1485" s="1011" t="s">
        <v>2389</v>
      </c>
      <c r="J1485" s="1011" t="s">
        <v>1817</v>
      </c>
      <c r="K1485" s="1011" t="s">
        <v>1329</v>
      </c>
      <c r="L1485" s="1011" t="s">
        <v>47</v>
      </c>
      <c r="M1485" s="1011" t="s">
        <v>198</v>
      </c>
      <c r="N1485" s="1011">
        <v>658.08339999999998</v>
      </c>
      <c r="O1485" s="1011">
        <v>333.83339999999998</v>
      </c>
      <c r="P1485" s="1011">
        <v>9998.27</v>
      </c>
      <c r="Q1485" s="1011">
        <v>25740.12</v>
      </c>
      <c r="R1485" s="1011">
        <v>3487.74</v>
      </c>
      <c r="S1485" s="1011">
        <v>4506.3622539500002</v>
      </c>
      <c r="T1485" s="1011">
        <v>0</v>
      </c>
      <c r="U1485" s="1011">
        <v>0</v>
      </c>
      <c r="V1485" s="1011">
        <v>3487.74</v>
      </c>
      <c r="W1485" s="1011" t="s">
        <v>1818</v>
      </c>
      <c r="X1485" s="1011" t="s">
        <v>1331</v>
      </c>
      <c r="Y1485" s="1011" t="s">
        <v>2390</v>
      </c>
      <c r="AA1485" s="1011" t="s">
        <v>2391</v>
      </c>
      <c r="AB1485" s="1011" t="s">
        <v>140</v>
      </c>
    </row>
    <row r="1486" spans="1:28" x14ac:dyDescent="0.25">
      <c r="A1486" s="1011">
        <v>13791983</v>
      </c>
      <c r="B1486" s="1011" t="s">
        <v>2042</v>
      </c>
      <c r="C1486" s="1011" t="s">
        <v>1326</v>
      </c>
      <c r="D1486" s="1011" t="s">
        <v>1</v>
      </c>
      <c r="E1486" s="1011" t="s">
        <v>135</v>
      </c>
      <c r="F1486" s="1011" t="s">
        <v>14</v>
      </c>
      <c r="G1486" s="1011" t="s">
        <v>14</v>
      </c>
      <c r="H1486" s="1011" t="s">
        <v>530</v>
      </c>
      <c r="I1486" s="1011" t="s">
        <v>2043</v>
      </c>
      <c r="J1486" s="1011" t="s">
        <v>2044</v>
      </c>
      <c r="K1486" s="1011" t="s">
        <v>1329</v>
      </c>
      <c r="L1486" s="1011" t="s">
        <v>47</v>
      </c>
      <c r="M1486" s="1011" t="s">
        <v>198</v>
      </c>
      <c r="N1486" s="1011">
        <v>17</v>
      </c>
      <c r="O1486" s="1011">
        <v>15</v>
      </c>
      <c r="P1486" s="1011">
        <v>1077.3</v>
      </c>
      <c r="Q1486" s="1011">
        <v>2362.96</v>
      </c>
      <c r="R1486" s="1011">
        <v>146.18</v>
      </c>
      <c r="S1486" s="1011">
        <v>307.76801474000001</v>
      </c>
      <c r="T1486" s="1011">
        <v>0</v>
      </c>
      <c r="U1486" s="1011">
        <v>0</v>
      </c>
      <c r="V1486" s="1011">
        <v>146.18</v>
      </c>
      <c r="W1486" s="1011" t="s">
        <v>2045</v>
      </c>
      <c r="X1486" s="1011" t="s">
        <v>1331</v>
      </c>
      <c r="Y1486" s="1011" t="s">
        <v>2046</v>
      </c>
      <c r="AA1486" s="1011" t="s">
        <v>2047</v>
      </c>
      <c r="AB1486" s="1011" t="s">
        <v>140</v>
      </c>
    </row>
    <row r="1487" spans="1:28" x14ac:dyDescent="0.25">
      <c r="A1487" s="1011">
        <v>83754820</v>
      </c>
      <c r="B1487" s="1011" t="s">
        <v>2405</v>
      </c>
      <c r="C1487" s="1011" t="s">
        <v>1326</v>
      </c>
      <c r="D1487" s="1011" t="s">
        <v>1</v>
      </c>
      <c r="E1487" s="1011" t="s">
        <v>135</v>
      </c>
      <c r="F1487" s="1011" t="s">
        <v>38</v>
      </c>
      <c r="G1487" s="1011" t="s">
        <v>38</v>
      </c>
      <c r="H1487" s="1011" t="s">
        <v>91</v>
      </c>
      <c r="I1487" s="1011" t="s">
        <v>2261</v>
      </c>
      <c r="J1487" s="1011" t="s">
        <v>1445</v>
      </c>
      <c r="K1487" s="1011" t="s">
        <v>1329</v>
      </c>
      <c r="L1487" s="1011" t="s">
        <v>47</v>
      </c>
      <c r="M1487" s="1011" t="s">
        <v>198</v>
      </c>
      <c r="N1487" s="1011">
        <v>121</v>
      </c>
      <c r="O1487" s="1011">
        <v>87</v>
      </c>
      <c r="P1487" s="1011">
        <v>5365.85</v>
      </c>
      <c r="Q1487" s="1011">
        <v>9492.9</v>
      </c>
      <c r="R1487" s="1011">
        <v>271.12000025999998</v>
      </c>
      <c r="S1487" s="1011">
        <v>655.83313468999995</v>
      </c>
      <c r="T1487" s="1011">
        <v>2.6E-7</v>
      </c>
      <c r="U1487" s="1011">
        <v>0</v>
      </c>
      <c r="V1487" s="1011">
        <v>271.12</v>
      </c>
      <c r="W1487" s="1011" t="s">
        <v>1446</v>
      </c>
      <c r="X1487" s="1011" t="s">
        <v>1331</v>
      </c>
      <c r="Y1487" s="1011" t="s">
        <v>2406</v>
      </c>
      <c r="AA1487" s="1011" t="s">
        <v>2407</v>
      </c>
      <c r="AB1487" s="1011" t="s">
        <v>140</v>
      </c>
    </row>
    <row r="1488" spans="1:28" x14ac:dyDescent="0.25">
      <c r="A1488" s="1011">
        <v>73754913</v>
      </c>
      <c r="B1488" s="1011" t="s">
        <v>1778</v>
      </c>
      <c r="C1488" s="1011" t="s">
        <v>1326</v>
      </c>
      <c r="D1488" s="1011" t="s">
        <v>1</v>
      </c>
      <c r="E1488" s="1011" t="s">
        <v>135</v>
      </c>
      <c r="F1488" s="1011" t="s">
        <v>0</v>
      </c>
      <c r="G1488" s="1011" t="s">
        <v>0</v>
      </c>
      <c r="H1488" s="1011" t="s">
        <v>101</v>
      </c>
      <c r="I1488" s="1011" t="s">
        <v>1779</v>
      </c>
      <c r="J1488" s="1011" t="s">
        <v>1780</v>
      </c>
      <c r="K1488" s="1011" t="s">
        <v>1329</v>
      </c>
      <c r="L1488" s="1011" t="s">
        <v>47</v>
      </c>
      <c r="M1488" s="1011" t="s">
        <v>198</v>
      </c>
      <c r="N1488" s="1011">
        <v>119</v>
      </c>
      <c r="O1488" s="1011">
        <v>0</v>
      </c>
      <c r="P1488" s="1011">
        <v>5136.22</v>
      </c>
      <c r="Q1488" s="1011">
        <v>4192.08</v>
      </c>
      <c r="R1488" s="1011">
        <v>305.16000000000003</v>
      </c>
      <c r="S1488" s="1011">
        <v>145.81639999999999</v>
      </c>
      <c r="T1488" s="1011">
        <v>342</v>
      </c>
      <c r="U1488" s="1011">
        <v>0</v>
      </c>
      <c r="V1488" s="1011">
        <v>305.16000000000003</v>
      </c>
      <c r="W1488" s="1011" t="s">
        <v>1781</v>
      </c>
      <c r="X1488" s="1011" t="s">
        <v>1331</v>
      </c>
      <c r="Y1488" s="1011" t="s">
        <v>1782</v>
      </c>
      <c r="AA1488" s="1011" t="s">
        <v>1783</v>
      </c>
      <c r="AB1488" s="1011" t="s">
        <v>140</v>
      </c>
    </row>
    <row r="1489" spans="1:28" x14ac:dyDescent="0.25">
      <c r="A1489" s="1011">
        <v>14054480</v>
      </c>
      <c r="B1489" s="1011" t="s">
        <v>2458</v>
      </c>
      <c r="C1489" s="1011" t="s">
        <v>1326</v>
      </c>
      <c r="D1489" s="1011" t="s">
        <v>1</v>
      </c>
      <c r="E1489" s="1011" t="s">
        <v>135</v>
      </c>
      <c r="F1489" s="1011" t="s">
        <v>34</v>
      </c>
      <c r="G1489" s="1011" t="s">
        <v>34</v>
      </c>
      <c r="H1489" s="1011" t="s">
        <v>100</v>
      </c>
      <c r="I1489" s="1011" t="s">
        <v>2459</v>
      </c>
      <c r="J1489" s="1011" t="s">
        <v>1421</v>
      </c>
      <c r="K1489" s="1011" t="s">
        <v>1329</v>
      </c>
      <c r="L1489" s="1011" t="s">
        <v>47</v>
      </c>
      <c r="M1489" s="1011" t="s">
        <v>198</v>
      </c>
      <c r="N1489" s="1011">
        <v>233</v>
      </c>
      <c r="O1489" s="1011">
        <v>150</v>
      </c>
      <c r="P1489" s="1011">
        <v>3724.94</v>
      </c>
      <c r="Q1489" s="1011">
        <v>12390.69</v>
      </c>
      <c r="R1489" s="1011">
        <v>1722.41</v>
      </c>
      <c r="S1489" s="1011">
        <v>871.37656717000004</v>
      </c>
      <c r="T1489" s="1011">
        <v>0</v>
      </c>
      <c r="U1489" s="1011">
        <v>0</v>
      </c>
      <c r="V1489" s="1011">
        <v>1722.41</v>
      </c>
      <c r="W1489" s="1011" t="s">
        <v>1422</v>
      </c>
      <c r="X1489" s="1011" t="s">
        <v>1331</v>
      </c>
      <c r="Y1489" s="1011" t="s">
        <v>2460</v>
      </c>
      <c r="AA1489" s="1011" t="s">
        <v>2461</v>
      </c>
      <c r="AB1489" s="1011" t="s">
        <v>140</v>
      </c>
    </row>
    <row r="1490" spans="1:28" x14ac:dyDescent="0.25">
      <c r="A1490" s="1011">
        <v>14141360</v>
      </c>
      <c r="B1490" s="1011" t="s">
        <v>1674</v>
      </c>
      <c r="C1490" s="1011" t="s">
        <v>1326</v>
      </c>
      <c r="D1490" s="1011" t="s">
        <v>1</v>
      </c>
      <c r="E1490" s="1011" t="s">
        <v>135</v>
      </c>
      <c r="F1490" s="1011" t="s">
        <v>14</v>
      </c>
      <c r="G1490" s="1011" t="s">
        <v>14</v>
      </c>
      <c r="H1490" s="1011" t="s">
        <v>95</v>
      </c>
      <c r="I1490" s="1011" t="s">
        <v>1675</v>
      </c>
      <c r="J1490" s="1011" t="s">
        <v>1676</v>
      </c>
      <c r="K1490" s="1011" t="s">
        <v>1329</v>
      </c>
      <c r="L1490" s="1011" t="s">
        <v>47</v>
      </c>
      <c r="M1490" s="1011" t="s">
        <v>198</v>
      </c>
      <c r="N1490" s="1011">
        <v>125.425</v>
      </c>
      <c r="O1490" s="1011">
        <v>103.22499999999999</v>
      </c>
      <c r="P1490" s="1011">
        <v>657.05</v>
      </c>
      <c r="Q1490" s="1011">
        <v>2181.77</v>
      </c>
      <c r="R1490" s="1011">
        <v>-81.781811480000002</v>
      </c>
      <c r="S1490" s="1011">
        <v>606.03811410000003</v>
      </c>
      <c r="T1490" s="1011">
        <v>-1.8114800000000001E-3</v>
      </c>
      <c r="U1490" s="1011">
        <v>0</v>
      </c>
      <c r="V1490" s="1011">
        <v>-81.78</v>
      </c>
      <c r="W1490" s="1011" t="s">
        <v>47</v>
      </c>
      <c r="X1490" s="1011" t="s">
        <v>1331</v>
      </c>
      <c r="Y1490" s="1011" t="s">
        <v>1677</v>
      </c>
      <c r="AA1490" s="1011" t="s">
        <v>1678</v>
      </c>
      <c r="AB1490" s="1011" t="s">
        <v>140</v>
      </c>
    </row>
    <row r="1491" spans="1:28" x14ac:dyDescent="0.25">
      <c r="A1491" s="1011">
        <v>73756652</v>
      </c>
      <c r="B1491" s="1011" t="s">
        <v>2237</v>
      </c>
      <c r="C1491" s="1011" t="s">
        <v>1326</v>
      </c>
      <c r="D1491" s="1011" t="s">
        <v>1</v>
      </c>
      <c r="E1491" s="1011" t="s">
        <v>135</v>
      </c>
      <c r="F1491" s="1011" t="s">
        <v>6</v>
      </c>
      <c r="G1491" s="1011" t="s">
        <v>6</v>
      </c>
      <c r="H1491" s="1011" t="s">
        <v>99</v>
      </c>
      <c r="I1491" s="1011" t="s">
        <v>2238</v>
      </c>
      <c r="J1491" s="1011" t="s">
        <v>1755</v>
      </c>
      <c r="K1491" s="1011" t="s">
        <v>1329</v>
      </c>
      <c r="L1491" s="1011" t="s">
        <v>47</v>
      </c>
      <c r="M1491" s="1011" t="s">
        <v>198</v>
      </c>
      <c r="N1491" s="1011">
        <v>381</v>
      </c>
      <c r="O1491" s="1011">
        <v>279</v>
      </c>
      <c r="P1491" s="1011">
        <v>8215.7999999999993</v>
      </c>
      <c r="Q1491" s="1011">
        <v>11773.34</v>
      </c>
      <c r="R1491" s="1011">
        <v>1687.15</v>
      </c>
      <c r="S1491" s="1011">
        <v>438.48783730999997</v>
      </c>
      <c r="T1491" s="1011">
        <v>0</v>
      </c>
      <c r="U1491" s="1011">
        <v>0</v>
      </c>
      <c r="V1491" s="1011">
        <v>1687.15</v>
      </c>
      <c r="W1491" s="1011" t="s">
        <v>1361</v>
      </c>
      <c r="X1491" s="1011" t="s">
        <v>1331</v>
      </c>
      <c r="Y1491" s="1011" t="s">
        <v>2239</v>
      </c>
      <c r="AA1491" s="1011" t="s">
        <v>2240</v>
      </c>
      <c r="AB1491" s="1011" t="s">
        <v>140</v>
      </c>
    </row>
    <row r="1492" spans="1:28" x14ac:dyDescent="0.25">
      <c r="A1492" s="1011">
        <v>63768766</v>
      </c>
      <c r="B1492" s="1011" t="s">
        <v>2215</v>
      </c>
      <c r="C1492" s="1011" t="s">
        <v>1326</v>
      </c>
      <c r="D1492" s="1011" t="s">
        <v>1</v>
      </c>
      <c r="E1492" s="1011" t="s">
        <v>135</v>
      </c>
      <c r="F1492" s="1011" t="s">
        <v>36</v>
      </c>
      <c r="G1492" s="1011" t="s">
        <v>36</v>
      </c>
      <c r="H1492" s="1011" t="s">
        <v>529</v>
      </c>
      <c r="I1492" s="1011" t="s">
        <v>1688</v>
      </c>
      <c r="J1492" s="1011" t="s">
        <v>1416</v>
      </c>
      <c r="K1492" s="1011" t="s">
        <v>1329</v>
      </c>
      <c r="L1492" s="1011" t="s">
        <v>47</v>
      </c>
      <c r="M1492" s="1011" t="s">
        <v>198</v>
      </c>
      <c r="N1492" s="1011">
        <v>68</v>
      </c>
      <c r="O1492" s="1011">
        <v>4</v>
      </c>
      <c r="P1492" s="1011">
        <v>4867.6400000000003</v>
      </c>
      <c r="Q1492" s="1011">
        <v>28476.48</v>
      </c>
      <c r="R1492" s="1011">
        <v>1641.0089346899999</v>
      </c>
      <c r="S1492" s="1011">
        <v>560.72693328000003</v>
      </c>
      <c r="T1492" s="1011">
        <v>2.6289346899999999</v>
      </c>
      <c r="U1492" s="1011">
        <v>0</v>
      </c>
      <c r="V1492" s="1011">
        <v>1638.38</v>
      </c>
      <c r="W1492" s="1011" t="s">
        <v>1397</v>
      </c>
      <c r="X1492" s="1011" t="s">
        <v>1331</v>
      </c>
      <c r="Y1492" s="1011" t="s">
        <v>2216</v>
      </c>
      <c r="AA1492" s="1011" t="s">
        <v>2217</v>
      </c>
      <c r="AB1492" s="1011" t="s">
        <v>140</v>
      </c>
    </row>
    <row r="1493" spans="1:28" x14ac:dyDescent="0.25">
      <c r="A1493" s="1011">
        <v>83852160</v>
      </c>
      <c r="B1493" s="1011" t="s">
        <v>2498</v>
      </c>
      <c r="C1493" s="1011" t="s">
        <v>1326</v>
      </c>
      <c r="D1493" s="1011" t="s">
        <v>1</v>
      </c>
      <c r="E1493" s="1011" t="s">
        <v>135</v>
      </c>
      <c r="F1493" s="1011" t="s">
        <v>0</v>
      </c>
      <c r="G1493" s="1011" t="s">
        <v>0</v>
      </c>
      <c r="H1493" s="1011" t="s">
        <v>104</v>
      </c>
      <c r="I1493" s="1011" t="s">
        <v>1376</v>
      </c>
      <c r="J1493" s="1011" t="s">
        <v>1377</v>
      </c>
      <c r="K1493" s="1011" t="s">
        <v>1329</v>
      </c>
      <c r="L1493" s="1011" t="s">
        <v>47</v>
      </c>
      <c r="M1493" s="1011" t="s">
        <v>198</v>
      </c>
      <c r="N1493" s="1011">
        <v>91</v>
      </c>
      <c r="O1493" s="1011">
        <v>91</v>
      </c>
      <c r="P1493" s="1011">
        <v>2193.21</v>
      </c>
      <c r="Q1493" s="1011">
        <v>7350.48</v>
      </c>
      <c r="R1493" s="1011">
        <v>1264.17</v>
      </c>
      <c r="S1493" s="1011">
        <v>998.31104244999995</v>
      </c>
      <c r="T1493" s="1011">
        <v>0</v>
      </c>
      <c r="U1493" s="1011">
        <v>0</v>
      </c>
      <c r="V1493" s="1011">
        <v>1264.17</v>
      </c>
      <c r="W1493" s="1011" t="s">
        <v>1378</v>
      </c>
      <c r="X1493" s="1011" t="s">
        <v>1331</v>
      </c>
      <c r="Y1493" s="1011" t="s">
        <v>2499</v>
      </c>
      <c r="AA1493" s="1011" t="s">
        <v>2500</v>
      </c>
      <c r="AB1493" s="1011" t="s">
        <v>140</v>
      </c>
    </row>
    <row r="1494" spans="1:28" x14ac:dyDescent="0.25">
      <c r="A1494" s="1011">
        <v>14091128</v>
      </c>
      <c r="B1494" s="1011" t="s">
        <v>2345</v>
      </c>
      <c r="C1494" s="1011" t="s">
        <v>1326</v>
      </c>
      <c r="D1494" s="1011" t="s">
        <v>1</v>
      </c>
      <c r="E1494" s="1011" t="s">
        <v>135</v>
      </c>
      <c r="F1494" s="1011" t="s">
        <v>14</v>
      </c>
      <c r="G1494" s="1011" t="s">
        <v>14</v>
      </c>
      <c r="H1494" s="1011" t="s">
        <v>100</v>
      </c>
      <c r="I1494" s="1011" t="s">
        <v>2261</v>
      </c>
      <c r="J1494" s="1011" t="s">
        <v>1445</v>
      </c>
      <c r="K1494" s="1011" t="s">
        <v>1329</v>
      </c>
      <c r="L1494" s="1011" t="s">
        <v>47</v>
      </c>
      <c r="M1494" s="1011" t="s">
        <v>198</v>
      </c>
      <c r="N1494" s="1011">
        <v>49.583599999999997</v>
      </c>
      <c r="O1494" s="1011">
        <v>48.583599999999997</v>
      </c>
      <c r="P1494" s="1011">
        <v>874.35</v>
      </c>
      <c r="Q1494" s="1011">
        <v>3384.57</v>
      </c>
      <c r="R1494" s="1011">
        <v>940.04</v>
      </c>
      <c r="S1494" s="1011">
        <v>348.53466689999999</v>
      </c>
      <c r="T1494" s="1011">
        <v>0</v>
      </c>
      <c r="U1494" s="1011">
        <v>0</v>
      </c>
      <c r="V1494" s="1011">
        <v>940.04</v>
      </c>
      <c r="W1494" s="1011" t="s">
        <v>1446</v>
      </c>
      <c r="X1494" s="1011" t="s">
        <v>1331</v>
      </c>
      <c r="Y1494" s="1011" t="s">
        <v>2346</v>
      </c>
      <c r="AA1494" s="1011" t="s">
        <v>2347</v>
      </c>
      <c r="AB1494" s="1011" t="s">
        <v>140</v>
      </c>
    </row>
    <row r="1495" spans="1:28" x14ac:dyDescent="0.25">
      <c r="A1495" s="1011">
        <v>64166572</v>
      </c>
      <c r="B1495" s="1011" t="s">
        <v>2082</v>
      </c>
      <c r="C1495" s="1011" t="s">
        <v>1326</v>
      </c>
      <c r="D1495" s="1011" t="s">
        <v>1</v>
      </c>
      <c r="E1495" s="1011" t="s">
        <v>135</v>
      </c>
      <c r="F1495" s="1011" t="s">
        <v>20</v>
      </c>
      <c r="G1495" s="1011" t="s">
        <v>20</v>
      </c>
      <c r="H1495" s="1011" t="s">
        <v>95</v>
      </c>
      <c r="I1495" s="1011" t="s">
        <v>2083</v>
      </c>
      <c r="J1495" s="1011" t="s">
        <v>1499</v>
      </c>
      <c r="K1495" s="1011" t="s">
        <v>1329</v>
      </c>
      <c r="L1495" s="1011" t="s">
        <v>47</v>
      </c>
      <c r="M1495" s="1011" t="s">
        <v>198</v>
      </c>
      <c r="N1495" s="1011">
        <v>1104.5500999999999</v>
      </c>
      <c r="O1495" s="1011">
        <v>710</v>
      </c>
      <c r="P1495" s="1011">
        <v>12256.65</v>
      </c>
      <c r="Q1495" s="1011">
        <v>52021.78</v>
      </c>
      <c r="R1495" s="1011">
        <v>834.99950465999996</v>
      </c>
      <c r="S1495" s="1011">
        <v>12876.782922189999</v>
      </c>
      <c r="T1495" s="1011">
        <v>-6.0495340000000002E-2</v>
      </c>
      <c r="U1495" s="1011">
        <v>0</v>
      </c>
      <c r="V1495" s="1011">
        <v>835.06</v>
      </c>
      <c r="W1495" s="1011" t="s">
        <v>1361</v>
      </c>
      <c r="X1495" s="1011" t="s">
        <v>1331</v>
      </c>
      <c r="Y1495" s="1011" t="s">
        <v>2084</v>
      </c>
      <c r="AA1495" s="1011" t="s">
        <v>2085</v>
      </c>
      <c r="AB1495" s="1011" t="s">
        <v>140</v>
      </c>
    </row>
    <row r="1496" spans="1:28" x14ac:dyDescent="0.25">
      <c r="A1496" s="1011">
        <v>83753855</v>
      </c>
      <c r="B1496" s="1011" t="s">
        <v>2151</v>
      </c>
      <c r="C1496" s="1011" t="s">
        <v>1326</v>
      </c>
      <c r="D1496" s="1011" t="s">
        <v>1</v>
      </c>
      <c r="E1496" s="1011" t="s">
        <v>135</v>
      </c>
      <c r="F1496" s="1011" t="s">
        <v>20</v>
      </c>
      <c r="G1496" s="1011" t="s">
        <v>20</v>
      </c>
      <c r="H1496" s="1011" t="s">
        <v>99</v>
      </c>
      <c r="I1496" s="1011" t="s">
        <v>1503</v>
      </c>
      <c r="J1496" s="1011" t="s">
        <v>1504</v>
      </c>
      <c r="K1496" s="1011" t="s">
        <v>1329</v>
      </c>
      <c r="L1496" s="1011" t="s">
        <v>47</v>
      </c>
      <c r="M1496" s="1011" t="s">
        <v>198</v>
      </c>
      <c r="N1496" s="1011">
        <v>53</v>
      </c>
      <c r="O1496" s="1011">
        <v>53</v>
      </c>
      <c r="P1496" s="1011">
        <v>1431</v>
      </c>
      <c r="Q1496" s="1011">
        <v>1601.26</v>
      </c>
      <c r="R1496" s="1011">
        <v>263.32</v>
      </c>
      <c r="S1496" s="1011">
        <v>280.88472546000003</v>
      </c>
      <c r="T1496" s="1011">
        <v>0</v>
      </c>
      <c r="U1496" s="1011">
        <v>0</v>
      </c>
      <c r="V1496" s="1011">
        <v>263.32</v>
      </c>
      <c r="W1496" s="1011" t="s">
        <v>1505</v>
      </c>
      <c r="X1496" s="1011" t="s">
        <v>1331</v>
      </c>
      <c r="Y1496" s="1011" t="s">
        <v>2152</v>
      </c>
      <c r="AA1496" s="1011" t="s">
        <v>2153</v>
      </c>
      <c r="AB1496" s="1011" t="s">
        <v>140</v>
      </c>
    </row>
    <row r="1497" spans="1:28" x14ac:dyDescent="0.25">
      <c r="A1497" s="1011">
        <v>54180716</v>
      </c>
      <c r="B1497" s="1011" t="s">
        <v>2293</v>
      </c>
      <c r="C1497" s="1011" t="s">
        <v>1326</v>
      </c>
      <c r="D1497" s="1011" t="s">
        <v>1</v>
      </c>
      <c r="E1497" s="1011" t="s">
        <v>135</v>
      </c>
      <c r="F1497" s="1011" t="s">
        <v>6</v>
      </c>
      <c r="G1497" s="1011" t="s">
        <v>6</v>
      </c>
      <c r="H1497" s="1011" t="s">
        <v>89</v>
      </c>
      <c r="I1497" s="1011" t="s">
        <v>2294</v>
      </c>
      <c r="J1497" s="1011" t="s">
        <v>1989</v>
      </c>
      <c r="K1497" s="1011" t="s">
        <v>1329</v>
      </c>
      <c r="L1497" s="1011" t="s">
        <v>47</v>
      </c>
      <c r="M1497" s="1011" t="s">
        <v>198</v>
      </c>
      <c r="N1497" s="1011">
        <v>125</v>
      </c>
      <c r="O1497" s="1011">
        <v>0</v>
      </c>
      <c r="P1497" s="1011">
        <v>1931</v>
      </c>
      <c r="Q1497" s="1011">
        <v>5221.9399999999996</v>
      </c>
      <c r="R1497" s="1011">
        <v>1184.0600039000001</v>
      </c>
      <c r="S1497" s="1011">
        <v>291.42510243999999</v>
      </c>
      <c r="T1497" s="1011">
        <v>3.8999999999999999E-6</v>
      </c>
      <c r="U1497" s="1011">
        <v>0</v>
      </c>
      <c r="V1497" s="1011">
        <v>1184.06</v>
      </c>
      <c r="W1497" s="1011" t="s">
        <v>1990</v>
      </c>
      <c r="X1497" s="1011" t="s">
        <v>1331</v>
      </c>
      <c r="Y1497" s="1011" t="s">
        <v>2295</v>
      </c>
      <c r="AA1497" s="1011" t="s">
        <v>2296</v>
      </c>
      <c r="AB1497" s="1011" t="s">
        <v>140</v>
      </c>
    </row>
    <row r="1498" spans="1:28" x14ac:dyDescent="0.25">
      <c r="A1498" s="1011">
        <v>34153841</v>
      </c>
      <c r="B1498" s="1011" t="s">
        <v>2326</v>
      </c>
      <c r="C1498" s="1011" t="s">
        <v>1326</v>
      </c>
      <c r="D1498" s="1011" t="s">
        <v>1</v>
      </c>
      <c r="E1498" s="1011" t="s">
        <v>135</v>
      </c>
      <c r="F1498" s="1011" t="s">
        <v>34</v>
      </c>
      <c r="G1498" s="1011" t="s">
        <v>34</v>
      </c>
      <c r="H1498" s="1011" t="s">
        <v>94</v>
      </c>
      <c r="I1498" s="1011" t="s">
        <v>2327</v>
      </c>
      <c r="J1498" s="1011" t="s">
        <v>2328</v>
      </c>
      <c r="K1498" s="1011" t="s">
        <v>1329</v>
      </c>
      <c r="L1498" s="1011" t="s">
        <v>47</v>
      </c>
      <c r="M1498" s="1011" t="s">
        <v>198</v>
      </c>
      <c r="N1498" s="1011">
        <v>118.25</v>
      </c>
      <c r="O1498" s="1011">
        <v>30.25</v>
      </c>
      <c r="P1498" s="1011">
        <v>1619.5</v>
      </c>
      <c r="Q1498" s="1011">
        <v>2233.1799999999998</v>
      </c>
      <c r="R1498" s="1011">
        <v>420.8</v>
      </c>
      <c r="S1498" s="1011">
        <v>370.42529015000002</v>
      </c>
      <c r="T1498" s="1011">
        <v>0</v>
      </c>
      <c r="U1498" s="1011">
        <v>0</v>
      </c>
      <c r="V1498" s="1011">
        <v>420.8</v>
      </c>
      <c r="W1498" s="1011" t="s">
        <v>2329</v>
      </c>
      <c r="X1498" s="1011" t="s">
        <v>1331</v>
      </c>
      <c r="Y1498" s="1011" t="s">
        <v>2330</v>
      </c>
      <c r="AA1498" s="1011" t="s">
        <v>2331</v>
      </c>
      <c r="AB1498" s="1011" t="s">
        <v>140</v>
      </c>
    </row>
    <row r="1499" spans="1:28" x14ac:dyDescent="0.25">
      <c r="A1499" s="1011">
        <v>13987417</v>
      </c>
      <c r="B1499" s="1011" t="s">
        <v>1594</v>
      </c>
      <c r="C1499" s="1011" t="s">
        <v>1326</v>
      </c>
      <c r="D1499" s="1011" t="s">
        <v>1</v>
      </c>
      <c r="E1499" s="1011" t="s">
        <v>135</v>
      </c>
      <c r="F1499" s="1011" t="s">
        <v>20</v>
      </c>
      <c r="G1499" s="1011" t="s">
        <v>20</v>
      </c>
      <c r="H1499" s="1011" t="s">
        <v>94</v>
      </c>
      <c r="I1499" s="1011" t="s">
        <v>1595</v>
      </c>
      <c r="J1499" s="1011" t="s">
        <v>1596</v>
      </c>
      <c r="K1499" s="1011" t="s">
        <v>1329</v>
      </c>
      <c r="L1499" s="1011" t="s">
        <v>47</v>
      </c>
      <c r="M1499" s="1011" t="s">
        <v>198</v>
      </c>
      <c r="N1499" s="1011">
        <v>656.25</v>
      </c>
      <c r="O1499" s="1011">
        <v>104.25</v>
      </c>
      <c r="P1499" s="1011">
        <v>19075</v>
      </c>
      <c r="Q1499" s="1011">
        <v>12485.12</v>
      </c>
      <c r="R1499" s="1011">
        <v>640.04</v>
      </c>
      <c r="S1499" s="1011">
        <v>2036.7133404900001</v>
      </c>
      <c r="T1499" s="1011">
        <v>0</v>
      </c>
      <c r="U1499" s="1011">
        <v>0</v>
      </c>
      <c r="V1499" s="1011">
        <v>640.04</v>
      </c>
      <c r="W1499" s="1011" t="s">
        <v>1597</v>
      </c>
      <c r="X1499" s="1011" t="s">
        <v>1331</v>
      </c>
      <c r="Y1499" s="1011" t="s">
        <v>1598</v>
      </c>
      <c r="AA1499" s="1011" t="s">
        <v>1599</v>
      </c>
      <c r="AB1499" s="1011" t="s">
        <v>140</v>
      </c>
    </row>
    <row r="1500" spans="1:28" x14ac:dyDescent="0.25">
      <c r="A1500" s="1011">
        <v>34152462</v>
      </c>
      <c r="B1500" s="1011" t="s">
        <v>2448</v>
      </c>
      <c r="C1500" s="1011" t="s">
        <v>1326</v>
      </c>
      <c r="D1500" s="1011" t="s">
        <v>1</v>
      </c>
      <c r="E1500" s="1011" t="s">
        <v>135</v>
      </c>
      <c r="F1500" s="1011" t="s">
        <v>62</v>
      </c>
      <c r="G1500" s="1011" t="s">
        <v>62</v>
      </c>
      <c r="H1500" s="1011" t="s">
        <v>96</v>
      </c>
      <c r="I1500" s="1011" t="s">
        <v>1353</v>
      </c>
      <c r="J1500" s="1011" t="s">
        <v>1354</v>
      </c>
      <c r="K1500" s="1011" t="s">
        <v>1329</v>
      </c>
      <c r="L1500" s="1011" t="s">
        <v>47</v>
      </c>
      <c r="M1500" s="1011" t="s">
        <v>198</v>
      </c>
      <c r="N1500" s="1011">
        <v>156</v>
      </c>
      <c r="O1500" s="1011">
        <v>108</v>
      </c>
      <c r="P1500" s="1011">
        <v>175.44</v>
      </c>
      <c r="Q1500" s="1011">
        <v>2489</v>
      </c>
      <c r="R1500" s="1011">
        <v>165.92</v>
      </c>
      <c r="S1500" s="1011">
        <v>204.71</v>
      </c>
      <c r="T1500" s="1011">
        <v>0</v>
      </c>
      <c r="U1500" s="1011">
        <v>0</v>
      </c>
      <c r="V1500" s="1011">
        <v>165.92</v>
      </c>
      <c r="W1500" s="1011" t="s">
        <v>1355</v>
      </c>
      <c r="X1500" s="1011" t="s">
        <v>1331</v>
      </c>
      <c r="Y1500" s="1011" t="s">
        <v>2449</v>
      </c>
      <c r="Z1500" s="1011" t="s">
        <v>2450</v>
      </c>
      <c r="AA1500" s="1011" t="s">
        <v>2451</v>
      </c>
      <c r="AB1500" s="1011" t="s">
        <v>140</v>
      </c>
    </row>
    <row r="1501" spans="1:28" x14ac:dyDescent="0.25">
      <c r="A1501" s="1011">
        <v>64138647</v>
      </c>
      <c r="B1501" s="1011" t="s">
        <v>1538</v>
      </c>
      <c r="C1501" s="1011" t="s">
        <v>1326</v>
      </c>
      <c r="D1501" s="1011" t="s">
        <v>1</v>
      </c>
      <c r="E1501" s="1011" t="s">
        <v>135</v>
      </c>
      <c r="F1501" s="1011" t="s">
        <v>34</v>
      </c>
      <c r="G1501" s="1011" t="s">
        <v>34</v>
      </c>
      <c r="H1501" s="1011" t="s">
        <v>94</v>
      </c>
      <c r="I1501" s="1011" t="s">
        <v>1539</v>
      </c>
      <c r="J1501" s="1011" t="s">
        <v>1328</v>
      </c>
      <c r="K1501" s="1011" t="s">
        <v>1329</v>
      </c>
      <c r="L1501" s="1011" t="s">
        <v>47</v>
      </c>
      <c r="M1501" s="1011" t="s">
        <v>198</v>
      </c>
      <c r="N1501" s="1011">
        <v>228</v>
      </c>
      <c r="O1501" s="1011">
        <v>168</v>
      </c>
      <c r="P1501" s="1011">
        <v>2959.5</v>
      </c>
      <c r="Q1501" s="1011">
        <v>5746.91</v>
      </c>
      <c r="R1501" s="1011">
        <v>996.39</v>
      </c>
      <c r="S1501" s="1011">
        <v>689.63987010000005</v>
      </c>
      <c r="T1501" s="1011">
        <v>0</v>
      </c>
      <c r="U1501" s="1011">
        <v>0</v>
      </c>
      <c r="V1501" s="1011">
        <v>996.39</v>
      </c>
      <c r="W1501" s="1011" t="s">
        <v>1330</v>
      </c>
      <c r="X1501" s="1011" t="s">
        <v>1331</v>
      </c>
      <c r="Y1501" s="1011" t="s">
        <v>1540</v>
      </c>
      <c r="AA1501" s="1011" t="s">
        <v>1541</v>
      </c>
      <c r="AB1501" s="1011" t="s">
        <v>140</v>
      </c>
    </row>
    <row r="1502" spans="1:28" x14ac:dyDescent="0.25">
      <c r="A1502" s="1011">
        <v>94164886</v>
      </c>
      <c r="B1502" s="1011" t="s">
        <v>2024</v>
      </c>
      <c r="C1502" s="1011" t="s">
        <v>1326</v>
      </c>
      <c r="D1502" s="1011" t="s">
        <v>1</v>
      </c>
      <c r="E1502" s="1011" t="s">
        <v>135</v>
      </c>
      <c r="F1502" s="1011" t="s">
        <v>34</v>
      </c>
      <c r="G1502" s="1011" t="s">
        <v>34</v>
      </c>
      <c r="H1502" s="1011" t="s">
        <v>88</v>
      </c>
      <c r="I1502" s="1011" t="s">
        <v>2025</v>
      </c>
      <c r="J1502" s="1011" t="s">
        <v>2026</v>
      </c>
      <c r="K1502" s="1011" t="s">
        <v>1329</v>
      </c>
      <c r="L1502" s="1011" t="s">
        <v>47</v>
      </c>
      <c r="M1502" s="1011" t="s">
        <v>198</v>
      </c>
      <c r="N1502" s="1011">
        <v>92</v>
      </c>
      <c r="O1502" s="1011">
        <v>37</v>
      </c>
      <c r="P1502" s="1011">
        <v>1255</v>
      </c>
      <c r="Q1502" s="1011">
        <v>4141.13</v>
      </c>
      <c r="R1502" s="1011">
        <v>488</v>
      </c>
      <c r="S1502" s="1011">
        <v>167.05522069</v>
      </c>
      <c r="T1502" s="1011">
        <v>0</v>
      </c>
      <c r="U1502" s="1011">
        <v>0</v>
      </c>
      <c r="V1502" s="1011">
        <v>488</v>
      </c>
      <c r="W1502" s="1011" t="s">
        <v>2027</v>
      </c>
      <c r="X1502" s="1011" t="s">
        <v>1331</v>
      </c>
      <c r="Y1502" s="1011" t="s">
        <v>2028</v>
      </c>
      <c r="AA1502" s="1011" t="s">
        <v>2029</v>
      </c>
      <c r="AB1502" s="1011" t="s">
        <v>140</v>
      </c>
    </row>
    <row r="1503" spans="1:28" x14ac:dyDescent="0.25">
      <c r="A1503" s="1011">
        <v>3929775</v>
      </c>
      <c r="B1503" s="1011" t="s">
        <v>2501</v>
      </c>
      <c r="C1503" s="1011" t="s">
        <v>1326</v>
      </c>
      <c r="D1503" s="1011" t="s">
        <v>1</v>
      </c>
      <c r="E1503" s="1011" t="s">
        <v>135</v>
      </c>
      <c r="F1503" s="1011" t="s">
        <v>34</v>
      </c>
      <c r="G1503" s="1011" t="s">
        <v>34</v>
      </c>
      <c r="H1503" s="1011" t="s">
        <v>95</v>
      </c>
      <c r="I1503" s="1011" t="s">
        <v>2105</v>
      </c>
      <c r="J1503" s="1011" t="s">
        <v>2106</v>
      </c>
      <c r="K1503" s="1011" t="s">
        <v>1329</v>
      </c>
      <c r="L1503" s="1011" t="s">
        <v>47</v>
      </c>
      <c r="M1503" s="1011" t="s">
        <v>198</v>
      </c>
      <c r="N1503" s="1011">
        <v>136.7167</v>
      </c>
      <c r="O1503" s="1011">
        <v>107.5667</v>
      </c>
      <c r="P1503" s="1011">
        <v>1595.81</v>
      </c>
      <c r="Q1503" s="1011">
        <v>5283.49</v>
      </c>
      <c r="R1503" s="1011">
        <v>519.46420164000006</v>
      </c>
      <c r="S1503" s="1011">
        <v>1933.7865047099999</v>
      </c>
      <c r="T1503" s="1011">
        <v>-2.5798359999999999E-2</v>
      </c>
      <c r="U1503" s="1011">
        <v>0</v>
      </c>
      <c r="V1503" s="1011">
        <v>519.49</v>
      </c>
      <c r="W1503" s="1011" t="s">
        <v>2502</v>
      </c>
      <c r="X1503" s="1011" t="s">
        <v>1331</v>
      </c>
      <c r="Y1503" s="1011" t="s">
        <v>2503</v>
      </c>
      <c r="AA1503" s="1011" t="s">
        <v>2504</v>
      </c>
      <c r="AB1503" s="1011" t="s">
        <v>140</v>
      </c>
    </row>
    <row r="1504" spans="1:28" x14ac:dyDescent="0.25">
      <c r="A1504" s="1011">
        <v>84169713</v>
      </c>
      <c r="B1504" s="1011" t="s">
        <v>1863</v>
      </c>
      <c r="C1504" s="1011" t="s">
        <v>1326</v>
      </c>
      <c r="D1504" s="1011" t="s">
        <v>1</v>
      </c>
      <c r="E1504" s="1011" t="s">
        <v>135</v>
      </c>
      <c r="F1504" s="1011" t="s">
        <v>6</v>
      </c>
      <c r="G1504" s="1011" t="s">
        <v>6</v>
      </c>
      <c r="H1504" s="1011" t="s">
        <v>101</v>
      </c>
      <c r="I1504" s="1011" t="s">
        <v>1595</v>
      </c>
      <c r="J1504" s="1011" t="s">
        <v>1596</v>
      </c>
      <c r="K1504" s="1011" t="s">
        <v>1329</v>
      </c>
      <c r="L1504" s="1011" t="s">
        <v>47</v>
      </c>
      <c r="M1504" s="1011" t="s">
        <v>198</v>
      </c>
      <c r="N1504" s="1011">
        <v>18</v>
      </c>
      <c r="O1504" s="1011">
        <v>13</v>
      </c>
      <c r="P1504" s="1011">
        <v>720.02</v>
      </c>
      <c r="Q1504" s="1011">
        <v>525.67999999999995</v>
      </c>
      <c r="R1504" s="1011">
        <v>39.07</v>
      </c>
      <c r="S1504" s="1011">
        <v>77.923974200000004</v>
      </c>
      <c r="T1504" s="1011">
        <v>0</v>
      </c>
      <c r="U1504" s="1011">
        <v>0</v>
      </c>
      <c r="V1504" s="1011">
        <v>39.07</v>
      </c>
      <c r="W1504" s="1011" t="s">
        <v>1597</v>
      </c>
      <c r="X1504" s="1011" t="s">
        <v>1331</v>
      </c>
      <c r="Y1504" s="1011" t="s">
        <v>1864</v>
      </c>
      <c r="AA1504" s="1011" t="s">
        <v>1865</v>
      </c>
      <c r="AB1504" s="1011" t="s">
        <v>140</v>
      </c>
    </row>
    <row r="1505" spans="1:28" x14ac:dyDescent="0.25">
      <c r="A1505" s="1011">
        <v>33753096</v>
      </c>
      <c r="B1505" s="1011" t="s">
        <v>2178</v>
      </c>
      <c r="C1505" s="1011" t="s">
        <v>1326</v>
      </c>
      <c r="D1505" s="1011" t="s">
        <v>1</v>
      </c>
      <c r="E1505" s="1011" t="s">
        <v>135</v>
      </c>
      <c r="F1505" s="1011" t="s">
        <v>6</v>
      </c>
      <c r="G1505" s="1011" t="s">
        <v>6</v>
      </c>
      <c r="H1505" s="1011" t="s">
        <v>98</v>
      </c>
      <c r="I1505" s="1011" t="s">
        <v>2179</v>
      </c>
      <c r="J1505" s="1011" t="s">
        <v>1354</v>
      </c>
      <c r="K1505" s="1011" t="s">
        <v>1329</v>
      </c>
      <c r="L1505" s="1011" t="s">
        <v>47</v>
      </c>
      <c r="M1505" s="1011" t="s">
        <v>198</v>
      </c>
      <c r="N1505" s="1011">
        <v>1663</v>
      </c>
      <c r="O1505" s="1011">
        <v>484</v>
      </c>
      <c r="P1505" s="1011">
        <v>42204.63</v>
      </c>
      <c r="Q1505" s="1011">
        <v>45332.39</v>
      </c>
      <c r="R1505" s="1011">
        <v>5652.92</v>
      </c>
      <c r="S1505" s="1011">
        <v>3783.3235931200002</v>
      </c>
      <c r="T1505" s="1011">
        <v>5175</v>
      </c>
      <c r="U1505" s="1011">
        <v>869.46</v>
      </c>
      <c r="V1505" s="1011">
        <v>6526.88</v>
      </c>
      <c r="W1505" s="1011" t="s">
        <v>1355</v>
      </c>
      <c r="X1505" s="1011" t="s">
        <v>1331</v>
      </c>
      <c r="Y1505" s="1011" t="s">
        <v>2180</v>
      </c>
      <c r="AA1505" s="1011" t="s">
        <v>2181</v>
      </c>
      <c r="AB1505" s="1011" t="s">
        <v>140</v>
      </c>
    </row>
    <row r="1506" spans="1:28" x14ac:dyDescent="0.25">
      <c r="A1506" s="1011">
        <v>14044937</v>
      </c>
      <c r="B1506" s="1011" t="s">
        <v>1582</v>
      </c>
      <c r="C1506" s="1011" t="s">
        <v>1326</v>
      </c>
      <c r="D1506" s="1011" t="s">
        <v>1</v>
      </c>
      <c r="E1506" s="1011" t="s">
        <v>135</v>
      </c>
      <c r="F1506" s="1011" t="s">
        <v>11</v>
      </c>
      <c r="G1506" s="1011" t="s">
        <v>11</v>
      </c>
      <c r="H1506" s="1011" t="s">
        <v>95</v>
      </c>
      <c r="I1506" s="1011" t="s">
        <v>1583</v>
      </c>
      <c r="J1506" s="1011" t="s">
        <v>1354</v>
      </c>
      <c r="K1506" s="1011" t="s">
        <v>1329</v>
      </c>
      <c r="L1506" s="1011" t="s">
        <v>47</v>
      </c>
      <c r="M1506" s="1011" t="s">
        <v>198</v>
      </c>
      <c r="N1506" s="1011">
        <v>264</v>
      </c>
      <c r="O1506" s="1011">
        <v>181</v>
      </c>
      <c r="P1506" s="1011">
        <v>3184.05</v>
      </c>
      <c r="Q1506" s="1011">
        <v>8477.0499999999993</v>
      </c>
      <c r="R1506" s="1011">
        <v>345.93039671999998</v>
      </c>
      <c r="S1506" s="1011">
        <v>2513.9810858800001</v>
      </c>
      <c r="T1506" s="1011">
        <v>-3.9603279999999998E-2</v>
      </c>
      <c r="U1506" s="1011">
        <v>0</v>
      </c>
      <c r="V1506" s="1011">
        <v>345.97</v>
      </c>
      <c r="W1506" s="1011" t="s">
        <v>1355</v>
      </c>
      <c r="X1506" s="1011" t="s">
        <v>1331</v>
      </c>
      <c r="Y1506" s="1011" t="s">
        <v>1584</v>
      </c>
      <c r="AA1506" s="1011" t="s">
        <v>1585</v>
      </c>
      <c r="AB1506" s="1011" t="s">
        <v>140</v>
      </c>
    </row>
    <row r="1507" spans="1:28" x14ac:dyDescent="0.25">
      <c r="A1507" s="1011">
        <v>14076970</v>
      </c>
      <c r="B1507" s="1011" t="s">
        <v>1853</v>
      </c>
      <c r="C1507" s="1011" t="s">
        <v>1326</v>
      </c>
      <c r="D1507" s="1011" t="s">
        <v>1</v>
      </c>
      <c r="E1507" s="1011" t="s">
        <v>135</v>
      </c>
      <c r="F1507" s="1011" t="s">
        <v>14</v>
      </c>
      <c r="G1507" s="1011" t="s">
        <v>14</v>
      </c>
      <c r="H1507" s="1011" t="s">
        <v>90</v>
      </c>
      <c r="I1507" s="1011" t="s">
        <v>1854</v>
      </c>
      <c r="J1507" s="1011" t="s">
        <v>1657</v>
      </c>
      <c r="K1507" s="1011" t="s">
        <v>1329</v>
      </c>
      <c r="L1507" s="1011" t="s">
        <v>47</v>
      </c>
      <c r="M1507" s="1011" t="s">
        <v>198</v>
      </c>
      <c r="N1507" s="1011">
        <v>198</v>
      </c>
      <c r="O1507" s="1011">
        <v>167</v>
      </c>
      <c r="P1507" s="1011">
        <v>3872.22</v>
      </c>
      <c r="Q1507" s="1011">
        <v>8514.25</v>
      </c>
      <c r="R1507" s="1011">
        <v>1713.32</v>
      </c>
      <c r="S1507" s="1011">
        <v>1020.15087341</v>
      </c>
      <c r="T1507" s="1011">
        <v>0</v>
      </c>
      <c r="U1507" s="1011">
        <v>0</v>
      </c>
      <c r="V1507" s="1011">
        <v>1713.32</v>
      </c>
      <c r="W1507" s="1011" t="s">
        <v>1658</v>
      </c>
      <c r="X1507" s="1011" t="s">
        <v>1331</v>
      </c>
      <c r="Y1507" s="1011" t="s">
        <v>1855</v>
      </c>
      <c r="AA1507" s="1011" t="s">
        <v>1856</v>
      </c>
      <c r="AB1507" s="1011" t="s">
        <v>140</v>
      </c>
    </row>
    <row r="1508" spans="1:28" x14ac:dyDescent="0.25">
      <c r="A1508" s="1011">
        <v>63997654</v>
      </c>
      <c r="B1508" s="1011" t="s">
        <v>2203</v>
      </c>
      <c r="C1508" s="1011" t="s">
        <v>1326</v>
      </c>
      <c r="D1508" s="1011" t="s">
        <v>1</v>
      </c>
      <c r="E1508" s="1011" t="s">
        <v>135</v>
      </c>
      <c r="F1508" s="1011" t="s">
        <v>11</v>
      </c>
      <c r="G1508" s="1011" t="s">
        <v>11</v>
      </c>
      <c r="H1508" s="1011" t="s">
        <v>91</v>
      </c>
      <c r="I1508" s="1011" t="s">
        <v>2204</v>
      </c>
      <c r="J1508" s="1011" t="s">
        <v>2205</v>
      </c>
      <c r="K1508" s="1011" t="s">
        <v>1329</v>
      </c>
      <c r="L1508" s="1011" t="s">
        <v>47</v>
      </c>
      <c r="M1508" s="1011" t="s">
        <v>198</v>
      </c>
      <c r="N1508" s="1011">
        <v>45</v>
      </c>
      <c r="O1508" s="1011">
        <v>18</v>
      </c>
      <c r="P1508" s="1011">
        <v>492.32</v>
      </c>
      <c r="Q1508" s="1011">
        <v>2930.95</v>
      </c>
      <c r="R1508" s="1011">
        <v>625.83000286000004</v>
      </c>
      <c r="S1508" s="1011">
        <v>131.96983037999999</v>
      </c>
      <c r="T1508" s="1011">
        <v>2.8600000000000001E-6</v>
      </c>
      <c r="U1508" s="1011">
        <v>0</v>
      </c>
      <c r="V1508" s="1011">
        <v>625.83000000000004</v>
      </c>
      <c r="W1508" s="1011" t="s">
        <v>19</v>
      </c>
      <c r="X1508" s="1011" t="s">
        <v>1331</v>
      </c>
      <c r="Y1508" s="1011" t="s">
        <v>2206</v>
      </c>
      <c r="AA1508" s="1011" t="s">
        <v>2207</v>
      </c>
      <c r="AB1508" s="1011" t="s">
        <v>140</v>
      </c>
    </row>
    <row r="1509" spans="1:28" x14ac:dyDescent="0.25">
      <c r="A1509" s="1011">
        <v>93797231</v>
      </c>
      <c r="B1509" s="1011" t="s">
        <v>1497</v>
      </c>
      <c r="C1509" s="1011" t="s">
        <v>1326</v>
      </c>
      <c r="D1509" s="1011" t="s">
        <v>1</v>
      </c>
      <c r="E1509" s="1011" t="s">
        <v>135</v>
      </c>
      <c r="F1509" s="1011" t="s">
        <v>11</v>
      </c>
      <c r="G1509" s="1011" t="s">
        <v>11</v>
      </c>
      <c r="H1509" s="1011" t="s">
        <v>88</v>
      </c>
      <c r="I1509" s="1011" t="s">
        <v>1498</v>
      </c>
      <c r="J1509" s="1011" t="s">
        <v>1499</v>
      </c>
      <c r="K1509" s="1011" t="s">
        <v>1329</v>
      </c>
      <c r="L1509" s="1011" t="s">
        <v>47</v>
      </c>
      <c r="M1509" s="1011" t="s">
        <v>198</v>
      </c>
      <c r="N1509" s="1011">
        <v>62.4</v>
      </c>
      <c r="O1509" s="1011">
        <v>62.4</v>
      </c>
      <c r="P1509" s="1011">
        <v>624</v>
      </c>
      <c r="Q1509" s="1011">
        <v>2322.85</v>
      </c>
      <c r="R1509" s="1011">
        <v>269.97000000000003</v>
      </c>
      <c r="S1509" s="1011">
        <v>234.49600000000001</v>
      </c>
      <c r="T1509" s="1011">
        <v>0</v>
      </c>
      <c r="U1509" s="1011">
        <v>9.01</v>
      </c>
      <c r="V1509" s="1011">
        <v>278.98</v>
      </c>
      <c r="W1509" s="1011" t="s">
        <v>1361</v>
      </c>
      <c r="X1509" s="1011" t="s">
        <v>1331</v>
      </c>
      <c r="Y1509" s="1011" t="s">
        <v>1500</v>
      </c>
      <c r="AA1509" s="1011" t="s">
        <v>1501</v>
      </c>
      <c r="AB1509" s="1011" t="s">
        <v>140</v>
      </c>
    </row>
    <row r="1510" spans="1:28" x14ac:dyDescent="0.25">
      <c r="A1510" s="1011">
        <v>64237621</v>
      </c>
      <c r="B1510" s="1011" t="s">
        <v>1834</v>
      </c>
      <c r="C1510" s="1011" t="s">
        <v>1326</v>
      </c>
      <c r="D1510" s="1011" t="s">
        <v>1</v>
      </c>
      <c r="E1510" s="1011" t="s">
        <v>135</v>
      </c>
      <c r="F1510" s="1011" t="s">
        <v>34</v>
      </c>
      <c r="G1510" s="1011" t="s">
        <v>34</v>
      </c>
      <c r="H1510" s="1011" t="s">
        <v>100</v>
      </c>
      <c r="I1510" s="1011" t="s">
        <v>1835</v>
      </c>
      <c r="J1510" s="1011" t="s">
        <v>1354</v>
      </c>
      <c r="K1510" s="1011" t="s">
        <v>1329</v>
      </c>
      <c r="L1510" s="1011" t="s">
        <v>47</v>
      </c>
      <c r="M1510" s="1011" t="s">
        <v>198</v>
      </c>
      <c r="N1510" s="1011">
        <v>1631.25</v>
      </c>
      <c r="O1510" s="1011">
        <v>1605.25</v>
      </c>
      <c r="P1510" s="1011">
        <v>25397.47</v>
      </c>
      <c r="Q1510" s="1011">
        <v>91012.35</v>
      </c>
      <c r="R1510" s="1011">
        <v>12842.3</v>
      </c>
      <c r="S1510" s="1011">
        <v>13368.42021557</v>
      </c>
      <c r="T1510" s="1011">
        <v>0</v>
      </c>
      <c r="U1510" s="1011">
        <v>0</v>
      </c>
      <c r="V1510" s="1011">
        <v>12842.3</v>
      </c>
      <c r="W1510" s="1011" t="s">
        <v>1355</v>
      </c>
      <c r="X1510" s="1011" t="s">
        <v>1331</v>
      </c>
      <c r="Y1510" s="1011" t="s">
        <v>1836</v>
      </c>
      <c r="AA1510" s="1011" t="s">
        <v>1837</v>
      </c>
      <c r="AB1510" s="1011" t="s">
        <v>140</v>
      </c>
    </row>
    <row r="1511" spans="1:28" x14ac:dyDescent="0.25">
      <c r="A1511" s="1011">
        <v>43775741</v>
      </c>
      <c r="B1511" s="1011" t="s">
        <v>2351</v>
      </c>
      <c r="C1511" s="1011" t="s">
        <v>1326</v>
      </c>
      <c r="D1511" s="1011" t="s">
        <v>1</v>
      </c>
      <c r="E1511" s="1011" t="s">
        <v>135</v>
      </c>
      <c r="F1511" s="1011" t="s">
        <v>20</v>
      </c>
      <c r="G1511" s="1011" t="s">
        <v>20</v>
      </c>
      <c r="H1511" s="1011" t="s">
        <v>98</v>
      </c>
      <c r="I1511" s="1011" t="s">
        <v>2352</v>
      </c>
      <c r="J1511" s="1011" t="s">
        <v>2353</v>
      </c>
      <c r="K1511" s="1011" t="s">
        <v>1329</v>
      </c>
      <c r="L1511" s="1011" t="s">
        <v>47</v>
      </c>
      <c r="M1511" s="1011" t="s">
        <v>198</v>
      </c>
      <c r="N1511" s="1011">
        <v>226</v>
      </c>
      <c r="O1511" s="1011">
        <v>225</v>
      </c>
      <c r="P1511" s="1011">
        <v>7281.33</v>
      </c>
      <c r="Q1511" s="1011">
        <v>4522.59</v>
      </c>
      <c r="R1511" s="1011">
        <v>483.75</v>
      </c>
      <c r="S1511" s="1011">
        <v>711.12032670999997</v>
      </c>
      <c r="T1511" s="1011">
        <v>0</v>
      </c>
      <c r="U1511" s="1011">
        <v>0</v>
      </c>
      <c r="V1511" s="1011">
        <v>483.75</v>
      </c>
      <c r="W1511" s="1011" t="s">
        <v>2354</v>
      </c>
      <c r="X1511" s="1011" t="s">
        <v>1331</v>
      </c>
      <c r="Y1511" s="1011" t="s">
        <v>2355</v>
      </c>
      <c r="AA1511" s="1011" t="s">
        <v>2356</v>
      </c>
      <c r="AB1511" s="1011" t="s">
        <v>140</v>
      </c>
    </row>
    <row r="1512" spans="1:28" x14ac:dyDescent="0.25">
      <c r="A1512" s="1011">
        <v>54251327</v>
      </c>
      <c r="B1512" s="1011" t="s">
        <v>2139</v>
      </c>
      <c r="C1512" s="1011" t="s">
        <v>1326</v>
      </c>
      <c r="D1512" s="1011" t="s">
        <v>1</v>
      </c>
      <c r="E1512" s="1011" t="s">
        <v>135</v>
      </c>
      <c r="F1512" s="1011" t="s">
        <v>20</v>
      </c>
      <c r="G1512" s="1011" t="s">
        <v>20</v>
      </c>
      <c r="H1512" s="1011" t="s">
        <v>100</v>
      </c>
      <c r="I1512" s="1011" t="s">
        <v>2140</v>
      </c>
      <c r="J1512" s="1011" t="s">
        <v>1868</v>
      </c>
      <c r="K1512" s="1011" t="s">
        <v>1329</v>
      </c>
      <c r="L1512" s="1011" t="s">
        <v>47</v>
      </c>
      <c r="M1512" s="1011" t="s">
        <v>198</v>
      </c>
      <c r="N1512" s="1011">
        <v>67</v>
      </c>
      <c r="O1512" s="1011">
        <v>29</v>
      </c>
      <c r="P1512" s="1011">
        <v>1430</v>
      </c>
      <c r="Q1512" s="1011">
        <v>4064.16</v>
      </c>
      <c r="R1512" s="1011">
        <v>493.84</v>
      </c>
      <c r="S1512" s="1011">
        <v>191.82408605000001</v>
      </c>
      <c r="T1512" s="1011">
        <v>0</v>
      </c>
      <c r="U1512" s="1011">
        <v>0</v>
      </c>
      <c r="V1512" s="1011">
        <v>493.84</v>
      </c>
      <c r="W1512" s="1011" t="s">
        <v>1869</v>
      </c>
      <c r="X1512" s="1011" t="s">
        <v>1331</v>
      </c>
      <c r="Y1512" s="1011" t="s">
        <v>2141</v>
      </c>
      <c r="Z1512" s="1011" t="s">
        <v>2142</v>
      </c>
      <c r="AA1512" s="1011" t="s">
        <v>2143</v>
      </c>
      <c r="AB1512" s="1011" t="s">
        <v>140</v>
      </c>
    </row>
    <row r="1513" spans="1:28" x14ac:dyDescent="0.25">
      <c r="A1513" s="1011">
        <v>4180501</v>
      </c>
      <c r="B1513" s="1011" t="s">
        <v>1697</v>
      </c>
      <c r="C1513" s="1011" t="s">
        <v>1326</v>
      </c>
      <c r="D1513" s="1011" t="s">
        <v>1</v>
      </c>
      <c r="E1513" s="1011" t="s">
        <v>135</v>
      </c>
      <c r="F1513" s="1011" t="s">
        <v>14</v>
      </c>
      <c r="G1513" s="1011" t="s">
        <v>14</v>
      </c>
      <c r="H1513" s="1011" t="s">
        <v>94</v>
      </c>
      <c r="I1513" s="1011" t="s">
        <v>1698</v>
      </c>
      <c r="J1513" s="1011" t="s">
        <v>1528</v>
      </c>
      <c r="K1513" s="1011" t="s">
        <v>1329</v>
      </c>
      <c r="L1513" s="1011" t="s">
        <v>47</v>
      </c>
      <c r="M1513" s="1011" t="s">
        <v>198</v>
      </c>
      <c r="N1513" s="1011">
        <v>153.25</v>
      </c>
      <c r="O1513" s="1011">
        <v>50.25</v>
      </c>
      <c r="P1513" s="1011">
        <v>1983.75</v>
      </c>
      <c r="Q1513" s="1011">
        <v>3778.5</v>
      </c>
      <c r="R1513" s="1011">
        <v>759.23</v>
      </c>
      <c r="S1513" s="1011">
        <v>443.19967556</v>
      </c>
      <c r="T1513" s="1011">
        <v>0</v>
      </c>
      <c r="U1513" s="1011">
        <v>0</v>
      </c>
      <c r="V1513" s="1011">
        <v>759.23</v>
      </c>
      <c r="W1513" s="1011" t="s">
        <v>1529</v>
      </c>
      <c r="X1513" s="1011" t="s">
        <v>1331</v>
      </c>
      <c r="Y1513" s="1011" t="s">
        <v>1699</v>
      </c>
      <c r="AA1513" s="1011" t="s">
        <v>1700</v>
      </c>
      <c r="AB1513" s="1011" t="s">
        <v>140</v>
      </c>
    </row>
    <row r="1514" spans="1:28" x14ac:dyDescent="0.25">
      <c r="A1514" s="1011">
        <v>34153841</v>
      </c>
      <c r="B1514" s="1011" t="s">
        <v>2326</v>
      </c>
      <c r="C1514" s="1011" t="s">
        <v>1326</v>
      </c>
      <c r="D1514" s="1011" t="s">
        <v>1</v>
      </c>
      <c r="E1514" s="1011" t="s">
        <v>135</v>
      </c>
      <c r="F1514" s="1011" t="s">
        <v>34</v>
      </c>
      <c r="G1514" s="1011" t="s">
        <v>34</v>
      </c>
      <c r="H1514" s="1011" t="s">
        <v>90</v>
      </c>
      <c r="I1514" s="1011" t="s">
        <v>2327</v>
      </c>
      <c r="J1514" s="1011" t="s">
        <v>2328</v>
      </c>
      <c r="K1514" s="1011" t="s">
        <v>1329</v>
      </c>
      <c r="L1514" s="1011" t="s">
        <v>47</v>
      </c>
      <c r="M1514" s="1011" t="s">
        <v>198</v>
      </c>
      <c r="N1514" s="1011">
        <v>389</v>
      </c>
      <c r="O1514" s="1011">
        <v>300</v>
      </c>
      <c r="P1514" s="1011">
        <v>8565</v>
      </c>
      <c r="Q1514" s="1011">
        <v>24218.37</v>
      </c>
      <c r="R1514" s="1011">
        <v>1727.42</v>
      </c>
      <c r="S1514" s="1011">
        <v>2310.2035530799999</v>
      </c>
      <c r="T1514" s="1011">
        <v>0</v>
      </c>
      <c r="U1514" s="1011">
        <v>0</v>
      </c>
      <c r="V1514" s="1011">
        <v>1727.42</v>
      </c>
      <c r="W1514" s="1011" t="s">
        <v>2329</v>
      </c>
      <c r="X1514" s="1011" t="s">
        <v>1331</v>
      </c>
      <c r="Y1514" s="1011" t="s">
        <v>2330</v>
      </c>
      <c r="AA1514" s="1011" t="s">
        <v>2331</v>
      </c>
      <c r="AB1514" s="1011" t="s">
        <v>140</v>
      </c>
    </row>
    <row r="1515" spans="1:28" x14ac:dyDescent="0.25">
      <c r="A1515" s="1011">
        <v>34058099</v>
      </c>
      <c r="B1515" s="1011" t="s">
        <v>1526</v>
      </c>
      <c r="C1515" s="1011" t="s">
        <v>1326</v>
      </c>
      <c r="D1515" s="1011" t="s">
        <v>1</v>
      </c>
      <c r="E1515" s="1011" t="s">
        <v>135</v>
      </c>
      <c r="F1515" s="1011" t="s">
        <v>34</v>
      </c>
      <c r="G1515" s="1011" t="s">
        <v>34</v>
      </c>
      <c r="H1515" s="1011" t="s">
        <v>95</v>
      </c>
      <c r="I1515" s="1011" t="s">
        <v>1527</v>
      </c>
      <c r="J1515" s="1011" t="s">
        <v>1528</v>
      </c>
      <c r="K1515" s="1011" t="s">
        <v>1329</v>
      </c>
      <c r="L1515" s="1011" t="s">
        <v>47</v>
      </c>
      <c r="M1515" s="1011" t="s">
        <v>198</v>
      </c>
      <c r="N1515" s="1011">
        <v>109.8001</v>
      </c>
      <c r="O1515" s="1011">
        <v>78.400000000000006</v>
      </c>
      <c r="P1515" s="1011">
        <v>963.59</v>
      </c>
      <c r="Q1515" s="1011">
        <v>2770.6</v>
      </c>
      <c r="R1515" s="1011">
        <v>396.45664794999999</v>
      </c>
      <c r="S1515" s="1011">
        <v>603.64749820999998</v>
      </c>
      <c r="T1515" s="1011">
        <v>-1.3352050000000001E-2</v>
      </c>
      <c r="U1515" s="1011">
        <v>0</v>
      </c>
      <c r="V1515" s="1011">
        <v>396.47</v>
      </c>
      <c r="W1515" s="1011" t="s">
        <v>1529</v>
      </c>
      <c r="X1515" s="1011" t="s">
        <v>1331</v>
      </c>
      <c r="Y1515" s="1011" t="s">
        <v>1530</v>
      </c>
      <c r="AA1515" s="1011" t="s">
        <v>1531</v>
      </c>
      <c r="AB1515" s="1011" t="s">
        <v>140</v>
      </c>
    </row>
    <row r="1516" spans="1:28" x14ac:dyDescent="0.25">
      <c r="A1516" s="1011">
        <v>23754377</v>
      </c>
      <c r="B1516" s="1011" t="s">
        <v>2112</v>
      </c>
      <c r="C1516" s="1011" t="s">
        <v>417</v>
      </c>
      <c r="D1516" s="1011" t="s">
        <v>113</v>
      </c>
      <c r="E1516" s="1011" t="s">
        <v>135</v>
      </c>
      <c r="F1516" s="1011" t="s">
        <v>267</v>
      </c>
      <c r="G1516" s="1011" t="s">
        <v>1687</v>
      </c>
      <c r="H1516" s="1011" t="s">
        <v>97</v>
      </c>
      <c r="I1516" s="1011" t="s">
        <v>2113</v>
      </c>
      <c r="J1516" s="1011" t="s">
        <v>2114</v>
      </c>
      <c r="K1516" s="1011" t="s">
        <v>1329</v>
      </c>
      <c r="L1516" s="1011" t="s">
        <v>47</v>
      </c>
      <c r="M1516" s="1011" t="s">
        <v>198</v>
      </c>
      <c r="N1516" s="1011">
        <v>774</v>
      </c>
      <c r="O1516" s="1011">
        <v>151</v>
      </c>
      <c r="P1516" s="1011">
        <v>8201.66</v>
      </c>
      <c r="Q1516" s="1011">
        <v>23553.86</v>
      </c>
      <c r="R1516" s="1011">
        <v>4112.3999999999996</v>
      </c>
      <c r="S1516" s="1011">
        <v>2856.9857163800002</v>
      </c>
      <c r="T1516" s="1011">
        <v>0.81</v>
      </c>
      <c r="U1516" s="1011">
        <v>0</v>
      </c>
      <c r="V1516" s="1011">
        <v>4112.84</v>
      </c>
      <c r="W1516" s="1011" t="s">
        <v>2115</v>
      </c>
      <c r="X1516" s="1011" t="s">
        <v>1331</v>
      </c>
      <c r="Y1516" s="1011" t="s">
        <v>2116</v>
      </c>
      <c r="AA1516" s="1011" t="s">
        <v>2117</v>
      </c>
      <c r="AB1516" s="1011" t="s">
        <v>140</v>
      </c>
    </row>
    <row r="1517" spans="1:28" x14ac:dyDescent="0.25">
      <c r="A1517" s="1011">
        <v>73755613</v>
      </c>
      <c r="B1517" s="1011" t="s">
        <v>2128</v>
      </c>
      <c r="C1517" s="1011" t="s">
        <v>1326</v>
      </c>
      <c r="D1517" s="1011" t="s">
        <v>1</v>
      </c>
      <c r="E1517" s="1011" t="s">
        <v>135</v>
      </c>
      <c r="F1517" s="1011" t="s">
        <v>35</v>
      </c>
      <c r="G1517" s="1011" t="s">
        <v>35</v>
      </c>
      <c r="H1517" s="1011" t="s">
        <v>90</v>
      </c>
      <c r="I1517" s="1011" t="s">
        <v>2129</v>
      </c>
      <c r="J1517" s="1011" t="s">
        <v>1499</v>
      </c>
      <c r="K1517" s="1011" t="s">
        <v>1329</v>
      </c>
      <c r="L1517" s="1011" t="s">
        <v>47</v>
      </c>
      <c r="M1517" s="1011" t="s">
        <v>198</v>
      </c>
      <c r="N1517" s="1011">
        <v>1154</v>
      </c>
      <c r="O1517" s="1011">
        <v>1154</v>
      </c>
      <c r="P1517" s="1011">
        <v>46160</v>
      </c>
      <c r="Q1517" s="1011">
        <v>74955.759999999995</v>
      </c>
      <c r="R1517" s="1011">
        <v>-3612.28</v>
      </c>
      <c r="S1517" s="1011">
        <v>6547.7462791500002</v>
      </c>
      <c r="T1517" s="1011">
        <v>0</v>
      </c>
      <c r="U1517" s="1011">
        <v>0</v>
      </c>
      <c r="V1517" s="1011">
        <v>-3612.28</v>
      </c>
      <c r="W1517" s="1011" t="s">
        <v>1361</v>
      </c>
      <c r="X1517" s="1011" t="s">
        <v>1331</v>
      </c>
      <c r="Y1517" s="1011" t="s">
        <v>2130</v>
      </c>
      <c r="AA1517" s="1011" t="s">
        <v>2131</v>
      </c>
      <c r="AB1517" s="1011" t="s">
        <v>140</v>
      </c>
    </row>
    <row r="1518" spans="1:28" x14ac:dyDescent="0.25">
      <c r="A1518" s="1011">
        <v>13769211</v>
      </c>
      <c r="B1518" s="1011" t="s">
        <v>2086</v>
      </c>
      <c r="C1518" s="1011" t="s">
        <v>1326</v>
      </c>
      <c r="D1518" s="1011" t="s">
        <v>1</v>
      </c>
      <c r="E1518" s="1011" t="s">
        <v>135</v>
      </c>
      <c r="F1518" s="1011" t="s">
        <v>36</v>
      </c>
      <c r="G1518" s="1011" t="s">
        <v>36</v>
      </c>
      <c r="H1518" s="1011" t="s">
        <v>102</v>
      </c>
      <c r="I1518" s="1011" t="s">
        <v>2087</v>
      </c>
      <c r="J1518" s="1011" t="s">
        <v>2088</v>
      </c>
      <c r="K1518" s="1011" t="s">
        <v>1329</v>
      </c>
      <c r="L1518" s="1011" t="s">
        <v>47</v>
      </c>
      <c r="M1518" s="1011" t="s">
        <v>198</v>
      </c>
      <c r="N1518" s="1011">
        <v>14</v>
      </c>
      <c r="O1518" s="1011">
        <v>14</v>
      </c>
      <c r="P1518" s="1011">
        <v>84</v>
      </c>
      <c r="Q1518" s="1011">
        <v>576.55999999999995</v>
      </c>
      <c r="R1518" s="1011">
        <v>194.22</v>
      </c>
      <c r="S1518" s="1011">
        <v>265.15119571999998</v>
      </c>
      <c r="T1518" s="1011">
        <v>0</v>
      </c>
      <c r="U1518" s="1011">
        <v>0</v>
      </c>
      <c r="V1518" s="1011">
        <v>194.22</v>
      </c>
      <c r="W1518" s="1011" t="s">
        <v>2089</v>
      </c>
      <c r="X1518" s="1011" t="s">
        <v>1331</v>
      </c>
      <c r="Y1518" s="1011" t="s">
        <v>2090</v>
      </c>
      <c r="AA1518" s="1011" t="s">
        <v>2091</v>
      </c>
      <c r="AB1518" s="1011" t="s">
        <v>140</v>
      </c>
    </row>
    <row r="1519" spans="1:28" x14ac:dyDescent="0.25">
      <c r="A1519" s="1011">
        <v>63991905</v>
      </c>
      <c r="B1519" s="1011" t="s">
        <v>2241</v>
      </c>
      <c r="C1519" s="1011" t="s">
        <v>1326</v>
      </c>
      <c r="D1519" s="1011" t="s">
        <v>1</v>
      </c>
      <c r="E1519" s="1011" t="s">
        <v>135</v>
      </c>
      <c r="F1519" s="1011" t="s">
        <v>20</v>
      </c>
      <c r="G1519" s="1011" t="s">
        <v>20</v>
      </c>
      <c r="H1519" s="1011" t="s">
        <v>104</v>
      </c>
      <c r="I1519" s="1011" t="s">
        <v>1376</v>
      </c>
      <c r="J1519" s="1011" t="s">
        <v>1377</v>
      </c>
      <c r="K1519" s="1011" t="s">
        <v>1329</v>
      </c>
      <c r="L1519" s="1011" t="s">
        <v>47</v>
      </c>
      <c r="M1519" s="1011" t="s">
        <v>198</v>
      </c>
      <c r="N1519" s="1011">
        <v>52</v>
      </c>
      <c r="O1519" s="1011">
        <v>52</v>
      </c>
      <c r="P1519" s="1011">
        <v>2026</v>
      </c>
      <c r="Q1519" s="1011">
        <v>7380.07</v>
      </c>
      <c r="R1519" s="1011">
        <v>1886.35</v>
      </c>
      <c r="S1519" s="1011">
        <v>852.43003869999995</v>
      </c>
      <c r="T1519" s="1011">
        <v>0</v>
      </c>
      <c r="U1519" s="1011">
        <v>0</v>
      </c>
      <c r="V1519" s="1011">
        <v>1886.35</v>
      </c>
      <c r="W1519" s="1011" t="s">
        <v>1378</v>
      </c>
      <c r="X1519" s="1011" t="s">
        <v>1331</v>
      </c>
      <c r="Y1519" s="1011" t="s">
        <v>2242</v>
      </c>
      <c r="AA1519" s="1011" t="s">
        <v>2243</v>
      </c>
      <c r="AB1519" s="1011" t="s">
        <v>140</v>
      </c>
    </row>
    <row r="1520" spans="1:28" x14ac:dyDescent="0.25">
      <c r="A1520" s="1011">
        <v>24128670</v>
      </c>
      <c r="B1520" s="1011" t="s">
        <v>1667</v>
      </c>
      <c r="C1520" s="1011" t="s">
        <v>1326</v>
      </c>
      <c r="D1520" s="1011" t="s">
        <v>1</v>
      </c>
      <c r="E1520" s="1011" t="s">
        <v>135</v>
      </c>
      <c r="F1520" s="1011" t="s">
        <v>14</v>
      </c>
      <c r="G1520" s="1011" t="s">
        <v>14</v>
      </c>
      <c r="H1520" s="1011" t="s">
        <v>89</v>
      </c>
      <c r="I1520" s="1011" t="s">
        <v>1668</v>
      </c>
      <c r="J1520" s="1011" t="s">
        <v>1669</v>
      </c>
      <c r="K1520" s="1011" t="s">
        <v>1329</v>
      </c>
      <c r="L1520" s="1011" t="s">
        <v>47</v>
      </c>
      <c r="M1520" s="1011" t="s">
        <v>198</v>
      </c>
      <c r="N1520" s="1011">
        <v>45</v>
      </c>
      <c r="O1520" s="1011">
        <v>0</v>
      </c>
      <c r="P1520" s="1011">
        <v>900</v>
      </c>
      <c r="Q1520" s="1011">
        <v>2307.77</v>
      </c>
      <c r="R1520" s="1011">
        <v>502.92</v>
      </c>
      <c r="S1520" s="1011">
        <v>135.65371844000001</v>
      </c>
      <c r="T1520" s="1011">
        <v>0</v>
      </c>
      <c r="U1520" s="1011">
        <v>0</v>
      </c>
      <c r="V1520" s="1011">
        <v>502.92</v>
      </c>
      <c r="W1520" s="1011" t="s">
        <v>1670</v>
      </c>
      <c r="X1520" s="1011" t="s">
        <v>1331</v>
      </c>
      <c r="Y1520" s="1011" t="s">
        <v>1671</v>
      </c>
      <c r="Z1520" s="1011" t="s">
        <v>1672</v>
      </c>
      <c r="AA1520" s="1011" t="s">
        <v>1673</v>
      </c>
      <c r="AB1520" s="1011" t="s">
        <v>140</v>
      </c>
    </row>
    <row r="1521" spans="1:28" x14ac:dyDescent="0.25">
      <c r="A1521" s="1011">
        <v>24114548</v>
      </c>
      <c r="B1521" s="1011" t="s">
        <v>2567</v>
      </c>
      <c r="C1521" s="1011" t="s">
        <v>1326</v>
      </c>
      <c r="D1521" s="1011" t="s">
        <v>1</v>
      </c>
      <c r="E1521" s="1011" t="s">
        <v>135</v>
      </c>
      <c r="F1521" s="1011" t="s">
        <v>34</v>
      </c>
      <c r="G1521" s="1011" t="s">
        <v>34</v>
      </c>
      <c r="H1521" s="1011" t="s">
        <v>96</v>
      </c>
      <c r="I1521" s="1011" t="s">
        <v>2568</v>
      </c>
      <c r="J1521" s="1011" t="s">
        <v>1416</v>
      </c>
      <c r="K1521" s="1011" t="s">
        <v>1329</v>
      </c>
      <c r="L1521" s="1011" t="s">
        <v>47</v>
      </c>
      <c r="M1521" s="1011" t="s">
        <v>198</v>
      </c>
      <c r="N1521" s="1011">
        <v>45</v>
      </c>
      <c r="O1521" s="1011">
        <v>26</v>
      </c>
      <c r="P1521" s="1011">
        <v>409.64</v>
      </c>
      <c r="Q1521" s="1011">
        <v>2103.91</v>
      </c>
      <c r="R1521" s="1011">
        <v>251.40680423000001</v>
      </c>
      <c r="S1521" s="1011">
        <v>401.38732592000002</v>
      </c>
      <c r="T1521" s="1011">
        <v>-0.19319576999999999</v>
      </c>
      <c r="U1521" s="1011">
        <v>75.73</v>
      </c>
      <c r="V1521" s="1011">
        <v>327.33</v>
      </c>
      <c r="W1521" s="1011" t="s">
        <v>1397</v>
      </c>
      <c r="X1521" s="1011" t="s">
        <v>1331</v>
      </c>
      <c r="Y1521" s="1011" t="s">
        <v>2569</v>
      </c>
      <c r="AA1521" s="1011" t="s">
        <v>2111</v>
      </c>
      <c r="AB1521" s="1011" t="s">
        <v>140</v>
      </c>
    </row>
    <row r="1522" spans="1:28" x14ac:dyDescent="0.25">
      <c r="A1522" s="1011">
        <v>83852160</v>
      </c>
      <c r="B1522" s="1011" t="s">
        <v>2498</v>
      </c>
      <c r="C1522" s="1011" t="s">
        <v>1326</v>
      </c>
      <c r="D1522" s="1011" t="s">
        <v>1</v>
      </c>
      <c r="E1522" s="1011" t="s">
        <v>135</v>
      </c>
      <c r="F1522" s="1011" t="s">
        <v>0</v>
      </c>
      <c r="G1522" s="1011" t="s">
        <v>0</v>
      </c>
      <c r="H1522" s="1011" t="s">
        <v>101</v>
      </c>
      <c r="I1522" s="1011" t="s">
        <v>1376</v>
      </c>
      <c r="J1522" s="1011" t="s">
        <v>1377</v>
      </c>
      <c r="K1522" s="1011" t="s">
        <v>1329</v>
      </c>
      <c r="L1522" s="1011" t="s">
        <v>47</v>
      </c>
      <c r="M1522" s="1011" t="s">
        <v>198</v>
      </c>
      <c r="N1522" s="1011">
        <v>20</v>
      </c>
      <c r="O1522" s="1011">
        <v>14</v>
      </c>
      <c r="P1522" s="1011">
        <v>795.52</v>
      </c>
      <c r="Q1522" s="1011">
        <v>705.86</v>
      </c>
      <c r="R1522" s="1011">
        <v>46.58</v>
      </c>
      <c r="S1522" s="1011">
        <v>143.99782851000001</v>
      </c>
      <c r="T1522" s="1011">
        <v>0</v>
      </c>
      <c r="U1522" s="1011">
        <v>0</v>
      </c>
      <c r="V1522" s="1011">
        <v>46.58</v>
      </c>
      <c r="W1522" s="1011" t="s">
        <v>1378</v>
      </c>
      <c r="X1522" s="1011" t="s">
        <v>1331</v>
      </c>
      <c r="Y1522" s="1011" t="s">
        <v>2499</v>
      </c>
      <c r="AA1522" s="1011" t="s">
        <v>2500</v>
      </c>
      <c r="AB1522" s="1011" t="s">
        <v>140</v>
      </c>
    </row>
    <row r="1523" spans="1:28" x14ac:dyDescent="0.25">
      <c r="A1523" s="1011">
        <v>64030455</v>
      </c>
      <c r="B1523" s="1011" t="s">
        <v>1646</v>
      </c>
      <c r="C1523" s="1011" t="s">
        <v>1326</v>
      </c>
      <c r="D1523" s="1011" t="s">
        <v>1</v>
      </c>
      <c r="E1523" s="1011" t="s">
        <v>135</v>
      </c>
      <c r="F1523" s="1011" t="s">
        <v>20</v>
      </c>
      <c r="G1523" s="1011" t="s">
        <v>20</v>
      </c>
      <c r="H1523" s="1011" t="s">
        <v>97</v>
      </c>
      <c r="I1523" s="1011" t="s">
        <v>1647</v>
      </c>
      <c r="J1523" s="1011" t="s">
        <v>1648</v>
      </c>
      <c r="K1523" s="1011" t="s">
        <v>1329</v>
      </c>
      <c r="L1523" s="1011" t="s">
        <v>47</v>
      </c>
      <c r="M1523" s="1011" t="s">
        <v>198</v>
      </c>
      <c r="N1523" s="1011">
        <v>499.08330000000001</v>
      </c>
      <c r="O1523" s="1011">
        <v>109.5</v>
      </c>
      <c r="P1523" s="1011">
        <v>12501.59</v>
      </c>
      <c r="Q1523" s="1011">
        <v>10113.07</v>
      </c>
      <c r="R1523" s="1011">
        <v>301.46530374999998</v>
      </c>
      <c r="S1523" s="1011">
        <v>1552.2090211300001</v>
      </c>
      <c r="T1523" s="1011">
        <v>0.24530374999999999</v>
      </c>
      <c r="U1523" s="1011">
        <v>0</v>
      </c>
      <c r="V1523" s="1011">
        <v>301.22000000000003</v>
      </c>
      <c r="W1523" s="1011" t="s">
        <v>1649</v>
      </c>
      <c r="X1523" s="1011" t="s">
        <v>1331</v>
      </c>
      <c r="Y1523" s="1011" t="s">
        <v>1650</v>
      </c>
      <c r="AA1523" s="1011" t="s">
        <v>1651</v>
      </c>
      <c r="AB1523" s="1011" t="s">
        <v>140</v>
      </c>
    </row>
    <row r="1524" spans="1:28" x14ac:dyDescent="0.25">
      <c r="A1524" s="1011">
        <v>93757912</v>
      </c>
      <c r="B1524" s="1011" t="s">
        <v>2332</v>
      </c>
      <c r="C1524" s="1011" t="s">
        <v>1326</v>
      </c>
      <c r="D1524" s="1011" t="s">
        <v>1</v>
      </c>
      <c r="E1524" s="1011" t="s">
        <v>135</v>
      </c>
      <c r="F1524" s="1011" t="s">
        <v>0</v>
      </c>
      <c r="G1524" s="1011" t="s">
        <v>0</v>
      </c>
      <c r="H1524" s="1011" t="s">
        <v>92</v>
      </c>
      <c r="I1524" s="1011" t="s">
        <v>1382</v>
      </c>
      <c r="J1524" s="1011" t="s">
        <v>1383</v>
      </c>
      <c r="K1524" s="1011" t="s">
        <v>1329</v>
      </c>
      <c r="L1524" s="1011" t="s">
        <v>47</v>
      </c>
      <c r="M1524" s="1011" t="s">
        <v>198</v>
      </c>
      <c r="N1524" s="1011">
        <v>25</v>
      </c>
      <c r="O1524" s="1011">
        <v>25</v>
      </c>
      <c r="P1524" s="1011">
        <v>875</v>
      </c>
      <c r="Q1524" s="1011">
        <v>541.29</v>
      </c>
      <c r="R1524" s="1011">
        <v>35.97</v>
      </c>
      <c r="S1524" s="1011">
        <v>70.74865638</v>
      </c>
      <c r="T1524" s="1011">
        <v>0</v>
      </c>
      <c r="U1524" s="1011">
        <v>0</v>
      </c>
      <c r="V1524" s="1011">
        <v>35.97</v>
      </c>
      <c r="W1524" s="1011" t="s">
        <v>1384</v>
      </c>
      <c r="X1524" s="1011" t="s">
        <v>1331</v>
      </c>
      <c r="Y1524" s="1011" t="s">
        <v>2333</v>
      </c>
      <c r="AA1524" s="1011" t="s">
        <v>2334</v>
      </c>
      <c r="AB1524" s="1011" t="s">
        <v>140</v>
      </c>
    </row>
    <row r="1525" spans="1:28" x14ac:dyDescent="0.25">
      <c r="A1525" s="1011">
        <v>63991905</v>
      </c>
      <c r="B1525" s="1011" t="s">
        <v>2241</v>
      </c>
      <c r="C1525" s="1011" t="s">
        <v>1326</v>
      </c>
      <c r="D1525" s="1011" t="s">
        <v>1</v>
      </c>
      <c r="E1525" s="1011" t="s">
        <v>135</v>
      </c>
      <c r="F1525" s="1011" t="s">
        <v>20</v>
      </c>
      <c r="G1525" s="1011" t="s">
        <v>20</v>
      </c>
      <c r="H1525" s="1011" t="s">
        <v>102</v>
      </c>
      <c r="I1525" s="1011" t="s">
        <v>1376</v>
      </c>
      <c r="J1525" s="1011" t="s">
        <v>1377</v>
      </c>
      <c r="K1525" s="1011" t="s">
        <v>1329</v>
      </c>
      <c r="L1525" s="1011" t="s">
        <v>47</v>
      </c>
      <c r="M1525" s="1011" t="s">
        <v>198</v>
      </c>
      <c r="N1525" s="1011">
        <v>28</v>
      </c>
      <c r="O1525" s="1011">
        <v>0</v>
      </c>
      <c r="P1525" s="1011">
        <v>978.04</v>
      </c>
      <c r="Q1525" s="1011">
        <v>839.94</v>
      </c>
      <c r="R1525" s="1011">
        <v>230.94</v>
      </c>
      <c r="S1525" s="1011">
        <v>112.5476</v>
      </c>
      <c r="T1525" s="1011">
        <v>0</v>
      </c>
      <c r="U1525" s="1011">
        <v>0</v>
      </c>
      <c r="V1525" s="1011">
        <v>230.94</v>
      </c>
      <c r="W1525" s="1011" t="s">
        <v>1378</v>
      </c>
      <c r="X1525" s="1011" t="s">
        <v>1331</v>
      </c>
      <c r="Y1525" s="1011" t="s">
        <v>2242</v>
      </c>
      <c r="AA1525" s="1011" t="s">
        <v>2243</v>
      </c>
      <c r="AB1525" s="1011" t="s">
        <v>140</v>
      </c>
    </row>
    <row r="1526" spans="1:28" x14ac:dyDescent="0.25">
      <c r="A1526" s="1011">
        <v>33754342</v>
      </c>
      <c r="B1526" s="1011" t="s">
        <v>1850</v>
      </c>
      <c r="C1526" s="1011" t="s">
        <v>1326</v>
      </c>
      <c r="D1526" s="1011" t="s">
        <v>1</v>
      </c>
      <c r="E1526" s="1011" t="s">
        <v>135</v>
      </c>
      <c r="F1526" s="1011" t="s">
        <v>74</v>
      </c>
      <c r="G1526" s="1011" t="s">
        <v>74</v>
      </c>
      <c r="H1526" s="1011" t="s">
        <v>104</v>
      </c>
      <c r="I1526" s="1011" t="s">
        <v>1688</v>
      </c>
      <c r="J1526" s="1011" t="s">
        <v>1416</v>
      </c>
      <c r="K1526" s="1011" t="s">
        <v>1329</v>
      </c>
      <c r="L1526" s="1011" t="s">
        <v>47</v>
      </c>
      <c r="M1526" s="1011" t="s">
        <v>198</v>
      </c>
      <c r="N1526" s="1011">
        <v>55</v>
      </c>
      <c r="O1526" s="1011">
        <v>54</v>
      </c>
      <c r="P1526" s="1011">
        <v>717.34</v>
      </c>
      <c r="Q1526" s="1011">
        <v>3164.46</v>
      </c>
      <c r="R1526" s="1011">
        <v>582.30999999999995</v>
      </c>
      <c r="S1526" s="1011">
        <v>396.00005807999997</v>
      </c>
      <c r="T1526" s="1011">
        <v>0</v>
      </c>
      <c r="U1526" s="1011">
        <v>0</v>
      </c>
      <c r="V1526" s="1011">
        <v>582.30999999999995</v>
      </c>
      <c r="W1526" s="1011" t="s">
        <v>1397</v>
      </c>
      <c r="X1526" s="1011" t="s">
        <v>1331</v>
      </c>
      <c r="Y1526" s="1011" t="s">
        <v>1851</v>
      </c>
      <c r="AA1526" s="1011" t="s">
        <v>1852</v>
      </c>
      <c r="AB1526" s="1011" t="s">
        <v>140</v>
      </c>
    </row>
    <row r="1527" spans="1:28" x14ac:dyDescent="0.25">
      <c r="A1527" s="1011">
        <v>54180716</v>
      </c>
      <c r="B1527" s="1011" t="s">
        <v>2293</v>
      </c>
      <c r="C1527" s="1011" t="s">
        <v>1326</v>
      </c>
      <c r="D1527" s="1011" t="s">
        <v>1</v>
      </c>
      <c r="E1527" s="1011" t="s">
        <v>135</v>
      </c>
      <c r="F1527" s="1011" t="s">
        <v>6</v>
      </c>
      <c r="G1527" s="1011" t="s">
        <v>6</v>
      </c>
      <c r="H1527" s="1011" t="s">
        <v>88</v>
      </c>
      <c r="I1527" s="1011" t="s">
        <v>2294</v>
      </c>
      <c r="J1527" s="1011" t="s">
        <v>1989</v>
      </c>
      <c r="K1527" s="1011" t="s">
        <v>1329</v>
      </c>
      <c r="L1527" s="1011" t="s">
        <v>47</v>
      </c>
      <c r="M1527" s="1011" t="s">
        <v>198</v>
      </c>
      <c r="N1527" s="1011">
        <v>64</v>
      </c>
      <c r="O1527" s="1011">
        <v>45</v>
      </c>
      <c r="P1527" s="1011">
        <v>910</v>
      </c>
      <c r="Q1527" s="1011">
        <v>2862.57</v>
      </c>
      <c r="R1527" s="1011">
        <v>373.66</v>
      </c>
      <c r="S1527" s="1011">
        <v>259.22795637000002</v>
      </c>
      <c r="T1527" s="1011">
        <v>0</v>
      </c>
      <c r="U1527" s="1011">
        <v>0</v>
      </c>
      <c r="V1527" s="1011">
        <v>373.66</v>
      </c>
      <c r="W1527" s="1011" t="s">
        <v>1990</v>
      </c>
      <c r="X1527" s="1011" t="s">
        <v>1331</v>
      </c>
      <c r="Y1527" s="1011" t="s">
        <v>2295</v>
      </c>
      <c r="AA1527" s="1011" t="s">
        <v>2296</v>
      </c>
      <c r="AB1527" s="1011" t="s">
        <v>140</v>
      </c>
    </row>
    <row r="1528" spans="1:28" x14ac:dyDescent="0.25">
      <c r="A1528" s="1011">
        <v>74068347</v>
      </c>
      <c r="B1528" s="1011" t="s">
        <v>1741</v>
      </c>
      <c r="C1528" s="1011" t="s">
        <v>1326</v>
      </c>
      <c r="D1528" s="1011" t="s">
        <v>1</v>
      </c>
      <c r="E1528" s="1011" t="s">
        <v>135</v>
      </c>
      <c r="F1528" s="1011" t="s">
        <v>14</v>
      </c>
      <c r="G1528" s="1011" t="s">
        <v>14</v>
      </c>
      <c r="H1528" s="1011" t="s">
        <v>101</v>
      </c>
      <c r="I1528" s="1011" t="s">
        <v>1742</v>
      </c>
      <c r="J1528" s="1011" t="s">
        <v>1565</v>
      </c>
      <c r="K1528" s="1011" t="s">
        <v>1329</v>
      </c>
      <c r="L1528" s="1011" t="s">
        <v>47</v>
      </c>
      <c r="M1528" s="1011" t="s">
        <v>198</v>
      </c>
      <c r="N1528" s="1011">
        <v>102</v>
      </c>
      <c r="O1528" s="1011">
        <v>64</v>
      </c>
      <c r="P1528" s="1011">
        <v>2620.5</v>
      </c>
      <c r="Q1528" s="1011">
        <v>2757.17</v>
      </c>
      <c r="R1528" s="1011">
        <v>335.89</v>
      </c>
      <c r="S1528" s="1011">
        <v>740.17455452000002</v>
      </c>
      <c r="T1528" s="1011">
        <v>0</v>
      </c>
      <c r="U1528" s="1011">
        <v>0</v>
      </c>
      <c r="V1528" s="1011">
        <v>335.89</v>
      </c>
      <c r="W1528" s="1011" t="s">
        <v>65</v>
      </c>
      <c r="X1528" s="1011" t="s">
        <v>1331</v>
      </c>
      <c r="Y1528" s="1011" t="s">
        <v>1743</v>
      </c>
      <c r="AA1528" s="1011" t="s">
        <v>1744</v>
      </c>
      <c r="AB1528" s="1011" t="s">
        <v>140</v>
      </c>
    </row>
    <row r="1529" spans="1:28" x14ac:dyDescent="0.25">
      <c r="A1529" s="1011">
        <v>74237348</v>
      </c>
      <c r="B1529" s="1011" t="s">
        <v>1765</v>
      </c>
      <c r="C1529" s="1011" t="s">
        <v>1326</v>
      </c>
      <c r="D1529" s="1011" t="s">
        <v>1</v>
      </c>
      <c r="E1529" s="1011" t="s">
        <v>135</v>
      </c>
      <c r="F1529" s="1011" t="s">
        <v>69</v>
      </c>
      <c r="G1529" s="1011" t="s">
        <v>69</v>
      </c>
      <c r="H1529" s="1011" t="s">
        <v>97</v>
      </c>
      <c r="I1529" s="1011" t="s">
        <v>1766</v>
      </c>
      <c r="J1529" s="1011" t="s">
        <v>1767</v>
      </c>
      <c r="K1529" s="1011" t="s">
        <v>1329</v>
      </c>
      <c r="L1529" s="1011" t="s">
        <v>47</v>
      </c>
      <c r="M1529" s="1011" t="s">
        <v>198</v>
      </c>
      <c r="N1529" s="1011">
        <v>323.25</v>
      </c>
      <c r="O1529" s="1011">
        <v>199</v>
      </c>
      <c r="P1529" s="1011">
        <v>7476.11</v>
      </c>
      <c r="Q1529" s="1011">
        <v>11618.15</v>
      </c>
      <c r="R1529" s="1011">
        <v>1960.86</v>
      </c>
      <c r="S1529" s="1011">
        <v>1959.0281830399999</v>
      </c>
      <c r="T1529" s="1011">
        <v>0</v>
      </c>
      <c r="U1529" s="1011">
        <v>0</v>
      </c>
      <c r="V1529" s="1011">
        <v>1960.86</v>
      </c>
      <c r="W1529" s="1011" t="s">
        <v>1768</v>
      </c>
      <c r="X1529" s="1011" t="s">
        <v>1331</v>
      </c>
      <c r="Y1529" s="1011" t="s">
        <v>1769</v>
      </c>
      <c r="AA1529" s="1011" t="s">
        <v>1770</v>
      </c>
      <c r="AB1529" s="1011" t="s">
        <v>140</v>
      </c>
    </row>
    <row r="1530" spans="1:28" x14ac:dyDescent="0.25">
      <c r="A1530" s="1011">
        <v>64034705</v>
      </c>
      <c r="B1530" s="1011" t="s">
        <v>2467</v>
      </c>
      <c r="C1530" s="1011" t="s">
        <v>1326</v>
      </c>
      <c r="D1530" s="1011" t="s">
        <v>1</v>
      </c>
      <c r="E1530" s="1011" t="s">
        <v>135</v>
      </c>
      <c r="F1530" s="1011" t="s">
        <v>34</v>
      </c>
      <c r="G1530" s="1011" t="s">
        <v>34</v>
      </c>
      <c r="H1530" s="1011" t="s">
        <v>89</v>
      </c>
      <c r="I1530" s="1011" t="s">
        <v>2468</v>
      </c>
      <c r="J1530" s="1011" t="s">
        <v>1371</v>
      </c>
      <c r="K1530" s="1011" t="s">
        <v>1329</v>
      </c>
      <c r="L1530" s="1011" t="s">
        <v>47</v>
      </c>
      <c r="M1530" s="1011" t="s">
        <v>198</v>
      </c>
      <c r="N1530" s="1011">
        <v>29</v>
      </c>
      <c r="O1530" s="1011">
        <v>16</v>
      </c>
      <c r="P1530" s="1011">
        <v>521</v>
      </c>
      <c r="Q1530" s="1011">
        <v>1781.53</v>
      </c>
      <c r="R1530" s="1011">
        <v>364.38000052000001</v>
      </c>
      <c r="S1530" s="1011">
        <v>161.63118832999999</v>
      </c>
      <c r="T1530" s="1011">
        <v>5.2E-7</v>
      </c>
      <c r="U1530" s="1011">
        <v>0</v>
      </c>
      <c r="V1530" s="1011">
        <v>364.38</v>
      </c>
      <c r="W1530" s="1011" t="s">
        <v>1372</v>
      </c>
      <c r="X1530" s="1011" t="s">
        <v>1331</v>
      </c>
      <c r="Y1530" s="1011" t="s">
        <v>2469</v>
      </c>
      <c r="AA1530" s="1011" t="s">
        <v>2470</v>
      </c>
      <c r="AB1530" s="1011" t="s">
        <v>140</v>
      </c>
    </row>
    <row r="1531" spans="1:28" x14ac:dyDescent="0.25">
      <c r="A1531" s="1011">
        <v>34261214</v>
      </c>
      <c r="B1531" s="1011" t="s">
        <v>2303</v>
      </c>
      <c r="C1531" s="1011" t="s">
        <v>1326</v>
      </c>
      <c r="D1531" s="1011" t="s">
        <v>1</v>
      </c>
      <c r="E1531" s="1011" t="s">
        <v>135</v>
      </c>
      <c r="F1531" s="1011" t="s">
        <v>20</v>
      </c>
      <c r="G1531" s="1011" t="s">
        <v>20</v>
      </c>
      <c r="H1531" s="1011" t="s">
        <v>529</v>
      </c>
      <c r="I1531" s="1011" t="s">
        <v>2304</v>
      </c>
      <c r="J1531" s="1011" t="s">
        <v>1510</v>
      </c>
      <c r="K1531" s="1011" t="s">
        <v>1329</v>
      </c>
      <c r="L1531" s="1011" t="s">
        <v>47</v>
      </c>
      <c r="M1531" s="1011" t="s">
        <v>198</v>
      </c>
      <c r="N1531" s="1011">
        <v>59</v>
      </c>
      <c r="O1531" s="1011">
        <v>55</v>
      </c>
      <c r="P1531" s="1011">
        <v>2305.8000000000002</v>
      </c>
      <c r="Q1531" s="1011">
        <v>16394.939999999999</v>
      </c>
      <c r="R1531" s="1011">
        <v>1975.17</v>
      </c>
      <c r="S1531" s="1011">
        <v>292.81859711999999</v>
      </c>
      <c r="T1531" s="1011">
        <v>0</v>
      </c>
      <c r="U1531" s="1011">
        <v>0</v>
      </c>
      <c r="V1531" s="1011">
        <v>1975.17</v>
      </c>
      <c r="W1531" s="1011" t="s">
        <v>1511</v>
      </c>
      <c r="X1531" s="1011" t="s">
        <v>1331</v>
      </c>
      <c r="Y1531" s="1011" t="s">
        <v>2305</v>
      </c>
      <c r="AA1531" s="1011" t="s">
        <v>2306</v>
      </c>
      <c r="AB1531" s="1011" t="s">
        <v>140</v>
      </c>
    </row>
    <row r="1532" spans="1:28" x14ac:dyDescent="0.25">
      <c r="A1532" s="1011">
        <v>83753855</v>
      </c>
      <c r="B1532" s="1011" t="s">
        <v>2151</v>
      </c>
      <c r="C1532" s="1011" t="s">
        <v>1326</v>
      </c>
      <c r="D1532" s="1011" t="s">
        <v>1</v>
      </c>
      <c r="E1532" s="1011" t="s">
        <v>135</v>
      </c>
      <c r="F1532" s="1011" t="s">
        <v>20</v>
      </c>
      <c r="G1532" s="1011" t="s">
        <v>20</v>
      </c>
      <c r="H1532" s="1011" t="s">
        <v>92</v>
      </c>
      <c r="I1532" s="1011" t="s">
        <v>1503</v>
      </c>
      <c r="J1532" s="1011" t="s">
        <v>1504</v>
      </c>
      <c r="K1532" s="1011" t="s">
        <v>1329</v>
      </c>
      <c r="L1532" s="1011" t="s">
        <v>47</v>
      </c>
      <c r="M1532" s="1011" t="s">
        <v>198</v>
      </c>
      <c r="N1532" s="1011">
        <v>255</v>
      </c>
      <c r="O1532" s="1011">
        <v>211</v>
      </c>
      <c r="P1532" s="1011">
        <v>9085</v>
      </c>
      <c r="Q1532" s="1011">
        <v>6113.98</v>
      </c>
      <c r="R1532" s="1011">
        <v>68.989999999999995</v>
      </c>
      <c r="S1532" s="1011">
        <v>584.29921368999999</v>
      </c>
      <c r="T1532" s="1011">
        <v>0</v>
      </c>
      <c r="U1532" s="1011">
        <v>0</v>
      </c>
      <c r="V1532" s="1011">
        <v>68.989999999999995</v>
      </c>
      <c r="W1532" s="1011" t="s">
        <v>1505</v>
      </c>
      <c r="X1532" s="1011" t="s">
        <v>1331</v>
      </c>
      <c r="Y1532" s="1011" t="s">
        <v>2152</v>
      </c>
      <c r="AA1532" s="1011" t="s">
        <v>2153</v>
      </c>
      <c r="AB1532" s="1011" t="s">
        <v>140</v>
      </c>
    </row>
    <row r="1533" spans="1:28" x14ac:dyDescent="0.25">
      <c r="A1533" s="1011">
        <v>43758085</v>
      </c>
      <c r="B1533" s="1011" t="s">
        <v>2218</v>
      </c>
      <c r="C1533" s="1011" t="s">
        <v>1326</v>
      </c>
      <c r="D1533" s="1011" t="s">
        <v>1</v>
      </c>
      <c r="E1533" s="1011" t="s">
        <v>135</v>
      </c>
      <c r="F1533" s="1011" t="s">
        <v>38</v>
      </c>
      <c r="G1533" s="1011" t="s">
        <v>38</v>
      </c>
      <c r="H1533" s="1011" t="s">
        <v>101</v>
      </c>
      <c r="I1533" s="1011" t="s">
        <v>2219</v>
      </c>
      <c r="J1533" s="1011" t="s">
        <v>1755</v>
      </c>
      <c r="K1533" s="1011" t="s">
        <v>1329</v>
      </c>
      <c r="L1533" s="1011" t="s">
        <v>47</v>
      </c>
      <c r="M1533" s="1011" t="s">
        <v>198</v>
      </c>
      <c r="N1533" s="1011">
        <v>38</v>
      </c>
      <c r="O1533" s="1011">
        <v>38</v>
      </c>
      <c r="P1533" s="1011">
        <v>1538.92</v>
      </c>
      <c r="Q1533" s="1011">
        <v>876.44</v>
      </c>
      <c r="R1533" s="1011">
        <v>80.27</v>
      </c>
      <c r="S1533" s="1011">
        <v>148.27305281</v>
      </c>
      <c r="T1533" s="1011">
        <v>0</v>
      </c>
      <c r="U1533" s="1011">
        <v>0</v>
      </c>
      <c r="V1533" s="1011">
        <v>80.27</v>
      </c>
      <c r="W1533" s="1011" t="s">
        <v>1361</v>
      </c>
      <c r="X1533" s="1011" t="s">
        <v>1331</v>
      </c>
      <c r="Y1533" s="1011" t="s">
        <v>2220</v>
      </c>
      <c r="AA1533" s="1011" t="s">
        <v>2221</v>
      </c>
      <c r="AB1533" s="1011" t="s">
        <v>140</v>
      </c>
    </row>
    <row r="1534" spans="1:28" x14ac:dyDescent="0.25">
      <c r="A1534" s="1011">
        <v>14253462</v>
      </c>
      <c r="B1534" s="1011" t="s">
        <v>1798</v>
      </c>
      <c r="C1534" s="1011" t="s">
        <v>1326</v>
      </c>
      <c r="D1534" s="1011" t="s">
        <v>1</v>
      </c>
      <c r="E1534" s="1011" t="s">
        <v>135</v>
      </c>
      <c r="F1534" s="1011" t="s">
        <v>6</v>
      </c>
      <c r="G1534" s="1011" t="s">
        <v>6</v>
      </c>
      <c r="H1534" s="1011" t="s">
        <v>99</v>
      </c>
      <c r="I1534" s="1011" t="s">
        <v>1688</v>
      </c>
      <c r="J1534" s="1011" t="s">
        <v>1416</v>
      </c>
      <c r="K1534" s="1011" t="s">
        <v>1329</v>
      </c>
      <c r="L1534" s="1011" t="s">
        <v>47</v>
      </c>
      <c r="M1534" s="1011" t="s">
        <v>198</v>
      </c>
      <c r="N1534" s="1011">
        <v>304</v>
      </c>
      <c r="O1534" s="1011">
        <v>294</v>
      </c>
      <c r="P1534" s="1011">
        <v>8728</v>
      </c>
      <c r="Q1534" s="1011">
        <v>11528.64</v>
      </c>
      <c r="R1534" s="1011">
        <v>818.69</v>
      </c>
      <c r="S1534" s="1011">
        <v>2263.5358052199999</v>
      </c>
      <c r="T1534" s="1011">
        <v>0</v>
      </c>
      <c r="U1534" s="1011">
        <v>354</v>
      </c>
      <c r="V1534" s="1011">
        <v>1172.69</v>
      </c>
      <c r="W1534" s="1011" t="s">
        <v>1397</v>
      </c>
      <c r="X1534" s="1011" t="s">
        <v>1331</v>
      </c>
      <c r="Y1534" s="1011" t="s">
        <v>1799</v>
      </c>
      <c r="AA1534" s="1011" t="s">
        <v>1800</v>
      </c>
      <c r="AB1534" s="1011" t="s">
        <v>140</v>
      </c>
    </row>
    <row r="1535" spans="1:28" x14ac:dyDescent="0.25">
      <c r="A1535" s="1011">
        <v>94142809</v>
      </c>
      <c r="B1535" s="1011" t="s">
        <v>1912</v>
      </c>
      <c r="C1535" s="1011" t="s">
        <v>1326</v>
      </c>
      <c r="D1535" s="1011" t="s">
        <v>1</v>
      </c>
      <c r="E1535" s="1011" t="s">
        <v>135</v>
      </c>
      <c r="F1535" s="1011" t="s">
        <v>48</v>
      </c>
      <c r="G1535" s="1011" t="s">
        <v>48</v>
      </c>
      <c r="H1535" s="1011" t="s">
        <v>93</v>
      </c>
      <c r="I1535" s="1011" t="s">
        <v>1913</v>
      </c>
      <c r="J1535" s="1011" t="s">
        <v>1914</v>
      </c>
      <c r="K1535" s="1011" t="s">
        <v>1329</v>
      </c>
      <c r="L1535" s="1011" t="s">
        <v>47</v>
      </c>
      <c r="M1535" s="1011" t="s">
        <v>198</v>
      </c>
      <c r="N1535" s="1011">
        <v>216.99979999999999</v>
      </c>
      <c r="O1535" s="1011">
        <v>181.99979999999999</v>
      </c>
      <c r="P1535" s="1011">
        <v>2805.11</v>
      </c>
      <c r="Q1535" s="1011">
        <v>7038.54</v>
      </c>
      <c r="R1535" s="1011">
        <v>1730.29</v>
      </c>
      <c r="S1535" s="1011">
        <v>1763.1765771</v>
      </c>
      <c r="T1535" s="1011">
        <v>0</v>
      </c>
      <c r="U1535" s="1011">
        <v>0</v>
      </c>
      <c r="V1535" s="1011">
        <v>1730.29</v>
      </c>
      <c r="W1535" s="1011" t="s">
        <v>1915</v>
      </c>
      <c r="X1535" s="1011" t="s">
        <v>1331</v>
      </c>
      <c r="Y1535" s="1011" t="s">
        <v>1916</v>
      </c>
      <c r="AA1535" s="1011" t="s">
        <v>1917</v>
      </c>
      <c r="AB1535" s="1011" t="s">
        <v>140</v>
      </c>
    </row>
    <row r="1536" spans="1:28" x14ac:dyDescent="0.25">
      <c r="A1536" s="1011">
        <v>14163976</v>
      </c>
      <c r="B1536" s="1011" t="s">
        <v>1636</v>
      </c>
      <c r="C1536" s="1011" t="s">
        <v>1326</v>
      </c>
      <c r="D1536" s="1011" t="s">
        <v>1</v>
      </c>
      <c r="E1536" s="1011" t="s">
        <v>135</v>
      </c>
      <c r="F1536" s="1011" t="s">
        <v>6</v>
      </c>
      <c r="G1536" s="1011" t="s">
        <v>6</v>
      </c>
      <c r="H1536" s="1011" t="s">
        <v>529</v>
      </c>
      <c r="I1536" s="1011" t="s">
        <v>1637</v>
      </c>
      <c r="J1536" s="1011" t="s">
        <v>1360</v>
      </c>
      <c r="K1536" s="1011" t="s">
        <v>1329</v>
      </c>
      <c r="L1536" s="1011" t="s">
        <v>47</v>
      </c>
      <c r="M1536" s="1011" t="s">
        <v>198</v>
      </c>
      <c r="N1536" s="1011">
        <v>138</v>
      </c>
      <c r="O1536" s="1011">
        <v>97</v>
      </c>
      <c r="P1536" s="1011">
        <v>1666.22</v>
      </c>
      <c r="Q1536" s="1011">
        <v>9586.23</v>
      </c>
      <c r="R1536" s="1011">
        <v>564.94000000000005</v>
      </c>
      <c r="S1536" s="1011">
        <v>1495.2639827200001</v>
      </c>
      <c r="T1536" s="1011">
        <v>0</v>
      </c>
      <c r="U1536" s="1011">
        <v>85.36</v>
      </c>
      <c r="V1536" s="1011">
        <v>650.29999999999995</v>
      </c>
      <c r="W1536" s="1011" t="s">
        <v>1361</v>
      </c>
      <c r="X1536" s="1011" t="s">
        <v>1331</v>
      </c>
      <c r="Y1536" s="1011" t="s">
        <v>1638</v>
      </c>
      <c r="AA1536" s="1011" t="s">
        <v>1639</v>
      </c>
      <c r="AB1536" s="1011" t="s">
        <v>140</v>
      </c>
    </row>
    <row r="1537" spans="1:28" x14ac:dyDescent="0.25">
      <c r="A1537" s="1011">
        <v>53767018</v>
      </c>
      <c r="B1537" s="1011" t="s">
        <v>1514</v>
      </c>
      <c r="C1537" s="1011" t="s">
        <v>1326</v>
      </c>
      <c r="D1537" s="1011" t="s">
        <v>1</v>
      </c>
      <c r="E1537" s="1011" t="s">
        <v>135</v>
      </c>
      <c r="F1537" s="1011" t="s">
        <v>6</v>
      </c>
      <c r="G1537" s="1011" t="s">
        <v>6</v>
      </c>
      <c r="H1537" s="1011" t="s">
        <v>88</v>
      </c>
      <c r="I1537" s="1011" t="s">
        <v>1515</v>
      </c>
      <c r="J1537" s="1011" t="s">
        <v>1516</v>
      </c>
      <c r="K1537" s="1011" t="s">
        <v>1329</v>
      </c>
      <c r="L1537" s="1011" t="s">
        <v>47</v>
      </c>
      <c r="M1537" s="1011" t="s">
        <v>198</v>
      </c>
      <c r="N1537" s="1011">
        <v>99</v>
      </c>
      <c r="O1537" s="1011">
        <v>34</v>
      </c>
      <c r="P1537" s="1011">
        <v>807.5</v>
      </c>
      <c r="Q1537" s="1011">
        <v>4688.1400000000003</v>
      </c>
      <c r="R1537" s="1011">
        <v>1043.72</v>
      </c>
      <c r="S1537" s="1011">
        <v>245.18335536999999</v>
      </c>
      <c r="T1537" s="1011">
        <v>0</v>
      </c>
      <c r="U1537" s="1011">
        <v>0</v>
      </c>
      <c r="V1537" s="1011">
        <v>1043.72</v>
      </c>
      <c r="W1537" s="1011" t="s">
        <v>1517</v>
      </c>
      <c r="X1537" s="1011" t="s">
        <v>1331</v>
      </c>
      <c r="Y1537" s="1011" t="s">
        <v>1518</v>
      </c>
      <c r="AA1537" s="1011" t="s">
        <v>1519</v>
      </c>
      <c r="AB1537" s="1011" t="s">
        <v>140</v>
      </c>
    </row>
    <row r="1538" spans="1:28" x14ac:dyDescent="0.25">
      <c r="A1538" s="1011">
        <v>64166572</v>
      </c>
      <c r="B1538" s="1011" t="s">
        <v>2082</v>
      </c>
      <c r="C1538" s="1011" t="s">
        <v>1326</v>
      </c>
      <c r="D1538" s="1011" t="s">
        <v>1</v>
      </c>
      <c r="E1538" s="1011" t="s">
        <v>135</v>
      </c>
      <c r="F1538" s="1011" t="s">
        <v>20</v>
      </c>
      <c r="G1538" s="1011" t="s">
        <v>20</v>
      </c>
      <c r="H1538" s="1011" t="s">
        <v>1394</v>
      </c>
      <c r="I1538" s="1011" t="s">
        <v>2083</v>
      </c>
      <c r="J1538" s="1011" t="s">
        <v>1499</v>
      </c>
      <c r="K1538" s="1011" t="s">
        <v>1329</v>
      </c>
      <c r="L1538" s="1011" t="s">
        <v>47</v>
      </c>
      <c r="M1538" s="1011" t="s">
        <v>198</v>
      </c>
      <c r="N1538" s="1011">
        <v>0</v>
      </c>
      <c r="O1538" s="1011">
        <v>0</v>
      </c>
      <c r="P1538" s="1011">
        <v>0</v>
      </c>
      <c r="Q1538" s="1011">
        <v>0</v>
      </c>
      <c r="R1538" s="1011">
        <v>0</v>
      </c>
      <c r="S1538" s="1011">
        <v>0</v>
      </c>
      <c r="T1538" s="1011">
        <v>0</v>
      </c>
      <c r="U1538" s="1011">
        <v>0</v>
      </c>
      <c r="V1538" s="1011">
        <v>0</v>
      </c>
      <c r="W1538" s="1011" t="s">
        <v>1361</v>
      </c>
      <c r="X1538" s="1011" t="s">
        <v>1331</v>
      </c>
      <c r="Y1538" s="1011" t="s">
        <v>2084</v>
      </c>
      <c r="AA1538" s="1011" t="s">
        <v>2085</v>
      </c>
      <c r="AB1538" s="1011" t="s">
        <v>140</v>
      </c>
    </row>
    <row r="1539" spans="1:28" x14ac:dyDescent="0.25">
      <c r="A1539" s="1011">
        <v>54044805</v>
      </c>
      <c r="B1539" s="1011" t="s">
        <v>1857</v>
      </c>
      <c r="C1539" s="1011" t="s">
        <v>1326</v>
      </c>
      <c r="D1539" s="1011" t="s">
        <v>113</v>
      </c>
      <c r="E1539" s="1011" t="s">
        <v>135</v>
      </c>
      <c r="F1539" s="1011" t="s">
        <v>267</v>
      </c>
      <c r="G1539" s="1011" t="s">
        <v>1687</v>
      </c>
      <c r="H1539" s="1011" t="s">
        <v>530</v>
      </c>
      <c r="I1539" s="1011" t="s">
        <v>1858</v>
      </c>
      <c r="J1539" s="1011" t="s">
        <v>1859</v>
      </c>
      <c r="K1539" s="1011" t="s">
        <v>1329</v>
      </c>
      <c r="L1539" s="1011" t="s">
        <v>47</v>
      </c>
      <c r="M1539" s="1011" t="s">
        <v>198</v>
      </c>
      <c r="N1539" s="1011">
        <v>73</v>
      </c>
      <c r="O1539" s="1011">
        <v>73</v>
      </c>
      <c r="P1539" s="1011">
        <v>3671.75</v>
      </c>
      <c r="Q1539" s="1011">
        <v>13873.02</v>
      </c>
      <c r="R1539" s="1011">
        <v>5398.67</v>
      </c>
      <c r="S1539" s="1011">
        <v>1047.43301466</v>
      </c>
      <c r="T1539" s="1011">
        <v>0</v>
      </c>
      <c r="U1539" s="1011">
        <v>0</v>
      </c>
      <c r="V1539" s="1011">
        <v>5398.67</v>
      </c>
      <c r="W1539" s="1011" t="s">
        <v>1860</v>
      </c>
      <c r="X1539" s="1011" t="s">
        <v>1331</v>
      </c>
      <c r="Y1539" s="1011" t="s">
        <v>1861</v>
      </c>
      <c r="AA1539" s="1011" t="s">
        <v>1862</v>
      </c>
      <c r="AB1539" s="1011" t="s">
        <v>140</v>
      </c>
    </row>
    <row r="1540" spans="1:28" x14ac:dyDescent="0.25">
      <c r="A1540" s="1011">
        <v>54044805</v>
      </c>
      <c r="B1540" s="1011" t="s">
        <v>1857</v>
      </c>
      <c r="C1540" s="1011" t="s">
        <v>1326</v>
      </c>
      <c r="D1540" s="1011" t="s">
        <v>113</v>
      </c>
      <c r="E1540" s="1011" t="s">
        <v>135</v>
      </c>
      <c r="F1540" s="1011" t="s">
        <v>267</v>
      </c>
      <c r="G1540" s="1011" t="s">
        <v>1687</v>
      </c>
      <c r="H1540" s="1011" t="s">
        <v>102</v>
      </c>
      <c r="I1540" s="1011" t="s">
        <v>1858</v>
      </c>
      <c r="J1540" s="1011" t="s">
        <v>1859</v>
      </c>
      <c r="K1540" s="1011" t="s">
        <v>1329</v>
      </c>
      <c r="L1540" s="1011" t="s">
        <v>47</v>
      </c>
      <c r="M1540" s="1011" t="s">
        <v>198</v>
      </c>
      <c r="N1540" s="1011">
        <v>32</v>
      </c>
      <c r="O1540" s="1011">
        <v>1</v>
      </c>
      <c r="P1540" s="1011">
        <v>392.05</v>
      </c>
      <c r="Q1540" s="1011">
        <v>2059.6799999999998</v>
      </c>
      <c r="R1540" s="1011">
        <v>448.25</v>
      </c>
      <c r="S1540" s="1011">
        <v>79.508418579999997</v>
      </c>
      <c r="T1540" s="1011">
        <v>0</v>
      </c>
      <c r="U1540" s="1011">
        <v>0</v>
      </c>
      <c r="V1540" s="1011">
        <v>448.25</v>
      </c>
      <c r="W1540" s="1011" t="s">
        <v>1860</v>
      </c>
      <c r="X1540" s="1011" t="s">
        <v>1331</v>
      </c>
      <c r="Y1540" s="1011" t="s">
        <v>1861</v>
      </c>
      <c r="AA1540" s="1011" t="s">
        <v>1862</v>
      </c>
      <c r="AB1540" s="1011" t="s">
        <v>140</v>
      </c>
    </row>
    <row r="1541" spans="1:28" x14ac:dyDescent="0.25">
      <c r="A1541" s="1011">
        <v>54180716</v>
      </c>
      <c r="B1541" s="1011" t="s">
        <v>2293</v>
      </c>
      <c r="C1541" s="1011" t="s">
        <v>1326</v>
      </c>
      <c r="D1541" s="1011" t="s">
        <v>1</v>
      </c>
      <c r="E1541" s="1011" t="s">
        <v>135</v>
      </c>
      <c r="F1541" s="1011" t="s">
        <v>6</v>
      </c>
      <c r="G1541" s="1011" t="s">
        <v>6</v>
      </c>
      <c r="H1541" s="1011" t="s">
        <v>101</v>
      </c>
      <c r="I1541" s="1011" t="s">
        <v>2294</v>
      </c>
      <c r="J1541" s="1011" t="s">
        <v>1989</v>
      </c>
      <c r="K1541" s="1011" t="s">
        <v>1329</v>
      </c>
      <c r="L1541" s="1011" t="s">
        <v>47</v>
      </c>
      <c r="M1541" s="1011" t="s">
        <v>198</v>
      </c>
      <c r="N1541" s="1011">
        <v>0.16669999999999999</v>
      </c>
      <c r="O1541" s="1011">
        <v>0</v>
      </c>
      <c r="P1541" s="1011">
        <v>2</v>
      </c>
      <c r="Q1541" s="1011">
        <v>10.81</v>
      </c>
      <c r="R1541" s="1011">
        <v>3.36</v>
      </c>
      <c r="S1541" s="1011">
        <v>0</v>
      </c>
      <c r="T1541" s="1011">
        <v>0</v>
      </c>
      <c r="U1541" s="1011">
        <v>0</v>
      </c>
      <c r="V1541" s="1011">
        <v>3.36</v>
      </c>
      <c r="W1541" s="1011" t="s">
        <v>1990</v>
      </c>
      <c r="X1541" s="1011" t="s">
        <v>1331</v>
      </c>
      <c r="Y1541" s="1011" t="s">
        <v>2295</v>
      </c>
      <c r="AA1541" s="1011" t="s">
        <v>2296</v>
      </c>
      <c r="AB1541" s="1011" t="s">
        <v>140</v>
      </c>
    </row>
    <row r="1542" spans="1:28" x14ac:dyDescent="0.25">
      <c r="A1542" s="1011">
        <v>23756356</v>
      </c>
      <c r="B1542" s="1011" t="s">
        <v>2402</v>
      </c>
      <c r="C1542" s="1011" t="s">
        <v>1326</v>
      </c>
      <c r="D1542" s="1011" t="s">
        <v>1</v>
      </c>
      <c r="E1542" s="1011" t="s">
        <v>135</v>
      </c>
      <c r="F1542" s="1011" t="s">
        <v>11</v>
      </c>
      <c r="G1542" s="1011" t="s">
        <v>11</v>
      </c>
      <c r="H1542" s="1011" t="s">
        <v>91</v>
      </c>
      <c r="I1542" s="1011" t="s">
        <v>1498</v>
      </c>
      <c r="J1542" s="1011" t="s">
        <v>1499</v>
      </c>
      <c r="K1542" s="1011" t="s">
        <v>1329</v>
      </c>
      <c r="L1542" s="1011" t="s">
        <v>47</v>
      </c>
      <c r="M1542" s="1011" t="s">
        <v>198</v>
      </c>
      <c r="N1542" s="1011">
        <v>57</v>
      </c>
      <c r="O1542" s="1011">
        <v>52</v>
      </c>
      <c r="P1542" s="1011">
        <v>558.1</v>
      </c>
      <c r="Q1542" s="1011">
        <v>3377.83</v>
      </c>
      <c r="R1542" s="1011">
        <v>890.62000051999996</v>
      </c>
      <c r="S1542" s="1011">
        <v>395.25849634000002</v>
      </c>
      <c r="T1542" s="1011">
        <v>5.2E-7</v>
      </c>
      <c r="U1542" s="1011">
        <v>0</v>
      </c>
      <c r="V1542" s="1011">
        <v>890.62</v>
      </c>
      <c r="W1542" s="1011" t="s">
        <v>1361</v>
      </c>
      <c r="X1542" s="1011" t="s">
        <v>1331</v>
      </c>
      <c r="Y1542" s="1011" t="s">
        <v>2403</v>
      </c>
      <c r="AA1542" s="1011" t="s">
        <v>2404</v>
      </c>
      <c r="AB1542" s="1011" t="s">
        <v>140</v>
      </c>
    </row>
    <row r="1543" spans="1:28" x14ac:dyDescent="0.25">
      <c r="A1543" s="1011">
        <v>94251014</v>
      </c>
      <c r="B1543" s="1011" t="s">
        <v>1937</v>
      </c>
      <c r="C1543" s="1011" t="s">
        <v>1326</v>
      </c>
      <c r="D1543" s="1011" t="s">
        <v>1</v>
      </c>
      <c r="E1543" s="1011" t="s">
        <v>135</v>
      </c>
      <c r="F1543" s="1011" t="s">
        <v>36</v>
      </c>
      <c r="G1543" s="1011" t="s">
        <v>36</v>
      </c>
      <c r="H1543" s="1011" t="s">
        <v>97</v>
      </c>
      <c r="I1543" s="1011" t="s">
        <v>1938</v>
      </c>
      <c r="J1543" s="1011" t="s">
        <v>1939</v>
      </c>
      <c r="K1543" s="1011" t="s">
        <v>1329</v>
      </c>
      <c r="L1543" s="1011" t="s">
        <v>47</v>
      </c>
      <c r="M1543" s="1011" t="s">
        <v>198</v>
      </c>
      <c r="N1543" s="1011">
        <v>72</v>
      </c>
      <c r="O1543" s="1011">
        <v>44</v>
      </c>
      <c r="P1543" s="1011">
        <v>2722.42</v>
      </c>
      <c r="Q1543" s="1011">
        <v>2191.5300000000002</v>
      </c>
      <c r="R1543" s="1011">
        <v>193.75</v>
      </c>
      <c r="S1543" s="1011">
        <v>323.87185758999999</v>
      </c>
      <c r="T1543" s="1011">
        <v>0</v>
      </c>
      <c r="U1543" s="1011">
        <v>0</v>
      </c>
      <c r="V1543" s="1011">
        <v>193.75</v>
      </c>
      <c r="W1543" s="1011" t="s">
        <v>1940</v>
      </c>
      <c r="X1543" s="1011" t="s">
        <v>1331</v>
      </c>
      <c r="Y1543" s="1011" t="s">
        <v>1941</v>
      </c>
      <c r="AA1543" s="1011" t="s">
        <v>1942</v>
      </c>
      <c r="AB1543" s="1011" t="s">
        <v>140</v>
      </c>
    </row>
    <row r="1544" spans="1:28" x14ac:dyDescent="0.25">
      <c r="A1544" s="1011">
        <v>33771395</v>
      </c>
      <c r="B1544" s="1011" t="s">
        <v>2520</v>
      </c>
      <c r="C1544" s="1011" t="s">
        <v>1326</v>
      </c>
      <c r="D1544" s="1011" t="s">
        <v>1</v>
      </c>
      <c r="E1544" s="1011" t="s">
        <v>135</v>
      </c>
      <c r="F1544" s="1011" t="s">
        <v>6</v>
      </c>
      <c r="G1544" s="1011" t="s">
        <v>6</v>
      </c>
      <c r="H1544" s="1011" t="s">
        <v>101</v>
      </c>
      <c r="I1544" s="1011" t="s">
        <v>1688</v>
      </c>
      <c r="J1544" s="1011" t="s">
        <v>1416</v>
      </c>
      <c r="K1544" s="1011" t="s">
        <v>1329</v>
      </c>
      <c r="L1544" s="1011" t="s">
        <v>47</v>
      </c>
      <c r="M1544" s="1011" t="s">
        <v>198</v>
      </c>
      <c r="N1544" s="1011">
        <v>94</v>
      </c>
      <c r="O1544" s="1011">
        <v>86</v>
      </c>
      <c r="P1544" s="1011">
        <v>3767.11</v>
      </c>
      <c r="Q1544" s="1011">
        <v>3120.59</v>
      </c>
      <c r="R1544" s="1011">
        <v>309.85000000000002</v>
      </c>
      <c r="S1544" s="1011">
        <v>702.64360069999998</v>
      </c>
      <c r="T1544" s="1011">
        <v>0</v>
      </c>
      <c r="U1544" s="1011">
        <v>0</v>
      </c>
      <c r="V1544" s="1011">
        <v>309.85000000000002</v>
      </c>
      <c r="W1544" s="1011" t="s">
        <v>1397</v>
      </c>
      <c r="X1544" s="1011" t="s">
        <v>1331</v>
      </c>
      <c r="Y1544" s="1011" t="s">
        <v>2521</v>
      </c>
      <c r="AA1544" s="1011" t="s">
        <v>2522</v>
      </c>
      <c r="AB1544" s="1011" t="s">
        <v>140</v>
      </c>
    </row>
    <row r="1545" spans="1:28" x14ac:dyDescent="0.25">
      <c r="A1545" s="1011">
        <v>14155451</v>
      </c>
      <c r="B1545" s="1011" t="s">
        <v>1928</v>
      </c>
      <c r="C1545" s="1011" t="s">
        <v>1326</v>
      </c>
      <c r="D1545" s="1011" t="s">
        <v>1</v>
      </c>
      <c r="E1545" s="1011" t="s">
        <v>135</v>
      </c>
      <c r="F1545" s="1011" t="s">
        <v>0</v>
      </c>
      <c r="G1545" s="1011" t="s">
        <v>0</v>
      </c>
      <c r="H1545" s="1011" t="s">
        <v>89</v>
      </c>
      <c r="I1545" s="1011" t="s">
        <v>1929</v>
      </c>
      <c r="J1545" s="1011" t="s">
        <v>1904</v>
      </c>
      <c r="K1545" s="1011" t="s">
        <v>1329</v>
      </c>
      <c r="L1545" s="1011" t="s">
        <v>47</v>
      </c>
      <c r="M1545" s="1011" t="s">
        <v>198</v>
      </c>
      <c r="N1545" s="1011">
        <v>54</v>
      </c>
      <c r="O1545" s="1011">
        <v>0</v>
      </c>
      <c r="P1545" s="1011">
        <v>540</v>
      </c>
      <c r="Q1545" s="1011">
        <v>1734.51</v>
      </c>
      <c r="R1545" s="1011">
        <v>184.71</v>
      </c>
      <c r="S1545" s="1011">
        <v>57.15</v>
      </c>
      <c r="T1545" s="1011">
        <v>0</v>
      </c>
      <c r="U1545" s="1011">
        <v>0</v>
      </c>
      <c r="V1545" s="1011">
        <v>184.71</v>
      </c>
      <c r="W1545" s="1011" t="s">
        <v>1905</v>
      </c>
      <c r="X1545" s="1011" t="s">
        <v>1331</v>
      </c>
      <c r="Y1545" s="1011" t="s">
        <v>1930</v>
      </c>
      <c r="AA1545" s="1011" t="s">
        <v>1931</v>
      </c>
      <c r="AB1545" s="1011" t="s">
        <v>140</v>
      </c>
    </row>
    <row r="1546" spans="1:28" x14ac:dyDescent="0.25">
      <c r="A1546" s="1011">
        <v>83764498</v>
      </c>
      <c r="B1546" s="1011" t="s">
        <v>1572</v>
      </c>
      <c r="C1546" s="1011" t="s">
        <v>1326</v>
      </c>
      <c r="D1546" s="1011" t="s">
        <v>1</v>
      </c>
      <c r="E1546" s="1011" t="s">
        <v>135</v>
      </c>
      <c r="F1546" s="1011" t="s">
        <v>34</v>
      </c>
      <c r="G1546" s="1011" t="s">
        <v>34</v>
      </c>
      <c r="H1546" s="1011" t="s">
        <v>98</v>
      </c>
      <c r="I1546" s="1011" t="s">
        <v>1573</v>
      </c>
      <c r="J1546" s="1011" t="s">
        <v>1574</v>
      </c>
      <c r="K1546" s="1011" t="s">
        <v>1329</v>
      </c>
      <c r="L1546" s="1011" t="s">
        <v>47</v>
      </c>
      <c r="M1546" s="1011" t="s">
        <v>198</v>
      </c>
      <c r="N1546" s="1011">
        <v>29</v>
      </c>
      <c r="O1546" s="1011">
        <v>11</v>
      </c>
      <c r="P1546" s="1011">
        <v>651.9</v>
      </c>
      <c r="Q1546" s="1011">
        <v>953.07</v>
      </c>
      <c r="R1546" s="1011">
        <v>261.31</v>
      </c>
      <c r="S1546" s="1011">
        <v>42.988853710000001</v>
      </c>
      <c r="T1546" s="1011">
        <v>0</v>
      </c>
      <c r="U1546" s="1011">
        <v>0</v>
      </c>
      <c r="V1546" s="1011">
        <v>261.31</v>
      </c>
      <c r="W1546" s="1011" t="s">
        <v>1575</v>
      </c>
      <c r="X1546" s="1011" t="s">
        <v>1331</v>
      </c>
      <c r="Y1546" s="1011" t="s">
        <v>1576</v>
      </c>
      <c r="AA1546" s="1011" t="s">
        <v>1577</v>
      </c>
      <c r="AB1546" s="1011" t="s">
        <v>140</v>
      </c>
    </row>
    <row r="1547" spans="1:28" x14ac:dyDescent="0.25">
      <c r="A1547" s="1011">
        <v>14077846</v>
      </c>
      <c r="B1547" s="1011" t="s">
        <v>2078</v>
      </c>
      <c r="C1547" s="1011" t="s">
        <v>1326</v>
      </c>
      <c r="D1547" s="1011" t="s">
        <v>1</v>
      </c>
      <c r="E1547" s="1011" t="s">
        <v>135</v>
      </c>
      <c r="F1547" s="1011" t="s">
        <v>9</v>
      </c>
      <c r="G1547" s="1011" t="s">
        <v>9</v>
      </c>
      <c r="H1547" s="1011" t="s">
        <v>102</v>
      </c>
      <c r="I1547" s="1011" t="s">
        <v>2079</v>
      </c>
      <c r="J1547" s="1011" t="s">
        <v>1463</v>
      </c>
      <c r="K1547" s="1011" t="s">
        <v>1329</v>
      </c>
      <c r="L1547" s="1011" t="s">
        <v>47</v>
      </c>
      <c r="M1547" s="1011" t="s">
        <v>198</v>
      </c>
      <c r="N1547" s="1011">
        <v>6.9161000000000001</v>
      </c>
      <c r="O1547" s="1011">
        <v>6.9161000000000001</v>
      </c>
      <c r="P1547" s="1011">
        <v>119.71</v>
      </c>
      <c r="Q1547" s="1011">
        <v>214.25</v>
      </c>
      <c r="R1547" s="1011">
        <v>48.29</v>
      </c>
      <c r="S1547" s="1011">
        <v>62.470937069999998</v>
      </c>
      <c r="T1547" s="1011">
        <v>0</v>
      </c>
      <c r="U1547" s="1011">
        <v>0</v>
      </c>
      <c r="V1547" s="1011">
        <v>48.29</v>
      </c>
      <c r="W1547" s="1011" t="s">
        <v>1464</v>
      </c>
      <c r="X1547" s="1011" t="s">
        <v>1331</v>
      </c>
      <c r="Y1547" s="1011" t="s">
        <v>2080</v>
      </c>
      <c r="AA1547" s="1011" t="s">
        <v>2081</v>
      </c>
      <c r="AB1547" s="1011" t="s">
        <v>140</v>
      </c>
    </row>
    <row r="1548" spans="1:28" x14ac:dyDescent="0.25">
      <c r="A1548" s="1011">
        <v>53942876</v>
      </c>
      <c r="B1548" s="1011" t="s">
        <v>2580</v>
      </c>
      <c r="C1548" s="1011" t="s">
        <v>1326</v>
      </c>
      <c r="D1548" s="1011" t="s">
        <v>1</v>
      </c>
      <c r="E1548" s="1011" t="s">
        <v>135</v>
      </c>
      <c r="F1548" s="1011" t="s">
        <v>34</v>
      </c>
      <c r="G1548" s="1011" t="s">
        <v>34</v>
      </c>
      <c r="H1548" s="1011" t="s">
        <v>1394</v>
      </c>
      <c r="I1548" s="1011" t="s">
        <v>2060</v>
      </c>
      <c r="J1548" s="1011" t="s">
        <v>2061</v>
      </c>
      <c r="K1548" s="1011" t="s">
        <v>1329</v>
      </c>
      <c r="L1548" s="1011" t="s">
        <v>47</v>
      </c>
      <c r="M1548" s="1011" t="s">
        <v>198</v>
      </c>
      <c r="N1548" s="1011">
        <v>0</v>
      </c>
      <c r="O1548" s="1011">
        <v>0</v>
      </c>
      <c r="P1548" s="1011">
        <v>0</v>
      </c>
      <c r="Q1548" s="1011">
        <v>0</v>
      </c>
      <c r="R1548" s="1011">
        <v>0</v>
      </c>
      <c r="S1548" s="1011">
        <v>0</v>
      </c>
      <c r="T1548" s="1011">
        <v>0</v>
      </c>
      <c r="U1548" s="1011">
        <v>0</v>
      </c>
      <c r="V1548" s="1011">
        <v>0</v>
      </c>
      <c r="W1548" s="1011" t="s">
        <v>2062</v>
      </c>
      <c r="X1548" s="1011" t="s">
        <v>1331</v>
      </c>
      <c r="Y1548" s="1011" t="s">
        <v>2581</v>
      </c>
      <c r="AA1548" s="1011" t="s">
        <v>2582</v>
      </c>
      <c r="AB1548" s="1011" t="s">
        <v>140</v>
      </c>
    </row>
    <row r="1549" spans="1:28" x14ac:dyDescent="0.25">
      <c r="A1549" s="1011">
        <v>23771421</v>
      </c>
      <c r="B1549" s="1011" t="s">
        <v>1655</v>
      </c>
      <c r="C1549" s="1011" t="s">
        <v>1326</v>
      </c>
      <c r="D1549" s="1011" t="s">
        <v>1</v>
      </c>
      <c r="E1549" s="1011" t="s">
        <v>135</v>
      </c>
      <c r="F1549" s="1011" t="s">
        <v>6</v>
      </c>
      <c r="G1549" s="1011" t="s">
        <v>6</v>
      </c>
      <c r="H1549" s="1011" t="s">
        <v>530</v>
      </c>
      <c r="I1549" s="1011" t="s">
        <v>1656</v>
      </c>
      <c r="J1549" s="1011" t="s">
        <v>1657</v>
      </c>
      <c r="K1549" s="1011" t="s">
        <v>1329</v>
      </c>
      <c r="L1549" s="1011" t="s">
        <v>47</v>
      </c>
      <c r="M1549" s="1011" t="s">
        <v>198</v>
      </c>
      <c r="N1549" s="1011">
        <v>9</v>
      </c>
      <c r="O1549" s="1011">
        <v>9</v>
      </c>
      <c r="P1549" s="1011">
        <v>291.01</v>
      </c>
      <c r="Q1549" s="1011">
        <v>941.54</v>
      </c>
      <c r="R1549" s="1011">
        <v>215.79</v>
      </c>
      <c r="S1549" s="1011">
        <v>60.649598230000002</v>
      </c>
      <c r="T1549" s="1011">
        <v>0</v>
      </c>
      <c r="U1549" s="1011">
        <v>0</v>
      </c>
      <c r="V1549" s="1011">
        <v>215.79</v>
      </c>
      <c r="W1549" s="1011" t="s">
        <v>1658</v>
      </c>
      <c r="X1549" s="1011" t="s">
        <v>1331</v>
      </c>
      <c r="Y1549" s="1011" t="s">
        <v>1659</v>
      </c>
      <c r="AA1549" s="1011" t="s">
        <v>1660</v>
      </c>
      <c r="AB1549" s="1011" t="s">
        <v>140</v>
      </c>
    </row>
    <row r="1550" spans="1:28" x14ac:dyDescent="0.25">
      <c r="A1550" s="1011">
        <v>94142809</v>
      </c>
      <c r="B1550" s="1011" t="s">
        <v>1912</v>
      </c>
      <c r="C1550" s="1011" t="s">
        <v>1326</v>
      </c>
      <c r="D1550" s="1011" t="s">
        <v>1</v>
      </c>
      <c r="E1550" s="1011" t="s">
        <v>135</v>
      </c>
      <c r="F1550" s="1011" t="s">
        <v>48</v>
      </c>
      <c r="G1550" s="1011" t="s">
        <v>48</v>
      </c>
      <c r="H1550" s="1011" t="s">
        <v>1394</v>
      </c>
      <c r="I1550" s="1011" t="s">
        <v>1913</v>
      </c>
      <c r="J1550" s="1011" t="s">
        <v>1914</v>
      </c>
      <c r="K1550" s="1011" t="s">
        <v>1329</v>
      </c>
      <c r="L1550" s="1011" t="s">
        <v>47</v>
      </c>
      <c r="M1550" s="1011" t="s">
        <v>198</v>
      </c>
      <c r="N1550" s="1011">
        <v>0</v>
      </c>
      <c r="O1550" s="1011">
        <v>0</v>
      </c>
      <c r="P1550" s="1011">
        <v>0</v>
      </c>
      <c r="Q1550" s="1011">
        <v>0</v>
      </c>
      <c r="R1550" s="1011">
        <v>0</v>
      </c>
      <c r="S1550" s="1011">
        <v>0</v>
      </c>
      <c r="T1550" s="1011">
        <v>0</v>
      </c>
      <c r="U1550" s="1011">
        <v>0</v>
      </c>
      <c r="V1550" s="1011">
        <v>0</v>
      </c>
      <c r="W1550" s="1011" t="s">
        <v>1915</v>
      </c>
      <c r="X1550" s="1011" t="s">
        <v>1331</v>
      </c>
      <c r="Y1550" s="1011" t="s">
        <v>1916</v>
      </c>
      <c r="AA1550" s="1011" t="s">
        <v>1917</v>
      </c>
      <c r="AB1550" s="1011" t="s">
        <v>140</v>
      </c>
    </row>
    <row r="1551" spans="1:28" x14ac:dyDescent="0.25">
      <c r="A1551" s="1011">
        <v>63770606</v>
      </c>
      <c r="B1551" s="1011" t="s">
        <v>2426</v>
      </c>
      <c r="C1551" s="1011" t="s">
        <v>1326</v>
      </c>
      <c r="D1551" s="1011" t="s">
        <v>1</v>
      </c>
      <c r="E1551" s="1011" t="s">
        <v>135</v>
      </c>
      <c r="F1551" s="1011" t="s">
        <v>36</v>
      </c>
      <c r="G1551" s="1011" t="s">
        <v>36</v>
      </c>
      <c r="H1551" s="1011" t="s">
        <v>98</v>
      </c>
      <c r="I1551" s="1011" t="s">
        <v>2427</v>
      </c>
      <c r="J1551" s="1011" t="s">
        <v>2428</v>
      </c>
      <c r="K1551" s="1011" t="s">
        <v>1329</v>
      </c>
      <c r="L1551" s="1011" t="s">
        <v>47</v>
      </c>
      <c r="M1551" s="1011" t="s">
        <v>198</v>
      </c>
      <c r="N1551" s="1011">
        <v>37</v>
      </c>
      <c r="O1551" s="1011">
        <v>37</v>
      </c>
      <c r="P1551" s="1011">
        <v>1001.88</v>
      </c>
      <c r="Q1551" s="1011">
        <v>1706.04</v>
      </c>
      <c r="R1551" s="1011">
        <v>757.82</v>
      </c>
      <c r="S1551" s="1011">
        <v>250.1576307</v>
      </c>
      <c r="T1551" s="1011">
        <v>0</v>
      </c>
      <c r="U1551" s="1011">
        <v>0</v>
      </c>
      <c r="V1551" s="1011">
        <v>757.82</v>
      </c>
      <c r="W1551" s="1011" t="s">
        <v>2429</v>
      </c>
      <c r="X1551" s="1011" t="s">
        <v>2430</v>
      </c>
      <c r="Y1551" s="1011" t="s">
        <v>2431</v>
      </c>
      <c r="AA1551" s="1011" t="s">
        <v>2432</v>
      </c>
      <c r="AB1551" s="1011" t="s">
        <v>140</v>
      </c>
    </row>
    <row r="1552" spans="1:28" x14ac:dyDescent="0.25">
      <c r="A1552" s="1011">
        <v>4232021</v>
      </c>
      <c r="B1552" s="1011" t="s">
        <v>1932</v>
      </c>
      <c r="C1552" s="1011" t="s">
        <v>1326</v>
      </c>
      <c r="D1552" s="1011" t="s">
        <v>1</v>
      </c>
      <c r="E1552" s="1011" t="s">
        <v>135</v>
      </c>
      <c r="F1552" s="1011" t="s">
        <v>34</v>
      </c>
      <c r="G1552" s="1011" t="s">
        <v>34</v>
      </c>
      <c r="H1552" s="1011" t="s">
        <v>102</v>
      </c>
      <c r="I1552" s="1011" t="s">
        <v>1933</v>
      </c>
      <c r="J1552" s="1011" t="s">
        <v>1934</v>
      </c>
      <c r="K1552" s="1011" t="s">
        <v>1329</v>
      </c>
      <c r="L1552" s="1011" t="s">
        <v>47</v>
      </c>
      <c r="M1552" s="1011" t="s">
        <v>198</v>
      </c>
      <c r="N1552" s="1011">
        <v>16.5</v>
      </c>
      <c r="O1552" s="1011">
        <v>14.5</v>
      </c>
      <c r="P1552" s="1011">
        <v>197.03</v>
      </c>
      <c r="Q1552" s="1011">
        <v>557.66</v>
      </c>
      <c r="R1552" s="1011">
        <v>62.44</v>
      </c>
      <c r="S1552" s="1011">
        <v>211.09023411999999</v>
      </c>
      <c r="T1552" s="1011">
        <v>0</v>
      </c>
      <c r="U1552" s="1011">
        <v>0</v>
      </c>
      <c r="V1552" s="1011">
        <v>62.44</v>
      </c>
      <c r="W1552" s="1011" t="s">
        <v>1935</v>
      </c>
      <c r="X1552" s="1011" t="s">
        <v>1331</v>
      </c>
      <c r="Y1552" s="1011" t="s">
        <v>1936</v>
      </c>
      <c r="AA1552" s="1011" t="s">
        <v>1399</v>
      </c>
      <c r="AB1552" s="1011" t="s">
        <v>140</v>
      </c>
    </row>
    <row r="1553" spans="1:28" x14ac:dyDescent="0.25">
      <c r="A1553" s="1011">
        <v>43754530</v>
      </c>
      <c r="B1553" s="1011" t="s">
        <v>2323</v>
      </c>
      <c r="C1553" s="1011" t="s">
        <v>1326</v>
      </c>
      <c r="D1553" s="1011" t="s">
        <v>1</v>
      </c>
      <c r="E1553" s="1011" t="s">
        <v>135</v>
      </c>
      <c r="F1553" s="1011" t="s">
        <v>45</v>
      </c>
      <c r="G1553" s="1011" t="s">
        <v>45</v>
      </c>
      <c r="H1553" s="1011" t="s">
        <v>93</v>
      </c>
      <c r="I1553" s="1011" t="s">
        <v>1515</v>
      </c>
      <c r="J1553" s="1011" t="s">
        <v>1516</v>
      </c>
      <c r="K1553" s="1011" t="s">
        <v>1329</v>
      </c>
      <c r="L1553" s="1011" t="s">
        <v>47</v>
      </c>
      <c r="M1553" s="1011" t="s">
        <v>198</v>
      </c>
      <c r="N1553" s="1011">
        <v>28</v>
      </c>
      <c r="O1553" s="1011">
        <v>22</v>
      </c>
      <c r="P1553" s="1011">
        <v>424.54</v>
      </c>
      <c r="Q1553" s="1011">
        <v>746.83</v>
      </c>
      <c r="R1553" s="1011">
        <v>87.93</v>
      </c>
      <c r="S1553" s="1011">
        <v>209.45688435</v>
      </c>
      <c r="T1553" s="1011">
        <v>0</v>
      </c>
      <c r="U1553" s="1011">
        <v>0</v>
      </c>
      <c r="V1553" s="1011">
        <v>87.93</v>
      </c>
      <c r="W1553" s="1011" t="s">
        <v>2245</v>
      </c>
      <c r="X1553" s="1011" t="s">
        <v>1331</v>
      </c>
      <c r="Y1553" s="1011" t="s">
        <v>2324</v>
      </c>
      <c r="AA1553" s="1011" t="s">
        <v>2325</v>
      </c>
      <c r="AB1553" s="1011" t="s">
        <v>140</v>
      </c>
    </row>
    <row r="1554" spans="1:28" x14ac:dyDescent="0.25">
      <c r="A1554" s="1011">
        <v>3755717</v>
      </c>
      <c r="B1554" s="1011" t="s">
        <v>2444</v>
      </c>
      <c r="C1554" s="1011" t="s">
        <v>1326</v>
      </c>
      <c r="D1554" s="1011" t="s">
        <v>1</v>
      </c>
      <c r="E1554" s="1011" t="s">
        <v>135</v>
      </c>
      <c r="F1554" s="1011" t="s">
        <v>6</v>
      </c>
      <c r="G1554" s="1011" t="s">
        <v>6</v>
      </c>
      <c r="H1554" s="1011" t="s">
        <v>98</v>
      </c>
      <c r="I1554" s="1011" t="s">
        <v>2445</v>
      </c>
      <c r="J1554" s="1011" t="s">
        <v>1924</v>
      </c>
      <c r="K1554" s="1011" t="s">
        <v>1329</v>
      </c>
      <c r="L1554" s="1011" t="s">
        <v>47</v>
      </c>
      <c r="M1554" s="1011" t="s">
        <v>198</v>
      </c>
      <c r="N1554" s="1011">
        <v>33</v>
      </c>
      <c r="O1554" s="1011">
        <v>33</v>
      </c>
      <c r="P1554" s="1011">
        <v>734.42</v>
      </c>
      <c r="Q1554" s="1011">
        <v>485.03</v>
      </c>
      <c r="R1554" s="1011">
        <v>13.01</v>
      </c>
      <c r="S1554" s="1011">
        <v>117.86704133000001</v>
      </c>
      <c r="T1554" s="1011">
        <v>0</v>
      </c>
      <c r="U1554" s="1011">
        <v>0</v>
      </c>
      <c r="V1554" s="1011">
        <v>13.01</v>
      </c>
      <c r="W1554" s="1011" t="s">
        <v>1925</v>
      </c>
      <c r="X1554" s="1011" t="s">
        <v>1331</v>
      </c>
      <c r="Y1554" s="1011" t="s">
        <v>2446</v>
      </c>
      <c r="AA1554" s="1011" t="s">
        <v>2447</v>
      </c>
      <c r="AB1554" s="1011" t="s">
        <v>140</v>
      </c>
    </row>
    <row r="1555" spans="1:28" x14ac:dyDescent="0.25">
      <c r="A1555" s="1011">
        <v>84229129</v>
      </c>
      <c r="B1555" s="1011" t="s">
        <v>2276</v>
      </c>
      <c r="C1555" s="1011" t="s">
        <v>1326</v>
      </c>
      <c r="D1555" s="1011" t="s">
        <v>1</v>
      </c>
      <c r="E1555" s="1011" t="s">
        <v>135</v>
      </c>
      <c r="F1555" s="1011" t="s">
        <v>11</v>
      </c>
      <c r="G1555" s="1011" t="s">
        <v>11</v>
      </c>
      <c r="H1555" s="1011" t="s">
        <v>98</v>
      </c>
      <c r="I1555" s="1011" t="s">
        <v>2277</v>
      </c>
      <c r="J1555" s="1011" t="s">
        <v>2278</v>
      </c>
      <c r="K1555" s="1011" t="s">
        <v>1329</v>
      </c>
      <c r="L1555" s="1011" t="s">
        <v>47</v>
      </c>
      <c r="M1555" s="1011" t="s">
        <v>198</v>
      </c>
      <c r="N1555" s="1011">
        <v>4.25</v>
      </c>
      <c r="O1555" s="1011">
        <v>0.25</v>
      </c>
      <c r="P1555" s="1011">
        <v>45</v>
      </c>
      <c r="Q1555" s="1011">
        <v>94.17</v>
      </c>
      <c r="R1555" s="1011">
        <v>15.49</v>
      </c>
      <c r="S1555" s="1011">
        <v>12.494180439999999</v>
      </c>
      <c r="T1555" s="1011">
        <v>0</v>
      </c>
      <c r="U1555" s="1011">
        <v>0</v>
      </c>
      <c r="V1555" s="1011">
        <v>15.49</v>
      </c>
      <c r="W1555" s="1011" t="s">
        <v>2279</v>
      </c>
      <c r="X1555" s="1011" t="s">
        <v>1331</v>
      </c>
      <c r="Y1555" s="1011" t="s">
        <v>2280</v>
      </c>
      <c r="AA1555" s="1011" t="s">
        <v>2281</v>
      </c>
      <c r="AB1555" s="1011" t="s">
        <v>140</v>
      </c>
    </row>
    <row r="1556" spans="1:28" x14ac:dyDescent="0.25">
      <c r="A1556" s="1011">
        <v>53757365</v>
      </c>
      <c r="B1556" s="1011" t="s">
        <v>1616</v>
      </c>
      <c r="C1556" s="1011" t="s">
        <v>1326</v>
      </c>
      <c r="D1556" s="1011" t="s">
        <v>1</v>
      </c>
      <c r="E1556" s="1011" t="s">
        <v>135</v>
      </c>
      <c r="F1556" s="1011" t="s">
        <v>6</v>
      </c>
      <c r="G1556" s="1011" t="s">
        <v>6</v>
      </c>
      <c r="H1556" s="1011" t="s">
        <v>104</v>
      </c>
      <c r="I1556" s="1011" t="s">
        <v>1564</v>
      </c>
      <c r="J1556" s="1011" t="s">
        <v>1565</v>
      </c>
      <c r="K1556" s="1011" t="s">
        <v>1329</v>
      </c>
      <c r="L1556" s="1011" t="s">
        <v>47</v>
      </c>
      <c r="M1556" s="1011" t="s">
        <v>198</v>
      </c>
      <c r="N1556" s="1011">
        <v>3</v>
      </c>
      <c r="O1556" s="1011">
        <v>0</v>
      </c>
      <c r="P1556" s="1011">
        <v>93.6</v>
      </c>
      <c r="Q1556" s="1011">
        <v>575.61</v>
      </c>
      <c r="R1556" s="1011">
        <v>57.074097799999997</v>
      </c>
      <c r="S1556" s="1011">
        <v>0</v>
      </c>
      <c r="T1556" s="1011">
        <v>72.234097800000001</v>
      </c>
      <c r="U1556" s="1011">
        <v>0</v>
      </c>
      <c r="V1556" s="1011">
        <v>58.91</v>
      </c>
      <c r="W1556" s="1011" t="s">
        <v>65</v>
      </c>
      <c r="X1556" s="1011" t="s">
        <v>1331</v>
      </c>
      <c r="Y1556" s="1011" t="s">
        <v>1617</v>
      </c>
      <c r="AA1556" s="1011" t="s">
        <v>1618</v>
      </c>
      <c r="AB1556" s="1011" t="s">
        <v>140</v>
      </c>
    </row>
    <row r="1557" spans="1:28" x14ac:dyDescent="0.25">
      <c r="A1557" s="1011">
        <v>24111999</v>
      </c>
      <c r="B1557" s="1011" t="s">
        <v>1701</v>
      </c>
      <c r="C1557" s="1011" t="s">
        <v>1326</v>
      </c>
      <c r="D1557" s="1011" t="s">
        <v>1</v>
      </c>
      <c r="E1557" s="1011" t="s">
        <v>135</v>
      </c>
      <c r="F1557" s="1011" t="s">
        <v>0</v>
      </c>
      <c r="G1557" s="1011" t="s">
        <v>0</v>
      </c>
      <c r="H1557" s="1011" t="s">
        <v>91</v>
      </c>
      <c r="I1557" s="1011" t="s">
        <v>1702</v>
      </c>
      <c r="J1557" s="1011" t="s">
        <v>1703</v>
      </c>
      <c r="K1557" s="1011" t="s">
        <v>1329</v>
      </c>
      <c r="L1557" s="1011" t="s">
        <v>47</v>
      </c>
      <c r="M1557" s="1011" t="s">
        <v>198</v>
      </c>
      <c r="N1557" s="1011">
        <v>56</v>
      </c>
      <c r="O1557" s="1011">
        <v>13</v>
      </c>
      <c r="P1557" s="1011">
        <v>3427.1</v>
      </c>
      <c r="Q1557" s="1011">
        <v>4328.0600000000004</v>
      </c>
      <c r="R1557" s="1011">
        <v>338.77000103</v>
      </c>
      <c r="S1557" s="1011">
        <v>283.36845287</v>
      </c>
      <c r="T1557" s="1011">
        <v>1.0300000000000001E-6</v>
      </c>
      <c r="U1557" s="1011">
        <v>0</v>
      </c>
      <c r="V1557" s="1011">
        <v>338.77</v>
      </c>
      <c r="W1557" s="1011" t="s">
        <v>1704</v>
      </c>
      <c r="X1557" s="1011" t="s">
        <v>1331</v>
      </c>
      <c r="Y1557" s="1011" t="s">
        <v>1705</v>
      </c>
      <c r="AA1557" s="1011" t="s">
        <v>1706</v>
      </c>
      <c r="AB1557" s="1011" t="s">
        <v>140</v>
      </c>
    </row>
    <row r="1558" spans="1:28" x14ac:dyDescent="0.25">
      <c r="A1558" s="1011">
        <v>93772242</v>
      </c>
      <c r="B1558" s="1011" t="s">
        <v>1578</v>
      </c>
      <c r="C1558" s="1011" t="s">
        <v>1326</v>
      </c>
      <c r="D1558" s="1011" t="s">
        <v>1</v>
      </c>
      <c r="E1558" s="1011" t="s">
        <v>135</v>
      </c>
      <c r="F1558" s="1011" t="s">
        <v>20</v>
      </c>
      <c r="G1558" s="1011" t="s">
        <v>20</v>
      </c>
      <c r="H1558" s="1011" t="s">
        <v>96</v>
      </c>
      <c r="I1558" s="1011" t="s">
        <v>1579</v>
      </c>
      <c r="J1558" s="1011" t="s">
        <v>1396</v>
      </c>
      <c r="K1558" s="1011" t="s">
        <v>1329</v>
      </c>
      <c r="L1558" s="1011" t="s">
        <v>47</v>
      </c>
      <c r="M1558" s="1011" t="s">
        <v>198</v>
      </c>
      <c r="N1558" s="1011">
        <v>4</v>
      </c>
      <c r="O1558" s="1011">
        <v>0</v>
      </c>
      <c r="P1558" s="1011">
        <v>2</v>
      </c>
      <c r="Q1558" s="1011">
        <v>37.56</v>
      </c>
      <c r="R1558" s="1011">
        <v>14.2</v>
      </c>
      <c r="S1558" s="1011">
        <v>1.36</v>
      </c>
      <c r="T1558" s="1011">
        <v>0</v>
      </c>
      <c r="U1558" s="1011">
        <v>0</v>
      </c>
      <c r="V1558" s="1011">
        <v>14.2</v>
      </c>
      <c r="W1558" s="1011" t="s">
        <v>1397</v>
      </c>
      <c r="X1558" s="1011" t="s">
        <v>1331</v>
      </c>
      <c r="Y1558" s="1011" t="s">
        <v>1580</v>
      </c>
      <c r="AA1558" s="1011" t="s">
        <v>1581</v>
      </c>
      <c r="AB1558" s="1011" t="s">
        <v>140</v>
      </c>
    </row>
    <row r="1559" spans="1:28" x14ac:dyDescent="0.25">
      <c r="A1559" s="1011">
        <v>4053286</v>
      </c>
      <c r="B1559" s="1011" t="s">
        <v>2226</v>
      </c>
      <c r="C1559" s="1011" t="s">
        <v>1326</v>
      </c>
      <c r="D1559" s="1011" t="s">
        <v>1</v>
      </c>
      <c r="E1559" s="1011" t="s">
        <v>135</v>
      </c>
      <c r="F1559" s="1011" t="s">
        <v>34</v>
      </c>
      <c r="G1559" s="1011" t="s">
        <v>34</v>
      </c>
      <c r="H1559" s="1011" t="s">
        <v>102</v>
      </c>
      <c r="I1559" s="1011" t="s">
        <v>2227</v>
      </c>
      <c r="J1559" s="1011" t="s">
        <v>1550</v>
      </c>
      <c r="K1559" s="1011" t="s">
        <v>1329</v>
      </c>
      <c r="L1559" s="1011" t="s">
        <v>47</v>
      </c>
      <c r="M1559" s="1011" t="s">
        <v>198</v>
      </c>
      <c r="N1559" s="1011">
        <v>1</v>
      </c>
      <c r="O1559" s="1011">
        <v>1</v>
      </c>
      <c r="P1559" s="1011">
        <v>33.200000000000003</v>
      </c>
      <c r="Q1559" s="1011">
        <v>32.72</v>
      </c>
      <c r="R1559" s="1011">
        <v>-3.58</v>
      </c>
      <c r="S1559" s="1011">
        <v>7.8791004999999998</v>
      </c>
      <c r="T1559" s="1011">
        <v>0</v>
      </c>
      <c r="U1559" s="1011">
        <v>0</v>
      </c>
      <c r="V1559" s="1011">
        <v>-3.58</v>
      </c>
      <c r="W1559" s="1011" t="s">
        <v>1361</v>
      </c>
      <c r="X1559" s="1011" t="s">
        <v>1331</v>
      </c>
      <c r="Y1559" s="1011" t="s">
        <v>2228</v>
      </c>
      <c r="AA1559" s="1011" t="s">
        <v>2229</v>
      </c>
      <c r="AB1559" s="1011" t="s">
        <v>140</v>
      </c>
    </row>
    <row r="1560" spans="1:28" x14ac:dyDescent="0.25">
      <c r="A1560" s="1011">
        <v>14069587</v>
      </c>
      <c r="B1560" s="1011" t="s">
        <v>1346</v>
      </c>
      <c r="C1560" s="1011" t="s">
        <v>1326</v>
      </c>
      <c r="D1560" s="1011" t="s">
        <v>1</v>
      </c>
      <c r="E1560" s="1011" t="s">
        <v>135</v>
      </c>
      <c r="F1560" s="1011" t="s">
        <v>36</v>
      </c>
      <c r="G1560" s="1011" t="s">
        <v>36</v>
      </c>
      <c r="H1560" s="1011" t="s">
        <v>104</v>
      </c>
      <c r="I1560" s="1011" t="s">
        <v>1347</v>
      </c>
      <c r="J1560" s="1011" t="s">
        <v>1348</v>
      </c>
      <c r="K1560" s="1011" t="s">
        <v>1329</v>
      </c>
      <c r="L1560" s="1011" t="s">
        <v>47</v>
      </c>
      <c r="M1560" s="1011" t="s">
        <v>198</v>
      </c>
      <c r="N1560" s="1011">
        <v>3</v>
      </c>
      <c r="O1560" s="1011">
        <v>2</v>
      </c>
      <c r="P1560" s="1011">
        <v>35.979999999999997</v>
      </c>
      <c r="Q1560" s="1011">
        <v>220.47</v>
      </c>
      <c r="R1560" s="1011">
        <v>27.56</v>
      </c>
      <c r="S1560" s="1011">
        <v>14.77605161</v>
      </c>
      <c r="T1560" s="1011">
        <v>0</v>
      </c>
      <c r="U1560" s="1011">
        <v>0</v>
      </c>
      <c r="V1560" s="1011">
        <v>27.56</v>
      </c>
      <c r="W1560" s="1011" t="s">
        <v>1349</v>
      </c>
      <c r="X1560" s="1011" t="s">
        <v>1331</v>
      </c>
      <c r="Y1560" s="1011" t="s">
        <v>1350</v>
      </c>
      <c r="AA1560" s="1011" t="s">
        <v>1351</v>
      </c>
      <c r="AB1560" s="1011" t="s">
        <v>140</v>
      </c>
    </row>
    <row r="1561" spans="1:28" x14ac:dyDescent="0.25">
      <c r="A1561" s="1011">
        <v>53755336</v>
      </c>
      <c r="B1561" s="1011" t="s">
        <v>1485</v>
      </c>
      <c r="C1561" s="1011" t="s">
        <v>1326</v>
      </c>
      <c r="D1561" s="1011" t="s">
        <v>1</v>
      </c>
      <c r="E1561" s="1011" t="s">
        <v>135</v>
      </c>
      <c r="F1561" s="1011" t="s">
        <v>38</v>
      </c>
      <c r="G1561" s="1011" t="s">
        <v>38</v>
      </c>
      <c r="H1561" s="1011" t="s">
        <v>87</v>
      </c>
      <c r="I1561" s="1011" t="s">
        <v>1382</v>
      </c>
      <c r="J1561" s="1011" t="s">
        <v>1383</v>
      </c>
      <c r="K1561" s="1011" t="s">
        <v>1329</v>
      </c>
      <c r="L1561" s="1011" t="s">
        <v>47</v>
      </c>
      <c r="M1561" s="1011" t="s">
        <v>198</v>
      </c>
      <c r="N1561" s="1011">
        <v>26</v>
      </c>
      <c r="O1561" s="1011">
        <v>0</v>
      </c>
      <c r="P1561" s="1011">
        <v>1010</v>
      </c>
      <c r="Q1561" s="1011">
        <v>2501.61</v>
      </c>
      <c r="R1561" s="1011">
        <v>-1253.32</v>
      </c>
      <c r="S1561" s="1011">
        <v>215.096</v>
      </c>
      <c r="T1561" s="1011">
        <v>0</v>
      </c>
      <c r="U1561" s="1011">
        <v>0</v>
      </c>
      <c r="V1561" s="1011">
        <v>-1253.32</v>
      </c>
      <c r="W1561" s="1011" t="s">
        <v>1384</v>
      </c>
      <c r="X1561" s="1011" t="s">
        <v>1331</v>
      </c>
      <c r="Y1561" s="1011" t="s">
        <v>1486</v>
      </c>
      <c r="AA1561" s="1011" t="s">
        <v>1487</v>
      </c>
      <c r="AB1561" s="1011" t="s">
        <v>140</v>
      </c>
    </row>
    <row r="1562" spans="1:28" x14ac:dyDescent="0.25">
      <c r="A1562" s="1011">
        <v>94011400</v>
      </c>
      <c r="B1562" s="1011" t="s">
        <v>1735</v>
      </c>
      <c r="C1562" s="1011" t="s">
        <v>1326</v>
      </c>
      <c r="D1562" s="1011" t="s">
        <v>1</v>
      </c>
      <c r="E1562" s="1011" t="s">
        <v>135</v>
      </c>
      <c r="F1562" s="1011" t="s">
        <v>20</v>
      </c>
      <c r="G1562" s="1011" t="s">
        <v>20</v>
      </c>
      <c r="H1562" s="1011" t="s">
        <v>104</v>
      </c>
      <c r="I1562" s="1011" t="s">
        <v>1579</v>
      </c>
      <c r="J1562" s="1011" t="s">
        <v>1396</v>
      </c>
      <c r="K1562" s="1011" t="s">
        <v>1329</v>
      </c>
      <c r="L1562" s="1011" t="s">
        <v>47</v>
      </c>
      <c r="M1562" s="1011" t="s">
        <v>198</v>
      </c>
      <c r="N1562" s="1011">
        <v>1</v>
      </c>
      <c r="O1562" s="1011">
        <v>1</v>
      </c>
      <c r="P1562" s="1011">
        <v>58</v>
      </c>
      <c r="Q1562" s="1011">
        <v>15.74</v>
      </c>
      <c r="R1562" s="1011">
        <v>2.66</v>
      </c>
      <c r="S1562" s="1011">
        <v>3.83</v>
      </c>
      <c r="T1562" s="1011">
        <v>0</v>
      </c>
      <c r="U1562" s="1011">
        <v>0</v>
      </c>
      <c r="V1562" s="1011">
        <v>2.66</v>
      </c>
      <c r="W1562" s="1011" t="s">
        <v>1397</v>
      </c>
      <c r="X1562" s="1011" t="s">
        <v>1331</v>
      </c>
      <c r="Y1562" s="1011" t="s">
        <v>1736</v>
      </c>
      <c r="AA1562" s="1011" t="s">
        <v>1737</v>
      </c>
      <c r="AB1562" s="1011" t="s">
        <v>140</v>
      </c>
    </row>
    <row r="1563" spans="1:28" x14ac:dyDescent="0.25">
      <c r="A1563" s="1011">
        <v>23757057</v>
      </c>
      <c r="B1563" s="1011" t="s">
        <v>2307</v>
      </c>
      <c r="C1563" s="1011" t="s">
        <v>1326</v>
      </c>
      <c r="D1563" s="1011" t="s">
        <v>1</v>
      </c>
      <c r="E1563" s="1011" t="s">
        <v>135</v>
      </c>
      <c r="F1563" s="1011" t="s">
        <v>20</v>
      </c>
      <c r="G1563" s="1011" t="s">
        <v>20</v>
      </c>
      <c r="H1563" s="1011" t="s">
        <v>104</v>
      </c>
      <c r="I1563" s="1011" t="s">
        <v>1810</v>
      </c>
      <c r="J1563" s="1011" t="s">
        <v>1811</v>
      </c>
      <c r="K1563" s="1011" t="s">
        <v>1329</v>
      </c>
      <c r="L1563" s="1011" t="s">
        <v>47</v>
      </c>
      <c r="M1563" s="1011" t="s">
        <v>198</v>
      </c>
      <c r="N1563" s="1011">
        <v>10</v>
      </c>
      <c r="O1563" s="1011">
        <v>10</v>
      </c>
      <c r="P1563" s="1011">
        <v>405.52</v>
      </c>
      <c r="Q1563" s="1011">
        <v>774.18</v>
      </c>
      <c r="R1563" s="1011">
        <v>154.94999999999999</v>
      </c>
      <c r="S1563" s="1011">
        <v>104.66891735</v>
      </c>
      <c r="T1563" s="1011">
        <v>0</v>
      </c>
      <c r="U1563" s="1011">
        <v>0</v>
      </c>
      <c r="V1563" s="1011">
        <v>154.94999999999999</v>
      </c>
      <c r="W1563" s="1011" t="s">
        <v>1812</v>
      </c>
      <c r="X1563" s="1011" t="s">
        <v>1331</v>
      </c>
      <c r="Y1563" s="1011" t="s">
        <v>2308</v>
      </c>
      <c r="AA1563" s="1011" t="s">
        <v>2309</v>
      </c>
      <c r="AB1563" s="1011" t="s">
        <v>140</v>
      </c>
    </row>
    <row r="1564" spans="1:28" x14ac:dyDescent="0.25">
      <c r="A1564" s="1011">
        <v>44246809</v>
      </c>
      <c r="B1564" s="1011" t="s">
        <v>1918</v>
      </c>
      <c r="C1564" s="1011" t="s">
        <v>1326</v>
      </c>
      <c r="D1564" s="1011" t="s">
        <v>1</v>
      </c>
      <c r="E1564" s="1011" t="s">
        <v>135</v>
      </c>
      <c r="F1564" s="1011" t="s">
        <v>11</v>
      </c>
      <c r="G1564" s="1011" t="s">
        <v>11</v>
      </c>
      <c r="H1564" s="1011" t="s">
        <v>98</v>
      </c>
      <c r="I1564" s="1011" t="s">
        <v>1919</v>
      </c>
      <c r="J1564" s="1011" t="s">
        <v>1868</v>
      </c>
      <c r="K1564" s="1011" t="s">
        <v>1329</v>
      </c>
      <c r="L1564" s="1011" t="s">
        <v>47</v>
      </c>
      <c r="M1564" s="1011" t="s">
        <v>198</v>
      </c>
      <c r="N1564" s="1011">
        <v>5.8333000000000004</v>
      </c>
      <c r="O1564" s="1011">
        <v>5.8333000000000004</v>
      </c>
      <c r="P1564" s="1011">
        <v>121.58</v>
      </c>
      <c r="Q1564" s="1011">
        <v>177.13</v>
      </c>
      <c r="R1564" s="1011">
        <v>14.39</v>
      </c>
      <c r="S1564" s="1011">
        <v>30.352309999999999</v>
      </c>
      <c r="T1564" s="1011">
        <v>0</v>
      </c>
      <c r="U1564" s="1011">
        <v>0</v>
      </c>
      <c r="V1564" s="1011">
        <v>14.39</v>
      </c>
      <c r="W1564" s="1011" t="s">
        <v>1869</v>
      </c>
      <c r="X1564" s="1011" t="s">
        <v>1331</v>
      </c>
      <c r="Y1564" s="1011" t="s">
        <v>1920</v>
      </c>
      <c r="AA1564" s="1011" t="s">
        <v>1921</v>
      </c>
      <c r="AB1564" s="1011" t="s">
        <v>140</v>
      </c>
    </row>
    <row r="1565" spans="1:28" x14ac:dyDescent="0.25">
      <c r="A1565" s="1011">
        <v>94235660</v>
      </c>
      <c r="B1565" s="1011" t="s">
        <v>2452</v>
      </c>
      <c r="C1565" s="1011" t="s">
        <v>1326</v>
      </c>
      <c r="D1565" s="1011" t="s">
        <v>1</v>
      </c>
      <c r="E1565" s="1011" t="s">
        <v>135</v>
      </c>
      <c r="F1565" s="1011" t="s">
        <v>62</v>
      </c>
      <c r="G1565" s="1011" t="s">
        <v>62</v>
      </c>
      <c r="H1565" s="1011" t="s">
        <v>529</v>
      </c>
      <c r="I1565" s="1011" t="s">
        <v>2453</v>
      </c>
      <c r="J1565" s="1011" t="s">
        <v>2454</v>
      </c>
      <c r="K1565" s="1011" t="s">
        <v>1329</v>
      </c>
      <c r="L1565" s="1011" t="s">
        <v>47</v>
      </c>
      <c r="M1565" s="1011" t="s">
        <v>198</v>
      </c>
      <c r="N1565" s="1011">
        <v>1</v>
      </c>
      <c r="O1565" s="1011">
        <v>1</v>
      </c>
      <c r="P1565" s="1011">
        <v>18.05</v>
      </c>
      <c r="Q1565" s="1011">
        <v>89.17</v>
      </c>
      <c r="R1565" s="1011">
        <v>13.72</v>
      </c>
      <c r="S1565" s="1011">
        <v>23.916250000000002</v>
      </c>
      <c r="T1565" s="1011">
        <v>0</v>
      </c>
      <c r="U1565" s="1011">
        <v>0</v>
      </c>
      <c r="V1565" s="1011">
        <v>13.72</v>
      </c>
      <c r="W1565" s="1011" t="s">
        <v>2455</v>
      </c>
      <c r="X1565" s="1011" t="s">
        <v>1331</v>
      </c>
      <c r="Y1565" s="1011" t="s">
        <v>2456</v>
      </c>
      <c r="AA1565" s="1011" t="s">
        <v>2457</v>
      </c>
      <c r="AB1565" s="1011" t="s">
        <v>140</v>
      </c>
    </row>
    <row r="1566" spans="1:28" x14ac:dyDescent="0.25">
      <c r="A1566" s="1011">
        <v>34137794</v>
      </c>
      <c r="B1566" s="1011" t="s">
        <v>1520</v>
      </c>
      <c r="C1566" s="1011" t="s">
        <v>1326</v>
      </c>
      <c r="D1566" s="1011" t="s">
        <v>1</v>
      </c>
      <c r="E1566" s="1011" t="s">
        <v>135</v>
      </c>
      <c r="F1566" s="1011" t="s">
        <v>14</v>
      </c>
      <c r="G1566" s="1011" t="s">
        <v>14</v>
      </c>
      <c r="H1566" s="1011" t="s">
        <v>89</v>
      </c>
      <c r="I1566" s="1011" t="s">
        <v>1521</v>
      </c>
      <c r="J1566" s="1011" t="s">
        <v>1522</v>
      </c>
      <c r="K1566" s="1011" t="s">
        <v>1329</v>
      </c>
      <c r="L1566" s="1011" t="s">
        <v>47</v>
      </c>
      <c r="M1566" s="1011" t="s">
        <v>198</v>
      </c>
      <c r="N1566" s="1011">
        <v>228</v>
      </c>
      <c r="O1566" s="1011">
        <v>0</v>
      </c>
      <c r="P1566" s="1011">
        <v>2699</v>
      </c>
      <c r="Q1566" s="1011">
        <v>7699.95</v>
      </c>
      <c r="R1566" s="1011">
        <v>2264.75</v>
      </c>
      <c r="S1566" s="1011">
        <v>550.06215110000005</v>
      </c>
      <c r="T1566" s="1011">
        <v>0</v>
      </c>
      <c r="U1566" s="1011">
        <v>0</v>
      </c>
      <c r="V1566" s="1011">
        <v>2264.75</v>
      </c>
      <c r="W1566" s="1011" t="s">
        <v>1523</v>
      </c>
      <c r="X1566" s="1011" t="s">
        <v>1331</v>
      </c>
      <c r="Y1566" s="1011" t="s">
        <v>1524</v>
      </c>
      <c r="AA1566" s="1011" t="s">
        <v>1525</v>
      </c>
      <c r="AB1566" s="1011" t="s">
        <v>140</v>
      </c>
    </row>
    <row r="1567" spans="1:28" x14ac:dyDescent="0.25">
      <c r="A1567" s="1011">
        <v>53767018</v>
      </c>
      <c r="B1567" s="1011" t="s">
        <v>1514</v>
      </c>
      <c r="C1567" s="1011" t="s">
        <v>1326</v>
      </c>
      <c r="D1567" s="1011" t="s">
        <v>1</v>
      </c>
      <c r="E1567" s="1011" t="s">
        <v>135</v>
      </c>
      <c r="F1567" s="1011" t="s">
        <v>6</v>
      </c>
      <c r="G1567" s="1011" t="s">
        <v>6</v>
      </c>
      <c r="H1567" s="1011" t="s">
        <v>102</v>
      </c>
      <c r="I1567" s="1011" t="s">
        <v>1515</v>
      </c>
      <c r="J1567" s="1011" t="s">
        <v>1516</v>
      </c>
      <c r="K1567" s="1011" t="s">
        <v>1329</v>
      </c>
      <c r="L1567" s="1011" t="s">
        <v>47</v>
      </c>
      <c r="M1567" s="1011" t="s">
        <v>198</v>
      </c>
      <c r="N1567" s="1011">
        <v>83</v>
      </c>
      <c r="O1567" s="1011">
        <v>15</v>
      </c>
      <c r="P1567" s="1011">
        <v>2411.87</v>
      </c>
      <c r="Q1567" s="1011">
        <v>5397.52</v>
      </c>
      <c r="R1567" s="1011">
        <v>416.02954971000003</v>
      </c>
      <c r="S1567" s="1011">
        <v>175.26868417</v>
      </c>
      <c r="T1567" s="1011">
        <v>8.8995497100000005</v>
      </c>
      <c r="U1567" s="1011">
        <v>0</v>
      </c>
      <c r="V1567" s="1011">
        <v>407.13</v>
      </c>
      <c r="W1567" s="1011" t="s">
        <v>1517</v>
      </c>
      <c r="X1567" s="1011" t="s">
        <v>1331</v>
      </c>
      <c r="Y1567" s="1011" t="s">
        <v>1518</v>
      </c>
      <c r="AA1567" s="1011" t="s">
        <v>1519</v>
      </c>
      <c r="AB1567" s="1011" t="s">
        <v>140</v>
      </c>
    </row>
    <row r="1568" spans="1:28" x14ac:dyDescent="0.25">
      <c r="A1568" s="1011">
        <v>94010360</v>
      </c>
      <c r="B1568" s="1011" t="s">
        <v>2408</v>
      </c>
      <c r="C1568" s="1011" t="s">
        <v>1326</v>
      </c>
      <c r="D1568" s="1011" t="s">
        <v>1</v>
      </c>
      <c r="E1568" s="1011" t="s">
        <v>135</v>
      </c>
      <c r="F1568" s="1011" t="s">
        <v>20</v>
      </c>
      <c r="G1568" s="1011" t="s">
        <v>20</v>
      </c>
      <c r="H1568" s="1011" t="s">
        <v>530</v>
      </c>
      <c r="I1568" s="1011" t="s">
        <v>1662</v>
      </c>
      <c r="J1568" s="1011" t="s">
        <v>1663</v>
      </c>
      <c r="K1568" s="1011" t="s">
        <v>1329</v>
      </c>
      <c r="L1568" s="1011" t="s">
        <v>47</v>
      </c>
      <c r="M1568" s="1011" t="s">
        <v>198</v>
      </c>
      <c r="N1568" s="1011">
        <v>82</v>
      </c>
      <c r="O1568" s="1011">
        <v>72</v>
      </c>
      <c r="P1568" s="1011">
        <v>989.3</v>
      </c>
      <c r="Q1568" s="1011">
        <v>3525.32</v>
      </c>
      <c r="R1568" s="1011">
        <v>634.54999999999995</v>
      </c>
      <c r="S1568" s="1011">
        <v>339.54347825999997</v>
      </c>
      <c r="T1568" s="1011">
        <v>0</v>
      </c>
      <c r="U1568" s="1011">
        <v>0</v>
      </c>
      <c r="V1568" s="1011">
        <v>634.54999999999995</v>
      </c>
      <c r="W1568" s="1011" t="s">
        <v>1664</v>
      </c>
      <c r="X1568" s="1011" t="s">
        <v>1331</v>
      </c>
      <c r="Y1568" s="1011" t="s">
        <v>2409</v>
      </c>
      <c r="AA1568" s="1011" t="s">
        <v>2410</v>
      </c>
      <c r="AB1568" s="1011" t="s">
        <v>140</v>
      </c>
    </row>
    <row r="1569" spans="1:28" x14ac:dyDescent="0.25">
      <c r="A1569" s="1011">
        <v>43796705</v>
      </c>
      <c r="B1569" s="1011" t="s">
        <v>1809</v>
      </c>
      <c r="C1569" s="1011" t="s">
        <v>1326</v>
      </c>
      <c r="D1569" s="1011" t="s">
        <v>1</v>
      </c>
      <c r="E1569" s="1011" t="s">
        <v>135</v>
      </c>
      <c r="F1569" s="1011" t="s">
        <v>6</v>
      </c>
      <c r="G1569" s="1011" t="s">
        <v>6</v>
      </c>
      <c r="H1569" s="1011" t="s">
        <v>91</v>
      </c>
      <c r="I1569" s="1011" t="s">
        <v>1810</v>
      </c>
      <c r="J1569" s="1011" t="s">
        <v>1811</v>
      </c>
      <c r="K1569" s="1011" t="s">
        <v>1329</v>
      </c>
      <c r="L1569" s="1011" t="s">
        <v>47</v>
      </c>
      <c r="M1569" s="1011" t="s">
        <v>198</v>
      </c>
      <c r="N1569" s="1011">
        <v>10</v>
      </c>
      <c r="O1569" s="1011">
        <v>0</v>
      </c>
      <c r="P1569" s="1011">
        <v>330.4</v>
      </c>
      <c r="Q1569" s="1011">
        <v>898.19</v>
      </c>
      <c r="R1569" s="1011">
        <v>221.82160304999999</v>
      </c>
      <c r="S1569" s="1011">
        <v>40.98</v>
      </c>
      <c r="T1569" s="1011">
        <v>1.60305E-3</v>
      </c>
      <c r="U1569" s="1011">
        <v>0</v>
      </c>
      <c r="V1569" s="1011">
        <v>221.82</v>
      </c>
      <c r="W1569" s="1011" t="s">
        <v>1812</v>
      </c>
      <c r="X1569" s="1011" t="s">
        <v>1331</v>
      </c>
      <c r="Y1569" s="1011" t="s">
        <v>1813</v>
      </c>
      <c r="AA1569" s="1011" t="s">
        <v>1814</v>
      </c>
      <c r="AB1569" s="1011" t="s">
        <v>140</v>
      </c>
    </row>
    <row r="1570" spans="1:28" x14ac:dyDescent="0.25">
      <c r="A1570" s="1011">
        <v>83764498</v>
      </c>
      <c r="B1570" s="1011" t="s">
        <v>1572</v>
      </c>
      <c r="C1570" s="1011" t="s">
        <v>1326</v>
      </c>
      <c r="D1570" s="1011" t="s">
        <v>1</v>
      </c>
      <c r="E1570" s="1011" t="s">
        <v>135</v>
      </c>
      <c r="F1570" s="1011" t="s">
        <v>34</v>
      </c>
      <c r="G1570" s="1011" t="s">
        <v>34</v>
      </c>
      <c r="H1570" s="1011" t="s">
        <v>97</v>
      </c>
      <c r="I1570" s="1011" t="s">
        <v>1573</v>
      </c>
      <c r="J1570" s="1011" t="s">
        <v>1574</v>
      </c>
      <c r="K1570" s="1011" t="s">
        <v>1329</v>
      </c>
      <c r="L1570" s="1011" t="s">
        <v>47</v>
      </c>
      <c r="M1570" s="1011" t="s">
        <v>198</v>
      </c>
      <c r="N1570" s="1011">
        <v>172.5</v>
      </c>
      <c r="O1570" s="1011">
        <v>132.25</v>
      </c>
      <c r="P1570" s="1011">
        <v>2504.23</v>
      </c>
      <c r="Q1570" s="1011">
        <v>5089.67</v>
      </c>
      <c r="R1570" s="1011">
        <v>1224.6936612500001</v>
      </c>
      <c r="S1570" s="1011">
        <v>903.93981998000004</v>
      </c>
      <c r="T1570" s="1011">
        <v>3.66125E-3</v>
      </c>
      <c r="U1570" s="1011">
        <v>0</v>
      </c>
      <c r="V1570" s="1011">
        <v>1224.69</v>
      </c>
      <c r="W1570" s="1011" t="s">
        <v>1575</v>
      </c>
      <c r="X1570" s="1011" t="s">
        <v>1331</v>
      </c>
      <c r="Y1570" s="1011" t="s">
        <v>1576</v>
      </c>
      <c r="AA1570" s="1011" t="s">
        <v>1577</v>
      </c>
      <c r="AB1570" s="1011" t="s">
        <v>140</v>
      </c>
    </row>
    <row r="1571" spans="1:28" x14ac:dyDescent="0.25">
      <c r="A1571" s="1011">
        <v>43990860</v>
      </c>
      <c r="B1571" s="1011" t="s">
        <v>2399</v>
      </c>
      <c r="C1571" s="1011" t="s">
        <v>1326</v>
      </c>
      <c r="D1571" s="1011" t="s">
        <v>1</v>
      </c>
      <c r="E1571" s="1011" t="s">
        <v>135</v>
      </c>
      <c r="F1571" s="1011" t="s">
        <v>20</v>
      </c>
      <c r="G1571" s="1011" t="s">
        <v>20</v>
      </c>
      <c r="H1571" s="1011" t="s">
        <v>95</v>
      </c>
      <c r="I1571" s="1011" t="s">
        <v>2113</v>
      </c>
      <c r="J1571" s="1011" t="s">
        <v>2114</v>
      </c>
      <c r="K1571" s="1011" t="s">
        <v>1329</v>
      </c>
      <c r="L1571" s="1011" t="s">
        <v>47</v>
      </c>
      <c r="M1571" s="1011" t="s">
        <v>198</v>
      </c>
      <c r="N1571" s="1011">
        <v>236.39660000000001</v>
      </c>
      <c r="O1571" s="1011">
        <v>195.89660000000001</v>
      </c>
      <c r="P1571" s="1011">
        <v>2650.28</v>
      </c>
      <c r="Q1571" s="1011">
        <v>8838.01</v>
      </c>
      <c r="R1571" s="1011">
        <v>-1208.6833520499999</v>
      </c>
      <c r="S1571" s="1011">
        <v>4186.2652285100003</v>
      </c>
      <c r="T1571" s="1011">
        <v>-1.3352050000000001E-2</v>
      </c>
      <c r="U1571" s="1011">
        <v>0</v>
      </c>
      <c r="V1571" s="1011">
        <v>-1208.67</v>
      </c>
      <c r="W1571" s="1011" t="s">
        <v>2115</v>
      </c>
      <c r="X1571" s="1011" t="s">
        <v>1331</v>
      </c>
      <c r="Y1571" s="1011" t="s">
        <v>2400</v>
      </c>
      <c r="AA1571" s="1011" t="s">
        <v>2401</v>
      </c>
      <c r="AB1571" s="1011" t="s">
        <v>140</v>
      </c>
    </row>
    <row r="1572" spans="1:28" x14ac:dyDescent="0.25">
      <c r="A1572" s="1011">
        <v>64020167</v>
      </c>
      <c r="B1572" s="1011" t="s">
        <v>2264</v>
      </c>
      <c r="C1572" s="1011" t="s">
        <v>1326</v>
      </c>
      <c r="D1572" s="1011" t="s">
        <v>1</v>
      </c>
      <c r="E1572" s="1011" t="s">
        <v>135</v>
      </c>
      <c r="F1572" s="1011" t="s">
        <v>14</v>
      </c>
      <c r="G1572" s="1011" t="s">
        <v>14</v>
      </c>
      <c r="H1572" s="1011" t="s">
        <v>94</v>
      </c>
      <c r="I1572" s="1011" t="s">
        <v>2265</v>
      </c>
      <c r="J1572" s="1011" t="s">
        <v>2266</v>
      </c>
      <c r="K1572" s="1011" t="s">
        <v>1329</v>
      </c>
      <c r="L1572" s="1011" t="s">
        <v>47</v>
      </c>
      <c r="M1572" s="1011" t="s">
        <v>198</v>
      </c>
      <c r="N1572" s="1011">
        <v>428</v>
      </c>
      <c r="O1572" s="1011">
        <v>411</v>
      </c>
      <c r="P1572" s="1011">
        <v>12263.5</v>
      </c>
      <c r="Q1572" s="1011">
        <v>11256.33</v>
      </c>
      <c r="R1572" s="1011">
        <v>3329.24</v>
      </c>
      <c r="S1572" s="1011">
        <v>1289.71601326</v>
      </c>
      <c r="T1572" s="1011">
        <v>0</v>
      </c>
      <c r="U1572" s="1011">
        <v>0</v>
      </c>
      <c r="V1572" s="1011">
        <v>3329.24</v>
      </c>
      <c r="W1572" s="1011" t="s">
        <v>2267</v>
      </c>
      <c r="X1572" s="1011" t="s">
        <v>1331</v>
      </c>
      <c r="Y1572" s="1011" t="s">
        <v>2268</v>
      </c>
      <c r="AA1572" s="1011" t="s">
        <v>2269</v>
      </c>
      <c r="AB1572" s="1011" t="s">
        <v>140</v>
      </c>
    </row>
    <row r="1573" spans="1:28" x14ac:dyDescent="0.25">
      <c r="A1573" s="1011">
        <v>84105592</v>
      </c>
      <c r="B1573" s="1011" t="s">
        <v>2478</v>
      </c>
      <c r="C1573" s="1011" t="s">
        <v>1326</v>
      </c>
      <c r="D1573" s="1011" t="s">
        <v>1</v>
      </c>
      <c r="E1573" s="1011" t="s">
        <v>135</v>
      </c>
      <c r="F1573" s="1011" t="s">
        <v>11</v>
      </c>
      <c r="G1573" s="1011" t="s">
        <v>11</v>
      </c>
      <c r="H1573" s="1011" t="s">
        <v>89</v>
      </c>
      <c r="I1573" s="1011" t="s">
        <v>2479</v>
      </c>
      <c r="J1573" s="1011" t="s">
        <v>1360</v>
      </c>
      <c r="K1573" s="1011" t="s">
        <v>1329</v>
      </c>
      <c r="L1573" s="1011" t="s">
        <v>47</v>
      </c>
      <c r="M1573" s="1011" t="s">
        <v>198</v>
      </c>
      <c r="N1573" s="1011">
        <v>210</v>
      </c>
      <c r="O1573" s="1011">
        <v>205</v>
      </c>
      <c r="P1573" s="1011">
        <v>2137</v>
      </c>
      <c r="Q1573" s="1011">
        <v>6339.42</v>
      </c>
      <c r="R1573" s="1011">
        <v>540.89000128999999</v>
      </c>
      <c r="S1573" s="1011">
        <v>1071.6068336599999</v>
      </c>
      <c r="T1573" s="1011">
        <v>1.2899999999999999E-6</v>
      </c>
      <c r="U1573" s="1011">
        <v>0</v>
      </c>
      <c r="V1573" s="1011">
        <v>540.89</v>
      </c>
      <c r="W1573" s="1011" t="s">
        <v>1361</v>
      </c>
      <c r="X1573" s="1011" t="s">
        <v>1331</v>
      </c>
      <c r="Y1573" s="1011" t="s">
        <v>2480</v>
      </c>
      <c r="AA1573" s="1011" t="s">
        <v>2481</v>
      </c>
      <c r="AB1573" s="1011" t="s">
        <v>140</v>
      </c>
    </row>
    <row r="1574" spans="1:28" x14ac:dyDescent="0.25">
      <c r="A1574" s="1011">
        <v>64020167</v>
      </c>
      <c r="B1574" s="1011" t="s">
        <v>2264</v>
      </c>
      <c r="C1574" s="1011" t="s">
        <v>1326</v>
      </c>
      <c r="D1574" s="1011" t="s">
        <v>1</v>
      </c>
      <c r="E1574" s="1011" t="s">
        <v>135</v>
      </c>
      <c r="F1574" s="1011" t="s">
        <v>14</v>
      </c>
      <c r="G1574" s="1011" t="s">
        <v>14</v>
      </c>
      <c r="H1574" s="1011" t="s">
        <v>98</v>
      </c>
      <c r="I1574" s="1011" t="s">
        <v>2265</v>
      </c>
      <c r="J1574" s="1011" t="s">
        <v>2266</v>
      </c>
      <c r="K1574" s="1011" t="s">
        <v>1329</v>
      </c>
      <c r="L1574" s="1011" t="s">
        <v>47</v>
      </c>
      <c r="M1574" s="1011" t="s">
        <v>198</v>
      </c>
      <c r="N1574" s="1011">
        <v>54</v>
      </c>
      <c r="O1574" s="1011">
        <v>54</v>
      </c>
      <c r="P1574" s="1011">
        <v>1115.8</v>
      </c>
      <c r="Q1574" s="1011">
        <v>3313.49</v>
      </c>
      <c r="R1574" s="1011">
        <v>964.31</v>
      </c>
      <c r="S1574" s="1011">
        <v>397.14622747999999</v>
      </c>
      <c r="T1574" s="1011">
        <v>0</v>
      </c>
      <c r="U1574" s="1011">
        <v>0</v>
      </c>
      <c r="V1574" s="1011">
        <v>964.31</v>
      </c>
      <c r="W1574" s="1011" t="s">
        <v>2267</v>
      </c>
      <c r="X1574" s="1011" t="s">
        <v>1331</v>
      </c>
      <c r="Y1574" s="1011" t="s">
        <v>2268</v>
      </c>
      <c r="AA1574" s="1011" t="s">
        <v>2269</v>
      </c>
      <c r="AB1574" s="1011" t="s">
        <v>140</v>
      </c>
    </row>
    <row r="1575" spans="1:28" x14ac:dyDescent="0.25">
      <c r="A1575" s="1011">
        <v>74181983</v>
      </c>
      <c r="B1575" s="1011" t="s">
        <v>1369</v>
      </c>
      <c r="C1575" s="1011" t="s">
        <v>1326</v>
      </c>
      <c r="D1575" s="1011" t="s">
        <v>1</v>
      </c>
      <c r="E1575" s="1011" t="s">
        <v>135</v>
      </c>
      <c r="F1575" s="1011" t="s">
        <v>6</v>
      </c>
      <c r="G1575" s="1011" t="s">
        <v>6</v>
      </c>
      <c r="H1575" s="1011" t="s">
        <v>94</v>
      </c>
      <c r="I1575" s="1011" t="s">
        <v>1370</v>
      </c>
      <c r="J1575" s="1011" t="s">
        <v>1371</v>
      </c>
      <c r="K1575" s="1011" t="s">
        <v>1329</v>
      </c>
      <c r="L1575" s="1011" t="s">
        <v>47</v>
      </c>
      <c r="M1575" s="1011" t="s">
        <v>198</v>
      </c>
      <c r="N1575" s="1011">
        <v>593.5</v>
      </c>
      <c r="O1575" s="1011">
        <v>448.5</v>
      </c>
      <c r="P1575" s="1011">
        <v>17556</v>
      </c>
      <c r="Q1575" s="1011">
        <v>15116.21</v>
      </c>
      <c r="R1575" s="1011">
        <v>3050.23</v>
      </c>
      <c r="S1575" s="1011">
        <v>1862.9135550799999</v>
      </c>
      <c r="T1575" s="1011">
        <v>0</v>
      </c>
      <c r="U1575" s="1011">
        <v>0</v>
      </c>
      <c r="V1575" s="1011">
        <v>3050.23</v>
      </c>
      <c r="W1575" s="1011" t="s">
        <v>1372</v>
      </c>
      <c r="X1575" s="1011" t="s">
        <v>1331</v>
      </c>
      <c r="Y1575" s="1011" t="s">
        <v>1373</v>
      </c>
      <c r="AA1575" s="1011" t="s">
        <v>1374</v>
      </c>
      <c r="AB1575" s="1011" t="s">
        <v>140</v>
      </c>
    </row>
    <row r="1576" spans="1:28" x14ac:dyDescent="0.25">
      <c r="A1576" s="1011">
        <v>84229129</v>
      </c>
      <c r="B1576" s="1011" t="s">
        <v>2276</v>
      </c>
      <c r="C1576" s="1011" t="s">
        <v>1326</v>
      </c>
      <c r="D1576" s="1011" t="s">
        <v>1</v>
      </c>
      <c r="E1576" s="1011" t="s">
        <v>135</v>
      </c>
      <c r="F1576" s="1011" t="s">
        <v>11</v>
      </c>
      <c r="G1576" s="1011" t="s">
        <v>11</v>
      </c>
      <c r="H1576" s="1011" t="s">
        <v>94</v>
      </c>
      <c r="I1576" s="1011" t="s">
        <v>2277</v>
      </c>
      <c r="J1576" s="1011" t="s">
        <v>2278</v>
      </c>
      <c r="K1576" s="1011" t="s">
        <v>1329</v>
      </c>
      <c r="L1576" s="1011" t="s">
        <v>47</v>
      </c>
      <c r="M1576" s="1011" t="s">
        <v>198</v>
      </c>
      <c r="N1576" s="1011">
        <v>263.5</v>
      </c>
      <c r="O1576" s="1011">
        <v>246.5</v>
      </c>
      <c r="P1576" s="1011">
        <v>3613</v>
      </c>
      <c r="Q1576" s="1011">
        <v>7152.19</v>
      </c>
      <c r="R1576" s="1011">
        <v>1878.25</v>
      </c>
      <c r="S1576" s="1011">
        <v>827.26508290000004</v>
      </c>
      <c r="T1576" s="1011">
        <v>0</v>
      </c>
      <c r="U1576" s="1011">
        <v>0</v>
      </c>
      <c r="V1576" s="1011">
        <v>1878.25</v>
      </c>
      <c r="W1576" s="1011" t="s">
        <v>2279</v>
      </c>
      <c r="X1576" s="1011" t="s">
        <v>1331</v>
      </c>
      <c r="Y1576" s="1011" t="s">
        <v>2280</v>
      </c>
      <c r="AA1576" s="1011" t="s">
        <v>2281</v>
      </c>
      <c r="AB1576" s="1011" t="s">
        <v>140</v>
      </c>
    </row>
    <row r="1577" spans="1:28" x14ac:dyDescent="0.25">
      <c r="A1577" s="1011">
        <v>13987417</v>
      </c>
      <c r="B1577" s="1011" t="s">
        <v>1594</v>
      </c>
      <c r="C1577" s="1011" t="s">
        <v>1326</v>
      </c>
      <c r="D1577" s="1011" t="s">
        <v>1</v>
      </c>
      <c r="E1577" s="1011" t="s">
        <v>135</v>
      </c>
      <c r="F1577" s="1011" t="s">
        <v>20</v>
      </c>
      <c r="G1577" s="1011" t="s">
        <v>20</v>
      </c>
      <c r="H1577" s="1011" t="s">
        <v>93</v>
      </c>
      <c r="I1577" s="1011" t="s">
        <v>1595</v>
      </c>
      <c r="J1577" s="1011" t="s">
        <v>1596</v>
      </c>
      <c r="K1577" s="1011" t="s">
        <v>1329</v>
      </c>
      <c r="L1577" s="1011" t="s">
        <v>47</v>
      </c>
      <c r="M1577" s="1011" t="s">
        <v>198</v>
      </c>
      <c r="N1577" s="1011">
        <v>135</v>
      </c>
      <c r="O1577" s="1011">
        <v>39</v>
      </c>
      <c r="P1577" s="1011">
        <v>4203.8999999999996</v>
      </c>
      <c r="Q1577" s="1011">
        <v>3152.42</v>
      </c>
      <c r="R1577" s="1011">
        <v>404.63</v>
      </c>
      <c r="S1577" s="1011">
        <v>365.66966938000002</v>
      </c>
      <c r="T1577" s="1011">
        <v>0</v>
      </c>
      <c r="U1577" s="1011">
        <v>0</v>
      </c>
      <c r="V1577" s="1011">
        <v>404.63</v>
      </c>
      <c r="W1577" s="1011" t="s">
        <v>1597</v>
      </c>
      <c r="X1577" s="1011" t="s">
        <v>1331</v>
      </c>
      <c r="Y1577" s="1011" t="s">
        <v>1598</v>
      </c>
      <c r="AA1577" s="1011" t="s">
        <v>1599</v>
      </c>
      <c r="AB1577" s="1011" t="s">
        <v>140</v>
      </c>
    </row>
    <row r="1578" spans="1:28" x14ac:dyDescent="0.25">
      <c r="A1578" s="1011">
        <v>64116148</v>
      </c>
      <c r="B1578" s="1011" t="s">
        <v>1731</v>
      </c>
      <c r="C1578" s="1011" t="s">
        <v>1326</v>
      </c>
      <c r="D1578" s="1011" t="s">
        <v>1</v>
      </c>
      <c r="E1578" s="1011" t="s">
        <v>135</v>
      </c>
      <c r="F1578" s="1011" t="s">
        <v>11</v>
      </c>
      <c r="G1578" s="1011" t="s">
        <v>11</v>
      </c>
      <c r="H1578" s="1011" t="s">
        <v>89</v>
      </c>
      <c r="I1578" s="1011" t="s">
        <v>1732</v>
      </c>
      <c r="J1578" s="1011" t="s">
        <v>1360</v>
      </c>
      <c r="K1578" s="1011" t="s">
        <v>1329</v>
      </c>
      <c r="L1578" s="1011" t="s">
        <v>47</v>
      </c>
      <c r="M1578" s="1011" t="s">
        <v>198</v>
      </c>
      <c r="N1578" s="1011">
        <v>87</v>
      </c>
      <c r="O1578" s="1011">
        <v>37</v>
      </c>
      <c r="P1578" s="1011">
        <v>924.67</v>
      </c>
      <c r="Q1578" s="1011">
        <v>3695.34</v>
      </c>
      <c r="R1578" s="1011">
        <v>497.53000572000002</v>
      </c>
      <c r="S1578" s="1011">
        <v>257.69945285</v>
      </c>
      <c r="T1578" s="1011">
        <v>5.7200000000000003E-6</v>
      </c>
      <c r="U1578" s="1011">
        <v>1.41</v>
      </c>
      <c r="V1578" s="1011">
        <v>498.94</v>
      </c>
      <c r="W1578" s="1011" t="s">
        <v>1361</v>
      </c>
      <c r="X1578" s="1011" t="s">
        <v>1331</v>
      </c>
      <c r="Y1578" s="1011" t="s">
        <v>1733</v>
      </c>
      <c r="AA1578" s="1011" t="s">
        <v>1734</v>
      </c>
      <c r="AB1578" s="1011" t="s">
        <v>140</v>
      </c>
    </row>
    <row r="1579" spans="1:28" x14ac:dyDescent="0.25">
      <c r="A1579" s="1011">
        <v>3929775</v>
      </c>
      <c r="B1579" s="1011" t="s">
        <v>2501</v>
      </c>
      <c r="C1579" s="1011" t="s">
        <v>1326</v>
      </c>
      <c r="D1579" s="1011" t="s">
        <v>1</v>
      </c>
      <c r="E1579" s="1011" t="s">
        <v>135</v>
      </c>
      <c r="F1579" s="1011" t="s">
        <v>34</v>
      </c>
      <c r="G1579" s="1011" t="s">
        <v>34</v>
      </c>
      <c r="H1579" s="1011" t="s">
        <v>530</v>
      </c>
      <c r="I1579" s="1011" t="s">
        <v>2105</v>
      </c>
      <c r="J1579" s="1011" t="s">
        <v>2106</v>
      </c>
      <c r="K1579" s="1011" t="s">
        <v>1329</v>
      </c>
      <c r="L1579" s="1011" t="s">
        <v>47</v>
      </c>
      <c r="M1579" s="1011" t="s">
        <v>198</v>
      </c>
      <c r="N1579" s="1011">
        <v>64</v>
      </c>
      <c r="O1579" s="1011">
        <v>40</v>
      </c>
      <c r="P1579" s="1011">
        <v>3295.27</v>
      </c>
      <c r="Q1579" s="1011">
        <v>7268.13</v>
      </c>
      <c r="R1579" s="1011">
        <v>481.58</v>
      </c>
      <c r="S1579" s="1011">
        <v>726.15084870999999</v>
      </c>
      <c r="T1579" s="1011">
        <v>0</v>
      </c>
      <c r="U1579" s="1011">
        <v>0</v>
      </c>
      <c r="V1579" s="1011">
        <v>481.58</v>
      </c>
      <c r="W1579" s="1011" t="s">
        <v>2502</v>
      </c>
      <c r="X1579" s="1011" t="s">
        <v>1331</v>
      </c>
      <c r="Y1579" s="1011" t="s">
        <v>2503</v>
      </c>
      <c r="AA1579" s="1011" t="s">
        <v>2504</v>
      </c>
      <c r="AB1579" s="1011" t="s">
        <v>140</v>
      </c>
    </row>
    <row r="1580" spans="1:28" x14ac:dyDescent="0.25">
      <c r="A1580" s="1011">
        <v>3756327</v>
      </c>
      <c r="B1580" s="1011" t="s">
        <v>2348</v>
      </c>
      <c r="C1580" s="1011" t="s">
        <v>1326</v>
      </c>
      <c r="D1580" s="1011" t="s">
        <v>1</v>
      </c>
      <c r="E1580" s="1011" t="s">
        <v>135</v>
      </c>
      <c r="F1580" s="1011" t="s">
        <v>14</v>
      </c>
      <c r="G1580" s="1011" t="s">
        <v>14</v>
      </c>
      <c r="H1580" s="1011" t="s">
        <v>530</v>
      </c>
      <c r="I1580" s="1011" t="s">
        <v>1879</v>
      </c>
      <c r="J1580" s="1011" t="s">
        <v>1880</v>
      </c>
      <c r="K1580" s="1011" t="s">
        <v>1329</v>
      </c>
      <c r="L1580" s="1011" t="s">
        <v>47</v>
      </c>
      <c r="M1580" s="1011" t="s">
        <v>198</v>
      </c>
      <c r="N1580" s="1011">
        <v>450</v>
      </c>
      <c r="O1580" s="1011">
        <v>3</v>
      </c>
      <c r="P1580" s="1011">
        <v>8770</v>
      </c>
      <c r="Q1580" s="1011">
        <v>28589.14</v>
      </c>
      <c r="R1580" s="1011">
        <v>6623.08</v>
      </c>
      <c r="S1580" s="1011">
        <v>859.98567880999997</v>
      </c>
      <c r="T1580" s="1011">
        <v>0</v>
      </c>
      <c r="U1580" s="1011">
        <v>0</v>
      </c>
      <c r="V1580" s="1011">
        <v>6623.08</v>
      </c>
      <c r="W1580" s="1011" t="s">
        <v>1881</v>
      </c>
      <c r="X1580" s="1011" t="s">
        <v>1331</v>
      </c>
      <c r="Y1580" s="1011" t="s">
        <v>2349</v>
      </c>
      <c r="AA1580" s="1011" t="s">
        <v>2350</v>
      </c>
      <c r="AB1580" s="1011" t="s">
        <v>140</v>
      </c>
    </row>
    <row r="1581" spans="1:28" x14ac:dyDescent="0.25">
      <c r="A1581" s="1011">
        <v>23754310</v>
      </c>
      <c r="B1581" s="1011" t="s">
        <v>1821</v>
      </c>
      <c r="C1581" s="1011" t="s">
        <v>1326</v>
      </c>
      <c r="D1581" s="1011" t="s">
        <v>1</v>
      </c>
      <c r="E1581" s="1011" t="s">
        <v>135</v>
      </c>
      <c r="F1581" s="1011" t="s">
        <v>11</v>
      </c>
      <c r="G1581" s="1011" t="s">
        <v>11</v>
      </c>
      <c r="H1581" s="1011" t="s">
        <v>90</v>
      </c>
      <c r="I1581" s="1011" t="s">
        <v>1822</v>
      </c>
      <c r="J1581" s="1011" t="s">
        <v>1823</v>
      </c>
      <c r="K1581" s="1011" t="s">
        <v>1329</v>
      </c>
      <c r="L1581" s="1011" t="s">
        <v>47</v>
      </c>
      <c r="M1581" s="1011" t="s">
        <v>198</v>
      </c>
      <c r="N1581" s="1011">
        <v>104</v>
      </c>
      <c r="O1581" s="1011">
        <v>8</v>
      </c>
      <c r="P1581" s="1011">
        <v>1328.34</v>
      </c>
      <c r="Q1581" s="1011">
        <v>5416.55</v>
      </c>
      <c r="R1581" s="1011">
        <v>834.07928642000002</v>
      </c>
      <c r="S1581" s="1011">
        <v>349.81660876000001</v>
      </c>
      <c r="T1581" s="1011">
        <v>-8.0713579999999993E-2</v>
      </c>
      <c r="U1581" s="1011">
        <v>0</v>
      </c>
      <c r="V1581" s="1011">
        <v>834.16</v>
      </c>
      <c r="W1581" s="1011" t="s">
        <v>1824</v>
      </c>
      <c r="X1581" s="1011" t="s">
        <v>1331</v>
      </c>
      <c r="Y1581" s="1011" t="s">
        <v>1825</v>
      </c>
      <c r="AA1581" s="1011" t="s">
        <v>1826</v>
      </c>
      <c r="AB1581" s="1011" t="s">
        <v>140</v>
      </c>
    </row>
    <row r="1582" spans="1:28" x14ac:dyDescent="0.25">
      <c r="A1582" s="1011">
        <v>44159820</v>
      </c>
      <c r="B1582" s="1011" t="s">
        <v>1629</v>
      </c>
      <c r="C1582" s="1011" t="s">
        <v>1326</v>
      </c>
      <c r="D1582" s="1011" t="s">
        <v>1</v>
      </c>
      <c r="E1582" s="1011" t="s">
        <v>135</v>
      </c>
      <c r="F1582" s="1011" t="s">
        <v>14</v>
      </c>
      <c r="G1582" s="1011" t="s">
        <v>14</v>
      </c>
      <c r="H1582" s="1011" t="s">
        <v>93</v>
      </c>
      <c r="I1582" s="1011" t="s">
        <v>1630</v>
      </c>
      <c r="J1582" s="1011" t="s">
        <v>1416</v>
      </c>
      <c r="K1582" s="1011" t="s">
        <v>1329</v>
      </c>
      <c r="L1582" s="1011" t="s">
        <v>47</v>
      </c>
      <c r="M1582" s="1011" t="s">
        <v>198</v>
      </c>
      <c r="N1582" s="1011">
        <v>151</v>
      </c>
      <c r="O1582" s="1011">
        <v>115</v>
      </c>
      <c r="P1582" s="1011">
        <v>2249.5</v>
      </c>
      <c r="Q1582" s="1011">
        <v>5860.35</v>
      </c>
      <c r="R1582" s="1011">
        <v>600.14</v>
      </c>
      <c r="S1582" s="1011">
        <v>861.76968982999995</v>
      </c>
      <c r="T1582" s="1011">
        <v>0</v>
      </c>
      <c r="U1582" s="1011">
        <v>0</v>
      </c>
      <c r="V1582" s="1011">
        <v>600.14</v>
      </c>
      <c r="W1582" s="1011" t="s">
        <v>1397</v>
      </c>
      <c r="X1582" s="1011" t="s">
        <v>1331</v>
      </c>
      <c r="Y1582" s="1011" t="s">
        <v>1631</v>
      </c>
      <c r="AA1582" s="1011" t="s">
        <v>1632</v>
      </c>
      <c r="AB1582" s="1011" t="s">
        <v>140</v>
      </c>
    </row>
    <row r="1583" spans="1:28" x14ac:dyDescent="0.25">
      <c r="A1583" s="1011">
        <v>84098797</v>
      </c>
      <c r="B1583" s="1011" t="s">
        <v>1479</v>
      </c>
      <c r="C1583" s="1011" t="s">
        <v>1326</v>
      </c>
      <c r="D1583" s="1011" t="s">
        <v>1</v>
      </c>
      <c r="E1583" s="1011" t="s">
        <v>135</v>
      </c>
      <c r="F1583" s="1011" t="s">
        <v>34</v>
      </c>
      <c r="G1583" s="1011" t="s">
        <v>34</v>
      </c>
      <c r="H1583" s="1011" t="s">
        <v>94</v>
      </c>
      <c r="I1583" s="1011" t="s">
        <v>1480</v>
      </c>
      <c r="J1583" s="1011" t="s">
        <v>1481</v>
      </c>
      <c r="K1583" s="1011" t="s">
        <v>1329</v>
      </c>
      <c r="L1583" s="1011" t="s">
        <v>47</v>
      </c>
      <c r="M1583" s="1011" t="s">
        <v>198</v>
      </c>
      <c r="N1583" s="1011">
        <v>643.75</v>
      </c>
      <c r="O1583" s="1011">
        <v>363.75</v>
      </c>
      <c r="P1583" s="1011">
        <v>12412.5</v>
      </c>
      <c r="Q1583" s="1011">
        <v>18623.62</v>
      </c>
      <c r="R1583" s="1011">
        <v>5323.48</v>
      </c>
      <c r="S1583" s="1011">
        <v>1987.9995446099999</v>
      </c>
      <c r="T1583" s="1011">
        <v>0</v>
      </c>
      <c r="U1583" s="1011">
        <v>0</v>
      </c>
      <c r="V1583" s="1011">
        <v>5323.48</v>
      </c>
      <c r="W1583" s="1011" t="s">
        <v>1482</v>
      </c>
      <c r="X1583" s="1011" t="s">
        <v>1331</v>
      </c>
      <c r="Y1583" s="1011" t="s">
        <v>1483</v>
      </c>
      <c r="AA1583" s="1011" t="s">
        <v>1484</v>
      </c>
      <c r="AB1583" s="1011" t="s">
        <v>140</v>
      </c>
    </row>
    <row r="1584" spans="1:28" x14ac:dyDescent="0.25">
      <c r="A1584" s="1011">
        <v>14076970</v>
      </c>
      <c r="B1584" s="1011" t="s">
        <v>1853</v>
      </c>
      <c r="C1584" s="1011" t="s">
        <v>1326</v>
      </c>
      <c r="D1584" s="1011" t="s">
        <v>1</v>
      </c>
      <c r="E1584" s="1011" t="s">
        <v>135</v>
      </c>
      <c r="F1584" s="1011" t="s">
        <v>14</v>
      </c>
      <c r="G1584" s="1011" t="s">
        <v>14</v>
      </c>
      <c r="H1584" s="1011" t="s">
        <v>104</v>
      </c>
      <c r="I1584" s="1011" t="s">
        <v>1854</v>
      </c>
      <c r="J1584" s="1011" t="s">
        <v>1657</v>
      </c>
      <c r="K1584" s="1011" t="s">
        <v>1329</v>
      </c>
      <c r="L1584" s="1011" t="s">
        <v>47</v>
      </c>
      <c r="M1584" s="1011" t="s">
        <v>198</v>
      </c>
      <c r="N1584" s="1011">
        <v>174</v>
      </c>
      <c r="O1584" s="1011">
        <v>164</v>
      </c>
      <c r="P1584" s="1011">
        <v>4119.74</v>
      </c>
      <c r="Q1584" s="1011">
        <v>9288.31</v>
      </c>
      <c r="R1584" s="1011">
        <v>2322.5700000000002</v>
      </c>
      <c r="S1584" s="1011">
        <v>1100.7251750200001</v>
      </c>
      <c r="T1584" s="1011">
        <v>0</v>
      </c>
      <c r="U1584" s="1011">
        <v>0</v>
      </c>
      <c r="V1584" s="1011">
        <v>2322.5700000000002</v>
      </c>
      <c r="W1584" s="1011" t="s">
        <v>1658</v>
      </c>
      <c r="X1584" s="1011" t="s">
        <v>1331</v>
      </c>
      <c r="Y1584" s="1011" t="s">
        <v>1855</v>
      </c>
      <c r="AA1584" s="1011" t="s">
        <v>1856</v>
      </c>
      <c r="AB1584" s="1011" t="s">
        <v>140</v>
      </c>
    </row>
    <row r="1585" spans="1:28" x14ac:dyDescent="0.25">
      <c r="A1585" s="1011">
        <v>24114548</v>
      </c>
      <c r="B1585" s="1011" t="s">
        <v>2567</v>
      </c>
      <c r="C1585" s="1011" t="s">
        <v>1326</v>
      </c>
      <c r="D1585" s="1011" t="s">
        <v>1</v>
      </c>
      <c r="E1585" s="1011" t="s">
        <v>135</v>
      </c>
      <c r="F1585" s="1011" t="s">
        <v>34</v>
      </c>
      <c r="G1585" s="1011" t="s">
        <v>34</v>
      </c>
      <c r="H1585" s="1011" t="s">
        <v>95</v>
      </c>
      <c r="I1585" s="1011" t="s">
        <v>2568</v>
      </c>
      <c r="J1585" s="1011" t="s">
        <v>1416</v>
      </c>
      <c r="K1585" s="1011" t="s">
        <v>1329</v>
      </c>
      <c r="L1585" s="1011" t="s">
        <v>47</v>
      </c>
      <c r="M1585" s="1011" t="s">
        <v>198</v>
      </c>
      <c r="N1585" s="1011">
        <v>841.97519999999997</v>
      </c>
      <c r="O1585" s="1011">
        <v>504.4751</v>
      </c>
      <c r="P1585" s="1011">
        <v>12137.78</v>
      </c>
      <c r="Q1585" s="1011">
        <v>34328.44</v>
      </c>
      <c r="R1585" s="1011">
        <v>-3093.61909139</v>
      </c>
      <c r="S1585" s="1011">
        <v>12448.75238557</v>
      </c>
      <c r="T1585" s="1011">
        <v>-2.9091390000000002E-2</v>
      </c>
      <c r="U1585" s="1011">
        <v>7855.54</v>
      </c>
      <c r="V1585" s="1011">
        <v>4761.95</v>
      </c>
      <c r="W1585" s="1011" t="s">
        <v>1397</v>
      </c>
      <c r="X1585" s="1011" t="s">
        <v>1331</v>
      </c>
      <c r="Y1585" s="1011" t="s">
        <v>2569</v>
      </c>
      <c r="AA1585" s="1011" t="s">
        <v>2111</v>
      </c>
      <c r="AB1585" s="1011" t="s">
        <v>140</v>
      </c>
    </row>
    <row r="1586" spans="1:28" x14ac:dyDescent="0.25">
      <c r="A1586" s="1011">
        <v>84218171</v>
      </c>
      <c r="B1586" s="1011" t="s">
        <v>2388</v>
      </c>
      <c r="C1586" s="1011" t="s">
        <v>1326</v>
      </c>
      <c r="D1586" s="1011" t="s">
        <v>113</v>
      </c>
      <c r="E1586" s="1011" t="s">
        <v>135</v>
      </c>
      <c r="F1586" s="1011" t="s">
        <v>267</v>
      </c>
      <c r="G1586" s="1011" t="s">
        <v>1687</v>
      </c>
      <c r="H1586" s="1011" t="s">
        <v>104</v>
      </c>
      <c r="I1586" s="1011" t="s">
        <v>2389</v>
      </c>
      <c r="J1586" s="1011" t="s">
        <v>1817</v>
      </c>
      <c r="K1586" s="1011" t="s">
        <v>1329</v>
      </c>
      <c r="L1586" s="1011" t="s">
        <v>47</v>
      </c>
      <c r="M1586" s="1011" t="s">
        <v>198</v>
      </c>
      <c r="N1586" s="1011">
        <v>432</v>
      </c>
      <c r="O1586" s="1011">
        <v>189</v>
      </c>
      <c r="P1586" s="1011">
        <v>15667.83</v>
      </c>
      <c r="Q1586" s="1011">
        <v>19616.3</v>
      </c>
      <c r="R1586" s="1011">
        <v>3419.93</v>
      </c>
      <c r="S1586" s="1011">
        <v>2633.5251790100001</v>
      </c>
      <c r="T1586" s="1011">
        <v>0</v>
      </c>
      <c r="U1586" s="1011">
        <v>0</v>
      </c>
      <c r="V1586" s="1011">
        <v>3419.93</v>
      </c>
      <c r="W1586" s="1011" t="s">
        <v>1818</v>
      </c>
      <c r="X1586" s="1011" t="s">
        <v>1331</v>
      </c>
      <c r="Y1586" s="1011" t="s">
        <v>2390</v>
      </c>
      <c r="AA1586" s="1011" t="s">
        <v>2391</v>
      </c>
      <c r="AB1586" s="1011" t="s">
        <v>140</v>
      </c>
    </row>
    <row r="1587" spans="1:28" x14ac:dyDescent="0.25">
      <c r="A1587" s="1011">
        <v>74235227</v>
      </c>
      <c r="B1587" s="1011" t="s">
        <v>2290</v>
      </c>
      <c r="C1587" s="1011" t="s">
        <v>1326</v>
      </c>
      <c r="D1587" s="1011" t="s">
        <v>1</v>
      </c>
      <c r="E1587" s="1011" t="s">
        <v>135</v>
      </c>
      <c r="F1587" s="1011" t="s">
        <v>34</v>
      </c>
      <c r="G1587" s="1011" t="s">
        <v>34</v>
      </c>
      <c r="H1587" s="1011" t="s">
        <v>102</v>
      </c>
      <c r="I1587" s="1011" t="s">
        <v>1662</v>
      </c>
      <c r="J1587" s="1011" t="s">
        <v>1663</v>
      </c>
      <c r="K1587" s="1011" t="s">
        <v>1329</v>
      </c>
      <c r="L1587" s="1011" t="s">
        <v>47</v>
      </c>
      <c r="M1587" s="1011" t="s">
        <v>198</v>
      </c>
      <c r="N1587" s="1011">
        <v>34</v>
      </c>
      <c r="O1587" s="1011">
        <v>10</v>
      </c>
      <c r="P1587" s="1011">
        <v>774.69</v>
      </c>
      <c r="Q1587" s="1011">
        <v>1092.6199999999999</v>
      </c>
      <c r="R1587" s="1011">
        <v>219.44</v>
      </c>
      <c r="S1587" s="1011">
        <v>84.914390870000005</v>
      </c>
      <c r="T1587" s="1011">
        <v>0.5</v>
      </c>
      <c r="U1587" s="1011">
        <v>0</v>
      </c>
      <c r="V1587" s="1011">
        <v>218.94</v>
      </c>
      <c r="W1587" s="1011" t="s">
        <v>1664</v>
      </c>
      <c r="X1587" s="1011" t="s">
        <v>1331</v>
      </c>
      <c r="Y1587" s="1011" t="s">
        <v>2291</v>
      </c>
      <c r="AA1587" s="1011" t="s">
        <v>2292</v>
      </c>
      <c r="AB1587" s="1011" t="s">
        <v>140</v>
      </c>
    </row>
    <row r="1588" spans="1:28" x14ac:dyDescent="0.25">
      <c r="A1588" s="1011">
        <v>4053286</v>
      </c>
      <c r="B1588" s="1011" t="s">
        <v>2226</v>
      </c>
      <c r="C1588" s="1011" t="s">
        <v>1326</v>
      </c>
      <c r="D1588" s="1011" t="s">
        <v>1</v>
      </c>
      <c r="E1588" s="1011" t="s">
        <v>135</v>
      </c>
      <c r="F1588" s="1011" t="s">
        <v>34</v>
      </c>
      <c r="G1588" s="1011" t="s">
        <v>34</v>
      </c>
      <c r="H1588" s="1011" t="s">
        <v>93</v>
      </c>
      <c r="I1588" s="1011" t="s">
        <v>2227</v>
      </c>
      <c r="J1588" s="1011" t="s">
        <v>1550</v>
      </c>
      <c r="K1588" s="1011" t="s">
        <v>1329</v>
      </c>
      <c r="L1588" s="1011" t="s">
        <v>47</v>
      </c>
      <c r="M1588" s="1011" t="s">
        <v>198</v>
      </c>
      <c r="N1588" s="1011">
        <v>138.3338</v>
      </c>
      <c r="O1588" s="1011">
        <v>14.3338</v>
      </c>
      <c r="P1588" s="1011">
        <v>2745.22</v>
      </c>
      <c r="Q1588" s="1011">
        <v>7156.82</v>
      </c>
      <c r="R1588" s="1011">
        <v>2832.01</v>
      </c>
      <c r="S1588" s="1011">
        <v>475.34841723</v>
      </c>
      <c r="T1588" s="1011">
        <v>0</v>
      </c>
      <c r="U1588" s="1011">
        <v>0</v>
      </c>
      <c r="V1588" s="1011">
        <v>2832.01</v>
      </c>
      <c r="W1588" s="1011" t="s">
        <v>1361</v>
      </c>
      <c r="X1588" s="1011" t="s">
        <v>1331</v>
      </c>
      <c r="Y1588" s="1011" t="s">
        <v>2228</v>
      </c>
      <c r="AA1588" s="1011" t="s">
        <v>2229</v>
      </c>
      <c r="AB1588" s="1011" t="s">
        <v>140</v>
      </c>
    </row>
    <row r="1589" spans="1:28" x14ac:dyDescent="0.25">
      <c r="A1589" s="1011">
        <v>14163976</v>
      </c>
      <c r="B1589" s="1011" t="s">
        <v>1636</v>
      </c>
      <c r="C1589" s="1011" t="s">
        <v>1326</v>
      </c>
      <c r="D1589" s="1011" t="s">
        <v>1</v>
      </c>
      <c r="E1589" s="1011" t="s">
        <v>135</v>
      </c>
      <c r="F1589" s="1011" t="s">
        <v>6</v>
      </c>
      <c r="G1589" s="1011" t="s">
        <v>6</v>
      </c>
      <c r="H1589" s="1011" t="s">
        <v>530</v>
      </c>
      <c r="I1589" s="1011" t="s">
        <v>1637</v>
      </c>
      <c r="J1589" s="1011" t="s">
        <v>1360</v>
      </c>
      <c r="K1589" s="1011" t="s">
        <v>1329</v>
      </c>
      <c r="L1589" s="1011" t="s">
        <v>47</v>
      </c>
      <c r="M1589" s="1011" t="s">
        <v>198</v>
      </c>
      <c r="N1589" s="1011">
        <v>139</v>
      </c>
      <c r="O1589" s="1011">
        <v>119</v>
      </c>
      <c r="P1589" s="1011">
        <v>1390</v>
      </c>
      <c r="Q1589" s="1011">
        <v>4295.3</v>
      </c>
      <c r="R1589" s="1011">
        <v>-13.88</v>
      </c>
      <c r="S1589" s="1011">
        <v>436.78467344000001</v>
      </c>
      <c r="T1589" s="1011">
        <v>366.24</v>
      </c>
      <c r="U1589" s="1011">
        <v>373.23</v>
      </c>
      <c r="V1589" s="1011">
        <v>359.35</v>
      </c>
      <c r="W1589" s="1011" t="s">
        <v>1361</v>
      </c>
      <c r="X1589" s="1011" t="s">
        <v>1331</v>
      </c>
      <c r="Y1589" s="1011" t="s">
        <v>1638</v>
      </c>
      <c r="AA1589" s="1011" t="s">
        <v>1639</v>
      </c>
      <c r="AB1589" s="1011" t="s">
        <v>140</v>
      </c>
    </row>
    <row r="1590" spans="1:28" x14ac:dyDescent="0.25">
      <c r="A1590" s="1011">
        <v>23771397</v>
      </c>
      <c r="B1590" s="1011" t="s">
        <v>2098</v>
      </c>
      <c r="C1590" s="1011" t="s">
        <v>1326</v>
      </c>
      <c r="D1590" s="1011" t="s">
        <v>1</v>
      </c>
      <c r="E1590" s="1011" t="s">
        <v>135</v>
      </c>
      <c r="F1590" s="1011" t="s">
        <v>38</v>
      </c>
      <c r="G1590" s="1011" t="s">
        <v>38</v>
      </c>
      <c r="H1590" s="1011" t="s">
        <v>88</v>
      </c>
      <c r="I1590" s="1011" t="s">
        <v>1579</v>
      </c>
      <c r="J1590" s="1011" t="s">
        <v>1396</v>
      </c>
      <c r="K1590" s="1011" t="s">
        <v>1329</v>
      </c>
      <c r="L1590" s="1011" t="s">
        <v>47</v>
      </c>
      <c r="M1590" s="1011" t="s">
        <v>198</v>
      </c>
      <c r="N1590" s="1011">
        <v>251</v>
      </c>
      <c r="O1590" s="1011">
        <v>75</v>
      </c>
      <c r="P1590" s="1011">
        <v>3071.91</v>
      </c>
      <c r="Q1590" s="1011">
        <v>8350.06</v>
      </c>
      <c r="R1590" s="1011">
        <v>705.31</v>
      </c>
      <c r="S1590" s="1011">
        <v>723.38011961999996</v>
      </c>
      <c r="T1590" s="1011">
        <v>0</v>
      </c>
      <c r="U1590" s="1011">
        <v>0</v>
      </c>
      <c r="V1590" s="1011">
        <v>705.31</v>
      </c>
      <c r="W1590" s="1011" t="s">
        <v>1397</v>
      </c>
      <c r="X1590" s="1011" t="s">
        <v>1331</v>
      </c>
      <c r="Y1590" s="1011" t="s">
        <v>2099</v>
      </c>
      <c r="AA1590" s="1011" t="s">
        <v>2100</v>
      </c>
      <c r="AB1590" s="1011" t="s">
        <v>140</v>
      </c>
    </row>
    <row r="1591" spans="1:28" x14ac:dyDescent="0.25">
      <c r="A1591" s="1011">
        <v>54253646</v>
      </c>
      <c r="B1591" s="1011" t="s">
        <v>1745</v>
      </c>
      <c r="C1591" s="1011" t="s">
        <v>1326</v>
      </c>
      <c r="D1591" s="1011" t="s">
        <v>1</v>
      </c>
      <c r="E1591" s="1011" t="s">
        <v>135</v>
      </c>
      <c r="F1591" s="1011" t="s">
        <v>6</v>
      </c>
      <c r="G1591" s="1011" t="s">
        <v>6</v>
      </c>
      <c r="H1591" s="1011" t="s">
        <v>94</v>
      </c>
      <c r="I1591" s="1011" t="s">
        <v>1746</v>
      </c>
      <c r="J1591" s="1011" t="s">
        <v>1405</v>
      </c>
      <c r="K1591" s="1011" t="s">
        <v>1329</v>
      </c>
      <c r="L1591" s="1011" t="s">
        <v>47</v>
      </c>
      <c r="M1591" s="1011" t="s">
        <v>198</v>
      </c>
      <c r="N1591" s="1011">
        <v>143</v>
      </c>
      <c r="O1591" s="1011">
        <v>138</v>
      </c>
      <c r="P1591" s="1011">
        <v>2692</v>
      </c>
      <c r="Q1591" s="1011">
        <v>3607.5</v>
      </c>
      <c r="R1591" s="1011">
        <v>756.48</v>
      </c>
      <c r="S1591" s="1011">
        <v>430.24521855</v>
      </c>
      <c r="T1591" s="1011">
        <v>0</v>
      </c>
      <c r="U1591" s="1011">
        <v>0</v>
      </c>
      <c r="V1591" s="1011">
        <v>756.48</v>
      </c>
      <c r="W1591" s="1011" t="s">
        <v>1406</v>
      </c>
      <c r="X1591" s="1011" t="s">
        <v>1331</v>
      </c>
      <c r="Y1591" s="1011" t="s">
        <v>1747</v>
      </c>
      <c r="Z1591" s="1011" t="s">
        <v>1748</v>
      </c>
      <c r="AA1591" s="1011" t="s">
        <v>1749</v>
      </c>
      <c r="AB1591" s="1011" t="s">
        <v>140</v>
      </c>
    </row>
    <row r="1592" spans="1:28" x14ac:dyDescent="0.25">
      <c r="A1592" s="1011">
        <v>64116148</v>
      </c>
      <c r="B1592" s="1011" t="s">
        <v>1731</v>
      </c>
      <c r="C1592" s="1011" t="s">
        <v>1326</v>
      </c>
      <c r="D1592" s="1011" t="s">
        <v>1</v>
      </c>
      <c r="E1592" s="1011" t="s">
        <v>135</v>
      </c>
      <c r="F1592" s="1011" t="s">
        <v>11</v>
      </c>
      <c r="G1592" s="1011" t="s">
        <v>11</v>
      </c>
      <c r="H1592" s="1011" t="s">
        <v>93</v>
      </c>
      <c r="I1592" s="1011" t="s">
        <v>1732</v>
      </c>
      <c r="J1592" s="1011" t="s">
        <v>1360</v>
      </c>
      <c r="K1592" s="1011" t="s">
        <v>1329</v>
      </c>
      <c r="L1592" s="1011" t="s">
        <v>47</v>
      </c>
      <c r="M1592" s="1011" t="s">
        <v>198</v>
      </c>
      <c r="N1592" s="1011">
        <v>784.41819999999996</v>
      </c>
      <c r="O1592" s="1011">
        <v>149.41820000000001</v>
      </c>
      <c r="P1592" s="1011">
        <v>13170.7</v>
      </c>
      <c r="Q1592" s="1011">
        <v>25569.51</v>
      </c>
      <c r="R1592" s="1011">
        <v>4464.57</v>
      </c>
      <c r="S1592" s="1011">
        <v>2726.8584791899998</v>
      </c>
      <c r="T1592" s="1011">
        <v>0</v>
      </c>
      <c r="U1592" s="1011">
        <v>219.39</v>
      </c>
      <c r="V1592" s="1011">
        <v>4683.96</v>
      </c>
      <c r="W1592" s="1011" t="s">
        <v>1361</v>
      </c>
      <c r="X1592" s="1011" t="s">
        <v>1331</v>
      </c>
      <c r="Y1592" s="1011" t="s">
        <v>1733</v>
      </c>
      <c r="AA1592" s="1011" t="s">
        <v>1734</v>
      </c>
      <c r="AB1592" s="1011" t="s">
        <v>140</v>
      </c>
    </row>
    <row r="1593" spans="1:28" x14ac:dyDescent="0.25">
      <c r="A1593" s="1011">
        <v>83773168</v>
      </c>
      <c r="B1593" s="1011" t="s">
        <v>1691</v>
      </c>
      <c r="C1593" s="1011" t="s">
        <v>1326</v>
      </c>
      <c r="D1593" s="1011" t="s">
        <v>1</v>
      </c>
      <c r="E1593" s="1011" t="s">
        <v>135</v>
      </c>
      <c r="F1593" s="1011" t="s">
        <v>6</v>
      </c>
      <c r="G1593" s="1011" t="s">
        <v>6</v>
      </c>
      <c r="H1593" s="1011" t="s">
        <v>95</v>
      </c>
      <c r="I1593" s="1011" t="s">
        <v>1692</v>
      </c>
      <c r="J1593" s="1011" t="s">
        <v>1693</v>
      </c>
      <c r="K1593" s="1011" t="s">
        <v>1329</v>
      </c>
      <c r="L1593" s="1011" t="s">
        <v>47</v>
      </c>
      <c r="M1593" s="1011" t="s">
        <v>198</v>
      </c>
      <c r="N1593" s="1011">
        <v>89</v>
      </c>
      <c r="O1593" s="1011">
        <v>18</v>
      </c>
      <c r="P1593" s="1011">
        <v>649.94000000000005</v>
      </c>
      <c r="Q1593" s="1011">
        <v>2503.7600000000002</v>
      </c>
      <c r="R1593" s="1011">
        <v>653.10585122999998</v>
      </c>
      <c r="S1593" s="1011">
        <v>281.82038440999997</v>
      </c>
      <c r="T1593" s="1011">
        <v>-4.1487700000000004E-3</v>
      </c>
      <c r="U1593" s="1011">
        <v>0</v>
      </c>
      <c r="V1593" s="1011">
        <v>653.11</v>
      </c>
      <c r="W1593" s="1011" t="s">
        <v>1694</v>
      </c>
      <c r="X1593" s="1011" t="s">
        <v>1331</v>
      </c>
      <c r="Y1593" s="1011" t="s">
        <v>1695</v>
      </c>
      <c r="AA1593" s="1011" t="s">
        <v>1696</v>
      </c>
      <c r="AB1593" s="1011" t="s">
        <v>140</v>
      </c>
    </row>
    <row r="1594" spans="1:28" x14ac:dyDescent="0.25">
      <c r="A1594" s="1011">
        <v>83773168</v>
      </c>
      <c r="B1594" s="1011" t="s">
        <v>1691</v>
      </c>
      <c r="C1594" s="1011" t="s">
        <v>1326</v>
      </c>
      <c r="D1594" s="1011" t="s">
        <v>1</v>
      </c>
      <c r="E1594" s="1011" t="s">
        <v>135</v>
      </c>
      <c r="F1594" s="1011" t="s">
        <v>6</v>
      </c>
      <c r="G1594" s="1011" t="s">
        <v>6</v>
      </c>
      <c r="H1594" s="1011" t="s">
        <v>93</v>
      </c>
      <c r="I1594" s="1011" t="s">
        <v>1692</v>
      </c>
      <c r="J1594" s="1011" t="s">
        <v>1693</v>
      </c>
      <c r="K1594" s="1011" t="s">
        <v>1329</v>
      </c>
      <c r="L1594" s="1011" t="s">
        <v>47</v>
      </c>
      <c r="M1594" s="1011" t="s">
        <v>198</v>
      </c>
      <c r="N1594" s="1011">
        <v>69.5</v>
      </c>
      <c r="O1594" s="1011">
        <v>41.5</v>
      </c>
      <c r="P1594" s="1011">
        <v>1317.16</v>
      </c>
      <c r="Q1594" s="1011">
        <v>3048.84</v>
      </c>
      <c r="R1594" s="1011">
        <v>1022.57</v>
      </c>
      <c r="S1594" s="1011">
        <v>471.68975390999998</v>
      </c>
      <c r="T1594" s="1011">
        <v>0</v>
      </c>
      <c r="U1594" s="1011">
        <v>0</v>
      </c>
      <c r="V1594" s="1011">
        <v>1022.57</v>
      </c>
      <c r="W1594" s="1011" t="s">
        <v>1694</v>
      </c>
      <c r="X1594" s="1011" t="s">
        <v>1331</v>
      </c>
      <c r="Y1594" s="1011" t="s">
        <v>1695</v>
      </c>
      <c r="AA1594" s="1011" t="s">
        <v>1696</v>
      </c>
      <c r="AB1594" s="1011" t="s">
        <v>140</v>
      </c>
    </row>
    <row r="1595" spans="1:28" x14ac:dyDescent="0.25">
      <c r="A1595" s="1011">
        <v>33771395</v>
      </c>
      <c r="B1595" s="1011" t="s">
        <v>2520</v>
      </c>
      <c r="C1595" s="1011" t="s">
        <v>1326</v>
      </c>
      <c r="D1595" s="1011" t="s">
        <v>1</v>
      </c>
      <c r="E1595" s="1011" t="s">
        <v>135</v>
      </c>
      <c r="F1595" s="1011" t="s">
        <v>6</v>
      </c>
      <c r="G1595" s="1011" t="s">
        <v>6</v>
      </c>
      <c r="H1595" s="1011" t="s">
        <v>90</v>
      </c>
      <c r="I1595" s="1011" t="s">
        <v>1688</v>
      </c>
      <c r="J1595" s="1011" t="s">
        <v>1416</v>
      </c>
      <c r="K1595" s="1011" t="s">
        <v>1329</v>
      </c>
      <c r="L1595" s="1011" t="s">
        <v>47</v>
      </c>
      <c r="M1595" s="1011" t="s">
        <v>198</v>
      </c>
      <c r="N1595" s="1011">
        <v>490</v>
      </c>
      <c r="O1595" s="1011">
        <v>459</v>
      </c>
      <c r="P1595" s="1011">
        <v>15353.13</v>
      </c>
      <c r="Q1595" s="1011">
        <v>38099.69</v>
      </c>
      <c r="R1595" s="1011">
        <v>3400.9264230099998</v>
      </c>
      <c r="S1595" s="1011">
        <v>2447.6257737599999</v>
      </c>
      <c r="T1595" s="1011">
        <v>-0.40357699000000002</v>
      </c>
      <c r="U1595" s="1011">
        <v>99.64</v>
      </c>
      <c r="V1595" s="1011">
        <v>3500.97</v>
      </c>
      <c r="W1595" s="1011" t="s">
        <v>1397</v>
      </c>
      <c r="X1595" s="1011" t="s">
        <v>1331</v>
      </c>
      <c r="Y1595" s="1011" t="s">
        <v>2521</v>
      </c>
      <c r="AA1595" s="1011" t="s">
        <v>2522</v>
      </c>
      <c r="AB1595" s="1011" t="s">
        <v>140</v>
      </c>
    </row>
    <row r="1596" spans="1:28" x14ac:dyDescent="0.25">
      <c r="A1596" s="1011">
        <v>13991989</v>
      </c>
      <c r="B1596" s="1011" t="s">
        <v>1403</v>
      </c>
      <c r="C1596" s="1011" t="s">
        <v>1326</v>
      </c>
      <c r="D1596" s="1011" t="s">
        <v>1</v>
      </c>
      <c r="E1596" s="1011" t="s">
        <v>135</v>
      </c>
      <c r="F1596" s="1011" t="s">
        <v>34</v>
      </c>
      <c r="G1596" s="1011" t="s">
        <v>34</v>
      </c>
      <c r="H1596" s="1011" t="s">
        <v>102</v>
      </c>
      <c r="I1596" s="1011" t="s">
        <v>1404</v>
      </c>
      <c r="J1596" s="1011" t="s">
        <v>1405</v>
      </c>
      <c r="K1596" s="1011" t="s">
        <v>1329</v>
      </c>
      <c r="L1596" s="1011" t="s">
        <v>47</v>
      </c>
      <c r="M1596" s="1011" t="s">
        <v>198</v>
      </c>
      <c r="N1596" s="1011">
        <v>115</v>
      </c>
      <c r="O1596" s="1011">
        <v>18</v>
      </c>
      <c r="P1596" s="1011">
        <v>4946.84</v>
      </c>
      <c r="Q1596" s="1011">
        <v>8511.89</v>
      </c>
      <c r="R1596" s="1011">
        <v>535.90007493999997</v>
      </c>
      <c r="S1596" s="1011">
        <v>267.80746721999998</v>
      </c>
      <c r="T1596" s="1011">
        <v>16.000074940000001</v>
      </c>
      <c r="U1596" s="1011">
        <v>52.91</v>
      </c>
      <c r="V1596" s="1011">
        <v>572.80999999999995</v>
      </c>
      <c r="W1596" s="1011" t="s">
        <v>1406</v>
      </c>
      <c r="X1596" s="1011" t="s">
        <v>1331</v>
      </c>
      <c r="Y1596" s="1011" t="s">
        <v>1407</v>
      </c>
      <c r="AA1596" s="1011" t="s">
        <v>1408</v>
      </c>
      <c r="AB1596" s="1011" t="s">
        <v>140</v>
      </c>
    </row>
    <row r="1597" spans="1:28" x14ac:dyDescent="0.25">
      <c r="A1597" s="1011">
        <v>13980131</v>
      </c>
      <c r="B1597" s="1011" t="s">
        <v>1619</v>
      </c>
      <c r="C1597" s="1011" t="s">
        <v>1326</v>
      </c>
      <c r="D1597" s="1011" t="s">
        <v>1</v>
      </c>
      <c r="E1597" s="1011" t="s">
        <v>135</v>
      </c>
      <c r="F1597" s="1011" t="s">
        <v>20</v>
      </c>
      <c r="G1597" s="1011" t="s">
        <v>20</v>
      </c>
      <c r="H1597" s="1011" t="s">
        <v>92</v>
      </c>
      <c r="I1597" s="1011" t="s">
        <v>1620</v>
      </c>
      <c r="J1597" s="1011" t="s">
        <v>1621</v>
      </c>
      <c r="K1597" s="1011" t="s">
        <v>1329</v>
      </c>
      <c r="L1597" s="1011" t="s">
        <v>47</v>
      </c>
      <c r="M1597" s="1011" t="s">
        <v>198</v>
      </c>
      <c r="N1597" s="1011">
        <v>104</v>
      </c>
      <c r="O1597" s="1011">
        <v>102</v>
      </c>
      <c r="P1597" s="1011">
        <v>3650</v>
      </c>
      <c r="Q1597" s="1011">
        <v>2465.34</v>
      </c>
      <c r="R1597" s="1011">
        <v>94.6</v>
      </c>
      <c r="S1597" s="1011">
        <v>382.50355731000002</v>
      </c>
      <c r="T1597" s="1011">
        <v>0</v>
      </c>
      <c r="U1597" s="1011">
        <v>0</v>
      </c>
      <c r="V1597" s="1011">
        <v>94.6</v>
      </c>
      <c r="W1597" s="1011" t="s">
        <v>1622</v>
      </c>
      <c r="X1597" s="1011" t="s">
        <v>1331</v>
      </c>
      <c r="Y1597" s="1011" t="s">
        <v>1623</v>
      </c>
      <c r="AA1597" s="1011" t="s">
        <v>1624</v>
      </c>
      <c r="AB1597" s="1011" t="s">
        <v>140</v>
      </c>
    </row>
    <row r="1598" spans="1:28" x14ac:dyDescent="0.25">
      <c r="A1598" s="1011">
        <v>4138046</v>
      </c>
      <c r="B1598" s="1011" t="s">
        <v>1830</v>
      </c>
      <c r="C1598" s="1011" t="s">
        <v>1326</v>
      </c>
      <c r="D1598" s="1011" t="s">
        <v>1</v>
      </c>
      <c r="E1598" s="1011" t="s">
        <v>135</v>
      </c>
      <c r="F1598" s="1011" t="s">
        <v>34</v>
      </c>
      <c r="G1598" s="1011" t="s">
        <v>34</v>
      </c>
      <c r="H1598" s="1011" t="s">
        <v>1394</v>
      </c>
      <c r="I1598" s="1011" t="s">
        <v>1831</v>
      </c>
      <c r="J1598" s="1011" t="s">
        <v>1463</v>
      </c>
      <c r="K1598" s="1011" t="s">
        <v>1329</v>
      </c>
      <c r="L1598" s="1011" t="s">
        <v>47</v>
      </c>
      <c r="M1598" s="1011" t="s">
        <v>198</v>
      </c>
      <c r="N1598" s="1011">
        <v>0</v>
      </c>
      <c r="O1598" s="1011">
        <v>0</v>
      </c>
      <c r="P1598" s="1011">
        <v>0</v>
      </c>
      <c r="Q1598" s="1011">
        <v>0</v>
      </c>
      <c r="R1598" s="1011">
        <v>0</v>
      </c>
      <c r="S1598" s="1011">
        <v>0</v>
      </c>
      <c r="T1598" s="1011">
        <v>0</v>
      </c>
      <c r="U1598" s="1011">
        <v>0</v>
      </c>
      <c r="V1598" s="1011">
        <v>0</v>
      </c>
      <c r="W1598" s="1011" t="s">
        <v>1464</v>
      </c>
      <c r="X1598" s="1011" t="s">
        <v>1331</v>
      </c>
      <c r="Y1598" s="1011" t="s">
        <v>1832</v>
      </c>
      <c r="AA1598" s="1011" t="s">
        <v>1833</v>
      </c>
      <c r="AB1598" s="1011" t="s">
        <v>140</v>
      </c>
    </row>
    <row r="1599" spans="1:28" x14ac:dyDescent="0.25">
      <c r="A1599" s="1011">
        <v>23771421</v>
      </c>
      <c r="B1599" s="1011" t="s">
        <v>1655</v>
      </c>
      <c r="C1599" s="1011" t="s">
        <v>1326</v>
      </c>
      <c r="D1599" s="1011" t="s">
        <v>1</v>
      </c>
      <c r="E1599" s="1011" t="s">
        <v>135</v>
      </c>
      <c r="F1599" s="1011" t="s">
        <v>6</v>
      </c>
      <c r="G1599" s="1011" t="s">
        <v>6</v>
      </c>
      <c r="H1599" s="1011" t="s">
        <v>97</v>
      </c>
      <c r="I1599" s="1011" t="s">
        <v>1656</v>
      </c>
      <c r="J1599" s="1011" t="s">
        <v>1657</v>
      </c>
      <c r="K1599" s="1011" t="s">
        <v>1329</v>
      </c>
      <c r="L1599" s="1011" t="s">
        <v>47</v>
      </c>
      <c r="M1599" s="1011" t="s">
        <v>198</v>
      </c>
      <c r="N1599" s="1011">
        <v>339.48360000000002</v>
      </c>
      <c r="O1599" s="1011">
        <v>222.25020000000001</v>
      </c>
      <c r="P1599" s="1011">
        <v>9641.56</v>
      </c>
      <c r="Q1599" s="1011">
        <v>13802.52</v>
      </c>
      <c r="R1599" s="1011">
        <v>4152.1806615300002</v>
      </c>
      <c r="S1599" s="1011">
        <v>1477.5898898</v>
      </c>
      <c r="T1599" s="1011">
        <v>-0.83933846999999995</v>
      </c>
      <c r="U1599" s="1011">
        <v>0</v>
      </c>
      <c r="V1599" s="1011">
        <v>4153.0200000000004</v>
      </c>
      <c r="W1599" s="1011" t="s">
        <v>1658</v>
      </c>
      <c r="X1599" s="1011" t="s">
        <v>1331</v>
      </c>
      <c r="Y1599" s="1011" t="s">
        <v>1659</v>
      </c>
      <c r="AA1599" s="1011" t="s">
        <v>1660</v>
      </c>
      <c r="AB1599" s="1011" t="s">
        <v>140</v>
      </c>
    </row>
    <row r="1600" spans="1:28" x14ac:dyDescent="0.25">
      <c r="A1600" s="1011">
        <v>93797231</v>
      </c>
      <c r="B1600" s="1011" t="s">
        <v>1497</v>
      </c>
      <c r="C1600" s="1011" t="s">
        <v>1326</v>
      </c>
      <c r="D1600" s="1011" t="s">
        <v>1</v>
      </c>
      <c r="E1600" s="1011" t="s">
        <v>135</v>
      </c>
      <c r="F1600" s="1011" t="s">
        <v>11</v>
      </c>
      <c r="G1600" s="1011" t="s">
        <v>11</v>
      </c>
      <c r="H1600" s="1011" t="s">
        <v>529</v>
      </c>
      <c r="I1600" s="1011" t="s">
        <v>1498</v>
      </c>
      <c r="J1600" s="1011" t="s">
        <v>1499</v>
      </c>
      <c r="K1600" s="1011" t="s">
        <v>1329</v>
      </c>
      <c r="L1600" s="1011" t="s">
        <v>47</v>
      </c>
      <c r="M1600" s="1011" t="s">
        <v>198</v>
      </c>
      <c r="N1600" s="1011">
        <v>16</v>
      </c>
      <c r="O1600" s="1011">
        <v>0</v>
      </c>
      <c r="P1600" s="1011">
        <v>407.8</v>
      </c>
      <c r="Q1600" s="1011">
        <v>1877.84</v>
      </c>
      <c r="R1600" s="1011">
        <v>231.47</v>
      </c>
      <c r="S1600" s="1011">
        <v>52.566000000000003</v>
      </c>
      <c r="T1600" s="1011">
        <v>0</v>
      </c>
      <c r="U1600" s="1011">
        <v>0</v>
      </c>
      <c r="V1600" s="1011">
        <v>231.47</v>
      </c>
      <c r="W1600" s="1011" t="s">
        <v>1361</v>
      </c>
      <c r="X1600" s="1011" t="s">
        <v>1331</v>
      </c>
      <c r="Y1600" s="1011" t="s">
        <v>1500</v>
      </c>
      <c r="AA1600" s="1011" t="s">
        <v>1501</v>
      </c>
      <c r="AB1600" s="1011" t="s">
        <v>140</v>
      </c>
    </row>
    <row r="1601" spans="1:28" x14ac:dyDescent="0.25">
      <c r="A1601" s="1011">
        <v>44073278</v>
      </c>
      <c r="B1601" s="1011" t="s">
        <v>2109</v>
      </c>
      <c r="C1601" s="1011" t="s">
        <v>1326</v>
      </c>
      <c r="D1601" s="1011" t="s">
        <v>1</v>
      </c>
      <c r="E1601" s="1011" t="s">
        <v>135</v>
      </c>
      <c r="F1601" s="1011" t="s">
        <v>48</v>
      </c>
      <c r="G1601" s="1011" t="s">
        <v>48</v>
      </c>
      <c r="H1601" s="1011" t="s">
        <v>97</v>
      </c>
      <c r="I1601" s="1011" t="s">
        <v>2110</v>
      </c>
      <c r="J1601" s="1011" t="s">
        <v>1621</v>
      </c>
      <c r="K1601" s="1011" t="s">
        <v>1329</v>
      </c>
      <c r="L1601" s="1011" t="s">
        <v>47</v>
      </c>
      <c r="M1601" s="1011" t="s">
        <v>198</v>
      </c>
      <c r="N1601" s="1011">
        <v>160.7501</v>
      </c>
      <c r="O1601" s="1011">
        <v>111.7501</v>
      </c>
      <c r="P1601" s="1011">
        <v>2150.7600000000002</v>
      </c>
      <c r="Q1601" s="1011">
        <v>3884.5</v>
      </c>
      <c r="R1601" s="1011">
        <v>411.74</v>
      </c>
      <c r="S1601" s="1011">
        <v>690.86325918</v>
      </c>
      <c r="T1601" s="1011">
        <v>0</v>
      </c>
      <c r="U1601" s="1011">
        <v>0</v>
      </c>
      <c r="V1601" s="1011">
        <v>411.74</v>
      </c>
      <c r="W1601" s="1011" t="s">
        <v>1622</v>
      </c>
      <c r="X1601" s="1011" t="s">
        <v>1331</v>
      </c>
      <c r="Y1601" s="1011" t="s">
        <v>1839</v>
      </c>
      <c r="AA1601" s="1011" t="s">
        <v>2111</v>
      </c>
      <c r="AB1601" s="1011" t="s">
        <v>140</v>
      </c>
    </row>
    <row r="1602" spans="1:28" x14ac:dyDescent="0.25">
      <c r="A1602" s="1011">
        <v>43893585</v>
      </c>
      <c r="B1602" s="1011" t="s">
        <v>2122</v>
      </c>
      <c r="C1602" s="1011" t="s">
        <v>1326</v>
      </c>
      <c r="D1602" s="1011" t="s">
        <v>1</v>
      </c>
      <c r="E1602" s="1011" t="s">
        <v>135</v>
      </c>
      <c r="F1602" s="1011" t="s">
        <v>20</v>
      </c>
      <c r="G1602" s="1011" t="s">
        <v>20</v>
      </c>
      <c r="H1602" s="1011" t="s">
        <v>98</v>
      </c>
      <c r="I1602" s="1011" t="s">
        <v>1462</v>
      </c>
      <c r="J1602" s="1011" t="s">
        <v>1463</v>
      </c>
      <c r="K1602" s="1011" t="s">
        <v>1329</v>
      </c>
      <c r="L1602" s="1011" t="s">
        <v>47</v>
      </c>
      <c r="M1602" s="1011" t="s">
        <v>198</v>
      </c>
      <c r="N1602" s="1011">
        <v>317</v>
      </c>
      <c r="O1602" s="1011">
        <v>315</v>
      </c>
      <c r="P1602" s="1011">
        <v>6988.59</v>
      </c>
      <c r="Q1602" s="1011">
        <v>6849.26</v>
      </c>
      <c r="R1602" s="1011">
        <v>759.86</v>
      </c>
      <c r="S1602" s="1011">
        <v>1182.3975129200001</v>
      </c>
      <c r="T1602" s="1011">
        <v>0</v>
      </c>
      <c r="U1602" s="1011">
        <v>0</v>
      </c>
      <c r="V1602" s="1011">
        <v>759.86</v>
      </c>
      <c r="W1602" s="1011" t="s">
        <v>1464</v>
      </c>
      <c r="X1602" s="1011" t="s">
        <v>1331</v>
      </c>
      <c r="Y1602" s="1011" t="s">
        <v>2123</v>
      </c>
      <c r="AA1602" s="1011" t="s">
        <v>2124</v>
      </c>
      <c r="AB1602" s="1011" t="s">
        <v>140</v>
      </c>
    </row>
    <row r="1603" spans="1:28" x14ac:dyDescent="0.25">
      <c r="A1603" s="1011">
        <v>83766972</v>
      </c>
      <c r="B1603" s="1011" t="s">
        <v>2230</v>
      </c>
      <c r="C1603" s="1011" t="s">
        <v>1326</v>
      </c>
      <c r="D1603" s="1011" t="s">
        <v>1</v>
      </c>
      <c r="E1603" s="1011" t="s">
        <v>135</v>
      </c>
      <c r="F1603" s="1011" t="s">
        <v>0</v>
      </c>
      <c r="G1603" s="1011" t="s">
        <v>0</v>
      </c>
      <c r="H1603" s="1011" t="s">
        <v>90</v>
      </c>
      <c r="I1603" s="1011" t="s">
        <v>1327</v>
      </c>
      <c r="J1603" s="1011" t="s">
        <v>1328</v>
      </c>
      <c r="K1603" s="1011" t="s">
        <v>1329</v>
      </c>
      <c r="L1603" s="1011" t="s">
        <v>47</v>
      </c>
      <c r="M1603" s="1011" t="s">
        <v>198</v>
      </c>
      <c r="N1603" s="1011">
        <v>1390</v>
      </c>
      <c r="O1603" s="1011">
        <v>917</v>
      </c>
      <c r="P1603" s="1011">
        <v>46795.33</v>
      </c>
      <c r="Q1603" s="1011">
        <v>102362.31</v>
      </c>
      <c r="R1603" s="1011">
        <v>-1420.94</v>
      </c>
      <c r="S1603" s="1011">
        <v>6420.3211741300001</v>
      </c>
      <c r="T1603" s="1011">
        <v>2998.91</v>
      </c>
      <c r="U1603" s="1011">
        <v>0</v>
      </c>
      <c r="V1603" s="1011">
        <v>-1408.65</v>
      </c>
      <c r="W1603" s="1011" t="s">
        <v>1330</v>
      </c>
      <c r="X1603" s="1011" t="s">
        <v>1331</v>
      </c>
      <c r="Y1603" s="1011" t="s">
        <v>2231</v>
      </c>
      <c r="AA1603" s="1011" t="s">
        <v>2232</v>
      </c>
      <c r="AB1603" s="1011" t="s">
        <v>140</v>
      </c>
    </row>
    <row r="1604" spans="1:28" x14ac:dyDescent="0.25">
      <c r="A1604" s="1011">
        <v>93754612</v>
      </c>
      <c r="B1604" s="1011" t="s">
        <v>1960</v>
      </c>
      <c r="C1604" s="1011" t="s">
        <v>1326</v>
      </c>
      <c r="D1604" s="1011" t="s">
        <v>113</v>
      </c>
      <c r="E1604" s="1011" t="s">
        <v>135</v>
      </c>
      <c r="F1604" s="1011" t="s">
        <v>267</v>
      </c>
      <c r="G1604" s="1011" t="s">
        <v>1687</v>
      </c>
      <c r="H1604" s="1011" t="s">
        <v>92</v>
      </c>
      <c r="I1604" s="1011" t="s">
        <v>1688</v>
      </c>
      <c r="J1604" s="1011" t="s">
        <v>1416</v>
      </c>
      <c r="K1604" s="1011" t="s">
        <v>1329</v>
      </c>
      <c r="L1604" s="1011" t="s">
        <v>47</v>
      </c>
      <c r="M1604" s="1011" t="s">
        <v>198</v>
      </c>
      <c r="N1604" s="1011">
        <v>43</v>
      </c>
      <c r="O1604" s="1011">
        <v>41</v>
      </c>
      <c r="P1604" s="1011">
        <v>744.83</v>
      </c>
      <c r="Q1604" s="1011">
        <v>2408.08</v>
      </c>
      <c r="R1604" s="1011">
        <v>583.91999999999996</v>
      </c>
      <c r="S1604" s="1011">
        <v>508.29512096000002</v>
      </c>
      <c r="T1604" s="1011">
        <v>0</v>
      </c>
      <c r="U1604" s="1011">
        <v>0</v>
      </c>
      <c r="V1604" s="1011">
        <v>583.91999999999996</v>
      </c>
      <c r="W1604" s="1011" t="s">
        <v>1397</v>
      </c>
      <c r="X1604" s="1011" t="s">
        <v>1331</v>
      </c>
      <c r="Y1604" s="1011" t="s">
        <v>1961</v>
      </c>
      <c r="AA1604" s="1011" t="s">
        <v>1962</v>
      </c>
      <c r="AB1604" s="1011" t="s">
        <v>140</v>
      </c>
    </row>
    <row r="1605" spans="1:28" x14ac:dyDescent="0.25">
      <c r="A1605" s="1011">
        <v>3956695</v>
      </c>
      <c r="B1605" s="1011" t="s">
        <v>2270</v>
      </c>
      <c r="C1605" s="1011" t="s">
        <v>1326</v>
      </c>
      <c r="D1605" s="1011" t="s">
        <v>1</v>
      </c>
      <c r="E1605" s="1011" t="s">
        <v>135</v>
      </c>
      <c r="F1605" s="1011" t="s">
        <v>34</v>
      </c>
      <c r="G1605" s="1011" t="s">
        <v>34</v>
      </c>
      <c r="H1605" s="1011" t="s">
        <v>98</v>
      </c>
      <c r="I1605" s="1011" t="s">
        <v>1692</v>
      </c>
      <c r="J1605" s="1011" t="s">
        <v>1693</v>
      </c>
      <c r="K1605" s="1011" t="s">
        <v>1329</v>
      </c>
      <c r="L1605" s="1011" t="s">
        <v>47</v>
      </c>
      <c r="M1605" s="1011" t="s">
        <v>198</v>
      </c>
      <c r="N1605" s="1011">
        <v>217.70910000000001</v>
      </c>
      <c r="O1605" s="1011">
        <v>215.70910000000001</v>
      </c>
      <c r="P1605" s="1011">
        <v>6823.38</v>
      </c>
      <c r="Q1605" s="1011">
        <v>7333.74</v>
      </c>
      <c r="R1605" s="1011">
        <v>1657.17</v>
      </c>
      <c r="S1605" s="1011">
        <v>1101.0487154</v>
      </c>
      <c r="T1605" s="1011">
        <v>0</v>
      </c>
      <c r="U1605" s="1011">
        <v>0</v>
      </c>
      <c r="V1605" s="1011">
        <v>1657.17</v>
      </c>
      <c r="W1605" s="1011" t="s">
        <v>1694</v>
      </c>
      <c r="X1605" s="1011" t="s">
        <v>1331</v>
      </c>
      <c r="Y1605" s="1011" t="s">
        <v>2271</v>
      </c>
      <c r="AA1605" s="1011" t="s">
        <v>2272</v>
      </c>
      <c r="AB1605" s="1011" t="s">
        <v>140</v>
      </c>
    </row>
    <row r="1606" spans="1:28" x14ac:dyDescent="0.25">
      <c r="A1606" s="1011">
        <v>3768215</v>
      </c>
      <c r="B1606" s="1011" t="s">
        <v>1801</v>
      </c>
      <c r="C1606" s="1011" t="s">
        <v>1326</v>
      </c>
      <c r="D1606" s="1011" t="s">
        <v>1</v>
      </c>
      <c r="E1606" s="1011" t="s">
        <v>135</v>
      </c>
      <c r="F1606" s="1011" t="s">
        <v>11</v>
      </c>
      <c r="G1606" s="1011" t="s">
        <v>11</v>
      </c>
      <c r="H1606" s="1011" t="s">
        <v>98</v>
      </c>
      <c r="I1606" s="1011" t="s">
        <v>1688</v>
      </c>
      <c r="J1606" s="1011" t="s">
        <v>1416</v>
      </c>
      <c r="K1606" s="1011" t="s">
        <v>1329</v>
      </c>
      <c r="L1606" s="1011" t="s">
        <v>47</v>
      </c>
      <c r="M1606" s="1011" t="s">
        <v>198</v>
      </c>
      <c r="N1606" s="1011">
        <v>381.08330000000001</v>
      </c>
      <c r="O1606" s="1011">
        <v>225.08330000000001</v>
      </c>
      <c r="P1606" s="1011">
        <v>12478.09</v>
      </c>
      <c r="Q1606" s="1011">
        <v>17176.96</v>
      </c>
      <c r="R1606" s="1011">
        <v>3776.89</v>
      </c>
      <c r="S1606" s="1011">
        <v>2681.5906042699999</v>
      </c>
      <c r="T1606" s="1011">
        <v>0</v>
      </c>
      <c r="U1606" s="1011">
        <v>0</v>
      </c>
      <c r="V1606" s="1011">
        <v>3776.89</v>
      </c>
      <c r="W1606" s="1011" t="s">
        <v>1397</v>
      </c>
      <c r="X1606" s="1011" t="s">
        <v>1331</v>
      </c>
      <c r="Y1606" s="1011" t="s">
        <v>1802</v>
      </c>
      <c r="AA1606" s="1011" t="s">
        <v>1803</v>
      </c>
      <c r="AB1606" s="1011" t="s">
        <v>140</v>
      </c>
    </row>
    <row r="1607" spans="1:28" x14ac:dyDescent="0.25">
      <c r="A1607" s="1011">
        <v>54239215</v>
      </c>
      <c r="B1607" s="1011" t="s">
        <v>2530</v>
      </c>
      <c r="C1607" s="1011" t="s">
        <v>1326</v>
      </c>
      <c r="D1607" s="1011" t="s">
        <v>1</v>
      </c>
      <c r="E1607" s="1011" t="s">
        <v>135</v>
      </c>
      <c r="F1607" s="1011" t="s">
        <v>38</v>
      </c>
      <c r="G1607" s="1011" t="s">
        <v>38</v>
      </c>
      <c r="H1607" s="1011" t="s">
        <v>92</v>
      </c>
      <c r="I1607" s="1011" t="s">
        <v>2531</v>
      </c>
      <c r="J1607" s="1011" t="s">
        <v>1669</v>
      </c>
      <c r="K1607" s="1011" t="s">
        <v>1329</v>
      </c>
      <c r="L1607" s="1011" t="s">
        <v>47</v>
      </c>
      <c r="M1607" s="1011" t="s">
        <v>198</v>
      </c>
      <c r="N1607" s="1011">
        <v>184.25</v>
      </c>
      <c r="O1607" s="1011">
        <v>168.25</v>
      </c>
      <c r="P1607" s="1011">
        <v>5677.21</v>
      </c>
      <c r="Q1607" s="1011">
        <v>4963.24</v>
      </c>
      <c r="R1607" s="1011">
        <v>348.53</v>
      </c>
      <c r="S1607" s="1011">
        <v>829.34176006999996</v>
      </c>
      <c r="T1607" s="1011">
        <v>0</v>
      </c>
      <c r="U1607" s="1011">
        <v>0</v>
      </c>
      <c r="V1607" s="1011">
        <v>348.53</v>
      </c>
      <c r="W1607" s="1011" t="s">
        <v>1670</v>
      </c>
      <c r="X1607" s="1011" t="s">
        <v>1331</v>
      </c>
      <c r="Y1607" s="1011" t="s">
        <v>2532</v>
      </c>
      <c r="Z1607" s="1011" t="s">
        <v>2533</v>
      </c>
      <c r="AA1607" s="1011" t="s">
        <v>1992</v>
      </c>
      <c r="AB1607" s="1011" t="s">
        <v>140</v>
      </c>
    </row>
    <row r="1608" spans="1:28" x14ac:dyDescent="0.25">
      <c r="A1608" s="1011">
        <v>54251327</v>
      </c>
      <c r="B1608" s="1011" t="s">
        <v>2139</v>
      </c>
      <c r="C1608" s="1011" t="s">
        <v>1326</v>
      </c>
      <c r="D1608" s="1011" t="s">
        <v>1</v>
      </c>
      <c r="E1608" s="1011" t="s">
        <v>135</v>
      </c>
      <c r="F1608" s="1011" t="s">
        <v>20</v>
      </c>
      <c r="G1608" s="1011" t="s">
        <v>20</v>
      </c>
      <c r="H1608" s="1011" t="s">
        <v>88</v>
      </c>
      <c r="I1608" s="1011" t="s">
        <v>2140</v>
      </c>
      <c r="J1608" s="1011" t="s">
        <v>1868</v>
      </c>
      <c r="K1608" s="1011" t="s">
        <v>1329</v>
      </c>
      <c r="L1608" s="1011" t="s">
        <v>47</v>
      </c>
      <c r="M1608" s="1011" t="s">
        <v>198</v>
      </c>
      <c r="N1608" s="1011">
        <v>242</v>
      </c>
      <c r="O1608" s="1011">
        <v>135</v>
      </c>
      <c r="P1608" s="1011">
        <v>2339</v>
      </c>
      <c r="Q1608" s="1011">
        <v>13410.53</v>
      </c>
      <c r="R1608" s="1011">
        <v>955.92</v>
      </c>
      <c r="S1608" s="1011">
        <v>1075.84892657</v>
      </c>
      <c r="T1608" s="1011">
        <v>0</v>
      </c>
      <c r="U1608" s="1011">
        <v>0</v>
      </c>
      <c r="V1608" s="1011">
        <v>955.92</v>
      </c>
      <c r="W1608" s="1011" t="s">
        <v>1869</v>
      </c>
      <c r="X1608" s="1011" t="s">
        <v>1331</v>
      </c>
      <c r="Y1608" s="1011" t="s">
        <v>2141</v>
      </c>
      <c r="Z1608" s="1011" t="s">
        <v>2142</v>
      </c>
      <c r="AA1608" s="1011" t="s">
        <v>2143</v>
      </c>
      <c r="AB1608" s="1011" t="s">
        <v>140</v>
      </c>
    </row>
    <row r="1609" spans="1:28" x14ac:dyDescent="0.25">
      <c r="A1609" s="1011">
        <v>94134871</v>
      </c>
      <c r="B1609" s="1011" t="s">
        <v>1972</v>
      </c>
      <c r="C1609" s="1011" t="s">
        <v>1326</v>
      </c>
      <c r="D1609" s="1011" t="s">
        <v>1</v>
      </c>
      <c r="E1609" s="1011" t="s">
        <v>135</v>
      </c>
      <c r="F1609" s="1011" t="s">
        <v>11</v>
      </c>
      <c r="G1609" s="1011" t="s">
        <v>11</v>
      </c>
      <c r="H1609" s="1011" t="s">
        <v>101</v>
      </c>
      <c r="I1609" s="1011" t="s">
        <v>1973</v>
      </c>
      <c r="J1609" s="1011" t="s">
        <v>1360</v>
      </c>
      <c r="K1609" s="1011" t="s">
        <v>1329</v>
      </c>
      <c r="L1609" s="1011" t="s">
        <v>47</v>
      </c>
      <c r="M1609" s="1011" t="s">
        <v>198</v>
      </c>
      <c r="N1609" s="1011">
        <v>18</v>
      </c>
      <c r="O1609" s="1011">
        <v>7</v>
      </c>
      <c r="P1609" s="1011">
        <v>505.25</v>
      </c>
      <c r="Q1609" s="1011">
        <v>986.2</v>
      </c>
      <c r="R1609" s="1011">
        <v>167.24</v>
      </c>
      <c r="S1609" s="1011">
        <v>129.77130536000001</v>
      </c>
      <c r="T1609" s="1011">
        <v>0</v>
      </c>
      <c r="U1609" s="1011">
        <v>0</v>
      </c>
      <c r="V1609" s="1011">
        <v>167.24</v>
      </c>
      <c r="W1609" s="1011" t="s">
        <v>1361</v>
      </c>
      <c r="X1609" s="1011" t="s">
        <v>1331</v>
      </c>
      <c r="Y1609" s="1011" t="s">
        <v>1974</v>
      </c>
      <c r="AA1609" s="1011" t="s">
        <v>1975</v>
      </c>
      <c r="AB1609" s="1011" t="s">
        <v>140</v>
      </c>
    </row>
    <row r="1610" spans="1:28" x14ac:dyDescent="0.25">
      <c r="A1610" s="1011">
        <v>73755514</v>
      </c>
      <c r="B1610" s="1011" t="s">
        <v>1661</v>
      </c>
      <c r="C1610" s="1011" t="s">
        <v>1326</v>
      </c>
      <c r="D1610" s="1011" t="s">
        <v>1</v>
      </c>
      <c r="E1610" s="1011" t="s">
        <v>135</v>
      </c>
      <c r="F1610" s="1011" t="s">
        <v>38</v>
      </c>
      <c r="G1610" s="1011" t="s">
        <v>38</v>
      </c>
      <c r="H1610" s="1011" t="s">
        <v>99</v>
      </c>
      <c r="I1610" s="1011" t="s">
        <v>1662</v>
      </c>
      <c r="J1610" s="1011" t="s">
        <v>1663</v>
      </c>
      <c r="K1610" s="1011" t="s">
        <v>1329</v>
      </c>
      <c r="L1610" s="1011" t="s">
        <v>47</v>
      </c>
      <c r="M1610" s="1011" t="s">
        <v>198</v>
      </c>
      <c r="N1610" s="1011">
        <v>342</v>
      </c>
      <c r="O1610" s="1011">
        <v>34</v>
      </c>
      <c r="P1610" s="1011">
        <v>8396.75</v>
      </c>
      <c r="Q1610" s="1011">
        <v>14730.55</v>
      </c>
      <c r="R1610" s="1011">
        <v>1919.97</v>
      </c>
      <c r="S1610" s="1011">
        <v>1173.8486697799999</v>
      </c>
      <c r="T1610" s="1011">
        <v>0</v>
      </c>
      <c r="U1610" s="1011">
        <v>0</v>
      </c>
      <c r="V1610" s="1011">
        <v>1919.97</v>
      </c>
      <c r="W1610" s="1011" t="s">
        <v>1664</v>
      </c>
      <c r="X1610" s="1011" t="s">
        <v>1331</v>
      </c>
      <c r="Y1610" s="1011" t="s">
        <v>1665</v>
      </c>
      <c r="AA1610" s="1011" t="s">
        <v>1666</v>
      </c>
      <c r="AB1610" s="1011" t="s">
        <v>140</v>
      </c>
    </row>
    <row r="1611" spans="1:28" x14ac:dyDescent="0.25">
      <c r="A1611" s="1011">
        <v>24079261</v>
      </c>
      <c r="B1611" s="1011" t="s">
        <v>2010</v>
      </c>
      <c r="C1611" s="1011" t="s">
        <v>1326</v>
      </c>
      <c r="D1611" s="1011" t="s">
        <v>1</v>
      </c>
      <c r="E1611" s="1011" t="s">
        <v>135</v>
      </c>
      <c r="F1611" s="1011" t="s">
        <v>14</v>
      </c>
      <c r="G1611" s="1011" t="s">
        <v>14</v>
      </c>
      <c r="H1611" s="1011" t="s">
        <v>92</v>
      </c>
      <c r="I1611" s="1011" t="s">
        <v>2011</v>
      </c>
      <c r="J1611" s="1011" t="s">
        <v>1439</v>
      </c>
      <c r="K1611" s="1011" t="s">
        <v>1329</v>
      </c>
      <c r="L1611" s="1011" t="s">
        <v>47</v>
      </c>
      <c r="M1611" s="1011" t="s">
        <v>198</v>
      </c>
      <c r="N1611" s="1011">
        <v>167</v>
      </c>
      <c r="O1611" s="1011">
        <v>167</v>
      </c>
      <c r="P1611" s="1011">
        <v>5621.88</v>
      </c>
      <c r="Q1611" s="1011">
        <v>4424.45</v>
      </c>
      <c r="R1611" s="1011">
        <v>300.49</v>
      </c>
      <c r="S1611" s="1011">
        <v>686.95660401999999</v>
      </c>
      <c r="T1611" s="1011">
        <v>0</v>
      </c>
      <c r="U1611" s="1011">
        <v>0</v>
      </c>
      <c r="V1611" s="1011">
        <v>300.49</v>
      </c>
      <c r="W1611" s="1011" t="s">
        <v>1440</v>
      </c>
      <c r="X1611" s="1011" t="s">
        <v>1331</v>
      </c>
      <c r="Y1611" s="1011" t="s">
        <v>2012</v>
      </c>
      <c r="AA1611" s="1011" t="s">
        <v>2013</v>
      </c>
      <c r="AB1611" s="1011" t="s">
        <v>140</v>
      </c>
    </row>
    <row r="1612" spans="1:28" x14ac:dyDescent="0.25">
      <c r="A1612" s="1011">
        <v>33754342</v>
      </c>
      <c r="B1612" s="1011" t="s">
        <v>1850</v>
      </c>
      <c r="C1612" s="1011" t="s">
        <v>1326</v>
      </c>
      <c r="D1612" s="1011" t="s">
        <v>1</v>
      </c>
      <c r="E1612" s="1011" t="s">
        <v>135</v>
      </c>
      <c r="F1612" s="1011" t="s">
        <v>74</v>
      </c>
      <c r="G1612" s="1011" t="s">
        <v>74</v>
      </c>
      <c r="H1612" s="1011" t="s">
        <v>100</v>
      </c>
      <c r="I1612" s="1011" t="s">
        <v>1688</v>
      </c>
      <c r="J1612" s="1011" t="s">
        <v>1416</v>
      </c>
      <c r="K1612" s="1011" t="s">
        <v>1329</v>
      </c>
      <c r="L1612" s="1011" t="s">
        <v>47</v>
      </c>
      <c r="M1612" s="1011" t="s">
        <v>198</v>
      </c>
      <c r="N1612" s="1011">
        <v>47.5</v>
      </c>
      <c r="O1612" s="1011">
        <v>46.5</v>
      </c>
      <c r="P1612" s="1011">
        <v>525</v>
      </c>
      <c r="Q1612" s="1011">
        <v>1875.51</v>
      </c>
      <c r="R1612" s="1011">
        <v>275.95999999999998</v>
      </c>
      <c r="S1612" s="1011">
        <v>218.15595579000001</v>
      </c>
      <c r="T1612" s="1011">
        <v>0</v>
      </c>
      <c r="U1612" s="1011">
        <v>0</v>
      </c>
      <c r="V1612" s="1011">
        <v>275.95999999999998</v>
      </c>
      <c r="W1612" s="1011" t="s">
        <v>1397</v>
      </c>
      <c r="X1612" s="1011" t="s">
        <v>1331</v>
      </c>
      <c r="Y1612" s="1011" t="s">
        <v>1851</v>
      </c>
      <c r="AA1612" s="1011" t="s">
        <v>1852</v>
      </c>
      <c r="AB1612" s="1011" t="s">
        <v>140</v>
      </c>
    </row>
    <row r="1613" spans="1:28" x14ac:dyDescent="0.25">
      <c r="A1613" s="1011">
        <v>84229129</v>
      </c>
      <c r="B1613" s="1011" t="s">
        <v>2276</v>
      </c>
      <c r="C1613" s="1011" t="s">
        <v>1326</v>
      </c>
      <c r="D1613" s="1011" t="s">
        <v>1</v>
      </c>
      <c r="E1613" s="1011" t="s">
        <v>135</v>
      </c>
      <c r="F1613" s="1011" t="s">
        <v>11</v>
      </c>
      <c r="G1613" s="1011" t="s">
        <v>11</v>
      </c>
      <c r="H1613" s="1011" t="s">
        <v>101</v>
      </c>
      <c r="I1613" s="1011" t="s">
        <v>2277</v>
      </c>
      <c r="J1613" s="1011" t="s">
        <v>2278</v>
      </c>
      <c r="K1613" s="1011" t="s">
        <v>1329</v>
      </c>
      <c r="L1613" s="1011" t="s">
        <v>47</v>
      </c>
      <c r="M1613" s="1011" t="s">
        <v>198</v>
      </c>
      <c r="N1613" s="1011">
        <v>37</v>
      </c>
      <c r="O1613" s="1011">
        <v>37</v>
      </c>
      <c r="P1613" s="1011">
        <v>1538</v>
      </c>
      <c r="Q1613" s="1011">
        <v>1986.34</v>
      </c>
      <c r="R1613" s="1011">
        <v>418.02</v>
      </c>
      <c r="S1613" s="1011">
        <v>408.8220187</v>
      </c>
      <c r="T1613" s="1011">
        <v>0</v>
      </c>
      <c r="U1613" s="1011">
        <v>0</v>
      </c>
      <c r="V1613" s="1011">
        <v>418.02</v>
      </c>
      <c r="W1613" s="1011" t="s">
        <v>2279</v>
      </c>
      <c r="X1613" s="1011" t="s">
        <v>1331</v>
      </c>
      <c r="Y1613" s="1011" t="s">
        <v>2280</v>
      </c>
      <c r="AA1613" s="1011" t="s">
        <v>2281</v>
      </c>
      <c r="AB1613" s="1011" t="s">
        <v>140</v>
      </c>
    </row>
    <row r="1614" spans="1:28" x14ac:dyDescent="0.25">
      <c r="A1614" s="1011">
        <v>63995401</v>
      </c>
      <c r="B1614" s="1011" t="s">
        <v>1419</v>
      </c>
      <c r="C1614" s="1011" t="s">
        <v>1326</v>
      </c>
      <c r="D1614" s="1011" t="s">
        <v>1</v>
      </c>
      <c r="E1614" s="1011" t="s">
        <v>135</v>
      </c>
      <c r="F1614" s="1011" t="s">
        <v>6</v>
      </c>
      <c r="G1614" s="1011" t="s">
        <v>6</v>
      </c>
      <c r="H1614" s="1011" t="s">
        <v>89</v>
      </c>
      <c r="I1614" s="1011" t="s">
        <v>1420</v>
      </c>
      <c r="J1614" s="1011" t="s">
        <v>1421</v>
      </c>
      <c r="K1614" s="1011" t="s">
        <v>1329</v>
      </c>
      <c r="L1614" s="1011" t="s">
        <v>47</v>
      </c>
      <c r="M1614" s="1011" t="s">
        <v>198</v>
      </c>
      <c r="N1614" s="1011">
        <v>226</v>
      </c>
      <c r="O1614" s="1011">
        <v>140</v>
      </c>
      <c r="P1614" s="1011">
        <v>2218</v>
      </c>
      <c r="Q1614" s="1011">
        <v>5973.05</v>
      </c>
      <c r="R1614" s="1011">
        <v>766.73000568999998</v>
      </c>
      <c r="S1614" s="1011">
        <v>1438.0617755400001</v>
      </c>
      <c r="T1614" s="1011">
        <v>5.6899999999999997E-6</v>
      </c>
      <c r="U1614" s="1011">
        <v>0</v>
      </c>
      <c r="V1614" s="1011">
        <v>766.73</v>
      </c>
      <c r="W1614" s="1011" t="s">
        <v>1422</v>
      </c>
      <c r="X1614" s="1011" t="s">
        <v>1331</v>
      </c>
      <c r="Y1614" s="1011" t="s">
        <v>1423</v>
      </c>
      <c r="AA1614" s="1011" t="s">
        <v>1424</v>
      </c>
      <c r="AB1614" s="1011" t="s">
        <v>140</v>
      </c>
    </row>
    <row r="1615" spans="1:28" x14ac:dyDescent="0.25">
      <c r="A1615" s="1011">
        <v>74068347</v>
      </c>
      <c r="B1615" s="1011" t="s">
        <v>1741</v>
      </c>
      <c r="C1615" s="1011" t="s">
        <v>1326</v>
      </c>
      <c r="D1615" s="1011" t="s">
        <v>1</v>
      </c>
      <c r="E1615" s="1011" t="s">
        <v>135</v>
      </c>
      <c r="F1615" s="1011" t="s">
        <v>14</v>
      </c>
      <c r="G1615" s="1011" t="s">
        <v>14</v>
      </c>
      <c r="H1615" s="1011" t="s">
        <v>90</v>
      </c>
      <c r="I1615" s="1011" t="s">
        <v>1742</v>
      </c>
      <c r="J1615" s="1011" t="s">
        <v>1565</v>
      </c>
      <c r="K1615" s="1011" t="s">
        <v>1329</v>
      </c>
      <c r="L1615" s="1011" t="s">
        <v>47</v>
      </c>
      <c r="M1615" s="1011" t="s">
        <v>198</v>
      </c>
      <c r="N1615" s="1011">
        <v>200</v>
      </c>
      <c r="O1615" s="1011">
        <v>162</v>
      </c>
      <c r="P1615" s="1011">
        <v>5101.17</v>
      </c>
      <c r="Q1615" s="1011">
        <v>10272.19</v>
      </c>
      <c r="R1615" s="1011">
        <v>156.08000000000001</v>
      </c>
      <c r="S1615" s="1011">
        <v>1861.7668922800001</v>
      </c>
      <c r="T1615" s="1011">
        <v>0</v>
      </c>
      <c r="U1615" s="1011">
        <v>523.74</v>
      </c>
      <c r="V1615" s="1011">
        <v>679.82</v>
      </c>
      <c r="W1615" s="1011" t="s">
        <v>65</v>
      </c>
      <c r="X1615" s="1011" t="s">
        <v>1331</v>
      </c>
      <c r="Y1615" s="1011" t="s">
        <v>1743</v>
      </c>
      <c r="AA1615" s="1011" t="s">
        <v>1744</v>
      </c>
      <c r="AB1615" s="1011" t="s">
        <v>140</v>
      </c>
    </row>
    <row r="1616" spans="1:28" x14ac:dyDescent="0.25">
      <c r="A1616" s="1011">
        <v>54173505</v>
      </c>
      <c r="B1616" s="1011" t="s">
        <v>2164</v>
      </c>
      <c r="C1616" s="1011" t="s">
        <v>1326</v>
      </c>
      <c r="D1616" s="1011" t="s">
        <v>1</v>
      </c>
      <c r="E1616" s="1011" t="s">
        <v>135</v>
      </c>
      <c r="F1616" s="1011" t="s">
        <v>14</v>
      </c>
      <c r="G1616" s="1011" t="s">
        <v>14</v>
      </c>
      <c r="H1616" s="1011" t="s">
        <v>99</v>
      </c>
      <c r="I1616" s="1011" t="s">
        <v>2165</v>
      </c>
      <c r="J1616" s="1011" t="s">
        <v>1874</v>
      </c>
      <c r="K1616" s="1011" t="s">
        <v>1329</v>
      </c>
      <c r="L1616" s="1011" t="s">
        <v>47</v>
      </c>
      <c r="M1616" s="1011" t="s">
        <v>198</v>
      </c>
      <c r="N1616" s="1011">
        <v>258</v>
      </c>
      <c r="O1616" s="1011">
        <v>147</v>
      </c>
      <c r="P1616" s="1011">
        <v>5962</v>
      </c>
      <c r="Q1616" s="1011">
        <v>7407.49</v>
      </c>
      <c r="R1616" s="1011">
        <v>434.2</v>
      </c>
      <c r="S1616" s="1011">
        <v>1052.6634157799999</v>
      </c>
      <c r="T1616" s="1011">
        <v>0</v>
      </c>
      <c r="U1616" s="1011">
        <v>0</v>
      </c>
      <c r="V1616" s="1011">
        <v>434.2</v>
      </c>
      <c r="W1616" s="1011" t="s">
        <v>1875</v>
      </c>
      <c r="X1616" s="1011" t="s">
        <v>1331</v>
      </c>
      <c r="Y1616" s="1011" t="s">
        <v>2166</v>
      </c>
      <c r="AA1616" s="1011" t="s">
        <v>2167</v>
      </c>
      <c r="AB1616" s="1011" t="s">
        <v>140</v>
      </c>
    </row>
    <row r="1617" spans="1:28" x14ac:dyDescent="0.25">
      <c r="A1617" s="1011">
        <v>53758215</v>
      </c>
      <c r="B1617" s="1011" t="s">
        <v>1771</v>
      </c>
      <c r="C1617" s="1011" t="s">
        <v>1326</v>
      </c>
      <c r="D1617" s="1011" t="s">
        <v>1</v>
      </c>
      <c r="E1617" s="1011" t="s">
        <v>135</v>
      </c>
      <c r="F1617" s="1011" t="s">
        <v>0</v>
      </c>
      <c r="G1617" s="1011" t="s">
        <v>0</v>
      </c>
      <c r="H1617" s="1011" t="s">
        <v>104</v>
      </c>
      <c r="I1617" s="1011" t="s">
        <v>1772</v>
      </c>
      <c r="J1617" s="1011" t="s">
        <v>1544</v>
      </c>
      <c r="K1617" s="1011" t="s">
        <v>1329</v>
      </c>
      <c r="L1617" s="1011" t="s">
        <v>47</v>
      </c>
      <c r="M1617" s="1011" t="s">
        <v>198</v>
      </c>
      <c r="N1617" s="1011">
        <v>17</v>
      </c>
      <c r="O1617" s="1011">
        <v>9</v>
      </c>
      <c r="P1617" s="1011">
        <v>588.34</v>
      </c>
      <c r="Q1617" s="1011">
        <v>713.73</v>
      </c>
      <c r="R1617" s="1011">
        <v>194.34</v>
      </c>
      <c r="S1617" s="1011">
        <v>40.392632720000002</v>
      </c>
      <c r="T1617" s="1011">
        <v>0</v>
      </c>
      <c r="U1617" s="1011">
        <v>0</v>
      </c>
      <c r="V1617" s="1011">
        <v>194.34</v>
      </c>
      <c r="W1617" s="1011" t="s">
        <v>1545</v>
      </c>
      <c r="X1617" s="1011" t="s">
        <v>1331</v>
      </c>
      <c r="Y1617" s="1011" t="s">
        <v>1773</v>
      </c>
      <c r="AA1617" s="1011" t="s">
        <v>1774</v>
      </c>
      <c r="AB1617" s="1011" t="s">
        <v>140</v>
      </c>
    </row>
    <row r="1618" spans="1:28" x14ac:dyDescent="0.25">
      <c r="A1618" s="1011">
        <v>53758215</v>
      </c>
      <c r="B1618" s="1011" t="s">
        <v>1771</v>
      </c>
      <c r="C1618" s="1011" t="s">
        <v>1326</v>
      </c>
      <c r="D1618" s="1011" t="s">
        <v>1</v>
      </c>
      <c r="E1618" s="1011" t="s">
        <v>135</v>
      </c>
      <c r="F1618" s="1011" t="s">
        <v>0</v>
      </c>
      <c r="G1618" s="1011" t="s">
        <v>0</v>
      </c>
      <c r="H1618" s="1011" t="s">
        <v>88</v>
      </c>
      <c r="I1618" s="1011" t="s">
        <v>1772</v>
      </c>
      <c r="J1618" s="1011" t="s">
        <v>1544</v>
      </c>
      <c r="K1618" s="1011" t="s">
        <v>1329</v>
      </c>
      <c r="L1618" s="1011" t="s">
        <v>47</v>
      </c>
      <c r="M1618" s="1011" t="s">
        <v>198</v>
      </c>
      <c r="N1618" s="1011">
        <v>291</v>
      </c>
      <c r="O1618" s="1011">
        <v>10</v>
      </c>
      <c r="P1618" s="1011">
        <v>4276</v>
      </c>
      <c r="Q1618" s="1011">
        <v>9575.25</v>
      </c>
      <c r="R1618" s="1011">
        <v>1302.0899999999999</v>
      </c>
      <c r="S1618" s="1011">
        <v>397.02004434999998</v>
      </c>
      <c r="T1618" s="1011">
        <v>0</v>
      </c>
      <c r="U1618" s="1011">
        <v>0</v>
      </c>
      <c r="V1618" s="1011">
        <v>1302.0899999999999</v>
      </c>
      <c r="W1618" s="1011" t="s">
        <v>1545</v>
      </c>
      <c r="X1618" s="1011" t="s">
        <v>1331</v>
      </c>
      <c r="Y1618" s="1011" t="s">
        <v>1773</v>
      </c>
      <c r="AA1618" s="1011" t="s">
        <v>1774</v>
      </c>
      <c r="AB1618" s="1011" t="s">
        <v>140</v>
      </c>
    </row>
    <row r="1619" spans="1:28" x14ac:dyDescent="0.25">
      <c r="A1619" s="1011">
        <v>64153794</v>
      </c>
      <c r="B1619" s="1011" t="s">
        <v>1542</v>
      </c>
      <c r="C1619" s="1011" t="s">
        <v>1326</v>
      </c>
      <c r="D1619" s="1011" t="s">
        <v>1</v>
      </c>
      <c r="E1619" s="1011" t="s">
        <v>135</v>
      </c>
      <c r="F1619" s="1011" t="s">
        <v>20</v>
      </c>
      <c r="G1619" s="1011" t="s">
        <v>20</v>
      </c>
      <c r="H1619" s="1011" t="s">
        <v>530</v>
      </c>
      <c r="I1619" s="1011" t="s">
        <v>1543</v>
      </c>
      <c r="J1619" s="1011" t="s">
        <v>1544</v>
      </c>
      <c r="K1619" s="1011" t="s">
        <v>1329</v>
      </c>
      <c r="L1619" s="1011" t="s">
        <v>47</v>
      </c>
      <c r="M1619" s="1011" t="s">
        <v>198</v>
      </c>
      <c r="N1619" s="1011">
        <v>60</v>
      </c>
      <c r="O1619" s="1011">
        <v>55</v>
      </c>
      <c r="P1619" s="1011">
        <v>4230.1000000000004</v>
      </c>
      <c r="Q1619" s="1011">
        <v>10579.77</v>
      </c>
      <c r="R1619" s="1011">
        <v>1167.49</v>
      </c>
      <c r="S1619" s="1011">
        <v>902.08585765999999</v>
      </c>
      <c r="T1619" s="1011">
        <v>0</v>
      </c>
      <c r="U1619" s="1011">
        <v>0</v>
      </c>
      <c r="V1619" s="1011">
        <v>1167.49</v>
      </c>
      <c r="W1619" s="1011" t="s">
        <v>1545</v>
      </c>
      <c r="X1619" s="1011" t="s">
        <v>1331</v>
      </c>
      <c r="Y1619" s="1011" t="s">
        <v>1546</v>
      </c>
      <c r="AA1619" s="1011" t="s">
        <v>1547</v>
      </c>
      <c r="AB1619" s="1011" t="s">
        <v>140</v>
      </c>
    </row>
    <row r="1620" spans="1:28" x14ac:dyDescent="0.25">
      <c r="A1620" s="1011">
        <v>94235660</v>
      </c>
      <c r="B1620" s="1011" t="s">
        <v>2452</v>
      </c>
      <c r="C1620" s="1011" t="s">
        <v>1326</v>
      </c>
      <c r="D1620" s="1011" t="s">
        <v>1</v>
      </c>
      <c r="E1620" s="1011" t="s">
        <v>135</v>
      </c>
      <c r="F1620" s="1011" t="s">
        <v>62</v>
      </c>
      <c r="G1620" s="1011" t="s">
        <v>62</v>
      </c>
      <c r="H1620" s="1011" t="s">
        <v>99</v>
      </c>
      <c r="I1620" s="1011" t="s">
        <v>2453</v>
      </c>
      <c r="J1620" s="1011" t="s">
        <v>2454</v>
      </c>
      <c r="K1620" s="1011" t="s">
        <v>1329</v>
      </c>
      <c r="L1620" s="1011" t="s">
        <v>47</v>
      </c>
      <c r="M1620" s="1011" t="s">
        <v>198</v>
      </c>
      <c r="N1620" s="1011">
        <v>139</v>
      </c>
      <c r="O1620" s="1011">
        <v>129</v>
      </c>
      <c r="P1620" s="1011">
        <v>3657.2</v>
      </c>
      <c r="Q1620" s="1011">
        <v>4843.41</v>
      </c>
      <c r="R1620" s="1011">
        <v>537.95000000000005</v>
      </c>
      <c r="S1620" s="1011">
        <v>769.39588350999998</v>
      </c>
      <c r="T1620" s="1011">
        <v>0</v>
      </c>
      <c r="U1620" s="1011">
        <v>0</v>
      </c>
      <c r="V1620" s="1011">
        <v>537.95000000000005</v>
      </c>
      <c r="W1620" s="1011" t="s">
        <v>2455</v>
      </c>
      <c r="X1620" s="1011" t="s">
        <v>1331</v>
      </c>
      <c r="Y1620" s="1011" t="s">
        <v>2456</v>
      </c>
      <c r="AA1620" s="1011" t="s">
        <v>2457</v>
      </c>
      <c r="AB1620" s="1011" t="s">
        <v>140</v>
      </c>
    </row>
    <row r="1621" spans="1:28" x14ac:dyDescent="0.25">
      <c r="A1621" s="1011">
        <v>13756713</v>
      </c>
      <c r="B1621" s="1011" t="s">
        <v>2583</v>
      </c>
      <c r="C1621" s="1011" t="s">
        <v>1326</v>
      </c>
      <c r="D1621" s="1011" t="s">
        <v>1</v>
      </c>
      <c r="E1621" s="1011" t="s">
        <v>135</v>
      </c>
      <c r="F1621" s="1011" t="s">
        <v>35</v>
      </c>
      <c r="G1621" s="1011" t="s">
        <v>35</v>
      </c>
      <c r="H1621" s="1011" t="s">
        <v>90</v>
      </c>
      <c r="I1621" s="1011" t="s">
        <v>2584</v>
      </c>
      <c r="J1621" s="1011" t="s">
        <v>1591</v>
      </c>
      <c r="K1621" s="1011" t="s">
        <v>1329</v>
      </c>
      <c r="L1621" s="1011" t="s">
        <v>47</v>
      </c>
      <c r="M1621" s="1011" t="s">
        <v>198</v>
      </c>
      <c r="N1621" s="1011">
        <v>1027</v>
      </c>
      <c r="O1621" s="1011">
        <v>1027</v>
      </c>
      <c r="P1621" s="1011">
        <v>41080</v>
      </c>
      <c r="Q1621" s="1011">
        <v>68375.75</v>
      </c>
      <c r="R1621" s="1011">
        <v>-4059.53</v>
      </c>
      <c r="S1621" s="1011">
        <v>5796.65561179</v>
      </c>
      <c r="T1621" s="1011">
        <v>0</v>
      </c>
      <c r="U1621" s="1011">
        <v>0</v>
      </c>
      <c r="V1621" s="1011">
        <v>-4059.53</v>
      </c>
      <c r="W1621" s="1011" t="s">
        <v>1361</v>
      </c>
      <c r="X1621" s="1011" t="s">
        <v>1331</v>
      </c>
      <c r="Y1621" s="1011" t="s">
        <v>2585</v>
      </c>
      <c r="AA1621" s="1011" t="s">
        <v>2586</v>
      </c>
      <c r="AB1621" s="1011" t="s">
        <v>140</v>
      </c>
    </row>
    <row r="1622" spans="1:28" x14ac:dyDescent="0.25">
      <c r="A1622" s="1011">
        <v>4053286</v>
      </c>
      <c r="B1622" s="1011" t="s">
        <v>2226</v>
      </c>
      <c r="C1622" s="1011" t="s">
        <v>1326</v>
      </c>
      <c r="D1622" s="1011" t="s">
        <v>1</v>
      </c>
      <c r="E1622" s="1011" t="s">
        <v>135</v>
      </c>
      <c r="F1622" s="1011" t="s">
        <v>34</v>
      </c>
      <c r="G1622" s="1011" t="s">
        <v>34</v>
      </c>
      <c r="H1622" s="1011" t="s">
        <v>100</v>
      </c>
      <c r="I1622" s="1011" t="s">
        <v>2227</v>
      </c>
      <c r="J1622" s="1011" t="s">
        <v>1550</v>
      </c>
      <c r="K1622" s="1011" t="s">
        <v>1329</v>
      </c>
      <c r="L1622" s="1011" t="s">
        <v>47</v>
      </c>
      <c r="M1622" s="1011" t="s">
        <v>198</v>
      </c>
      <c r="N1622" s="1011">
        <v>92.833299999999994</v>
      </c>
      <c r="O1622" s="1011">
        <v>92.833299999999994</v>
      </c>
      <c r="P1622" s="1011">
        <v>1642.38</v>
      </c>
      <c r="Q1622" s="1011">
        <v>5810.28</v>
      </c>
      <c r="R1622" s="1011">
        <v>1621.27</v>
      </c>
      <c r="S1622" s="1011">
        <v>505.71215267999997</v>
      </c>
      <c r="T1622" s="1011">
        <v>0</v>
      </c>
      <c r="U1622" s="1011">
        <v>0</v>
      </c>
      <c r="V1622" s="1011">
        <v>1621.27</v>
      </c>
      <c r="W1622" s="1011" t="s">
        <v>1361</v>
      </c>
      <c r="X1622" s="1011" t="s">
        <v>1331</v>
      </c>
      <c r="Y1622" s="1011" t="s">
        <v>2228</v>
      </c>
      <c r="AA1622" s="1011" t="s">
        <v>2229</v>
      </c>
      <c r="AB1622" s="1011" t="s">
        <v>140</v>
      </c>
    </row>
    <row r="1623" spans="1:28" x14ac:dyDescent="0.25">
      <c r="A1623" s="1011">
        <v>64054281</v>
      </c>
      <c r="B1623" s="1011" t="s">
        <v>1652</v>
      </c>
      <c r="C1623" s="1011" t="s">
        <v>1326</v>
      </c>
      <c r="D1623" s="1011" t="s">
        <v>1</v>
      </c>
      <c r="E1623" s="1011" t="s">
        <v>135</v>
      </c>
      <c r="F1623" s="1011" t="s">
        <v>34</v>
      </c>
      <c r="G1623" s="1011" t="s">
        <v>34</v>
      </c>
      <c r="H1623" s="1011" t="s">
        <v>91</v>
      </c>
      <c r="I1623" s="1011" t="s">
        <v>1353</v>
      </c>
      <c r="J1623" s="1011" t="s">
        <v>1354</v>
      </c>
      <c r="K1623" s="1011" t="s">
        <v>1329</v>
      </c>
      <c r="L1623" s="1011" t="s">
        <v>47</v>
      </c>
      <c r="M1623" s="1011" t="s">
        <v>198</v>
      </c>
      <c r="N1623" s="1011">
        <v>77</v>
      </c>
      <c r="O1623" s="1011">
        <v>54</v>
      </c>
      <c r="P1623" s="1011">
        <v>1400.98</v>
      </c>
      <c r="Q1623" s="1011">
        <v>5172.6499999999996</v>
      </c>
      <c r="R1623" s="1011">
        <v>783.66744591999998</v>
      </c>
      <c r="S1623" s="1011">
        <v>597.12022396999998</v>
      </c>
      <c r="T1623" s="1011">
        <v>3.37744592</v>
      </c>
      <c r="U1623" s="1011">
        <v>0</v>
      </c>
      <c r="V1623" s="1011">
        <v>780.29</v>
      </c>
      <c r="W1623" s="1011" t="s">
        <v>1355</v>
      </c>
      <c r="X1623" s="1011" t="s">
        <v>1331</v>
      </c>
      <c r="Y1623" s="1011" t="s">
        <v>1653</v>
      </c>
      <c r="AA1623" s="1011" t="s">
        <v>1654</v>
      </c>
      <c r="AB1623" s="1011" t="s">
        <v>140</v>
      </c>
    </row>
    <row r="1624" spans="1:28" x14ac:dyDescent="0.25">
      <c r="A1624" s="1011">
        <v>64015894</v>
      </c>
      <c r="B1624" s="1011" t="s">
        <v>1325</v>
      </c>
      <c r="C1624" s="1011" t="s">
        <v>1326</v>
      </c>
      <c r="D1624" s="1011" t="s">
        <v>1</v>
      </c>
      <c r="E1624" s="1011" t="s">
        <v>135</v>
      </c>
      <c r="F1624" s="1011" t="s">
        <v>11</v>
      </c>
      <c r="G1624" s="1011" t="s">
        <v>11</v>
      </c>
      <c r="H1624" s="1011" t="s">
        <v>530</v>
      </c>
      <c r="I1624" s="1011" t="s">
        <v>1327</v>
      </c>
      <c r="J1624" s="1011" t="s">
        <v>1328</v>
      </c>
      <c r="K1624" s="1011" t="s">
        <v>1329</v>
      </c>
      <c r="L1624" s="1011" t="s">
        <v>47</v>
      </c>
      <c r="M1624" s="1011" t="s">
        <v>198</v>
      </c>
      <c r="N1624" s="1011">
        <v>42</v>
      </c>
      <c r="O1624" s="1011">
        <v>38</v>
      </c>
      <c r="P1624" s="1011">
        <v>3193.6</v>
      </c>
      <c r="Q1624" s="1011">
        <v>9614.57</v>
      </c>
      <c r="R1624" s="1011">
        <v>1107.52</v>
      </c>
      <c r="S1624" s="1011">
        <v>893.39649624000003</v>
      </c>
      <c r="T1624" s="1011">
        <v>0</v>
      </c>
      <c r="U1624" s="1011">
        <v>0</v>
      </c>
      <c r="V1624" s="1011">
        <v>1107.52</v>
      </c>
      <c r="W1624" s="1011" t="s">
        <v>1330</v>
      </c>
      <c r="X1624" s="1011" t="s">
        <v>1331</v>
      </c>
      <c r="Y1624" s="1011" t="s">
        <v>1332</v>
      </c>
      <c r="AA1624" s="1011" t="s">
        <v>1333</v>
      </c>
      <c r="AB1624" s="1011" t="s">
        <v>140</v>
      </c>
    </row>
    <row r="1625" spans="1:28" x14ac:dyDescent="0.25">
      <c r="A1625" s="1011">
        <v>23757057</v>
      </c>
      <c r="B1625" s="1011" t="s">
        <v>2307</v>
      </c>
      <c r="C1625" s="1011" t="s">
        <v>1326</v>
      </c>
      <c r="D1625" s="1011" t="s">
        <v>1</v>
      </c>
      <c r="E1625" s="1011" t="s">
        <v>135</v>
      </c>
      <c r="F1625" s="1011" t="s">
        <v>20</v>
      </c>
      <c r="G1625" s="1011" t="s">
        <v>20</v>
      </c>
      <c r="H1625" s="1011" t="s">
        <v>99</v>
      </c>
      <c r="I1625" s="1011" t="s">
        <v>1810</v>
      </c>
      <c r="J1625" s="1011" t="s">
        <v>1811</v>
      </c>
      <c r="K1625" s="1011" t="s">
        <v>1329</v>
      </c>
      <c r="L1625" s="1011" t="s">
        <v>47</v>
      </c>
      <c r="M1625" s="1011" t="s">
        <v>198</v>
      </c>
      <c r="N1625" s="1011">
        <v>28</v>
      </c>
      <c r="O1625" s="1011">
        <v>26</v>
      </c>
      <c r="P1625" s="1011">
        <v>813.27</v>
      </c>
      <c r="Q1625" s="1011">
        <v>788.3</v>
      </c>
      <c r="R1625" s="1011">
        <v>59.38</v>
      </c>
      <c r="S1625" s="1011">
        <v>115.66932319</v>
      </c>
      <c r="T1625" s="1011">
        <v>0</v>
      </c>
      <c r="U1625" s="1011">
        <v>0</v>
      </c>
      <c r="V1625" s="1011">
        <v>59.38</v>
      </c>
      <c r="W1625" s="1011" t="s">
        <v>1812</v>
      </c>
      <c r="X1625" s="1011" t="s">
        <v>1331</v>
      </c>
      <c r="Y1625" s="1011" t="s">
        <v>2308</v>
      </c>
      <c r="AA1625" s="1011" t="s">
        <v>2309</v>
      </c>
      <c r="AB1625" s="1011" t="s">
        <v>140</v>
      </c>
    </row>
    <row r="1626" spans="1:28" x14ac:dyDescent="0.25">
      <c r="A1626" s="1011">
        <v>24106957</v>
      </c>
      <c r="B1626" s="1011" t="s">
        <v>1381</v>
      </c>
      <c r="C1626" s="1011" t="s">
        <v>1326</v>
      </c>
      <c r="D1626" s="1011" t="s">
        <v>1</v>
      </c>
      <c r="E1626" s="1011" t="s">
        <v>135</v>
      </c>
      <c r="F1626" s="1011" t="s">
        <v>15</v>
      </c>
      <c r="G1626" s="1011" t="s">
        <v>15</v>
      </c>
      <c r="H1626" s="1011" t="s">
        <v>91</v>
      </c>
      <c r="I1626" s="1011" t="s">
        <v>1382</v>
      </c>
      <c r="J1626" s="1011" t="s">
        <v>1383</v>
      </c>
      <c r="K1626" s="1011" t="s">
        <v>1329</v>
      </c>
      <c r="L1626" s="1011" t="s">
        <v>47</v>
      </c>
      <c r="M1626" s="1011" t="s">
        <v>198</v>
      </c>
      <c r="N1626" s="1011">
        <v>85</v>
      </c>
      <c r="O1626" s="1011">
        <v>84</v>
      </c>
      <c r="P1626" s="1011">
        <v>915.36</v>
      </c>
      <c r="Q1626" s="1011">
        <v>4759.26</v>
      </c>
      <c r="R1626" s="1011">
        <v>449.99480011000003</v>
      </c>
      <c r="S1626" s="1011">
        <v>193.87456</v>
      </c>
      <c r="T1626" s="1011">
        <v>13.124800110000001</v>
      </c>
      <c r="U1626" s="1011">
        <v>0</v>
      </c>
      <c r="V1626" s="1011">
        <v>436.87</v>
      </c>
      <c r="W1626" s="1011" t="s">
        <v>1384</v>
      </c>
      <c r="X1626" s="1011" t="s">
        <v>1331</v>
      </c>
      <c r="Y1626" s="1011" t="s">
        <v>1385</v>
      </c>
      <c r="AA1626" s="1011" t="s">
        <v>1386</v>
      </c>
      <c r="AB1626" s="1011" t="s">
        <v>140</v>
      </c>
    </row>
    <row r="1627" spans="1:28" x14ac:dyDescent="0.25">
      <c r="A1627" s="1011">
        <v>24082927</v>
      </c>
      <c r="B1627" s="1011" t="s">
        <v>2118</v>
      </c>
      <c r="C1627" s="1011" t="s">
        <v>1326</v>
      </c>
      <c r="D1627" s="1011" t="s">
        <v>1</v>
      </c>
      <c r="E1627" s="1011" t="s">
        <v>135</v>
      </c>
      <c r="F1627" s="1011" t="s">
        <v>20</v>
      </c>
      <c r="G1627" s="1011" t="s">
        <v>20</v>
      </c>
      <c r="H1627" s="1011" t="s">
        <v>101</v>
      </c>
      <c r="I1627" s="1011" t="s">
        <v>2119</v>
      </c>
      <c r="J1627" s="1011" t="s">
        <v>1565</v>
      </c>
      <c r="K1627" s="1011" t="s">
        <v>1329</v>
      </c>
      <c r="L1627" s="1011" t="s">
        <v>47</v>
      </c>
      <c r="M1627" s="1011" t="s">
        <v>198</v>
      </c>
      <c r="N1627" s="1011">
        <v>36</v>
      </c>
      <c r="O1627" s="1011">
        <v>1</v>
      </c>
      <c r="P1627" s="1011">
        <v>1398</v>
      </c>
      <c r="Q1627" s="1011">
        <v>1205.3900000000001</v>
      </c>
      <c r="R1627" s="1011">
        <v>95.16</v>
      </c>
      <c r="S1627" s="1011">
        <v>55.375947070000002</v>
      </c>
      <c r="T1627" s="1011">
        <v>0</v>
      </c>
      <c r="U1627" s="1011">
        <v>0</v>
      </c>
      <c r="V1627" s="1011">
        <v>95.16</v>
      </c>
      <c r="W1627" s="1011" t="s">
        <v>65</v>
      </c>
      <c r="X1627" s="1011" t="s">
        <v>1331</v>
      </c>
      <c r="Y1627" s="1011" t="s">
        <v>2120</v>
      </c>
      <c r="AA1627" s="1011" t="s">
        <v>2121</v>
      </c>
      <c r="AB1627" s="1011" t="s">
        <v>140</v>
      </c>
    </row>
    <row r="1628" spans="1:28" x14ac:dyDescent="0.25">
      <c r="A1628" s="1011">
        <v>94067154</v>
      </c>
      <c r="B1628" s="1011" t="s">
        <v>1340</v>
      </c>
      <c r="C1628" s="1011" t="s">
        <v>1326</v>
      </c>
      <c r="D1628" s="1011" t="s">
        <v>1</v>
      </c>
      <c r="E1628" s="1011" t="s">
        <v>135</v>
      </c>
      <c r="F1628" s="1011" t="s">
        <v>0</v>
      </c>
      <c r="G1628" s="1011" t="s">
        <v>0</v>
      </c>
      <c r="H1628" s="1011" t="s">
        <v>104</v>
      </c>
      <c r="I1628" s="1011" t="s">
        <v>1341</v>
      </c>
      <c r="J1628" s="1011" t="s">
        <v>1342</v>
      </c>
      <c r="K1628" s="1011" t="s">
        <v>1329</v>
      </c>
      <c r="L1628" s="1011" t="s">
        <v>47</v>
      </c>
      <c r="M1628" s="1011" t="s">
        <v>198</v>
      </c>
      <c r="N1628" s="1011">
        <v>26</v>
      </c>
      <c r="O1628" s="1011">
        <v>14</v>
      </c>
      <c r="P1628" s="1011">
        <v>233.33</v>
      </c>
      <c r="Q1628" s="1011">
        <v>1177.8800000000001</v>
      </c>
      <c r="R1628" s="1011">
        <v>251.11</v>
      </c>
      <c r="S1628" s="1011">
        <v>53.883352279999997</v>
      </c>
      <c r="T1628" s="1011">
        <v>0</v>
      </c>
      <c r="U1628" s="1011">
        <v>0</v>
      </c>
      <c r="V1628" s="1011">
        <v>251.11</v>
      </c>
      <c r="W1628" s="1011" t="s">
        <v>1343</v>
      </c>
      <c r="X1628" s="1011" t="s">
        <v>1331</v>
      </c>
      <c r="Y1628" s="1011" t="s">
        <v>1344</v>
      </c>
      <c r="AA1628" s="1011" t="s">
        <v>1345</v>
      </c>
      <c r="AB1628" s="1011" t="s">
        <v>140</v>
      </c>
    </row>
    <row r="1629" spans="1:28" x14ac:dyDescent="0.25">
      <c r="A1629" s="1011">
        <v>34116459</v>
      </c>
      <c r="B1629" s="1011" t="s">
        <v>2551</v>
      </c>
      <c r="C1629" s="1011" t="s">
        <v>1326</v>
      </c>
      <c r="D1629" s="1011" t="s">
        <v>1</v>
      </c>
      <c r="E1629" s="1011" t="s">
        <v>135</v>
      </c>
      <c r="F1629" s="1011" t="s">
        <v>36</v>
      </c>
      <c r="G1629" s="1011" t="s">
        <v>36</v>
      </c>
      <c r="H1629" s="1011" t="s">
        <v>1394</v>
      </c>
      <c r="I1629" s="1011" t="s">
        <v>1656</v>
      </c>
      <c r="J1629" s="1011" t="s">
        <v>1657</v>
      </c>
      <c r="K1629" s="1011" t="s">
        <v>1329</v>
      </c>
      <c r="L1629" s="1011" t="s">
        <v>47</v>
      </c>
      <c r="M1629" s="1011" t="s">
        <v>198</v>
      </c>
      <c r="N1629" s="1011">
        <v>0</v>
      </c>
      <c r="O1629" s="1011">
        <v>0</v>
      </c>
      <c r="P1629" s="1011">
        <v>0</v>
      </c>
      <c r="Q1629" s="1011">
        <v>0</v>
      </c>
      <c r="R1629" s="1011">
        <v>0</v>
      </c>
      <c r="S1629" s="1011">
        <v>0</v>
      </c>
      <c r="T1629" s="1011">
        <v>0</v>
      </c>
      <c r="U1629" s="1011">
        <v>0</v>
      </c>
      <c r="V1629" s="1011">
        <v>0</v>
      </c>
      <c r="W1629" s="1011" t="s">
        <v>1658</v>
      </c>
      <c r="X1629" s="1011" t="s">
        <v>1331</v>
      </c>
      <c r="Y1629" s="1011" t="s">
        <v>2552</v>
      </c>
      <c r="AA1629" s="1011" t="s">
        <v>1791</v>
      </c>
      <c r="AB1629" s="1011" t="s">
        <v>140</v>
      </c>
    </row>
    <row r="1630" spans="1:28" x14ac:dyDescent="0.25">
      <c r="A1630" s="1011">
        <v>24008617</v>
      </c>
      <c r="B1630" s="1011" t="s">
        <v>2475</v>
      </c>
      <c r="C1630" s="1011" t="s">
        <v>1326</v>
      </c>
      <c r="D1630" s="1011" t="s">
        <v>1</v>
      </c>
      <c r="E1630" s="1011" t="s">
        <v>135</v>
      </c>
      <c r="F1630" s="1011" t="s">
        <v>34</v>
      </c>
      <c r="G1630" s="1011" t="s">
        <v>34</v>
      </c>
      <c r="H1630" s="1011" t="s">
        <v>99</v>
      </c>
      <c r="I1630" s="1011" t="s">
        <v>1688</v>
      </c>
      <c r="J1630" s="1011" t="s">
        <v>1416</v>
      </c>
      <c r="K1630" s="1011" t="s">
        <v>1329</v>
      </c>
      <c r="L1630" s="1011" t="s">
        <v>47</v>
      </c>
      <c r="M1630" s="1011" t="s">
        <v>198</v>
      </c>
      <c r="N1630" s="1011">
        <v>64</v>
      </c>
      <c r="O1630" s="1011">
        <v>62</v>
      </c>
      <c r="P1630" s="1011">
        <v>1416</v>
      </c>
      <c r="Q1630" s="1011">
        <v>2040.94</v>
      </c>
      <c r="R1630" s="1011">
        <v>235.68</v>
      </c>
      <c r="S1630" s="1011">
        <v>491.08865351999998</v>
      </c>
      <c r="T1630" s="1011">
        <v>0</v>
      </c>
      <c r="U1630" s="1011">
        <v>0</v>
      </c>
      <c r="V1630" s="1011">
        <v>235.68</v>
      </c>
      <c r="W1630" s="1011" t="s">
        <v>1397</v>
      </c>
      <c r="X1630" s="1011" t="s">
        <v>1331</v>
      </c>
      <c r="Y1630" s="1011" t="s">
        <v>2476</v>
      </c>
      <c r="AA1630" s="1011" t="s">
        <v>2477</v>
      </c>
      <c r="AB1630" s="1011" t="s">
        <v>140</v>
      </c>
    </row>
    <row r="1631" spans="1:28" x14ac:dyDescent="0.25">
      <c r="A1631" s="1011">
        <v>24128670</v>
      </c>
      <c r="B1631" s="1011" t="s">
        <v>1667</v>
      </c>
      <c r="C1631" s="1011" t="s">
        <v>1326</v>
      </c>
      <c r="D1631" s="1011" t="s">
        <v>1</v>
      </c>
      <c r="E1631" s="1011" t="s">
        <v>135</v>
      </c>
      <c r="F1631" s="1011" t="s">
        <v>14</v>
      </c>
      <c r="G1631" s="1011" t="s">
        <v>14</v>
      </c>
      <c r="H1631" s="1011" t="s">
        <v>98</v>
      </c>
      <c r="I1631" s="1011" t="s">
        <v>1668</v>
      </c>
      <c r="J1631" s="1011" t="s">
        <v>1669</v>
      </c>
      <c r="K1631" s="1011" t="s">
        <v>1329</v>
      </c>
      <c r="L1631" s="1011" t="s">
        <v>47</v>
      </c>
      <c r="M1631" s="1011" t="s">
        <v>198</v>
      </c>
      <c r="N1631" s="1011">
        <v>70.75</v>
      </c>
      <c r="O1631" s="1011">
        <v>20.75</v>
      </c>
      <c r="P1631" s="1011">
        <v>670.95</v>
      </c>
      <c r="Q1631" s="1011">
        <v>1353.09</v>
      </c>
      <c r="R1631" s="1011">
        <v>266.31</v>
      </c>
      <c r="S1631" s="1011">
        <v>137.29868424</v>
      </c>
      <c r="T1631" s="1011">
        <v>0</v>
      </c>
      <c r="U1631" s="1011">
        <v>0</v>
      </c>
      <c r="V1631" s="1011">
        <v>266.31</v>
      </c>
      <c r="W1631" s="1011" t="s">
        <v>1670</v>
      </c>
      <c r="X1631" s="1011" t="s">
        <v>1331</v>
      </c>
      <c r="Y1631" s="1011" t="s">
        <v>1671</v>
      </c>
      <c r="Z1631" s="1011" t="s">
        <v>1672</v>
      </c>
      <c r="AA1631" s="1011" t="s">
        <v>1673</v>
      </c>
      <c r="AB1631" s="1011" t="s">
        <v>140</v>
      </c>
    </row>
    <row r="1632" spans="1:28" x14ac:dyDescent="0.25">
      <c r="A1632" s="1011">
        <v>24015307</v>
      </c>
      <c r="B1632" s="1011" t="s">
        <v>2511</v>
      </c>
      <c r="C1632" s="1011" t="s">
        <v>1326</v>
      </c>
      <c r="D1632" s="1011" t="s">
        <v>1</v>
      </c>
      <c r="E1632" s="1011" t="s">
        <v>135</v>
      </c>
      <c r="F1632" s="1011" t="s">
        <v>34</v>
      </c>
      <c r="G1632" s="1011" t="s">
        <v>34</v>
      </c>
      <c r="H1632" s="1011" t="s">
        <v>102</v>
      </c>
      <c r="I1632" s="1011" t="s">
        <v>1816</v>
      </c>
      <c r="J1632" s="1011" t="s">
        <v>1817</v>
      </c>
      <c r="K1632" s="1011" t="s">
        <v>1329</v>
      </c>
      <c r="L1632" s="1011" t="s">
        <v>47</v>
      </c>
      <c r="M1632" s="1011" t="s">
        <v>198</v>
      </c>
      <c r="N1632" s="1011">
        <v>8</v>
      </c>
      <c r="O1632" s="1011">
        <v>3</v>
      </c>
      <c r="P1632" s="1011">
        <v>169.1</v>
      </c>
      <c r="Q1632" s="1011">
        <v>380.03</v>
      </c>
      <c r="R1632" s="1011">
        <v>59.89</v>
      </c>
      <c r="S1632" s="1011">
        <v>65.962110879999997</v>
      </c>
      <c r="T1632" s="1011">
        <v>0.25</v>
      </c>
      <c r="U1632" s="1011">
        <v>0</v>
      </c>
      <c r="V1632" s="1011">
        <v>59.64</v>
      </c>
      <c r="W1632" s="1011" t="s">
        <v>1818</v>
      </c>
      <c r="X1632" s="1011" t="s">
        <v>1331</v>
      </c>
      <c r="Y1632" s="1011" t="s">
        <v>2512</v>
      </c>
      <c r="AA1632" s="1011" t="s">
        <v>2513</v>
      </c>
      <c r="AB1632" s="1011" t="s">
        <v>140</v>
      </c>
    </row>
    <row r="1633" spans="1:28" x14ac:dyDescent="0.25">
      <c r="A1633" s="1011">
        <v>53755336</v>
      </c>
      <c r="B1633" s="1011" t="s">
        <v>1485</v>
      </c>
      <c r="C1633" s="1011" t="s">
        <v>1326</v>
      </c>
      <c r="D1633" s="1011" t="s">
        <v>1</v>
      </c>
      <c r="E1633" s="1011" t="s">
        <v>135</v>
      </c>
      <c r="F1633" s="1011" t="s">
        <v>38</v>
      </c>
      <c r="G1633" s="1011" t="s">
        <v>38</v>
      </c>
      <c r="H1633" s="1011" t="s">
        <v>105</v>
      </c>
      <c r="I1633" s="1011" t="s">
        <v>1382</v>
      </c>
      <c r="J1633" s="1011" t="s">
        <v>1383</v>
      </c>
      <c r="K1633" s="1011" t="s">
        <v>1329</v>
      </c>
      <c r="L1633" s="1011" t="s">
        <v>47</v>
      </c>
      <c r="M1633" s="1011" t="s">
        <v>198</v>
      </c>
      <c r="N1633" s="1011">
        <v>26</v>
      </c>
      <c r="O1633" s="1011">
        <v>0</v>
      </c>
      <c r="P1633" s="1011">
        <v>520</v>
      </c>
      <c r="Q1633" s="1011">
        <v>977.65</v>
      </c>
      <c r="R1633" s="1011">
        <v>121.06</v>
      </c>
      <c r="S1633" s="1011">
        <v>76.680000000000007</v>
      </c>
      <c r="T1633" s="1011">
        <v>0</v>
      </c>
      <c r="U1633" s="1011">
        <v>0</v>
      </c>
      <c r="V1633" s="1011">
        <v>121.06</v>
      </c>
      <c r="W1633" s="1011" t="s">
        <v>1384</v>
      </c>
      <c r="X1633" s="1011" t="s">
        <v>1331</v>
      </c>
      <c r="Y1633" s="1011" t="s">
        <v>1486</v>
      </c>
      <c r="AA1633" s="1011" t="s">
        <v>1487</v>
      </c>
      <c r="AB1633" s="1011" t="s">
        <v>140</v>
      </c>
    </row>
    <row r="1634" spans="1:28" x14ac:dyDescent="0.25">
      <c r="A1634" s="1011">
        <v>14141360</v>
      </c>
      <c r="B1634" s="1011" t="s">
        <v>1674</v>
      </c>
      <c r="C1634" s="1011" t="s">
        <v>1326</v>
      </c>
      <c r="D1634" s="1011" t="s">
        <v>1</v>
      </c>
      <c r="E1634" s="1011" t="s">
        <v>135</v>
      </c>
      <c r="F1634" s="1011" t="s">
        <v>14</v>
      </c>
      <c r="G1634" s="1011" t="s">
        <v>14</v>
      </c>
      <c r="H1634" s="1011" t="s">
        <v>88</v>
      </c>
      <c r="I1634" s="1011" t="s">
        <v>1675</v>
      </c>
      <c r="J1634" s="1011" t="s">
        <v>1676</v>
      </c>
      <c r="K1634" s="1011" t="s">
        <v>1329</v>
      </c>
      <c r="L1634" s="1011" t="s">
        <v>47</v>
      </c>
      <c r="M1634" s="1011" t="s">
        <v>198</v>
      </c>
      <c r="N1634" s="1011">
        <v>147</v>
      </c>
      <c r="O1634" s="1011">
        <v>30</v>
      </c>
      <c r="P1634" s="1011">
        <v>2001.5</v>
      </c>
      <c r="Q1634" s="1011">
        <v>5296.54</v>
      </c>
      <c r="R1634" s="1011">
        <v>208.27</v>
      </c>
      <c r="S1634" s="1011">
        <v>319.50617109000001</v>
      </c>
      <c r="T1634" s="1011">
        <v>0</v>
      </c>
      <c r="U1634" s="1011">
        <v>0</v>
      </c>
      <c r="V1634" s="1011">
        <v>208.27</v>
      </c>
      <c r="W1634" s="1011" t="s">
        <v>47</v>
      </c>
      <c r="X1634" s="1011" t="s">
        <v>1331</v>
      </c>
      <c r="Y1634" s="1011" t="s">
        <v>1677</v>
      </c>
      <c r="AA1634" s="1011" t="s">
        <v>1678</v>
      </c>
      <c r="AB1634" s="1011" t="s">
        <v>140</v>
      </c>
    </row>
    <row r="1635" spans="1:28" x14ac:dyDescent="0.25">
      <c r="A1635" s="1011">
        <v>84150358</v>
      </c>
      <c r="B1635" s="1011" t="s">
        <v>1679</v>
      </c>
      <c r="C1635" s="1011" t="s">
        <v>1326</v>
      </c>
      <c r="D1635" s="1011" t="s">
        <v>1</v>
      </c>
      <c r="E1635" s="1011" t="s">
        <v>135</v>
      </c>
      <c r="F1635" s="1011" t="s">
        <v>36</v>
      </c>
      <c r="G1635" s="1011" t="s">
        <v>36</v>
      </c>
      <c r="H1635" s="1011" t="s">
        <v>1394</v>
      </c>
      <c r="I1635" s="1011" t="s">
        <v>1680</v>
      </c>
      <c r="J1635" s="1011" t="s">
        <v>1396</v>
      </c>
      <c r="K1635" s="1011" t="s">
        <v>1329</v>
      </c>
      <c r="L1635" s="1011" t="s">
        <v>47</v>
      </c>
      <c r="M1635" s="1011" t="s">
        <v>198</v>
      </c>
      <c r="N1635" s="1011">
        <v>0</v>
      </c>
      <c r="O1635" s="1011">
        <v>0</v>
      </c>
      <c r="P1635" s="1011">
        <v>0</v>
      </c>
      <c r="Q1635" s="1011">
        <v>0</v>
      </c>
      <c r="R1635" s="1011">
        <v>0</v>
      </c>
      <c r="S1635" s="1011">
        <v>0</v>
      </c>
      <c r="T1635" s="1011">
        <v>0</v>
      </c>
      <c r="U1635" s="1011">
        <v>0</v>
      </c>
      <c r="V1635" s="1011">
        <v>0</v>
      </c>
      <c r="W1635" s="1011" t="s">
        <v>1397</v>
      </c>
      <c r="X1635" s="1011" t="s">
        <v>1331</v>
      </c>
      <c r="Y1635" s="1011" t="s">
        <v>1681</v>
      </c>
      <c r="AA1635" s="1011" t="s">
        <v>1682</v>
      </c>
      <c r="AB1635" s="1011" t="s">
        <v>140</v>
      </c>
    </row>
    <row r="1636" spans="1:28" x14ac:dyDescent="0.25">
      <c r="A1636" s="1011">
        <v>24082927</v>
      </c>
      <c r="B1636" s="1011" t="s">
        <v>2118</v>
      </c>
      <c r="C1636" s="1011" t="s">
        <v>1326</v>
      </c>
      <c r="D1636" s="1011" t="s">
        <v>1</v>
      </c>
      <c r="E1636" s="1011" t="s">
        <v>135</v>
      </c>
      <c r="F1636" s="1011" t="s">
        <v>20</v>
      </c>
      <c r="G1636" s="1011" t="s">
        <v>20</v>
      </c>
      <c r="H1636" s="1011" t="s">
        <v>102</v>
      </c>
      <c r="I1636" s="1011" t="s">
        <v>2119</v>
      </c>
      <c r="J1636" s="1011" t="s">
        <v>1565</v>
      </c>
      <c r="K1636" s="1011" t="s">
        <v>1329</v>
      </c>
      <c r="L1636" s="1011" t="s">
        <v>47</v>
      </c>
      <c r="M1636" s="1011" t="s">
        <v>198</v>
      </c>
      <c r="N1636" s="1011">
        <v>43</v>
      </c>
      <c r="O1636" s="1011">
        <v>0</v>
      </c>
      <c r="P1636" s="1011">
        <v>1413.56</v>
      </c>
      <c r="Q1636" s="1011">
        <v>2956.33</v>
      </c>
      <c r="R1636" s="1011">
        <v>314.42284138999997</v>
      </c>
      <c r="S1636" s="1011">
        <v>7.1927634600000001</v>
      </c>
      <c r="T1636" s="1011">
        <v>3.1828413900000001</v>
      </c>
      <c r="U1636" s="1011">
        <v>0</v>
      </c>
      <c r="V1636" s="1011">
        <v>311.24</v>
      </c>
      <c r="W1636" s="1011" t="s">
        <v>65</v>
      </c>
      <c r="X1636" s="1011" t="s">
        <v>1331</v>
      </c>
      <c r="Y1636" s="1011" t="s">
        <v>2120</v>
      </c>
      <c r="AA1636" s="1011" t="s">
        <v>2121</v>
      </c>
      <c r="AB1636" s="1011" t="s">
        <v>140</v>
      </c>
    </row>
    <row r="1637" spans="1:28" x14ac:dyDescent="0.25">
      <c r="A1637" s="1011">
        <v>4160016</v>
      </c>
      <c r="B1637" s="1011" t="s">
        <v>1488</v>
      </c>
      <c r="C1637" s="1011" t="s">
        <v>1326</v>
      </c>
      <c r="D1637" s="1011" t="s">
        <v>1</v>
      </c>
      <c r="E1637" s="1011" t="s">
        <v>135</v>
      </c>
      <c r="F1637" s="1011" t="s">
        <v>34</v>
      </c>
      <c r="G1637" s="1011" t="s">
        <v>34</v>
      </c>
      <c r="H1637" s="1011" t="s">
        <v>92</v>
      </c>
      <c r="I1637" s="1011" t="s">
        <v>1489</v>
      </c>
      <c r="J1637" s="1011" t="s">
        <v>1354</v>
      </c>
      <c r="K1637" s="1011" t="s">
        <v>1329</v>
      </c>
      <c r="L1637" s="1011" t="s">
        <v>47</v>
      </c>
      <c r="M1637" s="1011" t="s">
        <v>198</v>
      </c>
      <c r="N1637" s="1011">
        <v>56</v>
      </c>
      <c r="O1637" s="1011">
        <v>25</v>
      </c>
      <c r="P1637" s="1011">
        <v>887.83</v>
      </c>
      <c r="Q1637" s="1011">
        <v>1573.1</v>
      </c>
      <c r="R1637" s="1011">
        <v>122.56</v>
      </c>
      <c r="S1637" s="1011">
        <v>249.51629162</v>
      </c>
      <c r="T1637" s="1011">
        <v>0</v>
      </c>
      <c r="U1637" s="1011">
        <v>0</v>
      </c>
      <c r="V1637" s="1011">
        <v>122.56</v>
      </c>
      <c r="W1637" s="1011" t="s">
        <v>1355</v>
      </c>
      <c r="X1637" s="1011" t="s">
        <v>1331</v>
      </c>
      <c r="Y1637" s="1011" t="s">
        <v>1490</v>
      </c>
      <c r="AA1637" s="1011" t="s">
        <v>1491</v>
      </c>
      <c r="AB1637" s="1011" t="s">
        <v>140</v>
      </c>
    </row>
    <row r="1638" spans="1:28" x14ac:dyDescent="0.25">
      <c r="A1638" s="1011">
        <v>44150696</v>
      </c>
      <c r="B1638" s="1011" t="s">
        <v>1784</v>
      </c>
      <c r="C1638" s="1011" t="s">
        <v>1326</v>
      </c>
      <c r="D1638" s="1011" t="s">
        <v>1</v>
      </c>
      <c r="E1638" s="1011" t="s">
        <v>135</v>
      </c>
      <c r="F1638" s="1011" t="s">
        <v>20</v>
      </c>
      <c r="G1638" s="1011" t="s">
        <v>20</v>
      </c>
      <c r="H1638" s="1011" t="s">
        <v>96</v>
      </c>
      <c r="I1638" s="1011" t="s">
        <v>1785</v>
      </c>
      <c r="J1638" s="1011" t="s">
        <v>1360</v>
      </c>
      <c r="K1638" s="1011" t="s">
        <v>1329</v>
      </c>
      <c r="L1638" s="1011" t="s">
        <v>47</v>
      </c>
      <c r="M1638" s="1011" t="s">
        <v>198</v>
      </c>
      <c r="N1638" s="1011">
        <v>38</v>
      </c>
      <c r="O1638" s="1011">
        <v>34</v>
      </c>
      <c r="P1638" s="1011">
        <v>71.98</v>
      </c>
      <c r="Q1638" s="1011">
        <v>543.99</v>
      </c>
      <c r="R1638" s="1011">
        <v>156.53</v>
      </c>
      <c r="S1638" s="1011">
        <v>121.52758015000001</v>
      </c>
      <c r="T1638" s="1011">
        <v>0</v>
      </c>
      <c r="U1638" s="1011">
        <v>0</v>
      </c>
      <c r="V1638" s="1011">
        <v>156.53</v>
      </c>
      <c r="W1638" s="1011" t="s">
        <v>1361</v>
      </c>
      <c r="X1638" s="1011" t="s">
        <v>1331</v>
      </c>
      <c r="Y1638" s="1011" t="s">
        <v>1786</v>
      </c>
      <c r="Z1638" s="1011" t="s">
        <v>1787</v>
      </c>
      <c r="AA1638" s="1011" t="s">
        <v>1788</v>
      </c>
      <c r="AB1638" s="1011" t="s">
        <v>140</v>
      </c>
    </row>
    <row r="1639" spans="1:28" x14ac:dyDescent="0.25">
      <c r="A1639" s="1011">
        <v>73766974</v>
      </c>
      <c r="B1639" s="1011" t="s">
        <v>2505</v>
      </c>
      <c r="C1639" s="1011" t="s">
        <v>1326</v>
      </c>
      <c r="D1639" s="1011" t="s">
        <v>1</v>
      </c>
      <c r="E1639" s="1011" t="s">
        <v>135</v>
      </c>
      <c r="F1639" s="1011" t="s">
        <v>34</v>
      </c>
      <c r="G1639" s="1011" t="s">
        <v>34</v>
      </c>
      <c r="H1639" s="1011" t="s">
        <v>102</v>
      </c>
      <c r="I1639" s="1011" t="s">
        <v>1327</v>
      </c>
      <c r="J1639" s="1011" t="s">
        <v>1328</v>
      </c>
      <c r="K1639" s="1011" t="s">
        <v>1329</v>
      </c>
      <c r="L1639" s="1011" t="s">
        <v>47</v>
      </c>
      <c r="M1639" s="1011" t="s">
        <v>198</v>
      </c>
      <c r="N1639" s="1011">
        <v>28</v>
      </c>
      <c r="O1639" s="1011">
        <v>3</v>
      </c>
      <c r="P1639" s="1011">
        <v>777.5</v>
      </c>
      <c r="Q1639" s="1011">
        <v>2090.63</v>
      </c>
      <c r="R1639" s="1011">
        <v>361.14</v>
      </c>
      <c r="S1639" s="1011">
        <v>61.984812390000002</v>
      </c>
      <c r="T1639" s="1011">
        <v>0</v>
      </c>
      <c r="U1639" s="1011">
        <v>0</v>
      </c>
      <c r="V1639" s="1011">
        <v>361.14</v>
      </c>
      <c r="W1639" s="1011" t="s">
        <v>1330</v>
      </c>
      <c r="X1639" s="1011" t="s">
        <v>1331</v>
      </c>
      <c r="Y1639" s="1011" t="s">
        <v>2506</v>
      </c>
      <c r="AA1639" s="1011" t="s">
        <v>2507</v>
      </c>
      <c r="AB1639" s="1011" t="s">
        <v>140</v>
      </c>
    </row>
    <row r="1640" spans="1:28" x14ac:dyDescent="0.25">
      <c r="A1640" s="1011">
        <v>74088600</v>
      </c>
      <c r="B1640" s="1011" t="s">
        <v>2254</v>
      </c>
      <c r="C1640" s="1011" t="s">
        <v>1326</v>
      </c>
      <c r="D1640" s="1011" t="s">
        <v>1</v>
      </c>
      <c r="E1640" s="1011" t="s">
        <v>135</v>
      </c>
      <c r="F1640" s="1011" t="s">
        <v>14</v>
      </c>
      <c r="G1640" s="1011" t="s">
        <v>14</v>
      </c>
      <c r="H1640" s="1011" t="s">
        <v>93</v>
      </c>
      <c r="I1640" s="1011" t="s">
        <v>2255</v>
      </c>
      <c r="J1640" s="1011" t="s">
        <v>2256</v>
      </c>
      <c r="K1640" s="1011" t="s">
        <v>1329</v>
      </c>
      <c r="L1640" s="1011" t="s">
        <v>47</v>
      </c>
      <c r="M1640" s="1011" t="s">
        <v>198</v>
      </c>
      <c r="N1640" s="1011">
        <v>76.166700000000006</v>
      </c>
      <c r="O1640" s="1011">
        <v>9.1667000000000005</v>
      </c>
      <c r="P1640" s="1011">
        <v>1834.5</v>
      </c>
      <c r="Q1640" s="1011">
        <v>2227.89</v>
      </c>
      <c r="R1640" s="1011">
        <v>398.78</v>
      </c>
      <c r="S1640" s="1011">
        <v>120.01290856</v>
      </c>
      <c r="T1640" s="1011">
        <v>0</v>
      </c>
      <c r="U1640" s="1011">
        <v>0</v>
      </c>
      <c r="V1640" s="1011">
        <v>398.78</v>
      </c>
      <c r="W1640" s="1011" t="s">
        <v>2257</v>
      </c>
      <c r="X1640" s="1011" t="s">
        <v>1331</v>
      </c>
      <c r="Y1640" s="1011" t="s">
        <v>2258</v>
      </c>
      <c r="AA1640" s="1011" t="s">
        <v>2259</v>
      </c>
      <c r="AB1640" s="1011" t="s">
        <v>140</v>
      </c>
    </row>
    <row r="1641" spans="1:28" x14ac:dyDescent="0.25">
      <c r="A1641" s="1011">
        <v>4112884</v>
      </c>
      <c r="B1641" s="1011" t="s">
        <v>2471</v>
      </c>
      <c r="C1641" s="1011" t="s">
        <v>1326</v>
      </c>
      <c r="D1641" s="1011" t="s">
        <v>1</v>
      </c>
      <c r="E1641" s="1011" t="s">
        <v>135</v>
      </c>
      <c r="F1641" s="1011" t="s">
        <v>14</v>
      </c>
      <c r="G1641" s="1011" t="s">
        <v>14</v>
      </c>
      <c r="H1641" s="1011" t="s">
        <v>91</v>
      </c>
      <c r="I1641" s="1011" t="s">
        <v>2472</v>
      </c>
      <c r="J1641" s="1011" t="s">
        <v>1591</v>
      </c>
      <c r="K1641" s="1011" t="s">
        <v>1329</v>
      </c>
      <c r="L1641" s="1011" t="s">
        <v>47</v>
      </c>
      <c r="M1641" s="1011" t="s">
        <v>198</v>
      </c>
      <c r="N1641" s="1011">
        <v>291</v>
      </c>
      <c r="O1641" s="1011">
        <v>59</v>
      </c>
      <c r="P1641" s="1011">
        <v>6701.4</v>
      </c>
      <c r="Q1641" s="1011">
        <v>13668.71</v>
      </c>
      <c r="R1641" s="1011">
        <v>126.2</v>
      </c>
      <c r="S1641" s="1011">
        <v>1006.18022776</v>
      </c>
      <c r="T1641" s="1011">
        <v>456</v>
      </c>
      <c r="U1641" s="1011">
        <v>134.93</v>
      </c>
      <c r="V1641" s="1011">
        <v>261.13</v>
      </c>
      <c r="W1641" s="1011" t="s">
        <v>1361</v>
      </c>
      <c r="X1641" s="1011" t="s">
        <v>1331</v>
      </c>
      <c r="Y1641" s="1011" t="s">
        <v>2473</v>
      </c>
      <c r="AA1641" s="1011" t="s">
        <v>2474</v>
      </c>
      <c r="AB1641" s="1011" t="s">
        <v>140</v>
      </c>
    </row>
    <row r="1642" spans="1:28" x14ac:dyDescent="0.25">
      <c r="A1642" s="1011">
        <v>13791983</v>
      </c>
      <c r="B1642" s="1011" t="s">
        <v>2042</v>
      </c>
      <c r="C1642" s="1011" t="s">
        <v>1326</v>
      </c>
      <c r="D1642" s="1011" t="s">
        <v>1</v>
      </c>
      <c r="E1642" s="1011" t="s">
        <v>135</v>
      </c>
      <c r="F1642" s="1011" t="s">
        <v>14</v>
      </c>
      <c r="G1642" s="1011" t="s">
        <v>14</v>
      </c>
      <c r="H1642" s="1011" t="s">
        <v>529</v>
      </c>
      <c r="I1642" s="1011" t="s">
        <v>2043</v>
      </c>
      <c r="J1642" s="1011" t="s">
        <v>2044</v>
      </c>
      <c r="K1642" s="1011" t="s">
        <v>1329</v>
      </c>
      <c r="L1642" s="1011" t="s">
        <v>47</v>
      </c>
      <c r="M1642" s="1011" t="s">
        <v>198</v>
      </c>
      <c r="N1642" s="1011">
        <v>4</v>
      </c>
      <c r="O1642" s="1011">
        <v>0</v>
      </c>
      <c r="P1642" s="1011">
        <v>48</v>
      </c>
      <c r="Q1642" s="1011">
        <v>318.8</v>
      </c>
      <c r="R1642" s="1011">
        <v>57.6</v>
      </c>
      <c r="S1642" s="1011">
        <v>3.4565029100000002</v>
      </c>
      <c r="T1642" s="1011">
        <v>0</v>
      </c>
      <c r="U1642" s="1011">
        <v>0</v>
      </c>
      <c r="V1642" s="1011">
        <v>57.6</v>
      </c>
      <c r="W1642" s="1011" t="s">
        <v>2045</v>
      </c>
      <c r="X1642" s="1011" t="s">
        <v>1331</v>
      </c>
      <c r="Y1642" s="1011" t="s">
        <v>2046</v>
      </c>
      <c r="AA1642" s="1011" t="s">
        <v>2047</v>
      </c>
      <c r="AB1642" s="1011" t="s">
        <v>140</v>
      </c>
    </row>
    <row r="1643" spans="1:28" x14ac:dyDescent="0.25">
      <c r="A1643" s="1011">
        <v>14270797</v>
      </c>
      <c r="B1643" s="1011" t="s">
        <v>2424</v>
      </c>
      <c r="C1643" s="1011" t="s">
        <v>1326</v>
      </c>
      <c r="D1643" s="1011" t="s">
        <v>1</v>
      </c>
      <c r="E1643" s="1011" t="s">
        <v>135</v>
      </c>
      <c r="F1643" s="1011" t="s">
        <v>34</v>
      </c>
      <c r="G1643" s="1011" t="s">
        <v>34</v>
      </c>
      <c r="H1643" s="1011" t="s">
        <v>105</v>
      </c>
      <c r="I1643" s="1011" t="s">
        <v>1462</v>
      </c>
      <c r="J1643" s="1011" t="s">
        <v>1463</v>
      </c>
      <c r="K1643" s="1011" t="s">
        <v>1329</v>
      </c>
      <c r="L1643" s="1011" t="s">
        <v>47</v>
      </c>
      <c r="M1643" s="1011" t="s">
        <v>198</v>
      </c>
      <c r="N1643" s="1011">
        <v>4</v>
      </c>
      <c r="O1643" s="1011">
        <v>2</v>
      </c>
      <c r="P1643" s="1011">
        <v>39.119999999999997</v>
      </c>
      <c r="Q1643" s="1011">
        <v>272.29000000000002</v>
      </c>
      <c r="R1643" s="1011">
        <v>47.67</v>
      </c>
      <c r="S1643" s="1011">
        <v>31.053732</v>
      </c>
      <c r="T1643" s="1011">
        <v>0</v>
      </c>
      <c r="U1643" s="1011">
        <v>0</v>
      </c>
      <c r="V1643" s="1011">
        <v>47.67</v>
      </c>
      <c r="W1643" s="1011" t="s">
        <v>1464</v>
      </c>
      <c r="X1643" s="1011" t="s">
        <v>1331</v>
      </c>
      <c r="Y1643" s="1011" t="s">
        <v>2425</v>
      </c>
      <c r="AA1643" s="1011" t="s">
        <v>2081</v>
      </c>
      <c r="AB1643" s="1011" t="s">
        <v>140</v>
      </c>
    </row>
    <row r="1644" spans="1:28" x14ac:dyDescent="0.25">
      <c r="A1644" s="1011">
        <v>44256188</v>
      </c>
      <c r="B1644" s="1011" t="s">
        <v>2360</v>
      </c>
      <c r="C1644" s="1011" t="s">
        <v>1326</v>
      </c>
      <c r="D1644" s="1011" t="s">
        <v>1</v>
      </c>
      <c r="E1644" s="1011" t="s">
        <v>135</v>
      </c>
      <c r="F1644" s="1011" t="s">
        <v>11</v>
      </c>
      <c r="G1644" s="1011" t="s">
        <v>11</v>
      </c>
      <c r="H1644" s="1011" t="s">
        <v>1394</v>
      </c>
      <c r="I1644" s="1011" t="s">
        <v>2361</v>
      </c>
      <c r="J1644" s="1011" t="s">
        <v>1574</v>
      </c>
      <c r="K1644" s="1011" t="s">
        <v>1329</v>
      </c>
      <c r="L1644" s="1011" t="s">
        <v>47</v>
      </c>
      <c r="M1644" s="1011" t="s">
        <v>198</v>
      </c>
      <c r="N1644" s="1011">
        <v>0</v>
      </c>
      <c r="O1644" s="1011">
        <v>0</v>
      </c>
      <c r="P1644" s="1011">
        <v>0</v>
      </c>
      <c r="Q1644" s="1011">
        <v>0</v>
      </c>
      <c r="R1644" s="1011">
        <v>0</v>
      </c>
      <c r="S1644" s="1011">
        <v>0</v>
      </c>
      <c r="T1644" s="1011">
        <v>0</v>
      </c>
      <c r="U1644" s="1011">
        <v>0</v>
      </c>
      <c r="V1644" s="1011">
        <v>0</v>
      </c>
      <c r="W1644" s="1011" t="s">
        <v>1575</v>
      </c>
      <c r="X1644" s="1011" t="s">
        <v>1331</v>
      </c>
      <c r="Y1644" s="1011" t="s">
        <v>2362</v>
      </c>
      <c r="AA1644" s="1011" t="s">
        <v>1921</v>
      </c>
      <c r="AB1644" s="1011" t="s">
        <v>140</v>
      </c>
    </row>
    <row r="1645" spans="1:28" x14ac:dyDescent="0.25">
      <c r="A1645" s="1011">
        <v>93756971</v>
      </c>
      <c r="B1645" s="1011" t="s">
        <v>1455</v>
      </c>
      <c r="C1645" s="1011" t="s">
        <v>1326</v>
      </c>
      <c r="D1645" s="1011" t="s">
        <v>1</v>
      </c>
      <c r="E1645" s="1011" t="s">
        <v>135</v>
      </c>
      <c r="F1645" s="1011" t="s">
        <v>6</v>
      </c>
      <c r="G1645" s="1011" t="s">
        <v>6</v>
      </c>
      <c r="H1645" s="1011" t="s">
        <v>105</v>
      </c>
      <c r="I1645" s="1011" t="s">
        <v>1456</v>
      </c>
      <c r="J1645" s="1011" t="s">
        <v>1457</v>
      </c>
      <c r="K1645" s="1011" t="s">
        <v>1329</v>
      </c>
      <c r="L1645" s="1011" t="s">
        <v>47</v>
      </c>
      <c r="M1645" s="1011" t="s">
        <v>198</v>
      </c>
      <c r="N1645" s="1011">
        <v>2</v>
      </c>
      <c r="O1645" s="1011">
        <v>0</v>
      </c>
      <c r="P1645" s="1011">
        <v>40</v>
      </c>
      <c r="Q1645" s="1011">
        <v>105.7</v>
      </c>
      <c r="R1645" s="1011">
        <v>39.79</v>
      </c>
      <c r="S1645" s="1011">
        <v>5.9130000000000003</v>
      </c>
      <c r="T1645" s="1011">
        <v>0</v>
      </c>
      <c r="U1645" s="1011">
        <v>0</v>
      </c>
      <c r="V1645" s="1011">
        <v>39.79</v>
      </c>
      <c r="W1645" s="1011" t="s">
        <v>1458</v>
      </c>
      <c r="X1645" s="1011" t="s">
        <v>1331</v>
      </c>
      <c r="Y1645" s="1011" t="s">
        <v>1459</v>
      </c>
      <c r="AA1645" s="1011" t="s">
        <v>1460</v>
      </c>
      <c r="AB1645" s="1011" t="s">
        <v>140</v>
      </c>
    </row>
    <row r="1646" spans="1:28" x14ac:dyDescent="0.25">
      <c r="A1646" s="1011">
        <v>34148098</v>
      </c>
      <c r="B1646" s="1011" t="s">
        <v>1393</v>
      </c>
      <c r="C1646" s="1011" t="s">
        <v>1326</v>
      </c>
      <c r="D1646" s="1011" t="s">
        <v>113</v>
      </c>
      <c r="E1646" s="1011" t="s">
        <v>135</v>
      </c>
      <c r="F1646" s="1011" t="s">
        <v>6</v>
      </c>
      <c r="G1646" s="1011" t="s">
        <v>6</v>
      </c>
      <c r="H1646" s="1011" t="s">
        <v>101</v>
      </c>
      <c r="I1646" s="1011" t="s">
        <v>1395</v>
      </c>
      <c r="J1646" s="1011" t="s">
        <v>1396</v>
      </c>
      <c r="K1646" s="1011" t="s">
        <v>1329</v>
      </c>
      <c r="L1646" s="1011" t="s">
        <v>47</v>
      </c>
      <c r="M1646" s="1011" t="s">
        <v>198</v>
      </c>
      <c r="N1646" s="1011">
        <v>9.25</v>
      </c>
      <c r="O1646" s="1011">
        <v>4.25</v>
      </c>
      <c r="P1646" s="1011">
        <v>229.5</v>
      </c>
      <c r="Q1646" s="1011">
        <v>332.27</v>
      </c>
      <c r="R1646" s="1011">
        <v>31.55</v>
      </c>
      <c r="S1646" s="1011">
        <v>55.153897780000001</v>
      </c>
      <c r="T1646" s="1011">
        <v>0</v>
      </c>
      <c r="U1646" s="1011">
        <v>0</v>
      </c>
      <c r="V1646" s="1011">
        <v>31.55</v>
      </c>
      <c r="W1646" s="1011" t="s">
        <v>1397</v>
      </c>
      <c r="X1646" s="1011" t="s">
        <v>1331</v>
      </c>
      <c r="Y1646" s="1011" t="s">
        <v>1398</v>
      </c>
      <c r="AA1646" s="1011" t="s">
        <v>1399</v>
      </c>
      <c r="AB1646" s="1011" t="s">
        <v>140</v>
      </c>
    </row>
    <row r="1647" spans="1:28" x14ac:dyDescent="0.25">
      <c r="A1647" s="1011">
        <v>43758085</v>
      </c>
      <c r="B1647" s="1011" t="s">
        <v>2218</v>
      </c>
      <c r="C1647" s="1011" t="s">
        <v>1326</v>
      </c>
      <c r="D1647" s="1011" t="s">
        <v>1</v>
      </c>
      <c r="E1647" s="1011" t="s">
        <v>135</v>
      </c>
      <c r="F1647" s="1011" t="s">
        <v>38</v>
      </c>
      <c r="G1647" s="1011" t="s">
        <v>38</v>
      </c>
      <c r="H1647" s="1011" t="s">
        <v>90</v>
      </c>
      <c r="I1647" s="1011" t="s">
        <v>2219</v>
      </c>
      <c r="J1647" s="1011" t="s">
        <v>1755</v>
      </c>
      <c r="K1647" s="1011" t="s">
        <v>1329</v>
      </c>
      <c r="L1647" s="1011" t="s">
        <v>47</v>
      </c>
      <c r="M1647" s="1011" t="s">
        <v>198</v>
      </c>
      <c r="N1647" s="1011">
        <v>1</v>
      </c>
      <c r="O1647" s="1011">
        <v>0</v>
      </c>
      <c r="P1647" s="1011">
        <v>20</v>
      </c>
      <c r="Q1647" s="1011">
        <v>25</v>
      </c>
      <c r="R1647" s="1011">
        <v>0</v>
      </c>
      <c r="S1647" s="1011">
        <v>0</v>
      </c>
      <c r="T1647" s="1011">
        <v>0</v>
      </c>
      <c r="U1647" s="1011">
        <v>0</v>
      </c>
      <c r="V1647" s="1011">
        <v>0</v>
      </c>
      <c r="W1647" s="1011" t="s">
        <v>1361</v>
      </c>
      <c r="X1647" s="1011" t="s">
        <v>1331</v>
      </c>
      <c r="Y1647" s="1011" t="s">
        <v>2220</v>
      </c>
      <c r="AA1647" s="1011" t="s">
        <v>2221</v>
      </c>
      <c r="AB1647" s="1011" t="s">
        <v>140</v>
      </c>
    </row>
    <row r="1648" spans="1:28" x14ac:dyDescent="0.25">
      <c r="A1648" s="1011">
        <v>13791983</v>
      </c>
      <c r="B1648" s="1011" t="s">
        <v>2042</v>
      </c>
      <c r="C1648" s="1011" t="s">
        <v>1326</v>
      </c>
      <c r="D1648" s="1011" t="s">
        <v>1</v>
      </c>
      <c r="E1648" s="1011" t="s">
        <v>135</v>
      </c>
      <c r="F1648" s="1011" t="s">
        <v>14</v>
      </c>
      <c r="G1648" s="1011" t="s">
        <v>14</v>
      </c>
      <c r="H1648" s="1011" t="s">
        <v>89</v>
      </c>
      <c r="I1648" s="1011" t="s">
        <v>2043</v>
      </c>
      <c r="J1648" s="1011" t="s">
        <v>2044</v>
      </c>
      <c r="K1648" s="1011" t="s">
        <v>1329</v>
      </c>
      <c r="L1648" s="1011" t="s">
        <v>47</v>
      </c>
      <c r="M1648" s="1011" t="s">
        <v>198</v>
      </c>
      <c r="N1648" s="1011">
        <v>13</v>
      </c>
      <c r="O1648" s="1011">
        <v>1</v>
      </c>
      <c r="P1648" s="1011">
        <v>130</v>
      </c>
      <c r="Q1648" s="1011">
        <v>436.76</v>
      </c>
      <c r="R1648" s="1011">
        <v>46.91</v>
      </c>
      <c r="S1648" s="1011">
        <v>33.075201489999998</v>
      </c>
      <c r="T1648" s="1011">
        <v>0</v>
      </c>
      <c r="U1648" s="1011">
        <v>0</v>
      </c>
      <c r="V1648" s="1011">
        <v>46.91</v>
      </c>
      <c r="W1648" s="1011" t="s">
        <v>2045</v>
      </c>
      <c r="X1648" s="1011" t="s">
        <v>1331</v>
      </c>
      <c r="Y1648" s="1011" t="s">
        <v>2046</v>
      </c>
      <c r="AA1648" s="1011" t="s">
        <v>2047</v>
      </c>
      <c r="AB1648" s="1011" t="s">
        <v>140</v>
      </c>
    </row>
    <row r="1649" spans="1:28" x14ac:dyDescent="0.25">
      <c r="A1649" s="1011">
        <v>13866041</v>
      </c>
      <c r="B1649" s="1011" t="s">
        <v>2007</v>
      </c>
      <c r="C1649" s="1011" t="s">
        <v>1326</v>
      </c>
      <c r="D1649" s="1011" t="s">
        <v>1</v>
      </c>
      <c r="E1649" s="1011" t="s">
        <v>135</v>
      </c>
      <c r="F1649" s="1011" t="s">
        <v>20</v>
      </c>
      <c r="G1649" s="1011" t="s">
        <v>20</v>
      </c>
      <c r="H1649" s="1011" t="s">
        <v>91</v>
      </c>
      <c r="I1649" s="1011" t="s">
        <v>1675</v>
      </c>
      <c r="J1649" s="1011" t="s">
        <v>1676</v>
      </c>
      <c r="K1649" s="1011" t="s">
        <v>1329</v>
      </c>
      <c r="L1649" s="1011" t="s">
        <v>47</v>
      </c>
      <c r="M1649" s="1011" t="s">
        <v>198</v>
      </c>
      <c r="N1649" s="1011">
        <v>8</v>
      </c>
      <c r="O1649" s="1011">
        <v>8</v>
      </c>
      <c r="P1649" s="1011">
        <v>120</v>
      </c>
      <c r="Q1649" s="1011">
        <v>492.2</v>
      </c>
      <c r="R1649" s="1011">
        <v>133.25</v>
      </c>
      <c r="S1649" s="1011">
        <v>85.270052239999998</v>
      </c>
      <c r="T1649" s="1011">
        <v>0</v>
      </c>
      <c r="U1649" s="1011">
        <v>0</v>
      </c>
      <c r="V1649" s="1011">
        <v>133.25</v>
      </c>
      <c r="W1649" s="1011" t="s">
        <v>47</v>
      </c>
      <c r="X1649" s="1011" t="s">
        <v>1331</v>
      </c>
      <c r="Y1649" s="1011" t="s">
        <v>2008</v>
      </c>
      <c r="AA1649" s="1011" t="s">
        <v>2009</v>
      </c>
      <c r="AB1649" s="1011" t="s">
        <v>140</v>
      </c>
    </row>
    <row r="1650" spans="1:28" x14ac:dyDescent="0.25">
      <c r="A1650" s="1011">
        <v>44246809</v>
      </c>
      <c r="B1650" s="1011" t="s">
        <v>1918</v>
      </c>
      <c r="C1650" s="1011" t="s">
        <v>1326</v>
      </c>
      <c r="D1650" s="1011" t="s">
        <v>1</v>
      </c>
      <c r="E1650" s="1011" t="s">
        <v>135</v>
      </c>
      <c r="F1650" s="1011" t="s">
        <v>11</v>
      </c>
      <c r="G1650" s="1011" t="s">
        <v>11</v>
      </c>
      <c r="H1650" s="1011" t="s">
        <v>104</v>
      </c>
      <c r="I1650" s="1011" t="s">
        <v>1919</v>
      </c>
      <c r="J1650" s="1011" t="s">
        <v>1868</v>
      </c>
      <c r="K1650" s="1011" t="s">
        <v>1329</v>
      </c>
      <c r="L1650" s="1011" t="s">
        <v>47</v>
      </c>
      <c r="M1650" s="1011" t="s">
        <v>198</v>
      </c>
      <c r="N1650" s="1011">
        <v>4</v>
      </c>
      <c r="O1650" s="1011">
        <v>4</v>
      </c>
      <c r="P1650" s="1011">
        <v>66.489999999999995</v>
      </c>
      <c r="Q1650" s="1011">
        <v>114.84</v>
      </c>
      <c r="R1650" s="1011">
        <v>13.9</v>
      </c>
      <c r="S1650" s="1011">
        <v>16.720196600000001</v>
      </c>
      <c r="T1650" s="1011">
        <v>0</v>
      </c>
      <c r="U1650" s="1011">
        <v>0</v>
      </c>
      <c r="V1650" s="1011">
        <v>13.9</v>
      </c>
      <c r="W1650" s="1011" t="s">
        <v>1869</v>
      </c>
      <c r="X1650" s="1011" t="s">
        <v>1331</v>
      </c>
      <c r="Y1650" s="1011" t="s">
        <v>1920</v>
      </c>
      <c r="AA1650" s="1011" t="s">
        <v>1921</v>
      </c>
      <c r="AB1650" s="1011" t="s">
        <v>140</v>
      </c>
    </row>
    <row r="1651" spans="1:28" x14ac:dyDescent="0.25">
      <c r="A1651" s="1011">
        <v>4173308</v>
      </c>
      <c r="B1651" s="1011" t="s">
        <v>1976</v>
      </c>
      <c r="C1651" s="1011" t="s">
        <v>1326</v>
      </c>
      <c r="D1651" s="1011" t="s">
        <v>1</v>
      </c>
      <c r="E1651" s="1011" t="s">
        <v>135</v>
      </c>
      <c r="F1651" s="1011" t="s">
        <v>14</v>
      </c>
      <c r="G1651" s="1011" t="s">
        <v>14</v>
      </c>
      <c r="H1651" s="1011" t="s">
        <v>86</v>
      </c>
      <c r="I1651" s="1011" t="s">
        <v>1977</v>
      </c>
      <c r="J1651" s="1011" t="s">
        <v>1892</v>
      </c>
      <c r="K1651" s="1011" t="s">
        <v>1329</v>
      </c>
      <c r="L1651" s="1011" t="s">
        <v>47</v>
      </c>
      <c r="M1651" s="1011" t="s">
        <v>198</v>
      </c>
      <c r="N1651" s="1011">
        <v>5</v>
      </c>
      <c r="O1651" s="1011">
        <v>3</v>
      </c>
      <c r="P1651" s="1011">
        <v>66</v>
      </c>
      <c r="Q1651" s="1011">
        <v>174.55</v>
      </c>
      <c r="R1651" s="1011">
        <v>26.03</v>
      </c>
      <c r="S1651" s="1011">
        <v>18.482007190000001</v>
      </c>
      <c r="T1651" s="1011">
        <v>0</v>
      </c>
      <c r="U1651" s="1011">
        <v>0</v>
      </c>
      <c r="V1651" s="1011">
        <v>26.03</v>
      </c>
      <c r="W1651" s="1011" t="s">
        <v>1893</v>
      </c>
      <c r="X1651" s="1011" t="s">
        <v>1331</v>
      </c>
      <c r="Y1651" s="1011" t="s">
        <v>1978</v>
      </c>
      <c r="AA1651" s="1011" t="s">
        <v>1979</v>
      </c>
      <c r="AB1651" s="1011" t="s">
        <v>140</v>
      </c>
    </row>
    <row r="1652" spans="1:28" x14ac:dyDescent="0.25">
      <c r="A1652" s="1011">
        <v>63757884</v>
      </c>
      <c r="B1652" s="1011" t="s">
        <v>1492</v>
      </c>
      <c r="C1652" s="1011" t="s">
        <v>1326</v>
      </c>
      <c r="D1652" s="1011" t="s">
        <v>1</v>
      </c>
      <c r="E1652" s="1011" t="s">
        <v>135</v>
      </c>
      <c r="F1652" s="1011" t="s">
        <v>36</v>
      </c>
      <c r="G1652" s="1011" t="s">
        <v>36</v>
      </c>
      <c r="H1652" s="1011" t="s">
        <v>96</v>
      </c>
      <c r="I1652" s="1011" t="s">
        <v>1493</v>
      </c>
      <c r="J1652" s="1011" t="s">
        <v>1494</v>
      </c>
      <c r="K1652" s="1011" t="s">
        <v>1329</v>
      </c>
      <c r="L1652" s="1011" t="s">
        <v>47</v>
      </c>
      <c r="M1652" s="1011" t="s">
        <v>198</v>
      </c>
      <c r="N1652" s="1011">
        <v>1</v>
      </c>
      <c r="O1652" s="1011">
        <v>1</v>
      </c>
      <c r="P1652" s="1011">
        <v>0.31</v>
      </c>
      <c r="Q1652" s="1011">
        <v>11.66</v>
      </c>
      <c r="R1652" s="1011">
        <v>1.1299999999999999</v>
      </c>
      <c r="S1652" s="1011">
        <v>3.75</v>
      </c>
      <c r="T1652" s="1011">
        <v>0</v>
      </c>
      <c r="U1652" s="1011">
        <v>0</v>
      </c>
      <c r="V1652" s="1011">
        <v>1.1299999999999999</v>
      </c>
      <c r="W1652" s="1011" t="s">
        <v>1361</v>
      </c>
      <c r="X1652" s="1011" t="s">
        <v>1331</v>
      </c>
      <c r="Y1652" s="1011" t="s">
        <v>1495</v>
      </c>
      <c r="AA1652" s="1011" t="s">
        <v>1496</v>
      </c>
      <c r="AB1652" s="1011" t="s">
        <v>140</v>
      </c>
    </row>
    <row r="1653" spans="1:28" x14ac:dyDescent="0.25">
      <c r="A1653" s="1011">
        <v>13980131</v>
      </c>
      <c r="B1653" s="1011" t="s">
        <v>1619</v>
      </c>
      <c r="C1653" s="1011" t="s">
        <v>1326</v>
      </c>
      <c r="D1653" s="1011" t="s">
        <v>1</v>
      </c>
      <c r="E1653" s="1011" t="s">
        <v>135</v>
      </c>
      <c r="F1653" s="1011" t="s">
        <v>20</v>
      </c>
      <c r="G1653" s="1011" t="s">
        <v>20</v>
      </c>
      <c r="H1653" s="1011" t="s">
        <v>96</v>
      </c>
      <c r="I1653" s="1011" t="s">
        <v>1620</v>
      </c>
      <c r="J1653" s="1011" t="s">
        <v>1621</v>
      </c>
      <c r="K1653" s="1011" t="s">
        <v>1329</v>
      </c>
      <c r="L1653" s="1011" t="s">
        <v>47</v>
      </c>
      <c r="M1653" s="1011" t="s">
        <v>198</v>
      </c>
      <c r="N1653" s="1011">
        <v>0.33339999999999997</v>
      </c>
      <c r="O1653" s="1011">
        <v>0.33339999999999997</v>
      </c>
      <c r="P1653" s="1011">
        <v>2.2400000000000002</v>
      </c>
      <c r="Q1653" s="1011">
        <v>33.75</v>
      </c>
      <c r="R1653" s="1011">
        <v>4.5599999999999996</v>
      </c>
      <c r="S1653" s="1011">
        <v>21.671932600000002</v>
      </c>
      <c r="T1653" s="1011">
        <v>0</v>
      </c>
      <c r="U1653" s="1011">
        <v>0</v>
      </c>
      <c r="V1653" s="1011">
        <v>4.5599999999999996</v>
      </c>
      <c r="W1653" s="1011" t="s">
        <v>1622</v>
      </c>
      <c r="X1653" s="1011" t="s">
        <v>1331</v>
      </c>
      <c r="Y1653" s="1011" t="s">
        <v>1623</v>
      </c>
      <c r="AA1653" s="1011" t="s">
        <v>1624</v>
      </c>
      <c r="AB1653" s="1011" t="s">
        <v>140</v>
      </c>
    </row>
    <row r="1654" spans="1:28" x14ac:dyDescent="0.25">
      <c r="A1654" s="1011">
        <v>44143477</v>
      </c>
      <c r="B1654" s="1011" t="s">
        <v>1845</v>
      </c>
      <c r="C1654" s="1011" t="s">
        <v>1326</v>
      </c>
      <c r="D1654" s="1011" t="s">
        <v>1</v>
      </c>
      <c r="E1654" s="1011" t="s">
        <v>135</v>
      </c>
      <c r="F1654" s="1011" t="s">
        <v>14</v>
      </c>
      <c r="G1654" s="1011" t="s">
        <v>14</v>
      </c>
      <c r="H1654" s="1011" t="s">
        <v>96</v>
      </c>
      <c r="I1654" s="1011" t="s">
        <v>1410</v>
      </c>
      <c r="J1654" s="1011" t="s">
        <v>1411</v>
      </c>
      <c r="K1654" s="1011" t="s">
        <v>1329</v>
      </c>
      <c r="L1654" s="1011" t="s">
        <v>47</v>
      </c>
      <c r="M1654" s="1011" t="s">
        <v>198</v>
      </c>
      <c r="N1654" s="1011">
        <v>91</v>
      </c>
      <c r="O1654" s="1011">
        <v>64</v>
      </c>
      <c r="P1654" s="1011">
        <v>345.45</v>
      </c>
      <c r="Q1654" s="1011">
        <v>2571.19</v>
      </c>
      <c r="R1654" s="1011">
        <v>184</v>
      </c>
      <c r="S1654" s="1011">
        <v>312.56163163000002</v>
      </c>
      <c r="T1654" s="1011">
        <v>0</v>
      </c>
      <c r="U1654" s="1011">
        <v>52.67</v>
      </c>
      <c r="V1654" s="1011">
        <v>236.67</v>
      </c>
      <c r="W1654" s="1011" t="s">
        <v>80</v>
      </c>
      <c r="X1654" s="1011" t="s">
        <v>1331</v>
      </c>
      <c r="Y1654" s="1011" t="s">
        <v>1846</v>
      </c>
      <c r="AA1654" s="1011" t="s">
        <v>1847</v>
      </c>
      <c r="AB1654" s="1011" t="s">
        <v>140</v>
      </c>
    </row>
    <row r="1655" spans="1:28" x14ac:dyDescent="0.25">
      <c r="A1655" s="1011">
        <v>93754612</v>
      </c>
      <c r="B1655" s="1011" t="s">
        <v>1960</v>
      </c>
      <c r="C1655" s="1011" t="s">
        <v>1326</v>
      </c>
      <c r="D1655" s="1011" t="s">
        <v>113</v>
      </c>
      <c r="E1655" s="1011" t="s">
        <v>135</v>
      </c>
      <c r="F1655" s="1011" t="s">
        <v>267</v>
      </c>
      <c r="G1655" s="1011" t="s">
        <v>1687</v>
      </c>
      <c r="H1655" s="1011" t="s">
        <v>95</v>
      </c>
      <c r="I1655" s="1011" t="s">
        <v>1688</v>
      </c>
      <c r="J1655" s="1011" t="s">
        <v>1416</v>
      </c>
      <c r="K1655" s="1011" t="s">
        <v>1329</v>
      </c>
      <c r="L1655" s="1011" t="s">
        <v>47</v>
      </c>
      <c r="M1655" s="1011" t="s">
        <v>198</v>
      </c>
      <c r="N1655" s="1011">
        <v>165.2</v>
      </c>
      <c r="O1655" s="1011">
        <v>123</v>
      </c>
      <c r="P1655" s="1011">
        <v>1811.79</v>
      </c>
      <c r="Q1655" s="1011">
        <v>7076.26</v>
      </c>
      <c r="R1655" s="1011">
        <v>866.29539836000004</v>
      </c>
      <c r="S1655" s="1011">
        <v>2404.0532484300002</v>
      </c>
      <c r="T1655" s="1011">
        <v>-4.6016399999999997E-3</v>
      </c>
      <c r="U1655" s="1011">
        <v>0</v>
      </c>
      <c r="V1655" s="1011">
        <v>866.3</v>
      </c>
      <c r="W1655" s="1011" t="s">
        <v>1397</v>
      </c>
      <c r="X1655" s="1011" t="s">
        <v>1331</v>
      </c>
      <c r="Y1655" s="1011" t="s">
        <v>1961</v>
      </c>
      <c r="AA1655" s="1011" t="s">
        <v>1962</v>
      </c>
      <c r="AB1655" s="1011" t="s">
        <v>140</v>
      </c>
    </row>
    <row r="1656" spans="1:28" x14ac:dyDescent="0.25">
      <c r="A1656" s="1011">
        <v>3754595</v>
      </c>
      <c r="B1656" s="1011" t="s">
        <v>2199</v>
      </c>
      <c r="C1656" s="1011" t="s">
        <v>1326</v>
      </c>
      <c r="D1656" s="1011" t="s">
        <v>1</v>
      </c>
      <c r="E1656" s="1011" t="s">
        <v>135</v>
      </c>
      <c r="F1656" s="1011" t="s">
        <v>11</v>
      </c>
      <c r="G1656" s="1011" t="s">
        <v>11</v>
      </c>
      <c r="H1656" s="1011" t="s">
        <v>99</v>
      </c>
      <c r="I1656" s="1011" t="s">
        <v>2200</v>
      </c>
      <c r="J1656" s="1011" t="s">
        <v>1544</v>
      </c>
      <c r="K1656" s="1011" t="s">
        <v>1329</v>
      </c>
      <c r="L1656" s="1011" t="s">
        <v>47</v>
      </c>
      <c r="M1656" s="1011" t="s">
        <v>198</v>
      </c>
      <c r="N1656" s="1011">
        <v>236</v>
      </c>
      <c r="O1656" s="1011">
        <v>80</v>
      </c>
      <c r="P1656" s="1011">
        <v>3715.6</v>
      </c>
      <c r="Q1656" s="1011">
        <v>12255.07</v>
      </c>
      <c r="R1656" s="1011">
        <v>848.51</v>
      </c>
      <c r="S1656" s="1011">
        <v>1871.5701957399999</v>
      </c>
      <c r="T1656" s="1011">
        <v>0</v>
      </c>
      <c r="U1656" s="1011">
        <v>0</v>
      </c>
      <c r="V1656" s="1011">
        <v>848.51</v>
      </c>
      <c r="W1656" s="1011" t="s">
        <v>1545</v>
      </c>
      <c r="X1656" s="1011" t="s">
        <v>1331</v>
      </c>
      <c r="Y1656" s="1011" t="s">
        <v>2201</v>
      </c>
      <c r="AA1656" s="1011" t="s">
        <v>2202</v>
      </c>
      <c r="AB1656" s="1011" t="s">
        <v>140</v>
      </c>
    </row>
    <row r="1657" spans="1:28" x14ac:dyDescent="0.25">
      <c r="A1657" s="1011">
        <v>94239241</v>
      </c>
      <c r="B1657" s="1011" t="s">
        <v>1954</v>
      </c>
      <c r="C1657" s="1011" t="s">
        <v>1326</v>
      </c>
      <c r="D1657" s="1011" t="s">
        <v>1</v>
      </c>
      <c r="E1657" s="1011" t="s">
        <v>135</v>
      </c>
      <c r="F1657" s="1011" t="s">
        <v>38</v>
      </c>
      <c r="G1657" s="1011" t="s">
        <v>38</v>
      </c>
      <c r="H1657" s="1011" t="s">
        <v>93</v>
      </c>
      <c r="I1657" s="1011" t="s">
        <v>1955</v>
      </c>
      <c r="J1657" s="1011" t="s">
        <v>1767</v>
      </c>
      <c r="K1657" s="1011" t="s">
        <v>1329</v>
      </c>
      <c r="L1657" s="1011" t="s">
        <v>47</v>
      </c>
      <c r="M1657" s="1011" t="s">
        <v>198</v>
      </c>
      <c r="N1657" s="1011">
        <v>142.5</v>
      </c>
      <c r="O1657" s="1011">
        <v>135.5</v>
      </c>
      <c r="P1657" s="1011">
        <v>2470.23</v>
      </c>
      <c r="Q1657" s="1011">
        <v>3661.52</v>
      </c>
      <c r="R1657" s="1011">
        <v>488.04</v>
      </c>
      <c r="S1657" s="1011">
        <v>673.53515282000001</v>
      </c>
      <c r="T1657" s="1011">
        <v>0</v>
      </c>
      <c r="U1657" s="1011">
        <v>0</v>
      </c>
      <c r="V1657" s="1011">
        <v>488.04</v>
      </c>
      <c r="W1657" s="1011" t="s">
        <v>1768</v>
      </c>
      <c r="X1657" s="1011" t="s">
        <v>1331</v>
      </c>
      <c r="Y1657" s="1011" t="s">
        <v>1956</v>
      </c>
      <c r="AA1657" s="1011" t="s">
        <v>1957</v>
      </c>
      <c r="AB1657" s="1011" t="s">
        <v>140</v>
      </c>
    </row>
    <row r="1658" spans="1:28" x14ac:dyDescent="0.25">
      <c r="A1658" s="1011">
        <v>84165521</v>
      </c>
      <c r="B1658" s="1011" t="s">
        <v>1958</v>
      </c>
      <c r="C1658" s="1011" t="s">
        <v>1326</v>
      </c>
      <c r="D1658" s="1011" t="s">
        <v>1</v>
      </c>
      <c r="E1658" s="1011" t="s">
        <v>135</v>
      </c>
      <c r="F1658" s="1011" t="s">
        <v>20</v>
      </c>
      <c r="G1658" s="1011" t="s">
        <v>20</v>
      </c>
      <c r="H1658" s="1011" t="s">
        <v>100</v>
      </c>
      <c r="I1658" s="1011" t="s">
        <v>1327</v>
      </c>
      <c r="J1658" s="1011" t="s">
        <v>1328</v>
      </c>
      <c r="K1658" s="1011" t="s">
        <v>1329</v>
      </c>
      <c r="L1658" s="1011" t="s">
        <v>47</v>
      </c>
      <c r="M1658" s="1011" t="s">
        <v>198</v>
      </c>
      <c r="N1658" s="1011">
        <v>374.5</v>
      </c>
      <c r="O1658" s="1011">
        <v>340.5</v>
      </c>
      <c r="P1658" s="1011">
        <v>12345.21</v>
      </c>
      <c r="Q1658" s="1011">
        <v>32146.04</v>
      </c>
      <c r="R1658" s="1011">
        <v>1741.6</v>
      </c>
      <c r="S1658" s="1011">
        <v>2256.0972671999998</v>
      </c>
      <c r="T1658" s="1011">
        <v>0</v>
      </c>
      <c r="U1658" s="1011">
        <v>1524.18</v>
      </c>
      <c r="V1658" s="1011">
        <v>3265.78</v>
      </c>
      <c r="W1658" s="1011" t="s">
        <v>1330</v>
      </c>
      <c r="X1658" s="1011" t="s">
        <v>1331</v>
      </c>
      <c r="Y1658" s="1011" t="s">
        <v>1959</v>
      </c>
      <c r="AA1658" s="1011" t="s">
        <v>1921</v>
      </c>
      <c r="AB1658" s="1011" t="s">
        <v>140</v>
      </c>
    </row>
    <row r="1659" spans="1:28" x14ac:dyDescent="0.25">
      <c r="A1659" s="1011">
        <v>53754974</v>
      </c>
      <c r="B1659" s="1011" t="s">
        <v>1963</v>
      </c>
      <c r="C1659" s="1011" t="s">
        <v>1326</v>
      </c>
      <c r="D1659" s="1011" t="s">
        <v>1</v>
      </c>
      <c r="E1659" s="1011" t="s">
        <v>135</v>
      </c>
      <c r="F1659" s="1011" t="s">
        <v>6</v>
      </c>
      <c r="G1659" s="1011" t="s">
        <v>6</v>
      </c>
      <c r="H1659" s="1011" t="s">
        <v>1394</v>
      </c>
      <c r="I1659" s="1011" t="s">
        <v>1964</v>
      </c>
      <c r="J1659" s="1011" t="s">
        <v>1965</v>
      </c>
      <c r="K1659" s="1011" t="s">
        <v>1329</v>
      </c>
      <c r="L1659" s="1011" t="s">
        <v>47</v>
      </c>
      <c r="M1659" s="1011" t="s">
        <v>198</v>
      </c>
      <c r="N1659" s="1011">
        <v>0</v>
      </c>
      <c r="O1659" s="1011">
        <v>0</v>
      </c>
      <c r="P1659" s="1011">
        <v>0</v>
      </c>
      <c r="Q1659" s="1011">
        <v>0</v>
      </c>
      <c r="R1659" s="1011">
        <v>0</v>
      </c>
      <c r="S1659" s="1011">
        <v>0</v>
      </c>
      <c r="T1659" s="1011">
        <v>0</v>
      </c>
      <c r="U1659" s="1011">
        <v>0</v>
      </c>
      <c r="V1659" s="1011">
        <v>0</v>
      </c>
      <c r="W1659" s="1011" t="s">
        <v>1966</v>
      </c>
      <c r="X1659" s="1011" t="s">
        <v>1331</v>
      </c>
      <c r="Y1659" s="1011" t="s">
        <v>1967</v>
      </c>
      <c r="AA1659" s="1011" t="s">
        <v>1968</v>
      </c>
      <c r="AB1659" s="1011" t="s">
        <v>140</v>
      </c>
    </row>
    <row r="1660" spans="1:28" x14ac:dyDescent="0.25">
      <c r="A1660" s="1011">
        <v>23757669</v>
      </c>
      <c r="B1660" s="1011" t="s">
        <v>2144</v>
      </c>
      <c r="C1660" s="1011" t="s">
        <v>1326</v>
      </c>
      <c r="D1660" s="1011" t="s">
        <v>1</v>
      </c>
      <c r="E1660" s="1011" t="s">
        <v>135</v>
      </c>
      <c r="F1660" s="1011" t="s">
        <v>0</v>
      </c>
      <c r="G1660" s="1011" t="s">
        <v>0</v>
      </c>
      <c r="H1660" s="1011" t="s">
        <v>94</v>
      </c>
      <c r="I1660" s="1011" t="s">
        <v>1327</v>
      </c>
      <c r="J1660" s="1011" t="s">
        <v>1328</v>
      </c>
      <c r="K1660" s="1011" t="s">
        <v>1329</v>
      </c>
      <c r="L1660" s="1011" t="s">
        <v>47</v>
      </c>
      <c r="M1660" s="1011" t="s">
        <v>198</v>
      </c>
      <c r="N1660" s="1011">
        <v>116</v>
      </c>
      <c r="O1660" s="1011">
        <v>53</v>
      </c>
      <c r="P1660" s="1011">
        <v>4624</v>
      </c>
      <c r="Q1660" s="1011">
        <v>2422.8000000000002</v>
      </c>
      <c r="R1660" s="1011">
        <v>104.84</v>
      </c>
      <c r="S1660" s="1011">
        <v>353.83459104999997</v>
      </c>
      <c r="T1660" s="1011">
        <v>0</v>
      </c>
      <c r="U1660" s="1011">
        <v>0</v>
      </c>
      <c r="V1660" s="1011">
        <v>104.84</v>
      </c>
      <c r="W1660" s="1011" t="s">
        <v>1330</v>
      </c>
      <c r="X1660" s="1011" t="s">
        <v>1331</v>
      </c>
      <c r="Y1660" s="1011" t="s">
        <v>2145</v>
      </c>
      <c r="AA1660" s="1011" t="s">
        <v>2146</v>
      </c>
      <c r="AB1660" s="1011" t="s">
        <v>140</v>
      </c>
    </row>
    <row r="1661" spans="1:28" x14ac:dyDescent="0.25">
      <c r="A1661" s="1011">
        <v>84229129</v>
      </c>
      <c r="B1661" s="1011" t="s">
        <v>2276</v>
      </c>
      <c r="C1661" s="1011" t="s">
        <v>1326</v>
      </c>
      <c r="D1661" s="1011" t="s">
        <v>1</v>
      </c>
      <c r="E1661" s="1011" t="s">
        <v>135</v>
      </c>
      <c r="F1661" s="1011" t="s">
        <v>11</v>
      </c>
      <c r="G1661" s="1011" t="s">
        <v>11</v>
      </c>
      <c r="H1661" s="1011" t="s">
        <v>99</v>
      </c>
      <c r="I1661" s="1011" t="s">
        <v>2277</v>
      </c>
      <c r="J1661" s="1011" t="s">
        <v>2278</v>
      </c>
      <c r="K1661" s="1011" t="s">
        <v>1329</v>
      </c>
      <c r="L1661" s="1011" t="s">
        <v>47</v>
      </c>
      <c r="M1661" s="1011" t="s">
        <v>198</v>
      </c>
      <c r="N1661" s="1011">
        <v>509.83330000000001</v>
      </c>
      <c r="O1661" s="1011">
        <v>182.5</v>
      </c>
      <c r="P1661" s="1011">
        <v>9846.9</v>
      </c>
      <c r="Q1661" s="1011">
        <v>22841.32</v>
      </c>
      <c r="R1661" s="1011">
        <v>2692.29</v>
      </c>
      <c r="S1661" s="1011">
        <v>3215.5755085000001</v>
      </c>
      <c r="T1661" s="1011">
        <v>0</v>
      </c>
      <c r="U1661" s="1011">
        <v>0</v>
      </c>
      <c r="V1661" s="1011">
        <v>2692.29</v>
      </c>
      <c r="W1661" s="1011" t="s">
        <v>2279</v>
      </c>
      <c r="X1661" s="1011" t="s">
        <v>1331</v>
      </c>
      <c r="Y1661" s="1011" t="s">
        <v>2280</v>
      </c>
      <c r="AA1661" s="1011" t="s">
        <v>2281</v>
      </c>
      <c r="AB1661" s="1011" t="s">
        <v>140</v>
      </c>
    </row>
    <row r="1662" spans="1:28" x14ac:dyDescent="0.25">
      <c r="A1662" s="1011">
        <v>84229129</v>
      </c>
      <c r="B1662" s="1011" t="s">
        <v>2276</v>
      </c>
      <c r="C1662" s="1011" t="s">
        <v>1326</v>
      </c>
      <c r="D1662" s="1011" t="s">
        <v>1</v>
      </c>
      <c r="E1662" s="1011" t="s">
        <v>135</v>
      </c>
      <c r="F1662" s="1011" t="s">
        <v>11</v>
      </c>
      <c r="G1662" s="1011" t="s">
        <v>11</v>
      </c>
      <c r="H1662" s="1011" t="s">
        <v>97</v>
      </c>
      <c r="I1662" s="1011" t="s">
        <v>2277</v>
      </c>
      <c r="J1662" s="1011" t="s">
        <v>2278</v>
      </c>
      <c r="K1662" s="1011" t="s">
        <v>1329</v>
      </c>
      <c r="L1662" s="1011" t="s">
        <v>47</v>
      </c>
      <c r="M1662" s="1011" t="s">
        <v>198</v>
      </c>
      <c r="N1662" s="1011">
        <v>410.75</v>
      </c>
      <c r="O1662" s="1011">
        <v>162.5</v>
      </c>
      <c r="P1662" s="1011">
        <v>12245.36</v>
      </c>
      <c r="Q1662" s="1011">
        <v>13939.42</v>
      </c>
      <c r="R1662" s="1011">
        <v>1987.44</v>
      </c>
      <c r="S1662" s="1011">
        <v>1621.73871465</v>
      </c>
      <c r="T1662" s="1011">
        <v>0</v>
      </c>
      <c r="U1662" s="1011">
        <v>0</v>
      </c>
      <c r="V1662" s="1011">
        <v>1987.44</v>
      </c>
      <c r="W1662" s="1011" t="s">
        <v>2279</v>
      </c>
      <c r="X1662" s="1011" t="s">
        <v>1331</v>
      </c>
      <c r="Y1662" s="1011" t="s">
        <v>2280</v>
      </c>
      <c r="AA1662" s="1011" t="s">
        <v>2281</v>
      </c>
      <c r="AB1662" s="1011" t="s">
        <v>140</v>
      </c>
    </row>
    <row r="1663" spans="1:28" x14ac:dyDescent="0.25">
      <c r="A1663" s="1011">
        <v>13958731</v>
      </c>
      <c r="B1663" s="1011" t="s">
        <v>1548</v>
      </c>
      <c r="C1663" s="1011" t="s">
        <v>1326</v>
      </c>
      <c r="D1663" s="1011" t="s">
        <v>1</v>
      </c>
      <c r="E1663" s="1011" t="s">
        <v>135</v>
      </c>
      <c r="F1663" s="1011" t="s">
        <v>11</v>
      </c>
      <c r="G1663" s="1011" t="s">
        <v>11</v>
      </c>
      <c r="H1663" s="1011" t="s">
        <v>95</v>
      </c>
      <c r="I1663" s="1011" t="s">
        <v>1549</v>
      </c>
      <c r="J1663" s="1011" t="s">
        <v>1550</v>
      </c>
      <c r="K1663" s="1011" t="s">
        <v>1329</v>
      </c>
      <c r="L1663" s="1011" t="s">
        <v>47</v>
      </c>
      <c r="M1663" s="1011" t="s">
        <v>198</v>
      </c>
      <c r="N1663" s="1011">
        <v>1218.1500000000001</v>
      </c>
      <c r="O1663" s="1011">
        <v>533.45000000000005</v>
      </c>
      <c r="P1663" s="1011">
        <v>15648.13</v>
      </c>
      <c r="Q1663" s="1011">
        <v>33062.300000000003</v>
      </c>
      <c r="R1663" s="1011">
        <v>2443.9160377799999</v>
      </c>
      <c r="S1663" s="1011">
        <v>5163.8404425400004</v>
      </c>
      <c r="T1663" s="1011">
        <v>-2.3962219999999999E-2</v>
      </c>
      <c r="U1663" s="1011">
        <v>347.72</v>
      </c>
      <c r="V1663" s="1011">
        <v>2791.66</v>
      </c>
      <c r="W1663" s="1011" t="s">
        <v>1361</v>
      </c>
      <c r="X1663" s="1011" t="s">
        <v>1331</v>
      </c>
      <c r="Y1663" s="1011" t="s">
        <v>1551</v>
      </c>
      <c r="AA1663" s="1011" t="s">
        <v>1552</v>
      </c>
      <c r="AB1663" s="1011" t="s">
        <v>140</v>
      </c>
    </row>
    <row r="1664" spans="1:28" x14ac:dyDescent="0.25">
      <c r="A1664" s="1011">
        <v>63998637</v>
      </c>
      <c r="B1664" s="1011" t="s">
        <v>2297</v>
      </c>
      <c r="C1664" s="1011" t="s">
        <v>1326</v>
      </c>
      <c r="D1664" s="1011" t="s">
        <v>1</v>
      </c>
      <c r="E1664" s="1011" t="s">
        <v>135</v>
      </c>
      <c r="F1664" s="1011" t="s">
        <v>20</v>
      </c>
      <c r="G1664" s="1011" t="s">
        <v>20</v>
      </c>
      <c r="H1664" s="1011" t="s">
        <v>94</v>
      </c>
      <c r="I1664" s="1011" t="s">
        <v>2212</v>
      </c>
      <c r="J1664" s="1011" t="s">
        <v>1669</v>
      </c>
      <c r="K1664" s="1011" t="s">
        <v>1329</v>
      </c>
      <c r="L1664" s="1011" t="s">
        <v>47</v>
      </c>
      <c r="M1664" s="1011" t="s">
        <v>198</v>
      </c>
      <c r="N1664" s="1011">
        <v>438</v>
      </c>
      <c r="O1664" s="1011">
        <v>153</v>
      </c>
      <c r="P1664" s="1011">
        <v>13624</v>
      </c>
      <c r="Q1664" s="1011">
        <v>9775.4599999999991</v>
      </c>
      <c r="R1664" s="1011">
        <v>1427.77</v>
      </c>
      <c r="S1664" s="1011">
        <v>1339.4991134100001</v>
      </c>
      <c r="T1664" s="1011">
        <v>0</v>
      </c>
      <c r="U1664" s="1011">
        <v>0</v>
      </c>
      <c r="V1664" s="1011">
        <v>1427.77</v>
      </c>
      <c r="W1664" s="1011" t="s">
        <v>1670</v>
      </c>
      <c r="X1664" s="1011" t="s">
        <v>1331</v>
      </c>
      <c r="Y1664" s="1011" t="s">
        <v>2298</v>
      </c>
      <c r="AA1664" s="1011" t="s">
        <v>2299</v>
      </c>
      <c r="AB1664" s="1011" t="s">
        <v>140</v>
      </c>
    </row>
    <row r="1665" spans="1:28" x14ac:dyDescent="0.25">
      <c r="A1665" s="1011">
        <v>74068347</v>
      </c>
      <c r="B1665" s="1011" t="s">
        <v>1741</v>
      </c>
      <c r="C1665" s="1011" t="s">
        <v>1326</v>
      </c>
      <c r="D1665" s="1011" t="s">
        <v>1</v>
      </c>
      <c r="E1665" s="1011" t="s">
        <v>135</v>
      </c>
      <c r="F1665" s="1011" t="s">
        <v>14</v>
      </c>
      <c r="G1665" s="1011" t="s">
        <v>14</v>
      </c>
      <c r="H1665" s="1011" t="s">
        <v>94</v>
      </c>
      <c r="I1665" s="1011" t="s">
        <v>1742</v>
      </c>
      <c r="J1665" s="1011" t="s">
        <v>1565</v>
      </c>
      <c r="K1665" s="1011" t="s">
        <v>1329</v>
      </c>
      <c r="L1665" s="1011" t="s">
        <v>47</v>
      </c>
      <c r="M1665" s="1011" t="s">
        <v>198</v>
      </c>
      <c r="N1665" s="1011">
        <v>707.875</v>
      </c>
      <c r="O1665" s="1011">
        <v>584.75</v>
      </c>
      <c r="P1665" s="1011">
        <v>16163.5</v>
      </c>
      <c r="Q1665" s="1011">
        <v>18770.47</v>
      </c>
      <c r="R1665" s="1011">
        <v>3561.03</v>
      </c>
      <c r="S1665" s="1011">
        <v>2158.81368776</v>
      </c>
      <c r="T1665" s="1011">
        <v>0</v>
      </c>
      <c r="U1665" s="1011">
        <v>0</v>
      </c>
      <c r="V1665" s="1011">
        <v>3561.03</v>
      </c>
      <c r="W1665" s="1011" t="s">
        <v>65</v>
      </c>
      <c r="X1665" s="1011" t="s">
        <v>1331</v>
      </c>
      <c r="Y1665" s="1011" t="s">
        <v>1743</v>
      </c>
      <c r="AA1665" s="1011" t="s">
        <v>1744</v>
      </c>
      <c r="AB1665" s="1011" t="s">
        <v>140</v>
      </c>
    </row>
    <row r="1666" spans="1:28" x14ac:dyDescent="0.25">
      <c r="A1666" s="1011">
        <v>94182433</v>
      </c>
      <c r="B1666" s="1011" t="s">
        <v>1753</v>
      </c>
      <c r="C1666" s="1011" t="s">
        <v>1326</v>
      </c>
      <c r="D1666" s="1011" t="s">
        <v>1</v>
      </c>
      <c r="E1666" s="1011" t="s">
        <v>135</v>
      </c>
      <c r="F1666" s="1011" t="s">
        <v>0</v>
      </c>
      <c r="G1666" s="1011" t="s">
        <v>0</v>
      </c>
      <c r="H1666" s="1011" t="s">
        <v>92</v>
      </c>
      <c r="I1666" s="1011" t="s">
        <v>1754</v>
      </c>
      <c r="J1666" s="1011" t="s">
        <v>1755</v>
      </c>
      <c r="K1666" s="1011" t="s">
        <v>1329</v>
      </c>
      <c r="L1666" s="1011" t="s">
        <v>47</v>
      </c>
      <c r="M1666" s="1011" t="s">
        <v>198</v>
      </c>
      <c r="N1666" s="1011">
        <v>153</v>
      </c>
      <c r="O1666" s="1011">
        <v>153</v>
      </c>
      <c r="P1666" s="1011">
        <v>5355</v>
      </c>
      <c r="Q1666" s="1011">
        <v>2962.08</v>
      </c>
      <c r="R1666" s="1011">
        <v>-88.08</v>
      </c>
      <c r="S1666" s="1011">
        <v>438.99583682000002</v>
      </c>
      <c r="T1666" s="1011">
        <v>0</v>
      </c>
      <c r="U1666" s="1011">
        <v>0</v>
      </c>
      <c r="V1666" s="1011">
        <v>-88.08</v>
      </c>
      <c r="W1666" s="1011" t="s">
        <v>1361</v>
      </c>
      <c r="X1666" s="1011" t="s">
        <v>1331</v>
      </c>
      <c r="Y1666" s="1011" t="s">
        <v>1756</v>
      </c>
      <c r="AA1666" s="1011" t="s">
        <v>1757</v>
      </c>
      <c r="AB1666" s="1011" t="s">
        <v>140</v>
      </c>
    </row>
    <row r="1667" spans="1:28" x14ac:dyDescent="0.25">
      <c r="A1667" s="1011">
        <v>4179792</v>
      </c>
      <c r="B1667" s="1011" t="s">
        <v>1890</v>
      </c>
      <c r="C1667" s="1011" t="s">
        <v>1326</v>
      </c>
      <c r="D1667" s="1011" t="s">
        <v>1</v>
      </c>
      <c r="E1667" s="1011" t="s">
        <v>135</v>
      </c>
      <c r="F1667" s="1011" t="s">
        <v>69</v>
      </c>
      <c r="G1667" s="1011" t="s">
        <v>69</v>
      </c>
      <c r="H1667" s="1011" t="s">
        <v>91</v>
      </c>
      <c r="I1667" s="1011" t="s">
        <v>1891</v>
      </c>
      <c r="J1667" s="1011" t="s">
        <v>1892</v>
      </c>
      <c r="K1667" s="1011" t="s">
        <v>1329</v>
      </c>
      <c r="L1667" s="1011" t="s">
        <v>47</v>
      </c>
      <c r="M1667" s="1011" t="s">
        <v>198</v>
      </c>
      <c r="N1667" s="1011">
        <v>105</v>
      </c>
      <c r="O1667" s="1011">
        <v>92</v>
      </c>
      <c r="P1667" s="1011">
        <v>1684.35</v>
      </c>
      <c r="Q1667" s="1011">
        <v>7786.43</v>
      </c>
      <c r="R1667" s="1011">
        <v>1689.1408661299999</v>
      </c>
      <c r="S1667" s="1011">
        <v>637.30794506999996</v>
      </c>
      <c r="T1667" s="1011">
        <v>2.4608661299999999</v>
      </c>
      <c r="U1667" s="1011">
        <v>0</v>
      </c>
      <c r="V1667" s="1011">
        <v>1686.68</v>
      </c>
      <c r="W1667" s="1011" t="s">
        <v>1893</v>
      </c>
      <c r="X1667" s="1011" t="s">
        <v>1331</v>
      </c>
      <c r="Y1667" s="1011" t="s">
        <v>1894</v>
      </c>
      <c r="AA1667" s="1011" t="s">
        <v>1895</v>
      </c>
      <c r="AB1667" s="1011" t="s">
        <v>140</v>
      </c>
    </row>
    <row r="1668" spans="1:28" x14ac:dyDescent="0.25">
      <c r="A1668" s="1011">
        <v>84098797</v>
      </c>
      <c r="B1668" s="1011" t="s">
        <v>1479</v>
      </c>
      <c r="C1668" s="1011" t="s">
        <v>1326</v>
      </c>
      <c r="D1668" s="1011" t="s">
        <v>1</v>
      </c>
      <c r="E1668" s="1011" t="s">
        <v>135</v>
      </c>
      <c r="F1668" s="1011" t="s">
        <v>34</v>
      </c>
      <c r="G1668" s="1011" t="s">
        <v>34</v>
      </c>
      <c r="H1668" s="1011" t="s">
        <v>91</v>
      </c>
      <c r="I1668" s="1011" t="s">
        <v>1480</v>
      </c>
      <c r="J1668" s="1011" t="s">
        <v>1481</v>
      </c>
      <c r="K1668" s="1011" t="s">
        <v>1329</v>
      </c>
      <c r="L1668" s="1011" t="s">
        <v>47</v>
      </c>
      <c r="M1668" s="1011" t="s">
        <v>198</v>
      </c>
      <c r="N1668" s="1011">
        <v>290</v>
      </c>
      <c r="O1668" s="1011">
        <v>263</v>
      </c>
      <c r="P1668" s="1011">
        <v>10940.34</v>
      </c>
      <c r="Q1668" s="1011">
        <v>21652.34</v>
      </c>
      <c r="R1668" s="1011">
        <v>2459.55018251</v>
      </c>
      <c r="S1668" s="1011">
        <v>2943.7272176500001</v>
      </c>
      <c r="T1668" s="1011">
        <v>1.8251000000000001E-4</v>
      </c>
      <c r="U1668" s="1011">
        <v>0</v>
      </c>
      <c r="V1668" s="1011">
        <v>2459.5500000000002</v>
      </c>
      <c r="W1668" s="1011" t="s">
        <v>1482</v>
      </c>
      <c r="X1668" s="1011" t="s">
        <v>1331</v>
      </c>
      <c r="Y1668" s="1011" t="s">
        <v>1483</v>
      </c>
      <c r="AA1668" s="1011" t="s">
        <v>1484</v>
      </c>
      <c r="AB1668" s="1011" t="s">
        <v>140</v>
      </c>
    </row>
    <row r="1669" spans="1:28" x14ac:dyDescent="0.25">
      <c r="A1669" s="1011">
        <v>83754820</v>
      </c>
      <c r="B1669" s="1011" t="s">
        <v>2405</v>
      </c>
      <c r="C1669" s="1011" t="s">
        <v>1326</v>
      </c>
      <c r="D1669" s="1011" t="s">
        <v>1</v>
      </c>
      <c r="E1669" s="1011" t="s">
        <v>135</v>
      </c>
      <c r="F1669" s="1011" t="s">
        <v>38</v>
      </c>
      <c r="G1669" s="1011" t="s">
        <v>38</v>
      </c>
      <c r="H1669" s="1011" t="s">
        <v>101</v>
      </c>
      <c r="I1669" s="1011" t="s">
        <v>2261</v>
      </c>
      <c r="J1669" s="1011" t="s">
        <v>1445</v>
      </c>
      <c r="K1669" s="1011" t="s">
        <v>1329</v>
      </c>
      <c r="L1669" s="1011" t="s">
        <v>47</v>
      </c>
      <c r="M1669" s="1011" t="s">
        <v>198</v>
      </c>
      <c r="N1669" s="1011">
        <v>27</v>
      </c>
      <c r="O1669" s="1011">
        <v>25</v>
      </c>
      <c r="P1669" s="1011">
        <v>1061.06</v>
      </c>
      <c r="Q1669" s="1011">
        <v>661.78</v>
      </c>
      <c r="R1669" s="1011">
        <v>52.15</v>
      </c>
      <c r="S1669" s="1011">
        <v>148.29588253</v>
      </c>
      <c r="T1669" s="1011">
        <v>0</v>
      </c>
      <c r="U1669" s="1011">
        <v>0</v>
      </c>
      <c r="V1669" s="1011">
        <v>52.15</v>
      </c>
      <c r="W1669" s="1011" t="s">
        <v>1446</v>
      </c>
      <c r="X1669" s="1011" t="s">
        <v>1331</v>
      </c>
      <c r="Y1669" s="1011" t="s">
        <v>2406</v>
      </c>
      <c r="AA1669" s="1011" t="s">
        <v>2407</v>
      </c>
      <c r="AB1669" s="1011" t="s">
        <v>140</v>
      </c>
    </row>
    <row r="1670" spans="1:28" x14ac:dyDescent="0.25">
      <c r="A1670" s="1011">
        <v>43941970</v>
      </c>
      <c r="B1670" s="1011" t="s">
        <v>1789</v>
      </c>
      <c r="C1670" s="1011" t="s">
        <v>1326</v>
      </c>
      <c r="D1670" s="1011" t="s">
        <v>1</v>
      </c>
      <c r="E1670" s="1011" t="s">
        <v>135</v>
      </c>
      <c r="F1670" s="1011" t="s">
        <v>38</v>
      </c>
      <c r="G1670" s="1011" t="s">
        <v>38</v>
      </c>
      <c r="H1670" s="1011" t="s">
        <v>94</v>
      </c>
      <c r="I1670" s="1011" t="s">
        <v>1579</v>
      </c>
      <c r="J1670" s="1011" t="s">
        <v>1396</v>
      </c>
      <c r="K1670" s="1011" t="s">
        <v>1329</v>
      </c>
      <c r="L1670" s="1011" t="s">
        <v>47</v>
      </c>
      <c r="M1670" s="1011" t="s">
        <v>198</v>
      </c>
      <c r="N1670" s="1011">
        <v>410</v>
      </c>
      <c r="O1670" s="1011">
        <v>290</v>
      </c>
      <c r="P1670" s="1011">
        <v>11275.6</v>
      </c>
      <c r="Q1670" s="1011">
        <v>9889.18</v>
      </c>
      <c r="R1670" s="1011">
        <v>1049.75</v>
      </c>
      <c r="S1670" s="1011">
        <v>1205.41623811</v>
      </c>
      <c r="T1670" s="1011">
        <v>0</v>
      </c>
      <c r="U1670" s="1011">
        <v>0</v>
      </c>
      <c r="V1670" s="1011">
        <v>1049.75</v>
      </c>
      <c r="W1670" s="1011" t="s">
        <v>1397</v>
      </c>
      <c r="X1670" s="1011" t="s">
        <v>1331</v>
      </c>
      <c r="Y1670" s="1011" t="s">
        <v>1790</v>
      </c>
      <c r="AA1670" s="1011" t="s">
        <v>1791</v>
      </c>
      <c r="AB1670" s="1011" t="s">
        <v>140</v>
      </c>
    </row>
    <row r="1671" spans="1:28" x14ac:dyDescent="0.25">
      <c r="A1671" s="1011">
        <v>74133471</v>
      </c>
      <c r="B1671" s="1011" t="s">
        <v>2248</v>
      </c>
      <c r="C1671" s="1011" t="s">
        <v>1326</v>
      </c>
      <c r="D1671" s="1011" t="s">
        <v>1</v>
      </c>
      <c r="E1671" s="1011" t="s">
        <v>135</v>
      </c>
      <c r="F1671" s="1011" t="s">
        <v>14</v>
      </c>
      <c r="G1671" s="1011" t="s">
        <v>14</v>
      </c>
      <c r="H1671" s="1011" t="s">
        <v>99</v>
      </c>
      <c r="I1671" s="1011" t="s">
        <v>2249</v>
      </c>
      <c r="J1671" s="1011" t="s">
        <v>2250</v>
      </c>
      <c r="K1671" s="1011" t="s">
        <v>1329</v>
      </c>
      <c r="L1671" s="1011" t="s">
        <v>47</v>
      </c>
      <c r="M1671" s="1011" t="s">
        <v>198</v>
      </c>
      <c r="N1671" s="1011">
        <v>432</v>
      </c>
      <c r="O1671" s="1011">
        <v>210</v>
      </c>
      <c r="P1671" s="1011">
        <v>10795.96</v>
      </c>
      <c r="Q1671" s="1011">
        <v>12899.05</v>
      </c>
      <c r="R1671" s="1011">
        <v>1071.6300000000001</v>
      </c>
      <c r="S1671" s="1011">
        <v>1764.2274985500001</v>
      </c>
      <c r="T1671" s="1011">
        <v>0</v>
      </c>
      <c r="U1671" s="1011">
        <v>0</v>
      </c>
      <c r="V1671" s="1011">
        <v>1071.6300000000001</v>
      </c>
      <c r="W1671" s="1011" t="s">
        <v>2251</v>
      </c>
      <c r="X1671" s="1011" t="s">
        <v>1331</v>
      </c>
      <c r="Y1671" s="1011" t="s">
        <v>2252</v>
      </c>
      <c r="AA1671" s="1011" t="s">
        <v>2253</v>
      </c>
      <c r="AB1671" s="1011" t="s">
        <v>140</v>
      </c>
    </row>
    <row r="1672" spans="1:28" x14ac:dyDescent="0.25">
      <c r="A1672" s="1011">
        <v>83766972</v>
      </c>
      <c r="B1672" s="1011" t="s">
        <v>2230</v>
      </c>
      <c r="C1672" s="1011" t="s">
        <v>1326</v>
      </c>
      <c r="D1672" s="1011" t="s">
        <v>1</v>
      </c>
      <c r="E1672" s="1011" t="s">
        <v>135</v>
      </c>
      <c r="F1672" s="1011" t="s">
        <v>0</v>
      </c>
      <c r="G1672" s="1011" t="s">
        <v>0</v>
      </c>
      <c r="H1672" s="1011" t="s">
        <v>94</v>
      </c>
      <c r="I1672" s="1011" t="s">
        <v>1327</v>
      </c>
      <c r="J1672" s="1011" t="s">
        <v>1328</v>
      </c>
      <c r="K1672" s="1011" t="s">
        <v>1329</v>
      </c>
      <c r="L1672" s="1011" t="s">
        <v>47</v>
      </c>
      <c r="M1672" s="1011" t="s">
        <v>198</v>
      </c>
      <c r="N1672" s="1011">
        <v>1149</v>
      </c>
      <c r="O1672" s="1011">
        <v>1087</v>
      </c>
      <c r="P1672" s="1011">
        <v>25254</v>
      </c>
      <c r="Q1672" s="1011">
        <v>31027.73</v>
      </c>
      <c r="R1672" s="1011">
        <v>3147.33</v>
      </c>
      <c r="S1672" s="1011">
        <v>3392.4313140899999</v>
      </c>
      <c r="T1672" s="1011">
        <v>0</v>
      </c>
      <c r="U1672" s="1011">
        <v>0</v>
      </c>
      <c r="V1672" s="1011">
        <v>3147.33</v>
      </c>
      <c r="W1672" s="1011" t="s">
        <v>1330</v>
      </c>
      <c r="X1672" s="1011" t="s">
        <v>1331</v>
      </c>
      <c r="Y1672" s="1011" t="s">
        <v>2231</v>
      </c>
      <c r="AA1672" s="1011" t="s">
        <v>2232</v>
      </c>
      <c r="AB1672" s="1011" t="s">
        <v>140</v>
      </c>
    </row>
    <row r="1673" spans="1:28" x14ac:dyDescent="0.25">
      <c r="A1673" s="1011">
        <v>3756756</v>
      </c>
      <c r="B1673" s="1011" t="s">
        <v>2514</v>
      </c>
      <c r="C1673" s="1011" t="s">
        <v>1326</v>
      </c>
      <c r="D1673" s="1011" t="s">
        <v>113</v>
      </c>
      <c r="E1673" s="1011" t="s">
        <v>135</v>
      </c>
      <c r="F1673" s="1011" t="s">
        <v>267</v>
      </c>
      <c r="G1673" s="1011" t="s">
        <v>1687</v>
      </c>
      <c r="H1673" s="1011" t="s">
        <v>102</v>
      </c>
      <c r="I1673" s="1011" t="s">
        <v>2515</v>
      </c>
      <c r="J1673" s="1011" t="s">
        <v>2516</v>
      </c>
      <c r="K1673" s="1011" t="s">
        <v>1329</v>
      </c>
      <c r="L1673" s="1011" t="s">
        <v>47</v>
      </c>
      <c r="M1673" s="1011" t="s">
        <v>198</v>
      </c>
      <c r="N1673" s="1011">
        <v>17.2499</v>
      </c>
      <c r="O1673" s="1011">
        <v>14.2499</v>
      </c>
      <c r="P1673" s="1011">
        <v>333.12</v>
      </c>
      <c r="Q1673" s="1011">
        <v>783.39</v>
      </c>
      <c r="R1673" s="1011">
        <v>114.38140674</v>
      </c>
      <c r="S1673" s="1011">
        <v>156.90779656999999</v>
      </c>
      <c r="T1673" s="1011">
        <v>-5.8593260000000001E-2</v>
      </c>
      <c r="U1673" s="1011">
        <v>0</v>
      </c>
      <c r="V1673" s="1011">
        <v>114.44</v>
      </c>
      <c r="W1673" s="1011" t="s">
        <v>2517</v>
      </c>
      <c r="X1673" s="1011" t="s">
        <v>1331</v>
      </c>
      <c r="Y1673" s="1011" t="s">
        <v>2518</v>
      </c>
      <c r="AA1673" s="1011" t="s">
        <v>2519</v>
      </c>
      <c r="AB1673" s="1011" t="s">
        <v>140</v>
      </c>
    </row>
    <row r="1674" spans="1:28" x14ac:dyDescent="0.25">
      <c r="A1674" s="1011">
        <v>54251327</v>
      </c>
      <c r="B1674" s="1011" t="s">
        <v>2139</v>
      </c>
      <c r="C1674" s="1011" t="s">
        <v>1326</v>
      </c>
      <c r="D1674" s="1011" t="s">
        <v>1</v>
      </c>
      <c r="E1674" s="1011" t="s">
        <v>135</v>
      </c>
      <c r="F1674" s="1011" t="s">
        <v>20</v>
      </c>
      <c r="G1674" s="1011" t="s">
        <v>20</v>
      </c>
      <c r="H1674" s="1011" t="s">
        <v>98</v>
      </c>
      <c r="I1674" s="1011" t="s">
        <v>2140</v>
      </c>
      <c r="J1674" s="1011" t="s">
        <v>1868</v>
      </c>
      <c r="K1674" s="1011" t="s">
        <v>1329</v>
      </c>
      <c r="L1674" s="1011" t="s">
        <v>47</v>
      </c>
      <c r="M1674" s="1011" t="s">
        <v>198</v>
      </c>
      <c r="N1674" s="1011">
        <v>33.222099999999998</v>
      </c>
      <c r="O1674" s="1011">
        <v>33.222099999999998</v>
      </c>
      <c r="P1674" s="1011">
        <v>840.02</v>
      </c>
      <c r="Q1674" s="1011">
        <v>784.52</v>
      </c>
      <c r="R1674" s="1011">
        <v>135.4</v>
      </c>
      <c r="S1674" s="1011">
        <v>116.42956452</v>
      </c>
      <c r="T1674" s="1011">
        <v>0</v>
      </c>
      <c r="U1674" s="1011">
        <v>0</v>
      </c>
      <c r="V1674" s="1011">
        <v>135.4</v>
      </c>
      <c r="W1674" s="1011" t="s">
        <v>1869</v>
      </c>
      <c r="X1674" s="1011" t="s">
        <v>1331</v>
      </c>
      <c r="Y1674" s="1011" t="s">
        <v>2141</v>
      </c>
      <c r="Z1674" s="1011" t="s">
        <v>2142</v>
      </c>
      <c r="AA1674" s="1011" t="s">
        <v>2143</v>
      </c>
      <c r="AB1674" s="1011" t="s">
        <v>140</v>
      </c>
    </row>
    <row r="1675" spans="1:28" x14ac:dyDescent="0.25">
      <c r="A1675" s="1011">
        <v>34152462</v>
      </c>
      <c r="B1675" s="1011" t="s">
        <v>2448</v>
      </c>
      <c r="C1675" s="1011" t="s">
        <v>1326</v>
      </c>
      <c r="D1675" s="1011" t="s">
        <v>1</v>
      </c>
      <c r="E1675" s="1011" t="s">
        <v>135</v>
      </c>
      <c r="F1675" s="1011" t="s">
        <v>62</v>
      </c>
      <c r="G1675" s="1011" t="s">
        <v>62</v>
      </c>
      <c r="H1675" s="1011" t="s">
        <v>94</v>
      </c>
      <c r="I1675" s="1011" t="s">
        <v>1353</v>
      </c>
      <c r="J1675" s="1011" t="s">
        <v>1354</v>
      </c>
      <c r="K1675" s="1011" t="s">
        <v>1329</v>
      </c>
      <c r="L1675" s="1011" t="s">
        <v>47</v>
      </c>
      <c r="M1675" s="1011" t="s">
        <v>198</v>
      </c>
      <c r="N1675" s="1011">
        <v>219.25</v>
      </c>
      <c r="O1675" s="1011">
        <v>182.25</v>
      </c>
      <c r="P1675" s="1011">
        <v>4443</v>
      </c>
      <c r="Q1675" s="1011">
        <v>4414.83</v>
      </c>
      <c r="R1675" s="1011">
        <v>514.97</v>
      </c>
      <c r="S1675" s="1011">
        <v>577.75366112999995</v>
      </c>
      <c r="T1675" s="1011">
        <v>0</v>
      </c>
      <c r="U1675" s="1011">
        <v>119.32</v>
      </c>
      <c r="V1675" s="1011">
        <v>634.29</v>
      </c>
      <c r="W1675" s="1011" t="s">
        <v>1355</v>
      </c>
      <c r="X1675" s="1011" t="s">
        <v>1331</v>
      </c>
      <c r="Y1675" s="1011" t="s">
        <v>2449</v>
      </c>
      <c r="Z1675" s="1011" t="s">
        <v>2450</v>
      </c>
      <c r="AA1675" s="1011" t="s">
        <v>2451</v>
      </c>
      <c r="AB1675" s="1011" t="s">
        <v>140</v>
      </c>
    </row>
    <row r="1676" spans="1:28" x14ac:dyDescent="0.25">
      <c r="A1676" s="1011">
        <v>94039054</v>
      </c>
      <c r="B1676" s="1011" t="s">
        <v>1848</v>
      </c>
      <c r="C1676" s="1011" t="s">
        <v>1326</v>
      </c>
      <c r="D1676" s="1011" t="s">
        <v>1</v>
      </c>
      <c r="E1676" s="1011" t="s">
        <v>135</v>
      </c>
      <c r="F1676" s="1011" t="s">
        <v>20</v>
      </c>
      <c r="G1676" s="1011" t="s">
        <v>20</v>
      </c>
      <c r="H1676" s="1011" t="s">
        <v>529</v>
      </c>
      <c r="I1676" s="1011" t="s">
        <v>1462</v>
      </c>
      <c r="J1676" s="1011" t="s">
        <v>1463</v>
      </c>
      <c r="K1676" s="1011" t="s">
        <v>1329</v>
      </c>
      <c r="L1676" s="1011" t="s">
        <v>47</v>
      </c>
      <c r="M1676" s="1011" t="s">
        <v>198</v>
      </c>
      <c r="N1676" s="1011">
        <v>136</v>
      </c>
      <c r="O1676" s="1011">
        <v>6</v>
      </c>
      <c r="P1676" s="1011">
        <v>8913.2000000000007</v>
      </c>
      <c r="Q1676" s="1011">
        <v>54322.720000000001</v>
      </c>
      <c r="R1676" s="1011">
        <v>494.3</v>
      </c>
      <c r="S1676" s="1011">
        <v>1072.30817772</v>
      </c>
      <c r="T1676" s="1011">
        <v>0</v>
      </c>
      <c r="U1676" s="1011">
        <v>0</v>
      </c>
      <c r="V1676" s="1011">
        <v>494.3</v>
      </c>
      <c r="W1676" s="1011" t="s">
        <v>1464</v>
      </c>
      <c r="X1676" s="1011" t="s">
        <v>1331</v>
      </c>
      <c r="Y1676" s="1011" t="s">
        <v>1849</v>
      </c>
      <c r="AA1676" s="1011" t="s">
        <v>1599</v>
      </c>
      <c r="AB1676" s="1011" t="s">
        <v>140</v>
      </c>
    </row>
    <row r="1677" spans="1:28" x14ac:dyDescent="0.25">
      <c r="A1677" s="1011">
        <v>53942876</v>
      </c>
      <c r="B1677" s="1011" t="s">
        <v>2580</v>
      </c>
      <c r="C1677" s="1011" t="s">
        <v>1326</v>
      </c>
      <c r="D1677" s="1011" t="s">
        <v>1</v>
      </c>
      <c r="E1677" s="1011" t="s">
        <v>135</v>
      </c>
      <c r="F1677" s="1011" t="s">
        <v>34</v>
      </c>
      <c r="G1677" s="1011" t="s">
        <v>34</v>
      </c>
      <c r="H1677" s="1011" t="s">
        <v>99</v>
      </c>
      <c r="I1677" s="1011" t="s">
        <v>2060</v>
      </c>
      <c r="J1677" s="1011" t="s">
        <v>2061</v>
      </c>
      <c r="K1677" s="1011" t="s">
        <v>1329</v>
      </c>
      <c r="L1677" s="1011" t="s">
        <v>47</v>
      </c>
      <c r="M1677" s="1011" t="s">
        <v>198</v>
      </c>
      <c r="N1677" s="1011">
        <v>159</v>
      </c>
      <c r="O1677" s="1011">
        <v>0</v>
      </c>
      <c r="P1677" s="1011">
        <v>2782.5</v>
      </c>
      <c r="Q1677" s="1011">
        <v>6429.63</v>
      </c>
      <c r="R1677" s="1011">
        <v>276.55</v>
      </c>
      <c r="S1677" s="1011">
        <v>118.30275</v>
      </c>
      <c r="T1677" s="1011">
        <v>0</v>
      </c>
      <c r="U1677" s="1011">
        <v>0</v>
      </c>
      <c r="V1677" s="1011">
        <v>276.55</v>
      </c>
      <c r="W1677" s="1011" t="s">
        <v>2062</v>
      </c>
      <c r="X1677" s="1011" t="s">
        <v>1331</v>
      </c>
      <c r="Y1677" s="1011" t="s">
        <v>2581</v>
      </c>
      <c r="AA1677" s="1011" t="s">
        <v>2582</v>
      </c>
      <c r="AB1677" s="1011" t="s">
        <v>140</v>
      </c>
    </row>
    <row r="1678" spans="1:28" x14ac:dyDescent="0.25">
      <c r="A1678" s="1011">
        <v>24111999</v>
      </c>
      <c r="B1678" s="1011" t="s">
        <v>1701</v>
      </c>
      <c r="C1678" s="1011" t="s">
        <v>1326</v>
      </c>
      <c r="D1678" s="1011" t="s">
        <v>1</v>
      </c>
      <c r="E1678" s="1011" t="s">
        <v>135</v>
      </c>
      <c r="F1678" s="1011" t="s">
        <v>0</v>
      </c>
      <c r="G1678" s="1011" t="s">
        <v>0</v>
      </c>
      <c r="H1678" s="1011" t="s">
        <v>97</v>
      </c>
      <c r="I1678" s="1011" t="s">
        <v>1702</v>
      </c>
      <c r="J1678" s="1011" t="s">
        <v>1703</v>
      </c>
      <c r="K1678" s="1011" t="s">
        <v>1329</v>
      </c>
      <c r="L1678" s="1011" t="s">
        <v>47</v>
      </c>
      <c r="M1678" s="1011" t="s">
        <v>198</v>
      </c>
      <c r="N1678" s="1011">
        <v>351.20830000000001</v>
      </c>
      <c r="O1678" s="1011">
        <v>149.33330000000001</v>
      </c>
      <c r="P1678" s="1011">
        <v>10093.64</v>
      </c>
      <c r="Q1678" s="1011">
        <v>12948.61</v>
      </c>
      <c r="R1678" s="1011">
        <v>2816.8204055800002</v>
      </c>
      <c r="S1678" s="1011">
        <v>1520.76451357</v>
      </c>
      <c r="T1678" s="1011">
        <v>-1.2095944199999999</v>
      </c>
      <c r="U1678" s="1011">
        <v>0</v>
      </c>
      <c r="V1678" s="1011">
        <v>2818.03</v>
      </c>
      <c r="W1678" s="1011" t="s">
        <v>1704</v>
      </c>
      <c r="X1678" s="1011" t="s">
        <v>1331</v>
      </c>
      <c r="Y1678" s="1011" t="s">
        <v>1705</v>
      </c>
      <c r="AA1678" s="1011" t="s">
        <v>1706</v>
      </c>
      <c r="AB1678" s="1011" t="s">
        <v>140</v>
      </c>
    </row>
    <row r="1679" spans="1:28" x14ac:dyDescent="0.25">
      <c r="A1679" s="1011">
        <v>74096488</v>
      </c>
      <c r="B1679" s="1011" t="s">
        <v>1425</v>
      </c>
      <c r="C1679" s="1011" t="s">
        <v>1326</v>
      </c>
      <c r="D1679" s="1011" t="s">
        <v>1</v>
      </c>
      <c r="E1679" s="1011" t="s">
        <v>135</v>
      </c>
      <c r="F1679" s="1011" t="s">
        <v>14</v>
      </c>
      <c r="G1679" s="1011" t="s">
        <v>14</v>
      </c>
      <c r="H1679" s="1011" t="s">
        <v>95</v>
      </c>
      <c r="I1679" s="1011" t="s">
        <v>1426</v>
      </c>
      <c r="J1679" s="1011" t="s">
        <v>1427</v>
      </c>
      <c r="K1679" s="1011" t="s">
        <v>1329</v>
      </c>
      <c r="L1679" s="1011" t="s">
        <v>47</v>
      </c>
      <c r="M1679" s="1011" t="s">
        <v>198</v>
      </c>
      <c r="N1679" s="1011">
        <v>32</v>
      </c>
      <c r="O1679" s="1011">
        <v>20</v>
      </c>
      <c r="P1679" s="1011">
        <v>333.29</v>
      </c>
      <c r="Q1679" s="1011">
        <v>1929.13</v>
      </c>
      <c r="R1679" s="1011">
        <v>-298.7</v>
      </c>
      <c r="S1679" s="1011">
        <v>821.98146066000004</v>
      </c>
      <c r="T1679" s="1011">
        <v>0</v>
      </c>
      <c r="U1679" s="1011">
        <v>0</v>
      </c>
      <c r="V1679" s="1011">
        <v>-298.7</v>
      </c>
      <c r="W1679" s="1011" t="s">
        <v>1428</v>
      </c>
      <c r="X1679" s="1011" t="s">
        <v>1331</v>
      </c>
      <c r="Y1679" s="1011" t="s">
        <v>1429</v>
      </c>
      <c r="AA1679" s="1011" t="s">
        <v>1430</v>
      </c>
      <c r="AB1679" s="1011" t="s">
        <v>140</v>
      </c>
    </row>
    <row r="1680" spans="1:28" x14ac:dyDescent="0.25">
      <c r="A1680" s="1011">
        <v>23991268</v>
      </c>
      <c r="B1680" s="1011" t="s">
        <v>1878</v>
      </c>
      <c r="C1680" s="1011" t="s">
        <v>1326</v>
      </c>
      <c r="D1680" s="1011" t="s">
        <v>1</v>
      </c>
      <c r="E1680" s="1011" t="s">
        <v>135</v>
      </c>
      <c r="F1680" s="1011" t="s">
        <v>0</v>
      </c>
      <c r="G1680" s="1011" t="s">
        <v>0</v>
      </c>
      <c r="H1680" s="1011" t="s">
        <v>94</v>
      </c>
      <c r="I1680" s="1011" t="s">
        <v>1879</v>
      </c>
      <c r="J1680" s="1011" t="s">
        <v>1880</v>
      </c>
      <c r="K1680" s="1011" t="s">
        <v>1329</v>
      </c>
      <c r="L1680" s="1011" t="s">
        <v>47</v>
      </c>
      <c r="M1680" s="1011" t="s">
        <v>198</v>
      </c>
      <c r="N1680" s="1011">
        <v>770.5</v>
      </c>
      <c r="O1680" s="1011">
        <v>510.5</v>
      </c>
      <c r="P1680" s="1011">
        <v>20948.5</v>
      </c>
      <c r="Q1680" s="1011">
        <v>18320.07</v>
      </c>
      <c r="R1680" s="1011">
        <v>4395.01</v>
      </c>
      <c r="S1680" s="1011">
        <v>2367.8930231999998</v>
      </c>
      <c r="T1680" s="1011">
        <v>0</v>
      </c>
      <c r="U1680" s="1011">
        <v>0</v>
      </c>
      <c r="V1680" s="1011">
        <v>4395.01</v>
      </c>
      <c r="W1680" s="1011" t="s">
        <v>1881</v>
      </c>
      <c r="X1680" s="1011" t="s">
        <v>1331</v>
      </c>
      <c r="Y1680" s="1011" t="s">
        <v>1882</v>
      </c>
      <c r="AA1680" s="1011" t="s">
        <v>1883</v>
      </c>
      <c r="AB1680" s="1011" t="s">
        <v>140</v>
      </c>
    </row>
    <row r="1681" spans="1:28" x14ac:dyDescent="0.25">
      <c r="A1681" s="1011">
        <v>73754913</v>
      </c>
      <c r="B1681" s="1011" t="s">
        <v>1778</v>
      </c>
      <c r="C1681" s="1011" t="s">
        <v>1326</v>
      </c>
      <c r="D1681" s="1011" t="s">
        <v>1</v>
      </c>
      <c r="E1681" s="1011" t="s">
        <v>135</v>
      </c>
      <c r="F1681" s="1011" t="s">
        <v>0</v>
      </c>
      <c r="G1681" s="1011" t="s">
        <v>0</v>
      </c>
      <c r="H1681" s="1011" t="s">
        <v>96</v>
      </c>
      <c r="I1681" s="1011" t="s">
        <v>1779</v>
      </c>
      <c r="J1681" s="1011" t="s">
        <v>1780</v>
      </c>
      <c r="K1681" s="1011" t="s">
        <v>1329</v>
      </c>
      <c r="L1681" s="1011" t="s">
        <v>47</v>
      </c>
      <c r="M1681" s="1011" t="s">
        <v>198</v>
      </c>
      <c r="N1681" s="1011">
        <v>849</v>
      </c>
      <c r="O1681" s="1011">
        <v>832</v>
      </c>
      <c r="P1681" s="1011">
        <v>16309.2</v>
      </c>
      <c r="Q1681" s="1011">
        <v>10163.39</v>
      </c>
      <c r="R1681" s="1011">
        <v>-3127.69</v>
      </c>
      <c r="S1681" s="1011">
        <v>1707.13613435</v>
      </c>
      <c r="T1681" s="1011">
        <v>0</v>
      </c>
      <c r="U1681" s="1011">
        <v>0</v>
      </c>
      <c r="V1681" s="1011">
        <v>-3127.69</v>
      </c>
      <c r="W1681" s="1011" t="s">
        <v>1781</v>
      </c>
      <c r="X1681" s="1011" t="s">
        <v>1331</v>
      </c>
      <c r="Y1681" s="1011" t="s">
        <v>1782</v>
      </c>
      <c r="AA1681" s="1011" t="s">
        <v>1783</v>
      </c>
      <c r="AB1681" s="1011" t="s">
        <v>140</v>
      </c>
    </row>
    <row r="1682" spans="1:28" x14ac:dyDescent="0.25">
      <c r="A1682" s="1011">
        <v>93797231</v>
      </c>
      <c r="B1682" s="1011" t="s">
        <v>1497</v>
      </c>
      <c r="C1682" s="1011" t="s">
        <v>1326</v>
      </c>
      <c r="D1682" s="1011" t="s">
        <v>1</v>
      </c>
      <c r="E1682" s="1011" t="s">
        <v>135</v>
      </c>
      <c r="F1682" s="1011" t="s">
        <v>11</v>
      </c>
      <c r="G1682" s="1011" t="s">
        <v>11</v>
      </c>
      <c r="H1682" s="1011" t="s">
        <v>93</v>
      </c>
      <c r="I1682" s="1011" t="s">
        <v>1498</v>
      </c>
      <c r="J1682" s="1011" t="s">
        <v>1499</v>
      </c>
      <c r="K1682" s="1011" t="s">
        <v>1329</v>
      </c>
      <c r="L1682" s="1011" t="s">
        <v>47</v>
      </c>
      <c r="M1682" s="1011" t="s">
        <v>198</v>
      </c>
      <c r="N1682" s="1011">
        <v>803.58500000000004</v>
      </c>
      <c r="O1682" s="1011">
        <v>131.33500000000001</v>
      </c>
      <c r="P1682" s="1011">
        <v>13969.54</v>
      </c>
      <c r="Q1682" s="1011">
        <v>24870.89</v>
      </c>
      <c r="R1682" s="1011">
        <v>4555.5200000000004</v>
      </c>
      <c r="S1682" s="1011">
        <v>2195.6097315799998</v>
      </c>
      <c r="T1682" s="1011">
        <v>0</v>
      </c>
      <c r="U1682" s="1011">
        <v>181.33</v>
      </c>
      <c r="V1682" s="1011">
        <v>4736.8500000000004</v>
      </c>
      <c r="W1682" s="1011" t="s">
        <v>1361</v>
      </c>
      <c r="X1682" s="1011" t="s">
        <v>1331</v>
      </c>
      <c r="Y1682" s="1011" t="s">
        <v>1500</v>
      </c>
      <c r="AA1682" s="1011" t="s">
        <v>1501</v>
      </c>
      <c r="AB1682" s="1011" t="s">
        <v>140</v>
      </c>
    </row>
    <row r="1683" spans="1:28" x14ac:dyDescent="0.25">
      <c r="A1683" s="1011">
        <v>63995401</v>
      </c>
      <c r="B1683" s="1011" t="s">
        <v>1419</v>
      </c>
      <c r="C1683" s="1011" t="s">
        <v>1326</v>
      </c>
      <c r="D1683" s="1011" t="s">
        <v>1</v>
      </c>
      <c r="E1683" s="1011" t="s">
        <v>135</v>
      </c>
      <c r="F1683" s="1011" t="s">
        <v>6</v>
      </c>
      <c r="G1683" s="1011" t="s">
        <v>6</v>
      </c>
      <c r="H1683" s="1011" t="s">
        <v>96</v>
      </c>
      <c r="I1683" s="1011" t="s">
        <v>1420</v>
      </c>
      <c r="J1683" s="1011" t="s">
        <v>1421</v>
      </c>
      <c r="K1683" s="1011" t="s">
        <v>1329</v>
      </c>
      <c r="L1683" s="1011" t="s">
        <v>47</v>
      </c>
      <c r="M1683" s="1011" t="s">
        <v>198</v>
      </c>
      <c r="N1683" s="1011">
        <v>132</v>
      </c>
      <c r="O1683" s="1011">
        <v>126</v>
      </c>
      <c r="P1683" s="1011">
        <v>409.07</v>
      </c>
      <c r="Q1683" s="1011">
        <v>2289.0100000000002</v>
      </c>
      <c r="R1683" s="1011">
        <v>358.78839827000002</v>
      </c>
      <c r="S1683" s="1011">
        <v>723.67974308999999</v>
      </c>
      <c r="T1683" s="1011">
        <v>-6.160173E-2</v>
      </c>
      <c r="U1683" s="1011">
        <v>7.79</v>
      </c>
      <c r="V1683" s="1011">
        <v>366.64</v>
      </c>
      <c r="W1683" s="1011" t="s">
        <v>1422</v>
      </c>
      <c r="X1683" s="1011" t="s">
        <v>1331</v>
      </c>
      <c r="Y1683" s="1011" t="s">
        <v>1423</v>
      </c>
      <c r="AA1683" s="1011" t="s">
        <v>1424</v>
      </c>
      <c r="AB1683" s="1011" t="s">
        <v>140</v>
      </c>
    </row>
    <row r="1684" spans="1:28" x14ac:dyDescent="0.25">
      <c r="A1684" s="1011">
        <v>63934905</v>
      </c>
      <c r="B1684" s="1011" t="s">
        <v>2048</v>
      </c>
      <c r="C1684" s="1011" t="s">
        <v>1326</v>
      </c>
      <c r="D1684" s="1011" t="s">
        <v>1</v>
      </c>
      <c r="E1684" s="1011" t="s">
        <v>135</v>
      </c>
      <c r="F1684" s="1011" t="s">
        <v>34</v>
      </c>
      <c r="G1684" s="1011" t="s">
        <v>34</v>
      </c>
      <c r="H1684" s="1011" t="s">
        <v>95</v>
      </c>
      <c r="I1684" s="1011" t="s">
        <v>2049</v>
      </c>
      <c r="J1684" s="1011" t="s">
        <v>1510</v>
      </c>
      <c r="K1684" s="1011" t="s">
        <v>1329</v>
      </c>
      <c r="L1684" s="1011" t="s">
        <v>47</v>
      </c>
      <c r="M1684" s="1011" t="s">
        <v>198</v>
      </c>
      <c r="N1684" s="1011">
        <v>574.1</v>
      </c>
      <c r="O1684" s="1011">
        <v>443</v>
      </c>
      <c r="P1684" s="1011">
        <v>6456.45</v>
      </c>
      <c r="Q1684" s="1011">
        <v>19793.71</v>
      </c>
      <c r="R1684" s="1011">
        <v>-2556.4996350299998</v>
      </c>
      <c r="S1684" s="1011">
        <v>9260.1446541700006</v>
      </c>
      <c r="T1684" s="1011">
        <v>-7.9635029999999996E-2</v>
      </c>
      <c r="U1684" s="1011">
        <v>4656.1099999999997</v>
      </c>
      <c r="V1684" s="1011">
        <v>2099.69</v>
      </c>
      <c r="W1684" s="1011" t="s">
        <v>1511</v>
      </c>
      <c r="X1684" s="1011" t="s">
        <v>1331</v>
      </c>
      <c r="Y1684" s="1011" t="s">
        <v>2050</v>
      </c>
      <c r="AA1684" s="1011" t="s">
        <v>2051</v>
      </c>
      <c r="AB1684" s="1011" t="s">
        <v>140</v>
      </c>
    </row>
    <row r="1685" spans="1:28" x14ac:dyDescent="0.25">
      <c r="A1685" s="1011">
        <v>83753855</v>
      </c>
      <c r="B1685" s="1011" t="s">
        <v>2151</v>
      </c>
      <c r="C1685" s="1011" t="s">
        <v>1326</v>
      </c>
      <c r="D1685" s="1011" t="s">
        <v>1</v>
      </c>
      <c r="E1685" s="1011" t="s">
        <v>135</v>
      </c>
      <c r="F1685" s="1011" t="s">
        <v>20</v>
      </c>
      <c r="G1685" s="1011" t="s">
        <v>20</v>
      </c>
      <c r="H1685" s="1011" t="s">
        <v>93</v>
      </c>
      <c r="I1685" s="1011" t="s">
        <v>1503</v>
      </c>
      <c r="J1685" s="1011" t="s">
        <v>1504</v>
      </c>
      <c r="K1685" s="1011" t="s">
        <v>1329</v>
      </c>
      <c r="L1685" s="1011" t="s">
        <v>47</v>
      </c>
      <c r="M1685" s="1011" t="s">
        <v>198</v>
      </c>
      <c r="N1685" s="1011">
        <v>77</v>
      </c>
      <c r="O1685" s="1011">
        <v>7</v>
      </c>
      <c r="P1685" s="1011">
        <v>2494.12</v>
      </c>
      <c r="Q1685" s="1011">
        <v>1478.99</v>
      </c>
      <c r="R1685" s="1011">
        <v>56.37</v>
      </c>
      <c r="S1685" s="1011">
        <v>56.84964523</v>
      </c>
      <c r="T1685" s="1011">
        <v>0</v>
      </c>
      <c r="U1685" s="1011">
        <v>0</v>
      </c>
      <c r="V1685" s="1011">
        <v>56.37</v>
      </c>
      <c r="W1685" s="1011" t="s">
        <v>1505</v>
      </c>
      <c r="X1685" s="1011" t="s">
        <v>1331</v>
      </c>
      <c r="Y1685" s="1011" t="s">
        <v>2152</v>
      </c>
      <c r="AA1685" s="1011" t="s">
        <v>2153</v>
      </c>
      <c r="AB1685" s="1011" t="s">
        <v>140</v>
      </c>
    </row>
    <row r="1686" spans="1:28" x14ac:dyDescent="0.25">
      <c r="A1686" s="1011">
        <v>14152664</v>
      </c>
      <c r="B1686" s="1011" t="s">
        <v>1815</v>
      </c>
      <c r="C1686" s="1011" t="s">
        <v>1326</v>
      </c>
      <c r="D1686" s="1011" t="s">
        <v>1</v>
      </c>
      <c r="E1686" s="1011" t="s">
        <v>135</v>
      </c>
      <c r="F1686" s="1011" t="s">
        <v>38</v>
      </c>
      <c r="G1686" s="1011" t="s">
        <v>38</v>
      </c>
      <c r="H1686" s="1011" t="s">
        <v>97</v>
      </c>
      <c r="I1686" s="1011" t="s">
        <v>1816</v>
      </c>
      <c r="J1686" s="1011" t="s">
        <v>1817</v>
      </c>
      <c r="K1686" s="1011" t="s">
        <v>1329</v>
      </c>
      <c r="L1686" s="1011" t="s">
        <v>47</v>
      </c>
      <c r="M1686" s="1011" t="s">
        <v>198</v>
      </c>
      <c r="N1686" s="1011">
        <v>1302.25</v>
      </c>
      <c r="O1686" s="1011">
        <v>457.25</v>
      </c>
      <c r="P1686" s="1011">
        <v>14359.66</v>
      </c>
      <c r="Q1686" s="1011">
        <v>37403.699999999997</v>
      </c>
      <c r="R1686" s="1011">
        <v>4740.6899999999996</v>
      </c>
      <c r="S1686" s="1011">
        <v>4757.26585368</v>
      </c>
      <c r="T1686" s="1011">
        <v>0</v>
      </c>
      <c r="U1686" s="1011">
        <v>0</v>
      </c>
      <c r="V1686" s="1011">
        <v>4740.6899999999996</v>
      </c>
      <c r="W1686" s="1011" t="s">
        <v>1818</v>
      </c>
      <c r="X1686" s="1011" t="s">
        <v>1331</v>
      </c>
      <c r="Y1686" s="1011" t="s">
        <v>1819</v>
      </c>
      <c r="AA1686" s="1011" t="s">
        <v>1820</v>
      </c>
      <c r="AB1686" s="1011" t="s">
        <v>140</v>
      </c>
    </row>
    <row r="1687" spans="1:28" x14ac:dyDescent="0.25">
      <c r="A1687" s="1011">
        <v>74163817</v>
      </c>
      <c r="B1687" s="1011" t="s">
        <v>2282</v>
      </c>
      <c r="C1687" s="1011" t="s">
        <v>1326</v>
      </c>
      <c r="D1687" s="1011" t="s">
        <v>1</v>
      </c>
      <c r="E1687" s="1011" t="s">
        <v>135</v>
      </c>
      <c r="F1687" s="1011" t="s">
        <v>11</v>
      </c>
      <c r="G1687" s="1011" t="s">
        <v>11</v>
      </c>
      <c r="H1687" s="1011" t="s">
        <v>530</v>
      </c>
      <c r="I1687" s="1011" t="s">
        <v>2283</v>
      </c>
      <c r="J1687" s="1011" t="s">
        <v>1693</v>
      </c>
      <c r="K1687" s="1011" t="s">
        <v>1329</v>
      </c>
      <c r="L1687" s="1011" t="s">
        <v>47</v>
      </c>
      <c r="M1687" s="1011" t="s">
        <v>198</v>
      </c>
      <c r="N1687" s="1011">
        <v>17</v>
      </c>
      <c r="O1687" s="1011">
        <v>17</v>
      </c>
      <c r="P1687" s="1011">
        <v>1352.1</v>
      </c>
      <c r="Q1687" s="1011">
        <v>3185.54</v>
      </c>
      <c r="R1687" s="1011">
        <v>433.68</v>
      </c>
      <c r="S1687" s="1011">
        <v>323.71929792999998</v>
      </c>
      <c r="T1687" s="1011">
        <v>0</v>
      </c>
      <c r="U1687" s="1011">
        <v>0</v>
      </c>
      <c r="V1687" s="1011">
        <v>433.68</v>
      </c>
      <c r="W1687" s="1011" t="s">
        <v>1694</v>
      </c>
      <c r="X1687" s="1011" t="s">
        <v>1331</v>
      </c>
      <c r="Y1687" s="1011" t="s">
        <v>2284</v>
      </c>
      <c r="AA1687" s="1011" t="s">
        <v>2285</v>
      </c>
      <c r="AB1687" s="1011" t="s">
        <v>140</v>
      </c>
    </row>
    <row r="1688" spans="1:28" x14ac:dyDescent="0.25">
      <c r="A1688" s="1011">
        <v>23756901</v>
      </c>
      <c r="B1688" s="1011" t="s">
        <v>1553</v>
      </c>
      <c r="C1688" s="1011" t="s">
        <v>1326</v>
      </c>
      <c r="D1688" s="1011" t="s">
        <v>1</v>
      </c>
      <c r="E1688" s="1011" t="s">
        <v>135</v>
      </c>
      <c r="F1688" s="1011" t="s">
        <v>6</v>
      </c>
      <c r="G1688" s="1011" t="s">
        <v>6</v>
      </c>
      <c r="H1688" s="1011" t="s">
        <v>93</v>
      </c>
      <c r="I1688" s="1011" t="s">
        <v>1554</v>
      </c>
      <c r="J1688" s="1011" t="s">
        <v>1463</v>
      </c>
      <c r="K1688" s="1011" t="s">
        <v>1329</v>
      </c>
      <c r="L1688" s="1011" t="s">
        <v>47</v>
      </c>
      <c r="M1688" s="1011" t="s">
        <v>198</v>
      </c>
      <c r="N1688" s="1011">
        <v>273</v>
      </c>
      <c r="O1688" s="1011">
        <v>62</v>
      </c>
      <c r="P1688" s="1011">
        <v>6377.72</v>
      </c>
      <c r="Q1688" s="1011">
        <v>10322.84</v>
      </c>
      <c r="R1688" s="1011">
        <v>551.04999999999995</v>
      </c>
      <c r="S1688" s="1011">
        <v>1298.2948860500001</v>
      </c>
      <c r="T1688" s="1011">
        <v>0</v>
      </c>
      <c r="U1688" s="1011">
        <v>0</v>
      </c>
      <c r="V1688" s="1011">
        <v>551.04999999999995</v>
      </c>
      <c r="W1688" s="1011" t="s">
        <v>1464</v>
      </c>
      <c r="X1688" s="1011" t="s">
        <v>1331</v>
      </c>
      <c r="Y1688" s="1011" t="s">
        <v>1555</v>
      </c>
      <c r="AA1688" s="1011" t="s">
        <v>1556</v>
      </c>
      <c r="AB1688" s="1011" t="s">
        <v>140</v>
      </c>
    </row>
    <row r="1689" spans="1:28" x14ac:dyDescent="0.25">
      <c r="A1689" s="1011">
        <v>24015307</v>
      </c>
      <c r="B1689" s="1011" t="s">
        <v>2511</v>
      </c>
      <c r="C1689" s="1011" t="s">
        <v>1326</v>
      </c>
      <c r="D1689" s="1011" t="s">
        <v>1</v>
      </c>
      <c r="E1689" s="1011" t="s">
        <v>135</v>
      </c>
      <c r="F1689" s="1011" t="s">
        <v>34</v>
      </c>
      <c r="G1689" s="1011" t="s">
        <v>34</v>
      </c>
      <c r="H1689" s="1011" t="s">
        <v>93</v>
      </c>
      <c r="I1689" s="1011" t="s">
        <v>1816</v>
      </c>
      <c r="J1689" s="1011" t="s">
        <v>1817</v>
      </c>
      <c r="K1689" s="1011" t="s">
        <v>1329</v>
      </c>
      <c r="L1689" s="1011" t="s">
        <v>47</v>
      </c>
      <c r="M1689" s="1011" t="s">
        <v>198</v>
      </c>
      <c r="N1689" s="1011">
        <v>128</v>
      </c>
      <c r="O1689" s="1011">
        <v>101</v>
      </c>
      <c r="P1689" s="1011">
        <v>2092.1</v>
      </c>
      <c r="Q1689" s="1011">
        <v>5632.25</v>
      </c>
      <c r="R1689" s="1011">
        <v>1141.58</v>
      </c>
      <c r="S1689" s="1011">
        <v>826.64016905000005</v>
      </c>
      <c r="T1689" s="1011">
        <v>0</v>
      </c>
      <c r="U1689" s="1011">
        <v>0</v>
      </c>
      <c r="V1689" s="1011">
        <v>1141.58</v>
      </c>
      <c r="W1689" s="1011" t="s">
        <v>1818</v>
      </c>
      <c r="X1689" s="1011" t="s">
        <v>1331</v>
      </c>
      <c r="Y1689" s="1011" t="s">
        <v>2512</v>
      </c>
      <c r="AA1689" s="1011" t="s">
        <v>2513</v>
      </c>
      <c r="AB1689" s="1011" t="s">
        <v>140</v>
      </c>
    </row>
    <row r="1690" spans="1:28" x14ac:dyDescent="0.25">
      <c r="A1690" s="1011">
        <v>4138046</v>
      </c>
      <c r="B1690" s="1011" t="s">
        <v>1830</v>
      </c>
      <c r="C1690" s="1011" t="s">
        <v>1326</v>
      </c>
      <c r="D1690" s="1011" t="s">
        <v>1</v>
      </c>
      <c r="E1690" s="1011" t="s">
        <v>135</v>
      </c>
      <c r="F1690" s="1011" t="s">
        <v>34</v>
      </c>
      <c r="G1690" s="1011" t="s">
        <v>34</v>
      </c>
      <c r="H1690" s="1011" t="s">
        <v>98</v>
      </c>
      <c r="I1690" s="1011" t="s">
        <v>1831</v>
      </c>
      <c r="J1690" s="1011" t="s">
        <v>1463</v>
      </c>
      <c r="K1690" s="1011" t="s">
        <v>1329</v>
      </c>
      <c r="L1690" s="1011" t="s">
        <v>47</v>
      </c>
      <c r="M1690" s="1011" t="s">
        <v>198</v>
      </c>
      <c r="N1690" s="1011">
        <v>130</v>
      </c>
      <c r="O1690" s="1011">
        <v>120</v>
      </c>
      <c r="P1690" s="1011">
        <v>2597.62</v>
      </c>
      <c r="Q1690" s="1011">
        <v>2968.36</v>
      </c>
      <c r="R1690" s="1011">
        <v>458.51</v>
      </c>
      <c r="S1690" s="1011">
        <v>452.07812115000002</v>
      </c>
      <c r="T1690" s="1011">
        <v>0</v>
      </c>
      <c r="U1690" s="1011">
        <v>0</v>
      </c>
      <c r="V1690" s="1011">
        <v>458.51</v>
      </c>
      <c r="W1690" s="1011" t="s">
        <v>1464</v>
      </c>
      <c r="X1690" s="1011" t="s">
        <v>1331</v>
      </c>
      <c r="Y1690" s="1011" t="s">
        <v>1832</v>
      </c>
      <c r="AA1690" s="1011" t="s">
        <v>1833</v>
      </c>
      <c r="AB1690" s="1011" t="s">
        <v>140</v>
      </c>
    </row>
    <row r="1691" spans="1:28" x14ac:dyDescent="0.25">
      <c r="A1691" s="1011">
        <v>84218171</v>
      </c>
      <c r="B1691" s="1011" t="s">
        <v>2388</v>
      </c>
      <c r="C1691" s="1011" t="s">
        <v>1326</v>
      </c>
      <c r="D1691" s="1011" t="s">
        <v>113</v>
      </c>
      <c r="E1691" s="1011" t="s">
        <v>135</v>
      </c>
      <c r="F1691" s="1011" t="s">
        <v>267</v>
      </c>
      <c r="G1691" s="1011" t="s">
        <v>1687</v>
      </c>
      <c r="H1691" s="1011" t="s">
        <v>102</v>
      </c>
      <c r="I1691" s="1011" t="s">
        <v>2389</v>
      </c>
      <c r="J1691" s="1011" t="s">
        <v>1817</v>
      </c>
      <c r="K1691" s="1011" t="s">
        <v>1329</v>
      </c>
      <c r="L1691" s="1011" t="s">
        <v>47</v>
      </c>
      <c r="M1691" s="1011" t="s">
        <v>198</v>
      </c>
      <c r="N1691" s="1011">
        <v>374.58330000000001</v>
      </c>
      <c r="O1691" s="1011">
        <v>118.58329999999999</v>
      </c>
      <c r="P1691" s="1011">
        <v>9726.0499999999993</v>
      </c>
      <c r="Q1691" s="1011">
        <v>21767.83</v>
      </c>
      <c r="R1691" s="1011">
        <v>2605.4899999999998</v>
      </c>
      <c r="S1691" s="1011">
        <v>1662.7378614100001</v>
      </c>
      <c r="T1691" s="1011">
        <v>2</v>
      </c>
      <c r="U1691" s="1011">
        <v>0</v>
      </c>
      <c r="V1691" s="1011">
        <v>2603.4899999999998</v>
      </c>
      <c r="W1691" s="1011" t="s">
        <v>1818</v>
      </c>
      <c r="X1691" s="1011" t="s">
        <v>1331</v>
      </c>
      <c r="Y1691" s="1011" t="s">
        <v>2390</v>
      </c>
      <c r="AA1691" s="1011" t="s">
        <v>2391</v>
      </c>
      <c r="AB1691" s="1011" t="s">
        <v>140</v>
      </c>
    </row>
    <row r="1692" spans="1:28" x14ac:dyDescent="0.25">
      <c r="A1692" s="1011">
        <v>3757705</v>
      </c>
      <c r="B1692" s="1011" t="s">
        <v>2541</v>
      </c>
      <c r="C1692" s="1011" t="s">
        <v>1326</v>
      </c>
      <c r="D1692" s="1011" t="s">
        <v>1</v>
      </c>
      <c r="E1692" s="1011" t="s">
        <v>135</v>
      </c>
      <c r="F1692" s="1011" t="s">
        <v>6</v>
      </c>
      <c r="G1692" s="1011" t="s">
        <v>6</v>
      </c>
      <c r="H1692" s="1011" t="s">
        <v>89</v>
      </c>
      <c r="I1692" s="1011" t="s">
        <v>2049</v>
      </c>
      <c r="J1692" s="1011" t="s">
        <v>1510</v>
      </c>
      <c r="K1692" s="1011" t="s">
        <v>1329</v>
      </c>
      <c r="L1692" s="1011" t="s">
        <v>47</v>
      </c>
      <c r="M1692" s="1011" t="s">
        <v>198</v>
      </c>
      <c r="N1692" s="1011">
        <v>388</v>
      </c>
      <c r="O1692" s="1011">
        <v>16</v>
      </c>
      <c r="P1692" s="1011">
        <v>4420</v>
      </c>
      <c r="Q1692" s="1011">
        <v>11912.91</v>
      </c>
      <c r="R1692" s="1011">
        <v>2277.8801693199998</v>
      </c>
      <c r="S1692" s="1011">
        <v>961.91174776000003</v>
      </c>
      <c r="T1692" s="1011">
        <v>2.0169320000000001E-2</v>
      </c>
      <c r="U1692" s="1011">
        <v>0</v>
      </c>
      <c r="V1692" s="1011">
        <v>2277.86</v>
      </c>
      <c r="W1692" s="1011" t="s">
        <v>1511</v>
      </c>
      <c r="X1692" s="1011" t="s">
        <v>1331</v>
      </c>
      <c r="Y1692" s="1011" t="s">
        <v>1512</v>
      </c>
      <c r="AA1692" s="1011" t="s">
        <v>2542</v>
      </c>
      <c r="AB1692" s="1011" t="s">
        <v>140</v>
      </c>
    </row>
    <row r="1693" spans="1:28" x14ac:dyDescent="0.25">
      <c r="A1693" s="1011">
        <v>3757705</v>
      </c>
      <c r="B1693" s="1011" t="s">
        <v>2541</v>
      </c>
      <c r="C1693" s="1011" t="s">
        <v>1326</v>
      </c>
      <c r="D1693" s="1011" t="s">
        <v>1</v>
      </c>
      <c r="E1693" s="1011" t="s">
        <v>135</v>
      </c>
      <c r="F1693" s="1011" t="s">
        <v>6</v>
      </c>
      <c r="G1693" s="1011" t="s">
        <v>6</v>
      </c>
      <c r="H1693" s="1011" t="s">
        <v>104</v>
      </c>
      <c r="I1693" s="1011" t="s">
        <v>2049</v>
      </c>
      <c r="J1693" s="1011" t="s">
        <v>1510</v>
      </c>
      <c r="K1693" s="1011" t="s">
        <v>1329</v>
      </c>
      <c r="L1693" s="1011" t="s">
        <v>47</v>
      </c>
      <c r="M1693" s="1011" t="s">
        <v>198</v>
      </c>
      <c r="N1693" s="1011">
        <v>117</v>
      </c>
      <c r="O1693" s="1011">
        <v>117</v>
      </c>
      <c r="P1693" s="1011">
        <v>3396.96</v>
      </c>
      <c r="Q1693" s="1011">
        <v>9323.68</v>
      </c>
      <c r="R1693" s="1011">
        <v>2385.37</v>
      </c>
      <c r="S1693" s="1011">
        <v>999.03653699999995</v>
      </c>
      <c r="T1693" s="1011">
        <v>0</v>
      </c>
      <c r="U1693" s="1011">
        <v>0</v>
      </c>
      <c r="V1693" s="1011">
        <v>2385.37</v>
      </c>
      <c r="W1693" s="1011" t="s">
        <v>1511</v>
      </c>
      <c r="X1693" s="1011" t="s">
        <v>1331</v>
      </c>
      <c r="Y1693" s="1011" t="s">
        <v>1512</v>
      </c>
      <c r="AA1693" s="1011" t="s">
        <v>2542</v>
      </c>
      <c r="AB1693" s="1011" t="s">
        <v>140</v>
      </c>
    </row>
    <row r="1694" spans="1:28" x14ac:dyDescent="0.25">
      <c r="A1694" s="1011">
        <v>64181985</v>
      </c>
      <c r="B1694" s="1011" t="s">
        <v>2065</v>
      </c>
      <c r="C1694" s="1011" t="s">
        <v>1326</v>
      </c>
      <c r="D1694" s="1011" t="s">
        <v>1</v>
      </c>
      <c r="E1694" s="1011" t="s">
        <v>135</v>
      </c>
      <c r="F1694" s="1011" t="s">
        <v>20</v>
      </c>
      <c r="G1694" s="1011" t="s">
        <v>20</v>
      </c>
      <c r="H1694" s="1011" t="s">
        <v>95</v>
      </c>
      <c r="I1694" s="1011" t="s">
        <v>2066</v>
      </c>
      <c r="J1694" s="1011" t="s">
        <v>2067</v>
      </c>
      <c r="K1694" s="1011" t="s">
        <v>1329</v>
      </c>
      <c r="L1694" s="1011" t="s">
        <v>47</v>
      </c>
      <c r="M1694" s="1011" t="s">
        <v>198</v>
      </c>
      <c r="N1694" s="1011">
        <v>73</v>
      </c>
      <c r="O1694" s="1011">
        <v>59</v>
      </c>
      <c r="P1694" s="1011">
        <v>828.31</v>
      </c>
      <c r="Q1694" s="1011">
        <v>2587.9699999999998</v>
      </c>
      <c r="R1694" s="1011">
        <v>-77.154601639999996</v>
      </c>
      <c r="S1694" s="1011">
        <v>750.40026711999997</v>
      </c>
      <c r="T1694" s="1011">
        <v>-4.6016399999999997E-3</v>
      </c>
      <c r="U1694" s="1011">
        <v>0</v>
      </c>
      <c r="V1694" s="1011">
        <v>-77.150000000000006</v>
      </c>
      <c r="W1694" s="1011" t="s">
        <v>2068</v>
      </c>
      <c r="X1694" s="1011" t="s">
        <v>1331</v>
      </c>
      <c r="Y1694" s="1011" t="s">
        <v>2069</v>
      </c>
      <c r="Z1694" s="1011" t="s">
        <v>2070</v>
      </c>
      <c r="AA1694" s="1011" t="s">
        <v>2071</v>
      </c>
      <c r="AB1694" s="1011" t="s">
        <v>140</v>
      </c>
    </row>
    <row r="1695" spans="1:28" x14ac:dyDescent="0.25">
      <c r="A1695" s="1011">
        <v>84127497</v>
      </c>
      <c r="B1695" s="1011" t="s">
        <v>1610</v>
      </c>
      <c r="C1695" s="1011" t="s">
        <v>1326</v>
      </c>
      <c r="D1695" s="1011" t="s">
        <v>1</v>
      </c>
      <c r="E1695" s="1011" t="s">
        <v>135</v>
      </c>
      <c r="F1695" s="1011" t="s">
        <v>0</v>
      </c>
      <c r="G1695" s="1011" t="s">
        <v>0</v>
      </c>
      <c r="H1695" s="1011" t="s">
        <v>92</v>
      </c>
      <c r="I1695" s="1011" t="s">
        <v>1611</v>
      </c>
      <c r="J1695" s="1011" t="s">
        <v>1612</v>
      </c>
      <c r="K1695" s="1011" t="s">
        <v>1329</v>
      </c>
      <c r="L1695" s="1011" t="s">
        <v>47</v>
      </c>
      <c r="M1695" s="1011" t="s">
        <v>198</v>
      </c>
      <c r="N1695" s="1011">
        <v>171</v>
      </c>
      <c r="O1695" s="1011">
        <v>171</v>
      </c>
      <c r="P1695" s="1011">
        <v>5714.04</v>
      </c>
      <c r="Q1695" s="1011">
        <v>3447.81</v>
      </c>
      <c r="R1695" s="1011">
        <v>17.989999999999998</v>
      </c>
      <c r="S1695" s="1011">
        <v>537.91501717999995</v>
      </c>
      <c r="T1695" s="1011">
        <v>0</v>
      </c>
      <c r="U1695" s="1011">
        <v>0</v>
      </c>
      <c r="V1695" s="1011">
        <v>17.989999999999998</v>
      </c>
      <c r="W1695" s="1011" t="s">
        <v>1613</v>
      </c>
      <c r="X1695" s="1011" t="s">
        <v>1331</v>
      </c>
      <c r="Y1695" s="1011" t="s">
        <v>1614</v>
      </c>
      <c r="AA1695" s="1011" t="s">
        <v>1615</v>
      </c>
      <c r="AB1695" s="1011" t="s">
        <v>140</v>
      </c>
    </row>
    <row r="1696" spans="1:28" x14ac:dyDescent="0.25">
      <c r="A1696" s="1011">
        <v>84150358</v>
      </c>
      <c r="B1696" s="1011" t="s">
        <v>1679</v>
      </c>
      <c r="C1696" s="1011" t="s">
        <v>1326</v>
      </c>
      <c r="D1696" s="1011" t="s">
        <v>1</v>
      </c>
      <c r="E1696" s="1011" t="s">
        <v>135</v>
      </c>
      <c r="F1696" s="1011" t="s">
        <v>36</v>
      </c>
      <c r="G1696" s="1011" t="s">
        <v>36</v>
      </c>
      <c r="H1696" s="1011" t="s">
        <v>530</v>
      </c>
      <c r="I1696" s="1011" t="s">
        <v>1680</v>
      </c>
      <c r="J1696" s="1011" t="s">
        <v>1396</v>
      </c>
      <c r="K1696" s="1011" t="s">
        <v>1329</v>
      </c>
      <c r="L1696" s="1011" t="s">
        <v>47</v>
      </c>
      <c r="M1696" s="1011" t="s">
        <v>198</v>
      </c>
      <c r="N1696" s="1011">
        <v>47</v>
      </c>
      <c r="O1696" s="1011">
        <v>44</v>
      </c>
      <c r="P1696" s="1011">
        <v>3728.08</v>
      </c>
      <c r="Q1696" s="1011">
        <v>11290.56</v>
      </c>
      <c r="R1696" s="1011">
        <v>288.20999999999998</v>
      </c>
      <c r="S1696" s="1011">
        <v>448.23780486999999</v>
      </c>
      <c r="T1696" s="1011">
        <v>0</v>
      </c>
      <c r="U1696" s="1011">
        <v>0</v>
      </c>
      <c r="V1696" s="1011">
        <v>288.20999999999998</v>
      </c>
      <c r="W1696" s="1011" t="s">
        <v>1397</v>
      </c>
      <c r="X1696" s="1011" t="s">
        <v>1331</v>
      </c>
      <c r="Y1696" s="1011" t="s">
        <v>1681</v>
      </c>
      <c r="AA1696" s="1011" t="s">
        <v>1682</v>
      </c>
      <c r="AB1696" s="1011" t="s">
        <v>140</v>
      </c>
    </row>
    <row r="1697" spans="1:28" x14ac:dyDescent="0.25">
      <c r="A1697" s="1011">
        <v>14152664</v>
      </c>
      <c r="B1697" s="1011" t="s">
        <v>1815</v>
      </c>
      <c r="C1697" s="1011" t="s">
        <v>1326</v>
      </c>
      <c r="D1697" s="1011" t="s">
        <v>1</v>
      </c>
      <c r="E1697" s="1011" t="s">
        <v>135</v>
      </c>
      <c r="F1697" s="1011" t="s">
        <v>38</v>
      </c>
      <c r="G1697" s="1011" t="s">
        <v>38</v>
      </c>
      <c r="H1697" s="1011" t="s">
        <v>102</v>
      </c>
      <c r="I1697" s="1011" t="s">
        <v>1816</v>
      </c>
      <c r="J1697" s="1011" t="s">
        <v>1817</v>
      </c>
      <c r="K1697" s="1011" t="s">
        <v>1329</v>
      </c>
      <c r="L1697" s="1011" t="s">
        <v>47</v>
      </c>
      <c r="M1697" s="1011" t="s">
        <v>198</v>
      </c>
      <c r="N1697" s="1011">
        <v>40</v>
      </c>
      <c r="O1697" s="1011">
        <v>22</v>
      </c>
      <c r="P1697" s="1011">
        <v>858.75</v>
      </c>
      <c r="Q1697" s="1011">
        <v>1283.1400000000001</v>
      </c>
      <c r="R1697" s="1011">
        <v>263.33</v>
      </c>
      <c r="S1697" s="1011">
        <v>176.59342226999999</v>
      </c>
      <c r="T1697" s="1011">
        <v>0</v>
      </c>
      <c r="U1697" s="1011">
        <v>0</v>
      </c>
      <c r="V1697" s="1011">
        <v>263.33</v>
      </c>
      <c r="W1697" s="1011" t="s">
        <v>1818</v>
      </c>
      <c r="X1697" s="1011" t="s">
        <v>1331</v>
      </c>
      <c r="Y1697" s="1011" t="s">
        <v>1819</v>
      </c>
      <c r="AA1697" s="1011" t="s">
        <v>1820</v>
      </c>
      <c r="AB1697" s="1011" t="s">
        <v>140</v>
      </c>
    </row>
    <row r="1698" spans="1:28" x14ac:dyDescent="0.25">
      <c r="A1698" s="1011">
        <v>24082927</v>
      </c>
      <c r="B1698" s="1011" t="s">
        <v>2118</v>
      </c>
      <c r="C1698" s="1011" t="s">
        <v>1326</v>
      </c>
      <c r="D1698" s="1011" t="s">
        <v>1</v>
      </c>
      <c r="E1698" s="1011" t="s">
        <v>135</v>
      </c>
      <c r="F1698" s="1011" t="s">
        <v>20</v>
      </c>
      <c r="G1698" s="1011" t="s">
        <v>20</v>
      </c>
      <c r="H1698" s="1011" t="s">
        <v>88</v>
      </c>
      <c r="I1698" s="1011" t="s">
        <v>2119</v>
      </c>
      <c r="J1698" s="1011" t="s">
        <v>1565</v>
      </c>
      <c r="K1698" s="1011" t="s">
        <v>1329</v>
      </c>
      <c r="L1698" s="1011" t="s">
        <v>47</v>
      </c>
      <c r="M1698" s="1011" t="s">
        <v>198</v>
      </c>
      <c r="N1698" s="1011">
        <v>173</v>
      </c>
      <c r="O1698" s="1011">
        <v>171</v>
      </c>
      <c r="P1698" s="1011">
        <v>1734</v>
      </c>
      <c r="Q1698" s="1011">
        <v>9925.3700000000008</v>
      </c>
      <c r="R1698" s="1011">
        <v>884.68</v>
      </c>
      <c r="S1698" s="1011">
        <v>1223.9349999999999</v>
      </c>
      <c r="T1698" s="1011">
        <v>0</v>
      </c>
      <c r="U1698" s="1011">
        <v>0</v>
      </c>
      <c r="V1698" s="1011">
        <v>884.68</v>
      </c>
      <c r="W1698" s="1011" t="s">
        <v>65</v>
      </c>
      <c r="X1698" s="1011" t="s">
        <v>1331</v>
      </c>
      <c r="Y1698" s="1011" t="s">
        <v>2120</v>
      </c>
      <c r="AA1698" s="1011" t="s">
        <v>2121</v>
      </c>
      <c r="AB1698" s="1011" t="s">
        <v>140</v>
      </c>
    </row>
    <row r="1699" spans="1:28" x14ac:dyDescent="0.25">
      <c r="A1699" s="1011">
        <v>43758085</v>
      </c>
      <c r="B1699" s="1011" t="s">
        <v>2218</v>
      </c>
      <c r="C1699" s="1011" t="s">
        <v>1326</v>
      </c>
      <c r="D1699" s="1011" t="s">
        <v>1</v>
      </c>
      <c r="E1699" s="1011" t="s">
        <v>135</v>
      </c>
      <c r="F1699" s="1011" t="s">
        <v>38</v>
      </c>
      <c r="G1699" s="1011" t="s">
        <v>38</v>
      </c>
      <c r="H1699" s="1011" t="s">
        <v>105</v>
      </c>
      <c r="I1699" s="1011" t="s">
        <v>2219</v>
      </c>
      <c r="J1699" s="1011" t="s">
        <v>1755</v>
      </c>
      <c r="K1699" s="1011" t="s">
        <v>1329</v>
      </c>
      <c r="L1699" s="1011" t="s">
        <v>47</v>
      </c>
      <c r="M1699" s="1011" t="s">
        <v>198</v>
      </c>
      <c r="N1699" s="1011">
        <v>2</v>
      </c>
      <c r="O1699" s="1011">
        <v>1</v>
      </c>
      <c r="P1699" s="1011">
        <v>18</v>
      </c>
      <c r="Q1699" s="1011">
        <v>149.94</v>
      </c>
      <c r="R1699" s="1011">
        <v>11.08</v>
      </c>
      <c r="S1699" s="1011">
        <v>11.88601996</v>
      </c>
      <c r="T1699" s="1011">
        <v>0</v>
      </c>
      <c r="U1699" s="1011">
        <v>0</v>
      </c>
      <c r="V1699" s="1011">
        <v>11.08</v>
      </c>
      <c r="W1699" s="1011" t="s">
        <v>1361</v>
      </c>
      <c r="X1699" s="1011" t="s">
        <v>1331</v>
      </c>
      <c r="Y1699" s="1011" t="s">
        <v>2220</v>
      </c>
      <c r="AA1699" s="1011" t="s">
        <v>2221</v>
      </c>
      <c r="AB1699" s="1011" t="s">
        <v>140</v>
      </c>
    </row>
    <row r="1700" spans="1:28" x14ac:dyDescent="0.25">
      <c r="A1700" s="1011">
        <v>14044937</v>
      </c>
      <c r="B1700" s="1011" t="s">
        <v>1582</v>
      </c>
      <c r="C1700" s="1011" t="s">
        <v>1326</v>
      </c>
      <c r="D1700" s="1011" t="s">
        <v>1</v>
      </c>
      <c r="E1700" s="1011" t="s">
        <v>135</v>
      </c>
      <c r="F1700" s="1011" t="s">
        <v>11</v>
      </c>
      <c r="G1700" s="1011" t="s">
        <v>11</v>
      </c>
      <c r="H1700" s="1011" t="s">
        <v>96</v>
      </c>
      <c r="I1700" s="1011" t="s">
        <v>1583</v>
      </c>
      <c r="J1700" s="1011" t="s">
        <v>1354</v>
      </c>
      <c r="K1700" s="1011" t="s">
        <v>1329</v>
      </c>
      <c r="L1700" s="1011" t="s">
        <v>47</v>
      </c>
      <c r="M1700" s="1011" t="s">
        <v>198</v>
      </c>
      <c r="N1700" s="1011">
        <v>19</v>
      </c>
      <c r="O1700" s="1011">
        <v>19</v>
      </c>
      <c r="P1700" s="1011">
        <v>11.78</v>
      </c>
      <c r="Q1700" s="1011">
        <v>334.65</v>
      </c>
      <c r="R1700" s="1011">
        <v>131.47999999999999</v>
      </c>
      <c r="S1700" s="1011">
        <v>33.25</v>
      </c>
      <c r="T1700" s="1011">
        <v>0</v>
      </c>
      <c r="U1700" s="1011">
        <v>0</v>
      </c>
      <c r="V1700" s="1011">
        <v>131.47999999999999</v>
      </c>
      <c r="W1700" s="1011" t="s">
        <v>1355</v>
      </c>
      <c r="X1700" s="1011" t="s">
        <v>1331</v>
      </c>
      <c r="Y1700" s="1011" t="s">
        <v>1584</v>
      </c>
      <c r="AA1700" s="1011" t="s">
        <v>1585</v>
      </c>
      <c r="AB1700" s="1011" t="s">
        <v>140</v>
      </c>
    </row>
    <row r="1701" spans="1:28" x14ac:dyDescent="0.25">
      <c r="A1701" s="1011">
        <v>63997555</v>
      </c>
      <c r="B1701" s="1011" t="s">
        <v>1633</v>
      </c>
      <c r="C1701" s="1011" t="s">
        <v>1326</v>
      </c>
      <c r="D1701" s="1011" t="s">
        <v>1</v>
      </c>
      <c r="E1701" s="1011" t="s">
        <v>135</v>
      </c>
      <c r="F1701" s="1011" t="s">
        <v>20</v>
      </c>
      <c r="G1701" s="1011" t="s">
        <v>20</v>
      </c>
      <c r="H1701" s="1011" t="s">
        <v>94</v>
      </c>
      <c r="I1701" s="1011" t="s">
        <v>1503</v>
      </c>
      <c r="J1701" s="1011" t="s">
        <v>1504</v>
      </c>
      <c r="K1701" s="1011" t="s">
        <v>1329</v>
      </c>
      <c r="L1701" s="1011" t="s">
        <v>47</v>
      </c>
      <c r="M1701" s="1011" t="s">
        <v>198</v>
      </c>
      <c r="N1701" s="1011">
        <v>409</v>
      </c>
      <c r="O1701" s="1011">
        <v>161</v>
      </c>
      <c r="P1701" s="1011">
        <v>10805</v>
      </c>
      <c r="Q1701" s="1011">
        <v>9211.14</v>
      </c>
      <c r="R1701" s="1011">
        <v>606.5</v>
      </c>
      <c r="S1701" s="1011">
        <v>1267.28273683</v>
      </c>
      <c r="T1701" s="1011">
        <v>0</v>
      </c>
      <c r="U1701" s="1011">
        <v>0</v>
      </c>
      <c r="V1701" s="1011">
        <v>606.5</v>
      </c>
      <c r="W1701" s="1011" t="s">
        <v>1505</v>
      </c>
      <c r="X1701" s="1011" t="s">
        <v>1331</v>
      </c>
      <c r="Y1701" s="1011" t="s">
        <v>1634</v>
      </c>
      <c r="AA1701" s="1011" t="s">
        <v>1635</v>
      </c>
      <c r="AB1701" s="1011" t="s">
        <v>140</v>
      </c>
    </row>
    <row r="1702" spans="1:28" x14ac:dyDescent="0.25">
      <c r="A1702" s="1011">
        <v>14163976</v>
      </c>
      <c r="B1702" s="1011" t="s">
        <v>1636</v>
      </c>
      <c r="C1702" s="1011" t="s">
        <v>1326</v>
      </c>
      <c r="D1702" s="1011" t="s">
        <v>1</v>
      </c>
      <c r="E1702" s="1011" t="s">
        <v>135</v>
      </c>
      <c r="F1702" s="1011" t="s">
        <v>6</v>
      </c>
      <c r="G1702" s="1011" t="s">
        <v>6</v>
      </c>
      <c r="H1702" s="1011" t="s">
        <v>98</v>
      </c>
      <c r="I1702" s="1011" t="s">
        <v>1637</v>
      </c>
      <c r="J1702" s="1011" t="s">
        <v>1360</v>
      </c>
      <c r="K1702" s="1011" t="s">
        <v>1329</v>
      </c>
      <c r="L1702" s="1011" t="s">
        <v>47</v>
      </c>
      <c r="M1702" s="1011" t="s">
        <v>198</v>
      </c>
      <c r="N1702" s="1011">
        <v>250.25</v>
      </c>
      <c r="O1702" s="1011">
        <v>245.25</v>
      </c>
      <c r="P1702" s="1011">
        <v>5849.19</v>
      </c>
      <c r="Q1702" s="1011">
        <v>4859.57</v>
      </c>
      <c r="R1702" s="1011">
        <v>749.55</v>
      </c>
      <c r="S1702" s="1011">
        <v>940.51773936999996</v>
      </c>
      <c r="T1702" s="1011">
        <v>0</v>
      </c>
      <c r="U1702" s="1011">
        <v>0</v>
      </c>
      <c r="V1702" s="1011">
        <v>749.55</v>
      </c>
      <c r="W1702" s="1011" t="s">
        <v>1361</v>
      </c>
      <c r="X1702" s="1011" t="s">
        <v>1331</v>
      </c>
      <c r="Y1702" s="1011" t="s">
        <v>1638</v>
      </c>
      <c r="AA1702" s="1011" t="s">
        <v>1639</v>
      </c>
      <c r="AB1702" s="1011" t="s">
        <v>140</v>
      </c>
    </row>
    <row r="1703" spans="1:28" x14ac:dyDescent="0.25">
      <c r="A1703" s="1011">
        <v>53767018</v>
      </c>
      <c r="B1703" s="1011" t="s">
        <v>1514</v>
      </c>
      <c r="C1703" s="1011" t="s">
        <v>1326</v>
      </c>
      <c r="D1703" s="1011" t="s">
        <v>1</v>
      </c>
      <c r="E1703" s="1011" t="s">
        <v>135</v>
      </c>
      <c r="F1703" s="1011" t="s">
        <v>6</v>
      </c>
      <c r="G1703" s="1011" t="s">
        <v>6</v>
      </c>
      <c r="H1703" s="1011" t="s">
        <v>98</v>
      </c>
      <c r="I1703" s="1011" t="s">
        <v>1515</v>
      </c>
      <c r="J1703" s="1011" t="s">
        <v>1516</v>
      </c>
      <c r="K1703" s="1011" t="s">
        <v>1329</v>
      </c>
      <c r="L1703" s="1011" t="s">
        <v>47</v>
      </c>
      <c r="M1703" s="1011" t="s">
        <v>198</v>
      </c>
      <c r="N1703" s="1011">
        <v>33</v>
      </c>
      <c r="O1703" s="1011">
        <v>31</v>
      </c>
      <c r="P1703" s="1011">
        <v>324.36</v>
      </c>
      <c r="Q1703" s="1011">
        <v>905.65</v>
      </c>
      <c r="R1703" s="1011">
        <v>313.11</v>
      </c>
      <c r="S1703" s="1011">
        <v>165.56827899999999</v>
      </c>
      <c r="T1703" s="1011">
        <v>0</v>
      </c>
      <c r="U1703" s="1011">
        <v>0</v>
      </c>
      <c r="V1703" s="1011">
        <v>313.11</v>
      </c>
      <c r="W1703" s="1011" t="s">
        <v>1517</v>
      </c>
      <c r="X1703" s="1011" t="s">
        <v>1331</v>
      </c>
      <c r="Y1703" s="1011" t="s">
        <v>1518</v>
      </c>
      <c r="AA1703" s="1011" t="s">
        <v>1519</v>
      </c>
      <c r="AB1703" s="1011" t="s">
        <v>140</v>
      </c>
    </row>
    <row r="1704" spans="1:28" x14ac:dyDescent="0.25">
      <c r="A1704" s="1011">
        <v>4274296</v>
      </c>
      <c r="B1704" s="1011" t="s">
        <v>1557</v>
      </c>
      <c r="C1704" s="1011" t="s">
        <v>1326</v>
      </c>
      <c r="D1704" s="1011" t="s">
        <v>1</v>
      </c>
      <c r="E1704" s="1011" t="s">
        <v>135</v>
      </c>
      <c r="F1704" s="1011" t="s">
        <v>20</v>
      </c>
      <c r="G1704" s="1011" t="s">
        <v>20</v>
      </c>
      <c r="H1704" s="1011" t="s">
        <v>97</v>
      </c>
      <c r="I1704" s="1011" t="s">
        <v>1558</v>
      </c>
      <c r="J1704" s="1011" t="s">
        <v>1559</v>
      </c>
      <c r="K1704" s="1011" t="s">
        <v>1329</v>
      </c>
      <c r="L1704" s="1011" t="s">
        <v>47</v>
      </c>
      <c r="M1704" s="1011" t="s">
        <v>198</v>
      </c>
      <c r="N1704" s="1011">
        <v>91</v>
      </c>
      <c r="O1704" s="1011">
        <v>41</v>
      </c>
      <c r="P1704" s="1011">
        <v>2289.36</v>
      </c>
      <c r="Q1704" s="1011">
        <v>2276.7399999999998</v>
      </c>
      <c r="R1704" s="1011">
        <v>136.72999999999999</v>
      </c>
      <c r="S1704" s="1011">
        <v>517.62644752999995</v>
      </c>
      <c r="T1704" s="1011">
        <v>0</v>
      </c>
      <c r="U1704" s="1011">
        <v>0</v>
      </c>
      <c r="V1704" s="1011">
        <v>136.72999999999999</v>
      </c>
      <c r="W1704" s="1011" t="s">
        <v>1560</v>
      </c>
      <c r="X1704" s="1011" t="s">
        <v>1331</v>
      </c>
      <c r="Y1704" s="1011" t="s">
        <v>1561</v>
      </c>
      <c r="AA1704" s="1011" t="s">
        <v>1562</v>
      </c>
      <c r="AB1704" s="1011" t="s">
        <v>140</v>
      </c>
    </row>
    <row r="1705" spans="1:28" x14ac:dyDescent="0.25">
      <c r="A1705" s="1011">
        <v>13768593</v>
      </c>
      <c r="B1705" s="1011" t="s">
        <v>2132</v>
      </c>
      <c r="C1705" s="1011" t="s">
        <v>1326</v>
      </c>
      <c r="D1705" s="1011" t="s">
        <v>1</v>
      </c>
      <c r="E1705" s="1011" t="s">
        <v>135</v>
      </c>
      <c r="F1705" s="1011" t="s">
        <v>6</v>
      </c>
      <c r="G1705" s="1011" t="s">
        <v>6</v>
      </c>
      <c r="H1705" s="1011" t="s">
        <v>530</v>
      </c>
      <c r="I1705" s="1011" t="s">
        <v>2133</v>
      </c>
      <c r="J1705" s="1011" t="s">
        <v>1703</v>
      </c>
      <c r="K1705" s="1011" t="s">
        <v>1329</v>
      </c>
      <c r="L1705" s="1011" t="s">
        <v>47</v>
      </c>
      <c r="M1705" s="1011" t="s">
        <v>198</v>
      </c>
      <c r="N1705" s="1011">
        <v>102</v>
      </c>
      <c r="O1705" s="1011">
        <v>51</v>
      </c>
      <c r="P1705" s="1011">
        <v>1152.52</v>
      </c>
      <c r="Q1705" s="1011">
        <v>4827.22</v>
      </c>
      <c r="R1705" s="1011">
        <v>954.59</v>
      </c>
      <c r="S1705" s="1011">
        <v>185.35662339000001</v>
      </c>
      <c r="T1705" s="1011">
        <v>0</v>
      </c>
      <c r="U1705" s="1011">
        <v>0</v>
      </c>
      <c r="V1705" s="1011">
        <v>954.59</v>
      </c>
      <c r="W1705" s="1011" t="s">
        <v>1704</v>
      </c>
      <c r="X1705" s="1011" t="s">
        <v>1331</v>
      </c>
      <c r="Y1705" s="1011" t="s">
        <v>2134</v>
      </c>
      <c r="AA1705" s="1011" t="s">
        <v>2135</v>
      </c>
      <c r="AB1705" s="1011" t="s">
        <v>140</v>
      </c>
    </row>
    <row r="1706" spans="1:28" x14ac:dyDescent="0.25">
      <c r="A1706" s="1011">
        <v>34058099</v>
      </c>
      <c r="B1706" s="1011" t="s">
        <v>1526</v>
      </c>
      <c r="C1706" s="1011" t="s">
        <v>1326</v>
      </c>
      <c r="D1706" s="1011" t="s">
        <v>1</v>
      </c>
      <c r="E1706" s="1011" t="s">
        <v>135</v>
      </c>
      <c r="F1706" s="1011" t="s">
        <v>34</v>
      </c>
      <c r="G1706" s="1011" t="s">
        <v>34</v>
      </c>
      <c r="H1706" s="1011" t="s">
        <v>1394</v>
      </c>
      <c r="I1706" s="1011" t="s">
        <v>1527</v>
      </c>
      <c r="J1706" s="1011" t="s">
        <v>1528</v>
      </c>
      <c r="K1706" s="1011" t="s">
        <v>1329</v>
      </c>
      <c r="L1706" s="1011" t="s">
        <v>47</v>
      </c>
      <c r="M1706" s="1011" t="s">
        <v>198</v>
      </c>
      <c r="N1706" s="1011">
        <v>0</v>
      </c>
      <c r="O1706" s="1011">
        <v>0</v>
      </c>
      <c r="P1706" s="1011">
        <v>0</v>
      </c>
      <c r="Q1706" s="1011">
        <v>0</v>
      </c>
      <c r="R1706" s="1011">
        <v>0</v>
      </c>
      <c r="S1706" s="1011">
        <v>0</v>
      </c>
      <c r="T1706" s="1011">
        <v>0</v>
      </c>
      <c r="U1706" s="1011">
        <v>0</v>
      </c>
      <c r="V1706" s="1011">
        <v>0</v>
      </c>
      <c r="W1706" s="1011" t="s">
        <v>1529</v>
      </c>
      <c r="X1706" s="1011" t="s">
        <v>1331</v>
      </c>
      <c r="Y1706" s="1011" t="s">
        <v>1530</v>
      </c>
      <c r="AA1706" s="1011" t="s">
        <v>1531</v>
      </c>
      <c r="AB1706" s="1011" t="s">
        <v>140</v>
      </c>
    </row>
    <row r="1707" spans="1:28" x14ac:dyDescent="0.25">
      <c r="A1707" s="1011">
        <v>3929775</v>
      </c>
      <c r="B1707" s="1011" t="s">
        <v>2501</v>
      </c>
      <c r="C1707" s="1011" t="s">
        <v>1326</v>
      </c>
      <c r="D1707" s="1011" t="s">
        <v>1</v>
      </c>
      <c r="E1707" s="1011" t="s">
        <v>135</v>
      </c>
      <c r="F1707" s="1011" t="s">
        <v>34</v>
      </c>
      <c r="G1707" s="1011" t="s">
        <v>34</v>
      </c>
      <c r="H1707" s="1011" t="s">
        <v>90</v>
      </c>
      <c r="I1707" s="1011" t="s">
        <v>2105</v>
      </c>
      <c r="J1707" s="1011" t="s">
        <v>2106</v>
      </c>
      <c r="K1707" s="1011" t="s">
        <v>1329</v>
      </c>
      <c r="L1707" s="1011" t="s">
        <v>47</v>
      </c>
      <c r="M1707" s="1011" t="s">
        <v>198</v>
      </c>
      <c r="N1707" s="1011">
        <v>240</v>
      </c>
      <c r="O1707" s="1011">
        <v>141</v>
      </c>
      <c r="P1707" s="1011">
        <v>5109.5</v>
      </c>
      <c r="Q1707" s="1011">
        <v>13520.7</v>
      </c>
      <c r="R1707" s="1011">
        <v>1007.37</v>
      </c>
      <c r="S1707" s="1011">
        <v>1012.12302543</v>
      </c>
      <c r="T1707" s="1011">
        <v>0</v>
      </c>
      <c r="U1707" s="1011">
        <v>0</v>
      </c>
      <c r="V1707" s="1011">
        <v>1007.37</v>
      </c>
      <c r="W1707" s="1011" t="s">
        <v>2502</v>
      </c>
      <c r="X1707" s="1011" t="s">
        <v>1331</v>
      </c>
      <c r="Y1707" s="1011" t="s">
        <v>2503</v>
      </c>
      <c r="AA1707" s="1011" t="s">
        <v>2504</v>
      </c>
      <c r="AB1707" s="1011" t="s">
        <v>140</v>
      </c>
    </row>
    <row r="1708" spans="1:28" x14ac:dyDescent="0.25">
      <c r="A1708" s="1011">
        <v>24111999</v>
      </c>
      <c r="B1708" s="1011" t="s">
        <v>1701</v>
      </c>
      <c r="C1708" s="1011" t="s">
        <v>1326</v>
      </c>
      <c r="D1708" s="1011" t="s">
        <v>1</v>
      </c>
      <c r="E1708" s="1011" t="s">
        <v>135</v>
      </c>
      <c r="F1708" s="1011" t="s">
        <v>0</v>
      </c>
      <c r="G1708" s="1011" t="s">
        <v>0</v>
      </c>
      <c r="H1708" s="1011" t="s">
        <v>99</v>
      </c>
      <c r="I1708" s="1011" t="s">
        <v>1702</v>
      </c>
      <c r="J1708" s="1011" t="s">
        <v>1703</v>
      </c>
      <c r="K1708" s="1011" t="s">
        <v>1329</v>
      </c>
      <c r="L1708" s="1011" t="s">
        <v>47</v>
      </c>
      <c r="M1708" s="1011" t="s">
        <v>198</v>
      </c>
      <c r="N1708" s="1011">
        <v>141</v>
      </c>
      <c r="O1708" s="1011">
        <v>139</v>
      </c>
      <c r="P1708" s="1011">
        <v>3814.4</v>
      </c>
      <c r="Q1708" s="1011">
        <v>4344.01</v>
      </c>
      <c r="R1708" s="1011">
        <v>491.34</v>
      </c>
      <c r="S1708" s="1011">
        <v>770.86351373000002</v>
      </c>
      <c r="T1708" s="1011">
        <v>0</v>
      </c>
      <c r="U1708" s="1011">
        <v>0</v>
      </c>
      <c r="V1708" s="1011">
        <v>491.34</v>
      </c>
      <c r="W1708" s="1011" t="s">
        <v>1704</v>
      </c>
      <c r="X1708" s="1011" t="s">
        <v>1331</v>
      </c>
      <c r="Y1708" s="1011" t="s">
        <v>1705</v>
      </c>
      <c r="AA1708" s="1011" t="s">
        <v>1706</v>
      </c>
      <c r="AB1708" s="1011" t="s">
        <v>140</v>
      </c>
    </row>
    <row r="1709" spans="1:28" x14ac:dyDescent="0.25">
      <c r="A1709" s="1011">
        <v>93977247</v>
      </c>
      <c r="B1709" s="1011" t="s">
        <v>1683</v>
      </c>
      <c r="C1709" s="1011" t="s">
        <v>1326</v>
      </c>
      <c r="D1709" s="1011" t="s">
        <v>1</v>
      </c>
      <c r="E1709" s="1011" t="s">
        <v>135</v>
      </c>
      <c r="F1709" s="1011" t="s">
        <v>20</v>
      </c>
      <c r="G1709" s="1011" t="s">
        <v>20</v>
      </c>
      <c r="H1709" s="1011" t="s">
        <v>101</v>
      </c>
      <c r="I1709" s="1011" t="s">
        <v>1620</v>
      </c>
      <c r="J1709" s="1011" t="s">
        <v>1621</v>
      </c>
      <c r="K1709" s="1011" t="s">
        <v>1329</v>
      </c>
      <c r="L1709" s="1011" t="s">
        <v>47</v>
      </c>
      <c r="M1709" s="1011" t="s">
        <v>198</v>
      </c>
      <c r="N1709" s="1011">
        <v>264</v>
      </c>
      <c r="O1709" s="1011">
        <v>243</v>
      </c>
      <c r="P1709" s="1011">
        <v>10376.299999999999</v>
      </c>
      <c r="Q1709" s="1011">
        <v>5993.99</v>
      </c>
      <c r="R1709" s="1011">
        <v>544.76</v>
      </c>
      <c r="S1709" s="1011">
        <v>989.03703099999996</v>
      </c>
      <c r="T1709" s="1011">
        <v>0</v>
      </c>
      <c r="U1709" s="1011">
        <v>0</v>
      </c>
      <c r="V1709" s="1011">
        <v>544.76</v>
      </c>
      <c r="W1709" s="1011" t="s">
        <v>1622</v>
      </c>
      <c r="X1709" s="1011" t="s">
        <v>1331</v>
      </c>
      <c r="Y1709" s="1011" t="s">
        <v>1684</v>
      </c>
      <c r="AA1709" s="1011" t="s">
        <v>1685</v>
      </c>
      <c r="AB1709" s="1011" t="s">
        <v>140</v>
      </c>
    </row>
    <row r="1710" spans="1:28" x14ac:dyDescent="0.25">
      <c r="A1710" s="1011">
        <v>24007189</v>
      </c>
      <c r="B1710" s="1011" t="s">
        <v>2300</v>
      </c>
      <c r="C1710" s="1011" t="s">
        <v>1326</v>
      </c>
      <c r="D1710" s="1011" t="s">
        <v>1</v>
      </c>
      <c r="E1710" s="1011" t="s">
        <v>135</v>
      </c>
      <c r="F1710" s="1011" t="s">
        <v>9</v>
      </c>
      <c r="G1710" s="1011" t="s">
        <v>9</v>
      </c>
      <c r="H1710" s="1011" t="s">
        <v>91</v>
      </c>
      <c r="I1710" s="1011" t="s">
        <v>1656</v>
      </c>
      <c r="J1710" s="1011" t="s">
        <v>1657</v>
      </c>
      <c r="K1710" s="1011" t="s">
        <v>1329</v>
      </c>
      <c r="L1710" s="1011" t="s">
        <v>47</v>
      </c>
      <c r="M1710" s="1011" t="s">
        <v>198</v>
      </c>
      <c r="N1710" s="1011">
        <v>3</v>
      </c>
      <c r="O1710" s="1011">
        <v>1</v>
      </c>
      <c r="P1710" s="1011">
        <v>36</v>
      </c>
      <c r="Q1710" s="1011">
        <v>144.69</v>
      </c>
      <c r="R1710" s="1011">
        <v>14.12</v>
      </c>
      <c r="S1710" s="1011">
        <v>7.5552912799999996</v>
      </c>
      <c r="T1710" s="1011">
        <v>0</v>
      </c>
      <c r="U1710" s="1011">
        <v>0</v>
      </c>
      <c r="V1710" s="1011">
        <v>14.12</v>
      </c>
      <c r="W1710" s="1011" t="s">
        <v>1658</v>
      </c>
      <c r="X1710" s="1011" t="s">
        <v>1331</v>
      </c>
      <c r="Y1710" s="1011" t="s">
        <v>2301</v>
      </c>
      <c r="AA1710" s="1011" t="s">
        <v>2302</v>
      </c>
      <c r="AB1710" s="1011" t="s">
        <v>140</v>
      </c>
    </row>
    <row r="1711" spans="1:28" x14ac:dyDescent="0.25">
      <c r="A1711" s="1011">
        <v>13866041</v>
      </c>
      <c r="B1711" s="1011" t="s">
        <v>2007</v>
      </c>
      <c r="C1711" s="1011" t="s">
        <v>1326</v>
      </c>
      <c r="D1711" s="1011" t="s">
        <v>1</v>
      </c>
      <c r="E1711" s="1011" t="s">
        <v>135</v>
      </c>
      <c r="F1711" s="1011" t="s">
        <v>20</v>
      </c>
      <c r="G1711" s="1011" t="s">
        <v>20</v>
      </c>
      <c r="H1711" s="1011" t="s">
        <v>89</v>
      </c>
      <c r="I1711" s="1011" t="s">
        <v>1675</v>
      </c>
      <c r="J1711" s="1011" t="s">
        <v>1676</v>
      </c>
      <c r="K1711" s="1011" t="s">
        <v>1329</v>
      </c>
      <c r="L1711" s="1011" t="s">
        <v>47</v>
      </c>
      <c r="M1711" s="1011" t="s">
        <v>198</v>
      </c>
      <c r="N1711" s="1011">
        <v>22</v>
      </c>
      <c r="O1711" s="1011">
        <v>0</v>
      </c>
      <c r="P1711" s="1011">
        <v>188</v>
      </c>
      <c r="Q1711" s="1011">
        <v>713.24</v>
      </c>
      <c r="R1711" s="1011">
        <v>83.875041030000006</v>
      </c>
      <c r="S1711" s="1011">
        <v>15.46129124</v>
      </c>
      <c r="T1711" s="1011">
        <v>5.0410300000000002E-3</v>
      </c>
      <c r="U1711" s="1011">
        <v>0</v>
      </c>
      <c r="V1711" s="1011">
        <v>83.87</v>
      </c>
      <c r="W1711" s="1011" t="s">
        <v>47</v>
      </c>
      <c r="X1711" s="1011" t="s">
        <v>1331</v>
      </c>
      <c r="Y1711" s="1011" t="s">
        <v>2008</v>
      </c>
      <c r="AA1711" s="1011" t="s">
        <v>2009</v>
      </c>
      <c r="AB1711" s="1011" t="s">
        <v>140</v>
      </c>
    </row>
    <row r="1712" spans="1:28" x14ac:dyDescent="0.25">
      <c r="A1712" s="1011">
        <v>93756971</v>
      </c>
      <c r="B1712" s="1011" t="s">
        <v>1455</v>
      </c>
      <c r="C1712" s="1011" t="s">
        <v>1326</v>
      </c>
      <c r="D1712" s="1011" t="s">
        <v>1</v>
      </c>
      <c r="E1712" s="1011" t="s">
        <v>135</v>
      </c>
      <c r="F1712" s="1011" t="s">
        <v>6</v>
      </c>
      <c r="G1712" s="1011" t="s">
        <v>6</v>
      </c>
      <c r="H1712" s="1011" t="s">
        <v>96</v>
      </c>
      <c r="I1712" s="1011" t="s">
        <v>1456</v>
      </c>
      <c r="J1712" s="1011" t="s">
        <v>1457</v>
      </c>
      <c r="K1712" s="1011" t="s">
        <v>1329</v>
      </c>
      <c r="L1712" s="1011" t="s">
        <v>47</v>
      </c>
      <c r="M1712" s="1011" t="s">
        <v>198</v>
      </c>
      <c r="N1712" s="1011">
        <v>2</v>
      </c>
      <c r="O1712" s="1011">
        <v>2</v>
      </c>
      <c r="P1712" s="1011">
        <v>11.7</v>
      </c>
      <c r="Q1712" s="1011">
        <v>92.74</v>
      </c>
      <c r="R1712" s="1011">
        <v>49.6</v>
      </c>
      <c r="S1712" s="1011">
        <v>14.82</v>
      </c>
      <c r="T1712" s="1011">
        <v>0</v>
      </c>
      <c r="U1712" s="1011">
        <v>0</v>
      </c>
      <c r="V1712" s="1011">
        <v>49.6</v>
      </c>
      <c r="W1712" s="1011" t="s">
        <v>1458</v>
      </c>
      <c r="X1712" s="1011" t="s">
        <v>1331</v>
      </c>
      <c r="Y1712" s="1011" t="s">
        <v>1459</v>
      </c>
      <c r="AA1712" s="1011" t="s">
        <v>1460</v>
      </c>
      <c r="AB1712" s="1011" t="s">
        <v>140</v>
      </c>
    </row>
    <row r="1713" spans="1:28" x14ac:dyDescent="0.25">
      <c r="A1713" s="1011">
        <v>54056197</v>
      </c>
      <c r="B1713" s="1011" t="s">
        <v>1884</v>
      </c>
      <c r="C1713" s="1011" t="s">
        <v>1326</v>
      </c>
      <c r="D1713" s="1011" t="s">
        <v>1</v>
      </c>
      <c r="E1713" s="1011" t="s">
        <v>135</v>
      </c>
      <c r="F1713" s="1011" t="s">
        <v>20</v>
      </c>
      <c r="G1713" s="1011" t="s">
        <v>20</v>
      </c>
      <c r="H1713" s="1011" t="s">
        <v>98</v>
      </c>
      <c r="I1713" s="1011" t="s">
        <v>1885</v>
      </c>
      <c r="J1713" s="1011" t="s">
        <v>1886</v>
      </c>
      <c r="K1713" s="1011" t="s">
        <v>1329</v>
      </c>
      <c r="L1713" s="1011" t="s">
        <v>47</v>
      </c>
      <c r="M1713" s="1011" t="s">
        <v>198</v>
      </c>
      <c r="N1713" s="1011">
        <v>91</v>
      </c>
      <c r="O1713" s="1011">
        <v>91</v>
      </c>
      <c r="P1713" s="1011">
        <v>2664.17</v>
      </c>
      <c r="Q1713" s="1011">
        <v>2271.31</v>
      </c>
      <c r="R1713" s="1011">
        <v>3.59</v>
      </c>
      <c r="S1713" s="1011">
        <v>507.84349248000001</v>
      </c>
      <c r="T1713" s="1011">
        <v>0</v>
      </c>
      <c r="U1713" s="1011">
        <v>0</v>
      </c>
      <c r="V1713" s="1011">
        <v>3.59</v>
      </c>
      <c r="W1713" s="1011" t="s">
        <v>1887</v>
      </c>
      <c r="X1713" s="1011" t="s">
        <v>1331</v>
      </c>
      <c r="Y1713" s="1011" t="s">
        <v>1888</v>
      </c>
      <c r="AA1713" s="1011" t="s">
        <v>1889</v>
      </c>
      <c r="AB1713" s="1011" t="s">
        <v>140</v>
      </c>
    </row>
    <row r="1714" spans="1:28" x14ac:dyDescent="0.25">
      <c r="A1714" s="1011">
        <v>43922541</v>
      </c>
      <c r="B1714" s="1011" t="s">
        <v>2538</v>
      </c>
      <c r="C1714" s="1011" t="s">
        <v>1326</v>
      </c>
      <c r="D1714" s="1011" t="s">
        <v>1</v>
      </c>
      <c r="E1714" s="1011" t="s">
        <v>135</v>
      </c>
      <c r="F1714" s="1011" t="s">
        <v>35</v>
      </c>
      <c r="G1714" s="1011" t="s">
        <v>35</v>
      </c>
      <c r="H1714" s="1011" t="s">
        <v>104</v>
      </c>
      <c r="I1714" s="1011" t="s">
        <v>1498</v>
      </c>
      <c r="J1714" s="1011" t="s">
        <v>1499</v>
      </c>
      <c r="K1714" s="1011" t="s">
        <v>1329</v>
      </c>
      <c r="L1714" s="1011" t="s">
        <v>47</v>
      </c>
      <c r="M1714" s="1011" t="s">
        <v>198</v>
      </c>
      <c r="N1714" s="1011">
        <v>5</v>
      </c>
      <c r="O1714" s="1011">
        <v>5</v>
      </c>
      <c r="P1714" s="1011">
        <v>31.22</v>
      </c>
      <c r="Q1714" s="1011">
        <v>306.05</v>
      </c>
      <c r="R1714" s="1011">
        <v>68.69</v>
      </c>
      <c r="S1714" s="1011">
        <v>41.275990649999997</v>
      </c>
      <c r="T1714" s="1011">
        <v>0</v>
      </c>
      <c r="U1714" s="1011">
        <v>0</v>
      </c>
      <c r="V1714" s="1011">
        <v>68.69</v>
      </c>
      <c r="W1714" s="1011" t="s">
        <v>1361</v>
      </c>
      <c r="X1714" s="1011" t="s">
        <v>1331</v>
      </c>
      <c r="Y1714" s="1011" t="s">
        <v>2539</v>
      </c>
      <c r="AA1714" s="1011" t="s">
        <v>2540</v>
      </c>
      <c r="AB1714" s="1011" t="s">
        <v>140</v>
      </c>
    </row>
    <row r="1715" spans="1:28" x14ac:dyDescent="0.25">
      <c r="A1715" s="1011">
        <v>63998637</v>
      </c>
      <c r="B1715" s="1011" t="s">
        <v>2297</v>
      </c>
      <c r="C1715" s="1011" t="s">
        <v>1326</v>
      </c>
      <c r="D1715" s="1011" t="s">
        <v>1</v>
      </c>
      <c r="E1715" s="1011" t="s">
        <v>135</v>
      </c>
      <c r="F1715" s="1011" t="s">
        <v>20</v>
      </c>
      <c r="G1715" s="1011" t="s">
        <v>20</v>
      </c>
      <c r="H1715" s="1011" t="s">
        <v>1394</v>
      </c>
      <c r="I1715" s="1011" t="s">
        <v>2212</v>
      </c>
      <c r="J1715" s="1011" t="s">
        <v>1669</v>
      </c>
      <c r="K1715" s="1011" t="s">
        <v>1329</v>
      </c>
      <c r="L1715" s="1011" t="s">
        <v>47</v>
      </c>
      <c r="M1715" s="1011" t="s">
        <v>198</v>
      </c>
      <c r="N1715" s="1011">
        <v>0</v>
      </c>
      <c r="O1715" s="1011">
        <v>0</v>
      </c>
      <c r="P1715" s="1011">
        <v>0</v>
      </c>
      <c r="Q1715" s="1011">
        <v>0</v>
      </c>
      <c r="R1715" s="1011">
        <v>0</v>
      </c>
      <c r="S1715" s="1011">
        <v>0</v>
      </c>
      <c r="T1715" s="1011">
        <v>0</v>
      </c>
      <c r="U1715" s="1011">
        <v>0</v>
      </c>
      <c r="V1715" s="1011">
        <v>0</v>
      </c>
      <c r="W1715" s="1011" t="s">
        <v>1670</v>
      </c>
      <c r="X1715" s="1011" t="s">
        <v>1331</v>
      </c>
      <c r="Y1715" s="1011" t="s">
        <v>2298</v>
      </c>
      <c r="AA1715" s="1011" t="s">
        <v>2299</v>
      </c>
      <c r="AB1715" s="1011" t="s">
        <v>140</v>
      </c>
    </row>
    <row r="1716" spans="1:28" x14ac:dyDescent="0.25">
      <c r="A1716" s="1011">
        <v>4140778</v>
      </c>
      <c r="B1716" s="1011" t="s">
        <v>2052</v>
      </c>
      <c r="C1716" s="1011" t="s">
        <v>1326</v>
      </c>
      <c r="D1716" s="1011" t="s">
        <v>1</v>
      </c>
      <c r="E1716" s="1011" t="s">
        <v>135</v>
      </c>
      <c r="F1716" s="1011" t="s">
        <v>0</v>
      </c>
      <c r="G1716" s="1011" t="s">
        <v>0</v>
      </c>
      <c r="H1716" s="1011" t="s">
        <v>104</v>
      </c>
      <c r="I1716" s="1011" t="s">
        <v>2053</v>
      </c>
      <c r="J1716" s="1011" t="s">
        <v>1550</v>
      </c>
      <c r="K1716" s="1011" t="s">
        <v>1329</v>
      </c>
      <c r="L1716" s="1011" t="s">
        <v>47</v>
      </c>
      <c r="M1716" s="1011" t="s">
        <v>198</v>
      </c>
      <c r="N1716" s="1011">
        <v>17</v>
      </c>
      <c r="O1716" s="1011">
        <v>17</v>
      </c>
      <c r="P1716" s="1011">
        <v>357.97</v>
      </c>
      <c r="Q1716" s="1011">
        <v>1407.03</v>
      </c>
      <c r="R1716" s="1011">
        <v>237.22</v>
      </c>
      <c r="S1716" s="1011">
        <v>185.20731506999999</v>
      </c>
      <c r="T1716" s="1011">
        <v>0</v>
      </c>
      <c r="U1716" s="1011">
        <v>0</v>
      </c>
      <c r="V1716" s="1011">
        <v>237.22</v>
      </c>
      <c r="W1716" s="1011" t="s">
        <v>1361</v>
      </c>
      <c r="X1716" s="1011" t="s">
        <v>1331</v>
      </c>
      <c r="Y1716" s="1011" t="s">
        <v>2054</v>
      </c>
      <c r="AA1716" s="1011" t="s">
        <v>2055</v>
      </c>
      <c r="AB1716" s="1011" t="s">
        <v>140</v>
      </c>
    </row>
    <row r="1717" spans="1:28" x14ac:dyDescent="0.25">
      <c r="A1717" s="1011">
        <v>74133471</v>
      </c>
      <c r="B1717" s="1011" t="s">
        <v>2248</v>
      </c>
      <c r="C1717" s="1011" t="s">
        <v>1326</v>
      </c>
      <c r="D1717" s="1011" t="s">
        <v>1</v>
      </c>
      <c r="E1717" s="1011" t="s">
        <v>135</v>
      </c>
      <c r="F1717" s="1011" t="s">
        <v>14</v>
      </c>
      <c r="G1717" s="1011" t="s">
        <v>14</v>
      </c>
      <c r="H1717" s="1011" t="s">
        <v>102</v>
      </c>
      <c r="I1717" s="1011" t="s">
        <v>2249</v>
      </c>
      <c r="J1717" s="1011" t="s">
        <v>2250</v>
      </c>
      <c r="K1717" s="1011" t="s">
        <v>1329</v>
      </c>
      <c r="L1717" s="1011" t="s">
        <v>47</v>
      </c>
      <c r="M1717" s="1011" t="s">
        <v>198</v>
      </c>
      <c r="N1717" s="1011">
        <v>104</v>
      </c>
      <c r="O1717" s="1011">
        <v>33</v>
      </c>
      <c r="P1717" s="1011">
        <v>3608.48</v>
      </c>
      <c r="Q1717" s="1011">
        <v>7565.47</v>
      </c>
      <c r="R1717" s="1011">
        <v>649.60313805999999</v>
      </c>
      <c r="S1717" s="1011">
        <v>717.38480257000003</v>
      </c>
      <c r="T1717" s="1011">
        <v>43.583138060000003</v>
      </c>
      <c r="U1717" s="1011">
        <v>0</v>
      </c>
      <c r="V1717" s="1011">
        <v>606.02</v>
      </c>
      <c r="W1717" s="1011" t="s">
        <v>2251</v>
      </c>
      <c r="X1717" s="1011" t="s">
        <v>1331</v>
      </c>
      <c r="Y1717" s="1011" t="s">
        <v>2252</v>
      </c>
      <c r="AA1717" s="1011" t="s">
        <v>2253</v>
      </c>
      <c r="AB1717" s="1011" t="s">
        <v>140</v>
      </c>
    </row>
    <row r="1718" spans="1:28" x14ac:dyDescent="0.25">
      <c r="A1718" s="1011">
        <v>3960127</v>
      </c>
      <c r="B1718" s="1011" t="s">
        <v>2576</v>
      </c>
      <c r="C1718" s="1011" t="s">
        <v>1326</v>
      </c>
      <c r="D1718" s="1011" t="s">
        <v>113</v>
      </c>
      <c r="E1718" s="1011" t="s">
        <v>135</v>
      </c>
      <c r="F1718" s="1011" t="s">
        <v>267</v>
      </c>
      <c r="G1718" s="1011" t="s">
        <v>1687</v>
      </c>
      <c r="H1718" s="1011" t="s">
        <v>100</v>
      </c>
      <c r="I1718" s="1011" t="s">
        <v>2577</v>
      </c>
      <c r="J1718" s="1011" t="s">
        <v>1823</v>
      </c>
      <c r="K1718" s="1011" t="s">
        <v>1329</v>
      </c>
      <c r="L1718" s="1011" t="s">
        <v>47</v>
      </c>
      <c r="M1718" s="1011" t="s">
        <v>198</v>
      </c>
      <c r="N1718" s="1011">
        <v>66.5</v>
      </c>
      <c r="O1718" s="1011">
        <v>58</v>
      </c>
      <c r="P1718" s="1011">
        <v>1330</v>
      </c>
      <c r="Q1718" s="1011">
        <v>3611.47</v>
      </c>
      <c r="R1718" s="1011">
        <v>452.34</v>
      </c>
      <c r="S1718" s="1011">
        <v>335.40116902</v>
      </c>
      <c r="T1718" s="1011">
        <v>0</v>
      </c>
      <c r="U1718" s="1011">
        <v>0</v>
      </c>
      <c r="V1718" s="1011">
        <v>452.34</v>
      </c>
      <c r="W1718" s="1011" t="s">
        <v>1824</v>
      </c>
      <c r="X1718" s="1011" t="s">
        <v>1331</v>
      </c>
      <c r="Y1718" s="1011" t="s">
        <v>2578</v>
      </c>
      <c r="AA1718" s="1011" t="s">
        <v>2579</v>
      </c>
      <c r="AB1718" s="1011" t="s">
        <v>140</v>
      </c>
    </row>
    <row r="1719" spans="1:28" x14ac:dyDescent="0.25">
      <c r="A1719" s="1011">
        <v>94251014</v>
      </c>
      <c r="B1719" s="1011" t="s">
        <v>1937</v>
      </c>
      <c r="C1719" s="1011" t="s">
        <v>1326</v>
      </c>
      <c r="D1719" s="1011" t="s">
        <v>1</v>
      </c>
      <c r="E1719" s="1011" t="s">
        <v>135</v>
      </c>
      <c r="F1719" s="1011" t="s">
        <v>36</v>
      </c>
      <c r="G1719" s="1011" t="s">
        <v>36</v>
      </c>
      <c r="H1719" s="1011" t="s">
        <v>99</v>
      </c>
      <c r="I1719" s="1011" t="s">
        <v>1938</v>
      </c>
      <c r="J1719" s="1011" t="s">
        <v>1939</v>
      </c>
      <c r="K1719" s="1011" t="s">
        <v>1329</v>
      </c>
      <c r="L1719" s="1011" t="s">
        <v>47</v>
      </c>
      <c r="M1719" s="1011" t="s">
        <v>198</v>
      </c>
      <c r="N1719" s="1011">
        <v>16</v>
      </c>
      <c r="O1719" s="1011">
        <v>12</v>
      </c>
      <c r="P1719" s="1011">
        <v>423.2</v>
      </c>
      <c r="Q1719" s="1011">
        <v>687.23</v>
      </c>
      <c r="R1719" s="1011">
        <v>92.25</v>
      </c>
      <c r="S1719" s="1011">
        <v>35.723075799999997</v>
      </c>
      <c r="T1719" s="1011">
        <v>0</v>
      </c>
      <c r="U1719" s="1011">
        <v>0</v>
      </c>
      <c r="V1719" s="1011">
        <v>92.25</v>
      </c>
      <c r="W1719" s="1011" t="s">
        <v>1940</v>
      </c>
      <c r="X1719" s="1011" t="s">
        <v>1331</v>
      </c>
      <c r="Y1719" s="1011" t="s">
        <v>1941</v>
      </c>
      <c r="AA1719" s="1011" t="s">
        <v>1942</v>
      </c>
      <c r="AB1719" s="1011" t="s">
        <v>140</v>
      </c>
    </row>
    <row r="1720" spans="1:28" x14ac:dyDescent="0.25">
      <c r="A1720" s="1011">
        <v>84169713</v>
      </c>
      <c r="B1720" s="1011" t="s">
        <v>1863</v>
      </c>
      <c r="C1720" s="1011" t="s">
        <v>1326</v>
      </c>
      <c r="D1720" s="1011" t="s">
        <v>1</v>
      </c>
      <c r="E1720" s="1011" t="s">
        <v>135</v>
      </c>
      <c r="F1720" s="1011" t="s">
        <v>6</v>
      </c>
      <c r="G1720" s="1011" t="s">
        <v>6</v>
      </c>
      <c r="H1720" s="1011" t="s">
        <v>1394</v>
      </c>
      <c r="I1720" s="1011" t="s">
        <v>1595</v>
      </c>
      <c r="J1720" s="1011" t="s">
        <v>1596</v>
      </c>
      <c r="K1720" s="1011" t="s">
        <v>1329</v>
      </c>
      <c r="L1720" s="1011" t="s">
        <v>47</v>
      </c>
      <c r="M1720" s="1011" t="s">
        <v>198</v>
      </c>
      <c r="N1720" s="1011">
        <v>0</v>
      </c>
      <c r="O1720" s="1011">
        <v>0</v>
      </c>
      <c r="P1720" s="1011">
        <v>0</v>
      </c>
      <c r="Q1720" s="1011">
        <v>0</v>
      </c>
      <c r="R1720" s="1011">
        <v>0</v>
      </c>
      <c r="S1720" s="1011">
        <v>0</v>
      </c>
      <c r="T1720" s="1011">
        <v>0</v>
      </c>
      <c r="U1720" s="1011">
        <v>0</v>
      </c>
      <c r="V1720" s="1011">
        <v>0</v>
      </c>
      <c r="W1720" s="1011" t="s">
        <v>1597</v>
      </c>
      <c r="X1720" s="1011" t="s">
        <v>1331</v>
      </c>
      <c r="Y1720" s="1011" t="s">
        <v>1864</v>
      </c>
      <c r="AA1720" s="1011" t="s">
        <v>1865</v>
      </c>
      <c r="AB1720" s="1011" t="s">
        <v>140</v>
      </c>
    </row>
    <row r="1721" spans="1:28" x14ac:dyDescent="0.25">
      <c r="A1721" s="1011">
        <v>3756327</v>
      </c>
      <c r="B1721" s="1011" t="s">
        <v>2348</v>
      </c>
      <c r="C1721" s="1011" t="s">
        <v>1326</v>
      </c>
      <c r="D1721" s="1011" t="s">
        <v>1</v>
      </c>
      <c r="E1721" s="1011" t="s">
        <v>135</v>
      </c>
      <c r="F1721" s="1011" t="s">
        <v>14</v>
      </c>
      <c r="G1721" s="1011" t="s">
        <v>14</v>
      </c>
      <c r="H1721" s="1011" t="s">
        <v>93</v>
      </c>
      <c r="I1721" s="1011" t="s">
        <v>1879</v>
      </c>
      <c r="J1721" s="1011" t="s">
        <v>1880</v>
      </c>
      <c r="K1721" s="1011" t="s">
        <v>1329</v>
      </c>
      <c r="L1721" s="1011" t="s">
        <v>47</v>
      </c>
      <c r="M1721" s="1011" t="s">
        <v>198</v>
      </c>
      <c r="N1721" s="1011">
        <v>16</v>
      </c>
      <c r="O1721" s="1011">
        <v>16</v>
      </c>
      <c r="P1721" s="1011">
        <v>160</v>
      </c>
      <c r="Q1721" s="1011">
        <v>347.52</v>
      </c>
      <c r="R1721" s="1011">
        <v>109.14</v>
      </c>
      <c r="S1721" s="1011">
        <v>36.019199999999998</v>
      </c>
      <c r="T1721" s="1011">
        <v>0</v>
      </c>
      <c r="U1721" s="1011">
        <v>0</v>
      </c>
      <c r="V1721" s="1011">
        <v>109.14</v>
      </c>
      <c r="W1721" s="1011" t="s">
        <v>1881</v>
      </c>
      <c r="X1721" s="1011" t="s">
        <v>1331</v>
      </c>
      <c r="Y1721" s="1011" t="s">
        <v>2349</v>
      </c>
      <c r="AA1721" s="1011" t="s">
        <v>2350</v>
      </c>
      <c r="AB1721" s="1011" t="s">
        <v>140</v>
      </c>
    </row>
    <row r="1722" spans="1:28" x14ac:dyDescent="0.25">
      <c r="A1722" s="1011">
        <v>63996508</v>
      </c>
      <c r="B1722" s="1011" t="s">
        <v>2508</v>
      </c>
      <c r="C1722" s="1011" t="s">
        <v>1326</v>
      </c>
      <c r="D1722" s="1011" t="s">
        <v>1</v>
      </c>
      <c r="E1722" s="1011" t="s">
        <v>135</v>
      </c>
      <c r="F1722" s="1011" t="s">
        <v>14</v>
      </c>
      <c r="G1722" s="1011" t="s">
        <v>14</v>
      </c>
      <c r="H1722" s="1011" t="s">
        <v>102</v>
      </c>
      <c r="I1722" s="1011" t="s">
        <v>1873</v>
      </c>
      <c r="J1722" s="1011" t="s">
        <v>1874</v>
      </c>
      <c r="K1722" s="1011" t="s">
        <v>1329</v>
      </c>
      <c r="L1722" s="1011" t="s">
        <v>47</v>
      </c>
      <c r="M1722" s="1011" t="s">
        <v>198</v>
      </c>
      <c r="N1722" s="1011">
        <v>55</v>
      </c>
      <c r="O1722" s="1011">
        <v>21</v>
      </c>
      <c r="P1722" s="1011">
        <v>1747.06</v>
      </c>
      <c r="Q1722" s="1011">
        <v>3557.11</v>
      </c>
      <c r="R1722" s="1011">
        <v>318.36675298</v>
      </c>
      <c r="S1722" s="1011">
        <v>427.44472214000001</v>
      </c>
      <c r="T1722" s="1011">
        <v>15.01675298</v>
      </c>
      <c r="U1722" s="1011">
        <v>0</v>
      </c>
      <c r="V1722" s="1011">
        <v>303.35000000000002</v>
      </c>
      <c r="W1722" s="1011" t="s">
        <v>1875</v>
      </c>
      <c r="X1722" s="1011" t="s">
        <v>1331</v>
      </c>
      <c r="Y1722" s="1011" t="s">
        <v>2509</v>
      </c>
      <c r="AA1722" s="1011" t="s">
        <v>2510</v>
      </c>
      <c r="AB1722" s="1011" t="s">
        <v>140</v>
      </c>
    </row>
    <row r="1723" spans="1:28" x14ac:dyDescent="0.25">
      <c r="A1723" s="1011">
        <v>83755538</v>
      </c>
      <c r="B1723" s="1011" t="s">
        <v>1738</v>
      </c>
      <c r="C1723" s="1011" t="s">
        <v>417</v>
      </c>
      <c r="D1723" s="1011" t="s">
        <v>113</v>
      </c>
      <c r="E1723" s="1011" t="s">
        <v>135</v>
      </c>
      <c r="F1723" s="1011" t="s">
        <v>267</v>
      </c>
      <c r="G1723" s="1011" t="s">
        <v>1687</v>
      </c>
      <c r="H1723" s="1011" t="s">
        <v>1394</v>
      </c>
      <c r="I1723" s="1011" t="s">
        <v>1662</v>
      </c>
      <c r="J1723" s="1011" t="s">
        <v>1663</v>
      </c>
      <c r="K1723" s="1011" t="s">
        <v>1329</v>
      </c>
      <c r="L1723" s="1011" t="s">
        <v>47</v>
      </c>
      <c r="M1723" s="1011" t="s">
        <v>198</v>
      </c>
      <c r="N1723" s="1011">
        <v>0</v>
      </c>
      <c r="O1723" s="1011">
        <v>0</v>
      </c>
      <c r="P1723" s="1011">
        <v>0</v>
      </c>
      <c r="Q1723" s="1011">
        <v>0</v>
      </c>
      <c r="R1723" s="1011">
        <v>0</v>
      </c>
      <c r="S1723" s="1011">
        <v>0</v>
      </c>
      <c r="T1723" s="1011">
        <v>0</v>
      </c>
      <c r="U1723" s="1011">
        <v>0</v>
      </c>
      <c r="V1723" s="1011">
        <v>0</v>
      </c>
      <c r="W1723" s="1011" t="s">
        <v>1664</v>
      </c>
      <c r="X1723" s="1011" t="s">
        <v>1331</v>
      </c>
      <c r="Y1723" s="1011" t="s">
        <v>1739</v>
      </c>
      <c r="AA1723" s="1011" t="s">
        <v>1740</v>
      </c>
      <c r="AB1723" s="1011" t="s">
        <v>140</v>
      </c>
    </row>
    <row r="1724" spans="1:28" x14ac:dyDescent="0.25">
      <c r="A1724" s="1011">
        <v>23756737</v>
      </c>
      <c r="B1724" s="1011" t="s">
        <v>2168</v>
      </c>
      <c r="C1724" s="1011" t="s">
        <v>1326</v>
      </c>
      <c r="D1724" s="1011" t="s">
        <v>1</v>
      </c>
      <c r="E1724" s="1011" t="s">
        <v>135</v>
      </c>
      <c r="F1724" s="1011" t="s">
        <v>4</v>
      </c>
      <c r="G1724" s="1011" t="s">
        <v>4</v>
      </c>
      <c r="H1724" s="1011" t="s">
        <v>92</v>
      </c>
      <c r="I1724" s="1011" t="s">
        <v>1656</v>
      </c>
      <c r="J1724" s="1011" t="s">
        <v>1657</v>
      </c>
      <c r="K1724" s="1011" t="s">
        <v>1329</v>
      </c>
      <c r="L1724" s="1011" t="s">
        <v>47</v>
      </c>
      <c r="M1724" s="1011" t="s">
        <v>198</v>
      </c>
      <c r="N1724" s="1011">
        <v>332.33330000000001</v>
      </c>
      <c r="O1724" s="1011">
        <v>327.33330000000001</v>
      </c>
      <c r="P1724" s="1011">
        <v>11403.92</v>
      </c>
      <c r="Q1724" s="1011">
        <v>6441.14</v>
      </c>
      <c r="R1724" s="1011">
        <v>-396.85</v>
      </c>
      <c r="S1724" s="1011">
        <v>975.69034741999997</v>
      </c>
      <c r="T1724" s="1011">
        <v>0</v>
      </c>
      <c r="U1724" s="1011">
        <v>0</v>
      </c>
      <c r="V1724" s="1011">
        <v>-396.85</v>
      </c>
      <c r="W1724" s="1011" t="s">
        <v>1658</v>
      </c>
      <c r="X1724" s="1011" t="s">
        <v>1331</v>
      </c>
      <c r="Y1724" s="1011" t="s">
        <v>2169</v>
      </c>
      <c r="AA1724" s="1011" t="s">
        <v>2170</v>
      </c>
      <c r="AB1724" s="1011" t="s">
        <v>140</v>
      </c>
    </row>
    <row r="1725" spans="1:28" x14ac:dyDescent="0.25">
      <c r="A1725" s="1011">
        <v>93754380</v>
      </c>
      <c r="B1725" s="1011" t="s">
        <v>2433</v>
      </c>
      <c r="C1725" s="1011" t="s">
        <v>1326</v>
      </c>
      <c r="D1725" s="1011" t="s">
        <v>113</v>
      </c>
      <c r="E1725" s="1011" t="s">
        <v>135</v>
      </c>
      <c r="F1725" s="1011" t="s">
        <v>267</v>
      </c>
      <c r="G1725" s="1011" t="s">
        <v>1687</v>
      </c>
      <c r="H1725" s="1011" t="s">
        <v>89</v>
      </c>
      <c r="I1725" s="1011" t="s">
        <v>2434</v>
      </c>
      <c r="J1725" s="1011" t="s">
        <v>1559</v>
      </c>
      <c r="K1725" s="1011" t="s">
        <v>1329</v>
      </c>
      <c r="L1725" s="1011" t="s">
        <v>47</v>
      </c>
      <c r="M1725" s="1011" t="s">
        <v>198</v>
      </c>
      <c r="N1725" s="1011">
        <v>212</v>
      </c>
      <c r="O1725" s="1011">
        <v>84</v>
      </c>
      <c r="P1725" s="1011">
        <v>1888</v>
      </c>
      <c r="Q1725" s="1011">
        <v>6671.61</v>
      </c>
      <c r="R1725" s="1011">
        <v>1391.61114888</v>
      </c>
      <c r="S1725" s="1011">
        <v>792.68621784000004</v>
      </c>
      <c r="T1725" s="1011">
        <v>0.14114888</v>
      </c>
      <c r="U1725" s="1011">
        <v>0</v>
      </c>
      <c r="V1725" s="1011">
        <v>1391.47</v>
      </c>
      <c r="W1725" s="1011" t="s">
        <v>1560</v>
      </c>
      <c r="X1725" s="1011" t="s">
        <v>1331</v>
      </c>
      <c r="Y1725" s="1011" t="s">
        <v>2435</v>
      </c>
      <c r="AA1725" s="1011" t="s">
        <v>2436</v>
      </c>
      <c r="AB1725" s="1011" t="s">
        <v>140</v>
      </c>
    </row>
    <row r="1726" spans="1:28" x14ac:dyDescent="0.25">
      <c r="A1726" s="1011">
        <v>24049512</v>
      </c>
      <c r="B1726" s="1011" t="s">
        <v>2030</v>
      </c>
      <c r="C1726" s="1011" t="s">
        <v>1326</v>
      </c>
      <c r="D1726" s="1011" t="s">
        <v>1</v>
      </c>
      <c r="E1726" s="1011" t="s">
        <v>135</v>
      </c>
      <c r="F1726" s="1011" t="s">
        <v>20</v>
      </c>
      <c r="G1726" s="1011" t="s">
        <v>20</v>
      </c>
      <c r="H1726" s="1011" t="s">
        <v>89</v>
      </c>
      <c r="I1726" s="1011" t="s">
        <v>2031</v>
      </c>
      <c r="J1726" s="1011" t="s">
        <v>1663</v>
      </c>
      <c r="K1726" s="1011" t="s">
        <v>1329</v>
      </c>
      <c r="L1726" s="1011" t="s">
        <v>47</v>
      </c>
      <c r="M1726" s="1011" t="s">
        <v>198</v>
      </c>
      <c r="N1726" s="1011">
        <v>2</v>
      </c>
      <c r="O1726" s="1011">
        <v>2</v>
      </c>
      <c r="P1726" s="1011">
        <v>20</v>
      </c>
      <c r="Q1726" s="1011">
        <v>67.180000000000007</v>
      </c>
      <c r="R1726" s="1011">
        <v>14.58</v>
      </c>
      <c r="S1726" s="1011">
        <v>14.896000000000001</v>
      </c>
      <c r="T1726" s="1011">
        <v>0</v>
      </c>
      <c r="U1726" s="1011">
        <v>0</v>
      </c>
      <c r="V1726" s="1011">
        <v>14.58</v>
      </c>
      <c r="W1726" s="1011" t="s">
        <v>1664</v>
      </c>
      <c r="X1726" s="1011" t="s">
        <v>1331</v>
      </c>
      <c r="Y1726" s="1011" t="s">
        <v>2032</v>
      </c>
      <c r="AA1726" s="1011" t="s">
        <v>2033</v>
      </c>
      <c r="AB1726" s="1011" t="s">
        <v>140</v>
      </c>
    </row>
    <row r="1727" spans="1:28" x14ac:dyDescent="0.25">
      <c r="A1727" s="1011">
        <v>43757624</v>
      </c>
      <c r="B1727" s="1011" t="s">
        <v>2092</v>
      </c>
      <c r="C1727" s="1011" t="s">
        <v>1326</v>
      </c>
      <c r="D1727" s="1011" t="s">
        <v>1</v>
      </c>
      <c r="E1727" s="1011" t="s">
        <v>135</v>
      </c>
      <c r="F1727" s="1011" t="s">
        <v>6</v>
      </c>
      <c r="G1727" s="1011" t="s">
        <v>6</v>
      </c>
      <c r="H1727" s="1011" t="s">
        <v>105</v>
      </c>
      <c r="I1727" s="1011" t="s">
        <v>2093</v>
      </c>
      <c r="J1727" s="1011" t="s">
        <v>2094</v>
      </c>
      <c r="K1727" s="1011" t="s">
        <v>1329</v>
      </c>
      <c r="L1727" s="1011" t="s">
        <v>47</v>
      </c>
      <c r="M1727" s="1011" t="s">
        <v>198</v>
      </c>
      <c r="N1727" s="1011">
        <v>6</v>
      </c>
      <c r="O1727" s="1011">
        <v>0</v>
      </c>
      <c r="P1727" s="1011">
        <v>120</v>
      </c>
      <c r="Q1727" s="1011">
        <v>243.16</v>
      </c>
      <c r="R1727" s="1011">
        <v>45.4</v>
      </c>
      <c r="S1727" s="1011">
        <v>17.644500000000001</v>
      </c>
      <c r="T1727" s="1011">
        <v>0</v>
      </c>
      <c r="U1727" s="1011">
        <v>0</v>
      </c>
      <c r="V1727" s="1011">
        <v>45.4</v>
      </c>
      <c r="W1727" s="1011" t="s">
        <v>2095</v>
      </c>
      <c r="X1727" s="1011" t="s">
        <v>1331</v>
      </c>
      <c r="Y1727" s="1011" t="s">
        <v>2096</v>
      </c>
      <c r="AA1727" s="1011" t="s">
        <v>2097</v>
      </c>
      <c r="AB1727" s="1011" t="s">
        <v>140</v>
      </c>
    </row>
    <row r="1728" spans="1:28" x14ac:dyDescent="0.25">
      <c r="A1728" s="1011">
        <v>23771421</v>
      </c>
      <c r="B1728" s="1011" t="s">
        <v>1655</v>
      </c>
      <c r="C1728" s="1011" t="s">
        <v>1326</v>
      </c>
      <c r="D1728" s="1011" t="s">
        <v>1</v>
      </c>
      <c r="E1728" s="1011" t="s">
        <v>135</v>
      </c>
      <c r="F1728" s="1011" t="s">
        <v>6</v>
      </c>
      <c r="G1728" s="1011" t="s">
        <v>6</v>
      </c>
      <c r="H1728" s="1011" t="s">
        <v>104</v>
      </c>
      <c r="I1728" s="1011" t="s">
        <v>1656</v>
      </c>
      <c r="J1728" s="1011" t="s">
        <v>1657</v>
      </c>
      <c r="K1728" s="1011" t="s">
        <v>1329</v>
      </c>
      <c r="L1728" s="1011" t="s">
        <v>47</v>
      </c>
      <c r="M1728" s="1011" t="s">
        <v>198</v>
      </c>
      <c r="N1728" s="1011">
        <v>7</v>
      </c>
      <c r="O1728" s="1011">
        <v>7</v>
      </c>
      <c r="P1728" s="1011">
        <v>176.7</v>
      </c>
      <c r="Q1728" s="1011">
        <v>350.56</v>
      </c>
      <c r="R1728" s="1011">
        <v>129.68</v>
      </c>
      <c r="S1728" s="1011">
        <v>41.049374149999998</v>
      </c>
      <c r="T1728" s="1011">
        <v>0</v>
      </c>
      <c r="U1728" s="1011">
        <v>0</v>
      </c>
      <c r="V1728" s="1011">
        <v>129.68</v>
      </c>
      <c r="W1728" s="1011" t="s">
        <v>1658</v>
      </c>
      <c r="X1728" s="1011" t="s">
        <v>1331</v>
      </c>
      <c r="Y1728" s="1011" t="s">
        <v>1659</v>
      </c>
      <c r="AA1728" s="1011" t="s">
        <v>1660</v>
      </c>
      <c r="AB1728" s="1011" t="s">
        <v>140</v>
      </c>
    </row>
    <row r="1729" spans="1:28" x14ac:dyDescent="0.25">
      <c r="A1729" s="1011">
        <v>4053286</v>
      </c>
      <c r="B1729" s="1011" t="s">
        <v>2226</v>
      </c>
      <c r="C1729" s="1011" t="s">
        <v>1326</v>
      </c>
      <c r="D1729" s="1011" t="s">
        <v>1</v>
      </c>
      <c r="E1729" s="1011" t="s">
        <v>135</v>
      </c>
      <c r="F1729" s="1011" t="s">
        <v>34</v>
      </c>
      <c r="G1729" s="1011" t="s">
        <v>34</v>
      </c>
      <c r="H1729" s="1011" t="s">
        <v>96</v>
      </c>
      <c r="I1729" s="1011" t="s">
        <v>2227</v>
      </c>
      <c r="J1729" s="1011" t="s">
        <v>1550</v>
      </c>
      <c r="K1729" s="1011" t="s">
        <v>1329</v>
      </c>
      <c r="L1729" s="1011" t="s">
        <v>47</v>
      </c>
      <c r="M1729" s="1011" t="s">
        <v>198</v>
      </c>
      <c r="N1729" s="1011">
        <v>24</v>
      </c>
      <c r="O1729" s="1011">
        <v>24</v>
      </c>
      <c r="P1729" s="1011">
        <v>24.75</v>
      </c>
      <c r="Q1729" s="1011">
        <v>375.14</v>
      </c>
      <c r="R1729" s="1011">
        <v>66.459999999999994</v>
      </c>
      <c r="S1729" s="1011">
        <v>154.20604563000001</v>
      </c>
      <c r="T1729" s="1011">
        <v>0</v>
      </c>
      <c r="U1729" s="1011">
        <v>0</v>
      </c>
      <c r="V1729" s="1011">
        <v>66.459999999999994</v>
      </c>
      <c r="W1729" s="1011" t="s">
        <v>1361</v>
      </c>
      <c r="X1729" s="1011" t="s">
        <v>1331</v>
      </c>
      <c r="Y1729" s="1011" t="s">
        <v>2228</v>
      </c>
      <c r="AA1729" s="1011" t="s">
        <v>2229</v>
      </c>
      <c r="AB1729" s="1011" t="s">
        <v>140</v>
      </c>
    </row>
    <row r="1730" spans="1:28" x14ac:dyDescent="0.25">
      <c r="A1730" s="1011">
        <v>63757363</v>
      </c>
      <c r="B1730" s="1011" t="s">
        <v>1387</v>
      </c>
      <c r="C1730" s="1011" t="s">
        <v>1326</v>
      </c>
      <c r="D1730" s="1011" t="s">
        <v>1</v>
      </c>
      <c r="E1730" s="1011" t="s">
        <v>135</v>
      </c>
      <c r="F1730" s="1011" t="s">
        <v>0</v>
      </c>
      <c r="G1730" s="1011" t="s">
        <v>0</v>
      </c>
      <c r="H1730" s="1011" t="s">
        <v>529</v>
      </c>
      <c r="I1730" s="1011" t="s">
        <v>1388</v>
      </c>
      <c r="J1730" s="1011" t="s">
        <v>1389</v>
      </c>
      <c r="K1730" s="1011" t="s">
        <v>1329</v>
      </c>
      <c r="L1730" s="1011" t="s">
        <v>47</v>
      </c>
      <c r="M1730" s="1011" t="s">
        <v>198</v>
      </c>
      <c r="N1730" s="1011">
        <v>1</v>
      </c>
      <c r="O1730" s="1011">
        <v>1</v>
      </c>
      <c r="P1730" s="1011">
        <v>93.9</v>
      </c>
      <c r="Q1730" s="1011">
        <v>887.36</v>
      </c>
      <c r="R1730" s="1011">
        <v>55.12</v>
      </c>
      <c r="S1730" s="1011">
        <v>15.062896869999999</v>
      </c>
      <c r="T1730" s="1011">
        <v>0</v>
      </c>
      <c r="U1730" s="1011">
        <v>0</v>
      </c>
      <c r="V1730" s="1011">
        <v>55.12</v>
      </c>
      <c r="W1730" s="1011" t="s">
        <v>1390</v>
      </c>
      <c r="X1730" s="1011" t="s">
        <v>1331</v>
      </c>
      <c r="Y1730" s="1011" t="s">
        <v>1391</v>
      </c>
      <c r="AA1730" s="1011" t="s">
        <v>1392</v>
      </c>
      <c r="AB1730" s="1011" t="s">
        <v>140</v>
      </c>
    </row>
    <row r="1731" spans="1:28" x14ac:dyDescent="0.25">
      <c r="A1731" s="1011">
        <v>3753290</v>
      </c>
      <c r="B1731" s="1011" t="s">
        <v>2147</v>
      </c>
      <c r="C1731" s="1011" t="s">
        <v>1326</v>
      </c>
      <c r="D1731" s="1011" t="s">
        <v>1</v>
      </c>
      <c r="E1731" s="1011" t="s">
        <v>135</v>
      </c>
      <c r="F1731" s="1011" t="s">
        <v>6</v>
      </c>
      <c r="G1731" s="1011" t="s">
        <v>6</v>
      </c>
      <c r="H1731" s="1011" t="s">
        <v>89</v>
      </c>
      <c r="I1731" s="1011" t="s">
        <v>2148</v>
      </c>
      <c r="J1731" s="1011" t="s">
        <v>1371</v>
      </c>
      <c r="K1731" s="1011" t="s">
        <v>1329</v>
      </c>
      <c r="L1731" s="1011" t="s">
        <v>47</v>
      </c>
      <c r="M1731" s="1011" t="s">
        <v>198</v>
      </c>
      <c r="N1731" s="1011">
        <v>1</v>
      </c>
      <c r="O1731" s="1011">
        <v>0</v>
      </c>
      <c r="P1731" s="1011">
        <v>24</v>
      </c>
      <c r="Q1731" s="1011">
        <v>91.87</v>
      </c>
      <c r="R1731" s="1011">
        <v>5.35</v>
      </c>
      <c r="S1731" s="1011">
        <v>5.28</v>
      </c>
      <c r="T1731" s="1011">
        <v>0</v>
      </c>
      <c r="U1731" s="1011">
        <v>0</v>
      </c>
      <c r="V1731" s="1011">
        <v>5.35</v>
      </c>
      <c r="W1731" s="1011" t="s">
        <v>1372</v>
      </c>
      <c r="X1731" s="1011" t="s">
        <v>1331</v>
      </c>
      <c r="Y1731" s="1011" t="s">
        <v>2149</v>
      </c>
      <c r="AA1731" s="1011" t="s">
        <v>2150</v>
      </c>
      <c r="AB1731" s="1011" t="s">
        <v>140</v>
      </c>
    </row>
    <row r="1732" spans="1:28" x14ac:dyDescent="0.25">
      <c r="A1732" s="1011">
        <v>44246809</v>
      </c>
      <c r="B1732" s="1011" t="s">
        <v>1918</v>
      </c>
      <c r="C1732" s="1011" t="s">
        <v>1326</v>
      </c>
      <c r="D1732" s="1011" t="s">
        <v>1</v>
      </c>
      <c r="E1732" s="1011" t="s">
        <v>135</v>
      </c>
      <c r="F1732" s="1011" t="s">
        <v>11</v>
      </c>
      <c r="G1732" s="1011" t="s">
        <v>11</v>
      </c>
      <c r="H1732" s="1011" t="s">
        <v>90</v>
      </c>
      <c r="I1732" s="1011" t="s">
        <v>1919</v>
      </c>
      <c r="J1732" s="1011" t="s">
        <v>1868</v>
      </c>
      <c r="K1732" s="1011" t="s">
        <v>1329</v>
      </c>
      <c r="L1732" s="1011" t="s">
        <v>47</v>
      </c>
      <c r="M1732" s="1011" t="s">
        <v>198</v>
      </c>
      <c r="N1732" s="1011">
        <v>5</v>
      </c>
      <c r="O1732" s="1011">
        <v>5</v>
      </c>
      <c r="P1732" s="1011">
        <v>100</v>
      </c>
      <c r="Q1732" s="1011">
        <v>309.60000000000002</v>
      </c>
      <c r="R1732" s="1011">
        <v>23.72</v>
      </c>
      <c r="S1732" s="1011">
        <v>16</v>
      </c>
      <c r="T1732" s="1011">
        <v>0</v>
      </c>
      <c r="U1732" s="1011">
        <v>0</v>
      </c>
      <c r="V1732" s="1011">
        <v>23.72</v>
      </c>
      <c r="W1732" s="1011" t="s">
        <v>1869</v>
      </c>
      <c r="X1732" s="1011" t="s">
        <v>1331</v>
      </c>
      <c r="Y1732" s="1011" t="s">
        <v>1920</v>
      </c>
      <c r="AA1732" s="1011" t="s">
        <v>1921</v>
      </c>
      <c r="AB1732" s="1011" t="s">
        <v>140</v>
      </c>
    </row>
    <row r="1733" spans="1:28" x14ac:dyDescent="0.25">
      <c r="A1733" s="1011">
        <v>4112884</v>
      </c>
      <c r="B1733" s="1011" t="s">
        <v>2471</v>
      </c>
      <c r="C1733" s="1011" t="s">
        <v>1326</v>
      </c>
      <c r="D1733" s="1011" t="s">
        <v>1</v>
      </c>
      <c r="E1733" s="1011" t="s">
        <v>135</v>
      </c>
      <c r="F1733" s="1011" t="s">
        <v>14</v>
      </c>
      <c r="G1733" s="1011" t="s">
        <v>14</v>
      </c>
      <c r="H1733" s="1011" t="s">
        <v>98</v>
      </c>
      <c r="I1733" s="1011" t="s">
        <v>2472</v>
      </c>
      <c r="J1733" s="1011" t="s">
        <v>1591</v>
      </c>
      <c r="K1733" s="1011" t="s">
        <v>1329</v>
      </c>
      <c r="L1733" s="1011" t="s">
        <v>47</v>
      </c>
      <c r="M1733" s="1011" t="s">
        <v>198</v>
      </c>
      <c r="N1733" s="1011">
        <v>68</v>
      </c>
      <c r="O1733" s="1011">
        <v>68</v>
      </c>
      <c r="P1733" s="1011">
        <v>1911.65</v>
      </c>
      <c r="Q1733" s="1011">
        <v>812.2</v>
      </c>
      <c r="R1733" s="1011">
        <v>-338.65</v>
      </c>
      <c r="S1733" s="1011">
        <v>305.9488652</v>
      </c>
      <c r="T1733" s="1011">
        <v>0</v>
      </c>
      <c r="U1733" s="1011">
        <v>0</v>
      </c>
      <c r="V1733" s="1011">
        <v>-338.65</v>
      </c>
      <c r="W1733" s="1011" t="s">
        <v>1361</v>
      </c>
      <c r="X1733" s="1011" t="s">
        <v>1331</v>
      </c>
      <c r="Y1733" s="1011" t="s">
        <v>2473</v>
      </c>
      <c r="AA1733" s="1011" t="s">
        <v>2474</v>
      </c>
      <c r="AB1733" s="1011" t="s">
        <v>140</v>
      </c>
    </row>
    <row r="1734" spans="1:28" x14ac:dyDescent="0.25">
      <c r="A1734" s="1011">
        <v>94164886</v>
      </c>
      <c r="B1734" s="1011" t="s">
        <v>2024</v>
      </c>
      <c r="C1734" s="1011" t="s">
        <v>1326</v>
      </c>
      <c r="D1734" s="1011" t="s">
        <v>1</v>
      </c>
      <c r="E1734" s="1011" t="s">
        <v>135</v>
      </c>
      <c r="F1734" s="1011" t="s">
        <v>34</v>
      </c>
      <c r="G1734" s="1011" t="s">
        <v>34</v>
      </c>
      <c r="H1734" s="1011" t="s">
        <v>89</v>
      </c>
      <c r="I1734" s="1011" t="s">
        <v>2025</v>
      </c>
      <c r="J1734" s="1011" t="s">
        <v>2026</v>
      </c>
      <c r="K1734" s="1011" t="s">
        <v>1329</v>
      </c>
      <c r="L1734" s="1011" t="s">
        <v>47</v>
      </c>
      <c r="M1734" s="1011" t="s">
        <v>198</v>
      </c>
      <c r="N1734" s="1011">
        <v>1</v>
      </c>
      <c r="O1734" s="1011">
        <v>1</v>
      </c>
      <c r="P1734" s="1011">
        <v>10</v>
      </c>
      <c r="Q1734" s="1011">
        <v>30.98</v>
      </c>
      <c r="R1734" s="1011">
        <v>6.18</v>
      </c>
      <c r="S1734" s="1011">
        <v>8.6441421900000002</v>
      </c>
      <c r="T1734" s="1011">
        <v>0</v>
      </c>
      <c r="U1734" s="1011">
        <v>0</v>
      </c>
      <c r="V1734" s="1011">
        <v>6.18</v>
      </c>
      <c r="W1734" s="1011" t="s">
        <v>2027</v>
      </c>
      <c r="X1734" s="1011" t="s">
        <v>1331</v>
      </c>
      <c r="Y1734" s="1011" t="s">
        <v>2028</v>
      </c>
      <c r="AA1734" s="1011" t="s">
        <v>2029</v>
      </c>
      <c r="AB1734" s="1011" t="s">
        <v>140</v>
      </c>
    </row>
    <row r="1735" spans="1:28" x14ac:dyDescent="0.25">
      <c r="A1735" s="1011">
        <v>93758050</v>
      </c>
      <c r="B1735" s="1011" t="s">
        <v>1352</v>
      </c>
      <c r="C1735" s="1011" t="s">
        <v>1326</v>
      </c>
      <c r="D1735" s="1011" t="s">
        <v>1</v>
      </c>
      <c r="E1735" s="1011" t="s">
        <v>135</v>
      </c>
      <c r="F1735" s="1011" t="s">
        <v>14</v>
      </c>
      <c r="G1735" s="1011" t="s">
        <v>14</v>
      </c>
      <c r="H1735" s="1011" t="s">
        <v>92</v>
      </c>
      <c r="I1735" s="1011" t="s">
        <v>1353</v>
      </c>
      <c r="J1735" s="1011" t="s">
        <v>1354</v>
      </c>
      <c r="K1735" s="1011" t="s">
        <v>1329</v>
      </c>
      <c r="L1735" s="1011" t="s">
        <v>47</v>
      </c>
      <c r="M1735" s="1011" t="s">
        <v>198</v>
      </c>
      <c r="N1735" s="1011">
        <v>94</v>
      </c>
      <c r="O1735" s="1011">
        <v>94</v>
      </c>
      <c r="P1735" s="1011">
        <v>3194.76</v>
      </c>
      <c r="Q1735" s="1011">
        <v>2712.51</v>
      </c>
      <c r="R1735" s="1011">
        <v>214.58</v>
      </c>
      <c r="S1735" s="1011">
        <v>599.87930701000005</v>
      </c>
      <c r="T1735" s="1011">
        <v>0</v>
      </c>
      <c r="U1735" s="1011">
        <v>0</v>
      </c>
      <c r="V1735" s="1011">
        <v>214.58</v>
      </c>
      <c r="W1735" s="1011" t="s">
        <v>1355</v>
      </c>
      <c r="X1735" s="1011" t="s">
        <v>1331</v>
      </c>
      <c r="Y1735" s="1011" t="s">
        <v>1356</v>
      </c>
      <c r="AA1735" s="1011" t="s">
        <v>1357</v>
      </c>
      <c r="AB1735" s="1011" t="s">
        <v>140</v>
      </c>
    </row>
    <row r="1736" spans="1:28" x14ac:dyDescent="0.25">
      <c r="A1736" s="1011">
        <v>24008617</v>
      </c>
      <c r="B1736" s="1011" t="s">
        <v>2475</v>
      </c>
      <c r="C1736" s="1011" t="s">
        <v>1326</v>
      </c>
      <c r="D1736" s="1011" t="s">
        <v>1</v>
      </c>
      <c r="E1736" s="1011" t="s">
        <v>135</v>
      </c>
      <c r="F1736" s="1011" t="s">
        <v>34</v>
      </c>
      <c r="G1736" s="1011" t="s">
        <v>34</v>
      </c>
      <c r="H1736" s="1011" t="s">
        <v>1394</v>
      </c>
      <c r="I1736" s="1011" t="s">
        <v>1688</v>
      </c>
      <c r="J1736" s="1011" t="s">
        <v>1416</v>
      </c>
      <c r="K1736" s="1011" t="s">
        <v>1329</v>
      </c>
      <c r="L1736" s="1011" t="s">
        <v>47</v>
      </c>
      <c r="M1736" s="1011" t="s">
        <v>198</v>
      </c>
      <c r="N1736" s="1011">
        <v>0</v>
      </c>
      <c r="O1736" s="1011">
        <v>0</v>
      </c>
      <c r="P1736" s="1011">
        <v>0</v>
      </c>
      <c r="Q1736" s="1011">
        <v>0</v>
      </c>
      <c r="R1736" s="1011">
        <v>0</v>
      </c>
      <c r="S1736" s="1011">
        <v>0</v>
      </c>
      <c r="T1736" s="1011">
        <v>0</v>
      </c>
      <c r="U1736" s="1011">
        <v>0</v>
      </c>
      <c r="V1736" s="1011">
        <v>0</v>
      </c>
      <c r="W1736" s="1011" t="s">
        <v>1397</v>
      </c>
      <c r="X1736" s="1011" t="s">
        <v>1331</v>
      </c>
      <c r="Y1736" s="1011" t="s">
        <v>2476</v>
      </c>
      <c r="AA1736" s="1011" t="s">
        <v>2477</v>
      </c>
      <c r="AB1736" s="1011" t="s">
        <v>140</v>
      </c>
    </row>
    <row r="1737" spans="1:28" x14ac:dyDescent="0.25">
      <c r="A1737" s="1011">
        <v>24008617</v>
      </c>
      <c r="B1737" s="1011" t="s">
        <v>2475</v>
      </c>
      <c r="C1737" s="1011" t="s">
        <v>1326</v>
      </c>
      <c r="D1737" s="1011" t="s">
        <v>1</v>
      </c>
      <c r="E1737" s="1011" t="s">
        <v>135</v>
      </c>
      <c r="F1737" s="1011" t="s">
        <v>34</v>
      </c>
      <c r="G1737" s="1011" t="s">
        <v>34</v>
      </c>
      <c r="H1737" s="1011" t="s">
        <v>102</v>
      </c>
      <c r="I1737" s="1011" t="s">
        <v>1688</v>
      </c>
      <c r="J1737" s="1011" t="s">
        <v>1416</v>
      </c>
      <c r="K1737" s="1011" t="s">
        <v>1329</v>
      </c>
      <c r="L1737" s="1011" t="s">
        <v>47</v>
      </c>
      <c r="M1737" s="1011" t="s">
        <v>198</v>
      </c>
      <c r="N1737" s="1011">
        <v>88</v>
      </c>
      <c r="O1737" s="1011">
        <v>42</v>
      </c>
      <c r="P1737" s="1011">
        <v>2147.38</v>
      </c>
      <c r="Q1737" s="1011">
        <v>5468.75</v>
      </c>
      <c r="R1737" s="1011">
        <v>780.66084523999996</v>
      </c>
      <c r="S1737" s="1011">
        <v>1005.89137757</v>
      </c>
      <c r="T1737" s="1011">
        <v>17.080845239999999</v>
      </c>
      <c r="U1737" s="1011">
        <v>0</v>
      </c>
      <c r="V1737" s="1011">
        <v>763.58</v>
      </c>
      <c r="W1737" s="1011" t="s">
        <v>1397</v>
      </c>
      <c r="X1737" s="1011" t="s">
        <v>1331</v>
      </c>
      <c r="Y1737" s="1011" t="s">
        <v>2476</v>
      </c>
      <c r="AA1737" s="1011" t="s">
        <v>2477</v>
      </c>
      <c r="AB1737" s="1011" t="s">
        <v>140</v>
      </c>
    </row>
    <row r="1738" spans="1:28" x14ac:dyDescent="0.25">
      <c r="A1738" s="1011">
        <v>24043473</v>
      </c>
      <c r="B1738" s="1011" t="s">
        <v>2559</v>
      </c>
      <c r="C1738" s="1011" t="s">
        <v>1326</v>
      </c>
      <c r="D1738" s="1011" t="s">
        <v>1</v>
      </c>
      <c r="E1738" s="1011" t="s">
        <v>135</v>
      </c>
      <c r="F1738" s="1011" t="s">
        <v>38</v>
      </c>
      <c r="G1738" s="1011" t="s">
        <v>38</v>
      </c>
      <c r="H1738" s="1011" t="s">
        <v>92</v>
      </c>
      <c r="I1738" s="1011" t="s">
        <v>2560</v>
      </c>
      <c r="J1738" s="1011" t="s">
        <v>2561</v>
      </c>
      <c r="K1738" s="1011" t="s">
        <v>1329</v>
      </c>
      <c r="L1738" s="1011" t="s">
        <v>47</v>
      </c>
      <c r="M1738" s="1011" t="s">
        <v>198</v>
      </c>
      <c r="N1738" s="1011">
        <v>526</v>
      </c>
      <c r="O1738" s="1011">
        <v>509</v>
      </c>
      <c r="P1738" s="1011">
        <v>18410</v>
      </c>
      <c r="Q1738" s="1011">
        <v>10437.469999999999</v>
      </c>
      <c r="R1738" s="1011">
        <v>-483.86</v>
      </c>
      <c r="S1738" s="1011">
        <v>1602.54188107</v>
      </c>
      <c r="T1738" s="1011">
        <v>0</v>
      </c>
      <c r="U1738" s="1011">
        <v>0</v>
      </c>
      <c r="V1738" s="1011">
        <v>-483.86</v>
      </c>
      <c r="W1738" s="1011" t="s">
        <v>2562</v>
      </c>
      <c r="X1738" s="1011" t="s">
        <v>2430</v>
      </c>
      <c r="Y1738" s="1011" t="s">
        <v>2563</v>
      </c>
      <c r="AA1738" s="1011" t="s">
        <v>2564</v>
      </c>
      <c r="AB1738" s="1011" t="s">
        <v>140</v>
      </c>
    </row>
    <row r="1739" spans="1:28" x14ac:dyDescent="0.25">
      <c r="A1739" s="1011">
        <v>74181983</v>
      </c>
      <c r="B1739" s="1011" t="s">
        <v>1369</v>
      </c>
      <c r="C1739" s="1011" t="s">
        <v>1326</v>
      </c>
      <c r="D1739" s="1011" t="s">
        <v>1</v>
      </c>
      <c r="E1739" s="1011" t="s">
        <v>135</v>
      </c>
      <c r="F1739" s="1011" t="s">
        <v>6</v>
      </c>
      <c r="G1739" s="1011" t="s">
        <v>6</v>
      </c>
      <c r="H1739" s="1011" t="s">
        <v>99</v>
      </c>
      <c r="I1739" s="1011" t="s">
        <v>1370</v>
      </c>
      <c r="J1739" s="1011" t="s">
        <v>1371</v>
      </c>
      <c r="K1739" s="1011" t="s">
        <v>1329</v>
      </c>
      <c r="L1739" s="1011" t="s">
        <v>47</v>
      </c>
      <c r="M1739" s="1011" t="s">
        <v>198</v>
      </c>
      <c r="N1739" s="1011">
        <v>382</v>
      </c>
      <c r="O1739" s="1011">
        <v>9</v>
      </c>
      <c r="P1739" s="1011">
        <v>10232.5</v>
      </c>
      <c r="Q1739" s="1011">
        <v>14270.64</v>
      </c>
      <c r="R1739" s="1011">
        <v>2066</v>
      </c>
      <c r="S1739" s="1011">
        <v>818.80104209000001</v>
      </c>
      <c r="T1739" s="1011">
        <v>0</v>
      </c>
      <c r="U1739" s="1011">
        <v>0</v>
      </c>
      <c r="V1739" s="1011">
        <v>2066</v>
      </c>
      <c r="W1739" s="1011" t="s">
        <v>1372</v>
      </c>
      <c r="X1739" s="1011" t="s">
        <v>1331</v>
      </c>
      <c r="Y1739" s="1011" t="s">
        <v>1373</v>
      </c>
      <c r="AA1739" s="1011" t="s">
        <v>1374</v>
      </c>
      <c r="AB1739" s="1011" t="s">
        <v>140</v>
      </c>
    </row>
    <row r="1740" spans="1:28" x14ac:dyDescent="0.25">
      <c r="A1740" s="1011">
        <v>33754342</v>
      </c>
      <c r="B1740" s="1011" t="s">
        <v>1850</v>
      </c>
      <c r="C1740" s="1011" t="s">
        <v>1326</v>
      </c>
      <c r="D1740" s="1011" t="s">
        <v>1</v>
      </c>
      <c r="E1740" s="1011" t="s">
        <v>135</v>
      </c>
      <c r="F1740" s="1011" t="s">
        <v>74</v>
      </c>
      <c r="G1740" s="1011" t="s">
        <v>74</v>
      </c>
      <c r="H1740" s="1011" t="s">
        <v>92</v>
      </c>
      <c r="I1740" s="1011" t="s">
        <v>1688</v>
      </c>
      <c r="J1740" s="1011" t="s">
        <v>1416</v>
      </c>
      <c r="K1740" s="1011" t="s">
        <v>1329</v>
      </c>
      <c r="L1740" s="1011" t="s">
        <v>47</v>
      </c>
      <c r="M1740" s="1011" t="s">
        <v>198</v>
      </c>
      <c r="N1740" s="1011">
        <v>24.25</v>
      </c>
      <c r="O1740" s="1011">
        <v>18.25</v>
      </c>
      <c r="P1740" s="1011">
        <v>761.52</v>
      </c>
      <c r="Q1740" s="1011">
        <v>1006.62</v>
      </c>
      <c r="R1740" s="1011">
        <v>116.53</v>
      </c>
      <c r="S1740" s="1011">
        <v>223.69964352</v>
      </c>
      <c r="T1740" s="1011">
        <v>0</v>
      </c>
      <c r="U1740" s="1011">
        <v>0</v>
      </c>
      <c r="V1740" s="1011">
        <v>116.53</v>
      </c>
      <c r="W1740" s="1011" t="s">
        <v>1397</v>
      </c>
      <c r="X1740" s="1011" t="s">
        <v>1331</v>
      </c>
      <c r="Y1740" s="1011" t="s">
        <v>1851</v>
      </c>
      <c r="AA1740" s="1011" t="s">
        <v>1852</v>
      </c>
      <c r="AB1740" s="1011" t="s">
        <v>140</v>
      </c>
    </row>
    <row r="1741" spans="1:28" x14ac:dyDescent="0.25">
      <c r="A1741" s="1011">
        <v>63995401</v>
      </c>
      <c r="B1741" s="1011" t="s">
        <v>1419</v>
      </c>
      <c r="C1741" s="1011" t="s">
        <v>1326</v>
      </c>
      <c r="D1741" s="1011" t="s">
        <v>1</v>
      </c>
      <c r="E1741" s="1011" t="s">
        <v>135</v>
      </c>
      <c r="F1741" s="1011" t="s">
        <v>6</v>
      </c>
      <c r="G1741" s="1011" t="s">
        <v>6</v>
      </c>
      <c r="H1741" s="1011" t="s">
        <v>94</v>
      </c>
      <c r="I1741" s="1011" t="s">
        <v>1420</v>
      </c>
      <c r="J1741" s="1011" t="s">
        <v>1421</v>
      </c>
      <c r="K1741" s="1011" t="s">
        <v>1329</v>
      </c>
      <c r="L1741" s="1011" t="s">
        <v>47</v>
      </c>
      <c r="M1741" s="1011" t="s">
        <v>198</v>
      </c>
      <c r="N1741" s="1011">
        <v>518</v>
      </c>
      <c r="O1741" s="1011">
        <v>402</v>
      </c>
      <c r="P1741" s="1011">
        <v>14725.5</v>
      </c>
      <c r="Q1741" s="1011">
        <v>14526.41</v>
      </c>
      <c r="R1741" s="1011">
        <v>3231.26</v>
      </c>
      <c r="S1741" s="1011">
        <v>1659.0970574999999</v>
      </c>
      <c r="T1741" s="1011">
        <v>0</v>
      </c>
      <c r="U1741" s="1011">
        <v>0</v>
      </c>
      <c r="V1741" s="1011">
        <v>3231.26</v>
      </c>
      <c r="W1741" s="1011" t="s">
        <v>1422</v>
      </c>
      <c r="X1741" s="1011" t="s">
        <v>1331</v>
      </c>
      <c r="Y1741" s="1011" t="s">
        <v>1423</v>
      </c>
      <c r="AA1741" s="1011" t="s">
        <v>1424</v>
      </c>
      <c r="AB1741" s="1011" t="s">
        <v>140</v>
      </c>
    </row>
    <row r="1742" spans="1:28" x14ac:dyDescent="0.25">
      <c r="A1742" s="1011">
        <v>74181983</v>
      </c>
      <c r="B1742" s="1011" t="s">
        <v>1369</v>
      </c>
      <c r="C1742" s="1011" t="s">
        <v>1326</v>
      </c>
      <c r="D1742" s="1011" t="s">
        <v>1</v>
      </c>
      <c r="E1742" s="1011" t="s">
        <v>135</v>
      </c>
      <c r="F1742" s="1011" t="s">
        <v>6</v>
      </c>
      <c r="G1742" s="1011" t="s">
        <v>6</v>
      </c>
      <c r="H1742" s="1011" t="s">
        <v>98</v>
      </c>
      <c r="I1742" s="1011" t="s">
        <v>1370</v>
      </c>
      <c r="J1742" s="1011" t="s">
        <v>1371</v>
      </c>
      <c r="K1742" s="1011" t="s">
        <v>1329</v>
      </c>
      <c r="L1742" s="1011" t="s">
        <v>47</v>
      </c>
      <c r="M1742" s="1011" t="s">
        <v>198</v>
      </c>
      <c r="N1742" s="1011">
        <v>241.6</v>
      </c>
      <c r="O1742" s="1011">
        <v>80.599999999999994</v>
      </c>
      <c r="P1742" s="1011">
        <v>6694.26</v>
      </c>
      <c r="Q1742" s="1011">
        <v>9067.75</v>
      </c>
      <c r="R1742" s="1011">
        <v>1332.24</v>
      </c>
      <c r="S1742" s="1011">
        <v>952.00695647999999</v>
      </c>
      <c r="T1742" s="1011">
        <v>0</v>
      </c>
      <c r="U1742" s="1011">
        <v>0</v>
      </c>
      <c r="V1742" s="1011">
        <v>1332.24</v>
      </c>
      <c r="W1742" s="1011" t="s">
        <v>1372</v>
      </c>
      <c r="X1742" s="1011" t="s">
        <v>1331</v>
      </c>
      <c r="Y1742" s="1011" t="s">
        <v>1373</v>
      </c>
      <c r="AA1742" s="1011" t="s">
        <v>1374</v>
      </c>
      <c r="AB1742" s="1011" t="s">
        <v>140</v>
      </c>
    </row>
    <row r="1743" spans="1:28" x14ac:dyDescent="0.25">
      <c r="A1743" s="1011">
        <v>24079261</v>
      </c>
      <c r="B1743" s="1011" t="s">
        <v>2010</v>
      </c>
      <c r="C1743" s="1011" t="s">
        <v>1326</v>
      </c>
      <c r="D1743" s="1011" t="s">
        <v>1</v>
      </c>
      <c r="E1743" s="1011" t="s">
        <v>135</v>
      </c>
      <c r="F1743" s="1011" t="s">
        <v>14</v>
      </c>
      <c r="G1743" s="1011" t="s">
        <v>14</v>
      </c>
      <c r="H1743" s="1011" t="s">
        <v>97</v>
      </c>
      <c r="I1743" s="1011" t="s">
        <v>2011</v>
      </c>
      <c r="J1743" s="1011" t="s">
        <v>1439</v>
      </c>
      <c r="K1743" s="1011" t="s">
        <v>1329</v>
      </c>
      <c r="L1743" s="1011" t="s">
        <v>47</v>
      </c>
      <c r="M1743" s="1011" t="s">
        <v>198</v>
      </c>
      <c r="N1743" s="1011">
        <v>388.25009999999997</v>
      </c>
      <c r="O1743" s="1011">
        <v>253.75</v>
      </c>
      <c r="P1743" s="1011">
        <v>9674.09</v>
      </c>
      <c r="Q1743" s="1011">
        <v>14261.1</v>
      </c>
      <c r="R1743" s="1011">
        <v>2955.8358012799999</v>
      </c>
      <c r="S1743" s="1011">
        <v>2748.6318134399999</v>
      </c>
      <c r="T1743" s="1011">
        <v>-0.44419871999999999</v>
      </c>
      <c r="U1743" s="1011">
        <v>0</v>
      </c>
      <c r="V1743" s="1011">
        <v>2956.28</v>
      </c>
      <c r="W1743" s="1011" t="s">
        <v>1440</v>
      </c>
      <c r="X1743" s="1011" t="s">
        <v>1331</v>
      </c>
      <c r="Y1743" s="1011" t="s">
        <v>2012</v>
      </c>
      <c r="AA1743" s="1011" t="s">
        <v>2013</v>
      </c>
      <c r="AB1743" s="1011" t="s">
        <v>140</v>
      </c>
    </row>
    <row r="1744" spans="1:28" x14ac:dyDescent="0.25">
      <c r="A1744" s="1011">
        <v>63995401</v>
      </c>
      <c r="B1744" s="1011" t="s">
        <v>1419</v>
      </c>
      <c r="C1744" s="1011" t="s">
        <v>1326</v>
      </c>
      <c r="D1744" s="1011" t="s">
        <v>1</v>
      </c>
      <c r="E1744" s="1011" t="s">
        <v>135</v>
      </c>
      <c r="F1744" s="1011" t="s">
        <v>6</v>
      </c>
      <c r="G1744" s="1011" t="s">
        <v>6</v>
      </c>
      <c r="H1744" s="1011" t="s">
        <v>100</v>
      </c>
      <c r="I1744" s="1011" t="s">
        <v>1420</v>
      </c>
      <c r="J1744" s="1011" t="s">
        <v>1421</v>
      </c>
      <c r="K1744" s="1011" t="s">
        <v>1329</v>
      </c>
      <c r="L1744" s="1011" t="s">
        <v>47</v>
      </c>
      <c r="M1744" s="1011" t="s">
        <v>198</v>
      </c>
      <c r="N1744" s="1011">
        <v>92.25</v>
      </c>
      <c r="O1744" s="1011">
        <v>91.25</v>
      </c>
      <c r="P1744" s="1011">
        <v>1527</v>
      </c>
      <c r="Q1744" s="1011">
        <v>5049.2700000000004</v>
      </c>
      <c r="R1744" s="1011">
        <v>888.44</v>
      </c>
      <c r="S1744" s="1011">
        <v>520.68108611000002</v>
      </c>
      <c r="T1744" s="1011">
        <v>0</v>
      </c>
      <c r="U1744" s="1011">
        <v>0</v>
      </c>
      <c r="V1744" s="1011">
        <v>888.44</v>
      </c>
      <c r="W1744" s="1011" t="s">
        <v>1422</v>
      </c>
      <c r="X1744" s="1011" t="s">
        <v>1331</v>
      </c>
      <c r="Y1744" s="1011" t="s">
        <v>1423</v>
      </c>
      <c r="AA1744" s="1011" t="s">
        <v>1424</v>
      </c>
      <c r="AB1744" s="1011" t="s">
        <v>140</v>
      </c>
    </row>
    <row r="1745" spans="1:28" x14ac:dyDescent="0.25">
      <c r="A1745" s="1011">
        <v>63756076</v>
      </c>
      <c r="B1745" s="1011" t="s">
        <v>1872</v>
      </c>
      <c r="C1745" s="1011" t="s">
        <v>1326</v>
      </c>
      <c r="D1745" s="1011" t="s">
        <v>1</v>
      </c>
      <c r="E1745" s="1011" t="s">
        <v>135</v>
      </c>
      <c r="F1745" s="1011" t="s">
        <v>6</v>
      </c>
      <c r="G1745" s="1011" t="s">
        <v>6</v>
      </c>
      <c r="H1745" s="1011" t="s">
        <v>94</v>
      </c>
      <c r="I1745" s="1011" t="s">
        <v>1873</v>
      </c>
      <c r="J1745" s="1011" t="s">
        <v>1874</v>
      </c>
      <c r="K1745" s="1011" t="s">
        <v>1329</v>
      </c>
      <c r="L1745" s="1011" t="s">
        <v>47</v>
      </c>
      <c r="M1745" s="1011" t="s">
        <v>198</v>
      </c>
      <c r="N1745" s="1011">
        <v>260.75</v>
      </c>
      <c r="O1745" s="1011">
        <v>40.75</v>
      </c>
      <c r="P1745" s="1011">
        <v>6924</v>
      </c>
      <c r="Q1745" s="1011">
        <v>5996.98</v>
      </c>
      <c r="R1745" s="1011">
        <v>801.21</v>
      </c>
      <c r="S1745" s="1011">
        <v>793.94869258999995</v>
      </c>
      <c r="T1745" s="1011">
        <v>0</v>
      </c>
      <c r="U1745" s="1011">
        <v>0</v>
      </c>
      <c r="V1745" s="1011">
        <v>801.21</v>
      </c>
      <c r="W1745" s="1011" t="s">
        <v>1875</v>
      </c>
      <c r="X1745" s="1011" t="s">
        <v>1331</v>
      </c>
      <c r="Y1745" s="1011" t="s">
        <v>1876</v>
      </c>
      <c r="AA1745" s="1011" t="s">
        <v>1877</v>
      </c>
      <c r="AB1745" s="1011" t="s">
        <v>140</v>
      </c>
    </row>
    <row r="1746" spans="1:28" x14ac:dyDescent="0.25">
      <c r="A1746" s="1011">
        <v>34152462</v>
      </c>
      <c r="B1746" s="1011" t="s">
        <v>2448</v>
      </c>
      <c r="C1746" s="1011" t="s">
        <v>1326</v>
      </c>
      <c r="D1746" s="1011" t="s">
        <v>1</v>
      </c>
      <c r="E1746" s="1011" t="s">
        <v>135</v>
      </c>
      <c r="F1746" s="1011" t="s">
        <v>62</v>
      </c>
      <c r="G1746" s="1011" t="s">
        <v>62</v>
      </c>
      <c r="H1746" s="1011" t="s">
        <v>95</v>
      </c>
      <c r="I1746" s="1011" t="s">
        <v>1353</v>
      </c>
      <c r="J1746" s="1011" t="s">
        <v>1354</v>
      </c>
      <c r="K1746" s="1011" t="s">
        <v>1329</v>
      </c>
      <c r="L1746" s="1011" t="s">
        <v>47</v>
      </c>
      <c r="M1746" s="1011" t="s">
        <v>198</v>
      </c>
      <c r="N1746" s="1011">
        <v>447</v>
      </c>
      <c r="O1746" s="1011">
        <v>306</v>
      </c>
      <c r="P1746" s="1011">
        <v>5150.45</v>
      </c>
      <c r="Q1746" s="1011">
        <v>14205.75</v>
      </c>
      <c r="R1746" s="1011">
        <v>936.41585123000004</v>
      </c>
      <c r="S1746" s="1011">
        <v>3172.3501292000001</v>
      </c>
      <c r="T1746" s="1011">
        <v>244.19585122999999</v>
      </c>
      <c r="U1746" s="1011">
        <v>0</v>
      </c>
      <c r="V1746" s="1011">
        <v>936.42</v>
      </c>
      <c r="W1746" s="1011" t="s">
        <v>1355</v>
      </c>
      <c r="X1746" s="1011" t="s">
        <v>1331</v>
      </c>
      <c r="Y1746" s="1011" t="s">
        <v>2449</v>
      </c>
      <c r="Z1746" s="1011" t="s">
        <v>2450</v>
      </c>
      <c r="AA1746" s="1011" t="s">
        <v>2451</v>
      </c>
      <c r="AB1746" s="1011" t="s">
        <v>140</v>
      </c>
    </row>
    <row r="1747" spans="1:28" x14ac:dyDescent="0.25">
      <c r="A1747" s="1011">
        <v>84098797</v>
      </c>
      <c r="B1747" s="1011" t="s">
        <v>1479</v>
      </c>
      <c r="C1747" s="1011" t="s">
        <v>1326</v>
      </c>
      <c r="D1747" s="1011" t="s">
        <v>1</v>
      </c>
      <c r="E1747" s="1011" t="s">
        <v>135</v>
      </c>
      <c r="F1747" s="1011" t="s">
        <v>34</v>
      </c>
      <c r="G1747" s="1011" t="s">
        <v>34</v>
      </c>
      <c r="H1747" s="1011" t="s">
        <v>530</v>
      </c>
      <c r="I1747" s="1011" t="s">
        <v>1480</v>
      </c>
      <c r="J1747" s="1011" t="s">
        <v>1481</v>
      </c>
      <c r="K1747" s="1011" t="s">
        <v>1329</v>
      </c>
      <c r="L1747" s="1011" t="s">
        <v>47</v>
      </c>
      <c r="M1747" s="1011" t="s">
        <v>198</v>
      </c>
      <c r="N1747" s="1011">
        <v>133</v>
      </c>
      <c r="O1747" s="1011">
        <v>122</v>
      </c>
      <c r="P1747" s="1011">
        <v>6909.45</v>
      </c>
      <c r="Q1747" s="1011">
        <v>21623.23</v>
      </c>
      <c r="R1747" s="1011">
        <v>1635.13490198</v>
      </c>
      <c r="S1747" s="1011">
        <v>1761.57319835</v>
      </c>
      <c r="T1747" s="1011">
        <v>23.784901980000001</v>
      </c>
      <c r="U1747" s="1011">
        <v>0</v>
      </c>
      <c r="V1747" s="1011">
        <v>1611.35</v>
      </c>
      <c r="W1747" s="1011" t="s">
        <v>1482</v>
      </c>
      <c r="X1747" s="1011" t="s">
        <v>1331</v>
      </c>
      <c r="Y1747" s="1011" t="s">
        <v>1483</v>
      </c>
      <c r="AA1747" s="1011" t="s">
        <v>1484</v>
      </c>
      <c r="AB1747" s="1011" t="s">
        <v>140</v>
      </c>
    </row>
    <row r="1748" spans="1:28" x14ac:dyDescent="0.25">
      <c r="A1748" s="1011">
        <v>24166571</v>
      </c>
      <c r="B1748" s="1011" t="s">
        <v>2381</v>
      </c>
      <c r="C1748" s="1011" t="s">
        <v>1326</v>
      </c>
      <c r="D1748" s="1011" t="s">
        <v>1</v>
      </c>
      <c r="E1748" s="1011" t="s">
        <v>135</v>
      </c>
      <c r="F1748" s="1011" t="s">
        <v>0</v>
      </c>
      <c r="G1748" s="1011" t="s">
        <v>0</v>
      </c>
      <c r="H1748" s="1011" t="s">
        <v>99</v>
      </c>
      <c r="I1748" s="1011" t="s">
        <v>2382</v>
      </c>
      <c r="J1748" s="1011" t="s">
        <v>1499</v>
      </c>
      <c r="K1748" s="1011" t="s">
        <v>1329</v>
      </c>
      <c r="L1748" s="1011" t="s">
        <v>47</v>
      </c>
      <c r="M1748" s="1011" t="s">
        <v>198</v>
      </c>
      <c r="N1748" s="1011">
        <v>972</v>
      </c>
      <c r="O1748" s="1011">
        <v>175</v>
      </c>
      <c r="P1748" s="1011">
        <v>25330.5</v>
      </c>
      <c r="Q1748" s="1011">
        <v>38887.15</v>
      </c>
      <c r="R1748" s="1011">
        <v>4935.8</v>
      </c>
      <c r="S1748" s="1011">
        <v>1906.7521775099999</v>
      </c>
      <c r="T1748" s="1011">
        <v>0</v>
      </c>
      <c r="U1748" s="1011">
        <v>0</v>
      </c>
      <c r="V1748" s="1011">
        <v>4935.8</v>
      </c>
      <c r="W1748" s="1011" t="s">
        <v>1361</v>
      </c>
      <c r="X1748" s="1011" t="s">
        <v>1331</v>
      </c>
      <c r="Y1748" s="1011" t="s">
        <v>2383</v>
      </c>
      <c r="AA1748" s="1011" t="s">
        <v>2384</v>
      </c>
      <c r="AB1748" s="1011" t="s">
        <v>140</v>
      </c>
    </row>
    <row r="1749" spans="1:28" x14ac:dyDescent="0.25">
      <c r="A1749" s="1011">
        <v>63996508</v>
      </c>
      <c r="B1749" s="1011" t="s">
        <v>2508</v>
      </c>
      <c r="C1749" s="1011" t="s">
        <v>1326</v>
      </c>
      <c r="D1749" s="1011" t="s">
        <v>1</v>
      </c>
      <c r="E1749" s="1011" t="s">
        <v>135</v>
      </c>
      <c r="F1749" s="1011" t="s">
        <v>14</v>
      </c>
      <c r="G1749" s="1011" t="s">
        <v>14</v>
      </c>
      <c r="H1749" s="1011" t="s">
        <v>97</v>
      </c>
      <c r="I1749" s="1011" t="s">
        <v>1873</v>
      </c>
      <c r="J1749" s="1011" t="s">
        <v>1874</v>
      </c>
      <c r="K1749" s="1011" t="s">
        <v>1329</v>
      </c>
      <c r="L1749" s="1011" t="s">
        <v>47</v>
      </c>
      <c r="M1749" s="1011" t="s">
        <v>198</v>
      </c>
      <c r="N1749" s="1011">
        <v>168.41669999999999</v>
      </c>
      <c r="O1749" s="1011">
        <v>82.916700000000006</v>
      </c>
      <c r="P1749" s="1011">
        <v>5972.63</v>
      </c>
      <c r="Q1749" s="1011">
        <v>6315.15</v>
      </c>
      <c r="R1749" s="1011">
        <v>1251.0640645999999</v>
      </c>
      <c r="S1749" s="1011">
        <v>717.42088063000006</v>
      </c>
      <c r="T1749" s="1011">
        <v>-1.3359354000000001</v>
      </c>
      <c r="U1749" s="1011">
        <v>0</v>
      </c>
      <c r="V1749" s="1011">
        <v>1252.4000000000001</v>
      </c>
      <c r="W1749" s="1011" t="s">
        <v>1875</v>
      </c>
      <c r="X1749" s="1011" t="s">
        <v>1331</v>
      </c>
      <c r="Y1749" s="1011" t="s">
        <v>2509</v>
      </c>
      <c r="AA1749" s="1011" t="s">
        <v>2510</v>
      </c>
      <c r="AB1749" s="1011" t="s">
        <v>140</v>
      </c>
    </row>
    <row r="1750" spans="1:28" x14ac:dyDescent="0.25">
      <c r="A1750" s="1011">
        <v>43753961</v>
      </c>
      <c r="B1750" s="1011" t="s">
        <v>1997</v>
      </c>
      <c r="C1750" s="1011" t="s">
        <v>1326</v>
      </c>
      <c r="D1750" s="1011" t="s">
        <v>1</v>
      </c>
      <c r="E1750" s="1011" t="s">
        <v>135</v>
      </c>
      <c r="F1750" s="1011" t="s">
        <v>45</v>
      </c>
      <c r="G1750" s="1011" t="s">
        <v>45</v>
      </c>
      <c r="H1750" s="1011" t="s">
        <v>89</v>
      </c>
      <c r="I1750" s="1011" t="s">
        <v>1903</v>
      </c>
      <c r="J1750" s="1011" t="s">
        <v>1904</v>
      </c>
      <c r="K1750" s="1011" t="s">
        <v>1329</v>
      </c>
      <c r="L1750" s="1011" t="s">
        <v>47</v>
      </c>
      <c r="M1750" s="1011" t="s">
        <v>198</v>
      </c>
      <c r="N1750" s="1011">
        <v>109</v>
      </c>
      <c r="O1750" s="1011">
        <v>0</v>
      </c>
      <c r="P1750" s="1011">
        <v>744</v>
      </c>
      <c r="Q1750" s="1011">
        <v>2828.08</v>
      </c>
      <c r="R1750" s="1011">
        <v>468.16114886999998</v>
      </c>
      <c r="S1750" s="1011">
        <v>91.188000000000002</v>
      </c>
      <c r="T1750" s="1011">
        <v>0.14114887000000001</v>
      </c>
      <c r="U1750" s="1011">
        <v>0</v>
      </c>
      <c r="V1750" s="1011">
        <v>468.02</v>
      </c>
      <c r="W1750" s="1011" t="s">
        <v>1905</v>
      </c>
      <c r="X1750" s="1011" t="s">
        <v>1331</v>
      </c>
      <c r="Y1750" s="1011" t="s">
        <v>1998</v>
      </c>
      <c r="AA1750" s="1011" t="s">
        <v>1999</v>
      </c>
      <c r="AB1750" s="1011" t="s">
        <v>140</v>
      </c>
    </row>
    <row r="1751" spans="1:28" x14ac:dyDescent="0.25">
      <c r="A1751" s="1011">
        <v>43753961</v>
      </c>
      <c r="B1751" s="1011" t="s">
        <v>1997</v>
      </c>
      <c r="C1751" s="1011" t="s">
        <v>1326</v>
      </c>
      <c r="D1751" s="1011" t="s">
        <v>1</v>
      </c>
      <c r="E1751" s="1011" t="s">
        <v>135</v>
      </c>
      <c r="F1751" s="1011" t="s">
        <v>45</v>
      </c>
      <c r="G1751" s="1011" t="s">
        <v>45</v>
      </c>
      <c r="H1751" s="1011" t="s">
        <v>99</v>
      </c>
      <c r="I1751" s="1011" t="s">
        <v>1903</v>
      </c>
      <c r="J1751" s="1011" t="s">
        <v>1904</v>
      </c>
      <c r="K1751" s="1011" t="s">
        <v>1329</v>
      </c>
      <c r="L1751" s="1011" t="s">
        <v>47</v>
      </c>
      <c r="M1751" s="1011" t="s">
        <v>198</v>
      </c>
      <c r="N1751" s="1011">
        <v>1293</v>
      </c>
      <c r="O1751" s="1011">
        <v>1291</v>
      </c>
      <c r="P1751" s="1011">
        <v>38750</v>
      </c>
      <c r="Q1751" s="1011">
        <v>32875.83</v>
      </c>
      <c r="R1751" s="1011">
        <v>-2326.16</v>
      </c>
      <c r="S1751" s="1011">
        <v>7658.7563827800004</v>
      </c>
      <c r="T1751" s="1011">
        <v>0</v>
      </c>
      <c r="U1751" s="1011">
        <v>0</v>
      </c>
      <c r="V1751" s="1011">
        <v>-2326.16</v>
      </c>
      <c r="W1751" s="1011" t="s">
        <v>1905</v>
      </c>
      <c r="X1751" s="1011" t="s">
        <v>1331</v>
      </c>
      <c r="Y1751" s="1011" t="s">
        <v>1998</v>
      </c>
      <c r="AA1751" s="1011" t="s">
        <v>1999</v>
      </c>
      <c r="AB1751" s="1011" t="s">
        <v>140</v>
      </c>
    </row>
    <row r="1752" spans="1:28" x14ac:dyDescent="0.25">
      <c r="A1752" s="1011">
        <v>43753961</v>
      </c>
      <c r="B1752" s="1011" t="s">
        <v>1997</v>
      </c>
      <c r="C1752" s="1011" t="s">
        <v>1326</v>
      </c>
      <c r="D1752" s="1011" t="s">
        <v>1</v>
      </c>
      <c r="E1752" s="1011" t="s">
        <v>135</v>
      </c>
      <c r="F1752" s="1011" t="s">
        <v>45</v>
      </c>
      <c r="G1752" s="1011" t="s">
        <v>45</v>
      </c>
      <c r="H1752" s="1011" t="s">
        <v>93</v>
      </c>
      <c r="I1752" s="1011" t="s">
        <v>1903</v>
      </c>
      <c r="J1752" s="1011" t="s">
        <v>1904</v>
      </c>
      <c r="K1752" s="1011" t="s">
        <v>1329</v>
      </c>
      <c r="L1752" s="1011" t="s">
        <v>47</v>
      </c>
      <c r="M1752" s="1011" t="s">
        <v>198</v>
      </c>
      <c r="N1752" s="1011">
        <v>177</v>
      </c>
      <c r="O1752" s="1011">
        <v>16</v>
      </c>
      <c r="P1752" s="1011">
        <v>2396.5</v>
      </c>
      <c r="Q1752" s="1011">
        <v>9317.66</v>
      </c>
      <c r="R1752" s="1011">
        <v>2471.52</v>
      </c>
      <c r="S1752" s="1011">
        <v>283.15213677000003</v>
      </c>
      <c r="T1752" s="1011">
        <v>0</v>
      </c>
      <c r="U1752" s="1011">
        <v>0</v>
      </c>
      <c r="V1752" s="1011">
        <v>2471.52</v>
      </c>
      <c r="W1752" s="1011" t="s">
        <v>1905</v>
      </c>
      <c r="X1752" s="1011" t="s">
        <v>1331</v>
      </c>
      <c r="Y1752" s="1011" t="s">
        <v>1998</v>
      </c>
      <c r="AA1752" s="1011" t="s">
        <v>1999</v>
      </c>
      <c r="AB1752" s="1011" t="s">
        <v>140</v>
      </c>
    </row>
    <row r="1753" spans="1:28" x14ac:dyDescent="0.25">
      <c r="A1753" s="1011">
        <v>63996508</v>
      </c>
      <c r="B1753" s="1011" t="s">
        <v>2508</v>
      </c>
      <c r="C1753" s="1011" t="s">
        <v>1326</v>
      </c>
      <c r="D1753" s="1011" t="s">
        <v>1</v>
      </c>
      <c r="E1753" s="1011" t="s">
        <v>135</v>
      </c>
      <c r="F1753" s="1011" t="s">
        <v>14</v>
      </c>
      <c r="G1753" s="1011" t="s">
        <v>14</v>
      </c>
      <c r="H1753" s="1011" t="s">
        <v>100</v>
      </c>
      <c r="I1753" s="1011" t="s">
        <v>1873</v>
      </c>
      <c r="J1753" s="1011" t="s">
        <v>1874</v>
      </c>
      <c r="K1753" s="1011" t="s">
        <v>1329</v>
      </c>
      <c r="L1753" s="1011" t="s">
        <v>47</v>
      </c>
      <c r="M1753" s="1011" t="s">
        <v>198</v>
      </c>
      <c r="N1753" s="1011">
        <v>61.249899999999997</v>
      </c>
      <c r="O1753" s="1011">
        <v>58.249899999999997</v>
      </c>
      <c r="P1753" s="1011">
        <v>896.61</v>
      </c>
      <c r="Q1753" s="1011">
        <v>3811.67</v>
      </c>
      <c r="R1753" s="1011">
        <v>847.88</v>
      </c>
      <c r="S1753" s="1011">
        <v>450.56346614</v>
      </c>
      <c r="T1753" s="1011">
        <v>0</v>
      </c>
      <c r="U1753" s="1011">
        <v>0</v>
      </c>
      <c r="V1753" s="1011">
        <v>847.88</v>
      </c>
      <c r="W1753" s="1011" t="s">
        <v>1875</v>
      </c>
      <c r="X1753" s="1011" t="s">
        <v>1331</v>
      </c>
      <c r="Y1753" s="1011" t="s">
        <v>2509</v>
      </c>
      <c r="AA1753" s="1011" t="s">
        <v>2510</v>
      </c>
      <c r="AB1753" s="1011" t="s">
        <v>140</v>
      </c>
    </row>
    <row r="1754" spans="1:28" x14ac:dyDescent="0.25">
      <c r="A1754" s="1011">
        <v>3753498</v>
      </c>
      <c r="B1754" s="1011" t="s">
        <v>2543</v>
      </c>
      <c r="C1754" s="1011" t="s">
        <v>1326</v>
      </c>
      <c r="D1754" s="1011" t="s">
        <v>1</v>
      </c>
      <c r="E1754" s="1011" t="s">
        <v>135</v>
      </c>
      <c r="F1754" s="1011" t="s">
        <v>6</v>
      </c>
      <c r="G1754" s="1011" t="s">
        <v>6</v>
      </c>
      <c r="H1754" s="1011" t="s">
        <v>104</v>
      </c>
      <c r="I1754" s="1011" t="s">
        <v>2544</v>
      </c>
      <c r="J1754" s="1011" t="s">
        <v>1868</v>
      </c>
      <c r="K1754" s="1011" t="s">
        <v>1329</v>
      </c>
      <c r="L1754" s="1011" t="s">
        <v>47</v>
      </c>
      <c r="M1754" s="1011" t="s">
        <v>198</v>
      </c>
      <c r="N1754" s="1011">
        <v>13</v>
      </c>
      <c r="O1754" s="1011">
        <v>11</v>
      </c>
      <c r="P1754" s="1011">
        <v>326.04000000000002</v>
      </c>
      <c r="Q1754" s="1011">
        <v>424.11</v>
      </c>
      <c r="R1754" s="1011">
        <v>84.37</v>
      </c>
      <c r="S1754" s="1011">
        <v>48.828054680000001</v>
      </c>
      <c r="T1754" s="1011">
        <v>0</v>
      </c>
      <c r="U1754" s="1011">
        <v>0</v>
      </c>
      <c r="V1754" s="1011">
        <v>84.37</v>
      </c>
      <c r="W1754" s="1011" t="s">
        <v>1869</v>
      </c>
      <c r="X1754" s="1011" t="s">
        <v>1331</v>
      </c>
      <c r="Y1754" s="1011" t="s">
        <v>2545</v>
      </c>
      <c r="AA1754" s="1011" t="s">
        <v>2546</v>
      </c>
      <c r="AB1754" s="1011" t="s">
        <v>140</v>
      </c>
    </row>
    <row r="1755" spans="1:28" x14ac:dyDescent="0.25">
      <c r="A1755" s="1011">
        <v>74133471</v>
      </c>
      <c r="B1755" s="1011" t="s">
        <v>2248</v>
      </c>
      <c r="C1755" s="1011" t="s">
        <v>1326</v>
      </c>
      <c r="D1755" s="1011" t="s">
        <v>1</v>
      </c>
      <c r="E1755" s="1011" t="s">
        <v>135</v>
      </c>
      <c r="F1755" s="1011" t="s">
        <v>14</v>
      </c>
      <c r="G1755" s="1011" t="s">
        <v>14</v>
      </c>
      <c r="H1755" s="1011" t="s">
        <v>100</v>
      </c>
      <c r="I1755" s="1011" t="s">
        <v>2249</v>
      </c>
      <c r="J1755" s="1011" t="s">
        <v>2250</v>
      </c>
      <c r="K1755" s="1011" t="s">
        <v>1329</v>
      </c>
      <c r="L1755" s="1011" t="s">
        <v>47</v>
      </c>
      <c r="M1755" s="1011" t="s">
        <v>198</v>
      </c>
      <c r="N1755" s="1011">
        <v>47.416699999999999</v>
      </c>
      <c r="O1755" s="1011">
        <v>41.416699999999999</v>
      </c>
      <c r="P1755" s="1011">
        <v>950</v>
      </c>
      <c r="Q1755" s="1011">
        <v>3556.79</v>
      </c>
      <c r="R1755" s="1011">
        <v>1374.54</v>
      </c>
      <c r="S1755" s="1011">
        <v>252.93282446000001</v>
      </c>
      <c r="T1755" s="1011">
        <v>0</v>
      </c>
      <c r="U1755" s="1011">
        <v>0</v>
      </c>
      <c r="V1755" s="1011">
        <v>1374.54</v>
      </c>
      <c r="W1755" s="1011" t="s">
        <v>2251</v>
      </c>
      <c r="X1755" s="1011" t="s">
        <v>1331</v>
      </c>
      <c r="Y1755" s="1011" t="s">
        <v>2252</v>
      </c>
      <c r="AA1755" s="1011" t="s">
        <v>2253</v>
      </c>
      <c r="AB1755" s="1011" t="s">
        <v>140</v>
      </c>
    </row>
    <row r="1756" spans="1:28" x14ac:dyDescent="0.25">
      <c r="A1756" s="1011">
        <v>23936792</v>
      </c>
      <c r="B1756" s="1011" t="s">
        <v>2004</v>
      </c>
      <c r="C1756" s="1011" t="s">
        <v>417</v>
      </c>
      <c r="D1756" s="1011" t="s">
        <v>113</v>
      </c>
      <c r="E1756" s="1011" t="s">
        <v>135</v>
      </c>
      <c r="F1756" s="1011" t="s">
        <v>267</v>
      </c>
      <c r="G1756" s="1011" t="s">
        <v>1687</v>
      </c>
      <c r="H1756" s="1011" t="s">
        <v>98</v>
      </c>
      <c r="I1756" s="1011" t="s">
        <v>1656</v>
      </c>
      <c r="J1756" s="1011" t="s">
        <v>1657</v>
      </c>
      <c r="K1756" s="1011" t="s">
        <v>1329</v>
      </c>
      <c r="L1756" s="1011" t="s">
        <v>47</v>
      </c>
      <c r="M1756" s="1011" t="s">
        <v>198</v>
      </c>
      <c r="N1756" s="1011">
        <v>152.249</v>
      </c>
      <c r="O1756" s="1011">
        <v>129.249</v>
      </c>
      <c r="P1756" s="1011">
        <v>3725.54</v>
      </c>
      <c r="Q1756" s="1011">
        <v>5475.02</v>
      </c>
      <c r="R1756" s="1011">
        <v>1383.32</v>
      </c>
      <c r="S1756" s="1011">
        <v>668.43175628999995</v>
      </c>
      <c r="T1756" s="1011">
        <v>53.94</v>
      </c>
      <c r="U1756" s="1011">
        <v>0</v>
      </c>
      <c r="V1756" s="1011">
        <v>1383.32</v>
      </c>
      <c r="W1756" s="1011" t="s">
        <v>1658</v>
      </c>
      <c r="X1756" s="1011" t="s">
        <v>1331</v>
      </c>
      <c r="Y1756" s="1011" t="s">
        <v>2005</v>
      </c>
      <c r="AA1756" s="1011" t="s">
        <v>2006</v>
      </c>
      <c r="AB1756" s="1011" t="s">
        <v>140</v>
      </c>
    </row>
    <row r="1757" spans="1:28" x14ac:dyDescent="0.25">
      <c r="A1757" s="1011">
        <v>83766972</v>
      </c>
      <c r="B1757" s="1011" t="s">
        <v>2230</v>
      </c>
      <c r="C1757" s="1011" t="s">
        <v>1326</v>
      </c>
      <c r="D1757" s="1011" t="s">
        <v>1</v>
      </c>
      <c r="E1757" s="1011" t="s">
        <v>135</v>
      </c>
      <c r="F1757" s="1011" t="s">
        <v>0</v>
      </c>
      <c r="G1757" s="1011" t="s">
        <v>0</v>
      </c>
      <c r="H1757" s="1011" t="s">
        <v>91</v>
      </c>
      <c r="I1757" s="1011" t="s">
        <v>1327</v>
      </c>
      <c r="J1757" s="1011" t="s">
        <v>1328</v>
      </c>
      <c r="K1757" s="1011" t="s">
        <v>1329</v>
      </c>
      <c r="L1757" s="1011" t="s">
        <v>47</v>
      </c>
      <c r="M1757" s="1011" t="s">
        <v>198</v>
      </c>
      <c r="N1757" s="1011">
        <v>713</v>
      </c>
      <c r="O1757" s="1011">
        <v>79</v>
      </c>
      <c r="P1757" s="1011">
        <v>27454.52</v>
      </c>
      <c r="Q1757" s="1011">
        <v>55701.8</v>
      </c>
      <c r="R1757" s="1011">
        <v>4122.4940738100004</v>
      </c>
      <c r="S1757" s="1011">
        <v>2501.6870988599999</v>
      </c>
      <c r="T1757" s="1011">
        <v>2857.5340738099999</v>
      </c>
      <c r="U1757" s="1011">
        <v>0</v>
      </c>
      <c r="V1757" s="1011">
        <v>4122.4799999999996</v>
      </c>
      <c r="W1757" s="1011" t="s">
        <v>1330</v>
      </c>
      <c r="X1757" s="1011" t="s">
        <v>1331</v>
      </c>
      <c r="Y1757" s="1011" t="s">
        <v>2231</v>
      </c>
      <c r="AA1757" s="1011" t="s">
        <v>2232</v>
      </c>
      <c r="AB1757" s="1011" t="s">
        <v>140</v>
      </c>
    </row>
    <row r="1758" spans="1:28" x14ac:dyDescent="0.25">
      <c r="A1758" s="1011">
        <v>24229528</v>
      </c>
      <c r="B1758" s="1011" t="s">
        <v>1866</v>
      </c>
      <c r="C1758" s="1011" t="s">
        <v>1326</v>
      </c>
      <c r="D1758" s="1011" t="s">
        <v>1</v>
      </c>
      <c r="E1758" s="1011" t="s">
        <v>135</v>
      </c>
      <c r="F1758" s="1011" t="s">
        <v>20</v>
      </c>
      <c r="G1758" s="1011" t="s">
        <v>20</v>
      </c>
      <c r="H1758" s="1011" t="s">
        <v>96</v>
      </c>
      <c r="I1758" s="1011" t="s">
        <v>1867</v>
      </c>
      <c r="J1758" s="1011" t="s">
        <v>1868</v>
      </c>
      <c r="K1758" s="1011" t="s">
        <v>1329</v>
      </c>
      <c r="L1758" s="1011" t="s">
        <v>47</v>
      </c>
      <c r="M1758" s="1011" t="s">
        <v>198</v>
      </c>
      <c r="N1758" s="1011">
        <v>22.000399999999999</v>
      </c>
      <c r="O1758" s="1011">
        <v>18.000399999999999</v>
      </c>
      <c r="P1758" s="1011">
        <v>106.9</v>
      </c>
      <c r="Q1758" s="1011">
        <v>857.27</v>
      </c>
      <c r="R1758" s="1011">
        <v>342.08</v>
      </c>
      <c r="S1758" s="1011">
        <v>144.88262985</v>
      </c>
      <c r="T1758" s="1011">
        <v>0</v>
      </c>
      <c r="U1758" s="1011">
        <v>0</v>
      </c>
      <c r="V1758" s="1011">
        <v>342.08</v>
      </c>
      <c r="W1758" s="1011" t="s">
        <v>1869</v>
      </c>
      <c r="X1758" s="1011" t="s">
        <v>1331</v>
      </c>
      <c r="Y1758" s="1011" t="s">
        <v>1870</v>
      </c>
      <c r="AA1758" s="1011" t="s">
        <v>1871</v>
      </c>
      <c r="AB1758" s="1011" t="s">
        <v>140</v>
      </c>
    </row>
    <row r="1759" spans="1:28" x14ac:dyDescent="0.25">
      <c r="A1759" s="1011">
        <v>93772242</v>
      </c>
      <c r="B1759" s="1011" t="s">
        <v>1578</v>
      </c>
      <c r="C1759" s="1011" t="s">
        <v>1326</v>
      </c>
      <c r="D1759" s="1011" t="s">
        <v>1</v>
      </c>
      <c r="E1759" s="1011" t="s">
        <v>135</v>
      </c>
      <c r="F1759" s="1011" t="s">
        <v>20</v>
      </c>
      <c r="G1759" s="1011" t="s">
        <v>20</v>
      </c>
      <c r="H1759" s="1011" t="s">
        <v>95</v>
      </c>
      <c r="I1759" s="1011" t="s">
        <v>1579</v>
      </c>
      <c r="J1759" s="1011" t="s">
        <v>1396</v>
      </c>
      <c r="K1759" s="1011" t="s">
        <v>1329</v>
      </c>
      <c r="L1759" s="1011" t="s">
        <v>47</v>
      </c>
      <c r="M1759" s="1011" t="s">
        <v>198</v>
      </c>
      <c r="N1759" s="1011">
        <v>141</v>
      </c>
      <c r="O1759" s="1011">
        <v>87</v>
      </c>
      <c r="P1759" s="1011">
        <v>1726.87</v>
      </c>
      <c r="Q1759" s="1011">
        <v>5577.42</v>
      </c>
      <c r="R1759" s="1011">
        <v>1246.55188873</v>
      </c>
      <c r="S1759" s="1011">
        <v>976.51093018999995</v>
      </c>
      <c r="T1759" s="1011">
        <v>-2.8111270000000001E-2</v>
      </c>
      <c r="U1759" s="1011">
        <v>0</v>
      </c>
      <c r="V1759" s="1011">
        <v>1246.58</v>
      </c>
      <c r="W1759" s="1011" t="s">
        <v>1397</v>
      </c>
      <c r="X1759" s="1011" t="s">
        <v>1331</v>
      </c>
      <c r="Y1759" s="1011" t="s">
        <v>1580</v>
      </c>
      <c r="AA1759" s="1011" t="s">
        <v>1581</v>
      </c>
      <c r="AB1759" s="1011" t="s">
        <v>140</v>
      </c>
    </row>
    <row r="1760" spans="1:28" x14ac:dyDescent="0.25">
      <c r="A1760" s="1011">
        <v>64166572</v>
      </c>
      <c r="B1760" s="1011" t="s">
        <v>2082</v>
      </c>
      <c r="C1760" s="1011" t="s">
        <v>1326</v>
      </c>
      <c r="D1760" s="1011" t="s">
        <v>1</v>
      </c>
      <c r="E1760" s="1011" t="s">
        <v>135</v>
      </c>
      <c r="F1760" s="1011" t="s">
        <v>20</v>
      </c>
      <c r="G1760" s="1011" t="s">
        <v>20</v>
      </c>
      <c r="H1760" s="1011" t="s">
        <v>100</v>
      </c>
      <c r="I1760" s="1011" t="s">
        <v>2083</v>
      </c>
      <c r="J1760" s="1011" t="s">
        <v>1499</v>
      </c>
      <c r="K1760" s="1011" t="s">
        <v>1329</v>
      </c>
      <c r="L1760" s="1011" t="s">
        <v>47</v>
      </c>
      <c r="M1760" s="1011" t="s">
        <v>198</v>
      </c>
      <c r="N1760" s="1011">
        <v>191.5</v>
      </c>
      <c r="O1760" s="1011">
        <v>92.5</v>
      </c>
      <c r="P1760" s="1011">
        <v>6587.23</v>
      </c>
      <c r="Q1760" s="1011">
        <v>20646.73</v>
      </c>
      <c r="R1760" s="1011">
        <v>4322.93</v>
      </c>
      <c r="S1760" s="1011">
        <v>481.15098311999998</v>
      </c>
      <c r="T1760" s="1011">
        <v>0</v>
      </c>
      <c r="U1760" s="1011">
        <v>0</v>
      </c>
      <c r="V1760" s="1011">
        <v>4322.93</v>
      </c>
      <c r="W1760" s="1011" t="s">
        <v>1361</v>
      </c>
      <c r="X1760" s="1011" t="s">
        <v>1331</v>
      </c>
      <c r="Y1760" s="1011" t="s">
        <v>2084</v>
      </c>
      <c r="AA1760" s="1011" t="s">
        <v>2085</v>
      </c>
      <c r="AB1760" s="1011" t="s">
        <v>140</v>
      </c>
    </row>
    <row r="1761" spans="1:28" x14ac:dyDescent="0.25">
      <c r="A1761" s="1011">
        <v>64042872</v>
      </c>
      <c r="B1761" s="1011" t="s">
        <v>1364</v>
      </c>
      <c r="C1761" s="1011" t="s">
        <v>1365</v>
      </c>
      <c r="D1761" s="1011" t="s">
        <v>1</v>
      </c>
      <c r="E1761" s="1011" t="s">
        <v>135</v>
      </c>
      <c r="F1761" s="1011" t="s">
        <v>34</v>
      </c>
      <c r="G1761" s="1011" t="s">
        <v>34</v>
      </c>
      <c r="H1761" s="1011" t="s">
        <v>94</v>
      </c>
      <c r="I1761" s="1011" t="s">
        <v>1366</v>
      </c>
      <c r="J1761" s="1011" t="s">
        <v>1354</v>
      </c>
      <c r="K1761" s="1011" t="s">
        <v>1329</v>
      </c>
      <c r="L1761" s="1011" t="s">
        <v>47</v>
      </c>
      <c r="M1761" s="1011" t="s">
        <v>198</v>
      </c>
      <c r="N1761" s="1011">
        <v>530.5</v>
      </c>
      <c r="O1761" s="1011">
        <v>395.5</v>
      </c>
      <c r="P1761" s="1011">
        <v>9621</v>
      </c>
      <c r="Q1761" s="1011">
        <v>13161.42</v>
      </c>
      <c r="R1761" s="1011">
        <v>2350.5300000000002</v>
      </c>
      <c r="S1761" s="1011">
        <v>1653.0872861</v>
      </c>
      <c r="T1761" s="1011">
        <v>0</v>
      </c>
      <c r="U1761" s="1011">
        <v>0</v>
      </c>
      <c r="V1761" s="1011">
        <v>2350.5300000000002</v>
      </c>
      <c r="W1761" s="1011" t="s">
        <v>1355</v>
      </c>
      <c r="X1761" s="1011" t="s">
        <v>1331</v>
      </c>
      <c r="Y1761" s="1011" t="s">
        <v>1367</v>
      </c>
      <c r="AA1761" s="1011" t="s">
        <v>1368</v>
      </c>
      <c r="AB1761" s="1011" t="s">
        <v>140</v>
      </c>
    </row>
    <row r="1762" spans="1:28" x14ac:dyDescent="0.25">
      <c r="A1762" s="1011">
        <v>14106363</v>
      </c>
      <c r="B1762" s="1011" t="s">
        <v>2208</v>
      </c>
      <c r="C1762" s="1011" t="s">
        <v>1326</v>
      </c>
      <c r="D1762" s="1011" t="s">
        <v>1</v>
      </c>
      <c r="E1762" s="1011" t="s">
        <v>135</v>
      </c>
      <c r="F1762" s="1011" t="s">
        <v>34</v>
      </c>
      <c r="G1762" s="1011" t="s">
        <v>34</v>
      </c>
      <c r="H1762" s="1011" t="s">
        <v>101</v>
      </c>
      <c r="I1762" s="1011" t="s">
        <v>1675</v>
      </c>
      <c r="J1762" s="1011" t="s">
        <v>1676</v>
      </c>
      <c r="K1762" s="1011" t="s">
        <v>1329</v>
      </c>
      <c r="L1762" s="1011" t="s">
        <v>47</v>
      </c>
      <c r="M1762" s="1011" t="s">
        <v>198</v>
      </c>
      <c r="N1762" s="1011">
        <v>53.166800000000002</v>
      </c>
      <c r="O1762" s="1011">
        <v>47.166800000000002</v>
      </c>
      <c r="P1762" s="1011">
        <v>981.65</v>
      </c>
      <c r="Q1762" s="1011">
        <v>1929.62</v>
      </c>
      <c r="R1762" s="1011">
        <v>317.06</v>
      </c>
      <c r="S1762" s="1011">
        <v>337.93898582000003</v>
      </c>
      <c r="T1762" s="1011">
        <v>0</v>
      </c>
      <c r="U1762" s="1011">
        <v>0</v>
      </c>
      <c r="V1762" s="1011">
        <v>317.06</v>
      </c>
      <c r="W1762" s="1011" t="s">
        <v>47</v>
      </c>
      <c r="X1762" s="1011" t="s">
        <v>1331</v>
      </c>
      <c r="Y1762" s="1011" t="s">
        <v>2209</v>
      </c>
      <c r="AA1762" s="1011" t="s">
        <v>2210</v>
      </c>
      <c r="AB1762" s="1011" t="s">
        <v>140</v>
      </c>
    </row>
    <row r="1763" spans="1:28" x14ac:dyDescent="0.25">
      <c r="A1763" s="1011">
        <v>64042203</v>
      </c>
      <c r="B1763" s="1011" t="s">
        <v>1532</v>
      </c>
      <c r="C1763" s="1011" t="s">
        <v>1326</v>
      </c>
      <c r="D1763" s="1011" t="s">
        <v>1</v>
      </c>
      <c r="E1763" s="1011" t="s">
        <v>135</v>
      </c>
      <c r="F1763" s="1011" t="s">
        <v>20</v>
      </c>
      <c r="G1763" s="1011" t="s">
        <v>20</v>
      </c>
      <c r="H1763" s="1011" t="s">
        <v>97</v>
      </c>
      <c r="I1763" s="1011" t="s">
        <v>1533</v>
      </c>
      <c r="J1763" s="1011" t="s">
        <v>1534</v>
      </c>
      <c r="K1763" s="1011" t="s">
        <v>1329</v>
      </c>
      <c r="L1763" s="1011" t="s">
        <v>47</v>
      </c>
      <c r="M1763" s="1011" t="s">
        <v>198</v>
      </c>
      <c r="N1763" s="1011">
        <v>2100</v>
      </c>
      <c r="O1763" s="1011">
        <v>1069</v>
      </c>
      <c r="P1763" s="1011">
        <v>42505.21</v>
      </c>
      <c r="Q1763" s="1011">
        <v>42253.62</v>
      </c>
      <c r="R1763" s="1011">
        <v>1989.79675049</v>
      </c>
      <c r="S1763" s="1011">
        <v>10352.057603679999</v>
      </c>
      <c r="T1763" s="1011">
        <v>0.69675049</v>
      </c>
      <c r="U1763" s="1011">
        <v>1.35</v>
      </c>
      <c r="V1763" s="1011">
        <v>1990.45</v>
      </c>
      <c r="W1763" s="1011" t="s">
        <v>1535</v>
      </c>
      <c r="X1763" s="1011" t="s">
        <v>1331</v>
      </c>
      <c r="Y1763" s="1011" t="s">
        <v>1536</v>
      </c>
      <c r="AA1763" s="1011" t="s">
        <v>1537</v>
      </c>
      <c r="AB1763" s="1011" t="s">
        <v>140</v>
      </c>
    </row>
    <row r="1764" spans="1:28" x14ac:dyDescent="0.25">
      <c r="A1764" s="1011">
        <v>44256188</v>
      </c>
      <c r="B1764" s="1011" t="s">
        <v>2360</v>
      </c>
      <c r="C1764" s="1011" t="s">
        <v>1326</v>
      </c>
      <c r="D1764" s="1011" t="s">
        <v>1</v>
      </c>
      <c r="E1764" s="1011" t="s">
        <v>135</v>
      </c>
      <c r="F1764" s="1011" t="s">
        <v>11</v>
      </c>
      <c r="G1764" s="1011" t="s">
        <v>11</v>
      </c>
      <c r="H1764" s="1011" t="s">
        <v>90</v>
      </c>
      <c r="I1764" s="1011" t="s">
        <v>2361</v>
      </c>
      <c r="J1764" s="1011" t="s">
        <v>1574</v>
      </c>
      <c r="K1764" s="1011" t="s">
        <v>1329</v>
      </c>
      <c r="L1764" s="1011" t="s">
        <v>47</v>
      </c>
      <c r="M1764" s="1011" t="s">
        <v>198</v>
      </c>
      <c r="N1764" s="1011">
        <v>300</v>
      </c>
      <c r="O1764" s="1011">
        <v>299</v>
      </c>
      <c r="P1764" s="1011">
        <v>9210</v>
      </c>
      <c r="Q1764" s="1011">
        <v>26422.86</v>
      </c>
      <c r="R1764" s="1011">
        <v>1823.84</v>
      </c>
      <c r="S1764" s="1011">
        <v>1313.66456625</v>
      </c>
      <c r="T1764" s="1011">
        <v>0</v>
      </c>
      <c r="U1764" s="1011">
        <v>198.62</v>
      </c>
      <c r="V1764" s="1011">
        <v>2022.46</v>
      </c>
      <c r="W1764" s="1011" t="s">
        <v>1575</v>
      </c>
      <c r="X1764" s="1011" t="s">
        <v>1331</v>
      </c>
      <c r="Y1764" s="1011" t="s">
        <v>2362</v>
      </c>
      <c r="AA1764" s="1011" t="s">
        <v>1921</v>
      </c>
      <c r="AB1764" s="1011" t="s">
        <v>140</v>
      </c>
    </row>
    <row r="1765" spans="1:28" x14ac:dyDescent="0.25">
      <c r="A1765" s="1011">
        <v>64062466</v>
      </c>
      <c r="B1765" s="1011" t="s">
        <v>1414</v>
      </c>
      <c r="C1765" s="1011" t="s">
        <v>1326</v>
      </c>
      <c r="D1765" s="1011" t="s">
        <v>1</v>
      </c>
      <c r="E1765" s="1011" t="s">
        <v>135</v>
      </c>
      <c r="F1765" s="1011" t="s">
        <v>62</v>
      </c>
      <c r="G1765" s="1011" t="s">
        <v>62</v>
      </c>
      <c r="H1765" s="1011" t="s">
        <v>96</v>
      </c>
      <c r="I1765" s="1011" t="s">
        <v>1415</v>
      </c>
      <c r="J1765" s="1011" t="s">
        <v>1416</v>
      </c>
      <c r="K1765" s="1011" t="s">
        <v>1329</v>
      </c>
      <c r="L1765" s="1011" t="s">
        <v>47</v>
      </c>
      <c r="M1765" s="1011" t="s">
        <v>198</v>
      </c>
      <c r="N1765" s="1011">
        <v>151</v>
      </c>
      <c r="O1765" s="1011">
        <v>150</v>
      </c>
      <c r="P1765" s="1011">
        <v>158.22</v>
      </c>
      <c r="Q1765" s="1011">
        <v>1157.26</v>
      </c>
      <c r="R1765" s="1011">
        <v>77.09</v>
      </c>
      <c r="S1765" s="1011">
        <v>257.7621858</v>
      </c>
      <c r="T1765" s="1011">
        <v>0</v>
      </c>
      <c r="U1765" s="1011">
        <v>0</v>
      </c>
      <c r="V1765" s="1011">
        <v>77.09</v>
      </c>
      <c r="W1765" s="1011" t="s">
        <v>1397</v>
      </c>
      <c r="X1765" s="1011" t="s">
        <v>1331</v>
      </c>
      <c r="Y1765" s="1011" t="s">
        <v>1417</v>
      </c>
      <c r="AA1765" s="1011" t="s">
        <v>1418</v>
      </c>
      <c r="AB1765" s="1011" t="s">
        <v>140</v>
      </c>
    </row>
    <row r="1766" spans="1:28" x14ac:dyDescent="0.25">
      <c r="A1766" s="1011">
        <v>23754310</v>
      </c>
      <c r="B1766" s="1011" t="s">
        <v>1821</v>
      </c>
      <c r="C1766" s="1011" t="s">
        <v>1326</v>
      </c>
      <c r="D1766" s="1011" t="s">
        <v>1</v>
      </c>
      <c r="E1766" s="1011" t="s">
        <v>135</v>
      </c>
      <c r="F1766" s="1011" t="s">
        <v>11</v>
      </c>
      <c r="G1766" s="1011" t="s">
        <v>11</v>
      </c>
      <c r="H1766" s="1011" t="s">
        <v>98</v>
      </c>
      <c r="I1766" s="1011" t="s">
        <v>1822</v>
      </c>
      <c r="J1766" s="1011" t="s">
        <v>1823</v>
      </c>
      <c r="K1766" s="1011" t="s">
        <v>1329</v>
      </c>
      <c r="L1766" s="1011" t="s">
        <v>47</v>
      </c>
      <c r="M1766" s="1011" t="s">
        <v>198</v>
      </c>
      <c r="N1766" s="1011">
        <v>4.75</v>
      </c>
      <c r="O1766" s="1011">
        <v>4.5</v>
      </c>
      <c r="P1766" s="1011">
        <v>95</v>
      </c>
      <c r="Q1766" s="1011">
        <v>154.91</v>
      </c>
      <c r="R1766" s="1011">
        <v>63.51</v>
      </c>
      <c r="S1766" s="1011">
        <v>16.611537850000001</v>
      </c>
      <c r="T1766" s="1011">
        <v>0</v>
      </c>
      <c r="U1766" s="1011">
        <v>0</v>
      </c>
      <c r="V1766" s="1011">
        <v>63.51</v>
      </c>
      <c r="W1766" s="1011" t="s">
        <v>1824</v>
      </c>
      <c r="X1766" s="1011" t="s">
        <v>1331</v>
      </c>
      <c r="Y1766" s="1011" t="s">
        <v>1825</v>
      </c>
      <c r="AA1766" s="1011" t="s">
        <v>1826</v>
      </c>
      <c r="AB1766" s="1011" t="s">
        <v>140</v>
      </c>
    </row>
    <row r="1767" spans="1:28" x14ac:dyDescent="0.25">
      <c r="A1767" s="1011">
        <v>14253462</v>
      </c>
      <c r="B1767" s="1011" t="s">
        <v>1798</v>
      </c>
      <c r="C1767" s="1011" t="s">
        <v>1326</v>
      </c>
      <c r="D1767" s="1011" t="s">
        <v>1</v>
      </c>
      <c r="E1767" s="1011" t="s">
        <v>135</v>
      </c>
      <c r="F1767" s="1011" t="s">
        <v>6</v>
      </c>
      <c r="G1767" s="1011" t="s">
        <v>6</v>
      </c>
      <c r="H1767" s="1011" t="s">
        <v>95</v>
      </c>
      <c r="I1767" s="1011" t="s">
        <v>1688</v>
      </c>
      <c r="J1767" s="1011" t="s">
        <v>1416</v>
      </c>
      <c r="K1767" s="1011" t="s">
        <v>1329</v>
      </c>
      <c r="L1767" s="1011" t="s">
        <v>47</v>
      </c>
      <c r="M1767" s="1011" t="s">
        <v>198</v>
      </c>
      <c r="N1767" s="1011">
        <v>422.41660000000002</v>
      </c>
      <c r="O1767" s="1011">
        <v>330.41660000000002</v>
      </c>
      <c r="P1767" s="1011">
        <v>5514.77</v>
      </c>
      <c r="Q1767" s="1011">
        <v>19161.599999999999</v>
      </c>
      <c r="R1767" s="1011">
        <v>421.12329261000002</v>
      </c>
      <c r="S1767" s="1011">
        <v>6353.6421050400004</v>
      </c>
      <c r="T1767" s="1011">
        <v>-9.6707390000000004E-2</v>
      </c>
      <c r="U1767" s="1011">
        <v>1792.93</v>
      </c>
      <c r="V1767" s="1011">
        <v>2214.15</v>
      </c>
      <c r="W1767" s="1011" t="s">
        <v>1397</v>
      </c>
      <c r="X1767" s="1011" t="s">
        <v>1331</v>
      </c>
      <c r="Y1767" s="1011" t="s">
        <v>1799</v>
      </c>
      <c r="AA1767" s="1011" t="s">
        <v>1800</v>
      </c>
      <c r="AB1767" s="1011" t="s">
        <v>140</v>
      </c>
    </row>
    <row r="1768" spans="1:28" x14ac:dyDescent="0.25">
      <c r="A1768" s="1011">
        <v>63934905</v>
      </c>
      <c r="B1768" s="1011" t="s">
        <v>2048</v>
      </c>
      <c r="C1768" s="1011" t="s">
        <v>1326</v>
      </c>
      <c r="D1768" s="1011" t="s">
        <v>1</v>
      </c>
      <c r="E1768" s="1011" t="s">
        <v>135</v>
      </c>
      <c r="F1768" s="1011" t="s">
        <v>34</v>
      </c>
      <c r="G1768" s="1011" t="s">
        <v>34</v>
      </c>
      <c r="H1768" s="1011" t="s">
        <v>93</v>
      </c>
      <c r="I1768" s="1011" t="s">
        <v>2049</v>
      </c>
      <c r="J1768" s="1011" t="s">
        <v>1510</v>
      </c>
      <c r="K1768" s="1011" t="s">
        <v>1329</v>
      </c>
      <c r="L1768" s="1011" t="s">
        <v>47</v>
      </c>
      <c r="M1768" s="1011" t="s">
        <v>198</v>
      </c>
      <c r="N1768" s="1011">
        <v>659.16679999999997</v>
      </c>
      <c r="O1768" s="1011">
        <v>228.16679999999999</v>
      </c>
      <c r="P1768" s="1011">
        <v>12002.94</v>
      </c>
      <c r="Q1768" s="1011">
        <v>22096.080000000002</v>
      </c>
      <c r="R1768" s="1011">
        <v>2182.86</v>
      </c>
      <c r="S1768" s="1011">
        <v>4044.97268674</v>
      </c>
      <c r="T1768" s="1011">
        <v>0</v>
      </c>
      <c r="U1768" s="1011">
        <v>0</v>
      </c>
      <c r="V1768" s="1011">
        <v>2182.86</v>
      </c>
      <c r="W1768" s="1011" t="s">
        <v>1511</v>
      </c>
      <c r="X1768" s="1011" t="s">
        <v>1331</v>
      </c>
      <c r="Y1768" s="1011" t="s">
        <v>2050</v>
      </c>
      <c r="AA1768" s="1011" t="s">
        <v>2051</v>
      </c>
      <c r="AB1768" s="1011" t="s">
        <v>140</v>
      </c>
    </row>
    <row r="1769" spans="1:28" x14ac:dyDescent="0.25">
      <c r="A1769" s="1011">
        <v>94156445</v>
      </c>
      <c r="B1769" s="1011" t="s">
        <v>1922</v>
      </c>
      <c r="C1769" s="1011" t="s">
        <v>1326</v>
      </c>
      <c r="D1769" s="1011" t="s">
        <v>1</v>
      </c>
      <c r="E1769" s="1011" t="s">
        <v>135</v>
      </c>
      <c r="F1769" s="1011" t="s">
        <v>20</v>
      </c>
      <c r="G1769" s="1011" t="s">
        <v>20</v>
      </c>
      <c r="H1769" s="1011" t="s">
        <v>94</v>
      </c>
      <c r="I1769" s="1011" t="s">
        <v>1923</v>
      </c>
      <c r="J1769" s="1011" t="s">
        <v>1924</v>
      </c>
      <c r="K1769" s="1011" t="s">
        <v>1329</v>
      </c>
      <c r="L1769" s="1011" t="s">
        <v>47</v>
      </c>
      <c r="M1769" s="1011" t="s">
        <v>198</v>
      </c>
      <c r="N1769" s="1011">
        <v>1141</v>
      </c>
      <c r="O1769" s="1011">
        <v>221</v>
      </c>
      <c r="P1769" s="1011">
        <v>33019</v>
      </c>
      <c r="Q1769" s="1011">
        <v>24667.43</v>
      </c>
      <c r="R1769" s="1011">
        <v>2052.67</v>
      </c>
      <c r="S1769" s="1011">
        <v>3544.7015225099999</v>
      </c>
      <c r="T1769" s="1011">
        <v>0</v>
      </c>
      <c r="U1769" s="1011">
        <v>0</v>
      </c>
      <c r="V1769" s="1011">
        <v>2042.17</v>
      </c>
      <c r="W1769" s="1011" t="s">
        <v>1925</v>
      </c>
      <c r="X1769" s="1011" t="s">
        <v>1331</v>
      </c>
      <c r="Y1769" s="1011" t="s">
        <v>1926</v>
      </c>
      <c r="AA1769" s="1011" t="s">
        <v>1927</v>
      </c>
      <c r="AB1769" s="1011" t="s">
        <v>140</v>
      </c>
    </row>
    <row r="1770" spans="1:28" x14ac:dyDescent="0.25">
      <c r="A1770" s="1011">
        <v>43771211</v>
      </c>
      <c r="B1770" s="1011" t="s">
        <v>2075</v>
      </c>
      <c r="C1770" s="1011" t="s">
        <v>1326</v>
      </c>
      <c r="D1770" s="1011" t="s">
        <v>1</v>
      </c>
      <c r="E1770" s="1011" t="s">
        <v>135</v>
      </c>
      <c r="F1770" s="1011" t="s">
        <v>34</v>
      </c>
      <c r="G1770" s="1011" t="s">
        <v>34</v>
      </c>
      <c r="H1770" s="1011" t="s">
        <v>92</v>
      </c>
      <c r="I1770" s="1011" t="s">
        <v>1404</v>
      </c>
      <c r="J1770" s="1011" t="s">
        <v>1405</v>
      </c>
      <c r="K1770" s="1011" t="s">
        <v>1329</v>
      </c>
      <c r="L1770" s="1011" t="s">
        <v>47</v>
      </c>
      <c r="M1770" s="1011" t="s">
        <v>198</v>
      </c>
      <c r="N1770" s="1011">
        <v>314</v>
      </c>
      <c r="O1770" s="1011">
        <v>312</v>
      </c>
      <c r="P1770" s="1011">
        <v>10368.51</v>
      </c>
      <c r="Q1770" s="1011">
        <v>12150.6</v>
      </c>
      <c r="R1770" s="1011">
        <v>1568.56</v>
      </c>
      <c r="S1770" s="1011">
        <v>2315.4248096400001</v>
      </c>
      <c r="T1770" s="1011">
        <v>0</v>
      </c>
      <c r="U1770" s="1011">
        <v>0</v>
      </c>
      <c r="V1770" s="1011">
        <v>1568.56</v>
      </c>
      <c r="W1770" s="1011" t="s">
        <v>1406</v>
      </c>
      <c r="X1770" s="1011" t="s">
        <v>1331</v>
      </c>
      <c r="Y1770" s="1011" t="s">
        <v>2076</v>
      </c>
      <c r="AA1770" s="1011" t="s">
        <v>2077</v>
      </c>
      <c r="AB1770" s="1011" t="s">
        <v>140</v>
      </c>
    </row>
    <row r="1771" spans="1:28" x14ac:dyDescent="0.25">
      <c r="A1771" s="1011">
        <v>3768215</v>
      </c>
      <c r="B1771" s="1011" t="s">
        <v>1801</v>
      </c>
      <c r="C1771" s="1011" t="s">
        <v>1326</v>
      </c>
      <c r="D1771" s="1011" t="s">
        <v>1</v>
      </c>
      <c r="E1771" s="1011" t="s">
        <v>135</v>
      </c>
      <c r="F1771" s="1011" t="s">
        <v>11</v>
      </c>
      <c r="G1771" s="1011" t="s">
        <v>11</v>
      </c>
      <c r="H1771" s="1011" t="s">
        <v>104</v>
      </c>
      <c r="I1771" s="1011" t="s">
        <v>1688</v>
      </c>
      <c r="J1771" s="1011" t="s">
        <v>1416</v>
      </c>
      <c r="K1771" s="1011" t="s">
        <v>1329</v>
      </c>
      <c r="L1771" s="1011" t="s">
        <v>47</v>
      </c>
      <c r="M1771" s="1011" t="s">
        <v>198</v>
      </c>
      <c r="N1771" s="1011">
        <v>67</v>
      </c>
      <c r="O1771" s="1011">
        <v>64</v>
      </c>
      <c r="P1771" s="1011">
        <v>1328.61</v>
      </c>
      <c r="Q1771" s="1011">
        <v>4254.8999999999996</v>
      </c>
      <c r="R1771" s="1011">
        <v>981.39</v>
      </c>
      <c r="S1771" s="1011">
        <v>500.69912720000002</v>
      </c>
      <c r="T1771" s="1011">
        <v>0</v>
      </c>
      <c r="U1771" s="1011">
        <v>0</v>
      </c>
      <c r="V1771" s="1011">
        <v>981.39</v>
      </c>
      <c r="W1771" s="1011" t="s">
        <v>1397</v>
      </c>
      <c r="X1771" s="1011" t="s">
        <v>1331</v>
      </c>
      <c r="Y1771" s="1011" t="s">
        <v>1802</v>
      </c>
      <c r="AA1771" s="1011" t="s">
        <v>1803</v>
      </c>
      <c r="AB1771" s="1011" t="s">
        <v>140</v>
      </c>
    </row>
    <row r="1772" spans="1:28" x14ac:dyDescent="0.25">
      <c r="A1772" s="1011">
        <v>4165502</v>
      </c>
      <c r="B1772" s="1011" t="s">
        <v>2369</v>
      </c>
      <c r="C1772" s="1011" t="s">
        <v>1326</v>
      </c>
      <c r="D1772" s="1011" t="s">
        <v>1</v>
      </c>
      <c r="E1772" s="1011" t="s">
        <v>135</v>
      </c>
      <c r="F1772" s="1011" t="s">
        <v>4</v>
      </c>
      <c r="G1772" s="1011" t="s">
        <v>4</v>
      </c>
      <c r="H1772" s="1011" t="s">
        <v>99</v>
      </c>
      <c r="I1772" s="1011" t="s">
        <v>2370</v>
      </c>
      <c r="J1772" s="1011" t="s">
        <v>1499</v>
      </c>
      <c r="K1772" s="1011" t="s">
        <v>1329</v>
      </c>
      <c r="L1772" s="1011" t="s">
        <v>47</v>
      </c>
      <c r="M1772" s="1011" t="s">
        <v>198</v>
      </c>
      <c r="N1772" s="1011">
        <v>1062</v>
      </c>
      <c r="O1772" s="1011">
        <v>848</v>
      </c>
      <c r="P1772" s="1011">
        <v>24165</v>
      </c>
      <c r="Q1772" s="1011">
        <v>35125.18</v>
      </c>
      <c r="R1772" s="1011">
        <v>3248.54</v>
      </c>
      <c r="S1772" s="1011">
        <v>3098.23833457</v>
      </c>
      <c r="T1772" s="1011">
        <v>0</v>
      </c>
      <c r="U1772" s="1011">
        <v>0</v>
      </c>
      <c r="V1772" s="1011">
        <v>3248.54</v>
      </c>
      <c r="W1772" s="1011" t="s">
        <v>1361</v>
      </c>
      <c r="X1772" s="1011" t="s">
        <v>1331</v>
      </c>
      <c r="Y1772" s="1011" t="s">
        <v>2371</v>
      </c>
      <c r="AA1772" s="1011" t="s">
        <v>2372</v>
      </c>
      <c r="AB1772" s="1011" t="s">
        <v>140</v>
      </c>
    </row>
    <row r="1773" spans="1:28" x14ac:dyDescent="0.25">
      <c r="A1773" s="1011">
        <v>74163817</v>
      </c>
      <c r="B1773" s="1011" t="s">
        <v>2282</v>
      </c>
      <c r="C1773" s="1011" t="s">
        <v>1326</v>
      </c>
      <c r="D1773" s="1011" t="s">
        <v>1</v>
      </c>
      <c r="E1773" s="1011" t="s">
        <v>135</v>
      </c>
      <c r="F1773" s="1011" t="s">
        <v>11</v>
      </c>
      <c r="G1773" s="1011" t="s">
        <v>11</v>
      </c>
      <c r="H1773" s="1011" t="s">
        <v>92</v>
      </c>
      <c r="I1773" s="1011" t="s">
        <v>2283</v>
      </c>
      <c r="J1773" s="1011" t="s">
        <v>1693</v>
      </c>
      <c r="K1773" s="1011" t="s">
        <v>1329</v>
      </c>
      <c r="L1773" s="1011" t="s">
        <v>47</v>
      </c>
      <c r="M1773" s="1011" t="s">
        <v>198</v>
      </c>
      <c r="N1773" s="1011">
        <v>75</v>
      </c>
      <c r="O1773" s="1011">
        <v>75</v>
      </c>
      <c r="P1773" s="1011">
        <v>2294.4</v>
      </c>
      <c r="Q1773" s="1011">
        <v>3199.76</v>
      </c>
      <c r="R1773" s="1011">
        <v>670.13</v>
      </c>
      <c r="S1773" s="1011">
        <v>478.57742261999999</v>
      </c>
      <c r="T1773" s="1011">
        <v>0</v>
      </c>
      <c r="U1773" s="1011">
        <v>0</v>
      </c>
      <c r="V1773" s="1011">
        <v>670.13</v>
      </c>
      <c r="W1773" s="1011" t="s">
        <v>1694</v>
      </c>
      <c r="X1773" s="1011" t="s">
        <v>1331</v>
      </c>
      <c r="Y1773" s="1011" t="s">
        <v>2284</v>
      </c>
      <c r="AA1773" s="1011" t="s">
        <v>2285</v>
      </c>
      <c r="AB1773" s="1011" t="s">
        <v>140</v>
      </c>
    </row>
    <row r="1774" spans="1:28" x14ac:dyDescent="0.25">
      <c r="A1774" s="1011">
        <v>23753668</v>
      </c>
      <c r="B1774" s="1011" t="s">
        <v>2570</v>
      </c>
      <c r="C1774" s="1011" t="s">
        <v>1326</v>
      </c>
      <c r="D1774" s="1011" t="s">
        <v>1</v>
      </c>
      <c r="E1774" s="1011" t="s">
        <v>135</v>
      </c>
      <c r="F1774" s="1011" t="s">
        <v>6</v>
      </c>
      <c r="G1774" s="1011" t="s">
        <v>6</v>
      </c>
      <c r="H1774" s="1011" t="s">
        <v>530</v>
      </c>
      <c r="I1774" s="1011" t="s">
        <v>2571</v>
      </c>
      <c r="J1774" s="1011" t="s">
        <v>2572</v>
      </c>
      <c r="K1774" s="1011" t="s">
        <v>1329</v>
      </c>
      <c r="L1774" s="1011" t="s">
        <v>47</v>
      </c>
      <c r="M1774" s="1011" t="s">
        <v>198</v>
      </c>
      <c r="N1774" s="1011">
        <v>126</v>
      </c>
      <c r="O1774" s="1011">
        <v>119</v>
      </c>
      <c r="P1774" s="1011">
        <v>1893.2</v>
      </c>
      <c r="Q1774" s="1011">
        <v>7510.62</v>
      </c>
      <c r="R1774" s="1011">
        <v>1355.16</v>
      </c>
      <c r="S1774" s="1011">
        <v>456.67553183000001</v>
      </c>
      <c r="T1774" s="1011">
        <v>0</v>
      </c>
      <c r="U1774" s="1011">
        <v>0</v>
      </c>
      <c r="V1774" s="1011">
        <v>1355.16</v>
      </c>
      <c r="W1774" s="1011" t="s">
        <v>2573</v>
      </c>
      <c r="X1774" s="1011" t="s">
        <v>1331</v>
      </c>
      <c r="Y1774" s="1011" t="s">
        <v>2574</v>
      </c>
      <c r="AA1774" s="1011" t="s">
        <v>2575</v>
      </c>
      <c r="AB1774" s="1011" t="s">
        <v>140</v>
      </c>
    </row>
    <row r="1775" spans="1:28" x14ac:dyDescent="0.25">
      <c r="A1775" s="1011">
        <v>53767018</v>
      </c>
      <c r="B1775" s="1011" t="s">
        <v>1514</v>
      </c>
      <c r="C1775" s="1011" t="s">
        <v>1326</v>
      </c>
      <c r="D1775" s="1011" t="s">
        <v>1</v>
      </c>
      <c r="E1775" s="1011" t="s">
        <v>135</v>
      </c>
      <c r="F1775" s="1011" t="s">
        <v>6</v>
      </c>
      <c r="G1775" s="1011" t="s">
        <v>6</v>
      </c>
      <c r="H1775" s="1011" t="s">
        <v>92</v>
      </c>
      <c r="I1775" s="1011" t="s">
        <v>1515</v>
      </c>
      <c r="J1775" s="1011" t="s">
        <v>1516</v>
      </c>
      <c r="K1775" s="1011" t="s">
        <v>1329</v>
      </c>
      <c r="L1775" s="1011" t="s">
        <v>47</v>
      </c>
      <c r="M1775" s="1011" t="s">
        <v>198</v>
      </c>
      <c r="N1775" s="1011">
        <v>76.5</v>
      </c>
      <c r="O1775" s="1011">
        <v>59.5</v>
      </c>
      <c r="P1775" s="1011">
        <v>2194.6999999999998</v>
      </c>
      <c r="Q1775" s="1011">
        <v>2200.0500000000002</v>
      </c>
      <c r="R1775" s="1011">
        <v>536.51</v>
      </c>
      <c r="S1775" s="1011">
        <v>257.98772986</v>
      </c>
      <c r="T1775" s="1011">
        <v>0</v>
      </c>
      <c r="U1775" s="1011">
        <v>0</v>
      </c>
      <c r="V1775" s="1011">
        <v>536.51</v>
      </c>
      <c r="W1775" s="1011" t="s">
        <v>1517</v>
      </c>
      <c r="X1775" s="1011" t="s">
        <v>1331</v>
      </c>
      <c r="Y1775" s="1011" t="s">
        <v>1518</v>
      </c>
      <c r="AA1775" s="1011" t="s">
        <v>1519</v>
      </c>
      <c r="AB1775" s="1011" t="s">
        <v>140</v>
      </c>
    </row>
    <row r="1776" spans="1:28" x14ac:dyDescent="0.25">
      <c r="A1776" s="1011">
        <v>54044805</v>
      </c>
      <c r="B1776" s="1011" t="s">
        <v>1857</v>
      </c>
      <c r="C1776" s="1011" t="s">
        <v>1326</v>
      </c>
      <c r="D1776" s="1011" t="s">
        <v>113</v>
      </c>
      <c r="E1776" s="1011" t="s">
        <v>135</v>
      </c>
      <c r="F1776" s="1011" t="s">
        <v>267</v>
      </c>
      <c r="G1776" s="1011" t="s">
        <v>1687</v>
      </c>
      <c r="H1776" s="1011" t="s">
        <v>94</v>
      </c>
      <c r="I1776" s="1011" t="s">
        <v>1858</v>
      </c>
      <c r="J1776" s="1011" t="s">
        <v>1859</v>
      </c>
      <c r="K1776" s="1011" t="s">
        <v>1329</v>
      </c>
      <c r="L1776" s="1011" t="s">
        <v>47</v>
      </c>
      <c r="M1776" s="1011" t="s">
        <v>198</v>
      </c>
      <c r="N1776" s="1011">
        <v>110</v>
      </c>
      <c r="O1776" s="1011">
        <v>75</v>
      </c>
      <c r="P1776" s="1011">
        <v>3814</v>
      </c>
      <c r="Q1776" s="1011">
        <v>3905.56</v>
      </c>
      <c r="R1776" s="1011">
        <v>1201.6600000000001</v>
      </c>
      <c r="S1776" s="1011">
        <v>357.52167764000001</v>
      </c>
      <c r="T1776" s="1011">
        <v>0</v>
      </c>
      <c r="U1776" s="1011">
        <v>0</v>
      </c>
      <c r="V1776" s="1011">
        <v>1201.6600000000001</v>
      </c>
      <c r="W1776" s="1011" t="s">
        <v>1860</v>
      </c>
      <c r="X1776" s="1011" t="s">
        <v>1331</v>
      </c>
      <c r="Y1776" s="1011" t="s">
        <v>1861</v>
      </c>
      <c r="AA1776" s="1011" t="s">
        <v>1862</v>
      </c>
      <c r="AB1776" s="1011" t="s">
        <v>140</v>
      </c>
    </row>
    <row r="1777" spans="1:28" x14ac:dyDescent="0.25">
      <c r="A1777" s="1011">
        <v>33753096</v>
      </c>
      <c r="B1777" s="1011" t="s">
        <v>2178</v>
      </c>
      <c r="C1777" s="1011" t="s">
        <v>1326</v>
      </c>
      <c r="D1777" s="1011" t="s">
        <v>1</v>
      </c>
      <c r="E1777" s="1011" t="s">
        <v>135</v>
      </c>
      <c r="F1777" s="1011" t="s">
        <v>6</v>
      </c>
      <c r="G1777" s="1011" t="s">
        <v>6</v>
      </c>
      <c r="H1777" s="1011" t="s">
        <v>104</v>
      </c>
      <c r="I1777" s="1011" t="s">
        <v>2179</v>
      </c>
      <c r="J1777" s="1011" t="s">
        <v>1354</v>
      </c>
      <c r="K1777" s="1011" t="s">
        <v>1329</v>
      </c>
      <c r="L1777" s="1011" t="s">
        <v>47</v>
      </c>
      <c r="M1777" s="1011" t="s">
        <v>198</v>
      </c>
      <c r="N1777" s="1011">
        <v>13</v>
      </c>
      <c r="O1777" s="1011">
        <v>5</v>
      </c>
      <c r="P1777" s="1011">
        <v>312.2</v>
      </c>
      <c r="Q1777" s="1011">
        <v>1039.21</v>
      </c>
      <c r="R1777" s="1011">
        <v>117.63006614</v>
      </c>
      <c r="S1777" s="1011">
        <v>42.08955461</v>
      </c>
      <c r="T1777" s="1011">
        <v>250.34006614</v>
      </c>
      <c r="U1777" s="1011">
        <v>0</v>
      </c>
      <c r="V1777" s="1011">
        <v>127.54</v>
      </c>
      <c r="W1777" s="1011" t="s">
        <v>1355</v>
      </c>
      <c r="X1777" s="1011" t="s">
        <v>1331</v>
      </c>
      <c r="Y1777" s="1011" t="s">
        <v>2180</v>
      </c>
      <c r="AA1777" s="1011" t="s">
        <v>2181</v>
      </c>
      <c r="AB1777" s="1011" t="s">
        <v>140</v>
      </c>
    </row>
    <row r="1778" spans="1:28" x14ac:dyDescent="0.25">
      <c r="A1778" s="1011">
        <v>63996508</v>
      </c>
      <c r="B1778" s="1011" t="s">
        <v>2508</v>
      </c>
      <c r="C1778" s="1011" t="s">
        <v>1326</v>
      </c>
      <c r="D1778" s="1011" t="s">
        <v>1</v>
      </c>
      <c r="E1778" s="1011" t="s">
        <v>135</v>
      </c>
      <c r="F1778" s="1011" t="s">
        <v>14</v>
      </c>
      <c r="G1778" s="1011" t="s">
        <v>14</v>
      </c>
      <c r="H1778" s="1011" t="s">
        <v>92</v>
      </c>
      <c r="I1778" s="1011" t="s">
        <v>1873</v>
      </c>
      <c r="J1778" s="1011" t="s">
        <v>1874</v>
      </c>
      <c r="K1778" s="1011" t="s">
        <v>1329</v>
      </c>
      <c r="L1778" s="1011" t="s">
        <v>47</v>
      </c>
      <c r="M1778" s="1011" t="s">
        <v>198</v>
      </c>
      <c r="N1778" s="1011">
        <v>92</v>
      </c>
      <c r="O1778" s="1011">
        <v>92</v>
      </c>
      <c r="P1778" s="1011">
        <v>3220</v>
      </c>
      <c r="Q1778" s="1011">
        <v>1924.09</v>
      </c>
      <c r="R1778" s="1011">
        <v>84.24</v>
      </c>
      <c r="S1778" s="1011">
        <v>267.15079710999998</v>
      </c>
      <c r="T1778" s="1011">
        <v>0</v>
      </c>
      <c r="U1778" s="1011">
        <v>0</v>
      </c>
      <c r="V1778" s="1011">
        <v>84.24</v>
      </c>
      <c r="W1778" s="1011" t="s">
        <v>1875</v>
      </c>
      <c r="X1778" s="1011" t="s">
        <v>1331</v>
      </c>
      <c r="Y1778" s="1011" t="s">
        <v>2509</v>
      </c>
      <c r="AA1778" s="1011" t="s">
        <v>2510</v>
      </c>
      <c r="AB1778" s="1011" t="s">
        <v>140</v>
      </c>
    </row>
    <row r="1779" spans="1:28" x14ac:dyDescent="0.25">
      <c r="A1779" s="1011">
        <v>43758200</v>
      </c>
      <c r="B1779" s="1011" t="s">
        <v>1718</v>
      </c>
      <c r="C1779" s="1011" t="s">
        <v>1326</v>
      </c>
      <c r="D1779" s="1011" t="s">
        <v>1</v>
      </c>
      <c r="E1779" s="1011" t="s">
        <v>135</v>
      </c>
      <c r="F1779" s="1011" t="s">
        <v>20</v>
      </c>
      <c r="G1779" s="1011" t="s">
        <v>20</v>
      </c>
      <c r="H1779" s="1011" t="s">
        <v>529</v>
      </c>
      <c r="I1779" s="1011" t="s">
        <v>1719</v>
      </c>
      <c r="J1779" s="1011" t="s">
        <v>1528</v>
      </c>
      <c r="K1779" s="1011" t="s">
        <v>1329</v>
      </c>
      <c r="L1779" s="1011" t="s">
        <v>47</v>
      </c>
      <c r="M1779" s="1011" t="s">
        <v>198</v>
      </c>
      <c r="N1779" s="1011">
        <v>44</v>
      </c>
      <c r="O1779" s="1011">
        <v>44</v>
      </c>
      <c r="P1779" s="1011">
        <v>440</v>
      </c>
      <c r="Q1779" s="1011">
        <v>3861.38</v>
      </c>
      <c r="R1779" s="1011">
        <v>567.40173076999997</v>
      </c>
      <c r="S1779" s="1011">
        <v>90</v>
      </c>
      <c r="T1779" s="1011">
        <v>0.16173077</v>
      </c>
      <c r="U1779" s="1011">
        <v>0</v>
      </c>
      <c r="V1779" s="1011">
        <v>567.24</v>
      </c>
      <c r="W1779" s="1011" t="s">
        <v>1529</v>
      </c>
      <c r="X1779" s="1011" t="s">
        <v>1331</v>
      </c>
      <c r="Y1779" s="1011" t="s">
        <v>1720</v>
      </c>
      <c r="AA1779" s="1011" t="s">
        <v>1721</v>
      </c>
      <c r="AB1779" s="1011" t="s">
        <v>140</v>
      </c>
    </row>
    <row r="1780" spans="1:28" x14ac:dyDescent="0.25">
      <c r="A1780" s="1011">
        <v>83766972</v>
      </c>
      <c r="B1780" s="1011" t="s">
        <v>2230</v>
      </c>
      <c r="C1780" s="1011" t="s">
        <v>1326</v>
      </c>
      <c r="D1780" s="1011" t="s">
        <v>1</v>
      </c>
      <c r="E1780" s="1011" t="s">
        <v>135</v>
      </c>
      <c r="F1780" s="1011" t="s">
        <v>0</v>
      </c>
      <c r="G1780" s="1011" t="s">
        <v>0</v>
      </c>
      <c r="H1780" s="1011" t="s">
        <v>104</v>
      </c>
      <c r="I1780" s="1011" t="s">
        <v>1327</v>
      </c>
      <c r="J1780" s="1011" t="s">
        <v>1328</v>
      </c>
      <c r="K1780" s="1011" t="s">
        <v>1329</v>
      </c>
      <c r="L1780" s="1011" t="s">
        <v>47</v>
      </c>
      <c r="M1780" s="1011" t="s">
        <v>198</v>
      </c>
      <c r="N1780" s="1011">
        <v>105</v>
      </c>
      <c r="O1780" s="1011">
        <v>105</v>
      </c>
      <c r="P1780" s="1011">
        <v>1490</v>
      </c>
      <c r="Q1780" s="1011">
        <v>3877.17</v>
      </c>
      <c r="R1780" s="1011">
        <v>886.24</v>
      </c>
      <c r="S1780" s="1011">
        <v>216.85139361</v>
      </c>
      <c r="T1780" s="1011">
        <v>0</v>
      </c>
      <c r="U1780" s="1011">
        <v>0</v>
      </c>
      <c r="V1780" s="1011">
        <v>886.24</v>
      </c>
      <c r="W1780" s="1011" t="s">
        <v>1330</v>
      </c>
      <c r="X1780" s="1011" t="s">
        <v>1331</v>
      </c>
      <c r="Y1780" s="1011" t="s">
        <v>2231</v>
      </c>
      <c r="AA1780" s="1011" t="s">
        <v>2232</v>
      </c>
      <c r="AB1780" s="1011" t="s">
        <v>140</v>
      </c>
    </row>
    <row r="1781" spans="1:28" x14ac:dyDescent="0.25">
      <c r="A1781" s="1011">
        <v>64042872</v>
      </c>
      <c r="B1781" s="1011" t="s">
        <v>1364</v>
      </c>
      <c r="C1781" s="1011" t="s">
        <v>1365</v>
      </c>
      <c r="D1781" s="1011" t="s">
        <v>1</v>
      </c>
      <c r="E1781" s="1011" t="s">
        <v>135</v>
      </c>
      <c r="F1781" s="1011" t="s">
        <v>34</v>
      </c>
      <c r="G1781" s="1011" t="s">
        <v>34</v>
      </c>
      <c r="H1781" s="1011" t="s">
        <v>104</v>
      </c>
      <c r="I1781" s="1011" t="s">
        <v>1366</v>
      </c>
      <c r="J1781" s="1011" t="s">
        <v>1354</v>
      </c>
      <c r="K1781" s="1011" t="s">
        <v>1329</v>
      </c>
      <c r="L1781" s="1011" t="s">
        <v>47</v>
      </c>
      <c r="M1781" s="1011" t="s">
        <v>198</v>
      </c>
      <c r="N1781" s="1011">
        <v>48</v>
      </c>
      <c r="O1781" s="1011">
        <v>11</v>
      </c>
      <c r="P1781" s="1011">
        <v>1197.8499999999999</v>
      </c>
      <c r="Q1781" s="1011">
        <v>4708.71</v>
      </c>
      <c r="R1781" s="1011">
        <v>434.61205687</v>
      </c>
      <c r="S1781" s="1011">
        <v>47.984505110000001</v>
      </c>
      <c r="T1781" s="1011">
        <v>2871.0820568700001</v>
      </c>
      <c r="U1781" s="1011">
        <v>0</v>
      </c>
      <c r="V1781" s="1011">
        <v>462.59</v>
      </c>
      <c r="W1781" s="1011" t="s">
        <v>1355</v>
      </c>
      <c r="X1781" s="1011" t="s">
        <v>1331</v>
      </c>
      <c r="Y1781" s="1011" t="s">
        <v>1367</v>
      </c>
      <c r="AA1781" s="1011" t="s">
        <v>1368</v>
      </c>
      <c r="AB1781" s="1011" t="s">
        <v>140</v>
      </c>
    </row>
    <row r="1782" spans="1:28" x14ac:dyDescent="0.25">
      <c r="A1782" s="1011">
        <v>34153841</v>
      </c>
      <c r="B1782" s="1011" t="s">
        <v>2326</v>
      </c>
      <c r="C1782" s="1011" t="s">
        <v>1326</v>
      </c>
      <c r="D1782" s="1011" t="s">
        <v>1</v>
      </c>
      <c r="E1782" s="1011" t="s">
        <v>135</v>
      </c>
      <c r="F1782" s="1011" t="s">
        <v>34</v>
      </c>
      <c r="G1782" s="1011" t="s">
        <v>34</v>
      </c>
      <c r="H1782" s="1011" t="s">
        <v>102</v>
      </c>
      <c r="I1782" s="1011" t="s">
        <v>2327</v>
      </c>
      <c r="J1782" s="1011" t="s">
        <v>2328</v>
      </c>
      <c r="K1782" s="1011" t="s">
        <v>1329</v>
      </c>
      <c r="L1782" s="1011" t="s">
        <v>47</v>
      </c>
      <c r="M1782" s="1011" t="s">
        <v>198</v>
      </c>
      <c r="N1782" s="1011">
        <v>38</v>
      </c>
      <c r="O1782" s="1011">
        <v>1</v>
      </c>
      <c r="P1782" s="1011">
        <v>1883.29</v>
      </c>
      <c r="Q1782" s="1011">
        <v>3147.9</v>
      </c>
      <c r="R1782" s="1011">
        <v>61.776758829999999</v>
      </c>
      <c r="S1782" s="1011">
        <v>6.3972671200000004</v>
      </c>
      <c r="T1782" s="1011">
        <v>6.7267588299999996</v>
      </c>
      <c r="U1782" s="1011">
        <v>0</v>
      </c>
      <c r="V1782" s="1011">
        <v>55.05</v>
      </c>
      <c r="W1782" s="1011" t="s">
        <v>2329</v>
      </c>
      <c r="X1782" s="1011" t="s">
        <v>1331</v>
      </c>
      <c r="Y1782" s="1011" t="s">
        <v>2330</v>
      </c>
      <c r="AA1782" s="1011" t="s">
        <v>2331</v>
      </c>
      <c r="AB1782" s="1011" t="s">
        <v>140</v>
      </c>
    </row>
    <row r="1783" spans="1:28" x14ac:dyDescent="0.25">
      <c r="A1783" s="1011">
        <v>84064930</v>
      </c>
      <c r="B1783" s="1011" t="s">
        <v>1467</v>
      </c>
      <c r="C1783" s="1011" t="s">
        <v>1326</v>
      </c>
      <c r="D1783" s="1011" t="s">
        <v>1</v>
      </c>
      <c r="E1783" s="1011" t="s">
        <v>135</v>
      </c>
      <c r="F1783" s="1011" t="s">
        <v>20</v>
      </c>
      <c r="G1783" s="1011" t="s">
        <v>20</v>
      </c>
      <c r="H1783" s="1011" t="s">
        <v>101</v>
      </c>
      <c r="I1783" s="1011" t="s">
        <v>1468</v>
      </c>
      <c r="J1783" s="1011" t="s">
        <v>1469</v>
      </c>
      <c r="K1783" s="1011" t="s">
        <v>1329</v>
      </c>
      <c r="L1783" s="1011" t="s">
        <v>47</v>
      </c>
      <c r="M1783" s="1011" t="s">
        <v>198</v>
      </c>
      <c r="N1783" s="1011">
        <v>38</v>
      </c>
      <c r="O1783" s="1011">
        <v>24</v>
      </c>
      <c r="P1783" s="1011">
        <v>909.13</v>
      </c>
      <c r="Q1783" s="1011">
        <v>1983.6</v>
      </c>
      <c r="R1783" s="1011">
        <v>642.47</v>
      </c>
      <c r="S1783" s="1011">
        <v>312.82925692999999</v>
      </c>
      <c r="T1783" s="1011">
        <v>0</v>
      </c>
      <c r="U1783" s="1011">
        <v>0</v>
      </c>
      <c r="V1783" s="1011">
        <v>642.47</v>
      </c>
      <c r="W1783" s="1011" t="s">
        <v>1470</v>
      </c>
      <c r="X1783" s="1011" t="s">
        <v>1331</v>
      </c>
      <c r="Y1783" s="1011" t="s">
        <v>1471</v>
      </c>
      <c r="AA1783" s="1011" t="s">
        <v>1472</v>
      </c>
      <c r="AB1783" s="1011" t="s">
        <v>140</v>
      </c>
    </row>
    <row r="1784" spans="1:28" x14ac:dyDescent="0.25">
      <c r="A1784" s="1011">
        <v>14149348</v>
      </c>
      <c r="B1784" s="1011" t="s">
        <v>1467</v>
      </c>
      <c r="C1784" s="1011" t="s">
        <v>1326</v>
      </c>
      <c r="D1784" s="1011" t="s">
        <v>1</v>
      </c>
      <c r="E1784" s="1011" t="s">
        <v>135</v>
      </c>
      <c r="F1784" s="1011" t="s">
        <v>20</v>
      </c>
      <c r="G1784" s="1011" t="s">
        <v>20</v>
      </c>
      <c r="H1784" s="1011" t="s">
        <v>100</v>
      </c>
      <c r="I1784" s="1011" t="s">
        <v>2001</v>
      </c>
      <c r="J1784" s="1011" t="s">
        <v>1985</v>
      </c>
      <c r="K1784" s="1011" t="s">
        <v>1329</v>
      </c>
      <c r="L1784" s="1011" t="s">
        <v>47</v>
      </c>
      <c r="M1784" s="1011" t="s">
        <v>198</v>
      </c>
      <c r="N1784" s="1011">
        <v>16</v>
      </c>
      <c r="O1784" s="1011">
        <v>5</v>
      </c>
      <c r="P1784" s="1011">
        <v>215.5</v>
      </c>
      <c r="Q1784" s="1011">
        <v>1047.2</v>
      </c>
      <c r="R1784" s="1011">
        <v>333.74</v>
      </c>
      <c r="S1784" s="1011">
        <v>39.773032860000001</v>
      </c>
      <c r="T1784" s="1011">
        <v>0</v>
      </c>
      <c r="U1784" s="1011">
        <v>0</v>
      </c>
      <c r="V1784" s="1011">
        <v>333.74</v>
      </c>
      <c r="W1784" s="1011" t="s">
        <v>10</v>
      </c>
      <c r="X1784" s="1011" t="s">
        <v>1331</v>
      </c>
      <c r="Y1784" s="1011" t="s">
        <v>2497</v>
      </c>
      <c r="AA1784" s="1011" t="s">
        <v>1599</v>
      </c>
      <c r="AB1784" s="1011" t="s">
        <v>140</v>
      </c>
    </row>
    <row r="1785" spans="1:28" x14ac:dyDescent="0.25">
      <c r="A1785" s="1011">
        <v>53757852</v>
      </c>
      <c r="B1785" s="1011" t="s">
        <v>2034</v>
      </c>
      <c r="C1785" s="1011" t="s">
        <v>1326</v>
      </c>
      <c r="D1785" s="1011" t="s">
        <v>1</v>
      </c>
      <c r="E1785" s="1011" t="s">
        <v>135</v>
      </c>
      <c r="F1785" s="1011" t="s">
        <v>38</v>
      </c>
      <c r="G1785" s="1011" t="s">
        <v>38</v>
      </c>
      <c r="H1785" s="1011" t="s">
        <v>100</v>
      </c>
      <c r="I1785" s="1011" t="s">
        <v>2035</v>
      </c>
      <c r="J1785" s="1011" t="s">
        <v>1657</v>
      </c>
      <c r="K1785" s="1011" t="s">
        <v>1329</v>
      </c>
      <c r="L1785" s="1011" t="s">
        <v>47</v>
      </c>
      <c r="M1785" s="1011" t="s">
        <v>198</v>
      </c>
      <c r="N1785" s="1011">
        <v>107.25</v>
      </c>
      <c r="O1785" s="1011">
        <v>9.25</v>
      </c>
      <c r="P1785" s="1011">
        <v>2145</v>
      </c>
      <c r="Q1785" s="1011">
        <v>3137.89</v>
      </c>
      <c r="R1785" s="1011">
        <v>88.05</v>
      </c>
      <c r="S1785" s="1011">
        <v>223.87277671999999</v>
      </c>
      <c r="T1785" s="1011">
        <v>0</v>
      </c>
      <c r="U1785" s="1011">
        <v>0</v>
      </c>
      <c r="V1785" s="1011">
        <v>88.05</v>
      </c>
      <c r="W1785" s="1011" t="s">
        <v>1658</v>
      </c>
      <c r="X1785" s="1011" t="s">
        <v>1331</v>
      </c>
      <c r="Y1785" s="1011" t="s">
        <v>2036</v>
      </c>
      <c r="AA1785" s="1011" t="s">
        <v>2037</v>
      </c>
      <c r="AB1785" s="1011" t="s">
        <v>140</v>
      </c>
    </row>
    <row r="1786" spans="1:28" x14ac:dyDescent="0.25">
      <c r="A1786" s="1011">
        <v>43758200</v>
      </c>
      <c r="B1786" s="1011" t="s">
        <v>1718</v>
      </c>
      <c r="C1786" s="1011" t="s">
        <v>1326</v>
      </c>
      <c r="D1786" s="1011" t="s">
        <v>1</v>
      </c>
      <c r="E1786" s="1011" t="s">
        <v>135</v>
      </c>
      <c r="F1786" s="1011" t="s">
        <v>20</v>
      </c>
      <c r="G1786" s="1011" t="s">
        <v>20</v>
      </c>
      <c r="H1786" s="1011" t="s">
        <v>99</v>
      </c>
      <c r="I1786" s="1011" t="s">
        <v>1719</v>
      </c>
      <c r="J1786" s="1011" t="s">
        <v>1528</v>
      </c>
      <c r="K1786" s="1011" t="s">
        <v>1329</v>
      </c>
      <c r="L1786" s="1011" t="s">
        <v>47</v>
      </c>
      <c r="M1786" s="1011" t="s">
        <v>198</v>
      </c>
      <c r="N1786" s="1011">
        <v>113</v>
      </c>
      <c r="O1786" s="1011">
        <v>93</v>
      </c>
      <c r="P1786" s="1011">
        <v>3116.25</v>
      </c>
      <c r="Q1786" s="1011">
        <v>5153.96</v>
      </c>
      <c r="R1786" s="1011">
        <v>1113.28</v>
      </c>
      <c r="S1786" s="1011">
        <v>924.90019898000003</v>
      </c>
      <c r="T1786" s="1011">
        <v>0</v>
      </c>
      <c r="U1786" s="1011">
        <v>0</v>
      </c>
      <c r="V1786" s="1011">
        <v>1113.28</v>
      </c>
      <c r="W1786" s="1011" t="s">
        <v>1529</v>
      </c>
      <c r="X1786" s="1011" t="s">
        <v>1331</v>
      </c>
      <c r="Y1786" s="1011" t="s">
        <v>1720</v>
      </c>
      <c r="AA1786" s="1011" t="s">
        <v>1721</v>
      </c>
      <c r="AB1786" s="1011" t="s">
        <v>140</v>
      </c>
    </row>
    <row r="1787" spans="1:28" x14ac:dyDescent="0.25">
      <c r="A1787" s="1011">
        <v>54235049</v>
      </c>
      <c r="B1787" s="1011" t="s">
        <v>2171</v>
      </c>
      <c r="C1787" s="1011" t="s">
        <v>1326</v>
      </c>
      <c r="D1787" s="1011" t="s">
        <v>1</v>
      </c>
      <c r="E1787" s="1011" t="s">
        <v>135</v>
      </c>
      <c r="F1787" s="1011" t="s">
        <v>62</v>
      </c>
      <c r="G1787" s="1011" t="s">
        <v>62</v>
      </c>
      <c r="H1787" s="1011" t="s">
        <v>100</v>
      </c>
      <c r="I1787" s="1011" t="s">
        <v>2172</v>
      </c>
      <c r="J1787" s="1011" t="s">
        <v>2173</v>
      </c>
      <c r="K1787" s="1011" t="s">
        <v>1329</v>
      </c>
      <c r="L1787" s="1011" t="s">
        <v>47</v>
      </c>
      <c r="M1787" s="1011" t="s">
        <v>198</v>
      </c>
      <c r="N1787" s="1011">
        <v>192</v>
      </c>
      <c r="O1787" s="1011">
        <v>192</v>
      </c>
      <c r="P1787" s="1011">
        <v>3421</v>
      </c>
      <c r="Q1787" s="1011">
        <v>11943.99</v>
      </c>
      <c r="R1787" s="1011">
        <v>1584.17</v>
      </c>
      <c r="S1787" s="1011">
        <v>1369.7658938899999</v>
      </c>
      <c r="T1787" s="1011">
        <v>0</v>
      </c>
      <c r="U1787" s="1011">
        <v>0</v>
      </c>
      <c r="V1787" s="1011">
        <v>1584.17</v>
      </c>
      <c r="W1787" s="1011" t="s">
        <v>2174</v>
      </c>
      <c r="X1787" s="1011" t="s">
        <v>2175</v>
      </c>
      <c r="Y1787" s="1011" t="s">
        <v>2176</v>
      </c>
      <c r="AA1787" s="1011" t="s">
        <v>2177</v>
      </c>
      <c r="AB1787" s="1011" t="s">
        <v>140</v>
      </c>
    </row>
    <row r="1788" spans="1:28" x14ac:dyDescent="0.25">
      <c r="A1788" s="1011">
        <v>84127497</v>
      </c>
      <c r="B1788" s="1011" t="s">
        <v>1610</v>
      </c>
      <c r="C1788" s="1011" t="s">
        <v>1326</v>
      </c>
      <c r="D1788" s="1011" t="s">
        <v>1</v>
      </c>
      <c r="E1788" s="1011" t="s">
        <v>135</v>
      </c>
      <c r="F1788" s="1011" t="s">
        <v>0</v>
      </c>
      <c r="G1788" s="1011" t="s">
        <v>0</v>
      </c>
      <c r="H1788" s="1011" t="s">
        <v>94</v>
      </c>
      <c r="I1788" s="1011" t="s">
        <v>1611</v>
      </c>
      <c r="J1788" s="1011" t="s">
        <v>1612</v>
      </c>
      <c r="K1788" s="1011" t="s">
        <v>1329</v>
      </c>
      <c r="L1788" s="1011" t="s">
        <v>47</v>
      </c>
      <c r="M1788" s="1011" t="s">
        <v>198</v>
      </c>
      <c r="N1788" s="1011">
        <v>266.25</v>
      </c>
      <c r="O1788" s="1011">
        <v>187.25</v>
      </c>
      <c r="P1788" s="1011">
        <v>7886</v>
      </c>
      <c r="Q1788" s="1011">
        <v>6318.81</v>
      </c>
      <c r="R1788" s="1011">
        <v>1176.68</v>
      </c>
      <c r="S1788" s="1011">
        <v>793.21749483999997</v>
      </c>
      <c r="T1788" s="1011">
        <v>0</v>
      </c>
      <c r="U1788" s="1011">
        <v>0</v>
      </c>
      <c r="V1788" s="1011">
        <v>1176.68</v>
      </c>
      <c r="W1788" s="1011" t="s">
        <v>1613</v>
      </c>
      <c r="X1788" s="1011" t="s">
        <v>1331</v>
      </c>
      <c r="Y1788" s="1011" t="s">
        <v>1614</v>
      </c>
      <c r="AA1788" s="1011" t="s">
        <v>1615</v>
      </c>
      <c r="AB1788" s="1011" t="s">
        <v>140</v>
      </c>
    </row>
    <row r="1789" spans="1:28" x14ac:dyDescent="0.25">
      <c r="A1789" s="1011">
        <v>3768215</v>
      </c>
      <c r="B1789" s="1011" t="s">
        <v>1801</v>
      </c>
      <c r="C1789" s="1011" t="s">
        <v>1326</v>
      </c>
      <c r="D1789" s="1011" t="s">
        <v>1</v>
      </c>
      <c r="E1789" s="1011" t="s">
        <v>135</v>
      </c>
      <c r="F1789" s="1011" t="s">
        <v>11</v>
      </c>
      <c r="G1789" s="1011" t="s">
        <v>11</v>
      </c>
      <c r="H1789" s="1011" t="s">
        <v>91</v>
      </c>
      <c r="I1789" s="1011" t="s">
        <v>1688</v>
      </c>
      <c r="J1789" s="1011" t="s">
        <v>1416</v>
      </c>
      <c r="K1789" s="1011" t="s">
        <v>1329</v>
      </c>
      <c r="L1789" s="1011" t="s">
        <v>47</v>
      </c>
      <c r="M1789" s="1011" t="s">
        <v>198</v>
      </c>
      <c r="N1789" s="1011">
        <v>40</v>
      </c>
      <c r="O1789" s="1011">
        <v>4</v>
      </c>
      <c r="P1789" s="1011">
        <v>351.64</v>
      </c>
      <c r="Q1789" s="1011">
        <v>2995.99</v>
      </c>
      <c r="R1789" s="1011">
        <v>119.87</v>
      </c>
      <c r="S1789" s="1011">
        <v>62.291312189999999</v>
      </c>
      <c r="T1789" s="1011">
        <v>0</v>
      </c>
      <c r="U1789" s="1011">
        <v>0</v>
      </c>
      <c r="V1789" s="1011">
        <v>119.87</v>
      </c>
      <c r="W1789" s="1011" t="s">
        <v>1397</v>
      </c>
      <c r="X1789" s="1011" t="s">
        <v>1331</v>
      </c>
      <c r="Y1789" s="1011" t="s">
        <v>1802</v>
      </c>
      <c r="AA1789" s="1011" t="s">
        <v>1803</v>
      </c>
      <c r="AB1789" s="1011" t="s">
        <v>140</v>
      </c>
    </row>
    <row r="1790" spans="1:28" x14ac:dyDescent="0.25">
      <c r="A1790" s="1011">
        <v>24053233</v>
      </c>
      <c r="B1790" s="1011" t="s">
        <v>1841</v>
      </c>
      <c r="C1790" s="1011" t="s">
        <v>1326</v>
      </c>
      <c r="D1790" s="1011" t="s">
        <v>1</v>
      </c>
      <c r="E1790" s="1011" t="s">
        <v>135</v>
      </c>
      <c r="F1790" s="1011" t="s">
        <v>0</v>
      </c>
      <c r="G1790" s="1011" t="s">
        <v>0</v>
      </c>
      <c r="H1790" s="1011" t="s">
        <v>89</v>
      </c>
      <c r="I1790" s="1011" t="s">
        <v>1842</v>
      </c>
      <c r="J1790" s="1011" t="s">
        <v>1510</v>
      </c>
      <c r="K1790" s="1011" t="s">
        <v>1329</v>
      </c>
      <c r="L1790" s="1011" t="s">
        <v>47</v>
      </c>
      <c r="M1790" s="1011" t="s">
        <v>198</v>
      </c>
      <c r="N1790" s="1011">
        <v>147</v>
      </c>
      <c r="O1790" s="1011">
        <v>4</v>
      </c>
      <c r="P1790" s="1011">
        <v>1646</v>
      </c>
      <c r="Q1790" s="1011">
        <v>4553.8900000000003</v>
      </c>
      <c r="R1790" s="1011">
        <v>1036.38649255</v>
      </c>
      <c r="S1790" s="1011">
        <v>357.70619772999999</v>
      </c>
      <c r="T1790" s="1011">
        <v>9.6492549999999996E-2</v>
      </c>
      <c r="U1790" s="1011">
        <v>0</v>
      </c>
      <c r="V1790" s="1011">
        <v>1036.29</v>
      </c>
      <c r="W1790" s="1011" t="s">
        <v>1511</v>
      </c>
      <c r="X1790" s="1011" t="s">
        <v>1331</v>
      </c>
      <c r="Y1790" s="1011" t="s">
        <v>1843</v>
      </c>
      <c r="AA1790" s="1011" t="s">
        <v>1844</v>
      </c>
      <c r="AB1790" s="1011" t="s">
        <v>140</v>
      </c>
    </row>
    <row r="1791" spans="1:28" x14ac:dyDescent="0.25">
      <c r="A1791" s="1011">
        <v>73758021</v>
      </c>
      <c r="B1791" s="1011" t="s">
        <v>1334</v>
      </c>
      <c r="C1791" s="1011" t="s">
        <v>1326</v>
      </c>
      <c r="D1791" s="1011" t="s">
        <v>1</v>
      </c>
      <c r="E1791" s="1011" t="s">
        <v>135</v>
      </c>
      <c r="F1791" s="1011" t="s">
        <v>11</v>
      </c>
      <c r="G1791" s="1011" t="s">
        <v>11</v>
      </c>
      <c r="H1791" s="1011" t="s">
        <v>99</v>
      </c>
      <c r="I1791" s="1011" t="s">
        <v>1335</v>
      </c>
      <c r="J1791" s="1011" t="s">
        <v>1336</v>
      </c>
      <c r="K1791" s="1011" t="s">
        <v>1329</v>
      </c>
      <c r="L1791" s="1011" t="s">
        <v>47</v>
      </c>
      <c r="M1791" s="1011" t="s">
        <v>198</v>
      </c>
      <c r="N1791" s="1011">
        <v>375</v>
      </c>
      <c r="O1791" s="1011">
        <v>126</v>
      </c>
      <c r="P1791" s="1011">
        <v>5699</v>
      </c>
      <c r="Q1791" s="1011">
        <v>19520.3</v>
      </c>
      <c r="R1791" s="1011">
        <v>1539.39</v>
      </c>
      <c r="S1791" s="1011">
        <v>2868.9130671200001</v>
      </c>
      <c r="T1791" s="1011">
        <v>0</v>
      </c>
      <c r="U1791" s="1011">
        <v>0</v>
      </c>
      <c r="V1791" s="1011">
        <v>1539.39</v>
      </c>
      <c r="W1791" s="1011" t="s">
        <v>1337</v>
      </c>
      <c r="X1791" s="1011" t="s">
        <v>1331</v>
      </c>
      <c r="Y1791" s="1011" t="s">
        <v>1338</v>
      </c>
      <c r="AA1791" s="1011" t="s">
        <v>1339</v>
      </c>
      <c r="AB1791" s="1011" t="s">
        <v>140</v>
      </c>
    </row>
    <row r="1792" spans="1:28" x14ac:dyDescent="0.25">
      <c r="A1792" s="1011">
        <v>63756415</v>
      </c>
      <c r="B1792" s="1011" t="s">
        <v>2211</v>
      </c>
      <c r="C1792" s="1011" t="s">
        <v>1326</v>
      </c>
      <c r="D1792" s="1011" t="s">
        <v>1</v>
      </c>
      <c r="E1792" s="1011" t="s">
        <v>135</v>
      </c>
      <c r="F1792" s="1011" t="s">
        <v>20</v>
      </c>
      <c r="G1792" s="1011" t="s">
        <v>20</v>
      </c>
      <c r="H1792" s="1011" t="s">
        <v>96</v>
      </c>
      <c r="I1792" s="1011" t="s">
        <v>2212</v>
      </c>
      <c r="J1792" s="1011" t="s">
        <v>1669</v>
      </c>
      <c r="K1792" s="1011" t="s">
        <v>1329</v>
      </c>
      <c r="L1792" s="1011" t="s">
        <v>47</v>
      </c>
      <c r="M1792" s="1011" t="s">
        <v>198</v>
      </c>
      <c r="N1792" s="1011">
        <v>8.5000999999999998</v>
      </c>
      <c r="O1792" s="1011">
        <v>8.5000999999999998</v>
      </c>
      <c r="P1792" s="1011">
        <v>73.47</v>
      </c>
      <c r="Q1792" s="1011">
        <v>354.07</v>
      </c>
      <c r="R1792" s="1011">
        <v>46.59</v>
      </c>
      <c r="S1792" s="1011">
        <v>51.085394829999998</v>
      </c>
      <c r="T1792" s="1011">
        <v>0</v>
      </c>
      <c r="U1792" s="1011">
        <v>0</v>
      </c>
      <c r="V1792" s="1011">
        <v>46.59</v>
      </c>
      <c r="W1792" s="1011" t="s">
        <v>1670</v>
      </c>
      <c r="X1792" s="1011" t="s">
        <v>1331</v>
      </c>
      <c r="Y1792" s="1011" t="s">
        <v>2213</v>
      </c>
      <c r="AA1792" s="1011" t="s">
        <v>2214</v>
      </c>
      <c r="AB1792" s="1011" t="s">
        <v>140</v>
      </c>
    </row>
    <row r="1793" spans="1:28" x14ac:dyDescent="0.25">
      <c r="A1793" s="1011">
        <v>13757141</v>
      </c>
      <c r="B1793" s="1011" t="s">
        <v>2191</v>
      </c>
      <c r="C1793" s="1011" t="s">
        <v>1326</v>
      </c>
      <c r="D1793" s="1011" t="s">
        <v>1</v>
      </c>
      <c r="E1793" s="1011" t="s">
        <v>135</v>
      </c>
      <c r="F1793" s="1011" t="s">
        <v>45</v>
      </c>
      <c r="G1793" s="1011" t="s">
        <v>45</v>
      </c>
      <c r="H1793" s="1011" t="s">
        <v>94</v>
      </c>
      <c r="I1793" s="1011" t="s">
        <v>1810</v>
      </c>
      <c r="J1793" s="1011" t="s">
        <v>1811</v>
      </c>
      <c r="K1793" s="1011" t="s">
        <v>1329</v>
      </c>
      <c r="L1793" s="1011" t="s">
        <v>47</v>
      </c>
      <c r="M1793" s="1011" t="s">
        <v>198</v>
      </c>
      <c r="N1793" s="1011">
        <v>71</v>
      </c>
      <c r="O1793" s="1011">
        <v>10</v>
      </c>
      <c r="P1793" s="1011">
        <v>2355</v>
      </c>
      <c r="Q1793" s="1011">
        <v>2443.9</v>
      </c>
      <c r="R1793" s="1011">
        <v>407.09</v>
      </c>
      <c r="S1793" s="1011">
        <v>267.49933565999999</v>
      </c>
      <c r="T1793" s="1011">
        <v>0</v>
      </c>
      <c r="U1793" s="1011">
        <v>0</v>
      </c>
      <c r="V1793" s="1011">
        <v>407.09</v>
      </c>
      <c r="W1793" s="1011" t="s">
        <v>1812</v>
      </c>
      <c r="X1793" s="1011" t="s">
        <v>1331</v>
      </c>
      <c r="Y1793" s="1011" t="s">
        <v>2192</v>
      </c>
      <c r="AA1793" s="1011" t="s">
        <v>2193</v>
      </c>
      <c r="AB1793" s="1011" t="s">
        <v>140</v>
      </c>
    </row>
    <row r="1794" spans="1:28" x14ac:dyDescent="0.25">
      <c r="A1794" s="1011">
        <v>23936792</v>
      </c>
      <c r="B1794" s="1011" t="s">
        <v>2004</v>
      </c>
      <c r="C1794" s="1011" t="s">
        <v>417</v>
      </c>
      <c r="D1794" s="1011" t="s">
        <v>113</v>
      </c>
      <c r="E1794" s="1011" t="s">
        <v>135</v>
      </c>
      <c r="F1794" s="1011" t="s">
        <v>267</v>
      </c>
      <c r="G1794" s="1011" t="s">
        <v>1687</v>
      </c>
      <c r="H1794" s="1011" t="s">
        <v>92</v>
      </c>
      <c r="I1794" s="1011" t="s">
        <v>1656</v>
      </c>
      <c r="J1794" s="1011" t="s">
        <v>1657</v>
      </c>
      <c r="K1794" s="1011" t="s">
        <v>1329</v>
      </c>
      <c r="L1794" s="1011" t="s">
        <v>47</v>
      </c>
      <c r="M1794" s="1011" t="s">
        <v>198</v>
      </c>
      <c r="N1794" s="1011">
        <v>104.45</v>
      </c>
      <c r="O1794" s="1011">
        <v>94.25</v>
      </c>
      <c r="P1794" s="1011">
        <v>3469.34</v>
      </c>
      <c r="Q1794" s="1011">
        <v>3788.72</v>
      </c>
      <c r="R1794" s="1011">
        <v>683.81</v>
      </c>
      <c r="S1794" s="1011">
        <v>562.04977739000003</v>
      </c>
      <c r="T1794" s="1011">
        <v>0</v>
      </c>
      <c r="U1794" s="1011">
        <v>0</v>
      </c>
      <c r="V1794" s="1011">
        <v>683.81</v>
      </c>
      <c r="W1794" s="1011" t="s">
        <v>1658</v>
      </c>
      <c r="X1794" s="1011" t="s">
        <v>1331</v>
      </c>
      <c r="Y1794" s="1011" t="s">
        <v>2005</v>
      </c>
      <c r="AA1794" s="1011" t="s">
        <v>2006</v>
      </c>
      <c r="AB1794" s="1011" t="s">
        <v>140</v>
      </c>
    </row>
    <row r="1795" spans="1:28" x14ac:dyDescent="0.25">
      <c r="A1795" s="1011">
        <v>4274296</v>
      </c>
      <c r="B1795" s="1011" t="s">
        <v>1557</v>
      </c>
      <c r="C1795" s="1011" t="s">
        <v>1326</v>
      </c>
      <c r="D1795" s="1011" t="s">
        <v>1</v>
      </c>
      <c r="E1795" s="1011" t="s">
        <v>135</v>
      </c>
      <c r="F1795" s="1011" t="s">
        <v>20</v>
      </c>
      <c r="G1795" s="1011" t="s">
        <v>20</v>
      </c>
      <c r="H1795" s="1011" t="s">
        <v>1394</v>
      </c>
      <c r="I1795" s="1011" t="s">
        <v>1558</v>
      </c>
      <c r="J1795" s="1011" t="s">
        <v>1559</v>
      </c>
      <c r="K1795" s="1011" t="s">
        <v>1329</v>
      </c>
      <c r="L1795" s="1011" t="s">
        <v>47</v>
      </c>
      <c r="M1795" s="1011" t="s">
        <v>198</v>
      </c>
      <c r="N1795" s="1011">
        <v>0</v>
      </c>
      <c r="O1795" s="1011">
        <v>0</v>
      </c>
      <c r="P1795" s="1011">
        <v>0</v>
      </c>
      <c r="Q1795" s="1011">
        <v>0</v>
      </c>
      <c r="R1795" s="1011">
        <v>0</v>
      </c>
      <c r="S1795" s="1011">
        <v>0</v>
      </c>
      <c r="T1795" s="1011">
        <v>0</v>
      </c>
      <c r="U1795" s="1011">
        <v>0</v>
      </c>
      <c r="V1795" s="1011">
        <v>0</v>
      </c>
      <c r="W1795" s="1011" t="s">
        <v>1560</v>
      </c>
      <c r="X1795" s="1011" t="s">
        <v>1331</v>
      </c>
      <c r="Y1795" s="1011" t="s">
        <v>1561</v>
      </c>
      <c r="AA1795" s="1011" t="s">
        <v>1562</v>
      </c>
      <c r="AB1795" s="1011" t="s">
        <v>140</v>
      </c>
    </row>
    <row r="1796" spans="1:28" x14ac:dyDescent="0.25">
      <c r="A1796" s="1011">
        <v>54251327</v>
      </c>
      <c r="B1796" s="1011" t="s">
        <v>2139</v>
      </c>
      <c r="C1796" s="1011" t="s">
        <v>1326</v>
      </c>
      <c r="D1796" s="1011" t="s">
        <v>1</v>
      </c>
      <c r="E1796" s="1011" t="s">
        <v>135</v>
      </c>
      <c r="F1796" s="1011" t="s">
        <v>20</v>
      </c>
      <c r="G1796" s="1011" t="s">
        <v>20</v>
      </c>
      <c r="H1796" s="1011" t="s">
        <v>104</v>
      </c>
      <c r="I1796" s="1011" t="s">
        <v>2140</v>
      </c>
      <c r="J1796" s="1011" t="s">
        <v>1868</v>
      </c>
      <c r="K1796" s="1011" t="s">
        <v>1329</v>
      </c>
      <c r="L1796" s="1011" t="s">
        <v>47</v>
      </c>
      <c r="M1796" s="1011" t="s">
        <v>198</v>
      </c>
      <c r="N1796" s="1011">
        <v>5</v>
      </c>
      <c r="O1796" s="1011">
        <v>5</v>
      </c>
      <c r="P1796" s="1011">
        <v>268.2</v>
      </c>
      <c r="Q1796" s="1011">
        <v>117.37</v>
      </c>
      <c r="R1796" s="1011">
        <v>26.09</v>
      </c>
      <c r="S1796" s="1011">
        <v>21.40698647</v>
      </c>
      <c r="T1796" s="1011">
        <v>0</v>
      </c>
      <c r="U1796" s="1011">
        <v>0</v>
      </c>
      <c r="V1796" s="1011">
        <v>26.09</v>
      </c>
      <c r="W1796" s="1011" t="s">
        <v>1869</v>
      </c>
      <c r="X1796" s="1011" t="s">
        <v>1331</v>
      </c>
      <c r="Y1796" s="1011" t="s">
        <v>2141</v>
      </c>
      <c r="Z1796" s="1011" t="s">
        <v>2142</v>
      </c>
      <c r="AA1796" s="1011" t="s">
        <v>2143</v>
      </c>
      <c r="AB1796" s="1011" t="s">
        <v>140</v>
      </c>
    </row>
    <row r="1797" spans="1:28" x14ac:dyDescent="0.25">
      <c r="A1797" s="1011">
        <v>63756415</v>
      </c>
      <c r="B1797" s="1011" t="s">
        <v>2211</v>
      </c>
      <c r="C1797" s="1011" t="s">
        <v>1326</v>
      </c>
      <c r="D1797" s="1011" t="s">
        <v>1</v>
      </c>
      <c r="E1797" s="1011" t="s">
        <v>135</v>
      </c>
      <c r="F1797" s="1011" t="s">
        <v>20</v>
      </c>
      <c r="G1797" s="1011" t="s">
        <v>20</v>
      </c>
      <c r="H1797" s="1011" t="s">
        <v>104</v>
      </c>
      <c r="I1797" s="1011" t="s">
        <v>2212</v>
      </c>
      <c r="J1797" s="1011" t="s">
        <v>1669</v>
      </c>
      <c r="K1797" s="1011" t="s">
        <v>1329</v>
      </c>
      <c r="L1797" s="1011" t="s">
        <v>47</v>
      </c>
      <c r="M1797" s="1011" t="s">
        <v>198</v>
      </c>
      <c r="N1797" s="1011">
        <v>2</v>
      </c>
      <c r="O1797" s="1011">
        <v>2</v>
      </c>
      <c r="P1797" s="1011">
        <v>64</v>
      </c>
      <c r="Q1797" s="1011">
        <v>101.27</v>
      </c>
      <c r="R1797" s="1011">
        <v>-0.53</v>
      </c>
      <c r="S1797" s="1011">
        <v>14.6562088</v>
      </c>
      <c r="T1797" s="1011">
        <v>0</v>
      </c>
      <c r="U1797" s="1011">
        <v>0</v>
      </c>
      <c r="V1797" s="1011">
        <v>-0.53</v>
      </c>
      <c r="W1797" s="1011" t="s">
        <v>1670</v>
      </c>
      <c r="X1797" s="1011" t="s">
        <v>1331</v>
      </c>
      <c r="Y1797" s="1011" t="s">
        <v>2213</v>
      </c>
      <c r="AA1797" s="1011" t="s">
        <v>2214</v>
      </c>
      <c r="AB1797" s="1011" t="s">
        <v>140</v>
      </c>
    </row>
    <row r="1798" spans="1:28" x14ac:dyDescent="0.25">
      <c r="A1798" s="1011">
        <v>14044937</v>
      </c>
      <c r="B1798" s="1011" t="s">
        <v>1582</v>
      </c>
      <c r="C1798" s="1011" t="s">
        <v>1326</v>
      </c>
      <c r="D1798" s="1011" t="s">
        <v>1</v>
      </c>
      <c r="E1798" s="1011" t="s">
        <v>135</v>
      </c>
      <c r="F1798" s="1011" t="s">
        <v>11</v>
      </c>
      <c r="G1798" s="1011" t="s">
        <v>11</v>
      </c>
      <c r="H1798" s="1011" t="s">
        <v>88</v>
      </c>
      <c r="I1798" s="1011" t="s">
        <v>1583</v>
      </c>
      <c r="J1798" s="1011" t="s">
        <v>1354</v>
      </c>
      <c r="K1798" s="1011" t="s">
        <v>1329</v>
      </c>
      <c r="L1798" s="1011" t="s">
        <v>47</v>
      </c>
      <c r="M1798" s="1011" t="s">
        <v>198</v>
      </c>
      <c r="N1798" s="1011">
        <v>10</v>
      </c>
      <c r="O1798" s="1011">
        <v>10</v>
      </c>
      <c r="P1798" s="1011">
        <v>100</v>
      </c>
      <c r="Q1798" s="1011">
        <v>408.75</v>
      </c>
      <c r="R1798" s="1011">
        <v>139.27000000000001</v>
      </c>
      <c r="S1798" s="1011">
        <v>20.079999999999998</v>
      </c>
      <c r="T1798" s="1011">
        <v>0</v>
      </c>
      <c r="U1798" s="1011">
        <v>0</v>
      </c>
      <c r="V1798" s="1011">
        <v>139.27000000000001</v>
      </c>
      <c r="W1798" s="1011" t="s">
        <v>1355</v>
      </c>
      <c r="X1798" s="1011" t="s">
        <v>1331</v>
      </c>
      <c r="Y1798" s="1011" t="s">
        <v>1584</v>
      </c>
      <c r="AA1798" s="1011" t="s">
        <v>1585</v>
      </c>
      <c r="AB1798" s="1011" t="s">
        <v>140</v>
      </c>
    </row>
    <row r="1799" spans="1:28" x14ac:dyDescent="0.25">
      <c r="A1799" s="1011">
        <v>14284871</v>
      </c>
      <c r="B1799" s="1011" t="s">
        <v>1508</v>
      </c>
      <c r="C1799" s="1011" t="s">
        <v>1326</v>
      </c>
      <c r="D1799" s="1011" t="s">
        <v>1</v>
      </c>
      <c r="E1799" s="1011" t="s">
        <v>135</v>
      </c>
      <c r="F1799" s="1011" t="s">
        <v>6</v>
      </c>
      <c r="G1799" s="1011" t="s">
        <v>6</v>
      </c>
      <c r="H1799" s="1011" t="s">
        <v>530</v>
      </c>
      <c r="I1799" s="1011" t="s">
        <v>1509</v>
      </c>
      <c r="J1799" s="1011" t="s">
        <v>1510</v>
      </c>
      <c r="K1799" s="1011" t="s">
        <v>1329</v>
      </c>
      <c r="L1799" s="1011" t="s">
        <v>47</v>
      </c>
      <c r="M1799" s="1011" t="s">
        <v>198</v>
      </c>
      <c r="N1799" s="1011">
        <v>28</v>
      </c>
      <c r="O1799" s="1011">
        <v>11</v>
      </c>
      <c r="P1799" s="1011">
        <v>1054.1400000000001</v>
      </c>
      <c r="Q1799" s="1011">
        <v>2657.69</v>
      </c>
      <c r="R1799" s="1011">
        <v>226.61</v>
      </c>
      <c r="S1799" s="1011">
        <v>287.25251304</v>
      </c>
      <c r="T1799" s="1011">
        <v>0</v>
      </c>
      <c r="U1799" s="1011">
        <v>0</v>
      </c>
      <c r="V1799" s="1011">
        <v>226.61</v>
      </c>
      <c r="W1799" s="1011" t="s">
        <v>1511</v>
      </c>
      <c r="X1799" s="1011" t="s">
        <v>1331</v>
      </c>
      <c r="Y1799" s="1011" t="s">
        <v>1512</v>
      </c>
      <c r="AA1799" s="1011" t="s">
        <v>1513</v>
      </c>
      <c r="AB1799" s="1011" t="s">
        <v>140</v>
      </c>
    </row>
    <row r="1800" spans="1:28" x14ac:dyDescent="0.25">
      <c r="A1800" s="1011">
        <v>83755538</v>
      </c>
      <c r="B1800" s="1011" t="s">
        <v>1738</v>
      </c>
      <c r="C1800" s="1011" t="s">
        <v>417</v>
      </c>
      <c r="D1800" s="1011" t="s">
        <v>113</v>
      </c>
      <c r="E1800" s="1011" t="s">
        <v>135</v>
      </c>
      <c r="F1800" s="1011" t="s">
        <v>267</v>
      </c>
      <c r="G1800" s="1011" t="s">
        <v>1687</v>
      </c>
      <c r="H1800" s="1011" t="s">
        <v>104</v>
      </c>
      <c r="I1800" s="1011" t="s">
        <v>1662</v>
      </c>
      <c r="J1800" s="1011" t="s">
        <v>1663</v>
      </c>
      <c r="K1800" s="1011" t="s">
        <v>1329</v>
      </c>
      <c r="L1800" s="1011" t="s">
        <v>47</v>
      </c>
      <c r="M1800" s="1011" t="s">
        <v>198</v>
      </c>
      <c r="N1800" s="1011">
        <v>5</v>
      </c>
      <c r="O1800" s="1011">
        <v>5</v>
      </c>
      <c r="P1800" s="1011">
        <v>61</v>
      </c>
      <c r="Q1800" s="1011">
        <v>272.31</v>
      </c>
      <c r="R1800" s="1011">
        <v>48.32</v>
      </c>
      <c r="S1800" s="1011">
        <v>41.503649959999997</v>
      </c>
      <c r="T1800" s="1011">
        <v>0</v>
      </c>
      <c r="U1800" s="1011">
        <v>0</v>
      </c>
      <c r="V1800" s="1011">
        <v>48.32</v>
      </c>
      <c r="W1800" s="1011" t="s">
        <v>1664</v>
      </c>
      <c r="X1800" s="1011" t="s">
        <v>1331</v>
      </c>
      <c r="Y1800" s="1011" t="s">
        <v>1739</v>
      </c>
      <c r="AA1800" s="1011" t="s">
        <v>1740</v>
      </c>
      <c r="AB1800" s="1011" t="s">
        <v>140</v>
      </c>
    </row>
    <row r="1801" spans="1:28" x14ac:dyDescent="0.25">
      <c r="A1801" s="1011">
        <v>44246809</v>
      </c>
      <c r="B1801" s="1011" t="s">
        <v>1918</v>
      </c>
      <c r="C1801" s="1011" t="s">
        <v>1326</v>
      </c>
      <c r="D1801" s="1011" t="s">
        <v>1</v>
      </c>
      <c r="E1801" s="1011" t="s">
        <v>135</v>
      </c>
      <c r="F1801" s="1011" t="s">
        <v>11</v>
      </c>
      <c r="G1801" s="1011" t="s">
        <v>11</v>
      </c>
      <c r="H1801" s="1011" t="s">
        <v>93</v>
      </c>
      <c r="I1801" s="1011" t="s">
        <v>1919</v>
      </c>
      <c r="J1801" s="1011" t="s">
        <v>1868</v>
      </c>
      <c r="K1801" s="1011" t="s">
        <v>1329</v>
      </c>
      <c r="L1801" s="1011" t="s">
        <v>47</v>
      </c>
      <c r="M1801" s="1011" t="s">
        <v>198</v>
      </c>
      <c r="N1801" s="1011">
        <v>32</v>
      </c>
      <c r="O1801" s="1011">
        <v>0</v>
      </c>
      <c r="P1801" s="1011">
        <v>602.02</v>
      </c>
      <c r="Q1801" s="1011">
        <v>1180.04</v>
      </c>
      <c r="R1801" s="1011">
        <v>94.41</v>
      </c>
      <c r="S1801" s="1011">
        <v>75.450599999999994</v>
      </c>
      <c r="T1801" s="1011">
        <v>0</v>
      </c>
      <c r="U1801" s="1011">
        <v>0</v>
      </c>
      <c r="V1801" s="1011">
        <v>94.41</v>
      </c>
      <c r="W1801" s="1011" t="s">
        <v>1869</v>
      </c>
      <c r="X1801" s="1011" t="s">
        <v>1331</v>
      </c>
      <c r="Y1801" s="1011" t="s">
        <v>1920</v>
      </c>
      <c r="AA1801" s="1011" t="s">
        <v>1921</v>
      </c>
      <c r="AB1801" s="1011" t="s">
        <v>140</v>
      </c>
    </row>
    <row r="1802" spans="1:28" x14ac:dyDescent="0.25">
      <c r="A1802" s="1011">
        <v>44246809</v>
      </c>
      <c r="B1802" s="1011" t="s">
        <v>1918</v>
      </c>
      <c r="C1802" s="1011" t="s">
        <v>1326</v>
      </c>
      <c r="D1802" s="1011" t="s">
        <v>1</v>
      </c>
      <c r="E1802" s="1011" t="s">
        <v>135</v>
      </c>
      <c r="F1802" s="1011" t="s">
        <v>11</v>
      </c>
      <c r="G1802" s="1011" t="s">
        <v>11</v>
      </c>
      <c r="H1802" s="1011" t="s">
        <v>99</v>
      </c>
      <c r="I1802" s="1011" t="s">
        <v>1919</v>
      </c>
      <c r="J1802" s="1011" t="s">
        <v>1868</v>
      </c>
      <c r="K1802" s="1011" t="s">
        <v>1329</v>
      </c>
      <c r="L1802" s="1011" t="s">
        <v>47</v>
      </c>
      <c r="M1802" s="1011" t="s">
        <v>198</v>
      </c>
      <c r="N1802" s="1011">
        <v>14</v>
      </c>
      <c r="O1802" s="1011">
        <v>0</v>
      </c>
      <c r="P1802" s="1011">
        <v>140</v>
      </c>
      <c r="Q1802" s="1011">
        <v>410.9</v>
      </c>
      <c r="R1802" s="1011">
        <v>24.64</v>
      </c>
      <c r="S1802" s="1011">
        <v>25.764199999999999</v>
      </c>
      <c r="T1802" s="1011">
        <v>0</v>
      </c>
      <c r="U1802" s="1011">
        <v>0</v>
      </c>
      <c r="V1802" s="1011">
        <v>24.64</v>
      </c>
      <c r="W1802" s="1011" t="s">
        <v>1869</v>
      </c>
      <c r="X1802" s="1011" t="s">
        <v>1331</v>
      </c>
      <c r="Y1802" s="1011" t="s">
        <v>1920</v>
      </c>
      <c r="AA1802" s="1011" t="s">
        <v>1921</v>
      </c>
      <c r="AB1802" s="1011" t="s">
        <v>140</v>
      </c>
    </row>
    <row r="1803" spans="1:28" x14ac:dyDescent="0.25">
      <c r="A1803" s="1011">
        <v>33754342</v>
      </c>
      <c r="B1803" s="1011" t="s">
        <v>1850</v>
      </c>
      <c r="C1803" s="1011" t="s">
        <v>1326</v>
      </c>
      <c r="D1803" s="1011" t="s">
        <v>1</v>
      </c>
      <c r="E1803" s="1011" t="s">
        <v>135</v>
      </c>
      <c r="F1803" s="1011" t="s">
        <v>74</v>
      </c>
      <c r="G1803" s="1011" t="s">
        <v>74</v>
      </c>
      <c r="H1803" s="1011" t="s">
        <v>105</v>
      </c>
      <c r="I1803" s="1011" t="s">
        <v>1688</v>
      </c>
      <c r="J1803" s="1011" t="s">
        <v>1416</v>
      </c>
      <c r="K1803" s="1011" t="s">
        <v>1329</v>
      </c>
      <c r="L1803" s="1011" t="s">
        <v>47</v>
      </c>
      <c r="M1803" s="1011" t="s">
        <v>198</v>
      </c>
      <c r="N1803" s="1011">
        <v>1</v>
      </c>
      <c r="O1803" s="1011">
        <v>0</v>
      </c>
      <c r="P1803" s="1011">
        <v>12.75</v>
      </c>
      <c r="Q1803" s="1011">
        <v>70.7</v>
      </c>
      <c r="R1803" s="1011">
        <v>6.36</v>
      </c>
      <c r="S1803" s="1011">
        <v>4.06351</v>
      </c>
      <c r="T1803" s="1011">
        <v>0</v>
      </c>
      <c r="U1803" s="1011">
        <v>0</v>
      </c>
      <c r="V1803" s="1011">
        <v>6.36</v>
      </c>
      <c r="W1803" s="1011" t="s">
        <v>1397</v>
      </c>
      <c r="X1803" s="1011" t="s">
        <v>1331</v>
      </c>
      <c r="Y1803" s="1011" t="s">
        <v>1851</v>
      </c>
      <c r="AA1803" s="1011" t="s">
        <v>1852</v>
      </c>
      <c r="AB1803" s="1011" t="s">
        <v>140</v>
      </c>
    </row>
    <row r="1804" spans="1:28" x14ac:dyDescent="0.25">
      <c r="A1804" s="1011">
        <v>34259275</v>
      </c>
      <c r="B1804" s="1011" t="s">
        <v>2587</v>
      </c>
      <c r="C1804" s="1011" t="s">
        <v>1326</v>
      </c>
      <c r="D1804" s="1011" t="s">
        <v>1</v>
      </c>
      <c r="E1804" s="1011" t="s">
        <v>135</v>
      </c>
      <c r="F1804" s="1011" t="s">
        <v>62</v>
      </c>
      <c r="G1804" s="1011" t="s">
        <v>62</v>
      </c>
      <c r="H1804" s="1011" t="s">
        <v>1394</v>
      </c>
      <c r="I1804" s="1011" t="s">
        <v>2588</v>
      </c>
      <c r="J1804" s="1011" t="s">
        <v>1494</v>
      </c>
      <c r="K1804" s="1011" t="s">
        <v>1329</v>
      </c>
      <c r="L1804" s="1011" t="s">
        <v>47</v>
      </c>
      <c r="M1804" s="1011" t="s">
        <v>198</v>
      </c>
      <c r="N1804" s="1011">
        <v>0</v>
      </c>
      <c r="O1804" s="1011">
        <v>0</v>
      </c>
      <c r="P1804" s="1011">
        <v>0</v>
      </c>
      <c r="Q1804" s="1011">
        <v>0</v>
      </c>
      <c r="R1804" s="1011">
        <v>0</v>
      </c>
      <c r="S1804" s="1011">
        <v>0</v>
      </c>
      <c r="T1804" s="1011">
        <v>0</v>
      </c>
      <c r="U1804" s="1011">
        <v>0</v>
      </c>
      <c r="V1804" s="1011">
        <v>0</v>
      </c>
      <c r="W1804" s="1011" t="s">
        <v>1361</v>
      </c>
      <c r="X1804" s="1011" t="s">
        <v>1331</v>
      </c>
      <c r="Y1804" s="1011" t="s">
        <v>2589</v>
      </c>
      <c r="AA1804" s="1011" t="s">
        <v>2590</v>
      </c>
      <c r="AB1804" s="1011" t="s">
        <v>140</v>
      </c>
    </row>
    <row r="1805" spans="1:28" x14ac:dyDescent="0.25">
      <c r="A1805" s="1011">
        <v>13958731</v>
      </c>
      <c r="B1805" s="1011" t="s">
        <v>1548</v>
      </c>
      <c r="C1805" s="1011" t="s">
        <v>1326</v>
      </c>
      <c r="D1805" s="1011" t="s">
        <v>1</v>
      </c>
      <c r="E1805" s="1011" t="s">
        <v>135</v>
      </c>
      <c r="F1805" s="1011" t="s">
        <v>11</v>
      </c>
      <c r="G1805" s="1011" t="s">
        <v>11</v>
      </c>
      <c r="H1805" s="1011" t="s">
        <v>86</v>
      </c>
      <c r="I1805" s="1011" t="s">
        <v>1549</v>
      </c>
      <c r="J1805" s="1011" t="s">
        <v>1550</v>
      </c>
      <c r="K1805" s="1011" t="s">
        <v>1329</v>
      </c>
      <c r="L1805" s="1011" t="s">
        <v>47</v>
      </c>
      <c r="M1805" s="1011" t="s">
        <v>198</v>
      </c>
      <c r="N1805" s="1011">
        <v>1</v>
      </c>
      <c r="O1805" s="1011">
        <v>0</v>
      </c>
      <c r="P1805" s="1011">
        <v>16</v>
      </c>
      <c r="Q1805" s="1011">
        <v>34.520000000000003</v>
      </c>
      <c r="R1805" s="1011">
        <v>2.76</v>
      </c>
      <c r="S1805" s="1011">
        <v>4.0163368200000003</v>
      </c>
      <c r="T1805" s="1011">
        <v>0</v>
      </c>
      <c r="U1805" s="1011">
        <v>0</v>
      </c>
      <c r="V1805" s="1011">
        <v>2.76</v>
      </c>
      <c r="W1805" s="1011" t="s">
        <v>1361</v>
      </c>
      <c r="X1805" s="1011" t="s">
        <v>1331</v>
      </c>
      <c r="Y1805" s="1011" t="s">
        <v>1551</v>
      </c>
      <c r="AA1805" s="1011" t="s">
        <v>1552</v>
      </c>
      <c r="AB1805" s="1011" t="s">
        <v>140</v>
      </c>
    </row>
    <row r="1806" spans="1:28" x14ac:dyDescent="0.25">
      <c r="A1806" s="1011">
        <v>4140778</v>
      </c>
      <c r="B1806" s="1011" t="s">
        <v>2052</v>
      </c>
      <c r="C1806" s="1011" t="s">
        <v>1326</v>
      </c>
      <c r="D1806" s="1011" t="s">
        <v>1</v>
      </c>
      <c r="E1806" s="1011" t="s">
        <v>135</v>
      </c>
      <c r="F1806" s="1011" t="s">
        <v>0</v>
      </c>
      <c r="G1806" s="1011" t="s">
        <v>0</v>
      </c>
      <c r="H1806" s="1011" t="s">
        <v>102</v>
      </c>
      <c r="I1806" s="1011" t="s">
        <v>2053</v>
      </c>
      <c r="J1806" s="1011" t="s">
        <v>1550</v>
      </c>
      <c r="K1806" s="1011" t="s">
        <v>1329</v>
      </c>
      <c r="L1806" s="1011" t="s">
        <v>47</v>
      </c>
      <c r="M1806" s="1011" t="s">
        <v>198</v>
      </c>
      <c r="N1806" s="1011">
        <v>1</v>
      </c>
      <c r="O1806" s="1011">
        <v>1</v>
      </c>
      <c r="P1806" s="1011">
        <v>34.5</v>
      </c>
      <c r="Q1806" s="1011">
        <v>29.37</v>
      </c>
      <c r="R1806" s="1011">
        <v>2.96</v>
      </c>
      <c r="S1806" s="1011">
        <v>11.465400000000001</v>
      </c>
      <c r="T1806" s="1011">
        <v>0</v>
      </c>
      <c r="U1806" s="1011">
        <v>0</v>
      </c>
      <c r="V1806" s="1011">
        <v>2.96</v>
      </c>
      <c r="W1806" s="1011" t="s">
        <v>1361</v>
      </c>
      <c r="X1806" s="1011" t="s">
        <v>1331</v>
      </c>
      <c r="Y1806" s="1011" t="s">
        <v>2054</v>
      </c>
      <c r="AA1806" s="1011" t="s">
        <v>2055</v>
      </c>
      <c r="AB1806" s="1011" t="s">
        <v>140</v>
      </c>
    </row>
    <row r="1807" spans="1:28" x14ac:dyDescent="0.25">
      <c r="A1807" s="1011">
        <v>24053233</v>
      </c>
      <c r="B1807" s="1011" t="s">
        <v>1841</v>
      </c>
      <c r="C1807" s="1011" t="s">
        <v>1326</v>
      </c>
      <c r="D1807" s="1011" t="s">
        <v>1</v>
      </c>
      <c r="E1807" s="1011" t="s">
        <v>135</v>
      </c>
      <c r="F1807" s="1011" t="s">
        <v>0</v>
      </c>
      <c r="G1807" s="1011" t="s">
        <v>0</v>
      </c>
      <c r="H1807" s="1011" t="s">
        <v>86</v>
      </c>
      <c r="I1807" s="1011" t="s">
        <v>1842</v>
      </c>
      <c r="J1807" s="1011" t="s">
        <v>1510</v>
      </c>
      <c r="K1807" s="1011" t="s">
        <v>1329</v>
      </c>
      <c r="L1807" s="1011" t="s">
        <v>47</v>
      </c>
      <c r="M1807" s="1011" t="s">
        <v>198</v>
      </c>
      <c r="N1807" s="1011">
        <v>3</v>
      </c>
      <c r="O1807" s="1011">
        <v>3</v>
      </c>
      <c r="P1807" s="1011">
        <v>48</v>
      </c>
      <c r="Q1807" s="1011">
        <v>89.48</v>
      </c>
      <c r="R1807" s="1011">
        <v>9.8000000000000007</v>
      </c>
      <c r="S1807" s="1011">
        <v>13.44520535</v>
      </c>
      <c r="T1807" s="1011">
        <v>0</v>
      </c>
      <c r="U1807" s="1011">
        <v>0</v>
      </c>
      <c r="V1807" s="1011">
        <v>9.8000000000000007</v>
      </c>
      <c r="W1807" s="1011" t="s">
        <v>1511</v>
      </c>
      <c r="X1807" s="1011" t="s">
        <v>1331</v>
      </c>
      <c r="Y1807" s="1011" t="s">
        <v>1843</v>
      </c>
      <c r="AA1807" s="1011" t="s">
        <v>1844</v>
      </c>
      <c r="AB1807" s="1011" t="s">
        <v>140</v>
      </c>
    </row>
    <row r="1808" spans="1:28" x14ac:dyDescent="0.25">
      <c r="A1808" s="1011">
        <v>93772242</v>
      </c>
      <c r="B1808" s="1011" t="s">
        <v>1578</v>
      </c>
      <c r="C1808" s="1011" t="s">
        <v>1326</v>
      </c>
      <c r="D1808" s="1011" t="s">
        <v>1</v>
      </c>
      <c r="E1808" s="1011" t="s">
        <v>135</v>
      </c>
      <c r="F1808" s="1011" t="s">
        <v>20</v>
      </c>
      <c r="G1808" s="1011" t="s">
        <v>20</v>
      </c>
      <c r="H1808" s="1011" t="s">
        <v>530</v>
      </c>
      <c r="I1808" s="1011" t="s">
        <v>1579</v>
      </c>
      <c r="J1808" s="1011" t="s">
        <v>1396</v>
      </c>
      <c r="K1808" s="1011" t="s">
        <v>1329</v>
      </c>
      <c r="L1808" s="1011" t="s">
        <v>47</v>
      </c>
      <c r="M1808" s="1011" t="s">
        <v>198</v>
      </c>
      <c r="N1808" s="1011">
        <v>2</v>
      </c>
      <c r="O1808" s="1011">
        <v>2</v>
      </c>
      <c r="P1808" s="1011">
        <v>158.80000000000001</v>
      </c>
      <c r="Q1808" s="1011">
        <v>447.77</v>
      </c>
      <c r="R1808" s="1011">
        <v>42.07</v>
      </c>
      <c r="S1808" s="1011">
        <v>46.006701169999999</v>
      </c>
      <c r="T1808" s="1011">
        <v>0</v>
      </c>
      <c r="U1808" s="1011">
        <v>0</v>
      </c>
      <c r="V1808" s="1011">
        <v>42.07</v>
      </c>
      <c r="W1808" s="1011" t="s">
        <v>1397</v>
      </c>
      <c r="X1808" s="1011" t="s">
        <v>1331</v>
      </c>
      <c r="Y1808" s="1011" t="s">
        <v>1580</v>
      </c>
      <c r="AA1808" s="1011" t="s">
        <v>1581</v>
      </c>
      <c r="AB1808" s="1011" t="s">
        <v>140</v>
      </c>
    </row>
    <row r="1809" spans="1:28" x14ac:dyDescent="0.25">
      <c r="A1809" s="1011">
        <v>24088635</v>
      </c>
      <c r="B1809" s="1011" t="s">
        <v>2014</v>
      </c>
      <c r="C1809" s="1011" t="s">
        <v>1326</v>
      </c>
      <c r="D1809" s="1011" t="s">
        <v>1</v>
      </c>
      <c r="E1809" s="1011" t="s">
        <v>135</v>
      </c>
      <c r="F1809" s="1011" t="s">
        <v>14</v>
      </c>
      <c r="G1809" s="1011" t="s">
        <v>14</v>
      </c>
      <c r="H1809" s="1011" t="s">
        <v>87</v>
      </c>
      <c r="I1809" s="1011" t="s">
        <v>2015</v>
      </c>
      <c r="J1809" s="1011" t="s">
        <v>1463</v>
      </c>
      <c r="K1809" s="1011" t="s">
        <v>1329</v>
      </c>
      <c r="L1809" s="1011" t="s">
        <v>47</v>
      </c>
      <c r="M1809" s="1011" t="s">
        <v>198</v>
      </c>
      <c r="N1809" s="1011">
        <v>1</v>
      </c>
      <c r="O1809" s="1011">
        <v>0</v>
      </c>
      <c r="P1809" s="1011">
        <v>30</v>
      </c>
      <c r="Q1809" s="1011">
        <v>174.41</v>
      </c>
      <c r="R1809" s="1011">
        <v>34.909999999999997</v>
      </c>
      <c r="S1809" s="1011">
        <v>1.8</v>
      </c>
      <c r="T1809" s="1011">
        <v>0</v>
      </c>
      <c r="U1809" s="1011">
        <v>0</v>
      </c>
      <c r="V1809" s="1011">
        <v>34.909999999999997</v>
      </c>
      <c r="W1809" s="1011" t="s">
        <v>1464</v>
      </c>
      <c r="X1809" s="1011" t="s">
        <v>1331</v>
      </c>
      <c r="Y1809" s="1011" t="s">
        <v>2016</v>
      </c>
      <c r="AA1809" s="1011" t="s">
        <v>2017</v>
      </c>
      <c r="AB1809" s="1011" t="s">
        <v>140</v>
      </c>
    </row>
    <row r="1810" spans="1:28" x14ac:dyDescent="0.25">
      <c r="A1810" s="1011">
        <v>4013058</v>
      </c>
      <c r="B1810" s="1011" t="s">
        <v>2184</v>
      </c>
      <c r="C1810" s="1011" t="s">
        <v>1326</v>
      </c>
      <c r="D1810" s="1011" t="s">
        <v>1</v>
      </c>
      <c r="E1810" s="1011" t="s">
        <v>135</v>
      </c>
      <c r="F1810" s="1011" t="s">
        <v>48</v>
      </c>
      <c r="G1810" s="1011" t="s">
        <v>48</v>
      </c>
      <c r="H1810" s="1011" t="s">
        <v>94</v>
      </c>
      <c r="I1810" s="1011" t="s">
        <v>1595</v>
      </c>
      <c r="J1810" s="1011" t="s">
        <v>1596</v>
      </c>
      <c r="K1810" s="1011" t="s">
        <v>1329</v>
      </c>
      <c r="L1810" s="1011" t="s">
        <v>47</v>
      </c>
      <c r="M1810" s="1011" t="s">
        <v>198</v>
      </c>
      <c r="N1810" s="1011">
        <v>68</v>
      </c>
      <c r="O1810" s="1011">
        <v>40</v>
      </c>
      <c r="P1810" s="1011">
        <v>1435</v>
      </c>
      <c r="Q1810" s="1011">
        <v>1801.52</v>
      </c>
      <c r="R1810" s="1011">
        <v>287.55</v>
      </c>
      <c r="S1810" s="1011">
        <v>228.74907450000001</v>
      </c>
      <c r="T1810" s="1011">
        <v>0</v>
      </c>
      <c r="U1810" s="1011">
        <v>0</v>
      </c>
      <c r="V1810" s="1011">
        <v>287.55</v>
      </c>
      <c r="W1810" s="1011" t="s">
        <v>1597</v>
      </c>
      <c r="X1810" s="1011" t="s">
        <v>1331</v>
      </c>
      <c r="Y1810" s="1011" t="s">
        <v>2185</v>
      </c>
      <c r="AA1810" s="1011" t="s">
        <v>2186</v>
      </c>
      <c r="AB1810" s="1011" t="s">
        <v>140</v>
      </c>
    </row>
    <row r="1811" spans="1:28" x14ac:dyDescent="0.25">
      <c r="A1811" s="1011">
        <v>83757740</v>
      </c>
      <c r="B1811" s="1011" t="s">
        <v>2565</v>
      </c>
      <c r="C1811" s="1011" t="s">
        <v>1326</v>
      </c>
      <c r="D1811" s="1011" t="s">
        <v>1</v>
      </c>
      <c r="E1811" s="1011" t="s">
        <v>135</v>
      </c>
      <c r="F1811" s="1011" t="s">
        <v>34</v>
      </c>
      <c r="G1811" s="1011" t="s">
        <v>34</v>
      </c>
      <c r="H1811" s="1011" t="s">
        <v>90</v>
      </c>
      <c r="I1811" s="1011" t="s">
        <v>2527</v>
      </c>
      <c r="J1811" s="1011" t="s">
        <v>1475</v>
      </c>
      <c r="K1811" s="1011" t="s">
        <v>1329</v>
      </c>
      <c r="L1811" s="1011" t="s">
        <v>47</v>
      </c>
      <c r="M1811" s="1011" t="s">
        <v>198</v>
      </c>
      <c r="N1811" s="1011">
        <v>391</v>
      </c>
      <c r="O1811" s="1011">
        <v>391</v>
      </c>
      <c r="P1811" s="1011">
        <v>9444.4500000000007</v>
      </c>
      <c r="Q1811" s="1011">
        <v>22503.73</v>
      </c>
      <c r="R1811" s="1011">
        <v>2036.49</v>
      </c>
      <c r="S1811" s="1011">
        <v>2617.95433323</v>
      </c>
      <c r="T1811" s="1011">
        <v>0</v>
      </c>
      <c r="U1811" s="1011">
        <v>0</v>
      </c>
      <c r="V1811" s="1011">
        <v>2036.49</v>
      </c>
      <c r="W1811" s="1011" t="s">
        <v>1476</v>
      </c>
      <c r="X1811" s="1011" t="s">
        <v>1331</v>
      </c>
      <c r="Y1811" s="1011" t="s">
        <v>2566</v>
      </c>
      <c r="AA1811" s="1011" t="s">
        <v>1478</v>
      </c>
      <c r="AB1811" s="1011" t="s">
        <v>140</v>
      </c>
    </row>
    <row r="1812" spans="1:28" x14ac:dyDescent="0.25">
      <c r="A1812" s="1011">
        <v>44143477</v>
      </c>
      <c r="B1812" s="1011" t="s">
        <v>1845</v>
      </c>
      <c r="C1812" s="1011" t="s">
        <v>1326</v>
      </c>
      <c r="D1812" s="1011" t="s">
        <v>1</v>
      </c>
      <c r="E1812" s="1011" t="s">
        <v>135</v>
      </c>
      <c r="F1812" s="1011" t="s">
        <v>14</v>
      </c>
      <c r="G1812" s="1011" t="s">
        <v>14</v>
      </c>
      <c r="H1812" s="1011" t="s">
        <v>530</v>
      </c>
      <c r="I1812" s="1011" t="s">
        <v>1410</v>
      </c>
      <c r="J1812" s="1011" t="s">
        <v>1411</v>
      </c>
      <c r="K1812" s="1011" t="s">
        <v>1329</v>
      </c>
      <c r="L1812" s="1011" t="s">
        <v>47</v>
      </c>
      <c r="M1812" s="1011" t="s">
        <v>198</v>
      </c>
      <c r="N1812" s="1011">
        <v>123</v>
      </c>
      <c r="O1812" s="1011">
        <v>122</v>
      </c>
      <c r="P1812" s="1011">
        <v>6090</v>
      </c>
      <c r="Q1812" s="1011">
        <v>14806.85</v>
      </c>
      <c r="R1812" s="1011">
        <v>954.35</v>
      </c>
      <c r="S1812" s="1011">
        <v>1816.4343460800001</v>
      </c>
      <c r="T1812" s="1011">
        <v>0</v>
      </c>
      <c r="U1812" s="1011">
        <v>0</v>
      </c>
      <c r="V1812" s="1011">
        <v>954.35</v>
      </c>
      <c r="W1812" s="1011" t="s">
        <v>80</v>
      </c>
      <c r="X1812" s="1011" t="s">
        <v>1331</v>
      </c>
      <c r="Y1812" s="1011" t="s">
        <v>1846</v>
      </c>
      <c r="AA1812" s="1011" t="s">
        <v>1847</v>
      </c>
      <c r="AB1812" s="1011" t="s">
        <v>140</v>
      </c>
    </row>
    <row r="1813" spans="1:28" x14ac:dyDescent="0.25">
      <c r="A1813" s="1011">
        <v>23994155</v>
      </c>
      <c r="B1813" s="1011" t="s">
        <v>2260</v>
      </c>
      <c r="C1813" s="1011" t="s">
        <v>1326</v>
      </c>
      <c r="D1813" s="1011" t="s">
        <v>113</v>
      </c>
      <c r="E1813" s="1011" t="s">
        <v>135</v>
      </c>
      <c r="F1813" s="1011" t="s">
        <v>267</v>
      </c>
      <c r="G1813" s="1011" t="s">
        <v>1687</v>
      </c>
      <c r="H1813" s="1011" t="s">
        <v>102</v>
      </c>
      <c r="I1813" s="1011" t="s">
        <v>2261</v>
      </c>
      <c r="J1813" s="1011" t="s">
        <v>1445</v>
      </c>
      <c r="K1813" s="1011" t="s">
        <v>1329</v>
      </c>
      <c r="L1813" s="1011" t="s">
        <v>47</v>
      </c>
      <c r="M1813" s="1011" t="s">
        <v>198</v>
      </c>
      <c r="N1813" s="1011">
        <v>18</v>
      </c>
      <c r="O1813" s="1011">
        <v>12</v>
      </c>
      <c r="P1813" s="1011">
        <v>325.17</v>
      </c>
      <c r="Q1813" s="1011">
        <v>586.20000000000005</v>
      </c>
      <c r="R1813" s="1011">
        <v>182.49174348</v>
      </c>
      <c r="S1813" s="1011">
        <v>69.093725930000005</v>
      </c>
      <c r="T1813" s="1011">
        <v>-8.8256520000000005E-2</v>
      </c>
      <c r="U1813" s="1011">
        <v>0</v>
      </c>
      <c r="V1813" s="1011">
        <v>182.58</v>
      </c>
      <c r="W1813" s="1011" t="s">
        <v>1446</v>
      </c>
      <c r="X1813" s="1011" t="s">
        <v>1331</v>
      </c>
      <c r="Y1813" s="1011" t="s">
        <v>2262</v>
      </c>
      <c r="AA1813" s="1011" t="s">
        <v>2263</v>
      </c>
      <c r="AB1813" s="1011" t="s">
        <v>140</v>
      </c>
    </row>
    <row r="1814" spans="1:28" x14ac:dyDescent="0.25">
      <c r="A1814" s="1011">
        <v>33757618</v>
      </c>
      <c r="B1814" s="1011" t="s">
        <v>1502</v>
      </c>
      <c r="C1814" s="1011" t="s">
        <v>1326</v>
      </c>
      <c r="D1814" s="1011" t="s">
        <v>1</v>
      </c>
      <c r="E1814" s="1011" t="s">
        <v>135</v>
      </c>
      <c r="F1814" s="1011" t="s">
        <v>14</v>
      </c>
      <c r="G1814" s="1011" t="s">
        <v>14</v>
      </c>
      <c r="H1814" s="1011" t="s">
        <v>86</v>
      </c>
      <c r="I1814" s="1011" t="s">
        <v>1503</v>
      </c>
      <c r="J1814" s="1011" t="s">
        <v>1504</v>
      </c>
      <c r="K1814" s="1011" t="s">
        <v>1329</v>
      </c>
      <c r="L1814" s="1011" t="s">
        <v>47</v>
      </c>
      <c r="M1814" s="1011" t="s">
        <v>198</v>
      </c>
      <c r="N1814" s="1011">
        <v>12</v>
      </c>
      <c r="O1814" s="1011">
        <v>0</v>
      </c>
      <c r="P1814" s="1011">
        <v>274</v>
      </c>
      <c r="Q1814" s="1011">
        <v>637.32000000000005</v>
      </c>
      <c r="R1814" s="1011">
        <v>168.22</v>
      </c>
      <c r="S1814" s="1011">
        <v>65.680000000000007</v>
      </c>
      <c r="T1814" s="1011">
        <v>0</v>
      </c>
      <c r="U1814" s="1011">
        <v>0</v>
      </c>
      <c r="V1814" s="1011">
        <v>168.22</v>
      </c>
      <c r="W1814" s="1011" t="s">
        <v>1505</v>
      </c>
      <c r="X1814" s="1011" t="s">
        <v>1331</v>
      </c>
      <c r="Y1814" s="1011" t="s">
        <v>1506</v>
      </c>
      <c r="AA1814" s="1011" t="s">
        <v>1507</v>
      </c>
      <c r="AB1814" s="1011" t="s">
        <v>140</v>
      </c>
    </row>
    <row r="1815" spans="1:28" x14ac:dyDescent="0.25">
      <c r="A1815" s="1011">
        <v>24091738</v>
      </c>
      <c r="B1815" s="1011" t="s">
        <v>1804</v>
      </c>
      <c r="C1815" s="1011" t="s">
        <v>1326</v>
      </c>
      <c r="D1815" s="1011" t="s">
        <v>1</v>
      </c>
      <c r="E1815" s="1011" t="s">
        <v>135</v>
      </c>
      <c r="F1815" s="1011" t="s">
        <v>20</v>
      </c>
      <c r="G1815" s="1011" t="s">
        <v>20</v>
      </c>
      <c r="H1815" s="1011" t="s">
        <v>90</v>
      </c>
      <c r="I1815" s="1011" t="s">
        <v>1805</v>
      </c>
      <c r="J1815" s="1011" t="s">
        <v>1806</v>
      </c>
      <c r="K1815" s="1011" t="s">
        <v>1329</v>
      </c>
      <c r="L1815" s="1011" t="s">
        <v>47</v>
      </c>
      <c r="M1815" s="1011" t="s">
        <v>198</v>
      </c>
      <c r="N1815" s="1011">
        <v>377</v>
      </c>
      <c r="O1815" s="1011">
        <v>367</v>
      </c>
      <c r="P1815" s="1011">
        <v>14000</v>
      </c>
      <c r="Q1815" s="1011">
        <v>16098.77</v>
      </c>
      <c r="R1815" s="1011">
        <v>-510.1807154</v>
      </c>
      <c r="S1815" s="1011">
        <v>2516.7888507900002</v>
      </c>
      <c r="T1815" s="1011">
        <v>-8.0715400000000007E-2</v>
      </c>
      <c r="U1815" s="1011">
        <v>0</v>
      </c>
      <c r="V1815" s="1011">
        <v>-510.1</v>
      </c>
      <c r="W1815" s="1011" t="s">
        <v>10</v>
      </c>
      <c r="X1815" s="1011" t="s">
        <v>1331</v>
      </c>
      <c r="Y1815" s="1011" t="s">
        <v>1807</v>
      </c>
      <c r="AA1815" s="1011" t="s">
        <v>1808</v>
      </c>
      <c r="AB1815" s="1011" t="s">
        <v>140</v>
      </c>
    </row>
    <row r="1816" spans="1:28" x14ac:dyDescent="0.25">
      <c r="A1816" s="1011">
        <v>23994155</v>
      </c>
      <c r="B1816" s="1011" t="s">
        <v>2260</v>
      </c>
      <c r="C1816" s="1011" t="s">
        <v>1326</v>
      </c>
      <c r="D1816" s="1011" t="s">
        <v>113</v>
      </c>
      <c r="E1816" s="1011" t="s">
        <v>135</v>
      </c>
      <c r="F1816" s="1011" t="s">
        <v>267</v>
      </c>
      <c r="G1816" s="1011" t="s">
        <v>1687</v>
      </c>
      <c r="H1816" s="1011" t="s">
        <v>530</v>
      </c>
      <c r="I1816" s="1011" t="s">
        <v>2261</v>
      </c>
      <c r="J1816" s="1011" t="s">
        <v>1445</v>
      </c>
      <c r="K1816" s="1011" t="s">
        <v>1329</v>
      </c>
      <c r="L1816" s="1011" t="s">
        <v>47</v>
      </c>
      <c r="M1816" s="1011" t="s">
        <v>198</v>
      </c>
      <c r="N1816" s="1011">
        <v>27</v>
      </c>
      <c r="O1816" s="1011">
        <v>19</v>
      </c>
      <c r="P1816" s="1011">
        <v>489.56</v>
      </c>
      <c r="Q1816" s="1011">
        <v>3063.73</v>
      </c>
      <c r="R1816" s="1011">
        <v>492.69</v>
      </c>
      <c r="S1816" s="1011">
        <v>108.89074567999999</v>
      </c>
      <c r="T1816" s="1011">
        <v>0</v>
      </c>
      <c r="U1816" s="1011">
        <v>0</v>
      </c>
      <c r="V1816" s="1011">
        <v>492.69</v>
      </c>
      <c r="W1816" s="1011" t="s">
        <v>1446</v>
      </c>
      <c r="X1816" s="1011" t="s">
        <v>1331</v>
      </c>
      <c r="Y1816" s="1011" t="s">
        <v>2262</v>
      </c>
      <c r="AA1816" s="1011" t="s">
        <v>2263</v>
      </c>
      <c r="AB1816" s="1011" t="s">
        <v>140</v>
      </c>
    </row>
    <row r="1817" spans="1:28" x14ac:dyDescent="0.25">
      <c r="A1817" s="1011">
        <v>24028227</v>
      </c>
      <c r="B1817" s="1011" t="s">
        <v>1449</v>
      </c>
      <c r="C1817" s="1011" t="s">
        <v>1326</v>
      </c>
      <c r="D1817" s="1011" t="s">
        <v>1</v>
      </c>
      <c r="E1817" s="1011" t="s">
        <v>135</v>
      </c>
      <c r="F1817" s="1011" t="s">
        <v>0</v>
      </c>
      <c r="G1817" s="1011" t="s">
        <v>0</v>
      </c>
      <c r="H1817" s="1011" t="s">
        <v>104</v>
      </c>
      <c r="I1817" s="1011" t="s">
        <v>1450</v>
      </c>
      <c r="J1817" s="1011" t="s">
        <v>1451</v>
      </c>
      <c r="K1817" s="1011" t="s">
        <v>1329</v>
      </c>
      <c r="L1817" s="1011" t="s">
        <v>47</v>
      </c>
      <c r="M1817" s="1011" t="s">
        <v>198</v>
      </c>
      <c r="N1817" s="1011">
        <v>67</v>
      </c>
      <c r="O1817" s="1011">
        <v>65</v>
      </c>
      <c r="P1817" s="1011">
        <v>1490.31</v>
      </c>
      <c r="Q1817" s="1011">
        <v>4597.26</v>
      </c>
      <c r="R1817" s="1011">
        <v>713.87</v>
      </c>
      <c r="S1817" s="1011">
        <v>608.57913974999997</v>
      </c>
      <c r="T1817" s="1011">
        <v>0</v>
      </c>
      <c r="U1817" s="1011">
        <v>0</v>
      </c>
      <c r="V1817" s="1011">
        <v>713.87</v>
      </c>
      <c r="W1817" s="1011" t="s">
        <v>1452</v>
      </c>
      <c r="X1817" s="1011" t="s">
        <v>1331</v>
      </c>
      <c r="Y1817" s="1011" t="s">
        <v>1453</v>
      </c>
      <c r="AA1817" s="1011" t="s">
        <v>1454</v>
      </c>
      <c r="AB1817" s="1011" t="s">
        <v>140</v>
      </c>
    </row>
    <row r="1818" spans="1:28" x14ac:dyDescent="0.25">
      <c r="A1818" s="1011">
        <v>14106363</v>
      </c>
      <c r="B1818" s="1011" t="s">
        <v>2208</v>
      </c>
      <c r="C1818" s="1011" t="s">
        <v>1326</v>
      </c>
      <c r="D1818" s="1011" t="s">
        <v>1</v>
      </c>
      <c r="E1818" s="1011" t="s">
        <v>135</v>
      </c>
      <c r="F1818" s="1011" t="s">
        <v>34</v>
      </c>
      <c r="G1818" s="1011" t="s">
        <v>34</v>
      </c>
      <c r="H1818" s="1011" t="s">
        <v>100</v>
      </c>
      <c r="I1818" s="1011" t="s">
        <v>1675</v>
      </c>
      <c r="J1818" s="1011" t="s">
        <v>1676</v>
      </c>
      <c r="K1818" s="1011" t="s">
        <v>1329</v>
      </c>
      <c r="L1818" s="1011" t="s">
        <v>47</v>
      </c>
      <c r="M1818" s="1011" t="s">
        <v>198</v>
      </c>
      <c r="N1818" s="1011">
        <v>440</v>
      </c>
      <c r="O1818" s="1011">
        <v>326</v>
      </c>
      <c r="P1818" s="1011">
        <v>5353.03</v>
      </c>
      <c r="Q1818" s="1011">
        <v>22187.63</v>
      </c>
      <c r="R1818" s="1011">
        <v>5213.54</v>
      </c>
      <c r="S1818" s="1011">
        <v>2114.7324823700001</v>
      </c>
      <c r="T1818" s="1011">
        <v>0</v>
      </c>
      <c r="U1818" s="1011">
        <v>0</v>
      </c>
      <c r="V1818" s="1011">
        <v>5213.54</v>
      </c>
      <c r="W1818" s="1011" t="s">
        <v>47</v>
      </c>
      <c r="X1818" s="1011" t="s">
        <v>1331</v>
      </c>
      <c r="Y1818" s="1011" t="s">
        <v>2209</v>
      </c>
      <c r="AA1818" s="1011" t="s">
        <v>2210</v>
      </c>
      <c r="AB1818" s="1011" t="s">
        <v>140</v>
      </c>
    </row>
    <row r="1819" spans="1:28" x14ac:dyDescent="0.25">
      <c r="A1819" s="1011">
        <v>54122478</v>
      </c>
      <c r="B1819" s="1011" t="s">
        <v>1722</v>
      </c>
      <c r="C1819" s="1011" t="s">
        <v>1326</v>
      </c>
      <c r="D1819" s="1011" t="s">
        <v>1</v>
      </c>
      <c r="E1819" s="1011" t="s">
        <v>135</v>
      </c>
      <c r="F1819" s="1011" t="s">
        <v>34</v>
      </c>
      <c r="G1819" s="1011" t="s">
        <v>34</v>
      </c>
      <c r="H1819" s="1011" t="s">
        <v>90</v>
      </c>
      <c r="I1819" s="1011" t="s">
        <v>1662</v>
      </c>
      <c r="J1819" s="1011" t="s">
        <v>1663</v>
      </c>
      <c r="K1819" s="1011" t="s">
        <v>1329</v>
      </c>
      <c r="L1819" s="1011" t="s">
        <v>47</v>
      </c>
      <c r="M1819" s="1011" t="s">
        <v>198</v>
      </c>
      <c r="N1819" s="1011">
        <v>74</v>
      </c>
      <c r="O1819" s="1011">
        <v>28</v>
      </c>
      <c r="P1819" s="1011">
        <v>1445</v>
      </c>
      <c r="Q1819" s="1011">
        <v>3821.73</v>
      </c>
      <c r="R1819" s="1011">
        <v>450.4</v>
      </c>
      <c r="S1819" s="1011">
        <v>230.49793844000001</v>
      </c>
      <c r="T1819" s="1011">
        <v>0</v>
      </c>
      <c r="U1819" s="1011">
        <v>0</v>
      </c>
      <c r="V1819" s="1011">
        <v>450.4</v>
      </c>
      <c r="W1819" s="1011" t="s">
        <v>1664</v>
      </c>
      <c r="X1819" s="1011" t="s">
        <v>1331</v>
      </c>
      <c r="Y1819" s="1011" t="s">
        <v>1723</v>
      </c>
      <c r="AA1819" s="1011" t="s">
        <v>1724</v>
      </c>
      <c r="AB1819" s="1011" t="s">
        <v>140</v>
      </c>
    </row>
    <row r="1820" spans="1:28" x14ac:dyDescent="0.25">
      <c r="A1820" s="1011">
        <v>84156447</v>
      </c>
      <c r="B1820" s="1011" t="s">
        <v>2286</v>
      </c>
      <c r="C1820" s="1011" t="s">
        <v>1326</v>
      </c>
      <c r="D1820" s="1011" t="s">
        <v>1</v>
      </c>
      <c r="E1820" s="1011" t="s">
        <v>135</v>
      </c>
      <c r="F1820" s="1011" t="s">
        <v>20</v>
      </c>
      <c r="G1820" s="1011" t="s">
        <v>20</v>
      </c>
      <c r="H1820" s="1011" t="s">
        <v>94</v>
      </c>
      <c r="I1820" s="1011" t="s">
        <v>2287</v>
      </c>
      <c r="J1820" s="1011" t="s">
        <v>1499</v>
      </c>
      <c r="K1820" s="1011" t="s">
        <v>1329</v>
      </c>
      <c r="L1820" s="1011" t="s">
        <v>47</v>
      </c>
      <c r="M1820" s="1011" t="s">
        <v>198</v>
      </c>
      <c r="N1820" s="1011">
        <v>1321.75</v>
      </c>
      <c r="O1820" s="1011">
        <v>260.75</v>
      </c>
      <c r="P1820" s="1011">
        <v>37015</v>
      </c>
      <c r="Q1820" s="1011">
        <v>29343.05</v>
      </c>
      <c r="R1820" s="1011">
        <v>2613.17</v>
      </c>
      <c r="S1820" s="1011">
        <v>4109.4159022399999</v>
      </c>
      <c r="T1820" s="1011">
        <v>0</v>
      </c>
      <c r="U1820" s="1011">
        <v>0</v>
      </c>
      <c r="V1820" s="1011">
        <v>2613.17</v>
      </c>
      <c r="W1820" s="1011" t="s">
        <v>1361</v>
      </c>
      <c r="X1820" s="1011" t="s">
        <v>1331</v>
      </c>
      <c r="Y1820" s="1011" t="s">
        <v>2288</v>
      </c>
      <c r="AA1820" s="1011" t="s">
        <v>2289</v>
      </c>
      <c r="AB1820" s="1011" t="s">
        <v>140</v>
      </c>
    </row>
    <row r="1821" spans="1:28" x14ac:dyDescent="0.25">
      <c r="A1821" s="1011">
        <v>54045844</v>
      </c>
      <c r="B1821" s="1011" t="s">
        <v>2377</v>
      </c>
      <c r="C1821" s="1011" t="s">
        <v>1326</v>
      </c>
      <c r="D1821" s="1011" t="s">
        <v>1</v>
      </c>
      <c r="E1821" s="1011" t="s">
        <v>135</v>
      </c>
      <c r="F1821" s="1011" t="s">
        <v>74</v>
      </c>
      <c r="G1821" s="1011" t="s">
        <v>74</v>
      </c>
      <c r="H1821" s="1011" t="s">
        <v>88</v>
      </c>
      <c r="I1821" s="1011" t="s">
        <v>2378</v>
      </c>
      <c r="J1821" s="1011" t="s">
        <v>2328</v>
      </c>
      <c r="K1821" s="1011" t="s">
        <v>1329</v>
      </c>
      <c r="L1821" s="1011" t="s">
        <v>47</v>
      </c>
      <c r="M1821" s="1011" t="s">
        <v>198</v>
      </c>
      <c r="N1821" s="1011">
        <v>264</v>
      </c>
      <c r="O1821" s="1011">
        <v>264</v>
      </c>
      <c r="P1821" s="1011">
        <v>3960</v>
      </c>
      <c r="Q1821" s="1011">
        <v>9048.32</v>
      </c>
      <c r="R1821" s="1011">
        <v>719.79</v>
      </c>
      <c r="S1821" s="1011">
        <v>935.29040792000001</v>
      </c>
      <c r="T1821" s="1011">
        <v>0</v>
      </c>
      <c r="U1821" s="1011">
        <v>0</v>
      </c>
      <c r="V1821" s="1011">
        <v>719.79</v>
      </c>
      <c r="W1821" s="1011" t="s">
        <v>2329</v>
      </c>
      <c r="X1821" s="1011" t="s">
        <v>1331</v>
      </c>
      <c r="Y1821" s="1011" t="s">
        <v>2379</v>
      </c>
      <c r="AA1821" s="1011" t="s">
        <v>2380</v>
      </c>
      <c r="AB1821" s="1011" t="s">
        <v>140</v>
      </c>
    </row>
    <row r="1822" spans="1:28" x14ac:dyDescent="0.25">
      <c r="A1822" s="1011">
        <v>34129312</v>
      </c>
      <c r="B1822" s="1011" t="s">
        <v>1625</v>
      </c>
      <c r="C1822" s="1011" t="s">
        <v>1326</v>
      </c>
      <c r="D1822" s="1011" t="s">
        <v>1</v>
      </c>
      <c r="E1822" s="1011" t="s">
        <v>135</v>
      </c>
      <c r="F1822" s="1011" t="s">
        <v>14</v>
      </c>
      <c r="G1822" s="1011" t="s">
        <v>14</v>
      </c>
      <c r="H1822" s="1011" t="s">
        <v>104</v>
      </c>
      <c r="I1822" s="1011" t="s">
        <v>1626</v>
      </c>
      <c r="J1822" s="1011" t="s">
        <v>1481</v>
      </c>
      <c r="K1822" s="1011" t="s">
        <v>1329</v>
      </c>
      <c r="L1822" s="1011" t="s">
        <v>47</v>
      </c>
      <c r="M1822" s="1011" t="s">
        <v>198</v>
      </c>
      <c r="N1822" s="1011">
        <v>42</v>
      </c>
      <c r="O1822" s="1011">
        <v>42</v>
      </c>
      <c r="P1822" s="1011">
        <v>1744.4</v>
      </c>
      <c r="Q1822" s="1011">
        <v>783.06</v>
      </c>
      <c r="R1822" s="1011">
        <v>171.72</v>
      </c>
      <c r="S1822" s="1011">
        <v>50.200104719999999</v>
      </c>
      <c r="T1822" s="1011">
        <v>0</v>
      </c>
      <c r="U1822" s="1011">
        <v>0</v>
      </c>
      <c r="V1822" s="1011">
        <v>171.72</v>
      </c>
      <c r="W1822" s="1011" t="s">
        <v>1482</v>
      </c>
      <c r="X1822" s="1011" t="s">
        <v>1331</v>
      </c>
      <c r="Y1822" s="1011" t="s">
        <v>1627</v>
      </c>
      <c r="AA1822" s="1011" t="s">
        <v>1628</v>
      </c>
      <c r="AB1822" s="1011" t="s">
        <v>140</v>
      </c>
    </row>
    <row r="1823" spans="1:28" x14ac:dyDescent="0.25">
      <c r="A1823" s="1011">
        <v>4224762</v>
      </c>
      <c r="B1823" s="1011" t="s">
        <v>2154</v>
      </c>
      <c r="C1823" s="1011" t="s">
        <v>1326</v>
      </c>
      <c r="D1823" s="1011" t="s">
        <v>1</v>
      </c>
      <c r="E1823" s="1011" t="s">
        <v>135</v>
      </c>
      <c r="F1823" s="1011" t="s">
        <v>0</v>
      </c>
      <c r="G1823" s="1011" t="s">
        <v>0</v>
      </c>
      <c r="H1823" s="1011" t="s">
        <v>98</v>
      </c>
      <c r="I1823" s="1011" t="s">
        <v>2155</v>
      </c>
      <c r="J1823" s="1011" t="s">
        <v>1504</v>
      </c>
      <c r="K1823" s="1011" t="s">
        <v>1329</v>
      </c>
      <c r="L1823" s="1011" t="s">
        <v>47</v>
      </c>
      <c r="M1823" s="1011" t="s">
        <v>198</v>
      </c>
      <c r="N1823" s="1011">
        <v>31.222200000000001</v>
      </c>
      <c r="O1823" s="1011">
        <v>29.472200000000001</v>
      </c>
      <c r="P1823" s="1011">
        <v>719.53</v>
      </c>
      <c r="Q1823" s="1011">
        <v>1084.32</v>
      </c>
      <c r="R1823" s="1011">
        <v>310.29000000000002</v>
      </c>
      <c r="S1823" s="1011">
        <v>123.72234329</v>
      </c>
      <c r="T1823" s="1011">
        <v>0</v>
      </c>
      <c r="U1823" s="1011">
        <v>0</v>
      </c>
      <c r="V1823" s="1011">
        <v>310.29000000000002</v>
      </c>
      <c r="W1823" s="1011" t="s">
        <v>1505</v>
      </c>
      <c r="X1823" s="1011" t="s">
        <v>1331</v>
      </c>
      <c r="Y1823" s="1011" t="s">
        <v>2156</v>
      </c>
      <c r="AA1823" s="1011" t="s">
        <v>2157</v>
      </c>
      <c r="AB1823" s="1011" t="s">
        <v>140</v>
      </c>
    </row>
    <row r="1824" spans="1:28" x14ac:dyDescent="0.25">
      <c r="A1824" s="1011">
        <v>63934905</v>
      </c>
      <c r="B1824" s="1011" t="s">
        <v>2048</v>
      </c>
      <c r="C1824" s="1011" t="s">
        <v>1326</v>
      </c>
      <c r="D1824" s="1011" t="s">
        <v>1</v>
      </c>
      <c r="E1824" s="1011" t="s">
        <v>135</v>
      </c>
      <c r="F1824" s="1011" t="s">
        <v>34</v>
      </c>
      <c r="G1824" s="1011" t="s">
        <v>34</v>
      </c>
      <c r="H1824" s="1011" t="s">
        <v>90</v>
      </c>
      <c r="I1824" s="1011" t="s">
        <v>2049</v>
      </c>
      <c r="J1824" s="1011" t="s">
        <v>1510</v>
      </c>
      <c r="K1824" s="1011" t="s">
        <v>1329</v>
      </c>
      <c r="L1824" s="1011" t="s">
        <v>47</v>
      </c>
      <c r="M1824" s="1011" t="s">
        <v>198</v>
      </c>
      <c r="N1824" s="1011">
        <v>3742</v>
      </c>
      <c r="O1824" s="1011">
        <v>2233</v>
      </c>
      <c r="P1824" s="1011">
        <v>40557.620000000003</v>
      </c>
      <c r="Q1824" s="1011">
        <v>142977.92000000001</v>
      </c>
      <c r="R1824" s="1011">
        <v>786.36141524000004</v>
      </c>
      <c r="S1824" s="1011">
        <v>20988.55889339</v>
      </c>
      <c r="T1824" s="1011">
        <v>3285.2814152400001</v>
      </c>
      <c r="U1824" s="1011">
        <v>10892.04</v>
      </c>
      <c r="V1824" s="1011">
        <v>11833.62</v>
      </c>
      <c r="W1824" s="1011" t="s">
        <v>1511</v>
      </c>
      <c r="X1824" s="1011" t="s">
        <v>1331</v>
      </c>
      <c r="Y1824" s="1011" t="s">
        <v>2050</v>
      </c>
      <c r="AA1824" s="1011" t="s">
        <v>2051</v>
      </c>
      <c r="AB1824" s="1011" t="s">
        <v>140</v>
      </c>
    </row>
    <row r="1825" spans="1:28" x14ac:dyDescent="0.25">
      <c r="A1825" s="1011">
        <v>24166571</v>
      </c>
      <c r="B1825" s="1011" t="s">
        <v>2381</v>
      </c>
      <c r="C1825" s="1011" t="s">
        <v>1326</v>
      </c>
      <c r="D1825" s="1011" t="s">
        <v>1</v>
      </c>
      <c r="E1825" s="1011" t="s">
        <v>135</v>
      </c>
      <c r="F1825" s="1011" t="s">
        <v>0</v>
      </c>
      <c r="G1825" s="1011" t="s">
        <v>0</v>
      </c>
      <c r="H1825" s="1011" t="s">
        <v>95</v>
      </c>
      <c r="I1825" s="1011" t="s">
        <v>2382</v>
      </c>
      <c r="J1825" s="1011" t="s">
        <v>1499</v>
      </c>
      <c r="K1825" s="1011" t="s">
        <v>1329</v>
      </c>
      <c r="L1825" s="1011" t="s">
        <v>47</v>
      </c>
      <c r="M1825" s="1011" t="s">
        <v>198</v>
      </c>
      <c r="N1825" s="1011">
        <v>1007.1002</v>
      </c>
      <c r="O1825" s="1011">
        <v>532.41669999999999</v>
      </c>
      <c r="P1825" s="1011">
        <v>13270.4</v>
      </c>
      <c r="Q1825" s="1011">
        <v>52428.44</v>
      </c>
      <c r="R1825" s="1011">
        <v>39.081501209999999</v>
      </c>
      <c r="S1825" s="1011">
        <v>14229.17906135</v>
      </c>
      <c r="T1825" s="1011">
        <v>-6.8498790000000004E-2</v>
      </c>
      <c r="U1825" s="1011">
        <v>0</v>
      </c>
      <c r="V1825" s="1011">
        <v>39.15</v>
      </c>
      <c r="W1825" s="1011" t="s">
        <v>1361</v>
      </c>
      <c r="X1825" s="1011" t="s">
        <v>1331</v>
      </c>
      <c r="Y1825" s="1011" t="s">
        <v>2383</v>
      </c>
      <c r="AA1825" s="1011" t="s">
        <v>2384</v>
      </c>
      <c r="AB1825" s="1011" t="s">
        <v>140</v>
      </c>
    </row>
    <row r="1826" spans="1:28" x14ac:dyDescent="0.25">
      <c r="A1826" s="1011">
        <v>23753668</v>
      </c>
      <c r="B1826" s="1011" t="s">
        <v>2570</v>
      </c>
      <c r="C1826" s="1011" t="s">
        <v>1326</v>
      </c>
      <c r="D1826" s="1011" t="s">
        <v>1</v>
      </c>
      <c r="E1826" s="1011" t="s">
        <v>135</v>
      </c>
      <c r="F1826" s="1011" t="s">
        <v>6</v>
      </c>
      <c r="G1826" s="1011" t="s">
        <v>6</v>
      </c>
      <c r="H1826" s="1011" t="s">
        <v>97</v>
      </c>
      <c r="I1826" s="1011" t="s">
        <v>2571</v>
      </c>
      <c r="J1826" s="1011" t="s">
        <v>2572</v>
      </c>
      <c r="K1826" s="1011" t="s">
        <v>1329</v>
      </c>
      <c r="L1826" s="1011" t="s">
        <v>47</v>
      </c>
      <c r="M1826" s="1011" t="s">
        <v>198</v>
      </c>
      <c r="N1826" s="1011">
        <v>302.1669</v>
      </c>
      <c r="O1826" s="1011">
        <v>153.1669</v>
      </c>
      <c r="P1826" s="1011">
        <v>4500.8500000000004</v>
      </c>
      <c r="Q1826" s="1011">
        <v>8902.4500000000007</v>
      </c>
      <c r="R1826" s="1011">
        <v>3143.67</v>
      </c>
      <c r="S1826" s="1011">
        <v>975.42129603000001</v>
      </c>
      <c r="T1826" s="1011">
        <v>0</v>
      </c>
      <c r="U1826" s="1011">
        <v>0</v>
      </c>
      <c r="V1826" s="1011">
        <v>3143.67</v>
      </c>
      <c r="W1826" s="1011" t="s">
        <v>2573</v>
      </c>
      <c r="X1826" s="1011" t="s">
        <v>1331</v>
      </c>
      <c r="Y1826" s="1011" t="s">
        <v>2574</v>
      </c>
      <c r="AA1826" s="1011" t="s">
        <v>2575</v>
      </c>
      <c r="AB1826" s="1011" t="s">
        <v>140</v>
      </c>
    </row>
    <row r="1827" spans="1:28" x14ac:dyDescent="0.25">
      <c r="A1827" s="1011">
        <v>54235049</v>
      </c>
      <c r="B1827" s="1011" t="s">
        <v>2171</v>
      </c>
      <c r="C1827" s="1011" t="s">
        <v>1326</v>
      </c>
      <c r="D1827" s="1011" t="s">
        <v>1</v>
      </c>
      <c r="E1827" s="1011" t="s">
        <v>135</v>
      </c>
      <c r="F1827" s="1011" t="s">
        <v>62</v>
      </c>
      <c r="G1827" s="1011" t="s">
        <v>62</v>
      </c>
      <c r="H1827" s="1011" t="s">
        <v>92</v>
      </c>
      <c r="I1827" s="1011" t="s">
        <v>2172</v>
      </c>
      <c r="J1827" s="1011" t="s">
        <v>2173</v>
      </c>
      <c r="K1827" s="1011" t="s">
        <v>1329</v>
      </c>
      <c r="L1827" s="1011" t="s">
        <v>47</v>
      </c>
      <c r="M1827" s="1011" t="s">
        <v>198</v>
      </c>
      <c r="N1827" s="1011">
        <v>802</v>
      </c>
      <c r="O1827" s="1011">
        <v>727</v>
      </c>
      <c r="P1827" s="1011">
        <v>27291.02</v>
      </c>
      <c r="Q1827" s="1011">
        <v>16857.75</v>
      </c>
      <c r="R1827" s="1011">
        <v>-84.15</v>
      </c>
      <c r="S1827" s="1011">
        <v>2031.56119999</v>
      </c>
      <c r="T1827" s="1011">
        <v>0</v>
      </c>
      <c r="U1827" s="1011">
        <v>1659.93</v>
      </c>
      <c r="V1827" s="1011">
        <v>1575.78</v>
      </c>
      <c r="W1827" s="1011" t="s">
        <v>2174</v>
      </c>
      <c r="X1827" s="1011" t="s">
        <v>2175</v>
      </c>
      <c r="Y1827" s="1011" t="s">
        <v>2176</v>
      </c>
      <c r="AA1827" s="1011" t="s">
        <v>2177</v>
      </c>
      <c r="AB1827" s="1011" t="s">
        <v>140</v>
      </c>
    </row>
    <row r="1828" spans="1:28" x14ac:dyDescent="0.25">
      <c r="A1828" s="1011">
        <v>14253462</v>
      </c>
      <c r="B1828" s="1011" t="s">
        <v>1798</v>
      </c>
      <c r="C1828" s="1011" t="s">
        <v>1326</v>
      </c>
      <c r="D1828" s="1011" t="s">
        <v>1</v>
      </c>
      <c r="E1828" s="1011" t="s">
        <v>135</v>
      </c>
      <c r="F1828" s="1011" t="s">
        <v>6</v>
      </c>
      <c r="G1828" s="1011" t="s">
        <v>6</v>
      </c>
      <c r="H1828" s="1011" t="s">
        <v>92</v>
      </c>
      <c r="I1828" s="1011" t="s">
        <v>1688</v>
      </c>
      <c r="J1828" s="1011" t="s">
        <v>1416</v>
      </c>
      <c r="K1828" s="1011" t="s">
        <v>1329</v>
      </c>
      <c r="L1828" s="1011" t="s">
        <v>47</v>
      </c>
      <c r="M1828" s="1011" t="s">
        <v>198</v>
      </c>
      <c r="N1828" s="1011">
        <v>114</v>
      </c>
      <c r="O1828" s="1011">
        <v>111</v>
      </c>
      <c r="P1828" s="1011">
        <v>3876.02</v>
      </c>
      <c r="Q1828" s="1011">
        <v>5105.6099999999997</v>
      </c>
      <c r="R1828" s="1011">
        <v>460.25</v>
      </c>
      <c r="S1828" s="1011">
        <v>1250.6045072300001</v>
      </c>
      <c r="T1828" s="1011">
        <v>0</v>
      </c>
      <c r="U1828" s="1011">
        <v>0</v>
      </c>
      <c r="V1828" s="1011">
        <v>460.25</v>
      </c>
      <c r="W1828" s="1011" t="s">
        <v>1397</v>
      </c>
      <c r="X1828" s="1011" t="s">
        <v>1331</v>
      </c>
      <c r="Y1828" s="1011" t="s">
        <v>1799</v>
      </c>
      <c r="AA1828" s="1011" t="s">
        <v>1800</v>
      </c>
      <c r="AB1828" s="1011" t="s">
        <v>140</v>
      </c>
    </row>
    <row r="1829" spans="1:28" x14ac:dyDescent="0.25">
      <c r="A1829" s="1011">
        <v>3757705</v>
      </c>
      <c r="B1829" s="1011" t="s">
        <v>2541</v>
      </c>
      <c r="C1829" s="1011" t="s">
        <v>1326</v>
      </c>
      <c r="D1829" s="1011" t="s">
        <v>1</v>
      </c>
      <c r="E1829" s="1011" t="s">
        <v>135</v>
      </c>
      <c r="F1829" s="1011" t="s">
        <v>6</v>
      </c>
      <c r="G1829" s="1011" t="s">
        <v>6</v>
      </c>
      <c r="H1829" s="1011" t="s">
        <v>93</v>
      </c>
      <c r="I1829" s="1011" t="s">
        <v>2049</v>
      </c>
      <c r="J1829" s="1011" t="s">
        <v>1510</v>
      </c>
      <c r="K1829" s="1011" t="s">
        <v>1329</v>
      </c>
      <c r="L1829" s="1011" t="s">
        <v>47</v>
      </c>
      <c r="M1829" s="1011" t="s">
        <v>198</v>
      </c>
      <c r="N1829" s="1011">
        <v>523.3338</v>
      </c>
      <c r="O1829" s="1011">
        <v>191.3338</v>
      </c>
      <c r="P1829" s="1011">
        <v>9148.9</v>
      </c>
      <c r="Q1829" s="1011">
        <v>17272.88</v>
      </c>
      <c r="R1829" s="1011">
        <v>2718.38</v>
      </c>
      <c r="S1829" s="1011">
        <v>3173.88675487</v>
      </c>
      <c r="T1829" s="1011">
        <v>0</v>
      </c>
      <c r="U1829" s="1011">
        <v>0</v>
      </c>
      <c r="V1829" s="1011">
        <v>2718.38</v>
      </c>
      <c r="W1829" s="1011" t="s">
        <v>1511</v>
      </c>
      <c r="X1829" s="1011" t="s">
        <v>1331</v>
      </c>
      <c r="Y1829" s="1011" t="s">
        <v>1512</v>
      </c>
      <c r="AA1829" s="1011" t="s">
        <v>2542</v>
      </c>
      <c r="AB1829" s="1011" t="s">
        <v>140</v>
      </c>
    </row>
    <row r="1830" spans="1:28" x14ac:dyDescent="0.25">
      <c r="A1830" s="1011">
        <v>24114548</v>
      </c>
      <c r="B1830" s="1011" t="s">
        <v>2567</v>
      </c>
      <c r="C1830" s="1011" t="s">
        <v>1326</v>
      </c>
      <c r="D1830" s="1011" t="s">
        <v>1</v>
      </c>
      <c r="E1830" s="1011" t="s">
        <v>135</v>
      </c>
      <c r="F1830" s="1011" t="s">
        <v>34</v>
      </c>
      <c r="G1830" s="1011" t="s">
        <v>34</v>
      </c>
      <c r="H1830" s="1011" t="s">
        <v>101</v>
      </c>
      <c r="I1830" s="1011" t="s">
        <v>2568</v>
      </c>
      <c r="J1830" s="1011" t="s">
        <v>1416</v>
      </c>
      <c r="K1830" s="1011" t="s">
        <v>1329</v>
      </c>
      <c r="L1830" s="1011" t="s">
        <v>47</v>
      </c>
      <c r="M1830" s="1011" t="s">
        <v>198</v>
      </c>
      <c r="N1830" s="1011">
        <v>105</v>
      </c>
      <c r="O1830" s="1011">
        <v>105</v>
      </c>
      <c r="P1830" s="1011">
        <v>3342.34</v>
      </c>
      <c r="Q1830" s="1011">
        <v>3159.29</v>
      </c>
      <c r="R1830" s="1011">
        <v>416.11</v>
      </c>
      <c r="S1830" s="1011">
        <v>814.67689915999995</v>
      </c>
      <c r="T1830" s="1011">
        <v>0</v>
      </c>
      <c r="U1830" s="1011">
        <v>0</v>
      </c>
      <c r="V1830" s="1011">
        <v>416.11</v>
      </c>
      <c r="W1830" s="1011" t="s">
        <v>1397</v>
      </c>
      <c r="X1830" s="1011" t="s">
        <v>1331</v>
      </c>
      <c r="Y1830" s="1011" t="s">
        <v>2569</v>
      </c>
      <c r="AA1830" s="1011" t="s">
        <v>2111</v>
      </c>
      <c r="AB1830" s="1011" t="s">
        <v>140</v>
      </c>
    </row>
    <row r="1831" spans="1:28" x14ac:dyDescent="0.25">
      <c r="A1831" s="1011">
        <v>43893585</v>
      </c>
      <c r="B1831" s="1011" t="s">
        <v>2122</v>
      </c>
      <c r="C1831" s="1011" t="s">
        <v>1326</v>
      </c>
      <c r="D1831" s="1011" t="s">
        <v>1</v>
      </c>
      <c r="E1831" s="1011" t="s">
        <v>135</v>
      </c>
      <c r="F1831" s="1011" t="s">
        <v>20</v>
      </c>
      <c r="G1831" s="1011" t="s">
        <v>20</v>
      </c>
      <c r="H1831" s="1011" t="s">
        <v>104</v>
      </c>
      <c r="I1831" s="1011" t="s">
        <v>1462</v>
      </c>
      <c r="J1831" s="1011" t="s">
        <v>1463</v>
      </c>
      <c r="K1831" s="1011" t="s">
        <v>1329</v>
      </c>
      <c r="L1831" s="1011" t="s">
        <v>47</v>
      </c>
      <c r="M1831" s="1011" t="s">
        <v>198</v>
      </c>
      <c r="N1831" s="1011">
        <v>20</v>
      </c>
      <c r="O1831" s="1011">
        <v>20</v>
      </c>
      <c r="P1831" s="1011">
        <v>1112.5999999999999</v>
      </c>
      <c r="Q1831" s="1011">
        <v>583.79999999999995</v>
      </c>
      <c r="R1831" s="1011">
        <v>182.77</v>
      </c>
      <c r="S1831" s="1011">
        <v>81.521053559999999</v>
      </c>
      <c r="T1831" s="1011">
        <v>0</v>
      </c>
      <c r="U1831" s="1011">
        <v>0</v>
      </c>
      <c r="V1831" s="1011">
        <v>182.77</v>
      </c>
      <c r="W1831" s="1011" t="s">
        <v>1464</v>
      </c>
      <c r="X1831" s="1011" t="s">
        <v>1331</v>
      </c>
      <c r="Y1831" s="1011" t="s">
        <v>2123</v>
      </c>
      <c r="AA1831" s="1011" t="s">
        <v>2124</v>
      </c>
      <c r="AB1831" s="1011" t="s">
        <v>140</v>
      </c>
    </row>
    <row r="1832" spans="1:28" x14ac:dyDescent="0.25">
      <c r="A1832" s="1011">
        <v>93754380</v>
      </c>
      <c r="B1832" s="1011" t="s">
        <v>2433</v>
      </c>
      <c r="C1832" s="1011" t="s">
        <v>1326</v>
      </c>
      <c r="D1832" s="1011" t="s">
        <v>113</v>
      </c>
      <c r="E1832" s="1011" t="s">
        <v>135</v>
      </c>
      <c r="F1832" s="1011" t="s">
        <v>267</v>
      </c>
      <c r="G1832" s="1011" t="s">
        <v>1687</v>
      </c>
      <c r="H1832" s="1011" t="s">
        <v>92</v>
      </c>
      <c r="I1832" s="1011" t="s">
        <v>2434</v>
      </c>
      <c r="J1832" s="1011" t="s">
        <v>1559</v>
      </c>
      <c r="K1832" s="1011" t="s">
        <v>1329</v>
      </c>
      <c r="L1832" s="1011" t="s">
        <v>47</v>
      </c>
      <c r="M1832" s="1011" t="s">
        <v>198</v>
      </c>
      <c r="N1832" s="1011">
        <v>31</v>
      </c>
      <c r="O1832" s="1011">
        <v>31</v>
      </c>
      <c r="P1832" s="1011">
        <v>1085</v>
      </c>
      <c r="Q1832" s="1011">
        <v>721.81</v>
      </c>
      <c r="R1832" s="1011">
        <v>107.28</v>
      </c>
      <c r="S1832" s="1011">
        <v>91.005330330000007</v>
      </c>
      <c r="T1832" s="1011">
        <v>0</v>
      </c>
      <c r="U1832" s="1011">
        <v>0</v>
      </c>
      <c r="V1832" s="1011">
        <v>107.28</v>
      </c>
      <c r="W1832" s="1011" t="s">
        <v>1560</v>
      </c>
      <c r="X1832" s="1011" t="s">
        <v>1331</v>
      </c>
      <c r="Y1832" s="1011" t="s">
        <v>2435</v>
      </c>
      <c r="AA1832" s="1011" t="s">
        <v>2436</v>
      </c>
      <c r="AB1832" s="1011" t="s">
        <v>140</v>
      </c>
    </row>
    <row r="1833" spans="1:28" x14ac:dyDescent="0.25">
      <c r="A1833" s="1011">
        <v>13753793</v>
      </c>
      <c r="B1833" s="1011" t="s">
        <v>2072</v>
      </c>
      <c r="C1833" s="1011" t="s">
        <v>1326</v>
      </c>
      <c r="D1833" s="1011" t="s">
        <v>1</v>
      </c>
      <c r="E1833" s="1011" t="s">
        <v>135</v>
      </c>
      <c r="F1833" s="1011" t="s">
        <v>6</v>
      </c>
      <c r="G1833" s="1011" t="s">
        <v>6</v>
      </c>
      <c r="H1833" s="1011" t="s">
        <v>95</v>
      </c>
      <c r="I1833" s="1011" t="s">
        <v>1410</v>
      </c>
      <c r="J1833" s="1011" t="s">
        <v>1411</v>
      </c>
      <c r="K1833" s="1011" t="s">
        <v>1329</v>
      </c>
      <c r="L1833" s="1011" t="s">
        <v>47</v>
      </c>
      <c r="M1833" s="1011" t="s">
        <v>198</v>
      </c>
      <c r="N1833" s="1011">
        <v>201.93340000000001</v>
      </c>
      <c r="O1833" s="1011">
        <v>173.93340000000001</v>
      </c>
      <c r="P1833" s="1011">
        <v>1997.22</v>
      </c>
      <c r="Q1833" s="1011">
        <v>6234.2</v>
      </c>
      <c r="R1833" s="1011">
        <v>-677.64210246000005</v>
      </c>
      <c r="S1833" s="1011">
        <v>2704.70263815</v>
      </c>
      <c r="T1833" s="1011">
        <v>-2.2102460000000001E-2</v>
      </c>
      <c r="U1833" s="1011">
        <v>0</v>
      </c>
      <c r="V1833" s="1011">
        <v>-677.62</v>
      </c>
      <c r="W1833" s="1011" t="s">
        <v>80</v>
      </c>
      <c r="X1833" s="1011" t="s">
        <v>1331</v>
      </c>
      <c r="Y1833" s="1011" t="s">
        <v>2073</v>
      </c>
      <c r="AA1833" s="1011" t="s">
        <v>2074</v>
      </c>
      <c r="AB1833" s="1011" t="s">
        <v>140</v>
      </c>
    </row>
    <row r="1834" spans="1:28" x14ac:dyDescent="0.25">
      <c r="A1834" s="1011">
        <v>34165688</v>
      </c>
      <c r="B1834" s="1011" t="s">
        <v>2335</v>
      </c>
      <c r="C1834" s="1011" t="s">
        <v>1326</v>
      </c>
      <c r="D1834" s="1011" t="s">
        <v>1</v>
      </c>
      <c r="E1834" s="1011" t="s">
        <v>135</v>
      </c>
      <c r="F1834" s="1011" t="s">
        <v>6</v>
      </c>
      <c r="G1834" s="1011" t="s">
        <v>6</v>
      </c>
      <c r="H1834" s="1011" t="s">
        <v>101</v>
      </c>
      <c r="I1834" s="1011" t="s">
        <v>2336</v>
      </c>
      <c r="J1834" s="1011" t="s">
        <v>1354</v>
      </c>
      <c r="K1834" s="1011" t="s">
        <v>1329</v>
      </c>
      <c r="L1834" s="1011" t="s">
        <v>47</v>
      </c>
      <c r="M1834" s="1011" t="s">
        <v>198</v>
      </c>
      <c r="N1834" s="1011">
        <v>165</v>
      </c>
      <c r="O1834" s="1011">
        <v>35</v>
      </c>
      <c r="P1834" s="1011">
        <v>6357.15</v>
      </c>
      <c r="Q1834" s="1011">
        <v>6063.22</v>
      </c>
      <c r="R1834" s="1011">
        <v>755.98</v>
      </c>
      <c r="S1834" s="1011">
        <v>765.73238635999996</v>
      </c>
      <c r="T1834" s="1011">
        <v>0</v>
      </c>
      <c r="U1834" s="1011">
        <v>0</v>
      </c>
      <c r="V1834" s="1011">
        <v>755.98</v>
      </c>
      <c r="W1834" s="1011" t="s">
        <v>1355</v>
      </c>
      <c r="X1834" s="1011" t="s">
        <v>1331</v>
      </c>
      <c r="Y1834" s="1011" t="s">
        <v>2337</v>
      </c>
      <c r="AA1834" s="1011" t="s">
        <v>2338</v>
      </c>
      <c r="AB1834" s="1011" t="s">
        <v>140</v>
      </c>
    </row>
    <row r="1835" spans="1:28" x14ac:dyDescent="0.25">
      <c r="A1835" s="1011">
        <v>94174273</v>
      </c>
      <c r="B1835" s="1011" t="s">
        <v>2310</v>
      </c>
      <c r="C1835" s="1011" t="s">
        <v>417</v>
      </c>
      <c r="D1835" s="1011" t="s">
        <v>113</v>
      </c>
      <c r="E1835" s="1011" t="s">
        <v>135</v>
      </c>
      <c r="F1835" s="1011" t="s">
        <v>267</v>
      </c>
      <c r="G1835" s="1011" t="s">
        <v>1687</v>
      </c>
      <c r="H1835" s="1011" t="s">
        <v>93</v>
      </c>
      <c r="I1835" s="1011" t="s">
        <v>2311</v>
      </c>
      <c r="J1835" s="1011" t="s">
        <v>1354</v>
      </c>
      <c r="K1835" s="1011" t="s">
        <v>1329</v>
      </c>
      <c r="L1835" s="1011" t="s">
        <v>47</v>
      </c>
      <c r="M1835" s="1011" t="s">
        <v>198</v>
      </c>
      <c r="N1835" s="1011">
        <v>547.25</v>
      </c>
      <c r="O1835" s="1011">
        <v>476.75</v>
      </c>
      <c r="P1835" s="1011">
        <v>7779.53</v>
      </c>
      <c r="Q1835" s="1011">
        <v>22202.720000000001</v>
      </c>
      <c r="R1835" s="1011">
        <v>3964.46</v>
      </c>
      <c r="S1835" s="1011">
        <v>6321.1889412299997</v>
      </c>
      <c r="T1835" s="1011">
        <v>20.93</v>
      </c>
      <c r="U1835" s="1011">
        <v>105.11</v>
      </c>
      <c r="V1835" s="1011">
        <v>4069.57</v>
      </c>
      <c r="W1835" s="1011" t="s">
        <v>1355</v>
      </c>
      <c r="X1835" s="1011" t="s">
        <v>1331</v>
      </c>
      <c r="Y1835" s="1011" t="s">
        <v>2312</v>
      </c>
      <c r="AA1835" s="1011" t="s">
        <v>2313</v>
      </c>
      <c r="AB1835" s="1011" t="s">
        <v>140</v>
      </c>
    </row>
    <row r="1836" spans="1:28" x14ac:dyDescent="0.25">
      <c r="A1836" s="1011">
        <v>3753290</v>
      </c>
      <c r="B1836" s="1011" t="s">
        <v>2147</v>
      </c>
      <c r="C1836" s="1011" t="s">
        <v>1326</v>
      </c>
      <c r="D1836" s="1011" t="s">
        <v>1</v>
      </c>
      <c r="E1836" s="1011" t="s">
        <v>135</v>
      </c>
      <c r="F1836" s="1011" t="s">
        <v>6</v>
      </c>
      <c r="G1836" s="1011" t="s">
        <v>6</v>
      </c>
      <c r="H1836" s="1011" t="s">
        <v>95</v>
      </c>
      <c r="I1836" s="1011" t="s">
        <v>2148</v>
      </c>
      <c r="J1836" s="1011" t="s">
        <v>1371</v>
      </c>
      <c r="K1836" s="1011" t="s">
        <v>1329</v>
      </c>
      <c r="L1836" s="1011" t="s">
        <v>47</v>
      </c>
      <c r="M1836" s="1011" t="s">
        <v>198</v>
      </c>
      <c r="N1836" s="1011">
        <v>138.26660000000001</v>
      </c>
      <c r="O1836" s="1011">
        <v>46</v>
      </c>
      <c r="P1836" s="1011">
        <v>2575.02</v>
      </c>
      <c r="Q1836" s="1011">
        <v>7502.2</v>
      </c>
      <c r="R1836" s="1011">
        <v>287.15909426000002</v>
      </c>
      <c r="S1836" s="1011">
        <v>1117.7881320399999</v>
      </c>
      <c r="T1836" s="1011">
        <v>-9.0574000000000004E-4</v>
      </c>
      <c r="U1836" s="1011">
        <v>0</v>
      </c>
      <c r="V1836" s="1011">
        <v>287.16000000000003</v>
      </c>
      <c r="W1836" s="1011" t="s">
        <v>1372</v>
      </c>
      <c r="X1836" s="1011" t="s">
        <v>1331</v>
      </c>
      <c r="Y1836" s="1011" t="s">
        <v>2149</v>
      </c>
      <c r="AA1836" s="1011" t="s">
        <v>2150</v>
      </c>
      <c r="AB1836" s="1011" t="s">
        <v>140</v>
      </c>
    </row>
    <row r="1837" spans="1:28" x14ac:dyDescent="0.25">
      <c r="A1837" s="1011">
        <v>53754974</v>
      </c>
      <c r="B1837" s="1011" t="s">
        <v>1963</v>
      </c>
      <c r="C1837" s="1011" t="s">
        <v>1326</v>
      </c>
      <c r="D1837" s="1011" t="s">
        <v>1</v>
      </c>
      <c r="E1837" s="1011" t="s">
        <v>135</v>
      </c>
      <c r="F1837" s="1011" t="s">
        <v>6</v>
      </c>
      <c r="G1837" s="1011" t="s">
        <v>6</v>
      </c>
      <c r="H1837" s="1011" t="s">
        <v>530</v>
      </c>
      <c r="I1837" s="1011" t="s">
        <v>1964</v>
      </c>
      <c r="J1837" s="1011" t="s">
        <v>1965</v>
      </c>
      <c r="K1837" s="1011" t="s">
        <v>1329</v>
      </c>
      <c r="L1837" s="1011" t="s">
        <v>47</v>
      </c>
      <c r="M1837" s="1011" t="s">
        <v>198</v>
      </c>
      <c r="N1837" s="1011">
        <v>65</v>
      </c>
      <c r="O1837" s="1011">
        <v>64</v>
      </c>
      <c r="P1837" s="1011">
        <v>2317.77</v>
      </c>
      <c r="Q1837" s="1011">
        <v>6628.58</v>
      </c>
      <c r="R1837" s="1011">
        <v>1202.1500000000001</v>
      </c>
      <c r="S1837" s="1011">
        <v>625.33944343999997</v>
      </c>
      <c r="T1837" s="1011">
        <v>0</v>
      </c>
      <c r="U1837" s="1011">
        <v>0</v>
      </c>
      <c r="V1837" s="1011">
        <v>1202.1500000000001</v>
      </c>
      <c r="W1837" s="1011" t="s">
        <v>1966</v>
      </c>
      <c r="X1837" s="1011" t="s">
        <v>1331</v>
      </c>
      <c r="Y1837" s="1011" t="s">
        <v>1967</v>
      </c>
      <c r="AA1837" s="1011" t="s">
        <v>1968</v>
      </c>
      <c r="AB1837" s="1011" t="s">
        <v>140</v>
      </c>
    </row>
    <row r="1838" spans="1:28" x14ac:dyDescent="0.25">
      <c r="A1838" s="1011">
        <v>74181983</v>
      </c>
      <c r="B1838" s="1011" t="s">
        <v>1369</v>
      </c>
      <c r="C1838" s="1011" t="s">
        <v>1326</v>
      </c>
      <c r="D1838" s="1011" t="s">
        <v>1</v>
      </c>
      <c r="E1838" s="1011" t="s">
        <v>135</v>
      </c>
      <c r="F1838" s="1011" t="s">
        <v>6</v>
      </c>
      <c r="G1838" s="1011" t="s">
        <v>6</v>
      </c>
      <c r="H1838" s="1011" t="s">
        <v>104</v>
      </c>
      <c r="I1838" s="1011" t="s">
        <v>1370</v>
      </c>
      <c r="J1838" s="1011" t="s">
        <v>1371</v>
      </c>
      <c r="K1838" s="1011" t="s">
        <v>1329</v>
      </c>
      <c r="L1838" s="1011" t="s">
        <v>47</v>
      </c>
      <c r="M1838" s="1011" t="s">
        <v>198</v>
      </c>
      <c r="N1838" s="1011">
        <v>31</v>
      </c>
      <c r="O1838" s="1011">
        <v>31</v>
      </c>
      <c r="P1838" s="1011">
        <v>907</v>
      </c>
      <c r="Q1838" s="1011">
        <v>2156.27</v>
      </c>
      <c r="R1838" s="1011">
        <v>425.39</v>
      </c>
      <c r="S1838" s="1011">
        <v>274.28459574999999</v>
      </c>
      <c r="T1838" s="1011">
        <v>0</v>
      </c>
      <c r="U1838" s="1011">
        <v>0</v>
      </c>
      <c r="V1838" s="1011">
        <v>425.39</v>
      </c>
      <c r="W1838" s="1011" t="s">
        <v>1372</v>
      </c>
      <c r="X1838" s="1011" t="s">
        <v>1331</v>
      </c>
      <c r="Y1838" s="1011" t="s">
        <v>1373</v>
      </c>
      <c r="AA1838" s="1011" t="s">
        <v>1374</v>
      </c>
      <c r="AB1838" s="1011" t="s">
        <v>140</v>
      </c>
    </row>
    <row r="1839" spans="1:28" x14ac:dyDescent="0.25">
      <c r="A1839" s="1011">
        <v>64042203</v>
      </c>
      <c r="B1839" s="1011" t="s">
        <v>1532</v>
      </c>
      <c r="C1839" s="1011" t="s">
        <v>1326</v>
      </c>
      <c r="D1839" s="1011" t="s">
        <v>1</v>
      </c>
      <c r="E1839" s="1011" t="s">
        <v>135</v>
      </c>
      <c r="F1839" s="1011" t="s">
        <v>20</v>
      </c>
      <c r="G1839" s="1011" t="s">
        <v>20</v>
      </c>
      <c r="H1839" s="1011" t="s">
        <v>100</v>
      </c>
      <c r="I1839" s="1011" t="s">
        <v>1533</v>
      </c>
      <c r="J1839" s="1011" t="s">
        <v>1534</v>
      </c>
      <c r="K1839" s="1011" t="s">
        <v>1329</v>
      </c>
      <c r="L1839" s="1011" t="s">
        <v>47</v>
      </c>
      <c r="M1839" s="1011" t="s">
        <v>198</v>
      </c>
      <c r="N1839" s="1011">
        <v>222</v>
      </c>
      <c r="O1839" s="1011">
        <v>221</v>
      </c>
      <c r="P1839" s="1011">
        <v>6610.5</v>
      </c>
      <c r="Q1839" s="1011">
        <v>15584.6</v>
      </c>
      <c r="R1839" s="1011">
        <v>-254.78</v>
      </c>
      <c r="S1839" s="1011">
        <v>1850.7858607600001</v>
      </c>
      <c r="T1839" s="1011">
        <v>0</v>
      </c>
      <c r="U1839" s="1011">
        <v>0</v>
      </c>
      <c r="V1839" s="1011">
        <v>-254.78</v>
      </c>
      <c r="W1839" s="1011" t="s">
        <v>1535</v>
      </c>
      <c r="X1839" s="1011" t="s">
        <v>1331</v>
      </c>
      <c r="Y1839" s="1011" t="s">
        <v>1536</v>
      </c>
      <c r="AA1839" s="1011" t="s">
        <v>1537</v>
      </c>
      <c r="AB1839" s="1011" t="s">
        <v>140</v>
      </c>
    </row>
    <row r="1840" spans="1:28" x14ac:dyDescent="0.25">
      <c r="A1840" s="1011">
        <v>23756356</v>
      </c>
      <c r="B1840" s="1011" t="s">
        <v>2402</v>
      </c>
      <c r="C1840" s="1011" t="s">
        <v>1326</v>
      </c>
      <c r="D1840" s="1011" t="s">
        <v>1</v>
      </c>
      <c r="E1840" s="1011" t="s">
        <v>135</v>
      </c>
      <c r="F1840" s="1011" t="s">
        <v>11</v>
      </c>
      <c r="G1840" s="1011" t="s">
        <v>11</v>
      </c>
      <c r="H1840" s="1011" t="s">
        <v>104</v>
      </c>
      <c r="I1840" s="1011" t="s">
        <v>1498</v>
      </c>
      <c r="J1840" s="1011" t="s">
        <v>1499</v>
      </c>
      <c r="K1840" s="1011" t="s">
        <v>1329</v>
      </c>
      <c r="L1840" s="1011" t="s">
        <v>47</v>
      </c>
      <c r="M1840" s="1011" t="s">
        <v>198</v>
      </c>
      <c r="N1840" s="1011">
        <v>10</v>
      </c>
      <c r="O1840" s="1011">
        <v>8</v>
      </c>
      <c r="P1840" s="1011">
        <v>66.239999999999995</v>
      </c>
      <c r="Q1840" s="1011">
        <v>492.25</v>
      </c>
      <c r="R1840" s="1011">
        <v>157.81</v>
      </c>
      <c r="S1840" s="1011">
        <v>44.4294613</v>
      </c>
      <c r="T1840" s="1011">
        <v>0</v>
      </c>
      <c r="U1840" s="1011">
        <v>0</v>
      </c>
      <c r="V1840" s="1011">
        <v>157.81</v>
      </c>
      <c r="W1840" s="1011" t="s">
        <v>1361</v>
      </c>
      <c r="X1840" s="1011" t="s">
        <v>1331</v>
      </c>
      <c r="Y1840" s="1011" t="s">
        <v>2403</v>
      </c>
      <c r="AA1840" s="1011" t="s">
        <v>2404</v>
      </c>
      <c r="AB1840" s="1011" t="s">
        <v>140</v>
      </c>
    </row>
    <row r="1841" spans="1:28" x14ac:dyDescent="0.25">
      <c r="A1841" s="1011">
        <v>23754310</v>
      </c>
      <c r="B1841" s="1011" t="s">
        <v>1821</v>
      </c>
      <c r="C1841" s="1011" t="s">
        <v>1326</v>
      </c>
      <c r="D1841" s="1011" t="s">
        <v>1</v>
      </c>
      <c r="E1841" s="1011" t="s">
        <v>135</v>
      </c>
      <c r="F1841" s="1011" t="s">
        <v>11</v>
      </c>
      <c r="G1841" s="1011" t="s">
        <v>11</v>
      </c>
      <c r="H1841" s="1011" t="s">
        <v>1394</v>
      </c>
      <c r="I1841" s="1011" t="s">
        <v>1822</v>
      </c>
      <c r="J1841" s="1011" t="s">
        <v>1823</v>
      </c>
      <c r="K1841" s="1011" t="s">
        <v>1329</v>
      </c>
      <c r="L1841" s="1011" t="s">
        <v>47</v>
      </c>
      <c r="M1841" s="1011" t="s">
        <v>198</v>
      </c>
      <c r="N1841" s="1011">
        <v>0</v>
      </c>
      <c r="O1841" s="1011">
        <v>0</v>
      </c>
      <c r="P1841" s="1011">
        <v>0</v>
      </c>
      <c r="Q1841" s="1011">
        <v>0</v>
      </c>
      <c r="R1841" s="1011">
        <v>0</v>
      </c>
      <c r="S1841" s="1011">
        <v>0</v>
      </c>
      <c r="T1841" s="1011">
        <v>0</v>
      </c>
      <c r="U1841" s="1011">
        <v>0</v>
      </c>
      <c r="V1841" s="1011">
        <v>0</v>
      </c>
      <c r="W1841" s="1011" t="s">
        <v>1824</v>
      </c>
      <c r="X1841" s="1011" t="s">
        <v>1331</v>
      </c>
      <c r="Y1841" s="1011" t="s">
        <v>1825</v>
      </c>
      <c r="AA1841" s="1011" t="s">
        <v>1826</v>
      </c>
      <c r="AB1841" s="1011" t="s">
        <v>140</v>
      </c>
    </row>
    <row r="1842" spans="1:28" x14ac:dyDescent="0.25">
      <c r="A1842" s="1011">
        <v>24111999</v>
      </c>
      <c r="B1842" s="1011" t="s">
        <v>1701</v>
      </c>
      <c r="C1842" s="1011" t="s">
        <v>1326</v>
      </c>
      <c r="D1842" s="1011" t="s">
        <v>1</v>
      </c>
      <c r="E1842" s="1011" t="s">
        <v>135</v>
      </c>
      <c r="F1842" s="1011" t="s">
        <v>0</v>
      </c>
      <c r="G1842" s="1011" t="s">
        <v>0</v>
      </c>
      <c r="H1842" s="1011" t="s">
        <v>93</v>
      </c>
      <c r="I1842" s="1011" t="s">
        <v>1702</v>
      </c>
      <c r="J1842" s="1011" t="s">
        <v>1703</v>
      </c>
      <c r="K1842" s="1011" t="s">
        <v>1329</v>
      </c>
      <c r="L1842" s="1011" t="s">
        <v>47</v>
      </c>
      <c r="M1842" s="1011" t="s">
        <v>198</v>
      </c>
      <c r="N1842" s="1011">
        <v>86</v>
      </c>
      <c r="O1842" s="1011">
        <v>82</v>
      </c>
      <c r="P1842" s="1011">
        <v>2032.42</v>
      </c>
      <c r="Q1842" s="1011">
        <v>2360.0700000000002</v>
      </c>
      <c r="R1842" s="1011">
        <v>171.1</v>
      </c>
      <c r="S1842" s="1011">
        <v>785.92253573999994</v>
      </c>
      <c r="T1842" s="1011">
        <v>0</v>
      </c>
      <c r="U1842" s="1011">
        <v>0</v>
      </c>
      <c r="V1842" s="1011">
        <v>171.1</v>
      </c>
      <c r="W1842" s="1011" t="s">
        <v>1704</v>
      </c>
      <c r="X1842" s="1011" t="s">
        <v>1331</v>
      </c>
      <c r="Y1842" s="1011" t="s">
        <v>1705</v>
      </c>
      <c r="AA1842" s="1011" t="s">
        <v>1706</v>
      </c>
      <c r="AB1842" s="1011" t="s">
        <v>140</v>
      </c>
    </row>
    <row r="1843" spans="1:28" x14ac:dyDescent="0.25">
      <c r="A1843" s="1011">
        <v>84106079</v>
      </c>
      <c r="B1843" s="1011" t="s">
        <v>1431</v>
      </c>
      <c r="C1843" s="1011" t="s">
        <v>1326</v>
      </c>
      <c r="D1843" s="1011" t="s">
        <v>1</v>
      </c>
      <c r="E1843" s="1011" t="s">
        <v>135</v>
      </c>
      <c r="F1843" s="1011" t="s">
        <v>14</v>
      </c>
      <c r="G1843" s="1011" t="s">
        <v>14</v>
      </c>
      <c r="H1843" s="1011" t="s">
        <v>530</v>
      </c>
      <c r="I1843" s="1011" t="s">
        <v>1432</v>
      </c>
      <c r="J1843" s="1011" t="s">
        <v>1433</v>
      </c>
      <c r="K1843" s="1011" t="s">
        <v>1329</v>
      </c>
      <c r="L1843" s="1011" t="s">
        <v>47</v>
      </c>
      <c r="M1843" s="1011" t="s">
        <v>198</v>
      </c>
      <c r="N1843" s="1011">
        <v>115</v>
      </c>
      <c r="O1843" s="1011">
        <v>99</v>
      </c>
      <c r="P1843" s="1011">
        <v>6301.74</v>
      </c>
      <c r="Q1843" s="1011">
        <v>14867.44</v>
      </c>
      <c r="R1843" s="1011">
        <v>2164.91</v>
      </c>
      <c r="S1843" s="1011">
        <v>1806.4617885</v>
      </c>
      <c r="T1843" s="1011">
        <v>0</v>
      </c>
      <c r="U1843" s="1011">
        <v>0</v>
      </c>
      <c r="V1843" s="1011">
        <v>2164.91</v>
      </c>
      <c r="W1843" s="1011" t="s">
        <v>1434</v>
      </c>
      <c r="X1843" s="1011" t="s">
        <v>1331</v>
      </c>
      <c r="Y1843" s="1011" t="s">
        <v>1435</v>
      </c>
      <c r="AA1843" s="1011" t="s">
        <v>1436</v>
      </c>
      <c r="AB1843" s="1011" t="s">
        <v>140</v>
      </c>
    </row>
    <row r="1844" spans="1:28" x14ac:dyDescent="0.25">
      <c r="A1844" s="1011">
        <v>43758085</v>
      </c>
      <c r="B1844" s="1011" t="s">
        <v>2218</v>
      </c>
      <c r="C1844" s="1011" t="s">
        <v>1326</v>
      </c>
      <c r="D1844" s="1011" t="s">
        <v>1</v>
      </c>
      <c r="E1844" s="1011" t="s">
        <v>135</v>
      </c>
      <c r="F1844" s="1011" t="s">
        <v>38</v>
      </c>
      <c r="G1844" s="1011" t="s">
        <v>38</v>
      </c>
      <c r="H1844" s="1011" t="s">
        <v>91</v>
      </c>
      <c r="I1844" s="1011" t="s">
        <v>2219</v>
      </c>
      <c r="J1844" s="1011" t="s">
        <v>1755</v>
      </c>
      <c r="K1844" s="1011" t="s">
        <v>1329</v>
      </c>
      <c r="L1844" s="1011" t="s">
        <v>47</v>
      </c>
      <c r="M1844" s="1011" t="s">
        <v>198</v>
      </c>
      <c r="N1844" s="1011">
        <v>298</v>
      </c>
      <c r="O1844" s="1011">
        <v>281</v>
      </c>
      <c r="P1844" s="1011">
        <v>4470</v>
      </c>
      <c r="Q1844" s="1011">
        <v>17095.27</v>
      </c>
      <c r="R1844" s="1011">
        <v>2193.5117816799998</v>
      </c>
      <c r="S1844" s="1011">
        <v>2436.6895984399998</v>
      </c>
      <c r="T1844" s="1011">
        <v>1.7816799999999999E-3</v>
      </c>
      <c r="U1844" s="1011">
        <v>0</v>
      </c>
      <c r="V1844" s="1011">
        <v>2193.5100000000002</v>
      </c>
      <c r="W1844" s="1011" t="s">
        <v>1361</v>
      </c>
      <c r="X1844" s="1011" t="s">
        <v>1331</v>
      </c>
      <c r="Y1844" s="1011" t="s">
        <v>2220</v>
      </c>
      <c r="AA1844" s="1011" t="s">
        <v>2221</v>
      </c>
      <c r="AB1844" s="1011" t="s">
        <v>140</v>
      </c>
    </row>
    <row r="1845" spans="1:28" x14ac:dyDescent="0.25">
      <c r="A1845" s="1011">
        <v>84165521</v>
      </c>
      <c r="B1845" s="1011" t="s">
        <v>1958</v>
      </c>
      <c r="C1845" s="1011" t="s">
        <v>1326</v>
      </c>
      <c r="D1845" s="1011" t="s">
        <v>1</v>
      </c>
      <c r="E1845" s="1011" t="s">
        <v>135</v>
      </c>
      <c r="F1845" s="1011" t="s">
        <v>20</v>
      </c>
      <c r="G1845" s="1011" t="s">
        <v>20</v>
      </c>
      <c r="H1845" s="1011" t="s">
        <v>90</v>
      </c>
      <c r="I1845" s="1011" t="s">
        <v>1327</v>
      </c>
      <c r="J1845" s="1011" t="s">
        <v>1328</v>
      </c>
      <c r="K1845" s="1011" t="s">
        <v>1329</v>
      </c>
      <c r="L1845" s="1011" t="s">
        <v>47</v>
      </c>
      <c r="M1845" s="1011" t="s">
        <v>198</v>
      </c>
      <c r="N1845" s="1011">
        <v>980</v>
      </c>
      <c r="O1845" s="1011">
        <v>979</v>
      </c>
      <c r="P1845" s="1011">
        <v>20521.16</v>
      </c>
      <c r="Q1845" s="1011">
        <v>62327.26</v>
      </c>
      <c r="R1845" s="1011">
        <v>4875.13</v>
      </c>
      <c r="S1845" s="1011">
        <v>3346.2909504499999</v>
      </c>
      <c r="T1845" s="1011">
        <v>0</v>
      </c>
      <c r="U1845" s="1011">
        <v>14.2</v>
      </c>
      <c r="V1845" s="1011">
        <v>4889.33</v>
      </c>
      <c r="W1845" s="1011" t="s">
        <v>1330</v>
      </c>
      <c r="X1845" s="1011" t="s">
        <v>1331</v>
      </c>
      <c r="Y1845" s="1011" t="s">
        <v>1959</v>
      </c>
      <c r="AA1845" s="1011" t="s">
        <v>1921</v>
      </c>
      <c r="AB1845" s="1011" t="s">
        <v>140</v>
      </c>
    </row>
    <row r="1846" spans="1:28" x14ac:dyDescent="0.25">
      <c r="A1846" s="1011">
        <v>54172879</v>
      </c>
      <c r="B1846" s="1011" t="s">
        <v>2421</v>
      </c>
      <c r="C1846" s="1011" t="s">
        <v>1326</v>
      </c>
      <c r="D1846" s="1011" t="s">
        <v>1</v>
      </c>
      <c r="E1846" s="1011" t="s">
        <v>135</v>
      </c>
      <c r="F1846" s="1011" t="s">
        <v>38</v>
      </c>
      <c r="G1846" s="1011" t="s">
        <v>38</v>
      </c>
      <c r="H1846" s="1011" t="s">
        <v>94</v>
      </c>
      <c r="I1846" s="1011" t="s">
        <v>1595</v>
      </c>
      <c r="J1846" s="1011" t="s">
        <v>1596</v>
      </c>
      <c r="K1846" s="1011" t="s">
        <v>1329</v>
      </c>
      <c r="L1846" s="1011" t="s">
        <v>47</v>
      </c>
      <c r="M1846" s="1011" t="s">
        <v>198</v>
      </c>
      <c r="N1846" s="1011">
        <v>498</v>
      </c>
      <c r="O1846" s="1011">
        <v>478</v>
      </c>
      <c r="P1846" s="1011">
        <v>14709</v>
      </c>
      <c r="Q1846" s="1011">
        <v>11812.74</v>
      </c>
      <c r="R1846" s="1011">
        <v>2069.9299999999998</v>
      </c>
      <c r="S1846" s="1011">
        <v>1343.46915079</v>
      </c>
      <c r="T1846" s="1011">
        <v>0</v>
      </c>
      <c r="U1846" s="1011">
        <v>0</v>
      </c>
      <c r="V1846" s="1011">
        <v>2069.9299999999998</v>
      </c>
      <c r="W1846" s="1011" t="s">
        <v>1597</v>
      </c>
      <c r="X1846" s="1011" t="s">
        <v>1331</v>
      </c>
      <c r="Y1846" s="1011" t="s">
        <v>2422</v>
      </c>
      <c r="AA1846" s="1011" t="s">
        <v>2423</v>
      </c>
      <c r="AB1846" s="1011" t="s">
        <v>140</v>
      </c>
    </row>
    <row r="1847" spans="1:28" x14ac:dyDescent="0.25">
      <c r="A1847" s="1011">
        <v>3790045</v>
      </c>
      <c r="B1847" s="1011" t="s">
        <v>1750</v>
      </c>
      <c r="C1847" s="1011" t="s">
        <v>1326</v>
      </c>
      <c r="D1847" s="1011" t="s">
        <v>113</v>
      </c>
      <c r="E1847" s="1011" t="s">
        <v>135</v>
      </c>
      <c r="F1847" s="1011" t="s">
        <v>267</v>
      </c>
      <c r="G1847" s="1011" t="s">
        <v>1687</v>
      </c>
      <c r="H1847" s="1011" t="s">
        <v>102</v>
      </c>
      <c r="I1847" s="1011" t="s">
        <v>1688</v>
      </c>
      <c r="J1847" s="1011" t="s">
        <v>1416</v>
      </c>
      <c r="K1847" s="1011" t="s">
        <v>1329</v>
      </c>
      <c r="L1847" s="1011" t="s">
        <v>47</v>
      </c>
      <c r="M1847" s="1011" t="s">
        <v>198</v>
      </c>
      <c r="N1847" s="1011">
        <v>115.91670000000001</v>
      </c>
      <c r="O1847" s="1011">
        <v>25</v>
      </c>
      <c r="P1847" s="1011">
        <v>3431.81</v>
      </c>
      <c r="Q1847" s="1011">
        <v>4760.07</v>
      </c>
      <c r="R1847" s="1011">
        <v>483.78892858</v>
      </c>
      <c r="S1847" s="1011">
        <v>414.81686951</v>
      </c>
      <c r="T1847" s="1011">
        <v>8.2789285800000005</v>
      </c>
      <c r="U1847" s="1011">
        <v>157.58000000000001</v>
      </c>
      <c r="V1847" s="1011">
        <v>637.69000000000005</v>
      </c>
      <c r="W1847" s="1011" t="s">
        <v>1397</v>
      </c>
      <c r="X1847" s="1011" t="s">
        <v>1331</v>
      </c>
      <c r="Y1847" s="1011" t="s">
        <v>1751</v>
      </c>
      <c r="AA1847" s="1011" t="s">
        <v>1752</v>
      </c>
      <c r="AB1847" s="1011" t="s">
        <v>140</v>
      </c>
    </row>
    <row r="1848" spans="1:28" x14ac:dyDescent="0.25">
      <c r="A1848" s="1011">
        <v>83773168</v>
      </c>
      <c r="B1848" s="1011" t="s">
        <v>1691</v>
      </c>
      <c r="C1848" s="1011" t="s">
        <v>1326</v>
      </c>
      <c r="D1848" s="1011" t="s">
        <v>1</v>
      </c>
      <c r="E1848" s="1011" t="s">
        <v>135</v>
      </c>
      <c r="F1848" s="1011" t="s">
        <v>6</v>
      </c>
      <c r="G1848" s="1011" t="s">
        <v>6</v>
      </c>
      <c r="H1848" s="1011" t="s">
        <v>1394</v>
      </c>
      <c r="I1848" s="1011" t="s">
        <v>1692</v>
      </c>
      <c r="J1848" s="1011" t="s">
        <v>1693</v>
      </c>
      <c r="K1848" s="1011" t="s">
        <v>1329</v>
      </c>
      <c r="L1848" s="1011" t="s">
        <v>47</v>
      </c>
      <c r="M1848" s="1011" t="s">
        <v>198</v>
      </c>
      <c r="N1848" s="1011">
        <v>0</v>
      </c>
      <c r="O1848" s="1011">
        <v>0</v>
      </c>
      <c r="P1848" s="1011">
        <v>0</v>
      </c>
      <c r="Q1848" s="1011">
        <v>0</v>
      </c>
      <c r="R1848" s="1011">
        <v>0</v>
      </c>
      <c r="S1848" s="1011">
        <v>0</v>
      </c>
      <c r="T1848" s="1011">
        <v>0</v>
      </c>
      <c r="U1848" s="1011">
        <v>0</v>
      </c>
      <c r="V1848" s="1011">
        <v>0</v>
      </c>
      <c r="W1848" s="1011" t="s">
        <v>1694</v>
      </c>
      <c r="X1848" s="1011" t="s">
        <v>1331</v>
      </c>
      <c r="Y1848" s="1011" t="s">
        <v>1695</v>
      </c>
      <c r="AA1848" s="1011" t="s">
        <v>1696</v>
      </c>
      <c r="AB1848" s="1011" t="s">
        <v>140</v>
      </c>
    </row>
    <row r="1849" spans="1:28" x14ac:dyDescent="0.25">
      <c r="A1849" s="1011">
        <v>63955280</v>
      </c>
      <c r="B1849" s="1011" t="s">
        <v>2000</v>
      </c>
      <c r="C1849" s="1011" t="s">
        <v>1326</v>
      </c>
      <c r="D1849" s="1011" t="s">
        <v>1</v>
      </c>
      <c r="E1849" s="1011" t="s">
        <v>135</v>
      </c>
      <c r="F1849" s="1011" t="s">
        <v>20</v>
      </c>
      <c r="G1849" s="1011" t="s">
        <v>20</v>
      </c>
      <c r="H1849" s="1011" t="s">
        <v>93</v>
      </c>
      <c r="I1849" s="1011" t="s">
        <v>2001</v>
      </c>
      <c r="J1849" s="1011" t="s">
        <v>1985</v>
      </c>
      <c r="K1849" s="1011" t="s">
        <v>1329</v>
      </c>
      <c r="L1849" s="1011" t="s">
        <v>47</v>
      </c>
      <c r="M1849" s="1011" t="s">
        <v>198</v>
      </c>
      <c r="N1849" s="1011">
        <v>584</v>
      </c>
      <c r="O1849" s="1011">
        <v>157</v>
      </c>
      <c r="P1849" s="1011">
        <v>18101.38</v>
      </c>
      <c r="Q1849" s="1011">
        <v>13661.22</v>
      </c>
      <c r="R1849" s="1011">
        <v>1881.1</v>
      </c>
      <c r="S1849" s="1011">
        <v>1600.4307009700001</v>
      </c>
      <c r="T1849" s="1011">
        <v>0</v>
      </c>
      <c r="U1849" s="1011">
        <v>0</v>
      </c>
      <c r="V1849" s="1011">
        <v>1881.1</v>
      </c>
      <c r="W1849" s="1011" t="s">
        <v>10</v>
      </c>
      <c r="X1849" s="1011" t="s">
        <v>1331</v>
      </c>
      <c r="Y1849" s="1011" t="s">
        <v>2002</v>
      </c>
      <c r="AA1849" s="1011" t="s">
        <v>2003</v>
      </c>
      <c r="AB1849" s="1011" t="s">
        <v>140</v>
      </c>
    </row>
    <row r="1850" spans="1:28" x14ac:dyDescent="0.25">
      <c r="A1850" s="1011">
        <v>74055294</v>
      </c>
      <c r="B1850" s="1011" t="s">
        <v>1640</v>
      </c>
      <c r="C1850" s="1011" t="s">
        <v>1326</v>
      </c>
      <c r="D1850" s="1011" t="s">
        <v>1</v>
      </c>
      <c r="E1850" s="1011" t="s">
        <v>135</v>
      </c>
      <c r="F1850" s="1011" t="s">
        <v>36</v>
      </c>
      <c r="G1850" s="1011" t="s">
        <v>36</v>
      </c>
      <c r="H1850" s="1011" t="s">
        <v>90</v>
      </c>
      <c r="I1850" s="1011" t="s">
        <v>1641</v>
      </c>
      <c r="J1850" s="1011" t="s">
        <v>1642</v>
      </c>
      <c r="K1850" s="1011" t="s">
        <v>1329</v>
      </c>
      <c r="L1850" s="1011" t="s">
        <v>47</v>
      </c>
      <c r="M1850" s="1011" t="s">
        <v>198</v>
      </c>
      <c r="N1850" s="1011">
        <v>92</v>
      </c>
      <c r="O1850" s="1011">
        <v>92</v>
      </c>
      <c r="P1850" s="1011">
        <v>2810</v>
      </c>
      <c r="Q1850" s="1011">
        <v>4351.4799999999996</v>
      </c>
      <c r="R1850" s="1011">
        <v>448.26</v>
      </c>
      <c r="S1850" s="1011">
        <v>535.43459304999999</v>
      </c>
      <c r="T1850" s="1011">
        <v>0</v>
      </c>
      <c r="U1850" s="1011">
        <v>0</v>
      </c>
      <c r="V1850" s="1011">
        <v>448.26</v>
      </c>
      <c r="W1850" s="1011" t="s">
        <v>1643</v>
      </c>
      <c r="X1850" s="1011" t="s">
        <v>1331</v>
      </c>
      <c r="Y1850" s="1011" t="s">
        <v>1644</v>
      </c>
      <c r="AA1850" s="1011" t="s">
        <v>1645</v>
      </c>
      <c r="AB1850" s="1011" t="s">
        <v>140</v>
      </c>
    </row>
    <row r="1851" spans="1:28" x14ac:dyDescent="0.25">
      <c r="A1851" s="1011">
        <v>33753096</v>
      </c>
      <c r="B1851" s="1011" t="s">
        <v>2178</v>
      </c>
      <c r="C1851" s="1011" t="s">
        <v>1326</v>
      </c>
      <c r="D1851" s="1011" t="s">
        <v>1</v>
      </c>
      <c r="E1851" s="1011" t="s">
        <v>135</v>
      </c>
      <c r="F1851" s="1011" t="s">
        <v>6</v>
      </c>
      <c r="G1851" s="1011" t="s">
        <v>6</v>
      </c>
      <c r="H1851" s="1011" t="s">
        <v>93</v>
      </c>
      <c r="I1851" s="1011" t="s">
        <v>2179</v>
      </c>
      <c r="J1851" s="1011" t="s">
        <v>1354</v>
      </c>
      <c r="K1851" s="1011" t="s">
        <v>1329</v>
      </c>
      <c r="L1851" s="1011" t="s">
        <v>47</v>
      </c>
      <c r="M1851" s="1011" t="s">
        <v>198</v>
      </c>
      <c r="N1851" s="1011">
        <v>360</v>
      </c>
      <c r="O1851" s="1011">
        <v>4</v>
      </c>
      <c r="P1851" s="1011">
        <v>7488</v>
      </c>
      <c r="Q1851" s="1011">
        <v>8572.2800000000007</v>
      </c>
      <c r="R1851" s="1011">
        <v>62.99</v>
      </c>
      <c r="S1851" s="1011">
        <v>329.27647156</v>
      </c>
      <c r="T1851" s="1011">
        <v>332.4</v>
      </c>
      <c r="U1851" s="1011">
        <v>0</v>
      </c>
      <c r="V1851" s="1011">
        <v>64.19</v>
      </c>
      <c r="W1851" s="1011" t="s">
        <v>1355</v>
      </c>
      <c r="X1851" s="1011" t="s">
        <v>1331</v>
      </c>
      <c r="Y1851" s="1011" t="s">
        <v>2180</v>
      </c>
      <c r="AA1851" s="1011" t="s">
        <v>2181</v>
      </c>
      <c r="AB1851" s="1011" t="s">
        <v>140</v>
      </c>
    </row>
    <row r="1852" spans="1:28" x14ac:dyDescent="0.25">
      <c r="A1852" s="1011">
        <v>63991905</v>
      </c>
      <c r="B1852" s="1011" t="s">
        <v>2241</v>
      </c>
      <c r="C1852" s="1011" t="s">
        <v>1326</v>
      </c>
      <c r="D1852" s="1011" t="s">
        <v>1</v>
      </c>
      <c r="E1852" s="1011" t="s">
        <v>135</v>
      </c>
      <c r="F1852" s="1011" t="s">
        <v>20</v>
      </c>
      <c r="G1852" s="1011" t="s">
        <v>20</v>
      </c>
      <c r="H1852" s="1011" t="s">
        <v>98</v>
      </c>
      <c r="I1852" s="1011" t="s">
        <v>1376</v>
      </c>
      <c r="J1852" s="1011" t="s">
        <v>1377</v>
      </c>
      <c r="K1852" s="1011" t="s">
        <v>1329</v>
      </c>
      <c r="L1852" s="1011" t="s">
        <v>47</v>
      </c>
      <c r="M1852" s="1011" t="s">
        <v>198</v>
      </c>
      <c r="N1852" s="1011">
        <v>78.25</v>
      </c>
      <c r="O1852" s="1011">
        <v>78.25</v>
      </c>
      <c r="P1852" s="1011">
        <v>1258.44</v>
      </c>
      <c r="Q1852" s="1011">
        <v>2101.02</v>
      </c>
      <c r="R1852" s="1011">
        <v>296.67</v>
      </c>
      <c r="S1852" s="1011">
        <v>530.50563407000004</v>
      </c>
      <c r="T1852" s="1011">
        <v>0</v>
      </c>
      <c r="U1852" s="1011">
        <v>0</v>
      </c>
      <c r="V1852" s="1011">
        <v>296.67</v>
      </c>
      <c r="W1852" s="1011" t="s">
        <v>1378</v>
      </c>
      <c r="X1852" s="1011" t="s">
        <v>1331</v>
      </c>
      <c r="Y1852" s="1011" t="s">
        <v>2242</v>
      </c>
      <c r="AA1852" s="1011" t="s">
        <v>2243</v>
      </c>
      <c r="AB1852" s="1011" t="s">
        <v>140</v>
      </c>
    </row>
    <row r="1853" spans="1:28" x14ac:dyDescent="0.25">
      <c r="A1853" s="1011">
        <v>83753855</v>
      </c>
      <c r="B1853" s="1011" t="s">
        <v>2151</v>
      </c>
      <c r="C1853" s="1011" t="s">
        <v>1326</v>
      </c>
      <c r="D1853" s="1011" t="s">
        <v>1</v>
      </c>
      <c r="E1853" s="1011" t="s">
        <v>135</v>
      </c>
      <c r="F1853" s="1011" t="s">
        <v>20</v>
      </c>
      <c r="G1853" s="1011" t="s">
        <v>20</v>
      </c>
      <c r="H1853" s="1011" t="s">
        <v>94</v>
      </c>
      <c r="I1853" s="1011" t="s">
        <v>1503</v>
      </c>
      <c r="J1853" s="1011" t="s">
        <v>1504</v>
      </c>
      <c r="K1853" s="1011" t="s">
        <v>1329</v>
      </c>
      <c r="L1853" s="1011" t="s">
        <v>47</v>
      </c>
      <c r="M1853" s="1011" t="s">
        <v>198</v>
      </c>
      <c r="N1853" s="1011">
        <v>521</v>
      </c>
      <c r="O1853" s="1011">
        <v>193</v>
      </c>
      <c r="P1853" s="1011">
        <v>19036</v>
      </c>
      <c r="Q1853" s="1011">
        <v>11092.66</v>
      </c>
      <c r="R1853" s="1011">
        <v>1163.7</v>
      </c>
      <c r="S1853" s="1011">
        <v>1636.6014026400001</v>
      </c>
      <c r="T1853" s="1011">
        <v>0</v>
      </c>
      <c r="U1853" s="1011">
        <v>0</v>
      </c>
      <c r="V1853" s="1011">
        <v>1163.7</v>
      </c>
      <c r="W1853" s="1011" t="s">
        <v>1505</v>
      </c>
      <c r="X1853" s="1011" t="s">
        <v>1331</v>
      </c>
      <c r="Y1853" s="1011" t="s">
        <v>2152</v>
      </c>
      <c r="AA1853" s="1011" t="s">
        <v>2153</v>
      </c>
      <c r="AB1853" s="1011" t="s">
        <v>140</v>
      </c>
    </row>
    <row r="1854" spans="1:28" x14ac:dyDescent="0.25">
      <c r="A1854" s="1011">
        <v>63756415</v>
      </c>
      <c r="B1854" s="1011" t="s">
        <v>2211</v>
      </c>
      <c r="C1854" s="1011" t="s">
        <v>1326</v>
      </c>
      <c r="D1854" s="1011" t="s">
        <v>1</v>
      </c>
      <c r="E1854" s="1011" t="s">
        <v>135</v>
      </c>
      <c r="F1854" s="1011" t="s">
        <v>20</v>
      </c>
      <c r="G1854" s="1011" t="s">
        <v>20</v>
      </c>
      <c r="H1854" s="1011" t="s">
        <v>92</v>
      </c>
      <c r="I1854" s="1011" t="s">
        <v>2212</v>
      </c>
      <c r="J1854" s="1011" t="s">
        <v>1669</v>
      </c>
      <c r="K1854" s="1011" t="s">
        <v>1329</v>
      </c>
      <c r="L1854" s="1011" t="s">
        <v>47</v>
      </c>
      <c r="M1854" s="1011" t="s">
        <v>198</v>
      </c>
      <c r="N1854" s="1011">
        <v>194</v>
      </c>
      <c r="O1854" s="1011">
        <v>194</v>
      </c>
      <c r="P1854" s="1011">
        <v>6790</v>
      </c>
      <c r="Q1854" s="1011">
        <v>3836.57</v>
      </c>
      <c r="R1854" s="1011">
        <v>-142.12</v>
      </c>
      <c r="S1854" s="1011">
        <v>537.23048404999997</v>
      </c>
      <c r="T1854" s="1011">
        <v>0</v>
      </c>
      <c r="U1854" s="1011">
        <v>0</v>
      </c>
      <c r="V1854" s="1011">
        <v>-142.12</v>
      </c>
      <c r="W1854" s="1011" t="s">
        <v>1670</v>
      </c>
      <c r="X1854" s="1011" t="s">
        <v>1331</v>
      </c>
      <c r="Y1854" s="1011" t="s">
        <v>2213</v>
      </c>
      <c r="AA1854" s="1011" t="s">
        <v>2214</v>
      </c>
      <c r="AB1854" s="1011" t="s">
        <v>140</v>
      </c>
    </row>
    <row r="1855" spans="1:28" x14ac:dyDescent="0.25">
      <c r="A1855" s="1011">
        <v>14163976</v>
      </c>
      <c r="B1855" s="1011" t="s">
        <v>1636</v>
      </c>
      <c r="C1855" s="1011" t="s">
        <v>1326</v>
      </c>
      <c r="D1855" s="1011" t="s">
        <v>1</v>
      </c>
      <c r="E1855" s="1011" t="s">
        <v>135</v>
      </c>
      <c r="F1855" s="1011" t="s">
        <v>6</v>
      </c>
      <c r="G1855" s="1011" t="s">
        <v>6</v>
      </c>
      <c r="H1855" s="1011" t="s">
        <v>92</v>
      </c>
      <c r="I1855" s="1011" t="s">
        <v>1637</v>
      </c>
      <c r="J1855" s="1011" t="s">
        <v>1360</v>
      </c>
      <c r="K1855" s="1011" t="s">
        <v>1329</v>
      </c>
      <c r="L1855" s="1011" t="s">
        <v>47</v>
      </c>
      <c r="M1855" s="1011" t="s">
        <v>198</v>
      </c>
      <c r="N1855" s="1011">
        <v>72</v>
      </c>
      <c r="O1855" s="1011">
        <v>13</v>
      </c>
      <c r="P1855" s="1011">
        <v>1806.05</v>
      </c>
      <c r="Q1855" s="1011">
        <v>2446.6799999999998</v>
      </c>
      <c r="R1855" s="1011">
        <v>179.5</v>
      </c>
      <c r="S1855" s="1011">
        <v>300.61429656000001</v>
      </c>
      <c r="T1855" s="1011">
        <v>0</v>
      </c>
      <c r="U1855" s="1011">
        <v>0</v>
      </c>
      <c r="V1855" s="1011">
        <v>179.5</v>
      </c>
      <c r="W1855" s="1011" t="s">
        <v>1361</v>
      </c>
      <c r="X1855" s="1011" t="s">
        <v>1331</v>
      </c>
      <c r="Y1855" s="1011" t="s">
        <v>1638</v>
      </c>
      <c r="AA1855" s="1011" t="s">
        <v>1639</v>
      </c>
      <c r="AB1855" s="1011" t="s">
        <v>140</v>
      </c>
    </row>
    <row r="1856" spans="1:28" x14ac:dyDescent="0.25">
      <c r="A1856" s="1011">
        <v>54251327</v>
      </c>
      <c r="B1856" s="1011" t="s">
        <v>2139</v>
      </c>
      <c r="C1856" s="1011" t="s">
        <v>1326</v>
      </c>
      <c r="D1856" s="1011" t="s">
        <v>1</v>
      </c>
      <c r="E1856" s="1011" t="s">
        <v>135</v>
      </c>
      <c r="F1856" s="1011" t="s">
        <v>20</v>
      </c>
      <c r="G1856" s="1011" t="s">
        <v>20</v>
      </c>
      <c r="H1856" s="1011" t="s">
        <v>97</v>
      </c>
      <c r="I1856" s="1011" t="s">
        <v>2140</v>
      </c>
      <c r="J1856" s="1011" t="s">
        <v>1868</v>
      </c>
      <c r="K1856" s="1011" t="s">
        <v>1329</v>
      </c>
      <c r="L1856" s="1011" t="s">
        <v>47</v>
      </c>
      <c r="M1856" s="1011" t="s">
        <v>198</v>
      </c>
      <c r="N1856" s="1011">
        <v>283.75</v>
      </c>
      <c r="O1856" s="1011">
        <v>154.75</v>
      </c>
      <c r="P1856" s="1011">
        <v>6232.38</v>
      </c>
      <c r="Q1856" s="1011">
        <v>6049.22</v>
      </c>
      <c r="R1856" s="1011">
        <v>394.41464500000001</v>
      </c>
      <c r="S1856" s="1011">
        <v>1548.0491620099999</v>
      </c>
      <c r="T1856" s="1011">
        <v>1.4645E-2</v>
      </c>
      <c r="U1856" s="1011">
        <v>0</v>
      </c>
      <c r="V1856" s="1011">
        <v>394.4</v>
      </c>
      <c r="W1856" s="1011" t="s">
        <v>1869</v>
      </c>
      <c r="X1856" s="1011" t="s">
        <v>1331</v>
      </c>
      <c r="Y1856" s="1011" t="s">
        <v>2141</v>
      </c>
      <c r="Z1856" s="1011" t="s">
        <v>2142</v>
      </c>
      <c r="AA1856" s="1011" t="s">
        <v>2143</v>
      </c>
      <c r="AB1856" s="1011" t="s">
        <v>140</v>
      </c>
    </row>
    <row r="1857" spans="1:28" x14ac:dyDescent="0.25">
      <c r="A1857" s="1011">
        <v>54251327</v>
      </c>
      <c r="B1857" s="1011" t="s">
        <v>2139</v>
      </c>
      <c r="C1857" s="1011" t="s">
        <v>1326</v>
      </c>
      <c r="D1857" s="1011" t="s">
        <v>1</v>
      </c>
      <c r="E1857" s="1011" t="s">
        <v>135</v>
      </c>
      <c r="F1857" s="1011" t="s">
        <v>20</v>
      </c>
      <c r="G1857" s="1011" t="s">
        <v>20</v>
      </c>
      <c r="H1857" s="1011" t="s">
        <v>101</v>
      </c>
      <c r="I1857" s="1011" t="s">
        <v>2140</v>
      </c>
      <c r="J1857" s="1011" t="s">
        <v>1868</v>
      </c>
      <c r="K1857" s="1011" t="s">
        <v>1329</v>
      </c>
      <c r="L1857" s="1011" t="s">
        <v>47</v>
      </c>
      <c r="M1857" s="1011" t="s">
        <v>198</v>
      </c>
      <c r="N1857" s="1011">
        <v>76</v>
      </c>
      <c r="O1857" s="1011">
        <v>73</v>
      </c>
      <c r="P1857" s="1011">
        <v>2920.25</v>
      </c>
      <c r="Q1857" s="1011">
        <v>1533</v>
      </c>
      <c r="R1857" s="1011">
        <v>91.71</v>
      </c>
      <c r="S1857" s="1011">
        <v>279.45226134000001</v>
      </c>
      <c r="T1857" s="1011">
        <v>0</v>
      </c>
      <c r="U1857" s="1011">
        <v>0</v>
      </c>
      <c r="V1857" s="1011">
        <v>91.71</v>
      </c>
      <c r="W1857" s="1011" t="s">
        <v>1869</v>
      </c>
      <c r="X1857" s="1011" t="s">
        <v>1331</v>
      </c>
      <c r="Y1857" s="1011" t="s">
        <v>2141</v>
      </c>
      <c r="Z1857" s="1011" t="s">
        <v>2142</v>
      </c>
      <c r="AA1857" s="1011" t="s">
        <v>2143</v>
      </c>
      <c r="AB1857" s="1011" t="s">
        <v>140</v>
      </c>
    </row>
    <row r="1858" spans="1:28" x14ac:dyDescent="0.25">
      <c r="A1858" s="1011">
        <v>44256188</v>
      </c>
      <c r="B1858" s="1011" t="s">
        <v>2360</v>
      </c>
      <c r="C1858" s="1011" t="s">
        <v>1326</v>
      </c>
      <c r="D1858" s="1011" t="s">
        <v>1</v>
      </c>
      <c r="E1858" s="1011" t="s">
        <v>135</v>
      </c>
      <c r="F1858" s="1011" t="s">
        <v>11</v>
      </c>
      <c r="G1858" s="1011" t="s">
        <v>11</v>
      </c>
      <c r="H1858" s="1011" t="s">
        <v>96</v>
      </c>
      <c r="I1858" s="1011" t="s">
        <v>2361</v>
      </c>
      <c r="J1858" s="1011" t="s">
        <v>1574</v>
      </c>
      <c r="K1858" s="1011" t="s">
        <v>1329</v>
      </c>
      <c r="L1858" s="1011" t="s">
        <v>47</v>
      </c>
      <c r="M1858" s="1011" t="s">
        <v>198</v>
      </c>
      <c r="N1858" s="1011">
        <v>156.25</v>
      </c>
      <c r="O1858" s="1011">
        <v>23.25</v>
      </c>
      <c r="P1858" s="1011">
        <v>539.4</v>
      </c>
      <c r="Q1858" s="1011">
        <v>3823.63</v>
      </c>
      <c r="R1858" s="1011">
        <v>483.09</v>
      </c>
      <c r="S1858" s="1011">
        <v>315.32152796999998</v>
      </c>
      <c r="T1858" s="1011">
        <v>0</v>
      </c>
      <c r="U1858" s="1011">
        <v>0</v>
      </c>
      <c r="V1858" s="1011">
        <v>483.09</v>
      </c>
      <c r="W1858" s="1011" t="s">
        <v>1575</v>
      </c>
      <c r="X1858" s="1011" t="s">
        <v>1331</v>
      </c>
      <c r="Y1858" s="1011" t="s">
        <v>2362</v>
      </c>
      <c r="AA1858" s="1011" t="s">
        <v>1921</v>
      </c>
      <c r="AB1858" s="1011" t="s">
        <v>140</v>
      </c>
    </row>
    <row r="1859" spans="1:28" x14ac:dyDescent="0.25">
      <c r="A1859" s="1011">
        <v>94182433</v>
      </c>
      <c r="B1859" s="1011" t="s">
        <v>1753</v>
      </c>
      <c r="C1859" s="1011" t="s">
        <v>1326</v>
      </c>
      <c r="D1859" s="1011" t="s">
        <v>1</v>
      </c>
      <c r="E1859" s="1011" t="s">
        <v>135</v>
      </c>
      <c r="F1859" s="1011" t="s">
        <v>0</v>
      </c>
      <c r="G1859" s="1011" t="s">
        <v>0</v>
      </c>
      <c r="H1859" s="1011" t="s">
        <v>529</v>
      </c>
      <c r="I1859" s="1011" t="s">
        <v>1754</v>
      </c>
      <c r="J1859" s="1011" t="s">
        <v>1755</v>
      </c>
      <c r="K1859" s="1011" t="s">
        <v>1329</v>
      </c>
      <c r="L1859" s="1011" t="s">
        <v>47</v>
      </c>
      <c r="M1859" s="1011" t="s">
        <v>198</v>
      </c>
      <c r="N1859" s="1011">
        <v>628</v>
      </c>
      <c r="O1859" s="1011">
        <v>6</v>
      </c>
      <c r="P1859" s="1011">
        <v>38829.93</v>
      </c>
      <c r="Q1859" s="1011">
        <v>121370.46</v>
      </c>
      <c r="R1859" s="1011">
        <v>-12537.7</v>
      </c>
      <c r="S1859" s="1011">
        <v>3870.9307937399999</v>
      </c>
      <c r="T1859" s="1011">
        <v>0</v>
      </c>
      <c r="U1859" s="1011">
        <v>0</v>
      </c>
      <c r="V1859" s="1011">
        <v>-12537.7</v>
      </c>
      <c r="W1859" s="1011" t="s">
        <v>1361</v>
      </c>
      <c r="X1859" s="1011" t="s">
        <v>1331</v>
      </c>
      <c r="Y1859" s="1011" t="s">
        <v>1756</v>
      </c>
      <c r="AA1859" s="1011" t="s">
        <v>1757</v>
      </c>
      <c r="AB1859" s="1011" t="s">
        <v>140</v>
      </c>
    </row>
    <row r="1860" spans="1:28" x14ac:dyDescent="0.25">
      <c r="A1860" s="1011">
        <v>4179792</v>
      </c>
      <c r="B1860" s="1011" t="s">
        <v>1890</v>
      </c>
      <c r="C1860" s="1011" t="s">
        <v>1326</v>
      </c>
      <c r="D1860" s="1011" t="s">
        <v>1</v>
      </c>
      <c r="E1860" s="1011" t="s">
        <v>135</v>
      </c>
      <c r="F1860" s="1011" t="s">
        <v>69</v>
      </c>
      <c r="G1860" s="1011" t="s">
        <v>69</v>
      </c>
      <c r="H1860" s="1011" t="s">
        <v>87</v>
      </c>
      <c r="I1860" s="1011" t="s">
        <v>1891</v>
      </c>
      <c r="J1860" s="1011" t="s">
        <v>1892</v>
      </c>
      <c r="K1860" s="1011" t="s">
        <v>1329</v>
      </c>
      <c r="L1860" s="1011" t="s">
        <v>47</v>
      </c>
      <c r="M1860" s="1011" t="s">
        <v>198</v>
      </c>
      <c r="N1860" s="1011">
        <v>4</v>
      </c>
      <c r="O1860" s="1011">
        <v>0</v>
      </c>
      <c r="P1860" s="1011">
        <v>120</v>
      </c>
      <c r="Q1860" s="1011">
        <v>728.21</v>
      </c>
      <c r="R1860" s="1011">
        <v>162.71</v>
      </c>
      <c r="S1860" s="1011">
        <v>7.2</v>
      </c>
      <c r="T1860" s="1011">
        <v>0</v>
      </c>
      <c r="U1860" s="1011">
        <v>0</v>
      </c>
      <c r="V1860" s="1011">
        <v>162.71</v>
      </c>
      <c r="W1860" s="1011" t="s">
        <v>1893</v>
      </c>
      <c r="X1860" s="1011" t="s">
        <v>1331</v>
      </c>
      <c r="Y1860" s="1011" t="s">
        <v>1894</v>
      </c>
      <c r="AA1860" s="1011" t="s">
        <v>1895</v>
      </c>
      <c r="AB1860" s="1011" t="s">
        <v>140</v>
      </c>
    </row>
    <row r="1861" spans="1:28" x14ac:dyDescent="0.25">
      <c r="A1861" s="1011">
        <v>94182433</v>
      </c>
      <c r="B1861" s="1011" t="s">
        <v>1753</v>
      </c>
      <c r="C1861" s="1011" t="s">
        <v>1326</v>
      </c>
      <c r="D1861" s="1011" t="s">
        <v>1</v>
      </c>
      <c r="E1861" s="1011" t="s">
        <v>135</v>
      </c>
      <c r="F1861" s="1011" t="s">
        <v>0</v>
      </c>
      <c r="G1861" s="1011" t="s">
        <v>0</v>
      </c>
      <c r="H1861" s="1011" t="s">
        <v>89</v>
      </c>
      <c r="I1861" s="1011" t="s">
        <v>1754</v>
      </c>
      <c r="J1861" s="1011" t="s">
        <v>1755</v>
      </c>
      <c r="K1861" s="1011" t="s">
        <v>1329</v>
      </c>
      <c r="L1861" s="1011" t="s">
        <v>47</v>
      </c>
      <c r="M1861" s="1011" t="s">
        <v>198</v>
      </c>
      <c r="N1861" s="1011">
        <v>229</v>
      </c>
      <c r="O1861" s="1011">
        <v>0</v>
      </c>
      <c r="P1861" s="1011">
        <v>2297</v>
      </c>
      <c r="Q1861" s="1011">
        <v>7517.58</v>
      </c>
      <c r="R1861" s="1011">
        <v>1217.7751230900001</v>
      </c>
      <c r="S1861" s="1011">
        <v>595.26</v>
      </c>
      <c r="T1861" s="1011">
        <v>1.512309E-2</v>
      </c>
      <c r="U1861" s="1011">
        <v>0</v>
      </c>
      <c r="V1861" s="1011">
        <v>1217.76</v>
      </c>
      <c r="W1861" s="1011" t="s">
        <v>1361</v>
      </c>
      <c r="X1861" s="1011" t="s">
        <v>1331</v>
      </c>
      <c r="Y1861" s="1011" t="s">
        <v>1756</v>
      </c>
      <c r="AA1861" s="1011" t="s">
        <v>1757</v>
      </c>
      <c r="AB1861" s="1011" t="s">
        <v>140</v>
      </c>
    </row>
    <row r="1862" spans="1:28" x14ac:dyDescent="0.25">
      <c r="A1862" s="1011">
        <v>83756460</v>
      </c>
      <c r="B1862" s="1011" t="s">
        <v>1761</v>
      </c>
      <c r="C1862" s="1011" t="s">
        <v>1326</v>
      </c>
      <c r="D1862" s="1011" t="s">
        <v>1</v>
      </c>
      <c r="E1862" s="1011" t="s">
        <v>135</v>
      </c>
      <c r="F1862" s="1011" t="s">
        <v>6</v>
      </c>
      <c r="G1862" s="1011" t="s">
        <v>6</v>
      </c>
      <c r="H1862" s="1011" t="s">
        <v>95</v>
      </c>
      <c r="I1862" s="1011" t="s">
        <v>1762</v>
      </c>
      <c r="J1862" s="1011" t="s">
        <v>1693</v>
      </c>
      <c r="K1862" s="1011" t="s">
        <v>1329</v>
      </c>
      <c r="L1862" s="1011" t="s">
        <v>47</v>
      </c>
      <c r="M1862" s="1011" t="s">
        <v>198</v>
      </c>
      <c r="N1862" s="1011">
        <v>29</v>
      </c>
      <c r="O1862" s="1011">
        <v>8</v>
      </c>
      <c r="P1862" s="1011">
        <v>324.69</v>
      </c>
      <c r="Q1862" s="1011">
        <v>1651.35</v>
      </c>
      <c r="R1862" s="1011">
        <v>184.72494549000001</v>
      </c>
      <c r="S1862" s="1011">
        <v>126.40861887</v>
      </c>
      <c r="T1862" s="1011">
        <v>-5.0545099999999999E-3</v>
      </c>
      <c r="U1862" s="1011">
        <v>0</v>
      </c>
      <c r="V1862" s="1011">
        <v>184.73</v>
      </c>
      <c r="W1862" s="1011" t="s">
        <v>1694</v>
      </c>
      <c r="X1862" s="1011" t="s">
        <v>1331</v>
      </c>
      <c r="Y1862" s="1011" t="s">
        <v>1763</v>
      </c>
      <c r="AA1862" s="1011" t="s">
        <v>1764</v>
      </c>
      <c r="AB1862" s="1011" t="s">
        <v>140</v>
      </c>
    </row>
    <row r="1863" spans="1:28" x14ac:dyDescent="0.25">
      <c r="A1863" s="1011">
        <v>94235660</v>
      </c>
      <c r="B1863" s="1011" t="s">
        <v>2452</v>
      </c>
      <c r="C1863" s="1011" t="s">
        <v>1326</v>
      </c>
      <c r="D1863" s="1011" t="s">
        <v>1</v>
      </c>
      <c r="E1863" s="1011" t="s">
        <v>135</v>
      </c>
      <c r="F1863" s="1011" t="s">
        <v>62</v>
      </c>
      <c r="G1863" s="1011" t="s">
        <v>62</v>
      </c>
      <c r="H1863" s="1011" t="s">
        <v>100</v>
      </c>
      <c r="I1863" s="1011" t="s">
        <v>2453</v>
      </c>
      <c r="J1863" s="1011" t="s">
        <v>2454</v>
      </c>
      <c r="K1863" s="1011" t="s">
        <v>1329</v>
      </c>
      <c r="L1863" s="1011" t="s">
        <v>47</v>
      </c>
      <c r="M1863" s="1011" t="s">
        <v>198</v>
      </c>
      <c r="N1863" s="1011">
        <v>50.5</v>
      </c>
      <c r="O1863" s="1011">
        <v>23.5</v>
      </c>
      <c r="P1863" s="1011">
        <v>1010</v>
      </c>
      <c r="Q1863" s="1011">
        <v>2830.94</v>
      </c>
      <c r="R1863" s="1011">
        <v>607.6</v>
      </c>
      <c r="S1863" s="1011">
        <v>163.39654752000001</v>
      </c>
      <c r="T1863" s="1011">
        <v>0</v>
      </c>
      <c r="U1863" s="1011">
        <v>0</v>
      </c>
      <c r="V1863" s="1011">
        <v>607.6</v>
      </c>
      <c r="W1863" s="1011" t="s">
        <v>2455</v>
      </c>
      <c r="X1863" s="1011" t="s">
        <v>1331</v>
      </c>
      <c r="Y1863" s="1011" t="s">
        <v>2456</v>
      </c>
      <c r="AA1863" s="1011" t="s">
        <v>2457</v>
      </c>
      <c r="AB1863" s="1011" t="s">
        <v>140</v>
      </c>
    </row>
    <row r="1864" spans="1:28" x14ac:dyDescent="0.25">
      <c r="A1864" s="1011">
        <v>94235660</v>
      </c>
      <c r="B1864" s="1011" t="s">
        <v>2452</v>
      </c>
      <c r="C1864" s="1011" t="s">
        <v>1326</v>
      </c>
      <c r="D1864" s="1011" t="s">
        <v>1</v>
      </c>
      <c r="E1864" s="1011" t="s">
        <v>135</v>
      </c>
      <c r="F1864" s="1011" t="s">
        <v>62</v>
      </c>
      <c r="G1864" s="1011" t="s">
        <v>62</v>
      </c>
      <c r="H1864" s="1011" t="s">
        <v>101</v>
      </c>
      <c r="I1864" s="1011" t="s">
        <v>2453</v>
      </c>
      <c r="J1864" s="1011" t="s">
        <v>2454</v>
      </c>
      <c r="K1864" s="1011" t="s">
        <v>1329</v>
      </c>
      <c r="L1864" s="1011" t="s">
        <v>47</v>
      </c>
      <c r="M1864" s="1011" t="s">
        <v>198</v>
      </c>
      <c r="N1864" s="1011">
        <v>92</v>
      </c>
      <c r="O1864" s="1011">
        <v>81</v>
      </c>
      <c r="P1864" s="1011">
        <v>3799.61</v>
      </c>
      <c r="Q1864" s="1011">
        <v>3278.28</v>
      </c>
      <c r="R1864" s="1011">
        <v>598.92999999999995</v>
      </c>
      <c r="S1864" s="1011">
        <v>517.63007507999998</v>
      </c>
      <c r="T1864" s="1011">
        <v>0</v>
      </c>
      <c r="U1864" s="1011">
        <v>0</v>
      </c>
      <c r="V1864" s="1011">
        <v>598.92999999999995</v>
      </c>
      <c r="W1864" s="1011" t="s">
        <v>2455</v>
      </c>
      <c r="X1864" s="1011" t="s">
        <v>1331</v>
      </c>
      <c r="Y1864" s="1011" t="s">
        <v>2456</v>
      </c>
      <c r="AA1864" s="1011" t="s">
        <v>2457</v>
      </c>
      <c r="AB1864" s="1011" t="s">
        <v>140</v>
      </c>
    </row>
    <row r="1865" spans="1:28" x14ac:dyDescent="0.25">
      <c r="A1865" s="1011">
        <v>93797231</v>
      </c>
      <c r="B1865" s="1011" t="s">
        <v>1497</v>
      </c>
      <c r="C1865" s="1011" t="s">
        <v>1326</v>
      </c>
      <c r="D1865" s="1011" t="s">
        <v>1</v>
      </c>
      <c r="E1865" s="1011" t="s">
        <v>135</v>
      </c>
      <c r="F1865" s="1011" t="s">
        <v>11</v>
      </c>
      <c r="G1865" s="1011" t="s">
        <v>11</v>
      </c>
      <c r="H1865" s="1011" t="s">
        <v>102</v>
      </c>
      <c r="I1865" s="1011" t="s">
        <v>1498</v>
      </c>
      <c r="J1865" s="1011" t="s">
        <v>1499</v>
      </c>
      <c r="K1865" s="1011" t="s">
        <v>1329</v>
      </c>
      <c r="L1865" s="1011" t="s">
        <v>47</v>
      </c>
      <c r="M1865" s="1011" t="s">
        <v>198</v>
      </c>
      <c r="N1865" s="1011">
        <v>10</v>
      </c>
      <c r="O1865" s="1011">
        <v>10</v>
      </c>
      <c r="P1865" s="1011">
        <v>122.67</v>
      </c>
      <c r="Q1865" s="1011">
        <v>153.63</v>
      </c>
      <c r="R1865" s="1011">
        <v>31.19</v>
      </c>
      <c r="S1865" s="1011">
        <v>12.78028746</v>
      </c>
      <c r="T1865" s="1011">
        <v>0</v>
      </c>
      <c r="U1865" s="1011">
        <v>8.64</v>
      </c>
      <c r="V1865" s="1011">
        <v>39.83</v>
      </c>
      <c r="W1865" s="1011" t="s">
        <v>1361</v>
      </c>
      <c r="X1865" s="1011" t="s">
        <v>1331</v>
      </c>
      <c r="Y1865" s="1011" t="s">
        <v>1500</v>
      </c>
      <c r="AA1865" s="1011" t="s">
        <v>1501</v>
      </c>
      <c r="AB1865" s="1011" t="s">
        <v>140</v>
      </c>
    </row>
    <row r="1866" spans="1:28" x14ac:dyDescent="0.25">
      <c r="A1866" s="1011">
        <v>83852160</v>
      </c>
      <c r="B1866" s="1011" t="s">
        <v>2498</v>
      </c>
      <c r="C1866" s="1011" t="s">
        <v>1326</v>
      </c>
      <c r="D1866" s="1011" t="s">
        <v>1</v>
      </c>
      <c r="E1866" s="1011" t="s">
        <v>135</v>
      </c>
      <c r="F1866" s="1011" t="s">
        <v>0</v>
      </c>
      <c r="G1866" s="1011" t="s">
        <v>0</v>
      </c>
      <c r="H1866" s="1011" t="s">
        <v>97</v>
      </c>
      <c r="I1866" s="1011" t="s">
        <v>1376</v>
      </c>
      <c r="J1866" s="1011" t="s">
        <v>1377</v>
      </c>
      <c r="K1866" s="1011" t="s">
        <v>1329</v>
      </c>
      <c r="L1866" s="1011" t="s">
        <v>47</v>
      </c>
      <c r="M1866" s="1011" t="s">
        <v>198</v>
      </c>
      <c r="N1866" s="1011">
        <v>73.25</v>
      </c>
      <c r="O1866" s="1011">
        <v>58.25</v>
      </c>
      <c r="P1866" s="1011">
        <v>1680.62</v>
      </c>
      <c r="Q1866" s="1011">
        <v>2310.59</v>
      </c>
      <c r="R1866" s="1011">
        <v>299.95</v>
      </c>
      <c r="S1866" s="1011">
        <v>395.54247251999999</v>
      </c>
      <c r="T1866" s="1011">
        <v>0</v>
      </c>
      <c r="U1866" s="1011">
        <v>0</v>
      </c>
      <c r="V1866" s="1011">
        <v>299.95</v>
      </c>
      <c r="W1866" s="1011" t="s">
        <v>1378</v>
      </c>
      <c r="X1866" s="1011" t="s">
        <v>1331</v>
      </c>
      <c r="Y1866" s="1011" t="s">
        <v>2499</v>
      </c>
      <c r="AA1866" s="1011" t="s">
        <v>2500</v>
      </c>
      <c r="AB1866" s="1011" t="s">
        <v>140</v>
      </c>
    </row>
    <row r="1867" spans="1:28" x14ac:dyDescent="0.25">
      <c r="A1867" s="1011">
        <v>74133471</v>
      </c>
      <c r="B1867" s="1011" t="s">
        <v>2248</v>
      </c>
      <c r="C1867" s="1011" t="s">
        <v>1326</v>
      </c>
      <c r="D1867" s="1011" t="s">
        <v>1</v>
      </c>
      <c r="E1867" s="1011" t="s">
        <v>135</v>
      </c>
      <c r="F1867" s="1011" t="s">
        <v>14</v>
      </c>
      <c r="G1867" s="1011" t="s">
        <v>14</v>
      </c>
      <c r="H1867" s="1011" t="s">
        <v>530</v>
      </c>
      <c r="I1867" s="1011" t="s">
        <v>2249</v>
      </c>
      <c r="J1867" s="1011" t="s">
        <v>2250</v>
      </c>
      <c r="K1867" s="1011" t="s">
        <v>1329</v>
      </c>
      <c r="L1867" s="1011" t="s">
        <v>47</v>
      </c>
      <c r="M1867" s="1011" t="s">
        <v>198</v>
      </c>
      <c r="N1867" s="1011">
        <v>111</v>
      </c>
      <c r="O1867" s="1011">
        <v>60</v>
      </c>
      <c r="P1867" s="1011">
        <v>4602.3500000000004</v>
      </c>
      <c r="Q1867" s="1011">
        <v>15019.4</v>
      </c>
      <c r="R1867" s="1011">
        <v>2273.16</v>
      </c>
      <c r="S1867" s="1011">
        <v>1215.62278238</v>
      </c>
      <c r="T1867" s="1011">
        <v>0</v>
      </c>
      <c r="U1867" s="1011">
        <v>0</v>
      </c>
      <c r="V1867" s="1011">
        <v>2273.16</v>
      </c>
      <c r="W1867" s="1011" t="s">
        <v>2251</v>
      </c>
      <c r="X1867" s="1011" t="s">
        <v>1331</v>
      </c>
      <c r="Y1867" s="1011" t="s">
        <v>2252</v>
      </c>
      <c r="AA1867" s="1011" t="s">
        <v>2253</v>
      </c>
      <c r="AB1867" s="1011" t="s">
        <v>140</v>
      </c>
    </row>
    <row r="1868" spans="1:28" x14ac:dyDescent="0.25">
      <c r="A1868" s="1011">
        <v>73756652</v>
      </c>
      <c r="B1868" s="1011" t="s">
        <v>2237</v>
      </c>
      <c r="C1868" s="1011" t="s">
        <v>1326</v>
      </c>
      <c r="D1868" s="1011" t="s">
        <v>1</v>
      </c>
      <c r="E1868" s="1011" t="s">
        <v>135</v>
      </c>
      <c r="F1868" s="1011" t="s">
        <v>6</v>
      </c>
      <c r="G1868" s="1011" t="s">
        <v>6</v>
      </c>
      <c r="H1868" s="1011" t="s">
        <v>97</v>
      </c>
      <c r="I1868" s="1011" t="s">
        <v>2238</v>
      </c>
      <c r="J1868" s="1011" t="s">
        <v>1755</v>
      </c>
      <c r="K1868" s="1011" t="s">
        <v>1329</v>
      </c>
      <c r="L1868" s="1011" t="s">
        <v>47</v>
      </c>
      <c r="M1868" s="1011" t="s">
        <v>198</v>
      </c>
      <c r="N1868" s="1011">
        <v>250.41669999999999</v>
      </c>
      <c r="O1868" s="1011">
        <v>115.41670000000001</v>
      </c>
      <c r="P1868" s="1011">
        <v>4540.26</v>
      </c>
      <c r="Q1868" s="1011">
        <v>8625.2199999999993</v>
      </c>
      <c r="R1868" s="1011">
        <v>2655.7393449199999</v>
      </c>
      <c r="S1868" s="1011">
        <v>1156.66787269</v>
      </c>
      <c r="T1868" s="1011">
        <v>-0.39065507999999999</v>
      </c>
      <c r="U1868" s="1011">
        <v>0</v>
      </c>
      <c r="V1868" s="1011">
        <v>2656.13</v>
      </c>
      <c r="W1868" s="1011" t="s">
        <v>1361</v>
      </c>
      <c r="X1868" s="1011" t="s">
        <v>1331</v>
      </c>
      <c r="Y1868" s="1011" t="s">
        <v>2239</v>
      </c>
      <c r="AA1868" s="1011" t="s">
        <v>2240</v>
      </c>
      <c r="AB1868" s="1011" t="s">
        <v>140</v>
      </c>
    </row>
    <row r="1869" spans="1:28" x14ac:dyDescent="0.25">
      <c r="A1869" s="1011">
        <v>23936792</v>
      </c>
      <c r="B1869" s="1011" t="s">
        <v>2004</v>
      </c>
      <c r="C1869" s="1011" t="s">
        <v>417</v>
      </c>
      <c r="D1869" s="1011" t="s">
        <v>113</v>
      </c>
      <c r="E1869" s="1011" t="s">
        <v>135</v>
      </c>
      <c r="F1869" s="1011" t="s">
        <v>267</v>
      </c>
      <c r="G1869" s="1011" t="s">
        <v>1687</v>
      </c>
      <c r="H1869" s="1011" t="s">
        <v>96</v>
      </c>
      <c r="I1869" s="1011" t="s">
        <v>1656</v>
      </c>
      <c r="J1869" s="1011" t="s">
        <v>1657</v>
      </c>
      <c r="K1869" s="1011" t="s">
        <v>1329</v>
      </c>
      <c r="L1869" s="1011" t="s">
        <v>47</v>
      </c>
      <c r="M1869" s="1011" t="s">
        <v>198</v>
      </c>
      <c r="N1869" s="1011">
        <v>63.333500000000001</v>
      </c>
      <c r="O1869" s="1011">
        <v>50.333500000000001</v>
      </c>
      <c r="P1869" s="1011">
        <v>508.49</v>
      </c>
      <c r="Q1869" s="1011">
        <v>2333.08</v>
      </c>
      <c r="R1869" s="1011">
        <v>333.93372147000002</v>
      </c>
      <c r="S1869" s="1011">
        <v>335.57029755999997</v>
      </c>
      <c r="T1869" s="1011">
        <v>-1.2062785300000001</v>
      </c>
      <c r="U1869" s="1011">
        <v>0</v>
      </c>
      <c r="V1869" s="1011">
        <v>335.14</v>
      </c>
      <c r="W1869" s="1011" t="s">
        <v>1658</v>
      </c>
      <c r="X1869" s="1011" t="s">
        <v>1331</v>
      </c>
      <c r="Y1869" s="1011" t="s">
        <v>2005</v>
      </c>
      <c r="AA1869" s="1011" t="s">
        <v>2006</v>
      </c>
      <c r="AB1869" s="1011" t="s">
        <v>140</v>
      </c>
    </row>
    <row r="1870" spans="1:28" x14ac:dyDescent="0.25">
      <c r="A1870" s="1011">
        <v>43756410</v>
      </c>
      <c r="B1870" s="1011" t="s">
        <v>1943</v>
      </c>
      <c r="C1870" s="1011" t="s">
        <v>1326</v>
      </c>
      <c r="D1870" s="1011" t="s">
        <v>1</v>
      </c>
      <c r="E1870" s="1011" t="s">
        <v>135</v>
      </c>
      <c r="F1870" s="1011" t="s">
        <v>14</v>
      </c>
      <c r="G1870" s="1011" t="s">
        <v>14</v>
      </c>
      <c r="H1870" s="1011" t="s">
        <v>88</v>
      </c>
      <c r="I1870" s="1011" t="s">
        <v>1620</v>
      </c>
      <c r="J1870" s="1011" t="s">
        <v>1621</v>
      </c>
      <c r="K1870" s="1011" t="s">
        <v>1329</v>
      </c>
      <c r="L1870" s="1011" t="s">
        <v>47</v>
      </c>
      <c r="M1870" s="1011" t="s">
        <v>198</v>
      </c>
      <c r="N1870" s="1011">
        <v>51</v>
      </c>
      <c r="O1870" s="1011">
        <v>38</v>
      </c>
      <c r="P1870" s="1011">
        <v>693</v>
      </c>
      <c r="Q1870" s="1011">
        <v>3821.53</v>
      </c>
      <c r="R1870" s="1011">
        <v>208.22</v>
      </c>
      <c r="S1870" s="1011">
        <v>474.02246180999998</v>
      </c>
      <c r="T1870" s="1011">
        <v>0</v>
      </c>
      <c r="U1870" s="1011">
        <v>0</v>
      </c>
      <c r="V1870" s="1011">
        <v>208.22</v>
      </c>
      <c r="W1870" s="1011" t="s">
        <v>1622</v>
      </c>
      <c r="X1870" s="1011" t="s">
        <v>1331</v>
      </c>
      <c r="Y1870" s="1011" t="s">
        <v>1944</v>
      </c>
      <c r="AA1870" s="1011" t="s">
        <v>1945</v>
      </c>
      <c r="AB1870" s="1011" t="s">
        <v>140</v>
      </c>
    </row>
    <row r="1871" spans="1:28" x14ac:dyDescent="0.25">
      <c r="A1871" s="1011">
        <v>63918262</v>
      </c>
      <c r="B1871" s="1011" t="s">
        <v>1409</v>
      </c>
      <c r="C1871" s="1011" t="s">
        <v>1326</v>
      </c>
      <c r="D1871" s="1011" t="s">
        <v>1</v>
      </c>
      <c r="E1871" s="1011" t="s">
        <v>135</v>
      </c>
      <c r="F1871" s="1011" t="s">
        <v>6</v>
      </c>
      <c r="G1871" s="1011" t="s">
        <v>6</v>
      </c>
      <c r="H1871" s="1011" t="s">
        <v>93</v>
      </c>
      <c r="I1871" s="1011" t="s">
        <v>1410</v>
      </c>
      <c r="J1871" s="1011" t="s">
        <v>1411</v>
      </c>
      <c r="K1871" s="1011" t="s">
        <v>1329</v>
      </c>
      <c r="L1871" s="1011" t="s">
        <v>47</v>
      </c>
      <c r="M1871" s="1011" t="s">
        <v>198</v>
      </c>
      <c r="N1871" s="1011">
        <v>88.75</v>
      </c>
      <c r="O1871" s="1011">
        <v>49.25</v>
      </c>
      <c r="P1871" s="1011">
        <v>1958.18</v>
      </c>
      <c r="Q1871" s="1011">
        <v>3425.7</v>
      </c>
      <c r="R1871" s="1011">
        <v>721.84</v>
      </c>
      <c r="S1871" s="1011">
        <v>414.90933280000002</v>
      </c>
      <c r="T1871" s="1011">
        <v>0</v>
      </c>
      <c r="U1871" s="1011">
        <v>0</v>
      </c>
      <c r="V1871" s="1011">
        <v>721.84</v>
      </c>
      <c r="W1871" s="1011" t="s">
        <v>80</v>
      </c>
      <c r="X1871" s="1011" t="s">
        <v>1331</v>
      </c>
      <c r="Y1871" s="1011" t="s">
        <v>1412</v>
      </c>
      <c r="AA1871" s="1011" t="s">
        <v>1413</v>
      </c>
      <c r="AB1871" s="1011" t="s">
        <v>140</v>
      </c>
    </row>
    <row r="1872" spans="1:28" x14ac:dyDescent="0.25">
      <c r="A1872" s="1011">
        <v>93757037</v>
      </c>
      <c r="B1872" s="1011" t="s">
        <v>2273</v>
      </c>
      <c r="C1872" s="1011" t="s">
        <v>1326</v>
      </c>
      <c r="D1872" s="1011" t="s">
        <v>1</v>
      </c>
      <c r="E1872" s="1011" t="s">
        <v>135</v>
      </c>
      <c r="F1872" s="1011" t="s">
        <v>0</v>
      </c>
      <c r="G1872" s="1011" t="s">
        <v>0</v>
      </c>
      <c r="H1872" s="1011" t="s">
        <v>92</v>
      </c>
      <c r="I1872" s="1011" t="s">
        <v>2060</v>
      </c>
      <c r="J1872" s="1011" t="s">
        <v>2061</v>
      </c>
      <c r="K1872" s="1011" t="s">
        <v>1329</v>
      </c>
      <c r="L1872" s="1011" t="s">
        <v>47</v>
      </c>
      <c r="M1872" s="1011" t="s">
        <v>198</v>
      </c>
      <c r="N1872" s="1011">
        <v>26</v>
      </c>
      <c r="O1872" s="1011">
        <v>26</v>
      </c>
      <c r="P1872" s="1011">
        <v>668</v>
      </c>
      <c r="Q1872" s="1011">
        <v>806.22</v>
      </c>
      <c r="R1872" s="1011">
        <v>115.64</v>
      </c>
      <c r="S1872" s="1011">
        <v>142.66984042000001</v>
      </c>
      <c r="T1872" s="1011">
        <v>0</v>
      </c>
      <c r="U1872" s="1011">
        <v>0</v>
      </c>
      <c r="V1872" s="1011">
        <v>115.64</v>
      </c>
      <c r="W1872" s="1011" t="s">
        <v>2062</v>
      </c>
      <c r="X1872" s="1011" t="s">
        <v>1331</v>
      </c>
      <c r="Y1872" s="1011" t="s">
        <v>2274</v>
      </c>
      <c r="AA1872" s="1011" t="s">
        <v>2275</v>
      </c>
      <c r="AB1872" s="1011" t="s">
        <v>140</v>
      </c>
    </row>
    <row r="1873" spans="1:28" x14ac:dyDescent="0.25">
      <c r="A1873" s="1011">
        <v>74237348</v>
      </c>
      <c r="B1873" s="1011" t="s">
        <v>1765</v>
      </c>
      <c r="C1873" s="1011" t="s">
        <v>1326</v>
      </c>
      <c r="D1873" s="1011" t="s">
        <v>1</v>
      </c>
      <c r="E1873" s="1011" t="s">
        <v>135</v>
      </c>
      <c r="F1873" s="1011" t="s">
        <v>69</v>
      </c>
      <c r="G1873" s="1011" t="s">
        <v>69</v>
      </c>
      <c r="H1873" s="1011" t="s">
        <v>91</v>
      </c>
      <c r="I1873" s="1011" t="s">
        <v>1766</v>
      </c>
      <c r="J1873" s="1011" t="s">
        <v>1767</v>
      </c>
      <c r="K1873" s="1011" t="s">
        <v>1329</v>
      </c>
      <c r="L1873" s="1011" t="s">
        <v>47</v>
      </c>
      <c r="M1873" s="1011" t="s">
        <v>198</v>
      </c>
      <c r="N1873" s="1011">
        <v>32</v>
      </c>
      <c r="O1873" s="1011">
        <v>27</v>
      </c>
      <c r="P1873" s="1011">
        <v>505</v>
      </c>
      <c r="Q1873" s="1011">
        <v>1927.98</v>
      </c>
      <c r="R1873" s="1011">
        <v>279.38</v>
      </c>
      <c r="S1873" s="1011">
        <v>304.46529670000001</v>
      </c>
      <c r="T1873" s="1011">
        <v>0</v>
      </c>
      <c r="U1873" s="1011">
        <v>0</v>
      </c>
      <c r="V1873" s="1011">
        <v>279.38</v>
      </c>
      <c r="W1873" s="1011" t="s">
        <v>1768</v>
      </c>
      <c r="X1873" s="1011" t="s">
        <v>1331</v>
      </c>
      <c r="Y1873" s="1011" t="s">
        <v>1769</v>
      </c>
      <c r="AA1873" s="1011" t="s">
        <v>1770</v>
      </c>
      <c r="AB1873" s="1011" t="s">
        <v>140</v>
      </c>
    </row>
    <row r="1874" spans="1:28" x14ac:dyDescent="0.25">
      <c r="A1874" s="1011">
        <v>83755538</v>
      </c>
      <c r="B1874" s="1011" t="s">
        <v>1738</v>
      </c>
      <c r="C1874" s="1011" t="s">
        <v>417</v>
      </c>
      <c r="D1874" s="1011" t="s">
        <v>113</v>
      </c>
      <c r="E1874" s="1011" t="s">
        <v>135</v>
      </c>
      <c r="F1874" s="1011" t="s">
        <v>267</v>
      </c>
      <c r="G1874" s="1011" t="s">
        <v>1687</v>
      </c>
      <c r="H1874" s="1011" t="s">
        <v>102</v>
      </c>
      <c r="I1874" s="1011" t="s">
        <v>1662</v>
      </c>
      <c r="J1874" s="1011" t="s">
        <v>1663</v>
      </c>
      <c r="K1874" s="1011" t="s">
        <v>1329</v>
      </c>
      <c r="L1874" s="1011" t="s">
        <v>47</v>
      </c>
      <c r="M1874" s="1011" t="s">
        <v>198</v>
      </c>
      <c r="N1874" s="1011">
        <v>27</v>
      </c>
      <c r="O1874" s="1011">
        <v>18</v>
      </c>
      <c r="P1874" s="1011">
        <v>911.18</v>
      </c>
      <c r="Q1874" s="1011">
        <v>1653.92</v>
      </c>
      <c r="R1874" s="1011">
        <v>-26.31</v>
      </c>
      <c r="S1874" s="1011">
        <v>229.86997511000001</v>
      </c>
      <c r="T1874" s="1011">
        <v>189.88</v>
      </c>
      <c r="U1874" s="1011">
        <v>142.03</v>
      </c>
      <c r="V1874" s="1011">
        <v>135.16</v>
      </c>
      <c r="W1874" s="1011" t="s">
        <v>1664</v>
      </c>
      <c r="X1874" s="1011" t="s">
        <v>1331</v>
      </c>
      <c r="Y1874" s="1011" t="s">
        <v>1739</v>
      </c>
      <c r="AA1874" s="1011" t="s">
        <v>1740</v>
      </c>
      <c r="AB1874" s="1011" t="s">
        <v>140</v>
      </c>
    </row>
    <row r="1875" spans="1:28" x14ac:dyDescent="0.25">
      <c r="A1875" s="1011">
        <v>44047363</v>
      </c>
      <c r="B1875" s="1011" t="s">
        <v>2339</v>
      </c>
      <c r="C1875" s="1011" t="s">
        <v>1326</v>
      </c>
      <c r="D1875" s="1011" t="s">
        <v>1</v>
      </c>
      <c r="E1875" s="1011" t="s">
        <v>135</v>
      </c>
      <c r="F1875" s="1011" t="s">
        <v>9</v>
      </c>
      <c r="G1875" s="1011" t="s">
        <v>9</v>
      </c>
      <c r="H1875" s="1011" t="s">
        <v>96</v>
      </c>
      <c r="I1875" s="1011" t="s">
        <v>2340</v>
      </c>
      <c r="J1875" s="1011" t="s">
        <v>2341</v>
      </c>
      <c r="K1875" s="1011" t="s">
        <v>1329</v>
      </c>
      <c r="L1875" s="1011" t="s">
        <v>47</v>
      </c>
      <c r="M1875" s="1011" t="s">
        <v>198</v>
      </c>
      <c r="N1875" s="1011">
        <v>63</v>
      </c>
      <c r="O1875" s="1011">
        <v>6</v>
      </c>
      <c r="P1875" s="1011">
        <v>78</v>
      </c>
      <c r="Q1875" s="1011">
        <v>237.09</v>
      </c>
      <c r="R1875" s="1011">
        <v>45.3</v>
      </c>
      <c r="S1875" s="1011">
        <v>8.1576634600000002</v>
      </c>
      <c r="T1875" s="1011">
        <v>0</v>
      </c>
      <c r="U1875" s="1011">
        <v>0</v>
      </c>
      <c r="V1875" s="1011">
        <v>45.3</v>
      </c>
      <c r="W1875" s="1011" t="s">
        <v>2342</v>
      </c>
      <c r="X1875" s="1011" t="s">
        <v>1331</v>
      </c>
      <c r="Y1875" s="1011" t="s">
        <v>2343</v>
      </c>
      <c r="AA1875" s="1011" t="s">
        <v>2344</v>
      </c>
      <c r="AB1875" s="1011" t="s">
        <v>140</v>
      </c>
    </row>
    <row r="1876" spans="1:28" x14ac:dyDescent="0.25">
      <c r="A1876" s="1011">
        <v>44223121</v>
      </c>
      <c r="B1876" s="1011" t="s">
        <v>2233</v>
      </c>
      <c r="C1876" s="1011" t="s">
        <v>1326</v>
      </c>
      <c r="D1876" s="1011" t="s">
        <v>1</v>
      </c>
      <c r="E1876" s="1011" t="s">
        <v>135</v>
      </c>
      <c r="F1876" s="1011" t="s">
        <v>6</v>
      </c>
      <c r="G1876" s="1011" t="s">
        <v>6</v>
      </c>
      <c r="H1876" s="1011" t="s">
        <v>92</v>
      </c>
      <c r="I1876" s="1011" t="s">
        <v>2234</v>
      </c>
      <c r="J1876" s="1011" t="s">
        <v>1383</v>
      </c>
      <c r="K1876" s="1011" t="s">
        <v>1329</v>
      </c>
      <c r="L1876" s="1011" t="s">
        <v>47</v>
      </c>
      <c r="M1876" s="1011" t="s">
        <v>198</v>
      </c>
      <c r="N1876" s="1011">
        <v>13</v>
      </c>
      <c r="O1876" s="1011">
        <v>13</v>
      </c>
      <c r="P1876" s="1011">
        <v>455</v>
      </c>
      <c r="Q1876" s="1011">
        <v>399.8</v>
      </c>
      <c r="R1876" s="1011">
        <v>51.77</v>
      </c>
      <c r="S1876" s="1011">
        <v>85.689789279999999</v>
      </c>
      <c r="T1876" s="1011">
        <v>0</v>
      </c>
      <c r="U1876" s="1011">
        <v>0</v>
      </c>
      <c r="V1876" s="1011">
        <v>51.77</v>
      </c>
      <c r="W1876" s="1011" t="s">
        <v>1384</v>
      </c>
      <c r="X1876" s="1011" t="s">
        <v>1331</v>
      </c>
      <c r="Y1876" s="1011" t="s">
        <v>2235</v>
      </c>
      <c r="AA1876" s="1011" t="s">
        <v>2236</v>
      </c>
      <c r="AB1876" s="1011" t="s">
        <v>140</v>
      </c>
    </row>
    <row r="1877" spans="1:28" x14ac:dyDescent="0.25">
      <c r="A1877" s="1011">
        <v>14089023</v>
      </c>
      <c r="B1877" s="1011" t="s">
        <v>2534</v>
      </c>
      <c r="C1877" s="1011" t="s">
        <v>1326</v>
      </c>
      <c r="D1877" s="1011" t="s">
        <v>1</v>
      </c>
      <c r="E1877" s="1011" t="s">
        <v>135</v>
      </c>
      <c r="F1877" s="1011" t="s">
        <v>36</v>
      </c>
      <c r="G1877" s="1011" t="s">
        <v>36</v>
      </c>
      <c r="H1877" s="1011" t="s">
        <v>92</v>
      </c>
      <c r="I1877" s="1011" t="s">
        <v>2535</v>
      </c>
      <c r="J1877" s="1011" t="s">
        <v>1396</v>
      </c>
      <c r="K1877" s="1011" t="s">
        <v>1329</v>
      </c>
      <c r="L1877" s="1011" t="s">
        <v>47</v>
      </c>
      <c r="M1877" s="1011" t="s">
        <v>198</v>
      </c>
      <c r="N1877" s="1011">
        <v>105</v>
      </c>
      <c r="O1877" s="1011">
        <v>105</v>
      </c>
      <c r="P1877" s="1011">
        <v>3610</v>
      </c>
      <c r="Q1877" s="1011">
        <v>2303.67</v>
      </c>
      <c r="R1877" s="1011">
        <v>-30.55</v>
      </c>
      <c r="S1877" s="1011">
        <v>285.77385786000002</v>
      </c>
      <c r="T1877" s="1011">
        <v>0</v>
      </c>
      <c r="U1877" s="1011">
        <v>0</v>
      </c>
      <c r="V1877" s="1011">
        <v>-30.55</v>
      </c>
      <c r="W1877" s="1011" t="s">
        <v>1397</v>
      </c>
      <c r="X1877" s="1011" t="s">
        <v>1331</v>
      </c>
      <c r="Y1877" s="1011" t="s">
        <v>2536</v>
      </c>
      <c r="AA1877" s="1011" t="s">
        <v>2537</v>
      </c>
      <c r="AB1877" s="1011" t="s">
        <v>140</v>
      </c>
    </row>
    <row r="1878" spans="1:28" x14ac:dyDescent="0.25">
      <c r="A1878" s="1011">
        <v>23753668</v>
      </c>
      <c r="B1878" s="1011" t="s">
        <v>2570</v>
      </c>
      <c r="C1878" s="1011" t="s">
        <v>1326</v>
      </c>
      <c r="D1878" s="1011" t="s">
        <v>1</v>
      </c>
      <c r="E1878" s="1011" t="s">
        <v>135</v>
      </c>
      <c r="F1878" s="1011" t="s">
        <v>6</v>
      </c>
      <c r="G1878" s="1011" t="s">
        <v>6</v>
      </c>
      <c r="H1878" s="1011" t="s">
        <v>104</v>
      </c>
      <c r="I1878" s="1011" t="s">
        <v>2571</v>
      </c>
      <c r="J1878" s="1011" t="s">
        <v>2572</v>
      </c>
      <c r="K1878" s="1011" t="s">
        <v>1329</v>
      </c>
      <c r="L1878" s="1011" t="s">
        <v>47</v>
      </c>
      <c r="M1878" s="1011" t="s">
        <v>198</v>
      </c>
      <c r="N1878" s="1011">
        <v>28</v>
      </c>
      <c r="O1878" s="1011">
        <v>28</v>
      </c>
      <c r="P1878" s="1011">
        <v>301.75</v>
      </c>
      <c r="Q1878" s="1011">
        <v>1830.81</v>
      </c>
      <c r="R1878" s="1011">
        <v>563.58000000000004</v>
      </c>
      <c r="S1878" s="1011">
        <v>205.16091781</v>
      </c>
      <c r="T1878" s="1011">
        <v>0</v>
      </c>
      <c r="U1878" s="1011">
        <v>0</v>
      </c>
      <c r="V1878" s="1011">
        <v>563.58000000000004</v>
      </c>
      <c r="W1878" s="1011" t="s">
        <v>2573</v>
      </c>
      <c r="X1878" s="1011" t="s">
        <v>1331</v>
      </c>
      <c r="Y1878" s="1011" t="s">
        <v>2574</v>
      </c>
      <c r="AA1878" s="1011" t="s">
        <v>2575</v>
      </c>
      <c r="AB1878" s="1011" t="s">
        <v>140</v>
      </c>
    </row>
    <row r="1879" spans="1:28" x14ac:dyDescent="0.25">
      <c r="A1879" s="1011">
        <v>64181985</v>
      </c>
      <c r="B1879" s="1011" t="s">
        <v>2065</v>
      </c>
      <c r="C1879" s="1011" t="s">
        <v>1326</v>
      </c>
      <c r="D1879" s="1011" t="s">
        <v>1</v>
      </c>
      <c r="E1879" s="1011" t="s">
        <v>135</v>
      </c>
      <c r="F1879" s="1011" t="s">
        <v>20</v>
      </c>
      <c r="G1879" s="1011" t="s">
        <v>20</v>
      </c>
      <c r="H1879" s="1011" t="s">
        <v>100</v>
      </c>
      <c r="I1879" s="1011" t="s">
        <v>2066</v>
      </c>
      <c r="J1879" s="1011" t="s">
        <v>2067</v>
      </c>
      <c r="K1879" s="1011" t="s">
        <v>1329</v>
      </c>
      <c r="L1879" s="1011" t="s">
        <v>47</v>
      </c>
      <c r="M1879" s="1011" t="s">
        <v>198</v>
      </c>
      <c r="N1879" s="1011">
        <v>38</v>
      </c>
      <c r="O1879" s="1011">
        <v>7</v>
      </c>
      <c r="P1879" s="1011">
        <v>1130</v>
      </c>
      <c r="Q1879" s="1011">
        <v>2570.06</v>
      </c>
      <c r="R1879" s="1011">
        <v>322.45999999999998</v>
      </c>
      <c r="S1879" s="1011">
        <v>78.655968849999994</v>
      </c>
      <c r="T1879" s="1011">
        <v>0</v>
      </c>
      <c r="U1879" s="1011">
        <v>0</v>
      </c>
      <c r="V1879" s="1011">
        <v>322.45999999999998</v>
      </c>
      <c r="W1879" s="1011" t="s">
        <v>2068</v>
      </c>
      <c r="X1879" s="1011" t="s">
        <v>1331</v>
      </c>
      <c r="Y1879" s="1011" t="s">
        <v>2069</v>
      </c>
      <c r="Z1879" s="1011" t="s">
        <v>2070</v>
      </c>
      <c r="AA1879" s="1011" t="s">
        <v>2071</v>
      </c>
      <c r="AB1879" s="1011" t="s">
        <v>140</v>
      </c>
    </row>
    <row r="1880" spans="1:28" x14ac:dyDescent="0.25">
      <c r="A1880" s="1011">
        <v>13987417</v>
      </c>
      <c r="B1880" s="1011" t="s">
        <v>1594</v>
      </c>
      <c r="C1880" s="1011" t="s">
        <v>1326</v>
      </c>
      <c r="D1880" s="1011" t="s">
        <v>1</v>
      </c>
      <c r="E1880" s="1011" t="s">
        <v>135</v>
      </c>
      <c r="F1880" s="1011" t="s">
        <v>20</v>
      </c>
      <c r="G1880" s="1011" t="s">
        <v>20</v>
      </c>
      <c r="H1880" s="1011" t="s">
        <v>104</v>
      </c>
      <c r="I1880" s="1011" t="s">
        <v>1595</v>
      </c>
      <c r="J1880" s="1011" t="s">
        <v>1596</v>
      </c>
      <c r="K1880" s="1011" t="s">
        <v>1329</v>
      </c>
      <c r="L1880" s="1011" t="s">
        <v>47</v>
      </c>
      <c r="M1880" s="1011" t="s">
        <v>198</v>
      </c>
      <c r="N1880" s="1011">
        <v>25</v>
      </c>
      <c r="O1880" s="1011">
        <v>23</v>
      </c>
      <c r="P1880" s="1011">
        <v>1090.8</v>
      </c>
      <c r="Q1880" s="1011">
        <v>2459.35</v>
      </c>
      <c r="R1880" s="1011">
        <v>693.53</v>
      </c>
      <c r="S1880" s="1011">
        <v>96.293492029999996</v>
      </c>
      <c r="T1880" s="1011">
        <v>0</v>
      </c>
      <c r="U1880" s="1011">
        <v>0</v>
      </c>
      <c r="V1880" s="1011">
        <v>693.53</v>
      </c>
      <c r="W1880" s="1011" t="s">
        <v>1597</v>
      </c>
      <c r="X1880" s="1011" t="s">
        <v>1331</v>
      </c>
      <c r="Y1880" s="1011" t="s">
        <v>1598</v>
      </c>
      <c r="AA1880" s="1011" t="s">
        <v>1599</v>
      </c>
      <c r="AB1880" s="1011" t="s">
        <v>140</v>
      </c>
    </row>
    <row r="1881" spans="1:28" x14ac:dyDescent="0.25">
      <c r="A1881" s="1011">
        <v>94011400</v>
      </c>
      <c r="B1881" s="1011" t="s">
        <v>1735</v>
      </c>
      <c r="C1881" s="1011" t="s">
        <v>1326</v>
      </c>
      <c r="D1881" s="1011" t="s">
        <v>1</v>
      </c>
      <c r="E1881" s="1011" t="s">
        <v>135</v>
      </c>
      <c r="F1881" s="1011" t="s">
        <v>20</v>
      </c>
      <c r="G1881" s="1011" t="s">
        <v>20</v>
      </c>
      <c r="H1881" s="1011" t="s">
        <v>1394</v>
      </c>
      <c r="I1881" s="1011" t="s">
        <v>1579</v>
      </c>
      <c r="J1881" s="1011" t="s">
        <v>1396</v>
      </c>
      <c r="K1881" s="1011" t="s">
        <v>1329</v>
      </c>
      <c r="L1881" s="1011" t="s">
        <v>47</v>
      </c>
      <c r="M1881" s="1011" t="s">
        <v>198</v>
      </c>
      <c r="N1881" s="1011">
        <v>0</v>
      </c>
      <c r="O1881" s="1011">
        <v>0</v>
      </c>
      <c r="P1881" s="1011">
        <v>0</v>
      </c>
      <c r="Q1881" s="1011">
        <v>0</v>
      </c>
      <c r="R1881" s="1011">
        <v>0</v>
      </c>
      <c r="S1881" s="1011">
        <v>0</v>
      </c>
      <c r="T1881" s="1011">
        <v>0</v>
      </c>
      <c r="U1881" s="1011">
        <v>0</v>
      </c>
      <c r="V1881" s="1011">
        <v>0</v>
      </c>
      <c r="W1881" s="1011" t="s">
        <v>1397</v>
      </c>
      <c r="X1881" s="1011" t="s">
        <v>1331</v>
      </c>
      <c r="Y1881" s="1011" t="s">
        <v>1736</v>
      </c>
      <c r="AA1881" s="1011" t="s">
        <v>1737</v>
      </c>
      <c r="AB1881" s="1011" t="s">
        <v>140</v>
      </c>
    </row>
    <row r="1882" spans="1:28" x14ac:dyDescent="0.25">
      <c r="A1882" s="1011">
        <v>54277843</v>
      </c>
      <c r="B1882" s="1011" t="s">
        <v>1950</v>
      </c>
      <c r="C1882" s="1011" t="s">
        <v>1326</v>
      </c>
      <c r="D1882" s="1011" t="s">
        <v>1</v>
      </c>
      <c r="E1882" s="1011" t="s">
        <v>135</v>
      </c>
      <c r="F1882" s="1011" t="s">
        <v>38</v>
      </c>
      <c r="G1882" s="1011" t="s">
        <v>38</v>
      </c>
      <c r="H1882" s="1011" t="s">
        <v>87</v>
      </c>
      <c r="I1882" s="1011" t="s">
        <v>1951</v>
      </c>
      <c r="J1882" s="1011" t="s">
        <v>1475</v>
      </c>
      <c r="K1882" s="1011" t="s">
        <v>1329</v>
      </c>
      <c r="L1882" s="1011" t="s">
        <v>47</v>
      </c>
      <c r="M1882" s="1011" t="s">
        <v>198</v>
      </c>
      <c r="N1882" s="1011">
        <v>2.15</v>
      </c>
      <c r="O1882" s="1011">
        <v>0</v>
      </c>
      <c r="P1882" s="1011">
        <v>43</v>
      </c>
      <c r="Q1882" s="1011">
        <v>423.23</v>
      </c>
      <c r="R1882" s="1011">
        <v>53.43</v>
      </c>
      <c r="S1882" s="1011">
        <v>9.9</v>
      </c>
      <c r="T1882" s="1011">
        <v>0</v>
      </c>
      <c r="U1882" s="1011">
        <v>0</v>
      </c>
      <c r="V1882" s="1011">
        <v>53.43</v>
      </c>
      <c r="W1882" s="1011" t="s">
        <v>1476</v>
      </c>
      <c r="X1882" s="1011" t="s">
        <v>1331</v>
      </c>
      <c r="Y1882" s="1011" t="s">
        <v>1952</v>
      </c>
      <c r="AA1882" s="1011" t="s">
        <v>1953</v>
      </c>
      <c r="AB1882" s="1011" t="s">
        <v>140</v>
      </c>
    </row>
    <row r="1883" spans="1:28" x14ac:dyDescent="0.25">
      <c r="A1883" s="1011">
        <v>3929775</v>
      </c>
      <c r="B1883" s="1011" t="s">
        <v>2501</v>
      </c>
      <c r="C1883" s="1011" t="s">
        <v>1326</v>
      </c>
      <c r="D1883" s="1011" t="s">
        <v>1</v>
      </c>
      <c r="E1883" s="1011" t="s">
        <v>135</v>
      </c>
      <c r="F1883" s="1011" t="s">
        <v>34</v>
      </c>
      <c r="G1883" s="1011" t="s">
        <v>34</v>
      </c>
      <c r="H1883" s="1011" t="s">
        <v>98</v>
      </c>
      <c r="I1883" s="1011" t="s">
        <v>2105</v>
      </c>
      <c r="J1883" s="1011" t="s">
        <v>2106</v>
      </c>
      <c r="K1883" s="1011" t="s">
        <v>1329</v>
      </c>
      <c r="L1883" s="1011" t="s">
        <v>47</v>
      </c>
      <c r="M1883" s="1011" t="s">
        <v>198</v>
      </c>
      <c r="N1883" s="1011">
        <v>32.25</v>
      </c>
      <c r="O1883" s="1011">
        <v>32.25</v>
      </c>
      <c r="P1883" s="1011">
        <v>589.67999999999995</v>
      </c>
      <c r="Q1883" s="1011">
        <v>881.46</v>
      </c>
      <c r="R1883" s="1011">
        <v>271.67</v>
      </c>
      <c r="S1883" s="1011">
        <v>151.10466828</v>
      </c>
      <c r="T1883" s="1011">
        <v>0</v>
      </c>
      <c r="U1883" s="1011">
        <v>0</v>
      </c>
      <c r="V1883" s="1011">
        <v>271.67</v>
      </c>
      <c r="W1883" s="1011" t="s">
        <v>2502</v>
      </c>
      <c r="X1883" s="1011" t="s">
        <v>1331</v>
      </c>
      <c r="Y1883" s="1011" t="s">
        <v>2503</v>
      </c>
      <c r="AA1883" s="1011" t="s">
        <v>2504</v>
      </c>
      <c r="AB1883" s="1011" t="s">
        <v>140</v>
      </c>
    </row>
    <row r="1884" spans="1:28" x14ac:dyDescent="0.25">
      <c r="A1884" s="1011">
        <v>14152664</v>
      </c>
      <c r="B1884" s="1011" t="s">
        <v>1815</v>
      </c>
      <c r="C1884" s="1011" t="s">
        <v>1326</v>
      </c>
      <c r="D1884" s="1011" t="s">
        <v>1</v>
      </c>
      <c r="E1884" s="1011" t="s">
        <v>135</v>
      </c>
      <c r="F1884" s="1011" t="s">
        <v>38</v>
      </c>
      <c r="G1884" s="1011" t="s">
        <v>38</v>
      </c>
      <c r="H1884" s="1011" t="s">
        <v>1394</v>
      </c>
      <c r="I1884" s="1011" t="s">
        <v>1816</v>
      </c>
      <c r="J1884" s="1011" t="s">
        <v>1817</v>
      </c>
      <c r="K1884" s="1011" t="s">
        <v>1329</v>
      </c>
      <c r="L1884" s="1011" t="s">
        <v>47</v>
      </c>
      <c r="M1884" s="1011" t="s">
        <v>198</v>
      </c>
      <c r="N1884" s="1011">
        <v>0</v>
      </c>
      <c r="O1884" s="1011">
        <v>0</v>
      </c>
      <c r="P1884" s="1011">
        <v>0</v>
      </c>
      <c r="Q1884" s="1011">
        <v>0</v>
      </c>
      <c r="R1884" s="1011">
        <v>0</v>
      </c>
      <c r="S1884" s="1011">
        <v>0</v>
      </c>
      <c r="T1884" s="1011">
        <v>0</v>
      </c>
      <c r="U1884" s="1011">
        <v>0</v>
      </c>
      <c r="V1884" s="1011">
        <v>0</v>
      </c>
      <c r="W1884" s="1011" t="s">
        <v>1818</v>
      </c>
      <c r="X1884" s="1011" t="s">
        <v>1331</v>
      </c>
      <c r="Y1884" s="1011" t="s">
        <v>1819</v>
      </c>
      <c r="AA1884" s="1011" t="s">
        <v>1820</v>
      </c>
      <c r="AB1884" s="1011" t="s">
        <v>140</v>
      </c>
    </row>
    <row r="1885" spans="1:28" x14ac:dyDescent="0.25">
      <c r="A1885" s="1011">
        <v>44220424</v>
      </c>
      <c r="B1885" s="1011" t="s">
        <v>1443</v>
      </c>
      <c r="C1885" s="1011" t="s">
        <v>1326</v>
      </c>
      <c r="D1885" s="1011" t="s">
        <v>1</v>
      </c>
      <c r="E1885" s="1011" t="s">
        <v>135</v>
      </c>
      <c r="F1885" s="1011" t="s">
        <v>20</v>
      </c>
      <c r="G1885" s="1011" t="s">
        <v>20</v>
      </c>
      <c r="H1885" s="1011" t="s">
        <v>1394</v>
      </c>
      <c r="I1885" s="1011" t="s">
        <v>1444</v>
      </c>
      <c r="J1885" s="1011" t="s">
        <v>1445</v>
      </c>
      <c r="K1885" s="1011" t="s">
        <v>1329</v>
      </c>
      <c r="L1885" s="1011" t="s">
        <v>47</v>
      </c>
      <c r="M1885" s="1011" t="s">
        <v>198</v>
      </c>
      <c r="N1885" s="1011">
        <v>0</v>
      </c>
      <c r="O1885" s="1011">
        <v>0</v>
      </c>
      <c r="P1885" s="1011">
        <v>0</v>
      </c>
      <c r="Q1885" s="1011">
        <v>0</v>
      </c>
      <c r="R1885" s="1011">
        <v>0</v>
      </c>
      <c r="S1885" s="1011">
        <v>0</v>
      </c>
      <c r="T1885" s="1011">
        <v>0</v>
      </c>
      <c r="U1885" s="1011">
        <v>0</v>
      </c>
      <c r="V1885" s="1011">
        <v>0</v>
      </c>
      <c r="W1885" s="1011" t="s">
        <v>1446</v>
      </c>
      <c r="X1885" s="1011" t="s">
        <v>1331</v>
      </c>
      <c r="Y1885" s="1011" t="s">
        <v>1447</v>
      </c>
      <c r="AA1885" s="1011" t="s">
        <v>1448</v>
      </c>
      <c r="AB1885" s="1011" t="s">
        <v>140</v>
      </c>
    </row>
    <row r="1886" spans="1:28" x14ac:dyDescent="0.25">
      <c r="A1886" s="1011">
        <v>14268007</v>
      </c>
      <c r="B1886" s="1011" t="s">
        <v>1568</v>
      </c>
      <c r="C1886" s="1011" t="s">
        <v>1326</v>
      </c>
      <c r="D1886" s="1011" t="s">
        <v>1</v>
      </c>
      <c r="E1886" s="1011" t="s">
        <v>135</v>
      </c>
      <c r="F1886" s="1011" t="s">
        <v>20</v>
      </c>
      <c r="G1886" s="1011" t="s">
        <v>20</v>
      </c>
      <c r="H1886" s="1011" t="s">
        <v>89</v>
      </c>
      <c r="I1886" s="1011" t="s">
        <v>1569</v>
      </c>
      <c r="J1886" s="1011" t="s">
        <v>1416</v>
      </c>
      <c r="K1886" s="1011" t="s">
        <v>1329</v>
      </c>
      <c r="L1886" s="1011" t="s">
        <v>47</v>
      </c>
      <c r="M1886" s="1011" t="s">
        <v>198</v>
      </c>
      <c r="N1886" s="1011">
        <v>52</v>
      </c>
      <c r="O1886" s="1011">
        <v>52</v>
      </c>
      <c r="P1886" s="1011">
        <v>520</v>
      </c>
      <c r="Q1886" s="1011">
        <v>1589.98</v>
      </c>
      <c r="R1886" s="1011">
        <v>154.63</v>
      </c>
      <c r="S1886" s="1011">
        <v>371.39393941999998</v>
      </c>
      <c r="T1886" s="1011">
        <v>0</v>
      </c>
      <c r="U1886" s="1011">
        <v>0</v>
      </c>
      <c r="V1886" s="1011">
        <v>154.63</v>
      </c>
      <c r="W1886" s="1011" t="s">
        <v>1397</v>
      </c>
      <c r="X1886" s="1011" t="s">
        <v>1331</v>
      </c>
      <c r="Y1886" s="1011" t="s">
        <v>1570</v>
      </c>
      <c r="AA1886" s="1011" t="s">
        <v>1571</v>
      </c>
      <c r="AB1886" s="1011" t="s">
        <v>140</v>
      </c>
    </row>
    <row r="1887" spans="1:28" x14ac:dyDescent="0.25">
      <c r="A1887" s="1011">
        <v>64034705</v>
      </c>
      <c r="B1887" s="1011" t="s">
        <v>2467</v>
      </c>
      <c r="C1887" s="1011" t="s">
        <v>1326</v>
      </c>
      <c r="D1887" s="1011" t="s">
        <v>1</v>
      </c>
      <c r="E1887" s="1011" t="s">
        <v>135</v>
      </c>
      <c r="F1887" s="1011" t="s">
        <v>34</v>
      </c>
      <c r="G1887" s="1011" t="s">
        <v>34</v>
      </c>
      <c r="H1887" s="1011" t="s">
        <v>86</v>
      </c>
      <c r="I1887" s="1011" t="s">
        <v>2468</v>
      </c>
      <c r="J1887" s="1011" t="s">
        <v>1371</v>
      </c>
      <c r="K1887" s="1011" t="s">
        <v>1329</v>
      </c>
      <c r="L1887" s="1011" t="s">
        <v>47</v>
      </c>
      <c r="M1887" s="1011" t="s">
        <v>198</v>
      </c>
      <c r="N1887" s="1011">
        <v>1</v>
      </c>
      <c r="O1887" s="1011">
        <v>0</v>
      </c>
      <c r="P1887" s="1011">
        <v>17.600000000000001</v>
      </c>
      <c r="Q1887" s="1011">
        <v>51.98</v>
      </c>
      <c r="R1887" s="1011">
        <v>-0.19</v>
      </c>
      <c r="S1887" s="1011">
        <v>1.04715</v>
      </c>
      <c r="T1887" s="1011">
        <v>0</v>
      </c>
      <c r="U1887" s="1011">
        <v>0</v>
      </c>
      <c r="V1887" s="1011">
        <v>-0.19</v>
      </c>
      <c r="W1887" s="1011" t="s">
        <v>1372</v>
      </c>
      <c r="X1887" s="1011" t="s">
        <v>1331</v>
      </c>
      <c r="Y1887" s="1011" t="s">
        <v>2469</v>
      </c>
      <c r="AA1887" s="1011" t="s">
        <v>2470</v>
      </c>
      <c r="AB1887" s="1011" t="s">
        <v>140</v>
      </c>
    </row>
    <row r="1888" spans="1:28" x14ac:dyDescent="0.25">
      <c r="A1888" s="1011">
        <v>93772242</v>
      </c>
      <c r="B1888" s="1011" t="s">
        <v>1578</v>
      </c>
      <c r="C1888" s="1011" t="s">
        <v>1326</v>
      </c>
      <c r="D1888" s="1011" t="s">
        <v>1</v>
      </c>
      <c r="E1888" s="1011" t="s">
        <v>135</v>
      </c>
      <c r="F1888" s="1011" t="s">
        <v>20</v>
      </c>
      <c r="G1888" s="1011" t="s">
        <v>20</v>
      </c>
      <c r="H1888" s="1011" t="s">
        <v>92</v>
      </c>
      <c r="I1888" s="1011" t="s">
        <v>1579</v>
      </c>
      <c r="J1888" s="1011" t="s">
        <v>1396</v>
      </c>
      <c r="K1888" s="1011" t="s">
        <v>1329</v>
      </c>
      <c r="L1888" s="1011" t="s">
        <v>47</v>
      </c>
      <c r="M1888" s="1011" t="s">
        <v>198</v>
      </c>
      <c r="N1888" s="1011">
        <v>31</v>
      </c>
      <c r="O1888" s="1011">
        <v>31</v>
      </c>
      <c r="P1888" s="1011">
        <v>1085</v>
      </c>
      <c r="Q1888" s="1011">
        <v>624</v>
      </c>
      <c r="R1888" s="1011">
        <v>-28.09</v>
      </c>
      <c r="S1888" s="1011">
        <v>85.733024549999996</v>
      </c>
      <c r="T1888" s="1011">
        <v>0</v>
      </c>
      <c r="U1888" s="1011">
        <v>0</v>
      </c>
      <c r="V1888" s="1011">
        <v>-28.09</v>
      </c>
      <c r="W1888" s="1011" t="s">
        <v>1397</v>
      </c>
      <c r="X1888" s="1011" t="s">
        <v>1331</v>
      </c>
      <c r="Y1888" s="1011" t="s">
        <v>1580</v>
      </c>
      <c r="AA1888" s="1011" t="s">
        <v>1581</v>
      </c>
      <c r="AB1888" s="1011" t="s">
        <v>140</v>
      </c>
    </row>
    <row r="1889" spans="1:28" x14ac:dyDescent="0.25">
      <c r="A1889" s="1011">
        <v>24223216</v>
      </c>
      <c r="B1889" s="1011" t="s">
        <v>2523</v>
      </c>
      <c r="C1889" s="1011" t="s">
        <v>1326</v>
      </c>
      <c r="D1889" s="1011" t="s">
        <v>1</v>
      </c>
      <c r="E1889" s="1011" t="s">
        <v>135</v>
      </c>
      <c r="F1889" s="1011" t="s">
        <v>34</v>
      </c>
      <c r="G1889" s="1011" t="s">
        <v>34</v>
      </c>
      <c r="H1889" s="1011" t="s">
        <v>91</v>
      </c>
      <c r="I1889" s="1011" t="s">
        <v>2113</v>
      </c>
      <c r="J1889" s="1011" t="s">
        <v>2114</v>
      </c>
      <c r="K1889" s="1011" t="s">
        <v>1329</v>
      </c>
      <c r="L1889" s="1011" t="s">
        <v>47</v>
      </c>
      <c r="M1889" s="1011" t="s">
        <v>198</v>
      </c>
      <c r="N1889" s="1011">
        <v>40</v>
      </c>
      <c r="O1889" s="1011">
        <v>39</v>
      </c>
      <c r="P1889" s="1011">
        <v>1009.52</v>
      </c>
      <c r="Q1889" s="1011">
        <v>2688.47</v>
      </c>
      <c r="R1889" s="1011">
        <v>281.82207447000002</v>
      </c>
      <c r="S1889" s="1011">
        <v>490.37001975999999</v>
      </c>
      <c r="T1889" s="1011">
        <v>1.207447E-2</v>
      </c>
      <c r="U1889" s="1011">
        <v>0</v>
      </c>
      <c r="V1889" s="1011">
        <v>281.81</v>
      </c>
      <c r="W1889" s="1011" t="s">
        <v>2115</v>
      </c>
      <c r="X1889" s="1011" t="s">
        <v>1331</v>
      </c>
      <c r="Y1889" s="1011" t="s">
        <v>2524</v>
      </c>
      <c r="AA1889" s="1011" t="s">
        <v>2525</v>
      </c>
      <c r="AB1889" s="1011" t="s">
        <v>140</v>
      </c>
    </row>
    <row r="1890" spans="1:28" x14ac:dyDescent="0.25">
      <c r="A1890" s="1011">
        <v>23936792</v>
      </c>
      <c r="B1890" s="1011" t="s">
        <v>2004</v>
      </c>
      <c r="C1890" s="1011" t="s">
        <v>417</v>
      </c>
      <c r="D1890" s="1011" t="s">
        <v>113</v>
      </c>
      <c r="E1890" s="1011" t="s">
        <v>135</v>
      </c>
      <c r="F1890" s="1011" t="s">
        <v>267</v>
      </c>
      <c r="G1890" s="1011" t="s">
        <v>1687</v>
      </c>
      <c r="H1890" s="1011" t="s">
        <v>530</v>
      </c>
      <c r="I1890" s="1011" t="s">
        <v>1656</v>
      </c>
      <c r="J1890" s="1011" t="s">
        <v>1657</v>
      </c>
      <c r="K1890" s="1011" t="s">
        <v>1329</v>
      </c>
      <c r="L1890" s="1011" t="s">
        <v>47</v>
      </c>
      <c r="M1890" s="1011" t="s">
        <v>198</v>
      </c>
      <c r="N1890" s="1011">
        <v>61</v>
      </c>
      <c r="O1890" s="1011">
        <v>9</v>
      </c>
      <c r="P1890" s="1011">
        <v>2457</v>
      </c>
      <c r="Q1890" s="1011">
        <v>7146.07</v>
      </c>
      <c r="R1890" s="1011">
        <v>873.32</v>
      </c>
      <c r="S1890" s="1011">
        <v>560.83576287999995</v>
      </c>
      <c r="T1890" s="1011">
        <v>135.26</v>
      </c>
      <c r="U1890" s="1011">
        <v>0</v>
      </c>
      <c r="V1890" s="1011">
        <v>873.32</v>
      </c>
      <c r="W1890" s="1011" t="s">
        <v>1658</v>
      </c>
      <c r="X1890" s="1011" t="s">
        <v>1331</v>
      </c>
      <c r="Y1890" s="1011" t="s">
        <v>2005</v>
      </c>
      <c r="AA1890" s="1011" t="s">
        <v>2006</v>
      </c>
      <c r="AB1890" s="1011" t="s">
        <v>140</v>
      </c>
    </row>
    <row r="1891" spans="1:28" x14ac:dyDescent="0.25">
      <c r="A1891" s="1011">
        <v>63885933</v>
      </c>
      <c r="B1891" s="1011" t="s">
        <v>1707</v>
      </c>
      <c r="C1891" s="1011" t="s">
        <v>417</v>
      </c>
      <c r="D1891" s="1011" t="s">
        <v>113</v>
      </c>
      <c r="E1891" s="1011" t="s">
        <v>135</v>
      </c>
      <c r="F1891" s="1011" t="s">
        <v>6</v>
      </c>
      <c r="G1891" s="1011" t="s">
        <v>6</v>
      </c>
      <c r="H1891" s="1011" t="s">
        <v>98</v>
      </c>
      <c r="I1891" s="1011" t="s">
        <v>1708</v>
      </c>
      <c r="J1891" s="1011" t="s">
        <v>1709</v>
      </c>
      <c r="K1891" s="1011" t="s">
        <v>1329</v>
      </c>
      <c r="L1891" s="1011" t="s">
        <v>47</v>
      </c>
      <c r="M1891" s="1011" t="s">
        <v>198</v>
      </c>
      <c r="N1891" s="1011">
        <v>20.25</v>
      </c>
      <c r="O1891" s="1011">
        <v>18.25</v>
      </c>
      <c r="P1891" s="1011">
        <v>421.89</v>
      </c>
      <c r="Q1891" s="1011">
        <v>420.89</v>
      </c>
      <c r="R1891" s="1011">
        <v>57.78</v>
      </c>
      <c r="S1891" s="1011">
        <v>63.96987858</v>
      </c>
      <c r="T1891" s="1011">
        <v>0</v>
      </c>
      <c r="U1891" s="1011">
        <v>0</v>
      </c>
      <c r="V1891" s="1011">
        <v>57.78</v>
      </c>
      <c r="W1891" s="1011" t="s">
        <v>1710</v>
      </c>
      <c r="X1891" s="1011" t="s">
        <v>1331</v>
      </c>
      <c r="Y1891" s="1011" t="s">
        <v>1711</v>
      </c>
      <c r="AA1891" s="1011" t="s">
        <v>1712</v>
      </c>
      <c r="AB1891" s="1011" t="s">
        <v>140</v>
      </c>
    </row>
    <row r="1892" spans="1:28" x14ac:dyDescent="0.25">
      <c r="A1892" s="1011">
        <v>14155451</v>
      </c>
      <c r="B1892" s="1011" t="s">
        <v>1928</v>
      </c>
      <c r="C1892" s="1011" t="s">
        <v>1326</v>
      </c>
      <c r="D1892" s="1011" t="s">
        <v>1</v>
      </c>
      <c r="E1892" s="1011" t="s">
        <v>135</v>
      </c>
      <c r="F1892" s="1011" t="s">
        <v>0</v>
      </c>
      <c r="G1892" s="1011" t="s">
        <v>0</v>
      </c>
      <c r="H1892" s="1011" t="s">
        <v>96</v>
      </c>
      <c r="I1892" s="1011" t="s">
        <v>1929</v>
      </c>
      <c r="J1892" s="1011" t="s">
        <v>1904</v>
      </c>
      <c r="K1892" s="1011" t="s">
        <v>1329</v>
      </c>
      <c r="L1892" s="1011" t="s">
        <v>47</v>
      </c>
      <c r="M1892" s="1011" t="s">
        <v>198</v>
      </c>
      <c r="N1892" s="1011">
        <v>7.1666999999999996</v>
      </c>
      <c r="O1892" s="1011">
        <v>5.1666999999999996</v>
      </c>
      <c r="P1892" s="1011">
        <v>8.9</v>
      </c>
      <c r="Q1892" s="1011">
        <v>80.14</v>
      </c>
      <c r="R1892" s="1011">
        <v>20.77</v>
      </c>
      <c r="S1892" s="1011">
        <v>40.931995579999999</v>
      </c>
      <c r="T1892" s="1011">
        <v>0</v>
      </c>
      <c r="U1892" s="1011">
        <v>0</v>
      </c>
      <c r="V1892" s="1011">
        <v>20.77</v>
      </c>
      <c r="W1892" s="1011" t="s">
        <v>1905</v>
      </c>
      <c r="X1892" s="1011" t="s">
        <v>1331</v>
      </c>
      <c r="Y1892" s="1011" t="s">
        <v>1930</v>
      </c>
      <c r="AA1892" s="1011" t="s">
        <v>1931</v>
      </c>
      <c r="AB1892" s="1011" t="s">
        <v>140</v>
      </c>
    </row>
    <row r="1893" spans="1:28" x14ac:dyDescent="0.25">
      <c r="A1893" s="1011">
        <v>24049512</v>
      </c>
      <c r="B1893" s="1011" t="s">
        <v>2030</v>
      </c>
      <c r="C1893" s="1011" t="s">
        <v>1326</v>
      </c>
      <c r="D1893" s="1011" t="s">
        <v>1</v>
      </c>
      <c r="E1893" s="1011" t="s">
        <v>135</v>
      </c>
      <c r="F1893" s="1011" t="s">
        <v>20</v>
      </c>
      <c r="G1893" s="1011" t="s">
        <v>20</v>
      </c>
      <c r="H1893" s="1011" t="s">
        <v>92</v>
      </c>
      <c r="I1893" s="1011" t="s">
        <v>2031</v>
      </c>
      <c r="J1893" s="1011" t="s">
        <v>1663</v>
      </c>
      <c r="K1893" s="1011" t="s">
        <v>1329</v>
      </c>
      <c r="L1893" s="1011" t="s">
        <v>47</v>
      </c>
      <c r="M1893" s="1011" t="s">
        <v>198</v>
      </c>
      <c r="N1893" s="1011">
        <v>10</v>
      </c>
      <c r="O1893" s="1011">
        <v>10</v>
      </c>
      <c r="P1893" s="1011">
        <v>300</v>
      </c>
      <c r="Q1893" s="1011">
        <v>314.25</v>
      </c>
      <c r="R1893" s="1011">
        <v>94.44</v>
      </c>
      <c r="S1893" s="1011">
        <v>26.06001208</v>
      </c>
      <c r="T1893" s="1011">
        <v>0</v>
      </c>
      <c r="U1893" s="1011">
        <v>0</v>
      </c>
      <c r="V1893" s="1011">
        <v>94.44</v>
      </c>
      <c r="W1893" s="1011" t="s">
        <v>1664</v>
      </c>
      <c r="X1893" s="1011" t="s">
        <v>1331</v>
      </c>
      <c r="Y1893" s="1011" t="s">
        <v>2032</v>
      </c>
      <c r="AA1893" s="1011" t="s">
        <v>2033</v>
      </c>
      <c r="AB1893" s="1011" t="s">
        <v>140</v>
      </c>
    </row>
    <row r="1894" spans="1:28" x14ac:dyDescent="0.25">
      <c r="A1894" s="1011">
        <v>23754310</v>
      </c>
      <c r="B1894" s="1011" t="s">
        <v>1821</v>
      </c>
      <c r="C1894" s="1011" t="s">
        <v>1326</v>
      </c>
      <c r="D1894" s="1011" t="s">
        <v>1</v>
      </c>
      <c r="E1894" s="1011" t="s">
        <v>135</v>
      </c>
      <c r="F1894" s="1011" t="s">
        <v>11</v>
      </c>
      <c r="G1894" s="1011" t="s">
        <v>11</v>
      </c>
      <c r="H1894" s="1011" t="s">
        <v>102</v>
      </c>
      <c r="I1894" s="1011" t="s">
        <v>1822</v>
      </c>
      <c r="J1894" s="1011" t="s">
        <v>1823</v>
      </c>
      <c r="K1894" s="1011" t="s">
        <v>1329</v>
      </c>
      <c r="L1894" s="1011" t="s">
        <v>47</v>
      </c>
      <c r="M1894" s="1011" t="s">
        <v>198</v>
      </c>
      <c r="N1894" s="1011">
        <v>8</v>
      </c>
      <c r="O1894" s="1011">
        <v>4</v>
      </c>
      <c r="P1894" s="1011">
        <v>233.23</v>
      </c>
      <c r="Q1894" s="1011">
        <v>432.56</v>
      </c>
      <c r="R1894" s="1011">
        <v>55.622497539999998</v>
      </c>
      <c r="S1894" s="1011">
        <v>38.021794110000002</v>
      </c>
      <c r="T1894" s="1011">
        <v>2.6124975400000001</v>
      </c>
      <c r="U1894" s="1011">
        <v>0</v>
      </c>
      <c r="V1894" s="1011">
        <v>53.01</v>
      </c>
      <c r="W1894" s="1011" t="s">
        <v>1824</v>
      </c>
      <c r="X1894" s="1011" t="s">
        <v>1331</v>
      </c>
      <c r="Y1894" s="1011" t="s">
        <v>1825</v>
      </c>
      <c r="AA1894" s="1011" t="s">
        <v>1826</v>
      </c>
      <c r="AB1894" s="1011" t="s">
        <v>140</v>
      </c>
    </row>
    <row r="1895" spans="1:28" x14ac:dyDescent="0.25">
      <c r="A1895" s="1011">
        <v>23754377</v>
      </c>
      <c r="B1895" s="1011" t="s">
        <v>2112</v>
      </c>
      <c r="C1895" s="1011" t="s">
        <v>417</v>
      </c>
      <c r="D1895" s="1011" t="s">
        <v>113</v>
      </c>
      <c r="E1895" s="1011" t="s">
        <v>135</v>
      </c>
      <c r="F1895" s="1011" t="s">
        <v>267</v>
      </c>
      <c r="G1895" s="1011" t="s">
        <v>1687</v>
      </c>
      <c r="H1895" s="1011" t="s">
        <v>96</v>
      </c>
      <c r="I1895" s="1011" t="s">
        <v>2113</v>
      </c>
      <c r="J1895" s="1011" t="s">
        <v>2114</v>
      </c>
      <c r="K1895" s="1011" t="s">
        <v>1329</v>
      </c>
      <c r="L1895" s="1011" t="s">
        <v>47</v>
      </c>
      <c r="M1895" s="1011" t="s">
        <v>198</v>
      </c>
      <c r="N1895" s="1011">
        <v>7</v>
      </c>
      <c r="O1895" s="1011">
        <v>5</v>
      </c>
      <c r="P1895" s="1011">
        <v>13.82</v>
      </c>
      <c r="Q1895" s="1011">
        <v>205.35</v>
      </c>
      <c r="R1895" s="1011">
        <v>45.73</v>
      </c>
      <c r="S1895" s="1011">
        <v>29.631132999999998</v>
      </c>
      <c r="T1895" s="1011">
        <v>0</v>
      </c>
      <c r="U1895" s="1011">
        <v>0</v>
      </c>
      <c r="V1895" s="1011">
        <v>45.73</v>
      </c>
      <c r="W1895" s="1011" t="s">
        <v>2115</v>
      </c>
      <c r="X1895" s="1011" t="s">
        <v>1331</v>
      </c>
      <c r="Y1895" s="1011" t="s">
        <v>2116</v>
      </c>
      <c r="AA1895" s="1011" t="s">
        <v>2117</v>
      </c>
      <c r="AB1895" s="1011" t="s">
        <v>140</v>
      </c>
    </row>
    <row r="1896" spans="1:28" x14ac:dyDescent="0.25">
      <c r="A1896" s="1011">
        <v>93977247</v>
      </c>
      <c r="B1896" s="1011" t="s">
        <v>1683</v>
      </c>
      <c r="C1896" s="1011" t="s">
        <v>1326</v>
      </c>
      <c r="D1896" s="1011" t="s">
        <v>1</v>
      </c>
      <c r="E1896" s="1011" t="s">
        <v>135</v>
      </c>
      <c r="F1896" s="1011" t="s">
        <v>20</v>
      </c>
      <c r="G1896" s="1011" t="s">
        <v>20</v>
      </c>
      <c r="H1896" s="1011" t="s">
        <v>91</v>
      </c>
      <c r="I1896" s="1011" t="s">
        <v>1620</v>
      </c>
      <c r="J1896" s="1011" t="s">
        <v>1621</v>
      </c>
      <c r="K1896" s="1011" t="s">
        <v>1329</v>
      </c>
      <c r="L1896" s="1011" t="s">
        <v>47</v>
      </c>
      <c r="M1896" s="1011" t="s">
        <v>198</v>
      </c>
      <c r="N1896" s="1011">
        <v>9</v>
      </c>
      <c r="O1896" s="1011">
        <v>7</v>
      </c>
      <c r="P1896" s="1011">
        <v>550.05999999999995</v>
      </c>
      <c r="Q1896" s="1011">
        <v>698.45</v>
      </c>
      <c r="R1896" s="1011">
        <v>164.77</v>
      </c>
      <c r="S1896" s="1011">
        <v>41.375713660000002</v>
      </c>
      <c r="T1896" s="1011">
        <v>0</v>
      </c>
      <c r="U1896" s="1011">
        <v>0</v>
      </c>
      <c r="V1896" s="1011">
        <v>164.77</v>
      </c>
      <c r="W1896" s="1011" t="s">
        <v>1622</v>
      </c>
      <c r="X1896" s="1011" t="s">
        <v>1331</v>
      </c>
      <c r="Y1896" s="1011" t="s">
        <v>1684</v>
      </c>
      <c r="AA1896" s="1011" t="s">
        <v>1685</v>
      </c>
      <c r="AB1896" s="1011" t="s">
        <v>140</v>
      </c>
    </row>
    <row r="1897" spans="1:28" x14ac:dyDescent="0.25">
      <c r="A1897" s="1011">
        <v>23753668</v>
      </c>
      <c r="B1897" s="1011" t="s">
        <v>2570</v>
      </c>
      <c r="C1897" s="1011" t="s">
        <v>1326</v>
      </c>
      <c r="D1897" s="1011" t="s">
        <v>1</v>
      </c>
      <c r="E1897" s="1011" t="s">
        <v>135</v>
      </c>
      <c r="F1897" s="1011" t="s">
        <v>6</v>
      </c>
      <c r="G1897" s="1011" t="s">
        <v>6</v>
      </c>
      <c r="H1897" s="1011" t="s">
        <v>529</v>
      </c>
      <c r="I1897" s="1011" t="s">
        <v>2571</v>
      </c>
      <c r="J1897" s="1011" t="s">
        <v>2572</v>
      </c>
      <c r="K1897" s="1011" t="s">
        <v>1329</v>
      </c>
      <c r="L1897" s="1011" t="s">
        <v>47</v>
      </c>
      <c r="M1897" s="1011" t="s">
        <v>198</v>
      </c>
      <c r="N1897" s="1011">
        <v>2</v>
      </c>
      <c r="O1897" s="1011">
        <v>0</v>
      </c>
      <c r="P1897" s="1011">
        <v>27</v>
      </c>
      <c r="Q1897" s="1011">
        <v>125.94</v>
      </c>
      <c r="R1897" s="1011">
        <v>41.9</v>
      </c>
      <c r="S1897" s="1011">
        <v>3.7503000000000002</v>
      </c>
      <c r="T1897" s="1011">
        <v>0</v>
      </c>
      <c r="U1897" s="1011">
        <v>0</v>
      </c>
      <c r="V1897" s="1011">
        <v>41.9</v>
      </c>
      <c r="W1897" s="1011" t="s">
        <v>2573</v>
      </c>
      <c r="X1897" s="1011" t="s">
        <v>1331</v>
      </c>
      <c r="Y1897" s="1011" t="s">
        <v>2574</v>
      </c>
      <c r="AA1897" s="1011" t="s">
        <v>2575</v>
      </c>
      <c r="AB1897" s="1011" t="s">
        <v>140</v>
      </c>
    </row>
    <row r="1898" spans="1:28" x14ac:dyDescent="0.25">
      <c r="A1898" s="1011">
        <v>13758214</v>
      </c>
      <c r="B1898" s="1011" t="s">
        <v>2437</v>
      </c>
      <c r="C1898" s="1011" t="s">
        <v>1326</v>
      </c>
      <c r="D1898" s="1011" t="s">
        <v>1</v>
      </c>
      <c r="E1898" s="1011" t="s">
        <v>135</v>
      </c>
      <c r="F1898" s="1011" t="s">
        <v>35</v>
      </c>
      <c r="G1898" s="1011" t="s">
        <v>35</v>
      </c>
      <c r="H1898" s="1011" t="s">
        <v>94</v>
      </c>
      <c r="I1898" s="1011" t="s">
        <v>1656</v>
      </c>
      <c r="J1898" s="1011" t="s">
        <v>1657</v>
      </c>
      <c r="K1898" s="1011" t="s">
        <v>1329</v>
      </c>
      <c r="L1898" s="1011" t="s">
        <v>47</v>
      </c>
      <c r="M1898" s="1011" t="s">
        <v>198</v>
      </c>
      <c r="N1898" s="1011">
        <v>11</v>
      </c>
      <c r="O1898" s="1011">
        <v>11</v>
      </c>
      <c r="P1898" s="1011">
        <v>110</v>
      </c>
      <c r="Q1898" s="1011">
        <v>171.85</v>
      </c>
      <c r="R1898" s="1011">
        <v>-3.71</v>
      </c>
      <c r="S1898" s="1011">
        <v>33.299999999999997</v>
      </c>
      <c r="T1898" s="1011">
        <v>0</v>
      </c>
      <c r="U1898" s="1011">
        <v>0</v>
      </c>
      <c r="V1898" s="1011">
        <v>-3.71</v>
      </c>
      <c r="W1898" s="1011" t="s">
        <v>1658</v>
      </c>
      <c r="X1898" s="1011" t="s">
        <v>1331</v>
      </c>
      <c r="Y1898" s="1011" t="s">
        <v>2438</v>
      </c>
      <c r="AA1898" s="1011" t="s">
        <v>2439</v>
      </c>
      <c r="AB1898" s="1011" t="s">
        <v>140</v>
      </c>
    </row>
    <row r="1899" spans="1:28" x14ac:dyDescent="0.25">
      <c r="A1899" s="1011">
        <v>34137794</v>
      </c>
      <c r="B1899" s="1011" t="s">
        <v>1520</v>
      </c>
      <c r="C1899" s="1011" t="s">
        <v>1326</v>
      </c>
      <c r="D1899" s="1011" t="s">
        <v>1</v>
      </c>
      <c r="E1899" s="1011" t="s">
        <v>135</v>
      </c>
      <c r="F1899" s="1011" t="s">
        <v>14</v>
      </c>
      <c r="G1899" s="1011" t="s">
        <v>14</v>
      </c>
      <c r="H1899" s="1011" t="s">
        <v>87</v>
      </c>
      <c r="I1899" s="1011" t="s">
        <v>1521</v>
      </c>
      <c r="J1899" s="1011" t="s">
        <v>1522</v>
      </c>
      <c r="K1899" s="1011" t="s">
        <v>1329</v>
      </c>
      <c r="L1899" s="1011" t="s">
        <v>47</v>
      </c>
      <c r="M1899" s="1011" t="s">
        <v>198</v>
      </c>
      <c r="N1899" s="1011">
        <v>2</v>
      </c>
      <c r="O1899" s="1011">
        <v>0</v>
      </c>
      <c r="P1899" s="1011">
        <v>60</v>
      </c>
      <c r="Q1899" s="1011">
        <v>343.4</v>
      </c>
      <c r="R1899" s="1011">
        <v>61.4</v>
      </c>
      <c r="S1899" s="1011">
        <v>3.6</v>
      </c>
      <c r="T1899" s="1011">
        <v>0</v>
      </c>
      <c r="U1899" s="1011">
        <v>0</v>
      </c>
      <c r="V1899" s="1011">
        <v>61.4</v>
      </c>
      <c r="W1899" s="1011" t="s">
        <v>1523</v>
      </c>
      <c r="X1899" s="1011" t="s">
        <v>1331</v>
      </c>
      <c r="Y1899" s="1011" t="s">
        <v>1524</v>
      </c>
      <c r="AA1899" s="1011" t="s">
        <v>1525</v>
      </c>
      <c r="AB1899" s="1011" t="s">
        <v>140</v>
      </c>
    </row>
    <row r="1900" spans="1:28" x14ac:dyDescent="0.25">
      <c r="A1900" s="1011">
        <v>94067154</v>
      </c>
      <c r="B1900" s="1011" t="s">
        <v>1340</v>
      </c>
      <c r="C1900" s="1011" t="s">
        <v>1326</v>
      </c>
      <c r="D1900" s="1011" t="s">
        <v>1</v>
      </c>
      <c r="E1900" s="1011" t="s">
        <v>135</v>
      </c>
      <c r="F1900" s="1011" t="s">
        <v>0</v>
      </c>
      <c r="G1900" s="1011" t="s">
        <v>0</v>
      </c>
      <c r="H1900" s="1011" t="s">
        <v>101</v>
      </c>
      <c r="I1900" s="1011" t="s">
        <v>1341</v>
      </c>
      <c r="J1900" s="1011" t="s">
        <v>1342</v>
      </c>
      <c r="K1900" s="1011" t="s">
        <v>1329</v>
      </c>
      <c r="L1900" s="1011" t="s">
        <v>47</v>
      </c>
      <c r="M1900" s="1011" t="s">
        <v>198</v>
      </c>
      <c r="N1900" s="1011">
        <v>68</v>
      </c>
      <c r="O1900" s="1011">
        <v>24</v>
      </c>
      <c r="P1900" s="1011">
        <v>2220.64</v>
      </c>
      <c r="Q1900" s="1011">
        <v>2365.56</v>
      </c>
      <c r="R1900" s="1011">
        <v>452.85</v>
      </c>
      <c r="S1900" s="1011">
        <v>185.64347504</v>
      </c>
      <c r="T1900" s="1011">
        <v>0</v>
      </c>
      <c r="U1900" s="1011">
        <v>0</v>
      </c>
      <c r="V1900" s="1011">
        <v>452.85</v>
      </c>
      <c r="W1900" s="1011" t="s">
        <v>1343</v>
      </c>
      <c r="X1900" s="1011" t="s">
        <v>1331</v>
      </c>
      <c r="Y1900" s="1011" t="s">
        <v>1344</v>
      </c>
      <c r="AA1900" s="1011" t="s">
        <v>1345</v>
      </c>
      <c r="AB1900" s="1011" t="s">
        <v>140</v>
      </c>
    </row>
    <row r="1901" spans="1:28" x14ac:dyDescent="0.25">
      <c r="A1901" s="1011">
        <v>33757618</v>
      </c>
      <c r="B1901" s="1011" t="s">
        <v>1502</v>
      </c>
      <c r="C1901" s="1011" t="s">
        <v>1326</v>
      </c>
      <c r="D1901" s="1011" t="s">
        <v>1</v>
      </c>
      <c r="E1901" s="1011" t="s">
        <v>135</v>
      </c>
      <c r="F1901" s="1011" t="s">
        <v>14</v>
      </c>
      <c r="G1901" s="1011" t="s">
        <v>14</v>
      </c>
      <c r="H1901" s="1011" t="s">
        <v>529</v>
      </c>
      <c r="I1901" s="1011" t="s">
        <v>1503</v>
      </c>
      <c r="J1901" s="1011" t="s">
        <v>1504</v>
      </c>
      <c r="K1901" s="1011" t="s">
        <v>1329</v>
      </c>
      <c r="L1901" s="1011" t="s">
        <v>47</v>
      </c>
      <c r="M1901" s="1011" t="s">
        <v>198</v>
      </c>
      <c r="N1901" s="1011">
        <v>179</v>
      </c>
      <c r="O1901" s="1011">
        <v>104</v>
      </c>
      <c r="P1901" s="1011">
        <v>2927.38</v>
      </c>
      <c r="Q1901" s="1011">
        <v>16425.3</v>
      </c>
      <c r="R1901" s="1011">
        <v>1197.8600023399999</v>
      </c>
      <c r="S1901" s="1011">
        <v>1759.9866375500001</v>
      </c>
      <c r="T1901" s="1011">
        <v>2.34E-6</v>
      </c>
      <c r="U1901" s="1011">
        <v>89.76</v>
      </c>
      <c r="V1901" s="1011">
        <v>1287.6199999999999</v>
      </c>
      <c r="W1901" s="1011" t="s">
        <v>1505</v>
      </c>
      <c r="X1901" s="1011" t="s">
        <v>1331</v>
      </c>
      <c r="Y1901" s="1011" t="s">
        <v>1506</v>
      </c>
      <c r="AA1901" s="1011" t="s">
        <v>1507</v>
      </c>
      <c r="AB1901" s="1011" t="s">
        <v>140</v>
      </c>
    </row>
    <row r="1902" spans="1:28" x14ac:dyDescent="0.25">
      <c r="A1902" s="1011">
        <v>3978095</v>
      </c>
      <c r="B1902" s="1011" t="s">
        <v>1838</v>
      </c>
      <c r="C1902" s="1011" t="s">
        <v>1326</v>
      </c>
      <c r="D1902" s="1011" t="s">
        <v>1</v>
      </c>
      <c r="E1902" s="1011" t="s">
        <v>135</v>
      </c>
      <c r="F1902" s="1011" t="s">
        <v>34</v>
      </c>
      <c r="G1902" s="1011" t="s">
        <v>34</v>
      </c>
      <c r="H1902" s="1011" t="s">
        <v>529</v>
      </c>
      <c r="I1902" s="1011" t="s">
        <v>1620</v>
      </c>
      <c r="J1902" s="1011" t="s">
        <v>1621</v>
      </c>
      <c r="K1902" s="1011" t="s">
        <v>1329</v>
      </c>
      <c r="L1902" s="1011" t="s">
        <v>47</v>
      </c>
      <c r="M1902" s="1011" t="s">
        <v>198</v>
      </c>
      <c r="N1902" s="1011">
        <v>191</v>
      </c>
      <c r="O1902" s="1011">
        <v>160</v>
      </c>
      <c r="P1902" s="1011">
        <v>7223.37</v>
      </c>
      <c r="Q1902" s="1011">
        <v>65958.09</v>
      </c>
      <c r="R1902" s="1011">
        <v>6480.3289666999999</v>
      </c>
      <c r="S1902" s="1011">
        <v>1045.1615384900001</v>
      </c>
      <c r="T1902" s="1011">
        <v>26.468966699999999</v>
      </c>
      <c r="U1902" s="1011">
        <v>0</v>
      </c>
      <c r="V1902" s="1011">
        <v>6453.86</v>
      </c>
      <c r="W1902" s="1011" t="s">
        <v>1622</v>
      </c>
      <c r="X1902" s="1011" t="s">
        <v>1331</v>
      </c>
      <c r="Y1902" s="1011" t="s">
        <v>1839</v>
      </c>
      <c r="AA1902" s="1011" t="s">
        <v>1840</v>
      </c>
      <c r="AB1902" s="1011" t="s">
        <v>140</v>
      </c>
    </row>
    <row r="1903" spans="1:28" x14ac:dyDescent="0.25">
      <c r="A1903" s="1011">
        <v>3956695</v>
      </c>
      <c r="B1903" s="1011" t="s">
        <v>2270</v>
      </c>
      <c r="C1903" s="1011" t="s">
        <v>1326</v>
      </c>
      <c r="D1903" s="1011" t="s">
        <v>1</v>
      </c>
      <c r="E1903" s="1011" t="s">
        <v>135</v>
      </c>
      <c r="F1903" s="1011" t="s">
        <v>34</v>
      </c>
      <c r="G1903" s="1011" t="s">
        <v>34</v>
      </c>
      <c r="H1903" s="1011" t="s">
        <v>99</v>
      </c>
      <c r="I1903" s="1011" t="s">
        <v>1692</v>
      </c>
      <c r="J1903" s="1011" t="s">
        <v>1693</v>
      </c>
      <c r="K1903" s="1011" t="s">
        <v>1329</v>
      </c>
      <c r="L1903" s="1011" t="s">
        <v>47</v>
      </c>
      <c r="M1903" s="1011" t="s">
        <v>198</v>
      </c>
      <c r="N1903" s="1011">
        <v>1132</v>
      </c>
      <c r="O1903" s="1011">
        <v>599</v>
      </c>
      <c r="P1903" s="1011">
        <v>22360.25</v>
      </c>
      <c r="Q1903" s="1011">
        <v>37847.65</v>
      </c>
      <c r="R1903" s="1011">
        <v>4150.51</v>
      </c>
      <c r="S1903" s="1011">
        <v>5383.8535457300004</v>
      </c>
      <c r="T1903" s="1011">
        <v>1689.09</v>
      </c>
      <c r="U1903" s="1011">
        <v>0</v>
      </c>
      <c r="V1903" s="1011">
        <v>4150.51</v>
      </c>
      <c r="W1903" s="1011" t="s">
        <v>1694</v>
      </c>
      <c r="X1903" s="1011" t="s">
        <v>1331</v>
      </c>
      <c r="Y1903" s="1011" t="s">
        <v>2271</v>
      </c>
      <c r="AA1903" s="1011" t="s">
        <v>2272</v>
      </c>
      <c r="AB1903" s="1011" t="s">
        <v>140</v>
      </c>
    </row>
    <row r="1904" spans="1:28" x14ac:dyDescent="0.25">
      <c r="A1904" s="1011">
        <v>34152462</v>
      </c>
      <c r="B1904" s="1011" t="s">
        <v>2448</v>
      </c>
      <c r="C1904" s="1011" t="s">
        <v>1326</v>
      </c>
      <c r="D1904" s="1011" t="s">
        <v>1</v>
      </c>
      <c r="E1904" s="1011" t="s">
        <v>135</v>
      </c>
      <c r="F1904" s="1011" t="s">
        <v>62</v>
      </c>
      <c r="G1904" s="1011" t="s">
        <v>62</v>
      </c>
      <c r="H1904" s="1011" t="s">
        <v>92</v>
      </c>
      <c r="I1904" s="1011" t="s">
        <v>1353</v>
      </c>
      <c r="J1904" s="1011" t="s">
        <v>1354</v>
      </c>
      <c r="K1904" s="1011" t="s">
        <v>1329</v>
      </c>
      <c r="L1904" s="1011" t="s">
        <v>47</v>
      </c>
      <c r="M1904" s="1011" t="s">
        <v>198</v>
      </c>
      <c r="N1904" s="1011">
        <v>1524.5</v>
      </c>
      <c r="O1904" s="1011">
        <v>1509.5</v>
      </c>
      <c r="P1904" s="1011">
        <v>51063.8</v>
      </c>
      <c r="Q1904" s="1011">
        <v>56709.77</v>
      </c>
      <c r="R1904" s="1011">
        <v>4552.9799999999996</v>
      </c>
      <c r="S1904" s="1011">
        <v>8293.9286219999995</v>
      </c>
      <c r="T1904" s="1011">
        <v>0</v>
      </c>
      <c r="U1904" s="1011">
        <v>0</v>
      </c>
      <c r="V1904" s="1011">
        <v>4552.9799999999996</v>
      </c>
      <c r="W1904" s="1011" t="s">
        <v>1355</v>
      </c>
      <c r="X1904" s="1011" t="s">
        <v>1331</v>
      </c>
      <c r="Y1904" s="1011" t="s">
        <v>2449</v>
      </c>
      <c r="Z1904" s="1011" t="s">
        <v>2450</v>
      </c>
      <c r="AA1904" s="1011" t="s">
        <v>2451</v>
      </c>
      <c r="AB1904" s="1011" t="s">
        <v>140</v>
      </c>
    </row>
    <row r="1905" spans="1:28" x14ac:dyDescent="0.25">
      <c r="A1905" s="1011">
        <v>33788845</v>
      </c>
      <c r="B1905" s="1011" t="s">
        <v>1461</v>
      </c>
      <c r="C1905" s="1011" t="s">
        <v>1326</v>
      </c>
      <c r="D1905" s="1011" t="s">
        <v>1</v>
      </c>
      <c r="E1905" s="1011" t="s">
        <v>135</v>
      </c>
      <c r="F1905" s="1011" t="s">
        <v>20</v>
      </c>
      <c r="G1905" s="1011" t="s">
        <v>20</v>
      </c>
      <c r="H1905" s="1011" t="s">
        <v>102</v>
      </c>
      <c r="I1905" s="1011" t="s">
        <v>1462</v>
      </c>
      <c r="J1905" s="1011" t="s">
        <v>1463</v>
      </c>
      <c r="K1905" s="1011" t="s">
        <v>1329</v>
      </c>
      <c r="L1905" s="1011" t="s">
        <v>47</v>
      </c>
      <c r="M1905" s="1011" t="s">
        <v>198</v>
      </c>
      <c r="N1905" s="1011">
        <v>133</v>
      </c>
      <c r="O1905" s="1011">
        <v>69</v>
      </c>
      <c r="P1905" s="1011">
        <v>2969</v>
      </c>
      <c r="Q1905" s="1011">
        <v>6598.76</v>
      </c>
      <c r="R1905" s="1011">
        <v>761.27</v>
      </c>
      <c r="S1905" s="1011">
        <v>1552.7095114700001</v>
      </c>
      <c r="T1905" s="1011">
        <v>0</v>
      </c>
      <c r="U1905" s="1011">
        <v>0</v>
      </c>
      <c r="V1905" s="1011">
        <v>761.27</v>
      </c>
      <c r="W1905" s="1011" t="s">
        <v>1464</v>
      </c>
      <c r="X1905" s="1011" t="s">
        <v>1331</v>
      </c>
      <c r="Y1905" s="1011" t="s">
        <v>1465</v>
      </c>
      <c r="AA1905" s="1011" t="s">
        <v>1466</v>
      </c>
      <c r="AB1905" s="1011" t="s">
        <v>140</v>
      </c>
    </row>
    <row r="1906" spans="1:28" x14ac:dyDescent="0.25">
      <c r="A1906" s="1011">
        <v>94039054</v>
      </c>
      <c r="B1906" s="1011" t="s">
        <v>1848</v>
      </c>
      <c r="C1906" s="1011" t="s">
        <v>1326</v>
      </c>
      <c r="D1906" s="1011" t="s">
        <v>1</v>
      </c>
      <c r="E1906" s="1011" t="s">
        <v>135</v>
      </c>
      <c r="F1906" s="1011" t="s">
        <v>20</v>
      </c>
      <c r="G1906" s="1011" t="s">
        <v>20</v>
      </c>
      <c r="H1906" s="1011" t="s">
        <v>94</v>
      </c>
      <c r="I1906" s="1011" t="s">
        <v>1462</v>
      </c>
      <c r="J1906" s="1011" t="s">
        <v>1463</v>
      </c>
      <c r="K1906" s="1011" t="s">
        <v>1329</v>
      </c>
      <c r="L1906" s="1011" t="s">
        <v>47</v>
      </c>
      <c r="M1906" s="1011" t="s">
        <v>198</v>
      </c>
      <c r="N1906" s="1011">
        <v>59.75</v>
      </c>
      <c r="O1906" s="1011">
        <v>31.75</v>
      </c>
      <c r="P1906" s="1011">
        <v>1041</v>
      </c>
      <c r="Q1906" s="1011">
        <v>1519.46</v>
      </c>
      <c r="R1906" s="1011">
        <v>464.88</v>
      </c>
      <c r="S1906" s="1011">
        <v>188.44554092999999</v>
      </c>
      <c r="T1906" s="1011">
        <v>0</v>
      </c>
      <c r="U1906" s="1011">
        <v>0</v>
      </c>
      <c r="V1906" s="1011">
        <v>464.88</v>
      </c>
      <c r="W1906" s="1011" t="s">
        <v>1464</v>
      </c>
      <c r="X1906" s="1011" t="s">
        <v>1331</v>
      </c>
      <c r="Y1906" s="1011" t="s">
        <v>1849</v>
      </c>
      <c r="AA1906" s="1011" t="s">
        <v>1599</v>
      </c>
      <c r="AB1906" s="1011" t="s">
        <v>140</v>
      </c>
    </row>
    <row r="1907" spans="1:28" x14ac:dyDescent="0.25">
      <c r="A1907" s="1011">
        <v>44114049</v>
      </c>
      <c r="B1907" s="1011" t="s">
        <v>2547</v>
      </c>
      <c r="C1907" s="1011" t="s">
        <v>1326</v>
      </c>
      <c r="D1907" s="1011" t="s">
        <v>1</v>
      </c>
      <c r="E1907" s="1011" t="s">
        <v>135</v>
      </c>
      <c r="F1907" s="1011" t="s">
        <v>15</v>
      </c>
      <c r="G1907" s="1011" t="s">
        <v>15</v>
      </c>
      <c r="H1907" s="1011" t="s">
        <v>93</v>
      </c>
      <c r="I1907" s="1011" t="s">
        <v>2548</v>
      </c>
      <c r="J1907" s="1011" t="s">
        <v>1499</v>
      </c>
      <c r="K1907" s="1011" t="s">
        <v>1329</v>
      </c>
      <c r="L1907" s="1011" t="s">
        <v>47</v>
      </c>
      <c r="M1907" s="1011" t="s">
        <v>198</v>
      </c>
      <c r="N1907" s="1011">
        <v>236.5001</v>
      </c>
      <c r="O1907" s="1011">
        <v>146.5001</v>
      </c>
      <c r="P1907" s="1011">
        <v>2448.84</v>
      </c>
      <c r="Q1907" s="1011">
        <v>8960.7199999999993</v>
      </c>
      <c r="R1907" s="1011">
        <v>1899.69</v>
      </c>
      <c r="S1907" s="1011">
        <v>2048.9553450499998</v>
      </c>
      <c r="T1907" s="1011">
        <v>0</v>
      </c>
      <c r="U1907" s="1011">
        <v>0</v>
      </c>
      <c r="V1907" s="1011">
        <v>1899.69</v>
      </c>
      <c r="W1907" s="1011" t="s">
        <v>1361</v>
      </c>
      <c r="X1907" s="1011" t="s">
        <v>1331</v>
      </c>
      <c r="Y1907" s="1011" t="s">
        <v>2549</v>
      </c>
      <c r="AA1907" s="1011" t="s">
        <v>2550</v>
      </c>
      <c r="AB1907" s="1011" t="s">
        <v>140</v>
      </c>
    </row>
    <row r="1908" spans="1:28" x14ac:dyDescent="0.25">
      <c r="A1908" s="1011">
        <v>63934905</v>
      </c>
      <c r="B1908" s="1011" t="s">
        <v>2048</v>
      </c>
      <c r="C1908" s="1011" t="s">
        <v>1326</v>
      </c>
      <c r="D1908" s="1011" t="s">
        <v>1</v>
      </c>
      <c r="E1908" s="1011" t="s">
        <v>135</v>
      </c>
      <c r="F1908" s="1011" t="s">
        <v>34</v>
      </c>
      <c r="G1908" s="1011" t="s">
        <v>34</v>
      </c>
      <c r="H1908" s="1011" t="s">
        <v>529</v>
      </c>
      <c r="I1908" s="1011" t="s">
        <v>2049</v>
      </c>
      <c r="J1908" s="1011" t="s">
        <v>1510</v>
      </c>
      <c r="K1908" s="1011" t="s">
        <v>1329</v>
      </c>
      <c r="L1908" s="1011" t="s">
        <v>47</v>
      </c>
      <c r="M1908" s="1011" t="s">
        <v>198</v>
      </c>
      <c r="N1908" s="1011">
        <v>208</v>
      </c>
      <c r="O1908" s="1011">
        <v>108</v>
      </c>
      <c r="P1908" s="1011">
        <v>3211.07</v>
      </c>
      <c r="Q1908" s="1011">
        <v>16709.84</v>
      </c>
      <c r="R1908" s="1011">
        <v>1409.09018148</v>
      </c>
      <c r="S1908" s="1011">
        <v>2033.4376674499999</v>
      </c>
      <c r="T1908" s="1011">
        <v>1.8148E-4</v>
      </c>
      <c r="U1908" s="1011">
        <v>0</v>
      </c>
      <c r="V1908" s="1011">
        <v>1409.09</v>
      </c>
      <c r="W1908" s="1011" t="s">
        <v>1511</v>
      </c>
      <c r="X1908" s="1011" t="s">
        <v>1331</v>
      </c>
      <c r="Y1908" s="1011" t="s">
        <v>2050</v>
      </c>
      <c r="AA1908" s="1011" t="s">
        <v>2051</v>
      </c>
      <c r="AB1908" s="1011" t="s">
        <v>140</v>
      </c>
    </row>
    <row r="1909" spans="1:28" x14ac:dyDescent="0.25">
      <c r="A1909" s="1011">
        <v>83773168</v>
      </c>
      <c r="B1909" s="1011" t="s">
        <v>1691</v>
      </c>
      <c r="C1909" s="1011" t="s">
        <v>1326</v>
      </c>
      <c r="D1909" s="1011" t="s">
        <v>1</v>
      </c>
      <c r="E1909" s="1011" t="s">
        <v>135</v>
      </c>
      <c r="F1909" s="1011" t="s">
        <v>6</v>
      </c>
      <c r="G1909" s="1011" t="s">
        <v>6</v>
      </c>
      <c r="H1909" s="1011" t="s">
        <v>101</v>
      </c>
      <c r="I1909" s="1011" t="s">
        <v>1692</v>
      </c>
      <c r="J1909" s="1011" t="s">
        <v>1693</v>
      </c>
      <c r="K1909" s="1011" t="s">
        <v>1329</v>
      </c>
      <c r="L1909" s="1011" t="s">
        <v>47</v>
      </c>
      <c r="M1909" s="1011" t="s">
        <v>198</v>
      </c>
      <c r="N1909" s="1011">
        <v>53</v>
      </c>
      <c r="O1909" s="1011">
        <v>38</v>
      </c>
      <c r="P1909" s="1011">
        <v>1998.97</v>
      </c>
      <c r="Q1909" s="1011">
        <v>1801.81</v>
      </c>
      <c r="R1909" s="1011">
        <v>515.74</v>
      </c>
      <c r="S1909" s="1011">
        <v>196.34335497000001</v>
      </c>
      <c r="T1909" s="1011">
        <v>0</v>
      </c>
      <c r="U1909" s="1011">
        <v>0</v>
      </c>
      <c r="V1909" s="1011">
        <v>515.74</v>
      </c>
      <c r="W1909" s="1011" t="s">
        <v>1694</v>
      </c>
      <c r="X1909" s="1011" t="s">
        <v>1331</v>
      </c>
      <c r="Y1909" s="1011" t="s">
        <v>1695</v>
      </c>
      <c r="AA1909" s="1011" t="s">
        <v>1696</v>
      </c>
      <c r="AB1909" s="1011" t="s">
        <v>140</v>
      </c>
    </row>
    <row r="1910" spans="1:28" x14ac:dyDescent="0.25">
      <c r="A1910" s="1011">
        <v>43754282</v>
      </c>
      <c r="B1910" s="1011" t="s">
        <v>2125</v>
      </c>
      <c r="C1910" s="1011" t="s">
        <v>1326</v>
      </c>
      <c r="D1910" s="1011" t="s">
        <v>1</v>
      </c>
      <c r="E1910" s="1011" t="s">
        <v>135</v>
      </c>
      <c r="F1910" s="1011" t="s">
        <v>34</v>
      </c>
      <c r="G1910" s="1011" t="s">
        <v>34</v>
      </c>
      <c r="H1910" s="1011" t="s">
        <v>99</v>
      </c>
      <c r="I1910" s="1011" t="s">
        <v>1327</v>
      </c>
      <c r="J1910" s="1011" t="s">
        <v>1328</v>
      </c>
      <c r="K1910" s="1011" t="s">
        <v>1329</v>
      </c>
      <c r="L1910" s="1011" t="s">
        <v>47</v>
      </c>
      <c r="M1910" s="1011" t="s">
        <v>198</v>
      </c>
      <c r="N1910" s="1011">
        <v>877</v>
      </c>
      <c r="O1910" s="1011">
        <v>844</v>
      </c>
      <c r="P1910" s="1011">
        <v>25813.25</v>
      </c>
      <c r="Q1910" s="1011">
        <v>32871.49</v>
      </c>
      <c r="R1910" s="1011">
        <v>6139.3</v>
      </c>
      <c r="S1910" s="1011">
        <v>1625.6613360199999</v>
      </c>
      <c r="T1910" s="1011">
        <v>0</v>
      </c>
      <c r="U1910" s="1011">
        <v>0</v>
      </c>
      <c r="V1910" s="1011">
        <v>6139.3</v>
      </c>
      <c r="W1910" s="1011" t="s">
        <v>1330</v>
      </c>
      <c r="X1910" s="1011" t="s">
        <v>1331</v>
      </c>
      <c r="Y1910" s="1011" t="s">
        <v>2126</v>
      </c>
      <c r="AA1910" s="1011" t="s">
        <v>2127</v>
      </c>
      <c r="AB1910" s="1011" t="s">
        <v>140</v>
      </c>
    </row>
    <row r="1911" spans="1:28" x14ac:dyDescent="0.25">
      <c r="A1911" s="1011">
        <v>53757761</v>
      </c>
      <c r="B1911" s="1011" t="s">
        <v>1758</v>
      </c>
      <c r="C1911" s="1011" t="s">
        <v>1326</v>
      </c>
      <c r="D1911" s="1011" t="s">
        <v>113</v>
      </c>
      <c r="E1911" s="1011" t="s">
        <v>135</v>
      </c>
      <c r="F1911" s="1011" t="s">
        <v>267</v>
      </c>
      <c r="G1911" s="1011" t="s">
        <v>1687</v>
      </c>
      <c r="H1911" s="1011" t="s">
        <v>99</v>
      </c>
      <c r="I1911" s="1011" t="s">
        <v>1462</v>
      </c>
      <c r="J1911" s="1011" t="s">
        <v>1463</v>
      </c>
      <c r="K1911" s="1011" t="s">
        <v>1329</v>
      </c>
      <c r="L1911" s="1011" t="s">
        <v>47</v>
      </c>
      <c r="M1911" s="1011" t="s">
        <v>198</v>
      </c>
      <c r="N1911" s="1011">
        <v>117</v>
      </c>
      <c r="O1911" s="1011">
        <v>88</v>
      </c>
      <c r="P1911" s="1011">
        <v>2520.6999999999998</v>
      </c>
      <c r="Q1911" s="1011">
        <v>5182.4799999999996</v>
      </c>
      <c r="R1911" s="1011">
        <v>961.06</v>
      </c>
      <c r="S1911" s="1011">
        <v>666.91703603999997</v>
      </c>
      <c r="T1911" s="1011">
        <v>0</v>
      </c>
      <c r="U1911" s="1011">
        <v>0</v>
      </c>
      <c r="V1911" s="1011">
        <v>961.06</v>
      </c>
      <c r="W1911" s="1011" t="s">
        <v>1464</v>
      </c>
      <c r="X1911" s="1011" t="s">
        <v>1331</v>
      </c>
      <c r="Y1911" s="1011" t="s">
        <v>1759</v>
      </c>
      <c r="AA1911" s="1011" t="s">
        <v>1760</v>
      </c>
      <c r="AB1911" s="1011" t="s">
        <v>140</v>
      </c>
    </row>
    <row r="1912" spans="1:28" x14ac:dyDescent="0.25">
      <c r="A1912" s="1011">
        <v>84106079</v>
      </c>
      <c r="B1912" s="1011" t="s">
        <v>1431</v>
      </c>
      <c r="C1912" s="1011" t="s">
        <v>1326</v>
      </c>
      <c r="D1912" s="1011" t="s">
        <v>1</v>
      </c>
      <c r="E1912" s="1011" t="s">
        <v>135</v>
      </c>
      <c r="F1912" s="1011" t="s">
        <v>14</v>
      </c>
      <c r="G1912" s="1011" t="s">
        <v>14</v>
      </c>
      <c r="H1912" s="1011" t="s">
        <v>92</v>
      </c>
      <c r="I1912" s="1011" t="s">
        <v>1432</v>
      </c>
      <c r="J1912" s="1011" t="s">
        <v>1433</v>
      </c>
      <c r="K1912" s="1011" t="s">
        <v>1329</v>
      </c>
      <c r="L1912" s="1011" t="s">
        <v>47</v>
      </c>
      <c r="M1912" s="1011" t="s">
        <v>198</v>
      </c>
      <c r="N1912" s="1011">
        <v>281</v>
      </c>
      <c r="O1912" s="1011">
        <v>270</v>
      </c>
      <c r="P1912" s="1011">
        <v>9705.2000000000007</v>
      </c>
      <c r="Q1912" s="1011">
        <v>6195.37</v>
      </c>
      <c r="R1912" s="1011">
        <v>406.18</v>
      </c>
      <c r="S1912" s="1011">
        <v>790.28523122000001</v>
      </c>
      <c r="T1912" s="1011">
        <v>0</v>
      </c>
      <c r="U1912" s="1011">
        <v>0</v>
      </c>
      <c r="V1912" s="1011">
        <v>406.18</v>
      </c>
      <c r="W1912" s="1011" t="s">
        <v>1434</v>
      </c>
      <c r="X1912" s="1011" t="s">
        <v>1331</v>
      </c>
      <c r="Y1912" s="1011" t="s">
        <v>1435</v>
      </c>
      <c r="AA1912" s="1011" t="s">
        <v>1436</v>
      </c>
      <c r="AB1912" s="1011" t="s">
        <v>140</v>
      </c>
    </row>
    <row r="1913" spans="1:28" x14ac:dyDescent="0.25">
      <c r="A1913" s="1011">
        <v>4138046</v>
      </c>
      <c r="B1913" s="1011" t="s">
        <v>1830</v>
      </c>
      <c r="C1913" s="1011" t="s">
        <v>1326</v>
      </c>
      <c r="D1913" s="1011" t="s">
        <v>1</v>
      </c>
      <c r="E1913" s="1011" t="s">
        <v>135</v>
      </c>
      <c r="F1913" s="1011" t="s">
        <v>34</v>
      </c>
      <c r="G1913" s="1011" t="s">
        <v>34</v>
      </c>
      <c r="H1913" s="1011" t="s">
        <v>94</v>
      </c>
      <c r="I1913" s="1011" t="s">
        <v>1831</v>
      </c>
      <c r="J1913" s="1011" t="s">
        <v>1463</v>
      </c>
      <c r="K1913" s="1011" t="s">
        <v>1329</v>
      </c>
      <c r="L1913" s="1011" t="s">
        <v>47</v>
      </c>
      <c r="M1913" s="1011" t="s">
        <v>198</v>
      </c>
      <c r="N1913" s="1011">
        <v>1224.5</v>
      </c>
      <c r="O1913" s="1011">
        <v>219.5</v>
      </c>
      <c r="P1913" s="1011">
        <v>35659</v>
      </c>
      <c r="Q1913" s="1011">
        <v>26371.02</v>
      </c>
      <c r="R1913" s="1011">
        <v>2268.6799999999998</v>
      </c>
      <c r="S1913" s="1011">
        <v>3802.4455730499999</v>
      </c>
      <c r="T1913" s="1011">
        <v>0</v>
      </c>
      <c r="U1913" s="1011">
        <v>0</v>
      </c>
      <c r="V1913" s="1011">
        <v>2145.6799999999998</v>
      </c>
      <c r="W1913" s="1011" t="s">
        <v>1464</v>
      </c>
      <c r="X1913" s="1011" t="s">
        <v>1331</v>
      </c>
      <c r="Y1913" s="1011" t="s">
        <v>1832</v>
      </c>
      <c r="AA1913" s="1011" t="s">
        <v>1833</v>
      </c>
      <c r="AB1913" s="1011" t="s">
        <v>140</v>
      </c>
    </row>
    <row r="1914" spans="1:28" x14ac:dyDescent="0.25">
      <c r="A1914" s="1011">
        <v>4138046</v>
      </c>
      <c r="B1914" s="1011" t="s">
        <v>1830</v>
      </c>
      <c r="C1914" s="1011" t="s">
        <v>1326</v>
      </c>
      <c r="D1914" s="1011" t="s">
        <v>1</v>
      </c>
      <c r="E1914" s="1011" t="s">
        <v>135</v>
      </c>
      <c r="F1914" s="1011" t="s">
        <v>34</v>
      </c>
      <c r="G1914" s="1011" t="s">
        <v>34</v>
      </c>
      <c r="H1914" s="1011" t="s">
        <v>100</v>
      </c>
      <c r="I1914" s="1011" t="s">
        <v>1831</v>
      </c>
      <c r="J1914" s="1011" t="s">
        <v>1463</v>
      </c>
      <c r="K1914" s="1011" t="s">
        <v>1329</v>
      </c>
      <c r="L1914" s="1011" t="s">
        <v>47</v>
      </c>
      <c r="M1914" s="1011" t="s">
        <v>198</v>
      </c>
      <c r="N1914" s="1011">
        <v>350</v>
      </c>
      <c r="O1914" s="1011">
        <v>87</v>
      </c>
      <c r="P1914" s="1011">
        <v>10500</v>
      </c>
      <c r="Q1914" s="1011">
        <v>28731.43</v>
      </c>
      <c r="R1914" s="1011">
        <v>908.1</v>
      </c>
      <c r="S1914" s="1011">
        <v>1131.57020414</v>
      </c>
      <c r="T1914" s="1011">
        <v>0</v>
      </c>
      <c r="U1914" s="1011">
        <v>0</v>
      </c>
      <c r="V1914" s="1011">
        <v>908.1</v>
      </c>
      <c r="W1914" s="1011" t="s">
        <v>1464</v>
      </c>
      <c r="X1914" s="1011" t="s">
        <v>1331</v>
      </c>
      <c r="Y1914" s="1011" t="s">
        <v>1832</v>
      </c>
      <c r="AA1914" s="1011" t="s">
        <v>1833</v>
      </c>
      <c r="AB1914" s="1011" t="s">
        <v>140</v>
      </c>
    </row>
    <row r="1915" spans="1:28" x14ac:dyDescent="0.25">
      <c r="A1915" s="1011">
        <v>63996508</v>
      </c>
      <c r="B1915" s="1011" t="s">
        <v>2508</v>
      </c>
      <c r="C1915" s="1011" t="s">
        <v>1326</v>
      </c>
      <c r="D1915" s="1011" t="s">
        <v>1</v>
      </c>
      <c r="E1915" s="1011" t="s">
        <v>135</v>
      </c>
      <c r="F1915" s="1011" t="s">
        <v>14</v>
      </c>
      <c r="G1915" s="1011" t="s">
        <v>14</v>
      </c>
      <c r="H1915" s="1011" t="s">
        <v>529</v>
      </c>
      <c r="I1915" s="1011" t="s">
        <v>1873</v>
      </c>
      <c r="J1915" s="1011" t="s">
        <v>1874</v>
      </c>
      <c r="K1915" s="1011" t="s">
        <v>1329</v>
      </c>
      <c r="L1915" s="1011" t="s">
        <v>47</v>
      </c>
      <c r="M1915" s="1011" t="s">
        <v>198</v>
      </c>
      <c r="N1915" s="1011">
        <v>60</v>
      </c>
      <c r="O1915" s="1011">
        <v>20</v>
      </c>
      <c r="P1915" s="1011">
        <v>4307.3900000000003</v>
      </c>
      <c r="Q1915" s="1011">
        <v>35226.21</v>
      </c>
      <c r="R1915" s="1011">
        <v>1457.1329253599999</v>
      </c>
      <c r="S1915" s="1011">
        <v>542.44171354000002</v>
      </c>
      <c r="T1915" s="1011">
        <v>2.89292536</v>
      </c>
      <c r="U1915" s="1011">
        <v>0</v>
      </c>
      <c r="V1915" s="1011">
        <v>1454.24</v>
      </c>
      <c r="W1915" s="1011" t="s">
        <v>1875</v>
      </c>
      <c r="X1915" s="1011" t="s">
        <v>1331</v>
      </c>
      <c r="Y1915" s="1011" t="s">
        <v>2509</v>
      </c>
      <c r="AA1915" s="1011" t="s">
        <v>2510</v>
      </c>
      <c r="AB1915" s="1011" t="s">
        <v>140</v>
      </c>
    </row>
    <row r="1916" spans="1:28" x14ac:dyDescent="0.25">
      <c r="A1916" s="1011">
        <v>24053233</v>
      </c>
      <c r="B1916" s="1011" t="s">
        <v>1841</v>
      </c>
      <c r="C1916" s="1011" t="s">
        <v>1326</v>
      </c>
      <c r="D1916" s="1011" t="s">
        <v>1</v>
      </c>
      <c r="E1916" s="1011" t="s">
        <v>135</v>
      </c>
      <c r="F1916" s="1011" t="s">
        <v>0</v>
      </c>
      <c r="G1916" s="1011" t="s">
        <v>0</v>
      </c>
      <c r="H1916" s="1011" t="s">
        <v>90</v>
      </c>
      <c r="I1916" s="1011" t="s">
        <v>1842</v>
      </c>
      <c r="J1916" s="1011" t="s">
        <v>1510</v>
      </c>
      <c r="K1916" s="1011" t="s">
        <v>1329</v>
      </c>
      <c r="L1916" s="1011" t="s">
        <v>47</v>
      </c>
      <c r="M1916" s="1011" t="s">
        <v>198</v>
      </c>
      <c r="N1916" s="1011">
        <v>174</v>
      </c>
      <c r="O1916" s="1011">
        <v>172</v>
      </c>
      <c r="P1916" s="1011">
        <v>6920</v>
      </c>
      <c r="Q1916" s="1011">
        <v>10759.7</v>
      </c>
      <c r="R1916" s="1011">
        <v>2713.06</v>
      </c>
      <c r="S1916" s="1011">
        <v>1132.4155873899999</v>
      </c>
      <c r="T1916" s="1011">
        <v>0</v>
      </c>
      <c r="U1916" s="1011">
        <v>0</v>
      </c>
      <c r="V1916" s="1011">
        <v>2713.06</v>
      </c>
      <c r="W1916" s="1011" t="s">
        <v>1511</v>
      </c>
      <c r="X1916" s="1011" t="s">
        <v>1331</v>
      </c>
      <c r="Y1916" s="1011" t="s">
        <v>1843</v>
      </c>
      <c r="AA1916" s="1011" t="s">
        <v>1844</v>
      </c>
      <c r="AB1916" s="1011" t="s">
        <v>140</v>
      </c>
    </row>
    <row r="1917" spans="1:28" x14ac:dyDescent="0.25">
      <c r="A1917" s="1011">
        <v>24114548</v>
      </c>
      <c r="B1917" s="1011" t="s">
        <v>2567</v>
      </c>
      <c r="C1917" s="1011" t="s">
        <v>1326</v>
      </c>
      <c r="D1917" s="1011" t="s">
        <v>1</v>
      </c>
      <c r="E1917" s="1011" t="s">
        <v>135</v>
      </c>
      <c r="F1917" s="1011" t="s">
        <v>34</v>
      </c>
      <c r="G1917" s="1011" t="s">
        <v>34</v>
      </c>
      <c r="H1917" s="1011" t="s">
        <v>530</v>
      </c>
      <c r="I1917" s="1011" t="s">
        <v>2568</v>
      </c>
      <c r="J1917" s="1011" t="s">
        <v>1416</v>
      </c>
      <c r="K1917" s="1011" t="s">
        <v>1329</v>
      </c>
      <c r="L1917" s="1011" t="s">
        <v>47</v>
      </c>
      <c r="M1917" s="1011" t="s">
        <v>198</v>
      </c>
      <c r="N1917" s="1011">
        <v>32</v>
      </c>
      <c r="O1917" s="1011">
        <v>0</v>
      </c>
      <c r="P1917" s="1011">
        <v>1931.42</v>
      </c>
      <c r="Q1917" s="1011">
        <v>5542.16</v>
      </c>
      <c r="R1917" s="1011">
        <v>588.80999999999995</v>
      </c>
      <c r="S1917" s="1011">
        <v>212.62753293</v>
      </c>
      <c r="T1917" s="1011">
        <v>0</v>
      </c>
      <c r="U1917" s="1011">
        <v>0</v>
      </c>
      <c r="V1917" s="1011">
        <v>588.80999999999995</v>
      </c>
      <c r="W1917" s="1011" t="s">
        <v>1397</v>
      </c>
      <c r="X1917" s="1011" t="s">
        <v>1331</v>
      </c>
      <c r="Y1917" s="1011" t="s">
        <v>2569</v>
      </c>
      <c r="AA1917" s="1011" t="s">
        <v>2111</v>
      </c>
      <c r="AB1917" s="1011" t="s">
        <v>140</v>
      </c>
    </row>
    <row r="1918" spans="1:28" x14ac:dyDescent="0.25">
      <c r="A1918" s="1011">
        <v>23942782</v>
      </c>
      <c r="B1918" s="1011" t="s">
        <v>2101</v>
      </c>
      <c r="C1918" s="1011" t="s">
        <v>1326</v>
      </c>
      <c r="D1918" s="1011" t="s">
        <v>1</v>
      </c>
      <c r="E1918" s="1011" t="s">
        <v>135</v>
      </c>
      <c r="F1918" s="1011" t="s">
        <v>34</v>
      </c>
      <c r="G1918" s="1011" t="s">
        <v>34</v>
      </c>
      <c r="H1918" s="1011" t="s">
        <v>88</v>
      </c>
      <c r="I1918" s="1011" t="s">
        <v>1376</v>
      </c>
      <c r="J1918" s="1011" t="s">
        <v>1377</v>
      </c>
      <c r="K1918" s="1011" t="s">
        <v>1329</v>
      </c>
      <c r="L1918" s="1011" t="s">
        <v>47</v>
      </c>
      <c r="M1918" s="1011" t="s">
        <v>198</v>
      </c>
      <c r="N1918" s="1011">
        <v>76</v>
      </c>
      <c r="O1918" s="1011">
        <v>42</v>
      </c>
      <c r="P1918" s="1011">
        <v>1009</v>
      </c>
      <c r="Q1918" s="1011">
        <v>3620.78</v>
      </c>
      <c r="R1918" s="1011">
        <v>559.19000000000005</v>
      </c>
      <c r="S1918" s="1011">
        <v>326.31326438999997</v>
      </c>
      <c r="T1918" s="1011">
        <v>0</v>
      </c>
      <c r="U1918" s="1011">
        <v>0</v>
      </c>
      <c r="V1918" s="1011">
        <v>559.19000000000005</v>
      </c>
      <c r="W1918" s="1011" t="s">
        <v>1378</v>
      </c>
      <c r="X1918" s="1011" t="s">
        <v>1331</v>
      </c>
      <c r="Y1918" s="1011" t="s">
        <v>2102</v>
      </c>
      <c r="AA1918" s="1011" t="s">
        <v>2103</v>
      </c>
      <c r="AB1918" s="1011" t="s">
        <v>140</v>
      </c>
    </row>
    <row r="1919" spans="1:28" x14ac:dyDescent="0.25">
      <c r="A1919" s="1011">
        <v>14054480</v>
      </c>
      <c r="B1919" s="1011" t="s">
        <v>2458</v>
      </c>
      <c r="C1919" s="1011" t="s">
        <v>1326</v>
      </c>
      <c r="D1919" s="1011" t="s">
        <v>1</v>
      </c>
      <c r="E1919" s="1011" t="s">
        <v>135</v>
      </c>
      <c r="F1919" s="1011" t="s">
        <v>34</v>
      </c>
      <c r="G1919" s="1011" t="s">
        <v>34</v>
      </c>
      <c r="H1919" s="1011" t="s">
        <v>93</v>
      </c>
      <c r="I1919" s="1011" t="s">
        <v>2459</v>
      </c>
      <c r="J1919" s="1011" t="s">
        <v>1421</v>
      </c>
      <c r="K1919" s="1011" t="s">
        <v>1329</v>
      </c>
      <c r="L1919" s="1011" t="s">
        <v>47</v>
      </c>
      <c r="M1919" s="1011" t="s">
        <v>198</v>
      </c>
      <c r="N1919" s="1011">
        <v>924</v>
      </c>
      <c r="O1919" s="1011">
        <v>595</v>
      </c>
      <c r="P1919" s="1011">
        <v>15303.58</v>
      </c>
      <c r="Q1919" s="1011">
        <v>27273.43</v>
      </c>
      <c r="R1919" s="1011">
        <v>3510</v>
      </c>
      <c r="S1919" s="1011">
        <v>3619.2382091200002</v>
      </c>
      <c r="T1919" s="1011">
        <v>0</v>
      </c>
      <c r="U1919" s="1011">
        <v>0</v>
      </c>
      <c r="V1919" s="1011">
        <v>3510</v>
      </c>
      <c r="W1919" s="1011" t="s">
        <v>1422</v>
      </c>
      <c r="X1919" s="1011" t="s">
        <v>1331</v>
      </c>
      <c r="Y1919" s="1011" t="s">
        <v>2460</v>
      </c>
      <c r="AA1919" s="1011" t="s">
        <v>2461</v>
      </c>
      <c r="AB1919" s="1011" t="s">
        <v>140</v>
      </c>
    </row>
    <row r="1920" spans="1:28" x14ac:dyDescent="0.25">
      <c r="A1920" s="1011">
        <v>24088635</v>
      </c>
      <c r="B1920" s="1011" t="s">
        <v>2014</v>
      </c>
      <c r="C1920" s="1011" t="s">
        <v>1326</v>
      </c>
      <c r="D1920" s="1011" t="s">
        <v>1</v>
      </c>
      <c r="E1920" s="1011" t="s">
        <v>135</v>
      </c>
      <c r="F1920" s="1011" t="s">
        <v>14</v>
      </c>
      <c r="G1920" s="1011" t="s">
        <v>14</v>
      </c>
      <c r="H1920" s="1011" t="s">
        <v>94</v>
      </c>
      <c r="I1920" s="1011" t="s">
        <v>2015</v>
      </c>
      <c r="J1920" s="1011" t="s">
        <v>1463</v>
      </c>
      <c r="K1920" s="1011" t="s">
        <v>1329</v>
      </c>
      <c r="L1920" s="1011" t="s">
        <v>47</v>
      </c>
      <c r="M1920" s="1011" t="s">
        <v>198</v>
      </c>
      <c r="N1920" s="1011">
        <v>110</v>
      </c>
      <c r="O1920" s="1011">
        <v>58</v>
      </c>
      <c r="P1920" s="1011">
        <v>3790</v>
      </c>
      <c r="Q1920" s="1011">
        <v>2733.24</v>
      </c>
      <c r="R1920" s="1011">
        <v>673.89</v>
      </c>
      <c r="S1920" s="1011">
        <v>338.04796919</v>
      </c>
      <c r="T1920" s="1011">
        <v>0</v>
      </c>
      <c r="U1920" s="1011">
        <v>0</v>
      </c>
      <c r="V1920" s="1011">
        <v>663.39</v>
      </c>
      <c r="W1920" s="1011" t="s">
        <v>1464</v>
      </c>
      <c r="X1920" s="1011" t="s">
        <v>1331</v>
      </c>
      <c r="Y1920" s="1011" t="s">
        <v>2016</v>
      </c>
      <c r="AA1920" s="1011" t="s">
        <v>2017</v>
      </c>
      <c r="AB1920" s="1011" t="s">
        <v>140</v>
      </c>
    </row>
    <row r="1921" spans="1:28" x14ac:dyDescent="0.25">
      <c r="A1921" s="1011">
        <v>3757812</v>
      </c>
      <c r="B1921" s="1011" t="s">
        <v>1497</v>
      </c>
      <c r="C1921" s="1011" t="s">
        <v>1326</v>
      </c>
      <c r="D1921" s="1011" t="s">
        <v>1</v>
      </c>
      <c r="E1921" s="1011" t="s">
        <v>135</v>
      </c>
      <c r="F1921" s="1011" t="s">
        <v>11</v>
      </c>
      <c r="G1921" s="1011" t="s">
        <v>11</v>
      </c>
      <c r="H1921" s="1011" t="s">
        <v>91</v>
      </c>
      <c r="I1921" s="1011" t="s">
        <v>1359</v>
      </c>
      <c r="J1921" s="1011" t="s">
        <v>1360</v>
      </c>
      <c r="K1921" s="1011" t="s">
        <v>1329</v>
      </c>
      <c r="L1921" s="1011" t="s">
        <v>47</v>
      </c>
      <c r="M1921" s="1011" t="s">
        <v>198</v>
      </c>
      <c r="N1921" s="1011">
        <v>68</v>
      </c>
      <c r="O1921" s="1011">
        <v>66</v>
      </c>
      <c r="P1921" s="1011">
        <v>837.4</v>
      </c>
      <c r="Q1921" s="1011">
        <v>4211.3</v>
      </c>
      <c r="R1921" s="1011">
        <v>749.57000026000003</v>
      </c>
      <c r="S1921" s="1011">
        <v>595.01209946999995</v>
      </c>
      <c r="T1921" s="1011">
        <v>2.6E-7</v>
      </c>
      <c r="U1921" s="1011">
        <v>3.56</v>
      </c>
      <c r="V1921" s="1011">
        <v>753.13</v>
      </c>
      <c r="W1921" s="1011" t="s">
        <v>1361</v>
      </c>
      <c r="X1921" s="1011" t="s">
        <v>1331</v>
      </c>
      <c r="Y1921" s="1011" t="s">
        <v>2182</v>
      </c>
      <c r="AA1921" s="1011" t="s">
        <v>2183</v>
      </c>
      <c r="AB1921" s="1011" t="s">
        <v>140</v>
      </c>
    </row>
    <row r="1922" spans="1:28" x14ac:dyDescent="0.25">
      <c r="A1922" s="1011">
        <v>24091738</v>
      </c>
      <c r="B1922" s="1011" t="s">
        <v>1804</v>
      </c>
      <c r="C1922" s="1011" t="s">
        <v>1326</v>
      </c>
      <c r="D1922" s="1011" t="s">
        <v>1</v>
      </c>
      <c r="E1922" s="1011" t="s">
        <v>135</v>
      </c>
      <c r="F1922" s="1011" t="s">
        <v>20</v>
      </c>
      <c r="G1922" s="1011" t="s">
        <v>20</v>
      </c>
      <c r="H1922" s="1011" t="s">
        <v>95</v>
      </c>
      <c r="I1922" s="1011" t="s">
        <v>1805</v>
      </c>
      <c r="J1922" s="1011" t="s">
        <v>1806</v>
      </c>
      <c r="K1922" s="1011" t="s">
        <v>1329</v>
      </c>
      <c r="L1922" s="1011" t="s">
        <v>47</v>
      </c>
      <c r="M1922" s="1011" t="s">
        <v>198</v>
      </c>
      <c r="N1922" s="1011">
        <v>167.58330000000001</v>
      </c>
      <c r="O1922" s="1011">
        <v>113.33329999999999</v>
      </c>
      <c r="P1922" s="1011">
        <v>1948.68</v>
      </c>
      <c r="Q1922" s="1011">
        <v>8413.18</v>
      </c>
      <c r="R1922" s="1011">
        <v>865.29805940999995</v>
      </c>
      <c r="S1922" s="1011">
        <v>2398.9226508100001</v>
      </c>
      <c r="T1922" s="1011">
        <v>-4.194059E-2</v>
      </c>
      <c r="U1922" s="1011">
        <v>0</v>
      </c>
      <c r="V1922" s="1011">
        <v>865.34</v>
      </c>
      <c r="W1922" s="1011" t="s">
        <v>10</v>
      </c>
      <c r="X1922" s="1011" t="s">
        <v>1331</v>
      </c>
      <c r="Y1922" s="1011" t="s">
        <v>1807</v>
      </c>
      <c r="AA1922" s="1011" t="s">
        <v>1808</v>
      </c>
      <c r="AB1922" s="1011" t="s">
        <v>140</v>
      </c>
    </row>
    <row r="1923" spans="1:28" x14ac:dyDescent="0.25">
      <c r="A1923" s="1011">
        <v>83755538</v>
      </c>
      <c r="B1923" s="1011" t="s">
        <v>1738</v>
      </c>
      <c r="C1923" s="1011" t="s">
        <v>417</v>
      </c>
      <c r="D1923" s="1011" t="s">
        <v>113</v>
      </c>
      <c r="E1923" s="1011" t="s">
        <v>135</v>
      </c>
      <c r="F1923" s="1011" t="s">
        <v>267</v>
      </c>
      <c r="G1923" s="1011" t="s">
        <v>1687</v>
      </c>
      <c r="H1923" s="1011" t="s">
        <v>530</v>
      </c>
      <c r="I1923" s="1011" t="s">
        <v>1662</v>
      </c>
      <c r="J1923" s="1011" t="s">
        <v>1663</v>
      </c>
      <c r="K1923" s="1011" t="s">
        <v>1329</v>
      </c>
      <c r="L1923" s="1011" t="s">
        <v>47</v>
      </c>
      <c r="M1923" s="1011" t="s">
        <v>198</v>
      </c>
      <c r="N1923" s="1011">
        <v>74</v>
      </c>
      <c r="O1923" s="1011">
        <v>70</v>
      </c>
      <c r="P1923" s="1011">
        <v>1263.9000000000001</v>
      </c>
      <c r="Q1923" s="1011">
        <v>5282.97</v>
      </c>
      <c r="R1923" s="1011">
        <v>1034.7</v>
      </c>
      <c r="S1923" s="1011">
        <v>354.46257558999997</v>
      </c>
      <c r="T1923" s="1011">
        <v>0</v>
      </c>
      <c r="U1923" s="1011">
        <v>0</v>
      </c>
      <c r="V1923" s="1011">
        <v>1034.7</v>
      </c>
      <c r="W1923" s="1011" t="s">
        <v>1664</v>
      </c>
      <c r="X1923" s="1011" t="s">
        <v>1331</v>
      </c>
      <c r="Y1923" s="1011" t="s">
        <v>1739</v>
      </c>
      <c r="AA1923" s="1011" t="s">
        <v>1740</v>
      </c>
      <c r="AB1923" s="1011" t="s">
        <v>140</v>
      </c>
    </row>
    <row r="1924" spans="1:28" x14ac:dyDescent="0.25">
      <c r="A1924" s="1011">
        <v>23787096</v>
      </c>
      <c r="B1924" s="1011" t="s">
        <v>1792</v>
      </c>
      <c r="C1924" s="1011" t="s">
        <v>1326</v>
      </c>
      <c r="D1924" s="1011" t="s">
        <v>1</v>
      </c>
      <c r="E1924" s="1011" t="s">
        <v>135</v>
      </c>
      <c r="F1924" s="1011" t="s">
        <v>20</v>
      </c>
      <c r="G1924" s="1011" t="s">
        <v>20</v>
      </c>
      <c r="H1924" s="1011" t="s">
        <v>88</v>
      </c>
      <c r="I1924" s="1011" t="s">
        <v>1793</v>
      </c>
      <c r="J1924" s="1011" t="s">
        <v>1794</v>
      </c>
      <c r="K1924" s="1011" t="s">
        <v>1329</v>
      </c>
      <c r="L1924" s="1011" t="s">
        <v>47</v>
      </c>
      <c r="M1924" s="1011" t="s">
        <v>198</v>
      </c>
      <c r="N1924" s="1011">
        <v>45</v>
      </c>
      <c r="O1924" s="1011">
        <v>45</v>
      </c>
      <c r="P1924" s="1011">
        <v>450</v>
      </c>
      <c r="Q1924" s="1011">
        <v>4482.6899999999996</v>
      </c>
      <c r="R1924" s="1011">
        <v>1236.3699999999999</v>
      </c>
      <c r="S1924" s="1011">
        <v>287.21080000000001</v>
      </c>
      <c r="T1924" s="1011">
        <v>0</v>
      </c>
      <c r="U1924" s="1011">
        <v>0</v>
      </c>
      <c r="V1924" s="1011">
        <v>1236.3699999999999</v>
      </c>
      <c r="W1924" s="1011" t="s">
        <v>1795</v>
      </c>
      <c r="X1924" s="1011" t="s">
        <v>1331</v>
      </c>
      <c r="Y1924" s="1011" t="s">
        <v>1796</v>
      </c>
      <c r="AA1924" s="1011" t="s">
        <v>1797</v>
      </c>
      <c r="AB1924" s="1011" t="s">
        <v>140</v>
      </c>
    </row>
    <row r="1925" spans="1:28" x14ac:dyDescent="0.25">
      <c r="A1925" s="1011">
        <v>73755514</v>
      </c>
      <c r="B1925" s="1011" t="s">
        <v>1661</v>
      </c>
      <c r="C1925" s="1011" t="s">
        <v>1326</v>
      </c>
      <c r="D1925" s="1011" t="s">
        <v>1</v>
      </c>
      <c r="E1925" s="1011" t="s">
        <v>135</v>
      </c>
      <c r="F1925" s="1011" t="s">
        <v>38</v>
      </c>
      <c r="G1925" s="1011" t="s">
        <v>38</v>
      </c>
      <c r="H1925" s="1011" t="s">
        <v>93</v>
      </c>
      <c r="I1925" s="1011" t="s">
        <v>1662</v>
      </c>
      <c r="J1925" s="1011" t="s">
        <v>1663</v>
      </c>
      <c r="K1925" s="1011" t="s">
        <v>1329</v>
      </c>
      <c r="L1925" s="1011" t="s">
        <v>47</v>
      </c>
      <c r="M1925" s="1011" t="s">
        <v>198</v>
      </c>
      <c r="N1925" s="1011">
        <v>591.25</v>
      </c>
      <c r="O1925" s="1011">
        <v>20.25</v>
      </c>
      <c r="P1925" s="1011">
        <v>7309.66</v>
      </c>
      <c r="Q1925" s="1011">
        <v>15646.03</v>
      </c>
      <c r="R1925" s="1011">
        <v>-839.63</v>
      </c>
      <c r="S1925" s="1011">
        <v>1909.10855655</v>
      </c>
      <c r="T1925" s="1011">
        <v>456</v>
      </c>
      <c r="U1925" s="1011">
        <v>1395.56</v>
      </c>
      <c r="V1925" s="1011">
        <v>699.53</v>
      </c>
      <c r="W1925" s="1011" t="s">
        <v>1664</v>
      </c>
      <c r="X1925" s="1011" t="s">
        <v>1331</v>
      </c>
      <c r="Y1925" s="1011" t="s">
        <v>1665</v>
      </c>
      <c r="AA1925" s="1011" t="s">
        <v>1666</v>
      </c>
      <c r="AB1925" s="1011" t="s">
        <v>140</v>
      </c>
    </row>
    <row r="1926" spans="1:28" x14ac:dyDescent="0.25">
      <c r="A1926" s="1011">
        <v>94231842</v>
      </c>
      <c r="B1926" s="1011" t="s">
        <v>1946</v>
      </c>
      <c r="C1926" s="1011" t="s">
        <v>1326</v>
      </c>
      <c r="D1926" s="1011" t="s">
        <v>1</v>
      </c>
      <c r="E1926" s="1011" t="s">
        <v>135</v>
      </c>
      <c r="F1926" s="1011" t="s">
        <v>11</v>
      </c>
      <c r="G1926" s="1011" t="s">
        <v>11</v>
      </c>
      <c r="H1926" s="1011" t="s">
        <v>89</v>
      </c>
      <c r="I1926" s="1011" t="s">
        <v>1947</v>
      </c>
      <c r="J1926" s="1011" t="s">
        <v>1868</v>
      </c>
      <c r="K1926" s="1011" t="s">
        <v>1329</v>
      </c>
      <c r="L1926" s="1011" t="s">
        <v>47</v>
      </c>
      <c r="M1926" s="1011" t="s">
        <v>198</v>
      </c>
      <c r="N1926" s="1011">
        <v>11</v>
      </c>
      <c r="O1926" s="1011">
        <v>11</v>
      </c>
      <c r="P1926" s="1011">
        <v>110</v>
      </c>
      <c r="Q1926" s="1011">
        <v>375.29</v>
      </c>
      <c r="R1926" s="1011">
        <v>58.04</v>
      </c>
      <c r="S1926" s="1011">
        <v>76.530105239999997</v>
      </c>
      <c r="T1926" s="1011">
        <v>0</v>
      </c>
      <c r="U1926" s="1011">
        <v>0</v>
      </c>
      <c r="V1926" s="1011">
        <v>58.04</v>
      </c>
      <c r="W1926" s="1011" t="s">
        <v>1869</v>
      </c>
      <c r="X1926" s="1011" t="s">
        <v>1331</v>
      </c>
      <c r="Y1926" s="1011" t="s">
        <v>1948</v>
      </c>
      <c r="AA1926" s="1011" t="s">
        <v>1949</v>
      </c>
      <c r="AB1926" s="1011" t="s">
        <v>140</v>
      </c>
    </row>
    <row r="1927" spans="1:28" x14ac:dyDescent="0.25">
      <c r="A1927" s="1011">
        <v>63995401</v>
      </c>
      <c r="B1927" s="1011" t="s">
        <v>1419</v>
      </c>
      <c r="C1927" s="1011" t="s">
        <v>1326</v>
      </c>
      <c r="D1927" s="1011" t="s">
        <v>1</v>
      </c>
      <c r="E1927" s="1011" t="s">
        <v>135</v>
      </c>
      <c r="F1927" s="1011" t="s">
        <v>6</v>
      </c>
      <c r="G1927" s="1011" t="s">
        <v>6</v>
      </c>
      <c r="H1927" s="1011" t="s">
        <v>529</v>
      </c>
      <c r="I1927" s="1011" t="s">
        <v>1420</v>
      </c>
      <c r="J1927" s="1011" t="s">
        <v>1421</v>
      </c>
      <c r="K1927" s="1011" t="s">
        <v>1329</v>
      </c>
      <c r="L1927" s="1011" t="s">
        <v>47</v>
      </c>
      <c r="M1927" s="1011" t="s">
        <v>198</v>
      </c>
      <c r="N1927" s="1011">
        <v>133</v>
      </c>
      <c r="O1927" s="1011">
        <v>37</v>
      </c>
      <c r="P1927" s="1011">
        <v>3793.65</v>
      </c>
      <c r="Q1927" s="1011">
        <v>22630.65</v>
      </c>
      <c r="R1927" s="1011">
        <v>1533.72489367</v>
      </c>
      <c r="S1927" s="1011">
        <v>504.31259898000002</v>
      </c>
      <c r="T1927" s="1011">
        <v>6.85489367</v>
      </c>
      <c r="U1927" s="1011">
        <v>0</v>
      </c>
      <c r="V1927" s="1011">
        <v>1526.87</v>
      </c>
      <c r="W1927" s="1011" t="s">
        <v>1422</v>
      </c>
      <c r="X1927" s="1011" t="s">
        <v>1331</v>
      </c>
      <c r="Y1927" s="1011" t="s">
        <v>1423</v>
      </c>
      <c r="AA1927" s="1011" t="s">
        <v>1424</v>
      </c>
      <c r="AB1927" s="1011" t="s">
        <v>140</v>
      </c>
    </row>
    <row r="1928" spans="1:28" x14ac:dyDescent="0.25">
      <c r="A1928" s="1011">
        <v>74068347</v>
      </c>
      <c r="B1928" s="1011" t="s">
        <v>1741</v>
      </c>
      <c r="C1928" s="1011" t="s">
        <v>1326</v>
      </c>
      <c r="D1928" s="1011" t="s">
        <v>1</v>
      </c>
      <c r="E1928" s="1011" t="s">
        <v>135</v>
      </c>
      <c r="F1928" s="1011" t="s">
        <v>14</v>
      </c>
      <c r="G1928" s="1011" t="s">
        <v>14</v>
      </c>
      <c r="H1928" s="1011" t="s">
        <v>102</v>
      </c>
      <c r="I1928" s="1011" t="s">
        <v>1742</v>
      </c>
      <c r="J1928" s="1011" t="s">
        <v>1565</v>
      </c>
      <c r="K1928" s="1011" t="s">
        <v>1329</v>
      </c>
      <c r="L1928" s="1011" t="s">
        <v>47</v>
      </c>
      <c r="M1928" s="1011" t="s">
        <v>198</v>
      </c>
      <c r="N1928" s="1011">
        <v>291.59980000000002</v>
      </c>
      <c r="O1928" s="1011">
        <v>168.49979999999999</v>
      </c>
      <c r="P1928" s="1011">
        <v>7122.15</v>
      </c>
      <c r="Q1928" s="1011">
        <v>15747.89</v>
      </c>
      <c r="R1928" s="1011">
        <v>-2041.5683286999999</v>
      </c>
      <c r="S1928" s="1011">
        <v>4478.2148808299999</v>
      </c>
      <c r="T1928" s="1011">
        <v>39.361671299999998</v>
      </c>
      <c r="U1928" s="1011">
        <v>3923.59</v>
      </c>
      <c r="V1928" s="1011">
        <v>1842.66</v>
      </c>
      <c r="W1928" s="1011" t="s">
        <v>65</v>
      </c>
      <c r="X1928" s="1011" t="s">
        <v>1331</v>
      </c>
      <c r="Y1928" s="1011" t="s">
        <v>1743</v>
      </c>
      <c r="AA1928" s="1011" t="s">
        <v>1744</v>
      </c>
      <c r="AB1928" s="1011" t="s">
        <v>140</v>
      </c>
    </row>
    <row r="1929" spans="1:28" x14ac:dyDescent="0.25">
      <c r="A1929" s="1011">
        <v>24106957</v>
      </c>
      <c r="B1929" s="1011" t="s">
        <v>1381</v>
      </c>
      <c r="C1929" s="1011" t="s">
        <v>1326</v>
      </c>
      <c r="D1929" s="1011" t="s">
        <v>1</v>
      </c>
      <c r="E1929" s="1011" t="s">
        <v>135</v>
      </c>
      <c r="F1929" s="1011" t="s">
        <v>15</v>
      </c>
      <c r="G1929" s="1011" t="s">
        <v>15</v>
      </c>
      <c r="H1929" s="1011" t="s">
        <v>90</v>
      </c>
      <c r="I1929" s="1011" t="s">
        <v>1382</v>
      </c>
      <c r="J1929" s="1011" t="s">
        <v>1383</v>
      </c>
      <c r="K1929" s="1011" t="s">
        <v>1329</v>
      </c>
      <c r="L1929" s="1011" t="s">
        <v>47</v>
      </c>
      <c r="M1929" s="1011" t="s">
        <v>198</v>
      </c>
      <c r="N1929" s="1011">
        <v>173</v>
      </c>
      <c r="O1929" s="1011">
        <v>165</v>
      </c>
      <c r="P1929" s="1011">
        <v>5450.9</v>
      </c>
      <c r="Q1929" s="1011">
        <v>11540.32</v>
      </c>
      <c r="R1929" s="1011">
        <v>1246.82</v>
      </c>
      <c r="S1929" s="1011">
        <v>874.36401751999995</v>
      </c>
      <c r="T1929" s="1011">
        <v>0</v>
      </c>
      <c r="U1929" s="1011">
        <v>0</v>
      </c>
      <c r="V1929" s="1011">
        <v>1238.8599999999999</v>
      </c>
      <c r="W1929" s="1011" t="s">
        <v>1384</v>
      </c>
      <c r="X1929" s="1011" t="s">
        <v>1331</v>
      </c>
      <c r="Y1929" s="1011" t="s">
        <v>1385</v>
      </c>
      <c r="AA1929" s="1011" t="s">
        <v>1386</v>
      </c>
      <c r="AB1929" s="1011" t="s">
        <v>140</v>
      </c>
    </row>
    <row r="1930" spans="1:28" x14ac:dyDescent="0.25">
      <c r="A1930" s="1011">
        <v>44180420</v>
      </c>
      <c r="B1930" s="1011" t="s">
        <v>1600</v>
      </c>
      <c r="C1930" s="1011" t="s">
        <v>1326</v>
      </c>
      <c r="D1930" s="1011" t="s">
        <v>1</v>
      </c>
      <c r="E1930" s="1011" t="s">
        <v>135</v>
      </c>
      <c r="F1930" s="1011" t="s">
        <v>11</v>
      </c>
      <c r="G1930" s="1011" t="s">
        <v>11</v>
      </c>
      <c r="H1930" s="1011" t="s">
        <v>94</v>
      </c>
      <c r="I1930" s="1011" t="s">
        <v>1601</v>
      </c>
      <c r="J1930" s="1011" t="s">
        <v>1602</v>
      </c>
      <c r="K1930" s="1011" t="s">
        <v>1329</v>
      </c>
      <c r="L1930" s="1011" t="s">
        <v>47</v>
      </c>
      <c r="M1930" s="1011" t="s">
        <v>198</v>
      </c>
      <c r="N1930" s="1011">
        <v>267</v>
      </c>
      <c r="O1930" s="1011">
        <v>229</v>
      </c>
      <c r="P1930" s="1011">
        <v>5439.5</v>
      </c>
      <c r="Q1930" s="1011">
        <v>6218.98</v>
      </c>
      <c r="R1930" s="1011">
        <v>1336.88</v>
      </c>
      <c r="S1930" s="1011">
        <v>748.56905720999998</v>
      </c>
      <c r="T1930" s="1011">
        <v>0</v>
      </c>
      <c r="U1930" s="1011">
        <v>0</v>
      </c>
      <c r="V1930" s="1011">
        <v>1336.88</v>
      </c>
      <c r="W1930" s="1011" t="s">
        <v>1603</v>
      </c>
      <c r="X1930" s="1011" t="s">
        <v>1331</v>
      </c>
      <c r="Y1930" s="1011" t="s">
        <v>1604</v>
      </c>
      <c r="AA1930" s="1011" t="s">
        <v>1605</v>
      </c>
      <c r="AB1930" s="1011" t="s">
        <v>140</v>
      </c>
    </row>
    <row r="1931" spans="1:28" x14ac:dyDescent="0.25">
      <c r="A1931" s="1011">
        <v>14149348</v>
      </c>
      <c r="B1931" s="1011" t="s">
        <v>1467</v>
      </c>
      <c r="C1931" s="1011" t="s">
        <v>1326</v>
      </c>
      <c r="D1931" s="1011" t="s">
        <v>1</v>
      </c>
      <c r="E1931" s="1011" t="s">
        <v>135</v>
      </c>
      <c r="F1931" s="1011" t="s">
        <v>20</v>
      </c>
      <c r="G1931" s="1011" t="s">
        <v>20</v>
      </c>
      <c r="H1931" s="1011" t="s">
        <v>88</v>
      </c>
      <c r="I1931" s="1011" t="s">
        <v>2001</v>
      </c>
      <c r="J1931" s="1011" t="s">
        <v>1985</v>
      </c>
      <c r="K1931" s="1011" t="s">
        <v>1329</v>
      </c>
      <c r="L1931" s="1011" t="s">
        <v>47</v>
      </c>
      <c r="M1931" s="1011" t="s">
        <v>198</v>
      </c>
      <c r="N1931" s="1011">
        <v>219</v>
      </c>
      <c r="O1931" s="1011">
        <v>205</v>
      </c>
      <c r="P1931" s="1011">
        <v>2215</v>
      </c>
      <c r="Q1931" s="1011">
        <v>9644.6200000000008</v>
      </c>
      <c r="R1931" s="1011">
        <v>-518.29999999999995</v>
      </c>
      <c r="S1931" s="1011">
        <v>1237.4449999999999</v>
      </c>
      <c r="T1931" s="1011">
        <v>0</v>
      </c>
      <c r="U1931" s="1011">
        <v>0</v>
      </c>
      <c r="V1931" s="1011">
        <v>-518.29999999999995</v>
      </c>
      <c r="W1931" s="1011" t="s">
        <v>10</v>
      </c>
      <c r="X1931" s="1011" t="s">
        <v>1331</v>
      </c>
      <c r="Y1931" s="1011" t="s">
        <v>2497</v>
      </c>
      <c r="AA1931" s="1011" t="s">
        <v>1599</v>
      </c>
      <c r="AB1931" s="1011" t="s">
        <v>140</v>
      </c>
    </row>
    <row r="1932" spans="1:28" x14ac:dyDescent="0.25">
      <c r="A1932" s="1011">
        <v>93921609</v>
      </c>
      <c r="B1932" s="1011" t="s">
        <v>2158</v>
      </c>
      <c r="C1932" s="1011" t="s">
        <v>1326</v>
      </c>
      <c r="D1932" s="1011" t="s">
        <v>1</v>
      </c>
      <c r="E1932" s="1011" t="s">
        <v>135</v>
      </c>
      <c r="F1932" s="1011" t="s">
        <v>14</v>
      </c>
      <c r="G1932" s="1011" t="s">
        <v>14</v>
      </c>
      <c r="H1932" s="1011" t="s">
        <v>90</v>
      </c>
      <c r="I1932" s="1011" t="s">
        <v>2159</v>
      </c>
      <c r="J1932" s="1011" t="s">
        <v>2160</v>
      </c>
      <c r="K1932" s="1011" t="s">
        <v>1329</v>
      </c>
      <c r="L1932" s="1011" t="s">
        <v>47</v>
      </c>
      <c r="M1932" s="1011" t="s">
        <v>198</v>
      </c>
      <c r="N1932" s="1011">
        <v>82</v>
      </c>
      <c r="O1932" s="1011">
        <v>81</v>
      </c>
      <c r="P1932" s="1011">
        <v>2976.3</v>
      </c>
      <c r="Q1932" s="1011">
        <v>5002.72</v>
      </c>
      <c r="R1932" s="1011">
        <v>845.47</v>
      </c>
      <c r="S1932" s="1011">
        <v>533.80522569000004</v>
      </c>
      <c r="T1932" s="1011">
        <v>0</v>
      </c>
      <c r="U1932" s="1011">
        <v>0</v>
      </c>
      <c r="V1932" s="1011">
        <v>845.47</v>
      </c>
      <c r="W1932" s="1011" t="s">
        <v>2161</v>
      </c>
      <c r="X1932" s="1011" t="s">
        <v>1331</v>
      </c>
      <c r="Y1932" s="1011" t="s">
        <v>2162</v>
      </c>
      <c r="AA1932" s="1011" t="s">
        <v>2163</v>
      </c>
      <c r="AB1932" s="1011" t="s">
        <v>140</v>
      </c>
    </row>
    <row r="1933" spans="1:28" x14ac:dyDescent="0.25">
      <c r="A1933" s="1011">
        <v>13942362</v>
      </c>
      <c r="B1933" s="1011" t="s">
        <v>1713</v>
      </c>
      <c r="C1933" s="1011" t="s">
        <v>1326</v>
      </c>
      <c r="D1933" s="1011" t="s">
        <v>1</v>
      </c>
      <c r="E1933" s="1011" t="s">
        <v>135</v>
      </c>
      <c r="F1933" s="1011" t="s">
        <v>38</v>
      </c>
      <c r="G1933" s="1011" t="s">
        <v>38</v>
      </c>
      <c r="H1933" s="1011" t="s">
        <v>97</v>
      </c>
      <c r="I1933" s="1011" t="s">
        <v>1388</v>
      </c>
      <c r="J1933" s="1011" t="s">
        <v>1389</v>
      </c>
      <c r="K1933" s="1011" t="s">
        <v>1329</v>
      </c>
      <c r="L1933" s="1011" t="s">
        <v>47</v>
      </c>
      <c r="M1933" s="1011" t="s">
        <v>198</v>
      </c>
      <c r="N1933" s="1011">
        <v>55.5</v>
      </c>
      <c r="O1933" s="1011">
        <v>12</v>
      </c>
      <c r="P1933" s="1011">
        <v>1122.98</v>
      </c>
      <c r="Q1933" s="1011">
        <v>2729.38</v>
      </c>
      <c r="R1933" s="1011">
        <v>583.66</v>
      </c>
      <c r="S1933" s="1011">
        <v>246.18356767</v>
      </c>
      <c r="T1933" s="1011">
        <v>0</v>
      </c>
      <c r="U1933" s="1011">
        <v>0</v>
      </c>
      <c r="V1933" s="1011">
        <v>583.66</v>
      </c>
      <c r="W1933" s="1011" t="s">
        <v>1390</v>
      </c>
      <c r="X1933" s="1011" t="s">
        <v>1331</v>
      </c>
      <c r="Y1933" s="1011" t="s">
        <v>1391</v>
      </c>
      <c r="AA1933" s="1011" t="s">
        <v>1392</v>
      </c>
      <c r="AB1933" s="1011" t="s">
        <v>140</v>
      </c>
    </row>
    <row r="1934" spans="1:28" x14ac:dyDescent="0.25">
      <c r="A1934" s="1011">
        <v>24008617</v>
      </c>
      <c r="B1934" s="1011" t="s">
        <v>2475</v>
      </c>
      <c r="C1934" s="1011" t="s">
        <v>1326</v>
      </c>
      <c r="D1934" s="1011" t="s">
        <v>1</v>
      </c>
      <c r="E1934" s="1011" t="s">
        <v>135</v>
      </c>
      <c r="F1934" s="1011" t="s">
        <v>34</v>
      </c>
      <c r="G1934" s="1011" t="s">
        <v>34</v>
      </c>
      <c r="H1934" s="1011" t="s">
        <v>90</v>
      </c>
      <c r="I1934" s="1011" t="s">
        <v>1688</v>
      </c>
      <c r="J1934" s="1011" t="s">
        <v>1416</v>
      </c>
      <c r="K1934" s="1011" t="s">
        <v>1329</v>
      </c>
      <c r="L1934" s="1011" t="s">
        <v>47</v>
      </c>
      <c r="M1934" s="1011" t="s">
        <v>198</v>
      </c>
      <c r="N1934" s="1011">
        <v>116</v>
      </c>
      <c r="O1934" s="1011">
        <v>116</v>
      </c>
      <c r="P1934" s="1011">
        <v>1187.95</v>
      </c>
      <c r="Q1934" s="1011">
        <v>5734.02</v>
      </c>
      <c r="R1934" s="1011">
        <v>816.65</v>
      </c>
      <c r="S1934" s="1011">
        <v>1199.2821561799999</v>
      </c>
      <c r="T1934" s="1011">
        <v>0</v>
      </c>
      <c r="U1934" s="1011">
        <v>0</v>
      </c>
      <c r="V1934" s="1011">
        <v>816.65</v>
      </c>
      <c r="W1934" s="1011" t="s">
        <v>1397</v>
      </c>
      <c r="X1934" s="1011" t="s">
        <v>1331</v>
      </c>
      <c r="Y1934" s="1011" t="s">
        <v>2476</v>
      </c>
      <c r="AA1934" s="1011" t="s">
        <v>2477</v>
      </c>
      <c r="AB1934" s="1011" t="s">
        <v>140</v>
      </c>
    </row>
    <row r="1935" spans="1:28" x14ac:dyDescent="0.25">
      <c r="A1935" s="1011">
        <v>3757705</v>
      </c>
      <c r="B1935" s="1011" t="s">
        <v>2541</v>
      </c>
      <c r="C1935" s="1011" t="s">
        <v>1326</v>
      </c>
      <c r="D1935" s="1011" t="s">
        <v>1</v>
      </c>
      <c r="E1935" s="1011" t="s">
        <v>135</v>
      </c>
      <c r="F1935" s="1011" t="s">
        <v>6</v>
      </c>
      <c r="G1935" s="1011" t="s">
        <v>6</v>
      </c>
      <c r="H1935" s="1011" t="s">
        <v>529</v>
      </c>
      <c r="I1935" s="1011" t="s">
        <v>2049</v>
      </c>
      <c r="J1935" s="1011" t="s">
        <v>1510</v>
      </c>
      <c r="K1935" s="1011" t="s">
        <v>1329</v>
      </c>
      <c r="L1935" s="1011" t="s">
        <v>47</v>
      </c>
      <c r="M1935" s="1011" t="s">
        <v>198</v>
      </c>
      <c r="N1935" s="1011">
        <v>107</v>
      </c>
      <c r="O1935" s="1011">
        <v>83</v>
      </c>
      <c r="P1935" s="1011">
        <v>2684.56</v>
      </c>
      <c r="Q1935" s="1011">
        <v>13200.38</v>
      </c>
      <c r="R1935" s="1011">
        <v>1339.2433895199999</v>
      </c>
      <c r="S1935" s="1011">
        <v>1336.57414771</v>
      </c>
      <c r="T1935" s="1011">
        <v>0.41338952000000001</v>
      </c>
      <c r="U1935" s="1011">
        <v>0</v>
      </c>
      <c r="V1935" s="1011">
        <v>1338.83</v>
      </c>
      <c r="W1935" s="1011" t="s">
        <v>1511</v>
      </c>
      <c r="X1935" s="1011" t="s">
        <v>1331</v>
      </c>
      <c r="Y1935" s="1011" t="s">
        <v>1512</v>
      </c>
      <c r="AA1935" s="1011" t="s">
        <v>2542</v>
      </c>
      <c r="AB1935" s="1011" t="s">
        <v>140</v>
      </c>
    </row>
    <row r="1936" spans="1:28" x14ac:dyDescent="0.25">
      <c r="A1936" s="1011">
        <v>34116459</v>
      </c>
      <c r="B1936" s="1011" t="s">
        <v>2551</v>
      </c>
      <c r="C1936" s="1011" t="s">
        <v>1326</v>
      </c>
      <c r="D1936" s="1011" t="s">
        <v>1</v>
      </c>
      <c r="E1936" s="1011" t="s">
        <v>135</v>
      </c>
      <c r="F1936" s="1011" t="s">
        <v>36</v>
      </c>
      <c r="G1936" s="1011" t="s">
        <v>36</v>
      </c>
      <c r="H1936" s="1011" t="s">
        <v>90</v>
      </c>
      <c r="I1936" s="1011" t="s">
        <v>1656</v>
      </c>
      <c r="J1936" s="1011" t="s">
        <v>1657</v>
      </c>
      <c r="K1936" s="1011" t="s">
        <v>1329</v>
      </c>
      <c r="L1936" s="1011" t="s">
        <v>47</v>
      </c>
      <c r="M1936" s="1011" t="s">
        <v>198</v>
      </c>
      <c r="N1936" s="1011">
        <v>322</v>
      </c>
      <c r="O1936" s="1011">
        <v>321</v>
      </c>
      <c r="P1936" s="1011">
        <v>12130</v>
      </c>
      <c r="Q1936" s="1011">
        <v>13371.91</v>
      </c>
      <c r="R1936" s="1011">
        <v>-978.47</v>
      </c>
      <c r="S1936" s="1011">
        <v>2086.3264969299998</v>
      </c>
      <c r="T1936" s="1011">
        <v>0</v>
      </c>
      <c r="U1936" s="1011">
        <v>0</v>
      </c>
      <c r="V1936" s="1011">
        <v>-978.47</v>
      </c>
      <c r="W1936" s="1011" t="s">
        <v>1658</v>
      </c>
      <c r="X1936" s="1011" t="s">
        <v>1331</v>
      </c>
      <c r="Y1936" s="1011" t="s">
        <v>2552</v>
      </c>
      <c r="AA1936" s="1011" t="s">
        <v>1791</v>
      </c>
      <c r="AB1936" s="1011" t="s">
        <v>140</v>
      </c>
    </row>
    <row r="1937" spans="1:28" x14ac:dyDescent="0.25">
      <c r="A1937" s="1011">
        <v>84085539</v>
      </c>
      <c r="B1937" s="1011" t="s">
        <v>2440</v>
      </c>
      <c r="C1937" s="1011" t="s">
        <v>1326</v>
      </c>
      <c r="D1937" s="1011" t="s">
        <v>1</v>
      </c>
      <c r="E1937" s="1011" t="s">
        <v>135</v>
      </c>
      <c r="F1937" s="1011" t="s">
        <v>74</v>
      </c>
      <c r="G1937" s="1011" t="s">
        <v>74</v>
      </c>
      <c r="H1937" s="1011" t="s">
        <v>91</v>
      </c>
      <c r="I1937" s="1011" t="s">
        <v>2441</v>
      </c>
      <c r="J1937" s="1011" t="s">
        <v>1463</v>
      </c>
      <c r="K1937" s="1011" t="s">
        <v>1329</v>
      </c>
      <c r="L1937" s="1011" t="s">
        <v>47</v>
      </c>
      <c r="M1937" s="1011" t="s">
        <v>198</v>
      </c>
      <c r="N1937" s="1011">
        <v>91</v>
      </c>
      <c r="O1937" s="1011">
        <v>48</v>
      </c>
      <c r="P1937" s="1011">
        <v>2421.3000000000002</v>
      </c>
      <c r="Q1937" s="1011">
        <v>6497.13</v>
      </c>
      <c r="R1937" s="1011">
        <v>532.54000234</v>
      </c>
      <c r="S1937" s="1011">
        <v>650.44984402</v>
      </c>
      <c r="T1937" s="1011">
        <v>2.34E-6</v>
      </c>
      <c r="U1937" s="1011">
        <v>0</v>
      </c>
      <c r="V1937" s="1011">
        <v>532.54</v>
      </c>
      <c r="W1937" s="1011" t="s">
        <v>1464</v>
      </c>
      <c r="X1937" s="1011" t="s">
        <v>1331</v>
      </c>
      <c r="Y1937" s="1011" t="s">
        <v>2442</v>
      </c>
      <c r="AA1937" s="1011" t="s">
        <v>2443</v>
      </c>
      <c r="AB1937" s="1011" t="s">
        <v>140</v>
      </c>
    </row>
    <row r="1938" spans="1:28" x14ac:dyDescent="0.25">
      <c r="A1938" s="1011">
        <v>54113899</v>
      </c>
      <c r="B1938" s="1011" t="s">
        <v>2317</v>
      </c>
      <c r="C1938" s="1011" t="s">
        <v>1326</v>
      </c>
      <c r="D1938" s="1011" t="s">
        <v>1</v>
      </c>
      <c r="E1938" s="1011" t="s">
        <v>135</v>
      </c>
      <c r="F1938" s="1011" t="s">
        <v>14</v>
      </c>
      <c r="G1938" s="1011" t="s">
        <v>14</v>
      </c>
      <c r="H1938" s="1011" t="s">
        <v>102</v>
      </c>
      <c r="I1938" s="1011" t="s">
        <v>2318</v>
      </c>
      <c r="J1938" s="1011" t="s">
        <v>2319</v>
      </c>
      <c r="K1938" s="1011" t="s">
        <v>1329</v>
      </c>
      <c r="L1938" s="1011" t="s">
        <v>47</v>
      </c>
      <c r="M1938" s="1011" t="s">
        <v>198</v>
      </c>
      <c r="N1938" s="1011">
        <v>75</v>
      </c>
      <c r="O1938" s="1011">
        <v>26</v>
      </c>
      <c r="P1938" s="1011">
        <v>1290.5</v>
      </c>
      <c r="Q1938" s="1011">
        <v>4784.6499999999996</v>
      </c>
      <c r="R1938" s="1011">
        <v>747.52516391999995</v>
      </c>
      <c r="S1938" s="1011">
        <v>592.50601100999995</v>
      </c>
      <c r="T1938" s="1011">
        <v>17.095163920000001</v>
      </c>
      <c r="U1938" s="1011">
        <v>0</v>
      </c>
      <c r="V1938" s="1011">
        <v>730.43</v>
      </c>
      <c r="W1938" s="1011" t="s">
        <v>2320</v>
      </c>
      <c r="X1938" s="1011" t="s">
        <v>1331</v>
      </c>
      <c r="Y1938" s="1011" t="s">
        <v>2321</v>
      </c>
      <c r="AA1938" s="1011" t="s">
        <v>2322</v>
      </c>
      <c r="AB1938" s="1011" t="s">
        <v>140</v>
      </c>
    </row>
    <row r="1939" spans="1:28" x14ac:dyDescent="0.25">
      <c r="A1939" s="1011">
        <v>24079261</v>
      </c>
      <c r="B1939" s="1011" t="s">
        <v>2010</v>
      </c>
      <c r="C1939" s="1011" t="s">
        <v>1326</v>
      </c>
      <c r="D1939" s="1011" t="s">
        <v>1</v>
      </c>
      <c r="E1939" s="1011" t="s">
        <v>135</v>
      </c>
      <c r="F1939" s="1011" t="s">
        <v>14</v>
      </c>
      <c r="G1939" s="1011" t="s">
        <v>14</v>
      </c>
      <c r="H1939" s="1011" t="s">
        <v>101</v>
      </c>
      <c r="I1939" s="1011" t="s">
        <v>2011</v>
      </c>
      <c r="J1939" s="1011" t="s">
        <v>1439</v>
      </c>
      <c r="K1939" s="1011" t="s">
        <v>1329</v>
      </c>
      <c r="L1939" s="1011" t="s">
        <v>47</v>
      </c>
      <c r="M1939" s="1011" t="s">
        <v>198</v>
      </c>
      <c r="N1939" s="1011">
        <v>53</v>
      </c>
      <c r="O1939" s="1011">
        <v>53</v>
      </c>
      <c r="P1939" s="1011">
        <v>2152.92</v>
      </c>
      <c r="Q1939" s="1011">
        <v>2364.52</v>
      </c>
      <c r="R1939" s="1011">
        <v>574.52</v>
      </c>
      <c r="S1939" s="1011">
        <v>492.27882813000002</v>
      </c>
      <c r="T1939" s="1011">
        <v>0</v>
      </c>
      <c r="U1939" s="1011">
        <v>0</v>
      </c>
      <c r="V1939" s="1011">
        <v>574.52</v>
      </c>
      <c r="W1939" s="1011" t="s">
        <v>1440</v>
      </c>
      <c r="X1939" s="1011" t="s">
        <v>1331</v>
      </c>
      <c r="Y1939" s="1011" t="s">
        <v>2012</v>
      </c>
      <c r="AA1939" s="1011" t="s">
        <v>2013</v>
      </c>
      <c r="AB1939" s="1011" t="s">
        <v>140</v>
      </c>
    </row>
    <row r="1940" spans="1:28" x14ac:dyDescent="0.25">
      <c r="A1940" s="1011">
        <v>23840531</v>
      </c>
      <c r="B1940" s="1011" t="s">
        <v>2488</v>
      </c>
      <c r="C1940" s="1011" t="s">
        <v>1326</v>
      </c>
      <c r="D1940" s="1011" t="s">
        <v>1</v>
      </c>
      <c r="E1940" s="1011" t="s">
        <v>135</v>
      </c>
      <c r="F1940" s="1011" t="s">
        <v>0</v>
      </c>
      <c r="G1940" s="1011" t="s">
        <v>0</v>
      </c>
      <c r="H1940" s="1011" t="s">
        <v>97</v>
      </c>
      <c r="I1940" s="1011" t="s">
        <v>2489</v>
      </c>
      <c r="J1940" s="1011" t="s">
        <v>2490</v>
      </c>
      <c r="K1940" s="1011" t="s">
        <v>1329</v>
      </c>
      <c r="L1940" s="1011" t="s">
        <v>47</v>
      </c>
      <c r="M1940" s="1011" t="s">
        <v>198</v>
      </c>
      <c r="N1940" s="1011">
        <v>440</v>
      </c>
      <c r="O1940" s="1011">
        <v>153</v>
      </c>
      <c r="P1940" s="1011">
        <v>6667.57</v>
      </c>
      <c r="Q1940" s="1011">
        <v>8771.2800000000007</v>
      </c>
      <c r="R1940" s="1011">
        <v>1740.68</v>
      </c>
      <c r="S1940" s="1011">
        <v>1452.25081284</v>
      </c>
      <c r="T1940" s="1011">
        <v>0</v>
      </c>
      <c r="U1940" s="1011">
        <v>0</v>
      </c>
      <c r="V1940" s="1011">
        <v>1740.68</v>
      </c>
      <c r="W1940" s="1011" t="s">
        <v>2491</v>
      </c>
      <c r="X1940" s="1011" t="s">
        <v>1331</v>
      </c>
      <c r="Y1940" s="1011" t="s">
        <v>2492</v>
      </c>
      <c r="AA1940" s="1011" t="s">
        <v>2493</v>
      </c>
      <c r="AB1940" s="1011" t="s">
        <v>140</v>
      </c>
    </row>
    <row r="1941" spans="1:28" x14ac:dyDescent="0.25">
      <c r="A1941" s="1011">
        <v>63995401</v>
      </c>
      <c r="B1941" s="1011" t="s">
        <v>1419</v>
      </c>
      <c r="C1941" s="1011" t="s">
        <v>1326</v>
      </c>
      <c r="D1941" s="1011" t="s">
        <v>1</v>
      </c>
      <c r="E1941" s="1011" t="s">
        <v>135</v>
      </c>
      <c r="F1941" s="1011" t="s">
        <v>6</v>
      </c>
      <c r="G1941" s="1011" t="s">
        <v>6</v>
      </c>
      <c r="H1941" s="1011" t="s">
        <v>530</v>
      </c>
      <c r="I1941" s="1011" t="s">
        <v>1420</v>
      </c>
      <c r="J1941" s="1011" t="s">
        <v>1421</v>
      </c>
      <c r="K1941" s="1011" t="s">
        <v>1329</v>
      </c>
      <c r="L1941" s="1011" t="s">
        <v>47</v>
      </c>
      <c r="M1941" s="1011" t="s">
        <v>198</v>
      </c>
      <c r="N1941" s="1011">
        <v>21</v>
      </c>
      <c r="O1941" s="1011">
        <v>21</v>
      </c>
      <c r="P1941" s="1011">
        <v>1670.81</v>
      </c>
      <c r="Q1941" s="1011">
        <v>4906.75</v>
      </c>
      <c r="R1941" s="1011">
        <v>912.16</v>
      </c>
      <c r="S1941" s="1011">
        <v>485.50867182000002</v>
      </c>
      <c r="T1941" s="1011">
        <v>0</v>
      </c>
      <c r="U1941" s="1011">
        <v>0</v>
      </c>
      <c r="V1941" s="1011">
        <v>912.16</v>
      </c>
      <c r="W1941" s="1011" t="s">
        <v>1422</v>
      </c>
      <c r="X1941" s="1011" t="s">
        <v>1331</v>
      </c>
      <c r="Y1941" s="1011" t="s">
        <v>1423</v>
      </c>
      <c r="AA1941" s="1011" t="s">
        <v>1424</v>
      </c>
      <c r="AB1941" s="1011" t="s">
        <v>140</v>
      </c>
    </row>
    <row r="1942" spans="1:28" x14ac:dyDescent="0.25">
      <c r="A1942" s="1011">
        <v>73754517</v>
      </c>
      <c r="B1942" s="1011" t="s">
        <v>2553</v>
      </c>
      <c r="C1942" s="1011" t="s">
        <v>1326</v>
      </c>
      <c r="D1942" s="1011" t="s">
        <v>1</v>
      </c>
      <c r="E1942" s="1011" t="s">
        <v>135</v>
      </c>
      <c r="F1942" s="1011" t="s">
        <v>34</v>
      </c>
      <c r="G1942" s="1011" t="s">
        <v>34</v>
      </c>
      <c r="H1942" s="1011" t="s">
        <v>530</v>
      </c>
      <c r="I1942" s="1011" t="s">
        <v>2554</v>
      </c>
      <c r="J1942" s="1011" t="s">
        <v>2555</v>
      </c>
      <c r="K1942" s="1011" t="s">
        <v>1329</v>
      </c>
      <c r="L1942" s="1011" t="s">
        <v>47</v>
      </c>
      <c r="M1942" s="1011" t="s">
        <v>198</v>
      </c>
      <c r="N1942" s="1011">
        <v>40</v>
      </c>
      <c r="O1942" s="1011">
        <v>40</v>
      </c>
      <c r="P1942" s="1011">
        <v>3180.5</v>
      </c>
      <c r="Q1942" s="1011">
        <v>7783.22</v>
      </c>
      <c r="R1942" s="1011">
        <v>481.62</v>
      </c>
      <c r="S1942" s="1011">
        <v>923.54156120000005</v>
      </c>
      <c r="T1942" s="1011">
        <v>0</v>
      </c>
      <c r="U1942" s="1011">
        <v>0</v>
      </c>
      <c r="V1942" s="1011">
        <v>481.62</v>
      </c>
      <c r="W1942" s="1011" t="s">
        <v>2556</v>
      </c>
      <c r="X1942" s="1011" t="s">
        <v>1331</v>
      </c>
      <c r="Y1942" s="1011" t="s">
        <v>2557</v>
      </c>
      <c r="AA1942" s="1011" t="s">
        <v>2558</v>
      </c>
      <c r="AB1942" s="1011" t="s">
        <v>140</v>
      </c>
    </row>
    <row r="1943" spans="1:28" x14ac:dyDescent="0.25">
      <c r="A1943" s="1011">
        <v>14152664</v>
      </c>
      <c r="B1943" s="1011" t="s">
        <v>1815</v>
      </c>
      <c r="C1943" s="1011" t="s">
        <v>1326</v>
      </c>
      <c r="D1943" s="1011" t="s">
        <v>1</v>
      </c>
      <c r="E1943" s="1011" t="s">
        <v>135</v>
      </c>
      <c r="F1943" s="1011" t="s">
        <v>38</v>
      </c>
      <c r="G1943" s="1011" t="s">
        <v>38</v>
      </c>
      <c r="H1943" s="1011" t="s">
        <v>92</v>
      </c>
      <c r="I1943" s="1011" t="s">
        <v>1816</v>
      </c>
      <c r="J1943" s="1011" t="s">
        <v>1817</v>
      </c>
      <c r="K1943" s="1011" t="s">
        <v>1329</v>
      </c>
      <c r="L1943" s="1011" t="s">
        <v>47</v>
      </c>
      <c r="M1943" s="1011" t="s">
        <v>198</v>
      </c>
      <c r="N1943" s="1011">
        <v>124</v>
      </c>
      <c r="O1943" s="1011">
        <v>124</v>
      </c>
      <c r="P1943" s="1011">
        <v>4220.68</v>
      </c>
      <c r="Q1943" s="1011">
        <v>4148.62</v>
      </c>
      <c r="R1943" s="1011">
        <v>554.14</v>
      </c>
      <c r="S1943" s="1011">
        <v>603.06590201999995</v>
      </c>
      <c r="T1943" s="1011">
        <v>0</v>
      </c>
      <c r="U1943" s="1011">
        <v>0</v>
      </c>
      <c r="V1943" s="1011">
        <v>554.14</v>
      </c>
      <c r="W1943" s="1011" t="s">
        <v>1818</v>
      </c>
      <c r="X1943" s="1011" t="s">
        <v>1331</v>
      </c>
      <c r="Y1943" s="1011" t="s">
        <v>1819</v>
      </c>
      <c r="AA1943" s="1011" t="s">
        <v>1820</v>
      </c>
      <c r="AB1943" s="1011" t="s">
        <v>140</v>
      </c>
    </row>
    <row r="1944" spans="1:28" x14ac:dyDescent="0.25">
      <c r="A1944" s="1011">
        <v>63756415</v>
      </c>
      <c r="B1944" s="1011" t="s">
        <v>2211</v>
      </c>
      <c r="C1944" s="1011" t="s">
        <v>1326</v>
      </c>
      <c r="D1944" s="1011" t="s">
        <v>1</v>
      </c>
      <c r="E1944" s="1011" t="s">
        <v>135</v>
      </c>
      <c r="F1944" s="1011" t="s">
        <v>20</v>
      </c>
      <c r="G1944" s="1011" t="s">
        <v>20</v>
      </c>
      <c r="H1944" s="1011" t="s">
        <v>529</v>
      </c>
      <c r="I1944" s="1011" t="s">
        <v>2212</v>
      </c>
      <c r="J1944" s="1011" t="s">
        <v>1669</v>
      </c>
      <c r="K1944" s="1011" t="s">
        <v>1329</v>
      </c>
      <c r="L1944" s="1011" t="s">
        <v>47</v>
      </c>
      <c r="M1944" s="1011" t="s">
        <v>198</v>
      </c>
      <c r="N1944" s="1011">
        <v>9</v>
      </c>
      <c r="O1944" s="1011">
        <v>1</v>
      </c>
      <c r="P1944" s="1011">
        <v>617.75</v>
      </c>
      <c r="Q1944" s="1011">
        <v>3814.63</v>
      </c>
      <c r="R1944" s="1011">
        <v>167.29917985</v>
      </c>
      <c r="S1944" s="1011">
        <v>72.127338469999998</v>
      </c>
      <c r="T1944" s="1011">
        <v>1.5891798500000001</v>
      </c>
      <c r="U1944" s="1011">
        <v>0</v>
      </c>
      <c r="V1944" s="1011">
        <v>165.71</v>
      </c>
      <c r="W1944" s="1011" t="s">
        <v>1670</v>
      </c>
      <c r="X1944" s="1011" t="s">
        <v>1331</v>
      </c>
      <c r="Y1944" s="1011" t="s">
        <v>2213</v>
      </c>
      <c r="AA1944" s="1011" t="s">
        <v>2214</v>
      </c>
      <c r="AB1944" s="1011" t="s">
        <v>140</v>
      </c>
    </row>
    <row r="1945" spans="1:28" x14ac:dyDescent="0.25">
      <c r="A1945" s="1011">
        <v>53757852</v>
      </c>
      <c r="B1945" s="1011" t="s">
        <v>2034</v>
      </c>
      <c r="C1945" s="1011" t="s">
        <v>1326</v>
      </c>
      <c r="D1945" s="1011" t="s">
        <v>1</v>
      </c>
      <c r="E1945" s="1011" t="s">
        <v>135</v>
      </c>
      <c r="F1945" s="1011" t="s">
        <v>38</v>
      </c>
      <c r="G1945" s="1011" t="s">
        <v>38</v>
      </c>
      <c r="H1945" s="1011" t="s">
        <v>88</v>
      </c>
      <c r="I1945" s="1011" t="s">
        <v>2035</v>
      </c>
      <c r="J1945" s="1011" t="s">
        <v>1657</v>
      </c>
      <c r="K1945" s="1011" t="s">
        <v>1329</v>
      </c>
      <c r="L1945" s="1011" t="s">
        <v>47</v>
      </c>
      <c r="M1945" s="1011" t="s">
        <v>198</v>
      </c>
      <c r="N1945" s="1011">
        <v>744</v>
      </c>
      <c r="O1945" s="1011">
        <v>135</v>
      </c>
      <c r="P1945" s="1011">
        <v>10263.19</v>
      </c>
      <c r="Q1945" s="1011">
        <v>23264.94</v>
      </c>
      <c r="R1945" s="1011">
        <v>1133.03</v>
      </c>
      <c r="S1945" s="1011">
        <v>1527.5253552199999</v>
      </c>
      <c r="T1945" s="1011">
        <v>0</v>
      </c>
      <c r="U1945" s="1011">
        <v>0</v>
      </c>
      <c r="V1945" s="1011">
        <v>1133.03</v>
      </c>
      <c r="W1945" s="1011" t="s">
        <v>1658</v>
      </c>
      <c r="X1945" s="1011" t="s">
        <v>1331</v>
      </c>
      <c r="Y1945" s="1011" t="s">
        <v>2036</v>
      </c>
      <c r="AA1945" s="1011" t="s">
        <v>2037</v>
      </c>
      <c r="AB1945" s="1011" t="s">
        <v>140</v>
      </c>
    </row>
    <row r="1946" spans="1:28" x14ac:dyDescent="0.25">
      <c r="A1946" s="1011">
        <v>24114548</v>
      </c>
      <c r="B1946" s="1011" t="s">
        <v>2567</v>
      </c>
      <c r="C1946" s="1011" t="s">
        <v>1326</v>
      </c>
      <c r="D1946" s="1011" t="s">
        <v>1</v>
      </c>
      <c r="E1946" s="1011" t="s">
        <v>135</v>
      </c>
      <c r="F1946" s="1011" t="s">
        <v>34</v>
      </c>
      <c r="G1946" s="1011" t="s">
        <v>34</v>
      </c>
      <c r="H1946" s="1011" t="s">
        <v>88</v>
      </c>
      <c r="I1946" s="1011" t="s">
        <v>2568</v>
      </c>
      <c r="J1946" s="1011" t="s">
        <v>1416</v>
      </c>
      <c r="K1946" s="1011" t="s">
        <v>1329</v>
      </c>
      <c r="L1946" s="1011" t="s">
        <v>47</v>
      </c>
      <c r="M1946" s="1011" t="s">
        <v>198</v>
      </c>
      <c r="N1946" s="1011">
        <v>219</v>
      </c>
      <c r="O1946" s="1011">
        <v>205</v>
      </c>
      <c r="P1946" s="1011">
        <v>2423.94</v>
      </c>
      <c r="Q1946" s="1011">
        <v>14276.97</v>
      </c>
      <c r="R1946" s="1011">
        <v>1414.74</v>
      </c>
      <c r="S1946" s="1011">
        <v>391.29823363000003</v>
      </c>
      <c r="T1946" s="1011">
        <v>0</v>
      </c>
      <c r="U1946" s="1011">
        <v>0</v>
      </c>
      <c r="V1946" s="1011">
        <v>1414.74</v>
      </c>
      <c r="W1946" s="1011" t="s">
        <v>1397</v>
      </c>
      <c r="X1946" s="1011" t="s">
        <v>1331</v>
      </c>
      <c r="Y1946" s="1011" t="s">
        <v>2569</v>
      </c>
      <c r="AA1946" s="1011" t="s">
        <v>2111</v>
      </c>
      <c r="AB1946" s="1011" t="s">
        <v>140</v>
      </c>
    </row>
    <row r="1947" spans="1:28" x14ac:dyDescent="0.25">
      <c r="A1947" s="1011">
        <v>24114548</v>
      </c>
      <c r="B1947" s="1011" t="s">
        <v>2567</v>
      </c>
      <c r="C1947" s="1011" t="s">
        <v>1326</v>
      </c>
      <c r="D1947" s="1011" t="s">
        <v>1</v>
      </c>
      <c r="E1947" s="1011" t="s">
        <v>135</v>
      </c>
      <c r="F1947" s="1011" t="s">
        <v>34</v>
      </c>
      <c r="G1947" s="1011" t="s">
        <v>34</v>
      </c>
      <c r="H1947" s="1011" t="s">
        <v>99</v>
      </c>
      <c r="I1947" s="1011" t="s">
        <v>2568</v>
      </c>
      <c r="J1947" s="1011" t="s">
        <v>1416</v>
      </c>
      <c r="K1947" s="1011" t="s">
        <v>1329</v>
      </c>
      <c r="L1947" s="1011" t="s">
        <v>47</v>
      </c>
      <c r="M1947" s="1011" t="s">
        <v>198</v>
      </c>
      <c r="N1947" s="1011">
        <v>720.66669999999999</v>
      </c>
      <c r="O1947" s="1011">
        <v>478</v>
      </c>
      <c r="P1947" s="1011">
        <v>17157</v>
      </c>
      <c r="Q1947" s="1011">
        <v>25931.119999999999</v>
      </c>
      <c r="R1947" s="1011">
        <v>2767.1979217399999</v>
      </c>
      <c r="S1947" s="1011">
        <v>2690.9723770599999</v>
      </c>
      <c r="T1947" s="1011">
        <v>-1.3820782599999999</v>
      </c>
      <c r="U1947" s="1011">
        <v>561.87</v>
      </c>
      <c r="V1947" s="1011">
        <v>3330.45</v>
      </c>
      <c r="W1947" s="1011" t="s">
        <v>1397</v>
      </c>
      <c r="X1947" s="1011" t="s">
        <v>1331</v>
      </c>
      <c r="Y1947" s="1011" t="s">
        <v>2569</v>
      </c>
      <c r="AA1947" s="1011" t="s">
        <v>2111</v>
      </c>
      <c r="AB1947" s="1011" t="s">
        <v>140</v>
      </c>
    </row>
    <row r="1948" spans="1:28" x14ac:dyDescent="0.25">
      <c r="A1948" s="1011">
        <v>64054281</v>
      </c>
      <c r="B1948" s="1011" t="s">
        <v>1652</v>
      </c>
      <c r="C1948" s="1011" t="s">
        <v>1326</v>
      </c>
      <c r="D1948" s="1011" t="s">
        <v>1</v>
      </c>
      <c r="E1948" s="1011" t="s">
        <v>135</v>
      </c>
      <c r="F1948" s="1011" t="s">
        <v>34</v>
      </c>
      <c r="G1948" s="1011" t="s">
        <v>34</v>
      </c>
      <c r="H1948" s="1011" t="s">
        <v>88</v>
      </c>
      <c r="I1948" s="1011" t="s">
        <v>1353</v>
      </c>
      <c r="J1948" s="1011" t="s">
        <v>1354</v>
      </c>
      <c r="K1948" s="1011" t="s">
        <v>1329</v>
      </c>
      <c r="L1948" s="1011" t="s">
        <v>47</v>
      </c>
      <c r="M1948" s="1011" t="s">
        <v>198</v>
      </c>
      <c r="N1948" s="1011">
        <v>97</v>
      </c>
      <c r="O1948" s="1011">
        <v>83</v>
      </c>
      <c r="P1948" s="1011">
        <v>1146.32</v>
      </c>
      <c r="Q1948" s="1011">
        <v>9094.75</v>
      </c>
      <c r="R1948" s="1011">
        <v>1469.43</v>
      </c>
      <c r="S1948" s="1011">
        <v>518.43799999999999</v>
      </c>
      <c r="T1948" s="1011">
        <v>0</v>
      </c>
      <c r="U1948" s="1011">
        <v>0</v>
      </c>
      <c r="V1948" s="1011">
        <v>1469.43</v>
      </c>
      <c r="W1948" s="1011" t="s">
        <v>1355</v>
      </c>
      <c r="X1948" s="1011" t="s">
        <v>1331</v>
      </c>
      <c r="Y1948" s="1011" t="s">
        <v>1653</v>
      </c>
      <c r="AA1948" s="1011" t="s">
        <v>1654</v>
      </c>
      <c r="AB1948" s="1011" t="s">
        <v>140</v>
      </c>
    </row>
    <row r="1949" spans="1:28" x14ac:dyDescent="0.25">
      <c r="A1949" s="1011">
        <v>3754595</v>
      </c>
      <c r="B1949" s="1011" t="s">
        <v>2199</v>
      </c>
      <c r="C1949" s="1011" t="s">
        <v>1326</v>
      </c>
      <c r="D1949" s="1011" t="s">
        <v>1</v>
      </c>
      <c r="E1949" s="1011" t="s">
        <v>135</v>
      </c>
      <c r="F1949" s="1011" t="s">
        <v>11</v>
      </c>
      <c r="G1949" s="1011" t="s">
        <v>11</v>
      </c>
      <c r="H1949" s="1011" t="s">
        <v>89</v>
      </c>
      <c r="I1949" s="1011" t="s">
        <v>2200</v>
      </c>
      <c r="J1949" s="1011" t="s">
        <v>1544</v>
      </c>
      <c r="K1949" s="1011" t="s">
        <v>1329</v>
      </c>
      <c r="L1949" s="1011" t="s">
        <v>47</v>
      </c>
      <c r="M1949" s="1011" t="s">
        <v>198</v>
      </c>
      <c r="N1949" s="1011">
        <v>1</v>
      </c>
      <c r="O1949" s="1011">
        <v>1</v>
      </c>
      <c r="P1949" s="1011">
        <v>25</v>
      </c>
      <c r="Q1949" s="1011">
        <v>69.760000000000005</v>
      </c>
      <c r="R1949" s="1011">
        <v>12.01</v>
      </c>
      <c r="S1949" s="1011">
        <v>9.625</v>
      </c>
      <c r="T1949" s="1011">
        <v>0</v>
      </c>
      <c r="U1949" s="1011">
        <v>0</v>
      </c>
      <c r="V1949" s="1011">
        <v>12.01</v>
      </c>
      <c r="W1949" s="1011" t="s">
        <v>1545</v>
      </c>
      <c r="X1949" s="1011" t="s">
        <v>1331</v>
      </c>
      <c r="Y1949" s="1011" t="s">
        <v>2201</v>
      </c>
      <c r="AA1949" s="1011" t="s">
        <v>2202</v>
      </c>
      <c r="AB1949" s="1011" t="s">
        <v>140</v>
      </c>
    </row>
    <row r="1950" spans="1:28" x14ac:dyDescent="0.25">
      <c r="A1950" s="1011">
        <v>83764498</v>
      </c>
      <c r="B1950" s="1011" t="s">
        <v>1572</v>
      </c>
      <c r="C1950" s="1011" t="s">
        <v>1326</v>
      </c>
      <c r="D1950" s="1011" t="s">
        <v>1</v>
      </c>
      <c r="E1950" s="1011" t="s">
        <v>135</v>
      </c>
      <c r="F1950" s="1011" t="s">
        <v>34</v>
      </c>
      <c r="G1950" s="1011" t="s">
        <v>34</v>
      </c>
      <c r="H1950" s="1011" t="s">
        <v>95</v>
      </c>
      <c r="I1950" s="1011" t="s">
        <v>1573</v>
      </c>
      <c r="J1950" s="1011" t="s">
        <v>1574</v>
      </c>
      <c r="K1950" s="1011" t="s">
        <v>1329</v>
      </c>
      <c r="L1950" s="1011" t="s">
        <v>47</v>
      </c>
      <c r="M1950" s="1011" t="s">
        <v>198</v>
      </c>
      <c r="N1950" s="1011">
        <v>22</v>
      </c>
      <c r="O1950" s="1011">
        <v>19</v>
      </c>
      <c r="P1950" s="1011">
        <v>325.02999999999997</v>
      </c>
      <c r="Q1950" s="1011">
        <v>996.71</v>
      </c>
      <c r="R1950" s="1011">
        <v>-1.25</v>
      </c>
      <c r="S1950" s="1011">
        <v>513.73439970000004</v>
      </c>
      <c r="T1950" s="1011">
        <v>0</v>
      </c>
      <c r="U1950" s="1011">
        <v>0</v>
      </c>
      <c r="V1950" s="1011">
        <v>-1.25</v>
      </c>
      <c r="W1950" s="1011" t="s">
        <v>1575</v>
      </c>
      <c r="X1950" s="1011" t="s">
        <v>1331</v>
      </c>
      <c r="Y1950" s="1011" t="s">
        <v>1576</v>
      </c>
      <c r="AA1950" s="1011" t="s">
        <v>1577</v>
      </c>
      <c r="AB1950" s="1011" t="s">
        <v>140</v>
      </c>
    </row>
    <row r="1951" spans="1:28" x14ac:dyDescent="0.25">
      <c r="A1951" s="1011">
        <v>43757624</v>
      </c>
      <c r="B1951" s="1011" t="s">
        <v>2092</v>
      </c>
      <c r="C1951" s="1011" t="s">
        <v>1326</v>
      </c>
      <c r="D1951" s="1011" t="s">
        <v>1</v>
      </c>
      <c r="E1951" s="1011" t="s">
        <v>135</v>
      </c>
      <c r="F1951" s="1011" t="s">
        <v>6</v>
      </c>
      <c r="G1951" s="1011" t="s">
        <v>6</v>
      </c>
      <c r="H1951" s="1011" t="s">
        <v>88</v>
      </c>
      <c r="I1951" s="1011" t="s">
        <v>2093</v>
      </c>
      <c r="J1951" s="1011" t="s">
        <v>2094</v>
      </c>
      <c r="K1951" s="1011" t="s">
        <v>1329</v>
      </c>
      <c r="L1951" s="1011" t="s">
        <v>47</v>
      </c>
      <c r="M1951" s="1011" t="s">
        <v>198</v>
      </c>
      <c r="N1951" s="1011">
        <v>307</v>
      </c>
      <c r="O1951" s="1011">
        <v>0</v>
      </c>
      <c r="P1951" s="1011">
        <v>4582</v>
      </c>
      <c r="Q1951" s="1011">
        <v>8238.7000000000007</v>
      </c>
      <c r="R1951" s="1011">
        <v>109.79</v>
      </c>
      <c r="S1951" s="1011">
        <v>398.12209459000002</v>
      </c>
      <c r="T1951" s="1011">
        <v>0</v>
      </c>
      <c r="U1951" s="1011">
        <v>0</v>
      </c>
      <c r="V1951" s="1011">
        <v>109.79</v>
      </c>
      <c r="W1951" s="1011" t="s">
        <v>2095</v>
      </c>
      <c r="X1951" s="1011" t="s">
        <v>1331</v>
      </c>
      <c r="Y1951" s="1011" t="s">
        <v>2096</v>
      </c>
      <c r="AA1951" s="1011" t="s">
        <v>2097</v>
      </c>
      <c r="AB1951" s="1011" t="s">
        <v>140</v>
      </c>
    </row>
    <row r="1952" spans="1:28" x14ac:dyDescent="0.25">
      <c r="A1952" s="1011">
        <v>64138647</v>
      </c>
      <c r="B1952" s="1011" t="s">
        <v>1538</v>
      </c>
      <c r="C1952" s="1011" t="s">
        <v>1326</v>
      </c>
      <c r="D1952" s="1011" t="s">
        <v>1</v>
      </c>
      <c r="E1952" s="1011" t="s">
        <v>135</v>
      </c>
      <c r="F1952" s="1011" t="s">
        <v>34</v>
      </c>
      <c r="G1952" s="1011" t="s">
        <v>34</v>
      </c>
      <c r="H1952" s="1011" t="s">
        <v>100</v>
      </c>
      <c r="I1952" s="1011" t="s">
        <v>1539</v>
      </c>
      <c r="J1952" s="1011" t="s">
        <v>1328</v>
      </c>
      <c r="K1952" s="1011" t="s">
        <v>1329</v>
      </c>
      <c r="L1952" s="1011" t="s">
        <v>47</v>
      </c>
      <c r="M1952" s="1011" t="s">
        <v>198</v>
      </c>
      <c r="N1952" s="1011">
        <v>117</v>
      </c>
      <c r="O1952" s="1011">
        <v>67</v>
      </c>
      <c r="P1952" s="1011">
        <v>2473</v>
      </c>
      <c r="Q1952" s="1011">
        <v>8275.0400000000009</v>
      </c>
      <c r="R1952" s="1011">
        <v>1135.5899999999999</v>
      </c>
      <c r="S1952" s="1011">
        <v>515.09392812999999</v>
      </c>
      <c r="T1952" s="1011">
        <v>0</v>
      </c>
      <c r="U1952" s="1011">
        <v>0</v>
      </c>
      <c r="V1952" s="1011">
        <v>1135.5899999999999</v>
      </c>
      <c r="W1952" s="1011" t="s">
        <v>1330</v>
      </c>
      <c r="X1952" s="1011" t="s">
        <v>1331</v>
      </c>
      <c r="Y1952" s="1011" t="s">
        <v>1540</v>
      </c>
      <c r="AA1952" s="1011" t="s">
        <v>1541</v>
      </c>
      <c r="AB1952" s="1011" t="s">
        <v>140</v>
      </c>
    </row>
    <row r="1953" spans="1:28" x14ac:dyDescent="0.25">
      <c r="A1953" s="1011">
        <v>24007189</v>
      </c>
      <c r="B1953" s="1011" t="s">
        <v>2300</v>
      </c>
      <c r="C1953" s="1011" t="s">
        <v>1326</v>
      </c>
      <c r="D1953" s="1011" t="s">
        <v>1</v>
      </c>
      <c r="E1953" s="1011" t="s">
        <v>135</v>
      </c>
      <c r="F1953" s="1011" t="s">
        <v>9</v>
      </c>
      <c r="G1953" s="1011" t="s">
        <v>9</v>
      </c>
      <c r="H1953" s="1011" t="s">
        <v>86</v>
      </c>
      <c r="I1953" s="1011" t="s">
        <v>1656</v>
      </c>
      <c r="J1953" s="1011" t="s">
        <v>1657</v>
      </c>
      <c r="K1953" s="1011" t="s">
        <v>1329</v>
      </c>
      <c r="L1953" s="1011" t="s">
        <v>47</v>
      </c>
      <c r="M1953" s="1011" t="s">
        <v>198</v>
      </c>
      <c r="N1953" s="1011">
        <v>25</v>
      </c>
      <c r="O1953" s="1011">
        <v>0</v>
      </c>
      <c r="P1953" s="1011">
        <v>550</v>
      </c>
      <c r="Q1953" s="1011">
        <v>793</v>
      </c>
      <c r="R1953" s="1011">
        <v>48.64</v>
      </c>
      <c r="S1953" s="1011">
        <v>124</v>
      </c>
      <c r="T1953" s="1011">
        <v>0</v>
      </c>
      <c r="U1953" s="1011">
        <v>0</v>
      </c>
      <c r="V1953" s="1011">
        <v>48.64</v>
      </c>
      <c r="W1953" s="1011" t="s">
        <v>1658</v>
      </c>
      <c r="X1953" s="1011" t="s">
        <v>1331</v>
      </c>
      <c r="Y1953" s="1011" t="s">
        <v>2301</v>
      </c>
      <c r="AA1953" s="1011" t="s">
        <v>2302</v>
      </c>
      <c r="AB1953" s="1011" t="s">
        <v>140</v>
      </c>
    </row>
    <row r="1954" spans="1:28" x14ac:dyDescent="0.25">
      <c r="A1954" s="1011">
        <v>24007189</v>
      </c>
      <c r="B1954" s="1011" t="s">
        <v>2300</v>
      </c>
      <c r="C1954" s="1011" t="s">
        <v>1326</v>
      </c>
      <c r="D1954" s="1011" t="s">
        <v>1</v>
      </c>
      <c r="E1954" s="1011" t="s">
        <v>135</v>
      </c>
      <c r="F1954" s="1011" t="s">
        <v>9</v>
      </c>
      <c r="G1954" s="1011" t="s">
        <v>9</v>
      </c>
      <c r="H1954" s="1011" t="s">
        <v>95</v>
      </c>
      <c r="I1954" s="1011" t="s">
        <v>1656</v>
      </c>
      <c r="J1954" s="1011" t="s">
        <v>1657</v>
      </c>
      <c r="K1954" s="1011" t="s">
        <v>1329</v>
      </c>
      <c r="L1954" s="1011" t="s">
        <v>47</v>
      </c>
      <c r="M1954" s="1011" t="s">
        <v>198</v>
      </c>
      <c r="N1954" s="1011">
        <v>75.491699999999994</v>
      </c>
      <c r="O1954" s="1011">
        <v>54.3</v>
      </c>
      <c r="P1954" s="1011">
        <v>601.1</v>
      </c>
      <c r="Q1954" s="1011">
        <v>3072.4</v>
      </c>
      <c r="R1954" s="1011">
        <v>332.90516292000001</v>
      </c>
      <c r="S1954" s="1011">
        <v>774.88171265999995</v>
      </c>
      <c r="T1954" s="1011">
        <v>-1.07483708</v>
      </c>
      <c r="U1954" s="1011">
        <v>0</v>
      </c>
      <c r="V1954" s="1011">
        <v>333.98</v>
      </c>
      <c r="W1954" s="1011" t="s">
        <v>1658</v>
      </c>
      <c r="X1954" s="1011" t="s">
        <v>1331</v>
      </c>
      <c r="Y1954" s="1011" t="s">
        <v>2301</v>
      </c>
      <c r="AA1954" s="1011" t="s">
        <v>2302</v>
      </c>
      <c r="AB1954" s="1011" t="s">
        <v>140</v>
      </c>
    </row>
    <row r="1955" spans="1:28" x14ac:dyDescent="0.25">
      <c r="A1955" s="1011">
        <v>74235227</v>
      </c>
      <c r="B1955" s="1011" t="s">
        <v>2290</v>
      </c>
      <c r="C1955" s="1011" t="s">
        <v>1326</v>
      </c>
      <c r="D1955" s="1011" t="s">
        <v>1</v>
      </c>
      <c r="E1955" s="1011" t="s">
        <v>135</v>
      </c>
      <c r="F1955" s="1011" t="s">
        <v>34</v>
      </c>
      <c r="G1955" s="1011" t="s">
        <v>34</v>
      </c>
      <c r="H1955" s="1011" t="s">
        <v>89</v>
      </c>
      <c r="I1955" s="1011" t="s">
        <v>1662</v>
      </c>
      <c r="J1955" s="1011" t="s">
        <v>1663</v>
      </c>
      <c r="K1955" s="1011" t="s">
        <v>1329</v>
      </c>
      <c r="L1955" s="1011" t="s">
        <v>47</v>
      </c>
      <c r="M1955" s="1011" t="s">
        <v>198</v>
      </c>
      <c r="N1955" s="1011">
        <v>17</v>
      </c>
      <c r="O1955" s="1011">
        <v>9</v>
      </c>
      <c r="P1955" s="1011">
        <v>170</v>
      </c>
      <c r="Q1955" s="1011">
        <v>572.09</v>
      </c>
      <c r="R1955" s="1011">
        <v>108.00000025999999</v>
      </c>
      <c r="S1955" s="1011">
        <v>67.26771703</v>
      </c>
      <c r="T1955" s="1011">
        <v>2.6E-7</v>
      </c>
      <c r="U1955" s="1011">
        <v>0</v>
      </c>
      <c r="V1955" s="1011">
        <v>108</v>
      </c>
      <c r="W1955" s="1011" t="s">
        <v>1664</v>
      </c>
      <c r="X1955" s="1011" t="s">
        <v>1331</v>
      </c>
      <c r="Y1955" s="1011" t="s">
        <v>2291</v>
      </c>
      <c r="AA1955" s="1011" t="s">
        <v>2292</v>
      </c>
      <c r="AB1955" s="1011" t="s">
        <v>140</v>
      </c>
    </row>
    <row r="1956" spans="1:28" x14ac:dyDescent="0.25">
      <c r="A1956" s="1011">
        <v>63756415</v>
      </c>
      <c r="B1956" s="1011" t="s">
        <v>2211</v>
      </c>
      <c r="C1956" s="1011" t="s">
        <v>1326</v>
      </c>
      <c r="D1956" s="1011" t="s">
        <v>1</v>
      </c>
      <c r="E1956" s="1011" t="s">
        <v>135</v>
      </c>
      <c r="F1956" s="1011" t="s">
        <v>20</v>
      </c>
      <c r="G1956" s="1011" t="s">
        <v>20</v>
      </c>
      <c r="H1956" s="1011" t="s">
        <v>102</v>
      </c>
      <c r="I1956" s="1011" t="s">
        <v>2212</v>
      </c>
      <c r="J1956" s="1011" t="s">
        <v>1669</v>
      </c>
      <c r="K1956" s="1011" t="s">
        <v>1329</v>
      </c>
      <c r="L1956" s="1011" t="s">
        <v>47</v>
      </c>
      <c r="M1956" s="1011" t="s">
        <v>198</v>
      </c>
      <c r="N1956" s="1011">
        <v>48</v>
      </c>
      <c r="O1956" s="1011">
        <v>15</v>
      </c>
      <c r="P1956" s="1011">
        <v>1253.5</v>
      </c>
      <c r="Q1956" s="1011">
        <v>1919.04</v>
      </c>
      <c r="R1956" s="1011">
        <v>303.92</v>
      </c>
      <c r="S1956" s="1011">
        <v>331.5285859</v>
      </c>
      <c r="T1956" s="1011">
        <v>0</v>
      </c>
      <c r="U1956" s="1011">
        <v>0</v>
      </c>
      <c r="V1956" s="1011">
        <v>303.92</v>
      </c>
      <c r="W1956" s="1011" t="s">
        <v>1670</v>
      </c>
      <c r="X1956" s="1011" t="s">
        <v>1331</v>
      </c>
      <c r="Y1956" s="1011" t="s">
        <v>2213</v>
      </c>
      <c r="AA1956" s="1011" t="s">
        <v>2214</v>
      </c>
      <c r="AB1956" s="1011" t="s">
        <v>140</v>
      </c>
    </row>
    <row r="1957" spans="1:28" x14ac:dyDescent="0.25">
      <c r="A1957" s="1011">
        <v>23840531</v>
      </c>
      <c r="B1957" s="1011" t="s">
        <v>2488</v>
      </c>
      <c r="C1957" s="1011" t="s">
        <v>1326</v>
      </c>
      <c r="D1957" s="1011" t="s">
        <v>1</v>
      </c>
      <c r="E1957" s="1011" t="s">
        <v>135</v>
      </c>
      <c r="F1957" s="1011" t="s">
        <v>0</v>
      </c>
      <c r="G1957" s="1011" t="s">
        <v>0</v>
      </c>
      <c r="H1957" s="1011" t="s">
        <v>529</v>
      </c>
      <c r="I1957" s="1011" t="s">
        <v>2489</v>
      </c>
      <c r="J1957" s="1011" t="s">
        <v>2490</v>
      </c>
      <c r="K1957" s="1011" t="s">
        <v>1329</v>
      </c>
      <c r="L1957" s="1011" t="s">
        <v>47</v>
      </c>
      <c r="M1957" s="1011" t="s">
        <v>198</v>
      </c>
      <c r="N1957" s="1011">
        <v>17</v>
      </c>
      <c r="O1957" s="1011">
        <v>6</v>
      </c>
      <c r="P1957" s="1011">
        <v>573.02</v>
      </c>
      <c r="Q1957" s="1011">
        <v>1791.52</v>
      </c>
      <c r="R1957" s="1011">
        <v>43.29</v>
      </c>
      <c r="S1957" s="1011">
        <v>70.967399999999998</v>
      </c>
      <c r="T1957" s="1011">
        <v>0</v>
      </c>
      <c r="U1957" s="1011">
        <v>0</v>
      </c>
      <c r="V1957" s="1011">
        <v>43.29</v>
      </c>
      <c r="W1957" s="1011" t="s">
        <v>2491</v>
      </c>
      <c r="X1957" s="1011" t="s">
        <v>1331</v>
      </c>
      <c r="Y1957" s="1011" t="s">
        <v>2492</v>
      </c>
      <c r="AA1957" s="1011" t="s">
        <v>2493</v>
      </c>
      <c r="AB1957" s="1011" t="s">
        <v>140</v>
      </c>
    </row>
    <row r="1958" spans="1:28" x14ac:dyDescent="0.25">
      <c r="A1958" s="1011">
        <v>23840531</v>
      </c>
      <c r="B1958" s="1011" t="s">
        <v>2488</v>
      </c>
      <c r="C1958" s="1011" t="s">
        <v>1326</v>
      </c>
      <c r="D1958" s="1011" t="s">
        <v>1</v>
      </c>
      <c r="E1958" s="1011" t="s">
        <v>135</v>
      </c>
      <c r="F1958" s="1011" t="s">
        <v>0</v>
      </c>
      <c r="G1958" s="1011" t="s">
        <v>0</v>
      </c>
      <c r="H1958" s="1011" t="s">
        <v>90</v>
      </c>
      <c r="I1958" s="1011" t="s">
        <v>2489</v>
      </c>
      <c r="J1958" s="1011" t="s">
        <v>2490</v>
      </c>
      <c r="K1958" s="1011" t="s">
        <v>1329</v>
      </c>
      <c r="L1958" s="1011" t="s">
        <v>47</v>
      </c>
      <c r="M1958" s="1011" t="s">
        <v>198</v>
      </c>
      <c r="N1958" s="1011">
        <v>14</v>
      </c>
      <c r="O1958" s="1011">
        <v>12</v>
      </c>
      <c r="P1958" s="1011">
        <v>207.18</v>
      </c>
      <c r="Q1958" s="1011">
        <v>574.1</v>
      </c>
      <c r="R1958" s="1011">
        <v>75.31</v>
      </c>
      <c r="S1958" s="1011">
        <v>81.346199999999996</v>
      </c>
      <c r="T1958" s="1011">
        <v>0</v>
      </c>
      <c r="U1958" s="1011">
        <v>0</v>
      </c>
      <c r="V1958" s="1011">
        <v>75.31</v>
      </c>
      <c r="W1958" s="1011" t="s">
        <v>2491</v>
      </c>
      <c r="X1958" s="1011" t="s">
        <v>1331</v>
      </c>
      <c r="Y1958" s="1011" t="s">
        <v>2492</v>
      </c>
      <c r="AA1958" s="1011" t="s">
        <v>2493</v>
      </c>
      <c r="AB1958" s="1011" t="s">
        <v>140</v>
      </c>
    </row>
    <row r="1959" spans="1:28" x14ac:dyDescent="0.25">
      <c r="A1959" s="1011">
        <v>43754530</v>
      </c>
      <c r="B1959" s="1011" t="s">
        <v>2323</v>
      </c>
      <c r="C1959" s="1011" t="s">
        <v>1326</v>
      </c>
      <c r="D1959" s="1011" t="s">
        <v>1</v>
      </c>
      <c r="E1959" s="1011" t="s">
        <v>135</v>
      </c>
      <c r="F1959" s="1011" t="s">
        <v>45</v>
      </c>
      <c r="G1959" s="1011" t="s">
        <v>45</v>
      </c>
      <c r="H1959" s="1011" t="s">
        <v>1394</v>
      </c>
      <c r="I1959" s="1011" t="s">
        <v>1515</v>
      </c>
      <c r="J1959" s="1011" t="s">
        <v>1516</v>
      </c>
      <c r="K1959" s="1011" t="s">
        <v>1329</v>
      </c>
      <c r="L1959" s="1011" t="s">
        <v>47</v>
      </c>
      <c r="M1959" s="1011" t="s">
        <v>198</v>
      </c>
      <c r="N1959" s="1011">
        <v>0</v>
      </c>
      <c r="O1959" s="1011">
        <v>0</v>
      </c>
      <c r="P1959" s="1011">
        <v>0</v>
      </c>
      <c r="Q1959" s="1011">
        <v>0</v>
      </c>
      <c r="R1959" s="1011">
        <v>0</v>
      </c>
      <c r="S1959" s="1011">
        <v>0</v>
      </c>
      <c r="T1959" s="1011">
        <v>0</v>
      </c>
      <c r="U1959" s="1011">
        <v>0</v>
      </c>
      <c r="V1959" s="1011">
        <v>0</v>
      </c>
      <c r="W1959" s="1011" t="s">
        <v>2245</v>
      </c>
      <c r="X1959" s="1011" t="s">
        <v>1331</v>
      </c>
      <c r="Y1959" s="1011" t="s">
        <v>2324</v>
      </c>
      <c r="AA1959" s="1011" t="s">
        <v>2325</v>
      </c>
      <c r="AB1959" s="1011" t="s">
        <v>140</v>
      </c>
    </row>
    <row r="1960" spans="1:28" x14ac:dyDescent="0.25">
      <c r="A1960" s="1011">
        <v>43753961</v>
      </c>
      <c r="B1960" s="1011" t="s">
        <v>1997</v>
      </c>
      <c r="C1960" s="1011" t="s">
        <v>1326</v>
      </c>
      <c r="D1960" s="1011" t="s">
        <v>1</v>
      </c>
      <c r="E1960" s="1011" t="s">
        <v>135</v>
      </c>
      <c r="F1960" s="1011" t="s">
        <v>45</v>
      </c>
      <c r="G1960" s="1011" t="s">
        <v>45</v>
      </c>
      <c r="H1960" s="1011" t="s">
        <v>102</v>
      </c>
      <c r="I1960" s="1011" t="s">
        <v>1903</v>
      </c>
      <c r="J1960" s="1011" t="s">
        <v>1904</v>
      </c>
      <c r="K1960" s="1011" t="s">
        <v>1329</v>
      </c>
      <c r="L1960" s="1011" t="s">
        <v>47</v>
      </c>
      <c r="M1960" s="1011" t="s">
        <v>198</v>
      </c>
      <c r="N1960" s="1011">
        <v>27</v>
      </c>
      <c r="O1960" s="1011">
        <v>22</v>
      </c>
      <c r="P1960" s="1011">
        <v>314.25</v>
      </c>
      <c r="Q1960" s="1011">
        <v>834.19</v>
      </c>
      <c r="R1960" s="1011">
        <v>284.13</v>
      </c>
      <c r="S1960" s="1011">
        <v>220.87001842999999</v>
      </c>
      <c r="T1960" s="1011">
        <v>0</v>
      </c>
      <c r="U1960" s="1011">
        <v>0</v>
      </c>
      <c r="V1960" s="1011">
        <v>284.13</v>
      </c>
      <c r="W1960" s="1011" t="s">
        <v>1905</v>
      </c>
      <c r="X1960" s="1011" t="s">
        <v>1331</v>
      </c>
      <c r="Y1960" s="1011" t="s">
        <v>1998</v>
      </c>
      <c r="AA1960" s="1011" t="s">
        <v>1999</v>
      </c>
      <c r="AB1960" s="1011" t="s">
        <v>140</v>
      </c>
    </row>
    <row r="1961" spans="1:28" x14ac:dyDescent="0.25">
      <c r="A1961" s="1011">
        <v>63997555</v>
      </c>
      <c r="B1961" s="1011" t="s">
        <v>1633</v>
      </c>
      <c r="C1961" s="1011" t="s">
        <v>1326</v>
      </c>
      <c r="D1961" s="1011" t="s">
        <v>1</v>
      </c>
      <c r="E1961" s="1011" t="s">
        <v>135</v>
      </c>
      <c r="F1961" s="1011" t="s">
        <v>20</v>
      </c>
      <c r="G1961" s="1011" t="s">
        <v>20</v>
      </c>
      <c r="H1961" s="1011" t="s">
        <v>99</v>
      </c>
      <c r="I1961" s="1011" t="s">
        <v>1503</v>
      </c>
      <c r="J1961" s="1011" t="s">
        <v>1504</v>
      </c>
      <c r="K1961" s="1011" t="s">
        <v>1329</v>
      </c>
      <c r="L1961" s="1011" t="s">
        <v>47</v>
      </c>
      <c r="M1961" s="1011" t="s">
        <v>198</v>
      </c>
      <c r="N1961" s="1011">
        <v>22</v>
      </c>
      <c r="O1961" s="1011">
        <v>20</v>
      </c>
      <c r="P1961" s="1011">
        <v>576</v>
      </c>
      <c r="Q1961" s="1011">
        <v>814.45</v>
      </c>
      <c r="R1961" s="1011">
        <v>54.11</v>
      </c>
      <c r="S1961" s="1011">
        <v>172.45529486000001</v>
      </c>
      <c r="T1961" s="1011">
        <v>0</v>
      </c>
      <c r="U1961" s="1011">
        <v>0</v>
      </c>
      <c r="V1961" s="1011">
        <v>54.11</v>
      </c>
      <c r="W1961" s="1011" t="s">
        <v>1505</v>
      </c>
      <c r="X1961" s="1011" t="s">
        <v>1331</v>
      </c>
      <c r="Y1961" s="1011" t="s">
        <v>1634</v>
      </c>
      <c r="AA1961" s="1011" t="s">
        <v>1635</v>
      </c>
      <c r="AB1961" s="1011" t="s">
        <v>140</v>
      </c>
    </row>
    <row r="1962" spans="1:28" x14ac:dyDescent="0.25">
      <c r="A1962" s="1011">
        <v>83757740</v>
      </c>
      <c r="B1962" s="1011" t="s">
        <v>2565</v>
      </c>
      <c r="C1962" s="1011" t="s">
        <v>1326</v>
      </c>
      <c r="D1962" s="1011" t="s">
        <v>1</v>
      </c>
      <c r="E1962" s="1011" t="s">
        <v>135</v>
      </c>
      <c r="F1962" s="1011" t="s">
        <v>34</v>
      </c>
      <c r="G1962" s="1011" t="s">
        <v>34</v>
      </c>
      <c r="H1962" s="1011" t="s">
        <v>1394</v>
      </c>
      <c r="I1962" s="1011" t="s">
        <v>2527</v>
      </c>
      <c r="J1962" s="1011" t="s">
        <v>1475</v>
      </c>
      <c r="K1962" s="1011" t="s">
        <v>1329</v>
      </c>
      <c r="L1962" s="1011" t="s">
        <v>47</v>
      </c>
      <c r="M1962" s="1011" t="s">
        <v>198</v>
      </c>
      <c r="N1962" s="1011">
        <v>0</v>
      </c>
      <c r="O1962" s="1011">
        <v>0</v>
      </c>
      <c r="P1962" s="1011">
        <v>0</v>
      </c>
      <c r="Q1962" s="1011">
        <v>0</v>
      </c>
      <c r="R1962" s="1011">
        <v>0</v>
      </c>
      <c r="S1962" s="1011">
        <v>0</v>
      </c>
      <c r="T1962" s="1011">
        <v>0</v>
      </c>
      <c r="U1962" s="1011">
        <v>0</v>
      </c>
      <c r="V1962" s="1011">
        <v>0</v>
      </c>
      <c r="W1962" s="1011" t="s">
        <v>1476</v>
      </c>
      <c r="X1962" s="1011" t="s">
        <v>1331</v>
      </c>
      <c r="Y1962" s="1011" t="s">
        <v>2566</v>
      </c>
      <c r="AA1962" s="1011" t="s">
        <v>1478</v>
      </c>
      <c r="AB1962" s="1011" t="s">
        <v>140</v>
      </c>
    </row>
    <row r="1963" spans="1:28" x14ac:dyDescent="0.25">
      <c r="A1963" s="1011">
        <v>4089686</v>
      </c>
      <c r="B1963" s="1011" t="s">
        <v>1589</v>
      </c>
      <c r="C1963" s="1011" t="s">
        <v>1326</v>
      </c>
      <c r="D1963" s="1011" t="s">
        <v>1</v>
      </c>
      <c r="E1963" s="1011" t="s">
        <v>135</v>
      </c>
      <c r="F1963" s="1011" t="s">
        <v>14</v>
      </c>
      <c r="G1963" s="1011" t="s">
        <v>14</v>
      </c>
      <c r="H1963" s="1011" t="s">
        <v>99</v>
      </c>
      <c r="I1963" s="1011" t="s">
        <v>1590</v>
      </c>
      <c r="J1963" s="1011" t="s">
        <v>1591</v>
      </c>
      <c r="K1963" s="1011" t="s">
        <v>1329</v>
      </c>
      <c r="L1963" s="1011" t="s">
        <v>47</v>
      </c>
      <c r="M1963" s="1011" t="s">
        <v>198</v>
      </c>
      <c r="N1963" s="1011">
        <v>465</v>
      </c>
      <c r="O1963" s="1011">
        <v>0</v>
      </c>
      <c r="P1963" s="1011">
        <v>9300</v>
      </c>
      <c r="Q1963" s="1011">
        <v>5065.68</v>
      </c>
      <c r="R1963" s="1011">
        <v>-1501.08</v>
      </c>
      <c r="S1963" s="1011">
        <v>-290.09602180000002</v>
      </c>
      <c r="T1963" s="1011">
        <v>887.59</v>
      </c>
      <c r="U1963" s="1011">
        <v>1531.62</v>
      </c>
      <c r="V1963" s="1011">
        <v>42.59</v>
      </c>
      <c r="W1963" s="1011" t="s">
        <v>1361</v>
      </c>
      <c r="X1963" s="1011" t="s">
        <v>1331</v>
      </c>
      <c r="Y1963" s="1011" t="s">
        <v>1592</v>
      </c>
      <c r="AA1963" s="1011" t="s">
        <v>1593</v>
      </c>
      <c r="AB1963" s="1011" t="s">
        <v>140</v>
      </c>
    </row>
    <row r="1964" spans="1:28" x14ac:dyDescent="0.25">
      <c r="A1964" s="1011">
        <v>94164886</v>
      </c>
      <c r="B1964" s="1011" t="s">
        <v>2024</v>
      </c>
      <c r="C1964" s="1011" t="s">
        <v>1326</v>
      </c>
      <c r="D1964" s="1011" t="s">
        <v>1</v>
      </c>
      <c r="E1964" s="1011" t="s">
        <v>135</v>
      </c>
      <c r="F1964" s="1011" t="s">
        <v>34</v>
      </c>
      <c r="G1964" s="1011" t="s">
        <v>34</v>
      </c>
      <c r="H1964" s="1011" t="s">
        <v>104</v>
      </c>
      <c r="I1964" s="1011" t="s">
        <v>2025</v>
      </c>
      <c r="J1964" s="1011" t="s">
        <v>2026</v>
      </c>
      <c r="K1964" s="1011" t="s">
        <v>1329</v>
      </c>
      <c r="L1964" s="1011" t="s">
        <v>47</v>
      </c>
      <c r="M1964" s="1011" t="s">
        <v>198</v>
      </c>
      <c r="N1964" s="1011">
        <v>14</v>
      </c>
      <c r="O1964" s="1011">
        <v>12</v>
      </c>
      <c r="P1964" s="1011">
        <v>328.4</v>
      </c>
      <c r="Q1964" s="1011">
        <v>698.49</v>
      </c>
      <c r="R1964" s="1011">
        <v>138.56</v>
      </c>
      <c r="S1964" s="1011">
        <v>95.525352089999998</v>
      </c>
      <c r="T1964" s="1011">
        <v>0</v>
      </c>
      <c r="U1964" s="1011">
        <v>0</v>
      </c>
      <c r="V1964" s="1011">
        <v>138.56</v>
      </c>
      <c r="W1964" s="1011" t="s">
        <v>2027</v>
      </c>
      <c r="X1964" s="1011" t="s">
        <v>1331</v>
      </c>
      <c r="Y1964" s="1011" t="s">
        <v>2028</v>
      </c>
      <c r="AA1964" s="1011" t="s">
        <v>2029</v>
      </c>
      <c r="AB1964" s="1011" t="s">
        <v>140</v>
      </c>
    </row>
    <row r="1965" spans="1:28" x14ac:dyDescent="0.25">
      <c r="A1965" s="1011">
        <v>34148098</v>
      </c>
      <c r="B1965" s="1011" t="s">
        <v>1393</v>
      </c>
      <c r="C1965" s="1011" t="s">
        <v>1326</v>
      </c>
      <c r="D1965" s="1011" t="s">
        <v>113</v>
      </c>
      <c r="E1965" s="1011" t="s">
        <v>135</v>
      </c>
      <c r="F1965" s="1011" t="s">
        <v>6</v>
      </c>
      <c r="G1965" s="1011" t="s">
        <v>6</v>
      </c>
      <c r="H1965" s="1011" t="s">
        <v>104</v>
      </c>
      <c r="I1965" s="1011" t="s">
        <v>1395</v>
      </c>
      <c r="J1965" s="1011" t="s">
        <v>1396</v>
      </c>
      <c r="K1965" s="1011" t="s">
        <v>1329</v>
      </c>
      <c r="L1965" s="1011" t="s">
        <v>47</v>
      </c>
      <c r="M1965" s="1011" t="s">
        <v>198</v>
      </c>
      <c r="N1965" s="1011">
        <v>42</v>
      </c>
      <c r="O1965" s="1011">
        <v>2</v>
      </c>
      <c r="P1965" s="1011">
        <v>1263.44</v>
      </c>
      <c r="Q1965" s="1011">
        <v>2647.39</v>
      </c>
      <c r="R1965" s="1011">
        <v>246.32671164999999</v>
      </c>
      <c r="S1965" s="1011">
        <v>40.335407969999999</v>
      </c>
      <c r="T1965" s="1011">
        <v>3114.0167116500002</v>
      </c>
      <c r="U1965" s="1011">
        <v>0</v>
      </c>
      <c r="V1965" s="1011">
        <v>274.61</v>
      </c>
      <c r="W1965" s="1011" t="s">
        <v>1397</v>
      </c>
      <c r="X1965" s="1011" t="s">
        <v>1331</v>
      </c>
      <c r="Y1965" s="1011" t="s">
        <v>1398</v>
      </c>
      <c r="AA1965" s="1011" t="s">
        <v>1399</v>
      </c>
      <c r="AB1965" s="1011" t="s">
        <v>140</v>
      </c>
    </row>
    <row r="1966" spans="1:28" x14ac:dyDescent="0.25">
      <c r="A1966" s="1011">
        <v>54044805</v>
      </c>
      <c r="B1966" s="1011" t="s">
        <v>1857</v>
      </c>
      <c r="C1966" s="1011" t="s">
        <v>1326</v>
      </c>
      <c r="D1966" s="1011" t="s">
        <v>113</v>
      </c>
      <c r="E1966" s="1011" t="s">
        <v>135</v>
      </c>
      <c r="F1966" s="1011" t="s">
        <v>267</v>
      </c>
      <c r="G1966" s="1011" t="s">
        <v>1687</v>
      </c>
      <c r="H1966" s="1011" t="s">
        <v>92</v>
      </c>
      <c r="I1966" s="1011" t="s">
        <v>1858</v>
      </c>
      <c r="J1966" s="1011" t="s">
        <v>1859</v>
      </c>
      <c r="K1966" s="1011" t="s">
        <v>1329</v>
      </c>
      <c r="L1966" s="1011" t="s">
        <v>47</v>
      </c>
      <c r="M1966" s="1011" t="s">
        <v>198</v>
      </c>
      <c r="N1966" s="1011">
        <v>67</v>
      </c>
      <c r="O1966" s="1011">
        <v>64</v>
      </c>
      <c r="P1966" s="1011">
        <v>2290</v>
      </c>
      <c r="Q1966" s="1011">
        <v>1970.75</v>
      </c>
      <c r="R1966" s="1011">
        <v>93.94</v>
      </c>
      <c r="S1966" s="1011">
        <v>271.69597958999998</v>
      </c>
      <c r="T1966" s="1011">
        <v>0</v>
      </c>
      <c r="U1966" s="1011">
        <v>0</v>
      </c>
      <c r="V1966" s="1011">
        <v>93.94</v>
      </c>
      <c r="W1966" s="1011" t="s">
        <v>1860</v>
      </c>
      <c r="X1966" s="1011" t="s">
        <v>1331</v>
      </c>
      <c r="Y1966" s="1011" t="s">
        <v>1861</v>
      </c>
      <c r="AA1966" s="1011" t="s">
        <v>1862</v>
      </c>
      <c r="AB1966" s="1011" t="s">
        <v>140</v>
      </c>
    </row>
    <row r="1967" spans="1:28" x14ac:dyDescent="0.25">
      <c r="A1967" s="1011">
        <v>4089017</v>
      </c>
      <c r="B1967" s="1011" t="s">
        <v>2056</v>
      </c>
      <c r="C1967" s="1011" t="s">
        <v>1326</v>
      </c>
      <c r="D1967" s="1011" t="s">
        <v>1</v>
      </c>
      <c r="E1967" s="1011" t="s">
        <v>135</v>
      </c>
      <c r="F1967" s="1011" t="s">
        <v>69</v>
      </c>
      <c r="G1967" s="1011" t="s">
        <v>69</v>
      </c>
      <c r="H1967" s="1011" t="s">
        <v>104</v>
      </c>
      <c r="I1967" s="1011" t="s">
        <v>1688</v>
      </c>
      <c r="J1967" s="1011" t="s">
        <v>1416</v>
      </c>
      <c r="K1967" s="1011" t="s">
        <v>1329</v>
      </c>
      <c r="L1967" s="1011" t="s">
        <v>47</v>
      </c>
      <c r="M1967" s="1011" t="s">
        <v>198</v>
      </c>
      <c r="N1967" s="1011">
        <v>22</v>
      </c>
      <c r="O1967" s="1011">
        <v>22</v>
      </c>
      <c r="P1967" s="1011">
        <v>232.64</v>
      </c>
      <c r="Q1967" s="1011">
        <v>1292.23</v>
      </c>
      <c r="R1967" s="1011">
        <v>184.04</v>
      </c>
      <c r="S1967" s="1011">
        <v>175.99586339000001</v>
      </c>
      <c r="T1967" s="1011">
        <v>0</v>
      </c>
      <c r="U1967" s="1011">
        <v>0</v>
      </c>
      <c r="V1967" s="1011">
        <v>184.04</v>
      </c>
      <c r="W1967" s="1011" t="s">
        <v>1397</v>
      </c>
      <c r="X1967" s="1011" t="s">
        <v>1331</v>
      </c>
      <c r="Y1967" s="1011" t="s">
        <v>2057</v>
      </c>
      <c r="AA1967" s="1011" t="s">
        <v>2058</v>
      </c>
      <c r="AB1967" s="1011" t="s">
        <v>140</v>
      </c>
    </row>
    <row r="1968" spans="1:28" x14ac:dyDescent="0.25">
      <c r="A1968" s="1011">
        <v>33757618</v>
      </c>
      <c r="B1968" s="1011" t="s">
        <v>1502</v>
      </c>
      <c r="C1968" s="1011" t="s">
        <v>1326</v>
      </c>
      <c r="D1968" s="1011" t="s">
        <v>1</v>
      </c>
      <c r="E1968" s="1011" t="s">
        <v>135</v>
      </c>
      <c r="F1968" s="1011" t="s">
        <v>14</v>
      </c>
      <c r="G1968" s="1011" t="s">
        <v>14</v>
      </c>
      <c r="H1968" s="1011" t="s">
        <v>102</v>
      </c>
      <c r="I1968" s="1011" t="s">
        <v>1503</v>
      </c>
      <c r="J1968" s="1011" t="s">
        <v>1504</v>
      </c>
      <c r="K1968" s="1011" t="s">
        <v>1329</v>
      </c>
      <c r="L1968" s="1011" t="s">
        <v>47</v>
      </c>
      <c r="M1968" s="1011" t="s">
        <v>198</v>
      </c>
      <c r="N1968" s="1011">
        <v>17</v>
      </c>
      <c r="O1968" s="1011">
        <v>17</v>
      </c>
      <c r="P1968" s="1011">
        <v>573.13</v>
      </c>
      <c r="Q1968" s="1011">
        <v>575.24</v>
      </c>
      <c r="R1968" s="1011">
        <v>60.84</v>
      </c>
      <c r="S1968" s="1011">
        <v>183.31214703000001</v>
      </c>
      <c r="T1968" s="1011">
        <v>0</v>
      </c>
      <c r="U1968" s="1011">
        <v>0</v>
      </c>
      <c r="V1968" s="1011">
        <v>60.84</v>
      </c>
      <c r="W1968" s="1011" t="s">
        <v>1505</v>
      </c>
      <c r="X1968" s="1011" t="s">
        <v>1331</v>
      </c>
      <c r="Y1968" s="1011" t="s">
        <v>1506</v>
      </c>
      <c r="AA1968" s="1011" t="s">
        <v>1507</v>
      </c>
      <c r="AB1968" s="1011" t="s">
        <v>140</v>
      </c>
    </row>
    <row r="1969" spans="1:28" x14ac:dyDescent="0.25">
      <c r="A1969" s="1011">
        <v>73968232</v>
      </c>
      <c r="B1969" s="1011" t="s">
        <v>1896</v>
      </c>
      <c r="C1969" s="1011" t="s">
        <v>1326</v>
      </c>
      <c r="D1969" s="1011" t="s">
        <v>1</v>
      </c>
      <c r="E1969" s="1011" t="s">
        <v>135</v>
      </c>
      <c r="F1969" s="1011" t="s">
        <v>20</v>
      </c>
      <c r="G1969" s="1011" t="s">
        <v>20</v>
      </c>
      <c r="H1969" s="1011" t="s">
        <v>99</v>
      </c>
      <c r="I1969" s="1011" t="s">
        <v>1897</v>
      </c>
      <c r="J1969" s="1011" t="s">
        <v>1898</v>
      </c>
      <c r="K1969" s="1011" t="s">
        <v>1329</v>
      </c>
      <c r="L1969" s="1011" t="s">
        <v>47</v>
      </c>
      <c r="M1969" s="1011" t="s">
        <v>198</v>
      </c>
      <c r="N1969" s="1011">
        <v>18</v>
      </c>
      <c r="O1969" s="1011">
        <v>14</v>
      </c>
      <c r="P1969" s="1011">
        <v>483</v>
      </c>
      <c r="Q1969" s="1011">
        <v>527.73</v>
      </c>
      <c r="R1969" s="1011">
        <v>22.98</v>
      </c>
      <c r="S1969" s="1011">
        <v>83.400100929999994</v>
      </c>
      <c r="T1969" s="1011">
        <v>0</v>
      </c>
      <c r="U1969" s="1011">
        <v>0</v>
      </c>
      <c r="V1969" s="1011">
        <v>22.98</v>
      </c>
      <c r="W1969" s="1011" t="s">
        <v>1899</v>
      </c>
      <c r="X1969" s="1011" t="s">
        <v>1331</v>
      </c>
      <c r="Y1969" s="1011" t="s">
        <v>1900</v>
      </c>
      <c r="AA1969" s="1011" t="s">
        <v>1901</v>
      </c>
      <c r="AB1969" s="1011" t="s">
        <v>140</v>
      </c>
    </row>
    <row r="1970" spans="1:28" x14ac:dyDescent="0.25">
      <c r="A1970" s="1011">
        <v>23771397</v>
      </c>
      <c r="B1970" s="1011" t="s">
        <v>2098</v>
      </c>
      <c r="C1970" s="1011" t="s">
        <v>1326</v>
      </c>
      <c r="D1970" s="1011" t="s">
        <v>1</v>
      </c>
      <c r="E1970" s="1011" t="s">
        <v>135</v>
      </c>
      <c r="F1970" s="1011" t="s">
        <v>38</v>
      </c>
      <c r="G1970" s="1011" t="s">
        <v>38</v>
      </c>
      <c r="H1970" s="1011" t="s">
        <v>96</v>
      </c>
      <c r="I1970" s="1011" t="s">
        <v>1579</v>
      </c>
      <c r="J1970" s="1011" t="s">
        <v>1396</v>
      </c>
      <c r="K1970" s="1011" t="s">
        <v>1329</v>
      </c>
      <c r="L1970" s="1011" t="s">
        <v>47</v>
      </c>
      <c r="M1970" s="1011" t="s">
        <v>198</v>
      </c>
      <c r="N1970" s="1011">
        <v>48</v>
      </c>
      <c r="O1970" s="1011">
        <v>29</v>
      </c>
      <c r="P1970" s="1011">
        <v>164.81</v>
      </c>
      <c r="Q1970" s="1011">
        <v>1111.79</v>
      </c>
      <c r="R1970" s="1011">
        <v>165.64</v>
      </c>
      <c r="S1970" s="1011">
        <v>83.169509939999998</v>
      </c>
      <c r="T1970" s="1011">
        <v>0</v>
      </c>
      <c r="U1970" s="1011">
        <v>0</v>
      </c>
      <c r="V1970" s="1011">
        <v>165.64</v>
      </c>
      <c r="W1970" s="1011" t="s">
        <v>1397</v>
      </c>
      <c r="X1970" s="1011" t="s">
        <v>1331</v>
      </c>
      <c r="Y1970" s="1011" t="s">
        <v>2099</v>
      </c>
      <c r="AA1970" s="1011" t="s">
        <v>2100</v>
      </c>
      <c r="AB1970" s="1011" t="s">
        <v>140</v>
      </c>
    </row>
    <row r="1971" spans="1:28" x14ac:dyDescent="0.25">
      <c r="A1971" s="1011">
        <v>14155451</v>
      </c>
      <c r="B1971" s="1011" t="s">
        <v>1928</v>
      </c>
      <c r="C1971" s="1011" t="s">
        <v>1326</v>
      </c>
      <c r="D1971" s="1011" t="s">
        <v>1</v>
      </c>
      <c r="E1971" s="1011" t="s">
        <v>135</v>
      </c>
      <c r="F1971" s="1011" t="s">
        <v>0</v>
      </c>
      <c r="G1971" s="1011" t="s">
        <v>0</v>
      </c>
      <c r="H1971" s="1011" t="s">
        <v>100</v>
      </c>
      <c r="I1971" s="1011" t="s">
        <v>1929</v>
      </c>
      <c r="J1971" s="1011" t="s">
        <v>1904</v>
      </c>
      <c r="K1971" s="1011" t="s">
        <v>1329</v>
      </c>
      <c r="L1971" s="1011" t="s">
        <v>47</v>
      </c>
      <c r="M1971" s="1011" t="s">
        <v>198</v>
      </c>
      <c r="N1971" s="1011">
        <v>9.5</v>
      </c>
      <c r="O1971" s="1011">
        <v>9.5</v>
      </c>
      <c r="P1971" s="1011">
        <v>125.5</v>
      </c>
      <c r="Q1971" s="1011">
        <v>434.5</v>
      </c>
      <c r="R1971" s="1011">
        <v>93.33</v>
      </c>
      <c r="S1971" s="1011">
        <v>45.160711480000003</v>
      </c>
      <c r="T1971" s="1011">
        <v>0</v>
      </c>
      <c r="U1971" s="1011">
        <v>0</v>
      </c>
      <c r="V1971" s="1011">
        <v>93.33</v>
      </c>
      <c r="W1971" s="1011" t="s">
        <v>1905</v>
      </c>
      <c r="X1971" s="1011" t="s">
        <v>1331</v>
      </c>
      <c r="Y1971" s="1011" t="s">
        <v>1930</v>
      </c>
      <c r="AA1971" s="1011" t="s">
        <v>1931</v>
      </c>
      <c r="AB1971" s="1011" t="s">
        <v>140</v>
      </c>
    </row>
    <row r="1972" spans="1:28" x14ac:dyDescent="0.25">
      <c r="A1972" s="1011">
        <v>34259275</v>
      </c>
      <c r="B1972" s="1011" t="s">
        <v>2587</v>
      </c>
      <c r="C1972" s="1011" t="s">
        <v>1326</v>
      </c>
      <c r="D1972" s="1011" t="s">
        <v>1</v>
      </c>
      <c r="E1972" s="1011" t="s">
        <v>135</v>
      </c>
      <c r="F1972" s="1011" t="s">
        <v>62</v>
      </c>
      <c r="G1972" s="1011" t="s">
        <v>62</v>
      </c>
      <c r="H1972" s="1011" t="s">
        <v>96</v>
      </c>
      <c r="I1972" s="1011" t="s">
        <v>2588</v>
      </c>
      <c r="J1972" s="1011" t="s">
        <v>1494</v>
      </c>
      <c r="K1972" s="1011" t="s">
        <v>1329</v>
      </c>
      <c r="L1972" s="1011" t="s">
        <v>47</v>
      </c>
      <c r="M1972" s="1011" t="s">
        <v>198</v>
      </c>
      <c r="N1972" s="1011">
        <v>47</v>
      </c>
      <c r="O1972" s="1011">
        <v>0</v>
      </c>
      <c r="P1972" s="1011">
        <v>9563.2000000000007</v>
      </c>
      <c r="Q1972" s="1011">
        <v>98697.57</v>
      </c>
      <c r="R1972" s="1011">
        <v>7280.79</v>
      </c>
      <c r="S1972" s="1011">
        <v>3838.09</v>
      </c>
      <c r="T1972" s="1011">
        <v>0</v>
      </c>
      <c r="U1972" s="1011">
        <v>0</v>
      </c>
      <c r="V1972" s="1011">
        <v>7280.79</v>
      </c>
      <c r="W1972" s="1011" t="s">
        <v>1361</v>
      </c>
      <c r="X1972" s="1011" t="s">
        <v>1331</v>
      </c>
      <c r="Y1972" s="1011" t="s">
        <v>2589</v>
      </c>
      <c r="AA1972" s="1011" t="s">
        <v>2590</v>
      </c>
      <c r="AB1972" s="1011" t="s">
        <v>140</v>
      </c>
    </row>
    <row r="1973" spans="1:28" x14ac:dyDescent="0.25">
      <c r="A1973" s="1011">
        <v>54173505</v>
      </c>
      <c r="B1973" s="1011" t="s">
        <v>2164</v>
      </c>
      <c r="C1973" s="1011" t="s">
        <v>1326</v>
      </c>
      <c r="D1973" s="1011" t="s">
        <v>1</v>
      </c>
      <c r="E1973" s="1011" t="s">
        <v>135</v>
      </c>
      <c r="F1973" s="1011" t="s">
        <v>14</v>
      </c>
      <c r="G1973" s="1011" t="s">
        <v>14</v>
      </c>
      <c r="H1973" s="1011" t="s">
        <v>101</v>
      </c>
      <c r="I1973" s="1011" t="s">
        <v>2165</v>
      </c>
      <c r="J1973" s="1011" t="s">
        <v>1874</v>
      </c>
      <c r="K1973" s="1011" t="s">
        <v>1329</v>
      </c>
      <c r="L1973" s="1011" t="s">
        <v>47</v>
      </c>
      <c r="M1973" s="1011" t="s">
        <v>198</v>
      </c>
      <c r="N1973" s="1011">
        <v>16</v>
      </c>
      <c r="O1973" s="1011">
        <v>16</v>
      </c>
      <c r="P1973" s="1011">
        <v>648.1</v>
      </c>
      <c r="Q1973" s="1011">
        <v>475.77</v>
      </c>
      <c r="R1973" s="1011">
        <v>60.76</v>
      </c>
      <c r="S1973" s="1011">
        <v>83.347922150000002</v>
      </c>
      <c r="T1973" s="1011">
        <v>0</v>
      </c>
      <c r="U1973" s="1011">
        <v>0</v>
      </c>
      <c r="V1973" s="1011">
        <v>60.76</v>
      </c>
      <c r="W1973" s="1011" t="s">
        <v>1875</v>
      </c>
      <c r="X1973" s="1011" t="s">
        <v>1331</v>
      </c>
      <c r="Y1973" s="1011" t="s">
        <v>2166</v>
      </c>
      <c r="AA1973" s="1011" t="s">
        <v>2167</v>
      </c>
      <c r="AB1973" s="1011" t="s">
        <v>140</v>
      </c>
    </row>
    <row r="1974" spans="1:28" x14ac:dyDescent="0.25">
      <c r="A1974" s="1011">
        <v>4165502</v>
      </c>
      <c r="B1974" s="1011" t="s">
        <v>2369</v>
      </c>
      <c r="C1974" s="1011" t="s">
        <v>1326</v>
      </c>
      <c r="D1974" s="1011" t="s">
        <v>1</v>
      </c>
      <c r="E1974" s="1011" t="s">
        <v>135</v>
      </c>
      <c r="F1974" s="1011" t="s">
        <v>4</v>
      </c>
      <c r="G1974" s="1011" t="s">
        <v>4</v>
      </c>
      <c r="H1974" s="1011" t="s">
        <v>96</v>
      </c>
      <c r="I1974" s="1011" t="s">
        <v>2370</v>
      </c>
      <c r="J1974" s="1011" t="s">
        <v>1499</v>
      </c>
      <c r="K1974" s="1011" t="s">
        <v>1329</v>
      </c>
      <c r="L1974" s="1011" t="s">
        <v>47</v>
      </c>
      <c r="M1974" s="1011" t="s">
        <v>198</v>
      </c>
      <c r="N1974" s="1011">
        <v>9.3333999999999993</v>
      </c>
      <c r="O1974" s="1011">
        <v>5.3334000000000001</v>
      </c>
      <c r="P1974" s="1011">
        <v>7.16</v>
      </c>
      <c r="Q1974" s="1011">
        <v>139.94</v>
      </c>
      <c r="R1974" s="1011">
        <v>42</v>
      </c>
      <c r="S1974" s="1011">
        <v>50.663031799999999</v>
      </c>
      <c r="T1974" s="1011">
        <v>0</v>
      </c>
      <c r="U1974" s="1011">
        <v>0</v>
      </c>
      <c r="V1974" s="1011">
        <v>42</v>
      </c>
      <c r="W1974" s="1011" t="s">
        <v>1361</v>
      </c>
      <c r="X1974" s="1011" t="s">
        <v>1331</v>
      </c>
      <c r="Y1974" s="1011" t="s">
        <v>2371</v>
      </c>
      <c r="AA1974" s="1011" t="s">
        <v>2372</v>
      </c>
      <c r="AB1974" s="1011" t="s">
        <v>140</v>
      </c>
    </row>
    <row r="1975" spans="1:28" x14ac:dyDescent="0.25">
      <c r="A1975" s="1011">
        <v>54173505</v>
      </c>
      <c r="B1975" s="1011" t="s">
        <v>2164</v>
      </c>
      <c r="C1975" s="1011" t="s">
        <v>1326</v>
      </c>
      <c r="D1975" s="1011" t="s">
        <v>1</v>
      </c>
      <c r="E1975" s="1011" t="s">
        <v>135</v>
      </c>
      <c r="F1975" s="1011" t="s">
        <v>14</v>
      </c>
      <c r="G1975" s="1011" t="s">
        <v>14</v>
      </c>
      <c r="H1975" s="1011" t="s">
        <v>89</v>
      </c>
      <c r="I1975" s="1011" t="s">
        <v>2165</v>
      </c>
      <c r="J1975" s="1011" t="s">
        <v>1874</v>
      </c>
      <c r="K1975" s="1011" t="s">
        <v>1329</v>
      </c>
      <c r="L1975" s="1011" t="s">
        <v>47</v>
      </c>
      <c r="M1975" s="1011" t="s">
        <v>198</v>
      </c>
      <c r="N1975" s="1011">
        <v>2</v>
      </c>
      <c r="O1975" s="1011">
        <v>2</v>
      </c>
      <c r="P1975" s="1011">
        <v>24</v>
      </c>
      <c r="Q1975" s="1011">
        <v>73.2</v>
      </c>
      <c r="R1975" s="1011">
        <v>20.059999999999999</v>
      </c>
      <c r="S1975" s="1011">
        <v>19.079999999999998</v>
      </c>
      <c r="T1975" s="1011">
        <v>0</v>
      </c>
      <c r="U1975" s="1011">
        <v>0</v>
      </c>
      <c r="V1975" s="1011">
        <v>20.059999999999999</v>
      </c>
      <c r="W1975" s="1011" t="s">
        <v>1875</v>
      </c>
      <c r="X1975" s="1011" t="s">
        <v>1331</v>
      </c>
      <c r="Y1975" s="1011" t="s">
        <v>2166</v>
      </c>
      <c r="AA1975" s="1011" t="s">
        <v>2167</v>
      </c>
      <c r="AB1975" s="1011" t="s">
        <v>140</v>
      </c>
    </row>
    <row r="1976" spans="1:28" x14ac:dyDescent="0.25">
      <c r="A1976" s="1011">
        <v>4112884</v>
      </c>
      <c r="B1976" s="1011" t="s">
        <v>2471</v>
      </c>
      <c r="C1976" s="1011" t="s">
        <v>1326</v>
      </c>
      <c r="D1976" s="1011" t="s">
        <v>1</v>
      </c>
      <c r="E1976" s="1011" t="s">
        <v>135</v>
      </c>
      <c r="F1976" s="1011" t="s">
        <v>14</v>
      </c>
      <c r="G1976" s="1011" t="s">
        <v>14</v>
      </c>
      <c r="H1976" s="1011" t="s">
        <v>104</v>
      </c>
      <c r="I1976" s="1011" t="s">
        <v>2472</v>
      </c>
      <c r="J1976" s="1011" t="s">
        <v>1591</v>
      </c>
      <c r="K1976" s="1011" t="s">
        <v>1329</v>
      </c>
      <c r="L1976" s="1011" t="s">
        <v>47</v>
      </c>
      <c r="M1976" s="1011" t="s">
        <v>198</v>
      </c>
      <c r="N1976" s="1011">
        <v>1</v>
      </c>
      <c r="O1976" s="1011">
        <v>1</v>
      </c>
      <c r="P1976" s="1011">
        <v>16</v>
      </c>
      <c r="Q1976" s="1011">
        <v>60</v>
      </c>
      <c r="R1976" s="1011">
        <v>2.2000000000000002</v>
      </c>
      <c r="S1976" s="1011">
        <v>9.5337309099999992</v>
      </c>
      <c r="T1976" s="1011">
        <v>0</v>
      </c>
      <c r="U1976" s="1011">
        <v>0</v>
      </c>
      <c r="V1976" s="1011">
        <v>2.2000000000000002</v>
      </c>
      <c r="W1976" s="1011" t="s">
        <v>1361</v>
      </c>
      <c r="X1976" s="1011" t="s">
        <v>1331</v>
      </c>
      <c r="Y1976" s="1011" t="s">
        <v>2473</v>
      </c>
      <c r="AA1976" s="1011" t="s">
        <v>2474</v>
      </c>
      <c r="AB1976" s="1011" t="s">
        <v>140</v>
      </c>
    </row>
    <row r="1977" spans="1:28" x14ac:dyDescent="0.25">
      <c r="A1977" s="1011">
        <v>84218171</v>
      </c>
      <c r="B1977" s="1011" t="s">
        <v>2388</v>
      </c>
      <c r="C1977" s="1011" t="s">
        <v>1326</v>
      </c>
      <c r="D1977" s="1011" t="s">
        <v>113</v>
      </c>
      <c r="E1977" s="1011" t="s">
        <v>135</v>
      </c>
      <c r="F1977" s="1011" t="s">
        <v>267</v>
      </c>
      <c r="G1977" s="1011" t="s">
        <v>1687</v>
      </c>
      <c r="H1977" s="1011" t="s">
        <v>87</v>
      </c>
      <c r="I1977" s="1011" t="s">
        <v>2389</v>
      </c>
      <c r="J1977" s="1011" t="s">
        <v>1817</v>
      </c>
      <c r="K1977" s="1011" t="s">
        <v>1329</v>
      </c>
      <c r="L1977" s="1011" t="s">
        <v>47</v>
      </c>
      <c r="M1977" s="1011" t="s">
        <v>198</v>
      </c>
      <c r="N1977" s="1011">
        <v>6</v>
      </c>
      <c r="O1977" s="1011">
        <v>0</v>
      </c>
      <c r="P1977" s="1011">
        <v>85.79</v>
      </c>
      <c r="Q1977" s="1011">
        <v>470.68</v>
      </c>
      <c r="R1977" s="1011">
        <v>15.64</v>
      </c>
      <c r="S1977" s="1011">
        <v>2.511946</v>
      </c>
      <c r="T1977" s="1011">
        <v>0</v>
      </c>
      <c r="U1977" s="1011">
        <v>0</v>
      </c>
      <c r="V1977" s="1011">
        <v>15.64</v>
      </c>
      <c r="W1977" s="1011" t="s">
        <v>1818</v>
      </c>
      <c r="X1977" s="1011" t="s">
        <v>1331</v>
      </c>
      <c r="Y1977" s="1011" t="s">
        <v>2390</v>
      </c>
      <c r="AA1977" s="1011" t="s">
        <v>2391</v>
      </c>
      <c r="AB1977" s="1011" t="s">
        <v>140</v>
      </c>
    </row>
    <row r="1978" spans="1:28" x14ac:dyDescent="0.25">
      <c r="A1978" s="1011">
        <v>73758021</v>
      </c>
      <c r="B1978" s="1011" t="s">
        <v>1334</v>
      </c>
      <c r="C1978" s="1011" t="s">
        <v>1326</v>
      </c>
      <c r="D1978" s="1011" t="s">
        <v>1</v>
      </c>
      <c r="E1978" s="1011" t="s">
        <v>135</v>
      </c>
      <c r="F1978" s="1011" t="s">
        <v>11</v>
      </c>
      <c r="G1978" s="1011" t="s">
        <v>11</v>
      </c>
      <c r="H1978" s="1011" t="s">
        <v>91</v>
      </c>
      <c r="I1978" s="1011" t="s">
        <v>1335</v>
      </c>
      <c r="J1978" s="1011" t="s">
        <v>1336</v>
      </c>
      <c r="K1978" s="1011" t="s">
        <v>1329</v>
      </c>
      <c r="L1978" s="1011" t="s">
        <v>47</v>
      </c>
      <c r="M1978" s="1011" t="s">
        <v>198</v>
      </c>
      <c r="N1978" s="1011">
        <v>22</v>
      </c>
      <c r="O1978" s="1011">
        <v>20</v>
      </c>
      <c r="P1978" s="1011">
        <v>433.62</v>
      </c>
      <c r="Q1978" s="1011">
        <v>968.65</v>
      </c>
      <c r="R1978" s="1011">
        <v>180.82</v>
      </c>
      <c r="S1978" s="1011">
        <v>90.445182740000007</v>
      </c>
      <c r="T1978" s="1011">
        <v>0</v>
      </c>
      <c r="U1978" s="1011">
        <v>0</v>
      </c>
      <c r="V1978" s="1011">
        <v>180.82</v>
      </c>
      <c r="W1978" s="1011" t="s">
        <v>1337</v>
      </c>
      <c r="X1978" s="1011" t="s">
        <v>1331</v>
      </c>
      <c r="Y1978" s="1011" t="s">
        <v>1338</v>
      </c>
      <c r="AA1978" s="1011" t="s">
        <v>1339</v>
      </c>
      <c r="AB1978" s="1011" t="s">
        <v>140</v>
      </c>
    </row>
    <row r="1979" spans="1:28" x14ac:dyDescent="0.25">
      <c r="A1979" s="1011">
        <v>53757597</v>
      </c>
      <c r="B1979" s="1011" t="s">
        <v>2392</v>
      </c>
      <c r="C1979" s="1011" t="s">
        <v>1326</v>
      </c>
      <c r="D1979" s="1011" t="s">
        <v>1</v>
      </c>
      <c r="E1979" s="1011" t="s">
        <v>135</v>
      </c>
      <c r="F1979" s="1011" t="s">
        <v>6</v>
      </c>
      <c r="G1979" s="1011" t="s">
        <v>6</v>
      </c>
      <c r="H1979" s="1011" t="s">
        <v>93</v>
      </c>
      <c r="I1979" s="1011" t="s">
        <v>2393</v>
      </c>
      <c r="J1979" s="1011" t="s">
        <v>1565</v>
      </c>
      <c r="K1979" s="1011" t="s">
        <v>1329</v>
      </c>
      <c r="L1979" s="1011" t="s">
        <v>47</v>
      </c>
      <c r="M1979" s="1011" t="s">
        <v>198</v>
      </c>
      <c r="N1979" s="1011">
        <v>21</v>
      </c>
      <c r="O1979" s="1011">
        <v>16</v>
      </c>
      <c r="P1979" s="1011">
        <v>812.96</v>
      </c>
      <c r="Q1979" s="1011">
        <v>1272.06</v>
      </c>
      <c r="R1979" s="1011">
        <v>603.94000000000005</v>
      </c>
      <c r="S1979" s="1011">
        <v>144.70399524999999</v>
      </c>
      <c r="T1979" s="1011">
        <v>0</v>
      </c>
      <c r="U1979" s="1011">
        <v>0</v>
      </c>
      <c r="V1979" s="1011">
        <v>603.94000000000005</v>
      </c>
      <c r="W1979" s="1011" t="s">
        <v>65</v>
      </c>
      <c r="X1979" s="1011" t="s">
        <v>1331</v>
      </c>
      <c r="Y1979" s="1011" t="s">
        <v>2394</v>
      </c>
      <c r="AA1979" s="1011" t="s">
        <v>2395</v>
      </c>
      <c r="AB1979" s="1011" t="s">
        <v>140</v>
      </c>
    </row>
    <row r="1980" spans="1:28" x14ac:dyDescent="0.25">
      <c r="A1980" s="1011">
        <v>3978095</v>
      </c>
      <c r="B1980" s="1011" t="s">
        <v>1838</v>
      </c>
      <c r="C1980" s="1011" t="s">
        <v>1326</v>
      </c>
      <c r="D1980" s="1011" t="s">
        <v>1</v>
      </c>
      <c r="E1980" s="1011" t="s">
        <v>135</v>
      </c>
      <c r="F1980" s="1011" t="s">
        <v>34</v>
      </c>
      <c r="G1980" s="1011" t="s">
        <v>34</v>
      </c>
      <c r="H1980" s="1011" t="s">
        <v>90</v>
      </c>
      <c r="I1980" s="1011" t="s">
        <v>1620</v>
      </c>
      <c r="J1980" s="1011" t="s">
        <v>1621</v>
      </c>
      <c r="K1980" s="1011" t="s">
        <v>1329</v>
      </c>
      <c r="L1980" s="1011" t="s">
        <v>47</v>
      </c>
      <c r="M1980" s="1011" t="s">
        <v>198</v>
      </c>
      <c r="N1980" s="1011">
        <v>679</v>
      </c>
      <c r="O1980" s="1011">
        <v>674</v>
      </c>
      <c r="P1980" s="1011">
        <v>22712.58</v>
      </c>
      <c r="Q1980" s="1011">
        <v>51641.25</v>
      </c>
      <c r="R1980" s="1011">
        <v>5342.11</v>
      </c>
      <c r="S1980" s="1011">
        <v>3946.5100407499999</v>
      </c>
      <c r="T1980" s="1011">
        <v>0</v>
      </c>
      <c r="U1980" s="1011">
        <v>0</v>
      </c>
      <c r="V1980" s="1011">
        <v>5342.11</v>
      </c>
      <c r="W1980" s="1011" t="s">
        <v>1622</v>
      </c>
      <c r="X1980" s="1011" t="s">
        <v>1331</v>
      </c>
      <c r="Y1980" s="1011" t="s">
        <v>1839</v>
      </c>
      <c r="AA1980" s="1011" t="s">
        <v>1840</v>
      </c>
      <c r="AB1980" s="1011" t="s">
        <v>140</v>
      </c>
    </row>
    <row r="1981" spans="1:28" x14ac:dyDescent="0.25">
      <c r="A1981" s="1011">
        <v>93754612</v>
      </c>
      <c r="B1981" s="1011" t="s">
        <v>1960</v>
      </c>
      <c r="C1981" s="1011" t="s">
        <v>1326</v>
      </c>
      <c r="D1981" s="1011" t="s">
        <v>113</v>
      </c>
      <c r="E1981" s="1011" t="s">
        <v>135</v>
      </c>
      <c r="F1981" s="1011" t="s">
        <v>267</v>
      </c>
      <c r="G1981" s="1011" t="s">
        <v>1687</v>
      </c>
      <c r="H1981" s="1011" t="s">
        <v>98</v>
      </c>
      <c r="I1981" s="1011" t="s">
        <v>1688</v>
      </c>
      <c r="J1981" s="1011" t="s">
        <v>1416</v>
      </c>
      <c r="K1981" s="1011" t="s">
        <v>1329</v>
      </c>
      <c r="L1981" s="1011" t="s">
        <v>47</v>
      </c>
      <c r="M1981" s="1011" t="s">
        <v>198</v>
      </c>
      <c r="N1981" s="1011">
        <v>253.91550000000001</v>
      </c>
      <c r="O1981" s="1011">
        <v>231.41550000000001</v>
      </c>
      <c r="P1981" s="1011">
        <v>6695.83</v>
      </c>
      <c r="Q1981" s="1011">
        <v>10402.459999999999</v>
      </c>
      <c r="R1981" s="1011">
        <v>3059.22</v>
      </c>
      <c r="S1981" s="1011">
        <v>1396.7325763599999</v>
      </c>
      <c r="T1981" s="1011">
        <v>0</v>
      </c>
      <c r="U1981" s="1011">
        <v>0</v>
      </c>
      <c r="V1981" s="1011">
        <v>3059.22</v>
      </c>
      <c r="W1981" s="1011" t="s">
        <v>1397</v>
      </c>
      <c r="X1981" s="1011" t="s">
        <v>1331</v>
      </c>
      <c r="Y1981" s="1011" t="s">
        <v>1961</v>
      </c>
      <c r="AA1981" s="1011" t="s">
        <v>1962</v>
      </c>
      <c r="AB1981" s="1011" t="s">
        <v>140</v>
      </c>
    </row>
    <row r="1982" spans="1:28" x14ac:dyDescent="0.25">
      <c r="A1982" s="1011">
        <v>44047363</v>
      </c>
      <c r="B1982" s="1011" t="s">
        <v>2339</v>
      </c>
      <c r="C1982" s="1011" t="s">
        <v>1326</v>
      </c>
      <c r="D1982" s="1011" t="s">
        <v>1</v>
      </c>
      <c r="E1982" s="1011" t="s">
        <v>135</v>
      </c>
      <c r="F1982" s="1011" t="s">
        <v>9</v>
      </c>
      <c r="G1982" s="1011" t="s">
        <v>9</v>
      </c>
      <c r="H1982" s="1011" t="s">
        <v>97</v>
      </c>
      <c r="I1982" s="1011" t="s">
        <v>2340</v>
      </c>
      <c r="J1982" s="1011" t="s">
        <v>2341</v>
      </c>
      <c r="K1982" s="1011" t="s">
        <v>1329</v>
      </c>
      <c r="L1982" s="1011" t="s">
        <v>47</v>
      </c>
      <c r="M1982" s="1011" t="s">
        <v>198</v>
      </c>
      <c r="N1982" s="1011">
        <v>231.08340000000001</v>
      </c>
      <c r="O1982" s="1011">
        <v>22.083400000000001</v>
      </c>
      <c r="P1982" s="1011">
        <v>2965.49</v>
      </c>
      <c r="Q1982" s="1011">
        <v>8176.73</v>
      </c>
      <c r="R1982" s="1011">
        <v>1815.28024562</v>
      </c>
      <c r="S1982" s="1011">
        <v>507.90194616000002</v>
      </c>
      <c r="T1982" s="1011">
        <v>-0.11975437999999999</v>
      </c>
      <c r="U1982" s="1011">
        <v>0</v>
      </c>
      <c r="V1982" s="1011">
        <v>1815.4</v>
      </c>
      <c r="W1982" s="1011" t="s">
        <v>2342</v>
      </c>
      <c r="X1982" s="1011" t="s">
        <v>1331</v>
      </c>
      <c r="Y1982" s="1011" t="s">
        <v>2343</v>
      </c>
      <c r="AA1982" s="1011" t="s">
        <v>2344</v>
      </c>
      <c r="AB1982" s="1011" t="s">
        <v>140</v>
      </c>
    </row>
    <row r="1983" spans="1:28" x14ac:dyDescent="0.25">
      <c r="A1983" s="1011">
        <v>24028227</v>
      </c>
      <c r="B1983" s="1011" t="s">
        <v>1449</v>
      </c>
      <c r="C1983" s="1011" t="s">
        <v>1326</v>
      </c>
      <c r="D1983" s="1011" t="s">
        <v>1</v>
      </c>
      <c r="E1983" s="1011" t="s">
        <v>135</v>
      </c>
      <c r="F1983" s="1011" t="s">
        <v>0</v>
      </c>
      <c r="G1983" s="1011" t="s">
        <v>0</v>
      </c>
      <c r="H1983" s="1011" t="s">
        <v>95</v>
      </c>
      <c r="I1983" s="1011" t="s">
        <v>1450</v>
      </c>
      <c r="J1983" s="1011" t="s">
        <v>1451</v>
      </c>
      <c r="K1983" s="1011" t="s">
        <v>1329</v>
      </c>
      <c r="L1983" s="1011" t="s">
        <v>47</v>
      </c>
      <c r="M1983" s="1011" t="s">
        <v>198</v>
      </c>
      <c r="N1983" s="1011">
        <v>458.92880000000002</v>
      </c>
      <c r="O1983" s="1011">
        <v>341.75349999999997</v>
      </c>
      <c r="P1983" s="1011">
        <v>4495.88</v>
      </c>
      <c r="Q1983" s="1011">
        <v>13881.79</v>
      </c>
      <c r="R1983" s="1011">
        <v>-2183.4289717299998</v>
      </c>
      <c r="S1983" s="1011">
        <v>6055.8823042000004</v>
      </c>
      <c r="T1983" s="1011">
        <v>-9.8971729999999994E-2</v>
      </c>
      <c r="U1983" s="1011">
        <v>0</v>
      </c>
      <c r="V1983" s="1011">
        <v>-2183.33</v>
      </c>
      <c r="W1983" s="1011" t="s">
        <v>1452</v>
      </c>
      <c r="X1983" s="1011" t="s">
        <v>1331</v>
      </c>
      <c r="Y1983" s="1011" t="s">
        <v>1453</v>
      </c>
      <c r="AA1983" s="1011" t="s">
        <v>1454</v>
      </c>
      <c r="AB1983" s="1011" t="s">
        <v>140</v>
      </c>
    </row>
    <row r="1984" spans="1:28" x14ac:dyDescent="0.25">
      <c r="A1984" s="1011">
        <v>24079261</v>
      </c>
      <c r="B1984" s="1011" t="s">
        <v>2010</v>
      </c>
      <c r="C1984" s="1011" t="s">
        <v>1326</v>
      </c>
      <c r="D1984" s="1011" t="s">
        <v>1</v>
      </c>
      <c r="E1984" s="1011" t="s">
        <v>135</v>
      </c>
      <c r="F1984" s="1011" t="s">
        <v>14</v>
      </c>
      <c r="G1984" s="1011" t="s">
        <v>14</v>
      </c>
      <c r="H1984" s="1011" t="s">
        <v>90</v>
      </c>
      <c r="I1984" s="1011" t="s">
        <v>2011</v>
      </c>
      <c r="J1984" s="1011" t="s">
        <v>1439</v>
      </c>
      <c r="K1984" s="1011" t="s">
        <v>1329</v>
      </c>
      <c r="L1984" s="1011" t="s">
        <v>47</v>
      </c>
      <c r="M1984" s="1011" t="s">
        <v>198</v>
      </c>
      <c r="N1984" s="1011">
        <v>1863</v>
      </c>
      <c r="O1984" s="1011">
        <v>611</v>
      </c>
      <c r="P1984" s="1011">
        <v>18611</v>
      </c>
      <c r="Q1984" s="1011">
        <v>67532.5</v>
      </c>
      <c r="R1984" s="1011">
        <v>5877.6414152400002</v>
      </c>
      <c r="S1984" s="1011">
        <v>5422.2885806300001</v>
      </c>
      <c r="T1984" s="1011">
        <v>-0.96858476000000004</v>
      </c>
      <c r="U1984" s="1011">
        <v>0</v>
      </c>
      <c r="V1984" s="1011">
        <v>5878.61</v>
      </c>
      <c r="W1984" s="1011" t="s">
        <v>1440</v>
      </c>
      <c r="X1984" s="1011" t="s">
        <v>1331</v>
      </c>
      <c r="Y1984" s="1011" t="s">
        <v>2012</v>
      </c>
      <c r="AA1984" s="1011" t="s">
        <v>2013</v>
      </c>
      <c r="AB1984" s="1011" t="s">
        <v>140</v>
      </c>
    </row>
    <row r="1985" spans="1:28" x14ac:dyDescent="0.25">
      <c r="A1985" s="1011">
        <v>33754342</v>
      </c>
      <c r="B1985" s="1011" t="s">
        <v>1850</v>
      </c>
      <c r="C1985" s="1011" t="s">
        <v>1326</v>
      </c>
      <c r="D1985" s="1011" t="s">
        <v>1</v>
      </c>
      <c r="E1985" s="1011" t="s">
        <v>135</v>
      </c>
      <c r="F1985" s="1011" t="s">
        <v>74</v>
      </c>
      <c r="G1985" s="1011" t="s">
        <v>74</v>
      </c>
      <c r="H1985" s="1011" t="s">
        <v>98</v>
      </c>
      <c r="I1985" s="1011" t="s">
        <v>1688</v>
      </c>
      <c r="J1985" s="1011" t="s">
        <v>1416</v>
      </c>
      <c r="K1985" s="1011" t="s">
        <v>1329</v>
      </c>
      <c r="L1985" s="1011" t="s">
        <v>47</v>
      </c>
      <c r="M1985" s="1011" t="s">
        <v>198</v>
      </c>
      <c r="N1985" s="1011">
        <v>299.75</v>
      </c>
      <c r="O1985" s="1011">
        <v>119</v>
      </c>
      <c r="P1985" s="1011">
        <v>9378.2199999999993</v>
      </c>
      <c r="Q1985" s="1011">
        <v>14873.23</v>
      </c>
      <c r="R1985" s="1011">
        <v>1253.45</v>
      </c>
      <c r="S1985" s="1011">
        <v>1637.2215102800001</v>
      </c>
      <c r="T1985" s="1011">
        <v>65.400000000000006</v>
      </c>
      <c r="U1985" s="1011">
        <v>36.200000000000003</v>
      </c>
      <c r="V1985" s="1011">
        <v>1289.6500000000001</v>
      </c>
      <c r="W1985" s="1011" t="s">
        <v>1397</v>
      </c>
      <c r="X1985" s="1011" t="s">
        <v>1331</v>
      </c>
      <c r="Y1985" s="1011" t="s">
        <v>1851</v>
      </c>
      <c r="AA1985" s="1011" t="s">
        <v>1852</v>
      </c>
      <c r="AB1985" s="1011" t="s">
        <v>140</v>
      </c>
    </row>
    <row r="1986" spans="1:28" x14ac:dyDescent="0.25">
      <c r="A1986" s="1011">
        <v>63995401</v>
      </c>
      <c r="B1986" s="1011" t="s">
        <v>1419</v>
      </c>
      <c r="C1986" s="1011" t="s">
        <v>1326</v>
      </c>
      <c r="D1986" s="1011" t="s">
        <v>1</v>
      </c>
      <c r="E1986" s="1011" t="s">
        <v>135</v>
      </c>
      <c r="F1986" s="1011" t="s">
        <v>6</v>
      </c>
      <c r="G1986" s="1011" t="s">
        <v>6</v>
      </c>
      <c r="H1986" s="1011" t="s">
        <v>93</v>
      </c>
      <c r="I1986" s="1011" t="s">
        <v>1420</v>
      </c>
      <c r="J1986" s="1011" t="s">
        <v>1421</v>
      </c>
      <c r="K1986" s="1011" t="s">
        <v>1329</v>
      </c>
      <c r="L1986" s="1011" t="s">
        <v>47</v>
      </c>
      <c r="M1986" s="1011" t="s">
        <v>198</v>
      </c>
      <c r="N1986" s="1011">
        <v>1089.1667</v>
      </c>
      <c r="O1986" s="1011">
        <v>735.16669999999999</v>
      </c>
      <c r="P1986" s="1011">
        <v>15775.36</v>
      </c>
      <c r="Q1986" s="1011">
        <v>32133.87</v>
      </c>
      <c r="R1986" s="1011">
        <v>4080.45</v>
      </c>
      <c r="S1986" s="1011">
        <v>6711.8775353600004</v>
      </c>
      <c r="T1986" s="1011">
        <v>0</v>
      </c>
      <c r="U1986" s="1011">
        <v>0</v>
      </c>
      <c r="V1986" s="1011">
        <v>4080.45</v>
      </c>
      <c r="W1986" s="1011" t="s">
        <v>1422</v>
      </c>
      <c r="X1986" s="1011" t="s">
        <v>1331</v>
      </c>
      <c r="Y1986" s="1011" t="s">
        <v>1423</v>
      </c>
      <c r="AA1986" s="1011" t="s">
        <v>1424</v>
      </c>
      <c r="AB1986" s="1011" t="s">
        <v>140</v>
      </c>
    </row>
    <row r="1987" spans="1:28" x14ac:dyDescent="0.25">
      <c r="A1987" s="1011">
        <v>74181983</v>
      </c>
      <c r="B1987" s="1011" t="s">
        <v>1369</v>
      </c>
      <c r="C1987" s="1011" t="s">
        <v>1326</v>
      </c>
      <c r="D1987" s="1011" t="s">
        <v>1</v>
      </c>
      <c r="E1987" s="1011" t="s">
        <v>135</v>
      </c>
      <c r="F1987" s="1011" t="s">
        <v>6</v>
      </c>
      <c r="G1987" s="1011" t="s">
        <v>6</v>
      </c>
      <c r="H1987" s="1011" t="s">
        <v>530</v>
      </c>
      <c r="I1987" s="1011" t="s">
        <v>1370</v>
      </c>
      <c r="J1987" s="1011" t="s">
        <v>1371</v>
      </c>
      <c r="K1987" s="1011" t="s">
        <v>1329</v>
      </c>
      <c r="L1987" s="1011" t="s">
        <v>47</v>
      </c>
      <c r="M1987" s="1011" t="s">
        <v>198</v>
      </c>
      <c r="N1987" s="1011">
        <v>207</v>
      </c>
      <c r="O1987" s="1011">
        <v>165</v>
      </c>
      <c r="P1987" s="1011">
        <v>6444.79</v>
      </c>
      <c r="Q1987" s="1011">
        <v>19283.66</v>
      </c>
      <c r="R1987" s="1011">
        <v>1343.1</v>
      </c>
      <c r="S1987" s="1011">
        <v>1763.22804389</v>
      </c>
      <c r="T1987" s="1011">
        <v>0</v>
      </c>
      <c r="U1987" s="1011">
        <v>0</v>
      </c>
      <c r="V1987" s="1011">
        <v>1343.1</v>
      </c>
      <c r="W1987" s="1011" t="s">
        <v>1372</v>
      </c>
      <c r="X1987" s="1011" t="s">
        <v>1331</v>
      </c>
      <c r="Y1987" s="1011" t="s">
        <v>1373</v>
      </c>
      <c r="AA1987" s="1011" t="s">
        <v>1374</v>
      </c>
      <c r="AB1987" s="1011" t="s">
        <v>140</v>
      </c>
    </row>
    <row r="1988" spans="1:28" x14ac:dyDescent="0.25">
      <c r="A1988" s="1011">
        <v>13987417</v>
      </c>
      <c r="B1988" s="1011" t="s">
        <v>1594</v>
      </c>
      <c r="C1988" s="1011" t="s">
        <v>1326</v>
      </c>
      <c r="D1988" s="1011" t="s">
        <v>1</v>
      </c>
      <c r="E1988" s="1011" t="s">
        <v>135</v>
      </c>
      <c r="F1988" s="1011" t="s">
        <v>20</v>
      </c>
      <c r="G1988" s="1011" t="s">
        <v>20</v>
      </c>
      <c r="H1988" s="1011" t="s">
        <v>98</v>
      </c>
      <c r="I1988" s="1011" t="s">
        <v>1595</v>
      </c>
      <c r="J1988" s="1011" t="s">
        <v>1596</v>
      </c>
      <c r="K1988" s="1011" t="s">
        <v>1329</v>
      </c>
      <c r="L1988" s="1011" t="s">
        <v>47</v>
      </c>
      <c r="M1988" s="1011" t="s">
        <v>198</v>
      </c>
      <c r="N1988" s="1011">
        <v>27</v>
      </c>
      <c r="O1988" s="1011">
        <v>27</v>
      </c>
      <c r="P1988" s="1011">
        <v>674.54</v>
      </c>
      <c r="Q1988" s="1011">
        <v>986.38</v>
      </c>
      <c r="R1988" s="1011">
        <v>290.45999999999998</v>
      </c>
      <c r="S1988" s="1011">
        <v>157.97967248</v>
      </c>
      <c r="T1988" s="1011">
        <v>0</v>
      </c>
      <c r="U1988" s="1011">
        <v>0</v>
      </c>
      <c r="V1988" s="1011">
        <v>290.45999999999998</v>
      </c>
      <c r="W1988" s="1011" t="s">
        <v>1597</v>
      </c>
      <c r="X1988" s="1011" t="s">
        <v>1331</v>
      </c>
      <c r="Y1988" s="1011" t="s">
        <v>1598</v>
      </c>
      <c r="AA1988" s="1011" t="s">
        <v>1599</v>
      </c>
      <c r="AB1988" s="1011" t="s">
        <v>140</v>
      </c>
    </row>
    <row r="1989" spans="1:28" x14ac:dyDescent="0.25">
      <c r="A1989" s="1011">
        <v>64062466</v>
      </c>
      <c r="B1989" s="1011" t="s">
        <v>1414</v>
      </c>
      <c r="C1989" s="1011" t="s">
        <v>1326</v>
      </c>
      <c r="D1989" s="1011" t="s">
        <v>1</v>
      </c>
      <c r="E1989" s="1011" t="s">
        <v>135</v>
      </c>
      <c r="F1989" s="1011" t="s">
        <v>62</v>
      </c>
      <c r="G1989" s="1011" t="s">
        <v>62</v>
      </c>
      <c r="H1989" s="1011" t="s">
        <v>88</v>
      </c>
      <c r="I1989" s="1011" t="s">
        <v>1415</v>
      </c>
      <c r="J1989" s="1011" t="s">
        <v>1416</v>
      </c>
      <c r="K1989" s="1011" t="s">
        <v>1329</v>
      </c>
      <c r="L1989" s="1011" t="s">
        <v>47</v>
      </c>
      <c r="M1989" s="1011" t="s">
        <v>198</v>
      </c>
      <c r="N1989" s="1011">
        <v>1199</v>
      </c>
      <c r="O1989" s="1011">
        <v>552</v>
      </c>
      <c r="P1989" s="1011">
        <v>18847</v>
      </c>
      <c r="Q1989" s="1011">
        <v>92111.07</v>
      </c>
      <c r="R1989" s="1011">
        <v>6515.55</v>
      </c>
      <c r="S1989" s="1011">
        <v>4322.7383240299996</v>
      </c>
      <c r="T1989" s="1011">
        <v>0</v>
      </c>
      <c r="U1989" s="1011">
        <v>0</v>
      </c>
      <c r="V1989" s="1011">
        <v>6515.55</v>
      </c>
      <c r="W1989" s="1011" t="s">
        <v>1397</v>
      </c>
      <c r="X1989" s="1011" t="s">
        <v>1331</v>
      </c>
      <c r="Y1989" s="1011" t="s">
        <v>1417</v>
      </c>
      <c r="AA1989" s="1011" t="s">
        <v>1418</v>
      </c>
      <c r="AB1989" s="1011" t="s">
        <v>140</v>
      </c>
    </row>
    <row r="1990" spans="1:28" x14ac:dyDescent="0.25">
      <c r="A1990" s="1011">
        <v>73754517</v>
      </c>
      <c r="B1990" s="1011" t="s">
        <v>2553</v>
      </c>
      <c r="C1990" s="1011" t="s">
        <v>1326</v>
      </c>
      <c r="D1990" s="1011" t="s">
        <v>1</v>
      </c>
      <c r="E1990" s="1011" t="s">
        <v>135</v>
      </c>
      <c r="F1990" s="1011" t="s">
        <v>34</v>
      </c>
      <c r="G1990" s="1011" t="s">
        <v>34</v>
      </c>
      <c r="H1990" s="1011" t="s">
        <v>93</v>
      </c>
      <c r="I1990" s="1011" t="s">
        <v>2554</v>
      </c>
      <c r="J1990" s="1011" t="s">
        <v>2555</v>
      </c>
      <c r="K1990" s="1011" t="s">
        <v>1329</v>
      </c>
      <c r="L1990" s="1011" t="s">
        <v>47</v>
      </c>
      <c r="M1990" s="1011" t="s">
        <v>198</v>
      </c>
      <c r="N1990" s="1011">
        <v>603.16669999999999</v>
      </c>
      <c r="O1990" s="1011">
        <v>394.16669999999999</v>
      </c>
      <c r="P1990" s="1011">
        <v>8919.0400000000009</v>
      </c>
      <c r="Q1990" s="1011">
        <v>18207.349999999999</v>
      </c>
      <c r="R1990" s="1011">
        <v>-55.67</v>
      </c>
      <c r="S1990" s="1011">
        <v>3734.3275336299998</v>
      </c>
      <c r="T1990" s="1011">
        <v>0</v>
      </c>
      <c r="U1990" s="1011">
        <v>1251.54</v>
      </c>
      <c r="V1990" s="1011">
        <v>1195.8699999999999</v>
      </c>
      <c r="W1990" s="1011" t="s">
        <v>2556</v>
      </c>
      <c r="X1990" s="1011" t="s">
        <v>1331</v>
      </c>
      <c r="Y1990" s="1011" t="s">
        <v>2557</v>
      </c>
      <c r="AA1990" s="1011" t="s">
        <v>2558</v>
      </c>
      <c r="AB1990" s="1011" t="s">
        <v>140</v>
      </c>
    </row>
    <row r="1991" spans="1:28" x14ac:dyDescent="0.25">
      <c r="A1991" s="1011">
        <v>73754517</v>
      </c>
      <c r="B1991" s="1011" t="s">
        <v>2553</v>
      </c>
      <c r="C1991" s="1011" t="s">
        <v>1326</v>
      </c>
      <c r="D1991" s="1011" t="s">
        <v>1</v>
      </c>
      <c r="E1991" s="1011" t="s">
        <v>135</v>
      </c>
      <c r="F1991" s="1011" t="s">
        <v>34</v>
      </c>
      <c r="G1991" s="1011" t="s">
        <v>34</v>
      </c>
      <c r="H1991" s="1011" t="s">
        <v>98</v>
      </c>
      <c r="I1991" s="1011" t="s">
        <v>2554</v>
      </c>
      <c r="J1991" s="1011" t="s">
        <v>2555</v>
      </c>
      <c r="K1991" s="1011" t="s">
        <v>1329</v>
      </c>
      <c r="L1991" s="1011" t="s">
        <v>47</v>
      </c>
      <c r="M1991" s="1011" t="s">
        <v>198</v>
      </c>
      <c r="N1991" s="1011">
        <v>239.97219999999999</v>
      </c>
      <c r="O1991" s="1011">
        <v>205.97219999999999</v>
      </c>
      <c r="P1991" s="1011">
        <v>4346.4399999999996</v>
      </c>
      <c r="Q1991" s="1011">
        <v>6429.47</v>
      </c>
      <c r="R1991" s="1011">
        <v>455.39</v>
      </c>
      <c r="S1991" s="1011">
        <v>1352.23430534</v>
      </c>
      <c r="T1991" s="1011">
        <v>0</v>
      </c>
      <c r="U1991" s="1011">
        <v>0</v>
      </c>
      <c r="V1991" s="1011">
        <v>455.39</v>
      </c>
      <c r="W1991" s="1011" t="s">
        <v>2556</v>
      </c>
      <c r="X1991" s="1011" t="s">
        <v>1331</v>
      </c>
      <c r="Y1991" s="1011" t="s">
        <v>2557</v>
      </c>
      <c r="AA1991" s="1011" t="s">
        <v>2558</v>
      </c>
      <c r="AB1991" s="1011" t="s">
        <v>140</v>
      </c>
    </row>
    <row r="1992" spans="1:28" x14ac:dyDescent="0.25">
      <c r="A1992" s="1011">
        <v>74253238</v>
      </c>
      <c r="B1992" s="1011" t="s">
        <v>2373</v>
      </c>
      <c r="C1992" s="1011" t="s">
        <v>1326</v>
      </c>
      <c r="D1992" s="1011" t="s">
        <v>1</v>
      </c>
      <c r="E1992" s="1011" t="s">
        <v>135</v>
      </c>
      <c r="F1992" s="1011" t="s">
        <v>69</v>
      </c>
      <c r="G1992" s="1011" t="s">
        <v>69</v>
      </c>
      <c r="H1992" s="1011" t="s">
        <v>94</v>
      </c>
      <c r="I1992" s="1011" t="s">
        <v>2374</v>
      </c>
      <c r="J1992" s="1011" t="s">
        <v>1328</v>
      </c>
      <c r="K1992" s="1011" t="s">
        <v>1329</v>
      </c>
      <c r="L1992" s="1011" t="s">
        <v>47</v>
      </c>
      <c r="M1992" s="1011" t="s">
        <v>198</v>
      </c>
      <c r="N1992" s="1011">
        <v>284</v>
      </c>
      <c r="O1992" s="1011">
        <v>174</v>
      </c>
      <c r="P1992" s="1011">
        <v>9477</v>
      </c>
      <c r="Q1992" s="1011">
        <v>6128.71</v>
      </c>
      <c r="R1992" s="1011">
        <v>1057.01</v>
      </c>
      <c r="S1992" s="1011">
        <v>902.01447469000004</v>
      </c>
      <c r="T1992" s="1011">
        <v>0</v>
      </c>
      <c r="U1992" s="1011">
        <v>0</v>
      </c>
      <c r="V1992" s="1011">
        <v>1057.01</v>
      </c>
      <c r="W1992" s="1011" t="s">
        <v>1330</v>
      </c>
      <c r="X1992" s="1011" t="s">
        <v>1331</v>
      </c>
      <c r="Y1992" s="1011" t="s">
        <v>2375</v>
      </c>
      <c r="AA1992" s="1011" t="s">
        <v>2376</v>
      </c>
      <c r="AB1992" s="1011" t="s">
        <v>140</v>
      </c>
    </row>
    <row r="1993" spans="1:28" x14ac:dyDescent="0.25">
      <c r="A1993" s="1011">
        <v>84156447</v>
      </c>
      <c r="B1993" s="1011" t="s">
        <v>2286</v>
      </c>
      <c r="C1993" s="1011" t="s">
        <v>1326</v>
      </c>
      <c r="D1993" s="1011" t="s">
        <v>1</v>
      </c>
      <c r="E1993" s="1011" t="s">
        <v>135</v>
      </c>
      <c r="F1993" s="1011" t="s">
        <v>20</v>
      </c>
      <c r="G1993" s="1011" t="s">
        <v>20</v>
      </c>
      <c r="H1993" s="1011" t="s">
        <v>529</v>
      </c>
      <c r="I1993" s="1011" t="s">
        <v>2287</v>
      </c>
      <c r="J1993" s="1011" t="s">
        <v>1499</v>
      </c>
      <c r="K1993" s="1011" t="s">
        <v>1329</v>
      </c>
      <c r="L1993" s="1011" t="s">
        <v>47</v>
      </c>
      <c r="M1993" s="1011" t="s">
        <v>198</v>
      </c>
      <c r="N1993" s="1011">
        <v>54</v>
      </c>
      <c r="O1993" s="1011">
        <v>1</v>
      </c>
      <c r="P1993" s="1011">
        <v>3518.36</v>
      </c>
      <c r="Q1993" s="1011">
        <v>16544.93</v>
      </c>
      <c r="R1993" s="1011">
        <v>2707.33</v>
      </c>
      <c r="S1993" s="1011">
        <v>397.70444199999997</v>
      </c>
      <c r="T1993" s="1011">
        <v>0</v>
      </c>
      <c r="U1993" s="1011">
        <v>0</v>
      </c>
      <c r="V1993" s="1011">
        <v>2707.33</v>
      </c>
      <c r="W1993" s="1011" t="s">
        <v>1361</v>
      </c>
      <c r="X1993" s="1011" t="s">
        <v>1331</v>
      </c>
      <c r="Y1993" s="1011" t="s">
        <v>2288</v>
      </c>
      <c r="AA1993" s="1011" t="s">
        <v>2289</v>
      </c>
      <c r="AB1993" s="1011" t="s">
        <v>140</v>
      </c>
    </row>
    <row r="1994" spans="1:28" x14ac:dyDescent="0.25">
      <c r="A1994" s="1011">
        <v>64042203</v>
      </c>
      <c r="B1994" s="1011" t="s">
        <v>1532</v>
      </c>
      <c r="C1994" s="1011" t="s">
        <v>1326</v>
      </c>
      <c r="D1994" s="1011" t="s">
        <v>1</v>
      </c>
      <c r="E1994" s="1011" t="s">
        <v>135</v>
      </c>
      <c r="F1994" s="1011" t="s">
        <v>20</v>
      </c>
      <c r="G1994" s="1011" t="s">
        <v>20</v>
      </c>
      <c r="H1994" s="1011" t="s">
        <v>102</v>
      </c>
      <c r="I1994" s="1011" t="s">
        <v>1533</v>
      </c>
      <c r="J1994" s="1011" t="s">
        <v>1534</v>
      </c>
      <c r="K1994" s="1011" t="s">
        <v>1329</v>
      </c>
      <c r="L1994" s="1011" t="s">
        <v>47</v>
      </c>
      <c r="M1994" s="1011" t="s">
        <v>198</v>
      </c>
      <c r="N1994" s="1011">
        <v>192</v>
      </c>
      <c r="O1994" s="1011">
        <v>57</v>
      </c>
      <c r="P1994" s="1011">
        <v>6344.85</v>
      </c>
      <c r="Q1994" s="1011">
        <v>11807.23</v>
      </c>
      <c r="R1994" s="1011">
        <v>1145.24368871</v>
      </c>
      <c r="S1994" s="1011">
        <v>1421.1428444400001</v>
      </c>
      <c r="T1994" s="1011">
        <v>29.44368871</v>
      </c>
      <c r="U1994" s="1011">
        <v>48.5</v>
      </c>
      <c r="V1994" s="1011">
        <v>1164.3</v>
      </c>
      <c r="W1994" s="1011" t="s">
        <v>1535</v>
      </c>
      <c r="X1994" s="1011" t="s">
        <v>1331</v>
      </c>
      <c r="Y1994" s="1011" t="s">
        <v>1536</v>
      </c>
      <c r="AA1994" s="1011" t="s">
        <v>1537</v>
      </c>
      <c r="AB1994" s="1011" t="s">
        <v>140</v>
      </c>
    </row>
    <row r="1995" spans="1:28" x14ac:dyDescent="0.25">
      <c r="A1995" s="1011">
        <v>53752606</v>
      </c>
      <c r="B1995" s="1011" t="s">
        <v>2411</v>
      </c>
      <c r="C1995" s="1011" t="s">
        <v>1326</v>
      </c>
      <c r="D1995" s="1011" t="s">
        <v>1</v>
      </c>
      <c r="E1995" s="1011" t="s">
        <v>135</v>
      </c>
      <c r="F1995" s="1011" t="s">
        <v>11</v>
      </c>
      <c r="G1995" s="1011" t="s">
        <v>11</v>
      </c>
      <c r="H1995" s="1011" t="s">
        <v>90</v>
      </c>
      <c r="I1995" s="1011" t="s">
        <v>2412</v>
      </c>
      <c r="J1995" s="1011" t="s">
        <v>1663</v>
      </c>
      <c r="K1995" s="1011" t="s">
        <v>1329</v>
      </c>
      <c r="L1995" s="1011" t="s">
        <v>47</v>
      </c>
      <c r="M1995" s="1011" t="s">
        <v>198</v>
      </c>
      <c r="N1995" s="1011">
        <v>227</v>
      </c>
      <c r="O1995" s="1011">
        <v>37</v>
      </c>
      <c r="P1995" s="1011">
        <v>2566</v>
      </c>
      <c r="Q1995" s="1011">
        <v>8873.75</v>
      </c>
      <c r="R1995" s="1011">
        <v>388.8</v>
      </c>
      <c r="S1995" s="1011">
        <v>378.18018798000003</v>
      </c>
      <c r="T1995" s="1011">
        <v>0</v>
      </c>
      <c r="U1995" s="1011">
        <v>0</v>
      </c>
      <c r="V1995" s="1011">
        <v>388.8</v>
      </c>
      <c r="W1995" s="1011" t="s">
        <v>1664</v>
      </c>
      <c r="X1995" s="1011" t="s">
        <v>1331</v>
      </c>
      <c r="Y1995" s="1011" t="s">
        <v>2413</v>
      </c>
      <c r="AA1995" s="1011" t="s">
        <v>2414</v>
      </c>
      <c r="AB1995" s="1011" t="s">
        <v>140</v>
      </c>
    </row>
    <row r="1996" spans="1:28" x14ac:dyDescent="0.25">
      <c r="A1996" s="1011">
        <v>3757705</v>
      </c>
      <c r="B1996" s="1011" t="s">
        <v>2541</v>
      </c>
      <c r="C1996" s="1011" t="s">
        <v>1326</v>
      </c>
      <c r="D1996" s="1011" t="s">
        <v>1</v>
      </c>
      <c r="E1996" s="1011" t="s">
        <v>135</v>
      </c>
      <c r="F1996" s="1011" t="s">
        <v>6</v>
      </c>
      <c r="G1996" s="1011" t="s">
        <v>6</v>
      </c>
      <c r="H1996" s="1011" t="s">
        <v>96</v>
      </c>
      <c r="I1996" s="1011" t="s">
        <v>2049</v>
      </c>
      <c r="J1996" s="1011" t="s">
        <v>1510</v>
      </c>
      <c r="K1996" s="1011" t="s">
        <v>1329</v>
      </c>
      <c r="L1996" s="1011" t="s">
        <v>47</v>
      </c>
      <c r="M1996" s="1011" t="s">
        <v>198</v>
      </c>
      <c r="N1996" s="1011">
        <v>114.5001</v>
      </c>
      <c r="O1996" s="1011">
        <v>107.5001</v>
      </c>
      <c r="P1996" s="1011">
        <v>458.26</v>
      </c>
      <c r="Q1996" s="1011">
        <v>2409.0500000000002</v>
      </c>
      <c r="R1996" s="1011">
        <v>600.65</v>
      </c>
      <c r="S1996" s="1011">
        <v>463.61330894000002</v>
      </c>
      <c r="T1996" s="1011">
        <v>0</v>
      </c>
      <c r="U1996" s="1011">
        <v>0</v>
      </c>
      <c r="V1996" s="1011">
        <v>600.65</v>
      </c>
      <c r="W1996" s="1011" t="s">
        <v>1511</v>
      </c>
      <c r="X1996" s="1011" t="s">
        <v>1331</v>
      </c>
      <c r="Y1996" s="1011" t="s">
        <v>1512</v>
      </c>
      <c r="AA1996" s="1011" t="s">
        <v>2542</v>
      </c>
      <c r="AB1996" s="1011" t="s">
        <v>140</v>
      </c>
    </row>
    <row r="1997" spans="1:28" x14ac:dyDescent="0.25">
      <c r="A1997" s="1011">
        <v>3757986</v>
      </c>
      <c r="B1997" s="1011" t="s">
        <v>2104</v>
      </c>
      <c r="C1997" s="1011" t="s">
        <v>1326</v>
      </c>
      <c r="D1997" s="1011" t="s">
        <v>1</v>
      </c>
      <c r="E1997" s="1011" t="s">
        <v>135</v>
      </c>
      <c r="F1997" s="1011" t="s">
        <v>20</v>
      </c>
      <c r="G1997" s="1011" t="s">
        <v>20</v>
      </c>
      <c r="H1997" s="1011" t="s">
        <v>93</v>
      </c>
      <c r="I1997" s="1011" t="s">
        <v>2105</v>
      </c>
      <c r="J1997" s="1011" t="s">
        <v>2106</v>
      </c>
      <c r="K1997" s="1011" t="s">
        <v>1329</v>
      </c>
      <c r="L1997" s="1011" t="s">
        <v>47</v>
      </c>
      <c r="M1997" s="1011" t="s">
        <v>198</v>
      </c>
      <c r="N1997" s="1011">
        <v>80</v>
      </c>
      <c r="O1997" s="1011">
        <v>73</v>
      </c>
      <c r="P1997" s="1011">
        <v>2176.5</v>
      </c>
      <c r="Q1997" s="1011">
        <v>4574.3900000000003</v>
      </c>
      <c r="R1997" s="1011">
        <v>1616.77</v>
      </c>
      <c r="S1997" s="1011">
        <v>717.31797526000003</v>
      </c>
      <c r="T1997" s="1011">
        <v>0</v>
      </c>
      <c r="U1997" s="1011">
        <v>0</v>
      </c>
      <c r="V1997" s="1011">
        <v>1616.77</v>
      </c>
      <c r="W1997" s="1011" t="s">
        <v>1869</v>
      </c>
      <c r="X1997" s="1011" t="s">
        <v>1331</v>
      </c>
      <c r="Y1997" s="1011" t="s">
        <v>2107</v>
      </c>
      <c r="AA1997" s="1011" t="s">
        <v>2108</v>
      </c>
      <c r="AB1997" s="1011" t="s">
        <v>140</v>
      </c>
    </row>
    <row r="1998" spans="1:28" x14ac:dyDescent="0.25">
      <c r="A1998" s="1011">
        <v>34138347</v>
      </c>
      <c r="B1998" s="1011" t="s">
        <v>2038</v>
      </c>
      <c r="C1998" s="1011" t="s">
        <v>1326</v>
      </c>
      <c r="D1998" s="1011" t="s">
        <v>1</v>
      </c>
      <c r="E1998" s="1011" t="s">
        <v>135</v>
      </c>
      <c r="F1998" s="1011" t="s">
        <v>9</v>
      </c>
      <c r="G1998" s="1011" t="s">
        <v>9</v>
      </c>
      <c r="H1998" s="1011" t="s">
        <v>529</v>
      </c>
      <c r="I1998" s="1011" t="s">
        <v>2039</v>
      </c>
      <c r="J1998" s="1011" t="s">
        <v>1528</v>
      </c>
      <c r="K1998" s="1011" t="s">
        <v>1329</v>
      </c>
      <c r="L1998" s="1011" t="s">
        <v>47</v>
      </c>
      <c r="M1998" s="1011" t="s">
        <v>198</v>
      </c>
      <c r="N1998" s="1011">
        <v>51</v>
      </c>
      <c r="O1998" s="1011">
        <v>50</v>
      </c>
      <c r="P1998" s="1011">
        <v>847.35</v>
      </c>
      <c r="Q1998" s="1011">
        <v>4577.8999999999996</v>
      </c>
      <c r="R1998" s="1011">
        <v>587.69000000000005</v>
      </c>
      <c r="S1998" s="1011">
        <v>855.52499999999998</v>
      </c>
      <c r="T1998" s="1011">
        <v>0</v>
      </c>
      <c r="U1998" s="1011">
        <v>0</v>
      </c>
      <c r="V1998" s="1011">
        <v>587.69000000000005</v>
      </c>
      <c r="W1998" s="1011" t="s">
        <v>1529</v>
      </c>
      <c r="X1998" s="1011" t="s">
        <v>1331</v>
      </c>
      <c r="Y1998" s="1011" t="s">
        <v>2040</v>
      </c>
      <c r="AA1998" s="1011" t="s">
        <v>2041</v>
      </c>
      <c r="AB1998" s="1011" t="s">
        <v>140</v>
      </c>
    </row>
    <row r="1999" spans="1:28" x14ac:dyDescent="0.25">
      <c r="A1999" s="1011">
        <v>93797231</v>
      </c>
      <c r="B1999" s="1011" t="s">
        <v>1497</v>
      </c>
      <c r="C1999" s="1011" t="s">
        <v>1326</v>
      </c>
      <c r="D1999" s="1011" t="s">
        <v>1</v>
      </c>
      <c r="E1999" s="1011" t="s">
        <v>135</v>
      </c>
      <c r="F1999" s="1011" t="s">
        <v>11</v>
      </c>
      <c r="G1999" s="1011" t="s">
        <v>11</v>
      </c>
      <c r="H1999" s="1011" t="s">
        <v>94</v>
      </c>
      <c r="I1999" s="1011" t="s">
        <v>1498</v>
      </c>
      <c r="J1999" s="1011" t="s">
        <v>1499</v>
      </c>
      <c r="K1999" s="1011" t="s">
        <v>1329</v>
      </c>
      <c r="L1999" s="1011" t="s">
        <v>47</v>
      </c>
      <c r="M1999" s="1011" t="s">
        <v>198</v>
      </c>
      <c r="N1999" s="1011">
        <v>1102.75</v>
      </c>
      <c r="O1999" s="1011">
        <v>1089.5</v>
      </c>
      <c r="P1999" s="1011">
        <v>21991.8</v>
      </c>
      <c r="Q1999" s="1011">
        <v>20924.900000000001</v>
      </c>
      <c r="R1999" s="1011">
        <v>1094.1099999999999</v>
      </c>
      <c r="S1999" s="1011">
        <v>3392.1133547899999</v>
      </c>
      <c r="T1999" s="1011">
        <v>0</v>
      </c>
      <c r="U1999" s="1011">
        <v>1998.26</v>
      </c>
      <c r="V1999" s="1011">
        <v>3092.37</v>
      </c>
      <c r="W1999" s="1011" t="s">
        <v>1361</v>
      </c>
      <c r="X1999" s="1011" t="s">
        <v>1331</v>
      </c>
      <c r="Y1999" s="1011" t="s">
        <v>1500</v>
      </c>
      <c r="AA1999" s="1011" t="s">
        <v>1501</v>
      </c>
      <c r="AB1999" s="1011" t="s">
        <v>140</v>
      </c>
    </row>
    <row r="2000" spans="1:28" x14ac:dyDescent="0.25">
      <c r="A2000" s="1011">
        <v>3757812</v>
      </c>
      <c r="B2000" s="1011" t="s">
        <v>1497</v>
      </c>
      <c r="C2000" s="1011" t="s">
        <v>1326</v>
      </c>
      <c r="D2000" s="1011" t="s">
        <v>1</v>
      </c>
      <c r="E2000" s="1011" t="s">
        <v>135</v>
      </c>
      <c r="F2000" s="1011" t="s">
        <v>11</v>
      </c>
      <c r="G2000" s="1011" t="s">
        <v>11</v>
      </c>
      <c r="H2000" s="1011" t="s">
        <v>530</v>
      </c>
      <c r="I2000" s="1011" t="s">
        <v>1359</v>
      </c>
      <c r="J2000" s="1011" t="s">
        <v>1360</v>
      </c>
      <c r="K2000" s="1011" t="s">
        <v>1329</v>
      </c>
      <c r="L2000" s="1011" t="s">
        <v>47</v>
      </c>
      <c r="M2000" s="1011" t="s">
        <v>198</v>
      </c>
      <c r="N2000" s="1011">
        <v>67</v>
      </c>
      <c r="O2000" s="1011">
        <v>53</v>
      </c>
      <c r="P2000" s="1011">
        <v>4002.3</v>
      </c>
      <c r="Q2000" s="1011">
        <v>11626.04</v>
      </c>
      <c r="R2000" s="1011">
        <v>1302.1900007700001</v>
      </c>
      <c r="S2000" s="1011">
        <v>1097.35998982</v>
      </c>
      <c r="T2000" s="1011">
        <v>7.7000000000000004E-7</v>
      </c>
      <c r="U2000" s="1011">
        <v>0</v>
      </c>
      <c r="V2000" s="1011">
        <v>1302.19</v>
      </c>
      <c r="W2000" s="1011" t="s">
        <v>1361</v>
      </c>
      <c r="X2000" s="1011" t="s">
        <v>1331</v>
      </c>
      <c r="Y2000" s="1011" t="s">
        <v>2182</v>
      </c>
      <c r="AA2000" s="1011" t="s">
        <v>2183</v>
      </c>
      <c r="AB2000" s="1011" t="s">
        <v>140</v>
      </c>
    </row>
    <row r="2001" spans="1:28" x14ac:dyDescent="0.25">
      <c r="A2001" s="1011">
        <v>94142809</v>
      </c>
      <c r="B2001" s="1011" t="s">
        <v>1912</v>
      </c>
      <c r="C2001" s="1011" t="s">
        <v>1326</v>
      </c>
      <c r="D2001" s="1011" t="s">
        <v>1</v>
      </c>
      <c r="E2001" s="1011" t="s">
        <v>135</v>
      </c>
      <c r="F2001" s="1011" t="s">
        <v>48</v>
      </c>
      <c r="G2001" s="1011" t="s">
        <v>48</v>
      </c>
      <c r="H2001" s="1011" t="s">
        <v>530</v>
      </c>
      <c r="I2001" s="1011" t="s">
        <v>1913</v>
      </c>
      <c r="J2001" s="1011" t="s">
        <v>1914</v>
      </c>
      <c r="K2001" s="1011" t="s">
        <v>1329</v>
      </c>
      <c r="L2001" s="1011" t="s">
        <v>47</v>
      </c>
      <c r="M2001" s="1011" t="s">
        <v>198</v>
      </c>
      <c r="N2001" s="1011">
        <v>60</v>
      </c>
      <c r="O2001" s="1011">
        <v>50</v>
      </c>
      <c r="P2001" s="1011">
        <v>3714.2</v>
      </c>
      <c r="Q2001" s="1011">
        <v>9946.39</v>
      </c>
      <c r="R2001" s="1011">
        <v>910.76</v>
      </c>
      <c r="S2001" s="1011">
        <v>1070.78696453</v>
      </c>
      <c r="T2001" s="1011">
        <v>0</v>
      </c>
      <c r="U2001" s="1011">
        <v>0</v>
      </c>
      <c r="V2001" s="1011">
        <v>910.76</v>
      </c>
      <c r="W2001" s="1011" t="s">
        <v>1915</v>
      </c>
      <c r="X2001" s="1011" t="s">
        <v>1331</v>
      </c>
      <c r="Y2001" s="1011" t="s">
        <v>1916</v>
      </c>
      <c r="AA2001" s="1011" t="s">
        <v>1917</v>
      </c>
      <c r="AB2001" s="1011" t="s">
        <v>140</v>
      </c>
    </row>
    <row r="2002" spans="1:28" x14ac:dyDescent="0.25">
      <c r="A2002" s="1011">
        <v>4274296</v>
      </c>
      <c r="B2002" s="1011" t="s">
        <v>1557</v>
      </c>
      <c r="C2002" s="1011" t="s">
        <v>1326</v>
      </c>
      <c r="D2002" s="1011" t="s">
        <v>1</v>
      </c>
      <c r="E2002" s="1011" t="s">
        <v>135</v>
      </c>
      <c r="F2002" s="1011" t="s">
        <v>20</v>
      </c>
      <c r="G2002" s="1011" t="s">
        <v>20</v>
      </c>
      <c r="H2002" s="1011" t="s">
        <v>529</v>
      </c>
      <c r="I2002" s="1011" t="s">
        <v>1558</v>
      </c>
      <c r="J2002" s="1011" t="s">
        <v>1559</v>
      </c>
      <c r="K2002" s="1011" t="s">
        <v>1329</v>
      </c>
      <c r="L2002" s="1011" t="s">
        <v>47</v>
      </c>
      <c r="M2002" s="1011" t="s">
        <v>198</v>
      </c>
      <c r="N2002" s="1011">
        <v>94</v>
      </c>
      <c r="O2002" s="1011">
        <v>38</v>
      </c>
      <c r="P2002" s="1011">
        <v>6164.4</v>
      </c>
      <c r="Q2002" s="1011">
        <v>17980.400000000001</v>
      </c>
      <c r="R2002" s="1011">
        <v>1194.46</v>
      </c>
      <c r="S2002" s="1011">
        <v>788.40989496999998</v>
      </c>
      <c r="T2002" s="1011">
        <v>0</v>
      </c>
      <c r="U2002" s="1011">
        <v>0</v>
      </c>
      <c r="V2002" s="1011">
        <v>1194.46</v>
      </c>
      <c r="W2002" s="1011" t="s">
        <v>1560</v>
      </c>
      <c r="X2002" s="1011" t="s">
        <v>1331</v>
      </c>
      <c r="Y2002" s="1011" t="s">
        <v>1561</v>
      </c>
      <c r="AA2002" s="1011" t="s">
        <v>1562</v>
      </c>
      <c r="AB2002" s="1011" t="s">
        <v>140</v>
      </c>
    </row>
    <row r="2003" spans="1:28" x14ac:dyDescent="0.25">
      <c r="A2003" s="1011">
        <v>53757365</v>
      </c>
      <c r="B2003" s="1011" t="s">
        <v>1616</v>
      </c>
      <c r="C2003" s="1011" t="s">
        <v>1326</v>
      </c>
      <c r="D2003" s="1011" t="s">
        <v>1</v>
      </c>
      <c r="E2003" s="1011" t="s">
        <v>135</v>
      </c>
      <c r="F2003" s="1011" t="s">
        <v>6</v>
      </c>
      <c r="G2003" s="1011" t="s">
        <v>6</v>
      </c>
      <c r="H2003" s="1011" t="s">
        <v>99</v>
      </c>
      <c r="I2003" s="1011" t="s">
        <v>1564</v>
      </c>
      <c r="J2003" s="1011" t="s">
        <v>1565</v>
      </c>
      <c r="K2003" s="1011" t="s">
        <v>1329</v>
      </c>
      <c r="L2003" s="1011" t="s">
        <v>47</v>
      </c>
      <c r="M2003" s="1011" t="s">
        <v>198</v>
      </c>
      <c r="N2003" s="1011">
        <v>132</v>
      </c>
      <c r="O2003" s="1011">
        <v>38</v>
      </c>
      <c r="P2003" s="1011">
        <v>2996.1</v>
      </c>
      <c r="Q2003" s="1011">
        <v>4014.96</v>
      </c>
      <c r="R2003" s="1011">
        <v>354.93174348000002</v>
      </c>
      <c r="S2003" s="1011">
        <v>370.30361200999999</v>
      </c>
      <c r="T2003" s="1011">
        <v>-8.8256520000000005E-2</v>
      </c>
      <c r="U2003" s="1011">
        <v>0</v>
      </c>
      <c r="V2003" s="1011">
        <v>355.02</v>
      </c>
      <c r="W2003" s="1011" t="s">
        <v>65</v>
      </c>
      <c r="X2003" s="1011" t="s">
        <v>1331</v>
      </c>
      <c r="Y2003" s="1011" t="s">
        <v>1617</v>
      </c>
      <c r="AA2003" s="1011" t="s">
        <v>1618</v>
      </c>
      <c r="AB2003" s="1011" t="s">
        <v>140</v>
      </c>
    </row>
    <row r="2004" spans="1:28" x14ac:dyDescent="0.25">
      <c r="A2004" s="1011">
        <v>94231842</v>
      </c>
      <c r="B2004" s="1011" t="s">
        <v>1946</v>
      </c>
      <c r="C2004" s="1011" t="s">
        <v>1326</v>
      </c>
      <c r="D2004" s="1011" t="s">
        <v>1</v>
      </c>
      <c r="E2004" s="1011" t="s">
        <v>135</v>
      </c>
      <c r="F2004" s="1011" t="s">
        <v>11</v>
      </c>
      <c r="G2004" s="1011" t="s">
        <v>11</v>
      </c>
      <c r="H2004" s="1011" t="s">
        <v>95</v>
      </c>
      <c r="I2004" s="1011" t="s">
        <v>1947</v>
      </c>
      <c r="J2004" s="1011" t="s">
        <v>1868</v>
      </c>
      <c r="K2004" s="1011" t="s">
        <v>1329</v>
      </c>
      <c r="L2004" s="1011" t="s">
        <v>47</v>
      </c>
      <c r="M2004" s="1011" t="s">
        <v>198</v>
      </c>
      <c r="N2004" s="1011">
        <v>143</v>
      </c>
      <c r="O2004" s="1011">
        <v>99</v>
      </c>
      <c r="P2004" s="1011">
        <v>1588.15</v>
      </c>
      <c r="Q2004" s="1011">
        <v>5810.9</v>
      </c>
      <c r="R2004" s="1011">
        <v>-173.47513480000001</v>
      </c>
      <c r="S2004" s="1011">
        <v>1792.95241949</v>
      </c>
      <c r="T2004" s="1011">
        <v>-4.5134800000000003E-2</v>
      </c>
      <c r="U2004" s="1011">
        <v>0</v>
      </c>
      <c r="V2004" s="1011">
        <v>-173.43</v>
      </c>
      <c r="W2004" s="1011" t="s">
        <v>1869</v>
      </c>
      <c r="X2004" s="1011" t="s">
        <v>1331</v>
      </c>
      <c r="Y2004" s="1011" t="s">
        <v>1948</v>
      </c>
      <c r="AA2004" s="1011" t="s">
        <v>1949</v>
      </c>
      <c r="AB2004" s="1011" t="s">
        <v>140</v>
      </c>
    </row>
    <row r="2005" spans="1:28" x14ac:dyDescent="0.25">
      <c r="A2005" s="1011">
        <v>24049512</v>
      </c>
      <c r="B2005" s="1011" t="s">
        <v>2030</v>
      </c>
      <c r="C2005" s="1011" t="s">
        <v>1326</v>
      </c>
      <c r="D2005" s="1011" t="s">
        <v>1</v>
      </c>
      <c r="E2005" s="1011" t="s">
        <v>135</v>
      </c>
      <c r="F2005" s="1011" t="s">
        <v>20</v>
      </c>
      <c r="G2005" s="1011" t="s">
        <v>20</v>
      </c>
      <c r="H2005" s="1011" t="s">
        <v>95</v>
      </c>
      <c r="I2005" s="1011" t="s">
        <v>2031</v>
      </c>
      <c r="J2005" s="1011" t="s">
        <v>1663</v>
      </c>
      <c r="K2005" s="1011" t="s">
        <v>1329</v>
      </c>
      <c r="L2005" s="1011" t="s">
        <v>47</v>
      </c>
      <c r="M2005" s="1011" t="s">
        <v>198</v>
      </c>
      <c r="N2005" s="1011">
        <v>238.2</v>
      </c>
      <c r="O2005" s="1011">
        <v>175.2</v>
      </c>
      <c r="P2005" s="1011">
        <v>2273.5300000000002</v>
      </c>
      <c r="Q2005" s="1011">
        <v>8371.6200000000008</v>
      </c>
      <c r="R2005" s="1011">
        <v>189.33192348</v>
      </c>
      <c r="S2005" s="1011">
        <v>2898.9117909299998</v>
      </c>
      <c r="T2005" s="1011">
        <v>-7.8076519999999996E-2</v>
      </c>
      <c r="U2005" s="1011">
        <v>0</v>
      </c>
      <c r="V2005" s="1011">
        <v>189.41</v>
      </c>
      <c r="W2005" s="1011" t="s">
        <v>1664</v>
      </c>
      <c r="X2005" s="1011" t="s">
        <v>1331</v>
      </c>
      <c r="Y2005" s="1011" t="s">
        <v>2032</v>
      </c>
      <c r="AA2005" s="1011" t="s">
        <v>2033</v>
      </c>
      <c r="AB2005" s="1011" t="s">
        <v>140</v>
      </c>
    </row>
    <row r="2006" spans="1:28" x14ac:dyDescent="0.25">
      <c r="A2006" s="1011">
        <v>24082927</v>
      </c>
      <c r="B2006" s="1011" t="s">
        <v>2118</v>
      </c>
      <c r="C2006" s="1011" t="s">
        <v>1326</v>
      </c>
      <c r="D2006" s="1011" t="s">
        <v>1</v>
      </c>
      <c r="E2006" s="1011" t="s">
        <v>135</v>
      </c>
      <c r="F2006" s="1011" t="s">
        <v>20</v>
      </c>
      <c r="G2006" s="1011" t="s">
        <v>20</v>
      </c>
      <c r="H2006" s="1011" t="s">
        <v>94</v>
      </c>
      <c r="I2006" s="1011" t="s">
        <v>2119</v>
      </c>
      <c r="J2006" s="1011" t="s">
        <v>1565</v>
      </c>
      <c r="K2006" s="1011" t="s">
        <v>1329</v>
      </c>
      <c r="L2006" s="1011" t="s">
        <v>47</v>
      </c>
      <c r="M2006" s="1011" t="s">
        <v>198</v>
      </c>
      <c r="N2006" s="1011">
        <v>200</v>
      </c>
      <c r="O2006" s="1011">
        <v>61</v>
      </c>
      <c r="P2006" s="1011">
        <v>6531</v>
      </c>
      <c r="Q2006" s="1011">
        <v>4002.57</v>
      </c>
      <c r="R2006" s="1011">
        <v>544.41</v>
      </c>
      <c r="S2006" s="1011">
        <v>604.13329678000002</v>
      </c>
      <c r="T2006" s="1011">
        <v>0</v>
      </c>
      <c r="U2006" s="1011">
        <v>0</v>
      </c>
      <c r="V2006" s="1011">
        <v>544.41</v>
      </c>
      <c r="W2006" s="1011" t="s">
        <v>65</v>
      </c>
      <c r="X2006" s="1011" t="s">
        <v>1331</v>
      </c>
      <c r="Y2006" s="1011" t="s">
        <v>2120</v>
      </c>
      <c r="AA2006" s="1011" t="s">
        <v>2121</v>
      </c>
      <c r="AB2006" s="1011" t="s">
        <v>140</v>
      </c>
    </row>
    <row r="2007" spans="1:28" x14ac:dyDescent="0.25">
      <c r="A2007" s="1011">
        <v>63997654</v>
      </c>
      <c r="B2007" s="1011" t="s">
        <v>2203</v>
      </c>
      <c r="C2007" s="1011" t="s">
        <v>1326</v>
      </c>
      <c r="D2007" s="1011" t="s">
        <v>1</v>
      </c>
      <c r="E2007" s="1011" t="s">
        <v>135</v>
      </c>
      <c r="F2007" s="1011" t="s">
        <v>11</v>
      </c>
      <c r="G2007" s="1011" t="s">
        <v>11</v>
      </c>
      <c r="H2007" s="1011" t="s">
        <v>100</v>
      </c>
      <c r="I2007" s="1011" t="s">
        <v>2204</v>
      </c>
      <c r="J2007" s="1011" t="s">
        <v>2205</v>
      </c>
      <c r="K2007" s="1011" t="s">
        <v>1329</v>
      </c>
      <c r="L2007" s="1011" t="s">
        <v>47</v>
      </c>
      <c r="M2007" s="1011" t="s">
        <v>198</v>
      </c>
      <c r="N2007" s="1011">
        <v>203.75</v>
      </c>
      <c r="O2007" s="1011">
        <v>203.75</v>
      </c>
      <c r="P2007" s="1011">
        <v>3779.64</v>
      </c>
      <c r="Q2007" s="1011">
        <v>13910.01</v>
      </c>
      <c r="R2007" s="1011">
        <v>3668.11</v>
      </c>
      <c r="S2007" s="1011">
        <v>1395.86112901</v>
      </c>
      <c r="T2007" s="1011">
        <v>0</v>
      </c>
      <c r="U2007" s="1011">
        <v>0</v>
      </c>
      <c r="V2007" s="1011">
        <v>3668.11</v>
      </c>
      <c r="W2007" s="1011" t="s">
        <v>19</v>
      </c>
      <c r="X2007" s="1011" t="s">
        <v>1331</v>
      </c>
      <c r="Y2007" s="1011" t="s">
        <v>2206</v>
      </c>
      <c r="AA2007" s="1011" t="s">
        <v>2207</v>
      </c>
      <c r="AB2007" s="1011" t="s">
        <v>140</v>
      </c>
    </row>
    <row r="2008" spans="1:28" x14ac:dyDescent="0.25">
      <c r="A2008" s="1011">
        <v>23754112</v>
      </c>
      <c r="B2008" s="1011" t="s">
        <v>2385</v>
      </c>
      <c r="C2008" s="1011" t="s">
        <v>1326</v>
      </c>
      <c r="D2008" s="1011" t="s">
        <v>1</v>
      </c>
      <c r="E2008" s="1011" t="s">
        <v>135</v>
      </c>
      <c r="F2008" s="1011" t="s">
        <v>6</v>
      </c>
      <c r="G2008" s="1011" t="s">
        <v>6</v>
      </c>
      <c r="H2008" s="1011" t="s">
        <v>100</v>
      </c>
      <c r="I2008" s="1011" t="s">
        <v>1601</v>
      </c>
      <c r="J2008" s="1011" t="s">
        <v>1602</v>
      </c>
      <c r="K2008" s="1011" t="s">
        <v>1329</v>
      </c>
      <c r="L2008" s="1011" t="s">
        <v>47</v>
      </c>
      <c r="M2008" s="1011" t="s">
        <v>198</v>
      </c>
      <c r="N2008" s="1011">
        <v>188</v>
      </c>
      <c r="O2008" s="1011">
        <v>184</v>
      </c>
      <c r="P2008" s="1011">
        <v>3735</v>
      </c>
      <c r="Q2008" s="1011">
        <v>10244.43</v>
      </c>
      <c r="R2008" s="1011">
        <v>342.7</v>
      </c>
      <c r="S2008" s="1011">
        <v>1187.4066654000001</v>
      </c>
      <c r="T2008" s="1011">
        <v>0</v>
      </c>
      <c r="U2008" s="1011">
        <v>0</v>
      </c>
      <c r="V2008" s="1011">
        <v>342.7</v>
      </c>
      <c r="W2008" s="1011" t="s">
        <v>1603</v>
      </c>
      <c r="X2008" s="1011" t="s">
        <v>1331</v>
      </c>
      <c r="Y2008" s="1011" t="s">
        <v>2386</v>
      </c>
      <c r="AA2008" s="1011" t="s">
        <v>2387</v>
      </c>
      <c r="AB2008" s="1011" t="s">
        <v>140</v>
      </c>
    </row>
    <row r="2009" spans="1:28" x14ac:dyDescent="0.25">
      <c r="A2009" s="1011">
        <v>63918262</v>
      </c>
      <c r="B2009" s="1011" t="s">
        <v>1409</v>
      </c>
      <c r="C2009" s="1011" t="s">
        <v>1326</v>
      </c>
      <c r="D2009" s="1011" t="s">
        <v>1</v>
      </c>
      <c r="E2009" s="1011" t="s">
        <v>135</v>
      </c>
      <c r="F2009" s="1011" t="s">
        <v>6</v>
      </c>
      <c r="G2009" s="1011" t="s">
        <v>6</v>
      </c>
      <c r="H2009" s="1011" t="s">
        <v>99</v>
      </c>
      <c r="I2009" s="1011" t="s">
        <v>1410</v>
      </c>
      <c r="J2009" s="1011" t="s">
        <v>1411</v>
      </c>
      <c r="K2009" s="1011" t="s">
        <v>1329</v>
      </c>
      <c r="L2009" s="1011" t="s">
        <v>47</v>
      </c>
      <c r="M2009" s="1011" t="s">
        <v>198</v>
      </c>
      <c r="N2009" s="1011">
        <v>161</v>
      </c>
      <c r="O2009" s="1011">
        <v>45</v>
      </c>
      <c r="P2009" s="1011">
        <v>4069.4</v>
      </c>
      <c r="Q2009" s="1011">
        <v>5899.01</v>
      </c>
      <c r="R2009" s="1011">
        <v>709.04</v>
      </c>
      <c r="S2009" s="1011">
        <v>676.01164700000004</v>
      </c>
      <c r="T2009" s="1011">
        <v>0</v>
      </c>
      <c r="U2009" s="1011">
        <v>0</v>
      </c>
      <c r="V2009" s="1011">
        <v>709.04</v>
      </c>
      <c r="W2009" s="1011" t="s">
        <v>80</v>
      </c>
      <c r="X2009" s="1011" t="s">
        <v>1331</v>
      </c>
      <c r="Y2009" s="1011" t="s">
        <v>1412</v>
      </c>
      <c r="AA2009" s="1011" t="s">
        <v>1413</v>
      </c>
      <c r="AB2009" s="1011" t="s">
        <v>140</v>
      </c>
    </row>
    <row r="2010" spans="1:28" x14ac:dyDescent="0.25">
      <c r="A2010" s="1011">
        <v>74235227</v>
      </c>
      <c r="B2010" s="1011" t="s">
        <v>2290</v>
      </c>
      <c r="C2010" s="1011" t="s">
        <v>1326</v>
      </c>
      <c r="D2010" s="1011" t="s">
        <v>1</v>
      </c>
      <c r="E2010" s="1011" t="s">
        <v>135</v>
      </c>
      <c r="F2010" s="1011" t="s">
        <v>34</v>
      </c>
      <c r="G2010" s="1011" t="s">
        <v>34</v>
      </c>
      <c r="H2010" s="1011" t="s">
        <v>92</v>
      </c>
      <c r="I2010" s="1011" t="s">
        <v>1662</v>
      </c>
      <c r="J2010" s="1011" t="s">
        <v>1663</v>
      </c>
      <c r="K2010" s="1011" t="s">
        <v>1329</v>
      </c>
      <c r="L2010" s="1011" t="s">
        <v>47</v>
      </c>
      <c r="M2010" s="1011" t="s">
        <v>198</v>
      </c>
      <c r="N2010" s="1011">
        <v>127</v>
      </c>
      <c r="O2010" s="1011">
        <v>126</v>
      </c>
      <c r="P2010" s="1011">
        <v>4407</v>
      </c>
      <c r="Q2010" s="1011">
        <v>2672.08</v>
      </c>
      <c r="R2010" s="1011">
        <v>56.47</v>
      </c>
      <c r="S2010" s="1011">
        <v>360.83118171000001</v>
      </c>
      <c r="T2010" s="1011">
        <v>0</v>
      </c>
      <c r="U2010" s="1011">
        <v>0</v>
      </c>
      <c r="V2010" s="1011">
        <v>56.47</v>
      </c>
      <c r="W2010" s="1011" t="s">
        <v>1664</v>
      </c>
      <c r="X2010" s="1011" t="s">
        <v>1331</v>
      </c>
      <c r="Y2010" s="1011" t="s">
        <v>2291</v>
      </c>
      <c r="AA2010" s="1011" t="s">
        <v>2292</v>
      </c>
      <c r="AB2010" s="1011" t="s">
        <v>140</v>
      </c>
    </row>
    <row r="2011" spans="1:28" x14ac:dyDescent="0.25">
      <c r="A2011" s="1011">
        <v>63991905</v>
      </c>
      <c r="B2011" s="1011" t="s">
        <v>2241</v>
      </c>
      <c r="C2011" s="1011" t="s">
        <v>1326</v>
      </c>
      <c r="D2011" s="1011" t="s">
        <v>1</v>
      </c>
      <c r="E2011" s="1011" t="s">
        <v>135</v>
      </c>
      <c r="F2011" s="1011" t="s">
        <v>20</v>
      </c>
      <c r="G2011" s="1011" t="s">
        <v>20</v>
      </c>
      <c r="H2011" s="1011" t="s">
        <v>96</v>
      </c>
      <c r="I2011" s="1011" t="s">
        <v>1376</v>
      </c>
      <c r="J2011" s="1011" t="s">
        <v>1377</v>
      </c>
      <c r="K2011" s="1011" t="s">
        <v>1329</v>
      </c>
      <c r="L2011" s="1011" t="s">
        <v>47</v>
      </c>
      <c r="M2011" s="1011" t="s">
        <v>198</v>
      </c>
      <c r="N2011" s="1011">
        <v>49</v>
      </c>
      <c r="O2011" s="1011">
        <v>8</v>
      </c>
      <c r="P2011" s="1011">
        <v>799.79</v>
      </c>
      <c r="Q2011" s="1011">
        <v>6558.26</v>
      </c>
      <c r="R2011" s="1011">
        <v>557.54</v>
      </c>
      <c r="S2011" s="1011">
        <v>219.87</v>
      </c>
      <c r="T2011" s="1011">
        <v>0</v>
      </c>
      <c r="U2011" s="1011">
        <v>0</v>
      </c>
      <c r="V2011" s="1011">
        <v>557.54</v>
      </c>
      <c r="W2011" s="1011" t="s">
        <v>1378</v>
      </c>
      <c r="X2011" s="1011" t="s">
        <v>1331</v>
      </c>
      <c r="Y2011" s="1011" t="s">
        <v>2242</v>
      </c>
      <c r="AA2011" s="1011" t="s">
        <v>2243</v>
      </c>
      <c r="AB2011" s="1011" t="s">
        <v>140</v>
      </c>
    </row>
    <row r="2012" spans="1:28" x14ac:dyDescent="0.25">
      <c r="A2012" s="1011">
        <v>44159820</v>
      </c>
      <c r="B2012" s="1011" t="s">
        <v>1629</v>
      </c>
      <c r="C2012" s="1011" t="s">
        <v>1326</v>
      </c>
      <c r="D2012" s="1011" t="s">
        <v>1</v>
      </c>
      <c r="E2012" s="1011" t="s">
        <v>135</v>
      </c>
      <c r="F2012" s="1011" t="s">
        <v>14</v>
      </c>
      <c r="G2012" s="1011" t="s">
        <v>14</v>
      </c>
      <c r="H2012" s="1011" t="s">
        <v>91</v>
      </c>
      <c r="I2012" s="1011" t="s">
        <v>1630</v>
      </c>
      <c r="J2012" s="1011" t="s">
        <v>1416</v>
      </c>
      <c r="K2012" s="1011" t="s">
        <v>1329</v>
      </c>
      <c r="L2012" s="1011" t="s">
        <v>47</v>
      </c>
      <c r="M2012" s="1011" t="s">
        <v>198</v>
      </c>
      <c r="N2012" s="1011">
        <v>67</v>
      </c>
      <c r="O2012" s="1011">
        <v>38</v>
      </c>
      <c r="P2012" s="1011">
        <v>978.4</v>
      </c>
      <c r="Q2012" s="1011">
        <v>3384.82</v>
      </c>
      <c r="R2012" s="1011">
        <v>487.67854476000002</v>
      </c>
      <c r="S2012" s="1011">
        <v>106.44261544</v>
      </c>
      <c r="T2012" s="1011">
        <v>14.81854476</v>
      </c>
      <c r="U2012" s="1011">
        <v>0</v>
      </c>
      <c r="V2012" s="1011">
        <v>472.86</v>
      </c>
      <c r="W2012" s="1011" t="s">
        <v>1397</v>
      </c>
      <c r="X2012" s="1011" t="s">
        <v>1331</v>
      </c>
      <c r="Y2012" s="1011" t="s">
        <v>1631</v>
      </c>
      <c r="AA2012" s="1011" t="s">
        <v>1632</v>
      </c>
      <c r="AB2012" s="1011" t="s">
        <v>140</v>
      </c>
    </row>
    <row r="2013" spans="1:28" x14ac:dyDescent="0.25">
      <c r="A2013" s="1011">
        <v>23754310</v>
      </c>
      <c r="B2013" s="1011" t="s">
        <v>1821</v>
      </c>
      <c r="C2013" s="1011" t="s">
        <v>1326</v>
      </c>
      <c r="D2013" s="1011" t="s">
        <v>1</v>
      </c>
      <c r="E2013" s="1011" t="s">
        <v>135</v>
      </c>
      <c r="F2013" s="1011" t="s">
        <v>11</v>
      </c>
      <c r="G2013" s="1011" t="s">
        <v>11</v>
      </c>
      <c r="H2013" s="1011" t="s">
        <v>94</v>
      </c>
      <c r="I2013" s="1011" t="s">
        <v>1822</v>
      </c>
      <c r="J2013" s="1011" t="s">
        <v>1823</v>
      </c>
      <c r="K2013" s="1011" t="s">
        <v>1329</v>
      </c>
      <c r="L2013" s="1011" t="s">
        <v>47</v>
      </c>
      <c r="M2013" s="1011" t="s">
        <v>198</v>
      </c>
      <c r="N2013" s="1011">
        <v>40</v>
      </c>
      <c r="O2013" s="1011">
        <v>40</v>
      </c>
      <c r="P2013" s="1011">
        <v>984.5</v>
      </c>
      <c r="Q2013" s="1011">
        <v>1158.56</v>
      </c>
      <c r="R2013" s="1011">
        <v>342.71</v>
      </c>
      <c r="S2013" s="1011">
        <v>123.24344472</v>
      </c>
      <c r="T2013" s="1011">
        <v>0</v>
      </c>
      <c r="U2013" s="1011">
        <v>0</v>
      </c>
      <c r="V2013" s="1011">
        <v>342.71</v>
      </c>
      <c r="W2013" s="1011" t="s">
        <v>1824</v>
      </c>
      <c r="X2013" s="1011" t="s">
        <v>1331</v>
      </c>
      <c r="Y2013" s="1011" t="s">
        <v>1825</v>
      </c>
      <c r="AA2013" s="1011" t="s">
        <v>1826</v>
      </c>
      <c r="AB2013" s="1011" t="s">
        <v>140</v>
      </c>
    </row>
    <row r="2014" spans="1:28" x14ac:dyDescent="0.25">
      <c r="A2014" s="1011">
        <v>23753668</v>
      </c>
      <c r="B2014" s="1011" t="s">
        <v>2570</v>
      </c>
      <c r="C2014" s="1011" t="s">
        <v>1326</v>
      </c>
      <c r="D2014" s="1011" t="s">
        <v>1</v>
      </c>
      <c r="E2014" s="1011" t="s">
        <v>135</v>
      </c>
      <c r="F2014" s="1011" t="s">
        <v>6</v>
      </c>
      <c r="G2014" s="1011" t="s">
        <v>6</v>
      </c>
      <c r="H2014" s="1011" t="s">
        <v>94</v>
      </c>
      <c r="I2014" s="1011" t="s">
        <v>2571</v>
      </c>
      <c r="J2014" s="1011" t="s">
        <v>2572</v>
      </c>
      <c r="K2014" s="1011" t="s">
        <v>1329</v>
      </c>
      <c r="L2014" s="1011" t="s">
        <v>47</v>
      </c>
      <c r="M2014" s="1011" t="s">
        <v>198</v>
      </c>
      <c r="N2014" s="1011">
        <v>192.25</v>
      </c>
      <c r="O2014" s="1011">
        <v>112.25</v>
      </c>
      <c r="P2014" s="1011">
        <v>4400</v>
      </c>
      <c r="Q2014" s="1011">
        <v>4885.6099999999997</v>
      </c>
      <c r="R2014" s="1011">
        <v>1506.07</v>
      </c>
      <c r="S2014" s="1011">
        <v>581.76726830999996</v>
      </c>
      <c r="T2014" s="1011">
        <v>0</v>
      </c>
      <c r="U2014" s="1011">
        <v>0</v>
      </c>
      <c r="V2014" s="1011">
        <v>1506.07</v>
      </c>
      <c r="W2014" s="1011" t="s">
        <v>2573</v>
      </c>
      <c r="X2014" s="1011" t="s">
        <v>1331</v>
      </c>
      <c r="Y2014" s="1011" t="s">
        <v>2574</v>
      </c>
      <c r="AA2014" s="1011" t="s">
        <v>2575</v>
      </c>
      <c r="AB2014" s="1011" t="s">
        <v>140</v>
      </c>
    </row>
    <row r="2015" spans="1:28" x14ac:dyDescent="0.25">
      <c r="A2015" s="1011">
        <v>14141360</v>
      </c>
      <c r="B2015" s="1011" t="s">
        <v>1674</v>
      </c>
      <c r="C2015" s="1011" t="s">
        <v>1326</v>
      </c>
      <c r="D2015" s="1011" t="s">
        <v>1</v>
      </c>
      <c r="E2015" s="1011" t="s">
        <v>135</v>
      </c>
      <c r="F2015" s="1011" t="s">
        <v>14</v>
      </c>
      <c r="G2015" s="1011" t="s">
        <v>14</v>
      </c>
      <c r="H2015" s="1011" t="s">
        <v>530</v>
      </c>
      <c r="I2015" s="1011" t="s">
        <v>1675</v>
      </c>
      <c r="J2015" s="1011" t="s">
        <v>1676</v>
      </c>
      <c r="K2015" s="1011" t="s">
        <v>1329</v>
      </c>
      <c r="L2015" s="1011" t="s">
        <v>47</v>
      </c>
      <c r="M2015" s="1011" t="s">
        <v>198</v>
      </c>
      <c r="N2015" s="1011">
        <v>75</v>
      </c>
      <c r="O2015" s="1011">
        <v>32</v>
      </c>
      <c r="P2015" s="1011">
        <v>2250.7800000000002</v>
      </c>
      <c r="Q2015" s="1011">
        <v>6301.29</v>
      </c>
      <c r="R2015" s="1011">
        <v>207.05000025999999</v>
      </c>
      <c r="S2015" s="1011">
        <v>557.25433505000001</v>
      </c>
      <c r="T2015" s="1011">
        <v>2.6E-7</v>
      </c>
      <c r="U2015" s="1011">
        <v>0</v>
      </c>
      <c r="V2015" s="1011">
        <v>207.05</v>
      </c>
      <c r="W2015" s="1011" t="s">
        <v>47</v>
      </c>
      <c r="X2015" s="1011" t="s">
        <v>1331</v>
      </c>
      <c r="Y2015" s="1011" t="s">
        <v>1677</v>
      </c>
      <c r="AA2015" s="1011" t="s">
        <v>1678</v>
      </c>
      <c r="AB2015" s="1011" t="s">
        <v>140</v>
      </c>
    </row>
    <row r="2016" spans="1:28" x14ac:dyDescent="0.25">
      <c r="A2016" s="1011">
        <v>64237621</v>
      </c>
      <c r="B2016" s="1011" t="s">
        <v>1834</v>
      </c>
      <c r="C2016" s="1011" t="s">
        <v>1326</v>
      </c>
      <c r="D2016" s="1011" t="s">
        <v>1</v>
      </c>
      <c r="E2016" s="1011" t="s">
        <v>135</v>
      </c>
      <c r="F2016" s="1011" t="s">
        <v>34</v>
      </c>
      <c r="G2016" s="1011" t="s">
        <v>34</v>
      </c>
      <c r="H2016" s="1011" t="s">
        <v>93</v>
      </c>
      <c r="I2016" s="1011" t="s">
        <v>1835</v>
      </c>
      <c r="J2016" s="1011" t="s">
        <v>1354</v>
      </c>
      <c r="K2016" s="1011" t="s">
        <v>1329</v>
      </c>
      <c r="L2016" s="1011" t="s">
        <v>47</v>
      </c>
      <c r="M2016" s="1011" t="s">
        <v>198</v>
      </c>
      <c r="N2016" s="1011">
        <v>1980.5001</v>
      </c>
      <c r="O2016" s="1011">
        <v>1446.5001</v>
      </c>
      <c r="P2016" s="1011">
        <v>30482</v>
      </c>
      <c r="Q2016" s="1011">
        <v>66193.19</v>
      </c>
      <c r="R2016" s="1011">
        <v>5721.12</v>
      </c>
      <c r="S2016" s="1011">
        <v>12524.741734650001</v>
      </c>
      <c r="T2016" s="1011">
        <v>0</v>
      </c>
      <c r="U2016" s="1011">
        <v>0</v>
      </c>
      <c r="V2016" s="1011">
        <v>5721.12</v>
      </c>
      <c r="W2016" s="1011" t="s">
        <v>1355</v>
      </c>
      <c r="X2016" s="1011" t="s">
        <v>1331</v>
      </c>
      <c r="Y2016" s="1011" t="s">
        <v>1836</v>
      </c>
      <c r="AA2016" s="1011" t="s">
        <v>1837</v>
      </c>
      <c r="AB2016" s="1011" t="s">
        <v>140</v>
      </c>
    </row>
    <row r="2017" spans="1:28" x14ac:dyDescent="0.25">
      <c r="A2017" s="1011">
        <v>84157304</v>
      </c>
      <c r="B2017" s="1011" t="s">
        <v>1983</v>
      </c>
      <c r="C2017" s="1011" t="s">
        <v>1326</v>
      </c>
      <c r="D2017" s="1011" t="s">
        <v>1</v>
      </c>
      <c r="E2017" s="1011" t="s">
        <v>135</v>
      </c>
      <c r="F2017" s="1011" t="s">
        <v>11</v>
      </c>
      <c r="G2017" s="1011" t="s">
        <v>11</v>
      </c>
      <c r="H2017" s="1011" t="s">
        <v>88</v>
      </c>
      <c r="I2017" s="1011" t="s">
        <v>1984</v>
      </c>
      <c r="J2017" s="1011" t="s">
        <v>1985</v>
      </c>
      <c r="K2017" s="1011" t="s">
        <v>1329</v>
      </c>
      <c r="L2017" s="1011" t="s">
        <v>47</v>
      </c>
      <c r="M2017" s="1011" t="s">
        <v>198</v>
      </c>
      <c r="N2017" s="1011">
        <v>42</v>
      </c>
      <c r="O2017" s="1011">
        <v>42</v>
      </c>
      <c r="P2017" s="1011">
        <v>420</v>
      </c>
      <c r="Q2017" s="1011">
        <v>3984.05</v>
      </c>
      <c r="R2017" s="1011">
        <v>452.1</v>
      </c>
      <c r="S2017" s="1011">
        <v>84</v>
      </c>
      <c r="T2017" s="1011">
        <v>0</v>
      </c>
      <c r="U2017" s="1011">
        <v>0</v>
      </c>
      <c r="V2017" s="1011">
        <v>452.1</v>
      </c>
      <c r="W2017" s="1011" t="s">
        <v>10</v>
      </c>
      <c r="X2017" s="1011" t="s">
        <v>1331</v>
      </c>
      <c r="Y2017" s="1011" t="s">
        <v>1986</v>
      </c>
      <c r="AA2017" s="1011" t="s">
        <v>1921</v>
      </c>
      <c r="AB2017" s="1011" t="s">
        <v>140</v>
      </c>
    </row>
    <row r="2018" spans="1:28" x14ac:dyDescent="0.25">
      <c r="A2018" s="1011">
        <v>14268007</v>
      </c>
      <c r="B2018" s="1011" t="s">
        <v>1568</v>
      </c>
      <c r="C2018" s="1011" t="s">
        <v>1326</v>
      </c>
      <c r="D2018" s="1011" t="s">
        <v>1</v>
      </c>
      <c r="E2018" s="1011" t="s">
        <v>135</v>
      </c>
      <c r="F2018" s="1011" t="s">
        <v>20</v>
      </c>
      <c r="G2018" s="1011" t="s">
        <v>20</v>
      </c>
      <c r="H2018" s="1011" t="s">
        <v>97</v>
      </c>
      <c r="I2018" s="1011" t="s">
        <v>1569</v>
      </c>
      <c r="J2018" s="1011" t="s">
        <v>1416</v>
      </c>
      <c r="K2018" s="1011" t="s">
        <v>1329</v>
      </c>
      <c r="L2018" s="1011" t="s">
        <v>47</v>
      </c>
      <c r="M2018" s="1011" t="s">
        <v>198</v>
      </c>
      <c r="N2018" s="1011">
        <v>126</v>
      </c>
      <c r="O2018" s="1011">
        <v>27</v>
      </c>
      <c r="P2018" s="1011">
        <v>2920.3</v>
      </c>
      <c r="Q2018" s="1011">
        <v>2414.86</v>
      </c>
      <c r="R2018" s="1011">
        <v>20.45</v>
      </c>
      <c r="S2018" s="1011">
        <v>238.60412704000001</v>
      </c>
      <c r="T2018" s="1011">
        <v>0</v>
      </c>
      <c r="U2018" s="1011">
        <v>0</v>
      </c>
      <c r="V2018" s="1011">
        <v>20.45</v>
      </c>
      <c r="W2018" s="1011" t="s">
        <v>1397</v>
      </c>
      <c r="X2018" s="1011" t="s">
        <v>1331</v>
      </c>
      <c r="Y2018" s="1011" t="s">
        <v>1570</v>
      </c>
      <c r="AA2018" s="1011" t="s">
        <v>1571</v>
      </c>
      <c r="AB2018" s="1011" t="s">
        <v>140</v>
      </c>
    </row>
    <row r="2019" spans="1:28" x14ac:dyDescent="0.25">
      <c r="A2019" s="1011">
        <v>44080646</v>
      </c>
      <c r="B2019" s="1011" t="s">
        <v>1606</v>
      </c>
      <c r="C2019" s="1011" t="s">
        <v>1326</v>
      </c>
      <c r="D2019" s="1011" t="s">
        <v>1</v>
      </c>
      <c r="E2019" s="1011" t="s">
        <v>135</v>
      </c>
      <c r="F2019" s="1011" t="s">
        <v>14</v>
      </c>
      <c r="G2019" s="1011" t="s">
        <v>14</v>
      </c>
      <c r="H2019" s="1011" t="s">
        <v>102</v>
      </c>
      <c r="I2019" s="1011" t="s">
        <v>1327</v>
      </c>
      <c r="J2019" s="1011" t="s">
        <v>1328</v>
      </c>
      <c r="K2019" s="1011" t="s">
        <v>1329</v>
      </c>
      <c r="L2019" s="1011" t="s">
        <v>47</v>
      </c>
      <c r="M2019" s="1011" t="s">
        <v>198</v>
      </c>
      <c r="N2019" s="1011">
        <v>170</v>
      </c>
      <c r="O2019" s="1011">
        <v>131</v>
      </c>
      <c r="P2019" s="1011">
        <v>2161.79</v>
      </c>
      <c r="Q2019" s="1011">
        <v>5492.6</v>
      </c>
      <c r="R2019" s="1011">
        <v>1081.81763512</v>
      </c>
      <c r="S2019" s="1011">
        <v>2307.9150174400002</v>
      </c>
      <c r="T2019" s="1011">
        <v>0.47763512000000002</v>
      </c>
      <c r="U2019" s="1011">
        <v>0</v>
      </c>
      <c r="V2019" s="1011">
        <v>1081.3399999999999</v>
      </c>
      <c r="W2019" s="1011" t="s">
        <v>1330</v>
      </c>
      <c r="X2019" s="1011" t="s">
        <v>1331</v>
      </c>
      <c r="Y2019" s="1011" t="s">
        <v>1607</v>
      </c>
      <c r="Z2019" s="1011" t="s">
        <v>1608</v>
      </c>
      <c r="AA2019" s="1011" t="s">
        <v>1609</v>
      </c>
      <c r="AB2019" s="1011" t="s">
        <v>140</v>
      </c>
    </row>
    <row r="2020" spans="1:28" x14ac:dyDescent="0.25">
      <c r="A2020" s="1011">
        <v>23787096</v>
      </c>
      <c r="B2020" s="1011" t="s">
        <v>1792</v>
      </c>
      <c r="C2020" s="1011" t="s">
        <v>1326</v>
      </c>
      <c r="D2020" s="1011" t="s">
        <v>1</v>
      </c>
      <c r="E2020" s="1011" t="s">
        <v>135</v>
      </c>
      <c r="F2020" s="1011" t="s">
        <v>20</v>
      </c>
      <c r="G2020" s="1011" t="s">
        <v>20</v>
      </c>
      <c r="H2020" s="1011" t="s">
        <v>101</v>
      </c>
      <c r="I2020" s="1011" t="s">
        <v>1793</v>
      </c>
      <c r="J2020" s="1011" t="s">
        <v>1794</v>
      </c>
      <c r="K2020" s="1011" t="s">
        <v>1329</v>
      </c>
      <c r="L2020" s="1011" t="s">
        <v>47</v>
      </c>
      <c r="M2020" s="1011" t="s">
        <v>198</v>
      </c>
      <c r="N2020" s="1011">
        <v>16</v>
      </c>
      <c r="O2020" s="1011">
        <v>14</v>
      </c>
      <c r="P2020" s="1011">
        <v>744.25</v>
      </c>
      <c r="Q2020" s="1011">
        <v>472.87</v>
      </c>
      <c r="R2020" s="1011">
        <v>9.34</v>
      </c>
      <c r="S2020" s="1011">
        <v>65.546431330000004</v>
      </c>
      <c r="T2020" s="1011">
        <v>0</v>
      </c>
      <c r="U2020" s="1011">
        <v>0</v>
      </c>
      <c r="V2020" s="1011">
        <v>9.34</v>
      </c>
      <c r="W2020" s="1011" t="s">
        <v>1795</v>
      </c>
      <c r="X2020" s="1011" t="s">
        <v>1331</v>
      </c>
      <c r="Y2020" s="1011" t="s">
        <v>1796</v>
      </c>
      <c r="AA2020" s="1011" t="s">
        <v>1797</v>
      </c>
      <c r="AB2020" s="1011" t="s">
        <v>140</v>
      </c>
    </row>
    <row r="2021" spans="1:28" x14ac:dyDescent="0.25">
      <c r="A2021" s="1011">
        <v>73968232</v>
      </c>
      <c r="B2021" s="1011" t="s">
        <v>1896</v>
      </c>
      <c r="C2021" s="1011" t="s">
        <v>1326</v>
      </c>
      <c r="D2021" s="1011" t="s">
        <v>1</v>
      </c>
      <c r="E2021" s="1011" t="s">
        <v>135</v>
      </c>
      <c r="F2021" s="1011" t="s">
        <v>20</v>
      </c>
      <c r="G2021" s="1011" t="s">
        <v>20</v>
      </c>
      <c r="H2021" s="1011" t="s">
        <v>93</v>
      </c>
      <c r="I2021" s="1011" t="s">
        <v>1897</v>
      </c>
      <c r="J2021" s="1011" t="s">
        <v>1898</v>
      </c>
      <c r="K2021" s="1011" t="s">
        <v>1329</v>
      </c>
      <c r="L2021" s="1011" t="s">
        <v>47</v>
      </c>
      <c r="M2021" s="1011" t="s">
        <v>198</v>
      </c>
      <c r="N2021" s="1011">
        <v>371</v>
      </c>
      <c r="O2021" s="1011">
        <v>3</v>
      </c>
      <c r="P2021" s="1011">
        <v>9276</v>
      </c>
      <c r="Q2021" s="1011">
        <v>5613.59</v>
      </c>
      <c r="R2021" s="1011">
        <v>-642.4</v>
      </c>
      <c r="S2021" s="1011">
        <v>51.840728730000002</v>
      </c>
      <c r="T2021" s="1011">
        <v>418.6</v>
      </c>
      <c r="U2021" s="1011">
        <v>691.6</v>
      </c>
      <c r="V2021" s="1011">
        <v>49.2</v>
      </c>
      <c r="W2021" s="1011" t="s">
        <v>1899</v>
      </c>
      <c r="X2021" s="1011" t="s">
        <v>1331</v>
      </c>
      <c r="Y2021" s="1011" t="s">
        <v>1900</v>
      </c>
      <c r="AA2021" s="1011" t="s">
        <v>1901</v>
      </c>
      <c r="AB2021" s="1011" t="s">
        <v>140</v>
      </c>
    </row>
    <row r="2022" spans="1:28" x14ac:dyDescent="0.25">
      <c r="A2022" s="1011">
        <v>23754112</v>
      </c>
      <c r="B2022" s="1011" t="s">
        <v>2385</v>
      </c>
      <c r="C2022" s="1011" t="s">
        <v>1326</v>
      </c>
      <c r="D2022" s="1011" t="s">
        <v>1</v>
      </c>
      <c r="E2022" s="1011" t="s">
        <v>135</v>
      </c>
      <c r="F2022" s="1011" t="s">
        <v>6</v>
      </c>
      <c r="G2022" s="1011" t="s">
        <v>6</v>
      </c>
      <c r="H2022" s="1011" t="s">
        <v>104</v>
      </c>
      <c r="I2022" s="1011" t="s">
        <v>1601</v>
      </c>
      <c r="J2022" s="1011" t="s">
        <v>1602</v>
      </c>
      <c r="K2022" s="1011" t="s">
        <v>1329</v>
      </c>
      <c r="L2022" s="1011" t="s">
        <v>47</v>
      </c>
      <c r="M2022" s="1011" t="s">
        <v>198</v>
      </c>
      <c r="N2022" s="1011">
        <v>85</v>
      </c>
      <c r="O2022" s="1011">
        <v>37</v>
      </c>
      <c r="P2022" s="1011">
        <v>3105.89</v>
      </c>
      <c r="Q2022" s="1011">
        <v>5861.08</v>
      </c>
      <c r="R2022" s="1011">
        <v>512.32407999999998</v>
      </c>
      <c r="S2022" s="1011">
        <v>180.52533922999999</v>
      </c>
      <c r="T2022" s="1011">
        <v>3141.7940800000001</v>
      </c>
      <c r="U2022" s="1011">
        <v>0</v>
      </c>
      <c r="V2022" s="1011">
        <v>557.92999999999995</v>
      </c>
      <c r="W2022" s="1011" t="s">
        <v>1603</v>
      </c>
      <c r="X2022" s="1011" t="s">
        <v>1331</v>
      </c>
      <c r="Y2022" s="1011" t="s">
        <v>2386</v>
      </c>
      <c r="AA2022" s="1011" t="s">
        <v>2387</v>
      </c>
      <c r="AB2022" s="1011" t="s">
        <v>140</v>
      </c>
    </row>
    <row r="2023" spans="1:28" x14ac:dyDescent="0.25">
      <c r="A2023" s="1011">
        <v>24007189</v>
      </c>
      <c r="B2023" s="1011" t="s">
        <v>2300</v>
      </c>
      <c r="C2023" s="1011" t="s">
        <v>1326</v>
      </c>
      <c r="D2023" s="1011" t="s">
        <v>1</v>
      </c>
      <c r="E2023" s="1011" t="s">
        <v>135</v>
      </c>
      <c r="F2023" s="1011" t="s">
        <v>9</v>
      </c>
      <c r="G2023" s="1011" t="s">
        <v>9</v>
      </c>
      <c r="H2023" s="1011" t="s">
        <v>99</v>
      </c>
      <c r="I2023" s="1011" t="s">
        <v>1656</v>
      </c>
      <c r="J2023" s="1011" t="s">
        <v>1657</v>
      </c>
      <c r="K2023" s="1011" t="s">
        <v>1329</v>
      </c>
      <c r="L2023" s="1011" t="s">
        <v>47</v>
      </c>
      <c r="M2023" s="1011" t="s">
        <v>198</v>
      </c>
      <c r="N2023" s="1011">
        <v>211</v>
      </c>
      <c r="O2023" s="1011">
        <v>63</v>
      </c>
      <c r="P2023" s="1011">
        <v>5494</v>
      </c>
      <c r="Q2023" s="1011">
        <v>9596.42</v>
      </c>
      <c r="R2023" s="1011">
        <v>565.81908757999997</v>
      </c>
      <c r="S2023" s="1011">
        <v>760.41792200999998</v>
      </c>
      <c r="T2023" s="1011">
        <v>-0.31091242000000002</v>
      </c>
      <c r="U2023" s="1011">
        <v>0</v>
      </c>
      <c r="V2023" s="1011">
        <v>566.13</v>
      </c>
      <c r="W2023" s="1011" t="s">
        <v>1658</v>
      </c>
      <c r="X2023" s="1011" t="s">
        <v>1331</v>
      </c>
      <c r="Y2023" s="1011" t="s">
        <v>2301</v>
      </c>
      <c r="AA2023" s="1011" t="s">
        <v>2302</v>
      </c>
      <c r="AB2023" s="1011" t="s">
        <v>140</v>
      </c>
    </row>
    <row r="2024" spans="1:28" x14ac:dyDescent="0.25">
      <c r="A2024" s="1011">
        <v>3756756</v>
      </c>
      <c r="B2024" s="1011" t="s">
        <v>2514</v>
      </c>
      <c r="C2024" s="1011" t="s">
        <v>1326</v>
      </c>
      <c r="D2024" s="1011" t="s">
        <v>113</v>
      </c>
      <c r="E2024" s="1011" t="s">
        <v>135</v>
      </c>
      <c r="F2024" s="1011" t="s">
        <v>267</v>
      </c>
      <c r="G2024" s="1011" t="s">
        <v>1687</v>
      </c>
      <c r="H2024" s="1011" t="s">
        <v>91</v>
      </c>
      <c r="I2024" s="1011" t="s">
        <v>2515</v>
      </c>
      <c r="J2024" s="1011" t="s">
        <v>2516</v>
      </c>
      <c r="K2024" s="1011" t="s">
        <v>1329</v>
      </c>
      <c r="L2024" s="1011" t="s">
        <v>47</v>
      </c>
      <c r="M2024" s="1011" t="s">
        <v>198</v>
      </c>
      <c r="N2024" s="1011">
        <v>60</v>
      </c>
      <c r="O2024" s="1011">
        <v>51</v>
      </c>
      <c r="P2024" s="1011">
        <v>316.52999999999997</v>
      </c>
      <c r="Q2024" s="1011">
        <v>2358.6799999999998</v>
      </c>
      <c r="R2024" s="1011">
        <v>512.97000104000006</v>
      </c>
      <c r="S2024" s="1011">
        <v>270.38520081000001</v>
      </c>
      <c r="T2024" s="1011">
        <v>1.04E-6</v>
      </c>
      <c r="U2024" s="1011">
        <v>0</v>
      </c>
      <c r="V2024" s="1011">
        <v>512.97</v>
      </c>
      <c r="W2024" s="1011" t="s">
        <v>2517</v>
      </c>
      <c r="X2024" s="1011" t="s">
        <v>1331</v>
      </c>
      <c r="Y2024" s="1011" t="s">
        <v>2518</v>
      </c>
      <c r="AA2024" s="1011" t="s">
        <v>2519</v>
      </c>
      <c r="AB2024" s="1011" t="s">
        <v>140</v>
      </c>
    </row>
    <row r="2025" spans="1:28" x14ac:dyDescent="0.25">
      <c r="A2025" s="1011">
        <v>13904818</v>
      </c>
      <c r="B2025" s="1011" t="s">
        <v>2363</v>
      </c>
      <c r="C2025" s="1011" t="s">
        <v>1326</v>
      </c>
      <c r="D2025" s="1011" t="s">
        <v>1</v>
      </c>
      <c r="E2025" s="1011" t="s">
        <v>135</v>
      </c>
      <c r="F2025" s="1011" t="s">
        <v>6</v>
      </c>
      <c r="G2025" s="1011" t="s">
        <v>6</v>
      </c>
      <c r="H2025" s="1011" t="s">
        <v>98</v>
      </c>
      <c r="I2025" s="1011" t="s">
        <v>2364</v>
      </c>
      <c r="J2025" s="1011" t="s">
        <v>2365</v>
      </c>
      <c r="K2025" s="1011" t="s">
        <v>1329</v>
      </c>
      <c r="L2025" s="1011" t="s">
        <v>47</v>
      </c>
      <c r="M2025" s="1011" t="s">
        <v>198</v>
      </c>
      <c r="N2025" s="1011">
        <v>11</v>
      </c>
      <c r="O2025" s="1011">
        <v>11</v>
      </c>
      <c r="P2025" s="1011">
        <v>97.05</v>
      </c>
      <c r="Q2025" s="1011">
        <v>141.03</v>
      </c>
      <c r="R2025" s="1011">
        <v>27.76</v>
      </c>
      <c r="S2025" s="1011">
        <v>32.893365979999999</v>
      </c>
      <c r="T2025" s="1011">
        <v>0</v>
      </c>
      <c r="U2025" s="1011">
        <v>0</v>
      </c>
      <c r="V2025" s="1011">
        <v>27.76</v>
      </c>
      <c r="W2025" s="1011" t="s">
        <v>2366</v>
      </c>
      <c r="X2025" s="1011" t="s">
        <v>1331</v>
      </c>
      <c r="Y2025" s="1011" t="s">
        <v>2367</v>
      </c>
      <c r="AA2025" s="1011" t="s">
        <v>2368</v>
      </c>
      <c r="AB2025" s="1011" t="s">
        <v>140</v>
      </c>
    </row>
    <row r="2026" spans="1:28" x14ac:dyDescent="0.25">
      <c r="A2026" s="1011">
        <v>54045844</v>
      </c>
      <c r="B2026" s="1011" t="s">
        <v>2377</v>
      </c>
      <c r="C2026" s="1011" t="s">
        <v>1326</v>
      </c>
      <c r="D2026" s="1011" t="s">
        <v>1</v>
      </c>
      <c r="E2026" s="1011" t="s">
        <v>135</v>
      </c>
      <c r="F2026" s="1011" t="s">
        <v>74</v>
      </c>
      <c r="G2026" s="1011" t="s">
        <v>74</v>
      </c>
      <c r="H2026" s="1011" t="s">
        <v>1394</v>
      </c>
      <c r="I2026" s="1011" t="s">
        <v>2378</v>
      </c>
      <c r="J2026" s="1011" t="s">
        <v>2328</v>
      </c>
      <c r="K2026" s="1011" t="s">
        <v>1329</v>
      </c>
      <c r="L2026" s="1011" t="s">
        <v>47</v>
      </c>
      <c r="M2026" s="1011" t="s">
        <v>198</v>
      </c>
      <c r="N2026" s="1011">
        <v>0</v>
      </c>
      <c r="O2026" s="1011">
        <v>0</v>
      </c>
      <c r="P2026" s="1011">
        <v>0</v>
      </c>
      <c r="Q2026" s="1011">
        <v>0</v>
      </c>
      <c r="R2026" s="1011">
        <v>0</v>
      </c>
      <c r="S2026" s="1011">
        <v>0</v>
      </c>
      <c r="T2026" s="1011">
        <v>0</v>
      </c>
      <c r="U2026" s="1011">
        <v>0</v>
      </c>
      <c r="V2026" s="1011">
        <v>0</v>
      </c>
      <c r="W2026" s="1011" t="s">
        <v>2329</v>
      </c>
      <c r="X2026" s="1011" t="s">
        <v>1331</v>
      </c>
      <c r="Y2026" s="1011" t="s">
        <v>2379</v>
      </c>
      <c r="AA2026" s="1011" t="s">
        <v>2380</v>
      </c>
      <c r="AB2026" s="1011" t="s">
        <v>140</v>
      </c>
    </row>
    <row r="2027" spans="1:28" x14ac:dyDescent="0.25">
      <c r="A2027" s="1011">
        <v>13942362</v>
      </c>
      <c r="B2027" s="1011" t="s">
        <v>1713</v>
      </c>
      <c r="C2027" s="1011" t="s">
        <v>1326</v>
      </c>
      <c r="D2027" s="1011" t="s">
        <v>1</v>
      </c>
      <c r="E2027" s="1011" t="s">
        <v>135</v>
      </c>
      <c r="F2027" s="1011" t="s">
        <v>38</v>
      </c>
      <c r="G2027" s="1011" t="s">
        <v>38</v>
      </c>
      <c r="H2027" s="1011" t="s">
        <v>93</v>
      </c>
      <c r="I2027" s="1011" t="s">
        <v>1388</v>
      </c>
      <c r="J2027" s="1011" t="s">
        <v>1389</v>
      </c>
      <c r="K2027" s="1011" t="s">
        <v>1329</v>
      </c>
      <c r="L2027" s="1011" t="s">
        <v>47</v>
      </c>
      <c r="M2027" s="1011" t="s">
        <v>198</v>
      </c>
      <c r="N2027" s="1011">
        <v>47.25</v>
      </c>
      <c r="O2027" s="1011">
        <v>37.75</v>
      </c>
      <c r="P2027" s="1011">
        <v>1267.5999999999999</v>
      </c>
      <c r="Q2027" s="1011">
        <v>2717.13</v>
      </c>
      <c r="R2027" s="1011">
        <v>728.89</v>
      </c>
      <c r="S2027" s="1011">
        <v>365.39594615999999</v>
      </c>
      <c r="T2027" s="1011">
        <v>0</v>
      </c>
      <c r="U2027" s="1011">
        <v>0</v>
      </c>
      <c r="V2027" s="1011">
        <v>728.89</v>
      </c>
      <c r="W2027" s="1011" t="s">
        <v>1390</v>
      </c>
      <c r="X2027" s="1011" t="s">
        <v>1331</v>
      </c>
      <c r="Y2027" s="1011" t="s">
        <v>1391</v>
      </c>
      <c r="AA2027" s="1011" t="s">
        <v>1392</v>
      </c>
      <c r="AB2027" s="1011" t="s">
        <v>140</v>
      </c>
    </row>
    <row r="2028" spans="1:28" x14ac:dyDescent="0.25">
      <c r="A2028" s="1011">
        <v>63997555</v>
      </c>
      <c r="B2028" s="1011" t="s">
        <v>1633</v>
      </c>
      <c r="C2028" s="1011" t="s">
        <v>1326</v>
      </c>
      <c r="D2028" s="1011" t="s">
        <v>1</v>
      </c>
      <c r="E2028" s="1011" t="s">
        <v>135</v>
      </c>
      <c r="F2028" s="1011" t="s">
        <v>20</v>
      </c>
      <c r="G2028" s="1011" t="s">
        <v>20</v>
      </c>
      <c r="H2028" s="1011" t="s">
        <v>1394</v>
      </c>
      <c r="I2028" s="1011" t="s">
        <v>1503</v>
      </c>
      <c r="J2028" s="1011" t="s">
        <v>1504</v>
      </c>
      <c r="K2028" s="1011" t="s">
        <v>1329</v>
      </c>
      <c r="L2028" s="1011" t="s">
        <v>47</v>
      </c>
      <c r="M2028" s="1011" t="s">
        <v>198</v>
      </c>
      <c r="N2028" s="1011">
        <v>0</v>
      </c>
      <c r="O2028" s="1011">
        <v>0</v>
      </c>
      <c r="P2028" s="1011">
        <v>0</v>
      </c>
      <c r="Q2028" s="1011">
        <v>0</v>
      </c>
      <c r="R2028" s="1011">
        <v>0</v>
      </c>
      <c r="S2028" s="1011">
        <v>0</v>
      </c>
      <c r="T2028" s="1011">
        <v>0</v>
      </c>
      <c r="U2028" s="1011">
        <v>0</v>
      </c>
      <c r="V2028" s="1011">
        <v>0</v>
      </c>
      <c r="W2028" s="1011" t="s">
        <v>1505</v>
      </c>
      <c r="X2028" s="1011" t="s">
        <v>1331</v>
      </c>
      <c r="Y2028" s="1011" t="s">
        <v>1634</v>
      </c>
      <c r="AA2028" s="1011" t="s">
        <v>1635</v>
      </c>
      <c r="AB2028" s="1011" t="s">
        <v>140</v>
      </c>
    </row>
    <row r="2029" spans="1:28" x14ac:dyDescent="0.25">
      <c r="A2029" s="1011">
        <v>64237621</v>
      </c>
      <c r="B2029" s="1011" t="s">
        <v>1834</v>
      </c>
      <c r="C2029" s="1011" t="s">
        <v>1326</v>
      </c>
      <c r="D2029" s="1011" t="s">
        <v>1</v>
      </c>
      <c r="E2029" s="1011" t="s">
        <v>135</v>
      </c>
      <c r="F2029" s="1011" t="s">
        <v>34</v>
      </c>
      <c r="G2029" s="1011" t="s">
        <v>34</v>
      </c>
      <c r="H2029" s="1011" t="s">
        <v>88</v>
      </c>
      <c r="I2029" s="1011" t="s">
        <v>1835</v>
      </c>
      <c r="J2029" s="1011" t="s">
        <v>1354</v>
      </c>
      <c r="K2029" s="1011" t="s">
        <v>1329</v>
      </c>
      <c r="L2029" s="1011" t="s">
        <v>47</v>
      </c>
      <c r="M2029" s="1011" t="s">
        <v>198</v>
      </c>
      <c r="N2029" s="1011">
        <v>196</v>
      </c>
      <c r="O2029" s="1011">
        <v>196</v>
      </c>
      <c r="P2029" s="1011">
        <v>1960</v>
      </c>
      <c r="Q2029" s="1011">
        <v>16585.75</v>
      </c>
      <c r="R2029" s="1011">
        <v>1582.07</v>
      </c>
      <c r="S2029" s="1011">
        <v>518.7337</v>
      </c>
      <c r="T2029" s="1011">
        <v>0</v>
      </c>
      <c r="U2029" s="1011">
        <v>0</v>
      </c>
      <c r="V2029" s="1011">
        <v>1582.07</v>
      </c>
      <c r="W2029" s="1011" t="s">
        <v>1355</v>
      </c>
      <c r="X2029" s="1011" t="s">
        <v>1331</v>
      </c>
      <c r="Y2029" s="1011" t="s">
        <v>1836</v>
      </c>
      <c r="AA2029" s="1011" t="s">
        <v>1837</v>
      </c>
      <c r="AB2029" s="1011" t="s">
        <v>140</v>
      </c>
    </row>
    <row r="2030" spans="1:28" x14ac:dyDescent="0.25">
      <c r="A2030" s="1011">
        <v>14077846</v>
      </c>
      <c r="B2030" s="1011" t="s">
        <v>2078</v>
      </c>
      <c r="C2030" s="1011" t="s">
        <v>1326</v>
      </c>
      <c r="D2030" s="1011" t="s">
        <v>1</v>
      </c>
      <c r="E2030" s="1011" t="s">
        <v>135</v>
      </c>
      <c r="F2030" s="1011" t="s">
        <v>9</v>
      </c>
      <c r="G2030" s="1011" t="s">
        <v>9</v>
      </c>
      <c r="H2030" s="1011" t="s">
        <v>101</v>
      </c>
      <c r="I2030" s="1011" t="s">
        <v>2079</v>
      </c>
      <c r="J2030" s="1011" t="s">
        <v>1463</v>
      </c>
      <c r="K2030" s="1011" t="s">
        <v>1329</v>
      </c>
      <c r="L2030" s="1011" t="s">
        <v>47</v>
      </c>
      <c r="M2030" s="1011" t="s">
        <v>198</v>
      </c>
      <c r="N2030" s="1011">
        <v>6.75</v>
      </c>
      <c r="O2030" s="1011">
        <v>6.75</v>
      </c>
      <c r="P2030" s="1011">
        <v>216</v>
      </c>
      <c r="Q2030" s="1011">
        <v>480.86</v>
      </c>
      <c r="R2030" s="1011">
        <v>68.349999999999994</v>
      </c>
      <c r="S2030" s="1011">
        <v>135.98627099999999</v>
      </c>
      <c r="T2030" s="1011">
        <v>0</v>
      </c>
      <c r="U2030" s="1011">
        <v>0</v>
      </c>
      <c r="V2030" s="1011">
        <v>68.349999999999994</v>
      </c>
      <c r="W2030" s="1011" t="s">
        <v>1464</v>
      </c>
      <c r="X2030" s="1011" t="s">
        <v>1331</v>
      </c>
      <c r="Y2030" s="1011" t="s">
        <v>2080</v>
      </c>
      <c r="AA2030" s="1011" t="s">
        <v>2081</v>
      </c>
      <c r="AB2030" s="1011" t="s">
        <v>140</v>
      </c>
    </row>
    <row r="2031" spans="1:28" x14ac:dyDescent="0.25">
      <c r="A2031" s="1011">
        <v>24091738</v>
      </c>
      <c r="B2031" s="1011" t="s">
        <v>1804</v>
      </c>
      <c r="C2031" s="1011" t="s">
        <v>1326</v>
      </c>
      <c r="D2031" s="1011" t="s">
        <v>1</v>
      </c>
      <c r="E2031" s="1011" t="s">
        <v>135</v>
      </c>
      <c r="F2031" s="1011" t="s">
        <v>20</v>
      </c>
      <c r="G2031" s="1011" t="s">
        <v>20</v>
      </c>
      <c r="H2031" s="1011" t="s">
        <v>530</v>
      </c>
      <c r="I2031" s="1011" t="s">
        <v>1805</v>
      </c>
      <c r="J2031" s="1011" t="s">
        <v>1806</v>
      </c>
      <c r="K2031" s="1011" t="s">
        <v>1329</v>
      </c>
      <c r="L2031" s="1011" t="s">
        <v>47</v>
      </c>
      <c r="M2031" s="1011" t="s">
        <v>198</v>
      </c>
      <c r="N2031" s="1011">
        <v>26</v>
      </c>
      <c r="O2031" s="1011">
        <v>21</v>
      </c>
      <c r="P2031" s="1011">
        <v>1215.0999999999999</v>
      </c>
      <c r="Q2031" s="1011">
        <v>3730.4</v>
      </c>
      <c r="R2031" s="1011">
        <v>627.53</v>
      </c>
      <c r="S2031" s="1011">
        <v>338.99712870000002</v>
      </c>
      <c r="T2031" s="1011">
        <v>0</v>
      </c>
      <c r="U2031" s="1011">
        <v>0</v>
      </c>
      <c r="V2031" s="1011">
        <v>627.53</v>
      </c>
      <c r="W2031" s="1011" t="s">
        <v>10</v>
      </c>
      <c r="X2031" s="1011" t="s">
        <v>1331</v>
      </c>
      <c r="Y2031" s="1011" t="s">
        <v>1807</v>
      </c>
      <c r="AA2031" s="1011" t="s">
        <v>1808</v>
      </c>
      <c r="AB2031" s="1011" t="s">
        <v>140</v>
      </c>
    </row>
    <row r="2032" spans="1:28" x14ac:dyDescent="0.25">
      <c r="A2032" s="1011">
        <v>83764498</v>
      </c>
      <c r="B2032" s="1011" t="s">
        <v>1572</v>
      </c>
      <c r="C2032" s="1011" t="s">
        <v>1326</v>
      </c>
      <c r="D2032" s="1011" t="s">
        <v>1</v>
      </c>
      <c r="E2032" s="1011" t="s">
        <v>135</v>
      </c>
      <c r="F2032" s="1011" t="s">
        <v>34</v>
      </c>
      <c r="G2032" s="1011" t="s">
        <v>34</v>
      </c>
      <c r="H2032" s="1011" t="s">
        <v>105</v>
      </c>
      <c r="I2032" s="1011" t="s">
        <v>1573</v>
      </c>
      <c r="J2032" s="1011" t="s">
        <v>1574</v>
      </c>
      <c r="K2032" s="1011" t="s">
        <v>1329</v>
      </c>
      <c r="L2032" s="1011" t="s">
        <v>47</v>
      </c>
      <c r="M2032" s="1011" t="s">
        <v>198</v>
      </c>
      <c r="N2032" s="1011">
        <v>9</v>
      </c>
      <c r="O2032" s="1011">
        <v>9</v>
      </c>
      <c r="P2032" s="1011">
        <v>90</v>
      </c>
      <c r="Q2032" s="1011">
        <v>703.45</v>
      </c>
      <c r="R2032" s="1011">
        <v>147.21</v>
      </c>
      <c r="S2032" s="1011">
        <v>99.611963189999997</v>
      </c>
      <c r="T2032" s="1011">
        <v>0</v>
      </c>
      <c r="U2032" s="1011">
        <v>0</v>
      </c>
      <c r="V2032" s="1011">
        <v>147.21</v>
      </c>
      <c r="W2032" s="1011" t="s">
        <v>1575</v>
      </c>
      <c r="X2032" s="1011" t="s">
        <v>1331</v>
      </c>
      <c r="Y2032" s="1011" t="s">
        <v>1576</v>
      </c>
      <c r="AA2032" s="1011" t="s">
        <v>1577</v>
      </c>
      <c r="AB2032" s="1011" t="s">
        <v>140</v>
      </c>
    </row>
    <row r="2033" spans="1:28" x14ac:dyDescent="0.25">
      <c r="A2033" s="1011">
        <v>43964485</v>
      </c>
      <c r="B2033" s="1011" t="s">
        <v>1827</v>
      </c>
      <c r="C2033" s="1011" t="s">
        <v>1326</v>
      </c>
      <c r="D2033" s="1011" t="s">
        <v>1</v>
      </c>
      <c r="E2033" s="1011" t="s">
        <v>135</v>
      </c>
      <c r="F2033" s="1011" t="s">
        <v>14</v>
      </c>
      <c r="G2033" s="1011" t="s">
        <v>14</v>
      </c>
      <c r="H2033" s="1011" t="s">
        <v>92</v>
      </c>
      <c r="I2033" s="1011" t="s">
        <v>1688</v>
      </c>
      <c r="J2033" s="1011" t="s">
        <v>1416</v>
      </c>
      <c r="K2033" s="1011" t="s">
        <v>1329</v>
      </c>
      <c r="L2033" s="1011" t="s">
        <v>47</v>
      </c>
      <c r="M2033" s="1011" t="s">
        <v>198</v>
      </c>
      <c r="N2033" s="1011">
        <v>96</v>
      </c>
      <c r="O2033" s="1011">
        <v>96</v>
      </c>
      <c r="P2033" s="1011">
        <v>3360</v>
      </c>
      <c r="Q2033" s="1011">
        <v>1857.59</v>
      </c>
      <c r="R2033" s="1011">
        <v>34.79</v>
      </c>
      <c r="S2033" s="1011">
        <v>282.09103924999999</v>
      </c>
      <c r="T2033" s="1011">
        <v>0</v>
      </c>
      <c r="U2033" s="1011">
        <v>176.43</v>
      </c>
      <c r="V2033" s="1011">
        <v>211.22</v>
      </c>
      <c r="W2033" s="1011" t="s">
        <v>1397</v>
      </c>
      <c r="X2033" s="1011" t="s">
        <v>1331</v>
      </c>
      <c r="Y2033" s="1011" t="s">
        <v>1828</v>
      </c>
      <c r="AA2033" s="1011" t="s">
        <v>1829</v>
      </c>
      <c r="AB2033" s="1011" t="s">
        <v>140</v>
      </c>
    </row>
    <row r="2034" spans="1:28" x14ac:dyDescent="0.25">
      <c r="A2034" s="1011">
        <v>13769211</v>
      </c>
      <c r="B2034" s="1011" t="s">
        <v>2086</v>
      </c>
      <c r="C2034" s="1011" t="s">
        <v>1326</v>
      </c>
      <c r="D2034" s="1011" t="s">
        <v>1</v>
      </c>
      <c r="E2034" s="1011" t="s">
        <v>135</v>
      </c>
      <c r="F2034" s="1011" t="s">
        <v>36</v>
      </c>
      <c r="G2034" s="1011" t="s">
        <v>36</v>
      </c>
      <c r="H2034" s="1011" t="s">
        <v>88</v>
      </c>
      <c r="I2034" s="1011" t="s">
        <v>2087</v>
      </c>
      <c r="J2034" s="1011" t="s">
        <v>2088</v>
      </c>
      <c r="K2034" s="1011" t="s">
        <v>1329</v>
      </c>
      <c r="L2034" s="1011" t="s">
        <v>47</v>
      </c>
      <c r="M2034" s="1011" t="s">
        <v>198</v>
      </c>
      <c r="N2034" s="1011">
        <v>70</v>
      </c>
      <c r="O2034" s="1011">
        <v>0</v>
      </c>
      <c r="P2034" s="1011">
        <v>700</v>
      </c>
      <c r="Q2034" s="1011">
        <v>14522.22</v>
      </c>
      <c r="R2034" s="1011">
        <v>1267.8599999999999</v>
      </c>
      <c r="S2034" s="1011">
        <v>7</v>
      </c>
      <c r="T2034" s="1011">
        <v>0</v>
      </c>
      <c r="U2034" s="1011">
        <v>0</v>
      </c>
      <c r="V2034" s="1011">
        <v>1267.8599999999999</v>
      </c>
      <c r="W2034" s="1011" t="s">
        <v>2089</v>
      </c>
      <c r="X2034" s="1011" t="s">
        <v>1331</v>
      </c>
      <c r="Y2034" s="1011" t="s">
        <v>2090</v>
      </c>
      <c r="AA2034" s="1011" t="s">
        <v>2091</v>
      </c>
      <c r="AB2034" s="1011" t="s">
        <v>140</v>
      </c>
    </row>
    <row r="2035" spans="1:28" x14ac:dyDescent="0.25">
      <c r="A2035" s="1011">
        <v>13757141</v>
      </c>
      <c r="B2035" s="1011" t="s">
        <v>2191</v>
      </c>
      <c r="C2035" s="1011" t="s">
        <v>1326</v>
      </c>
      <c r="D2035" s="1011" t="s">
        <v>1</v>
      </c>
      <c r="E2035" s="1011" t="s">
        <v>135</v>
      </c>
      <c r="F2035" s="1011" t="s">
        <v>45</v>
      </c>
      <c r="G2035" s="1011" t="s">
        <v>45</v>
      </c>
      <c r="H2035" s="1011" t="s">
        <v>93</v>
      </c>
      <c r="I2035" s="1011" t="s">
        <v>1810</v>
      </c>
      <c r="J2035" s="1011" t="s">
        <v>1811</v>
      </c>
      <c r="K2035" s="1011" t="s">
        <v>1329</v>
      </c>
      <c r="L2035" s="1011" t="s">
        <v>47</v>
      </c>
      <c r="M2035" s="1011" t="s">
        <v>198</v>
      </c>
      <c r="N2035" s="1011">
        <v>11</v>
      </c>
      <c r="O2035" s="1011">
        <v>0</v>
      </c>
      <c r="P2035" s="1011">
        <v>104</v>
      </c>
      <c r="Q2035" s="1011">
        <v>459.24</v>
      </c>
      <c r="R2035" s="1011">
        <v>108.75</v>
      </c>
      <c r="S2035" s="1011">
        <v>0</v>
      </c>
      <c r="T2035" s="1011">
        <v>0</v>
      </c>
      <c r="U2035" s="1011">
        <v>0</v>
      </c>
      <c r="V2035" s="1011">
        <v>108.75</v>
      </c>
      <c r="W2035" s="1011" t="s">
        <v>1812</v>
      </c>
      <c r="X2035" s="1011" t="s">
        <v>1331</v>
      </c>
      <c r="Y2035" s="1011" t="s">
        <v>2192</v>
      </c>
      <c r="AA2035" s="1011" t="s">
        <v>2193</v>
      </c>
      <c r="AB2035" s="1011" t="s">
        <v>140</v>
      </c>
    </row>
    <row r="2036" spans="1:28" x14ac:dyDescent="0.25">
      <c r="A2036" s="1011">
        <v>4112884</v>
      </c>
      <c r="B2036" s="1011" t="s">
        <v>2471</v>
      </c>
      <c r="C2036" s="1011" t="s">
        <v>1326</v>
      </c>
      <c r="D2036" s="1011" t="s">
        <v>1</v>
      </c>
      <c r="E2036" s="1011" t="s">
        <v>135</v>
      </c>
      <c r="F2036" s="1011" t="s">
        <v>14</v>
      </c>
      <c r="G2036" s="1011" t="s">
        <v>14</v>
      </c>
      <c r="H2036" s="1011" t="s">
        <v>88</v>
      </c>
      <c r="I2036" s="1011" t="s">
        <v>2472</v>
      </c>
      <c r="J2036" s="1011" t="s">
        <v>1591</v>
      </c>
      <c r="K2036" s="1011" t="s">
        <v>1329</v>
      </c>
      <c r="L2036" s="1011" t="s">
        <v>47</v>
      </c>
      <c r="M2036" s="1011" t="s">
        <v>198</v>
      </c>
      <c r="N2036" s="1011">
        <v>416</v>
      </c>
      <c r="O2036" s="1011">
        <v>0</v>
      </c>
      <c r="P2036" s="1011">
        <v>6227</v>
      </c>
      <c r="Q2036" s="1011">
        <v>11099.45</v>
      </c>
      <c r="R2036" s="1011">
        <v>328.54</v>
      </c>
      <c r="S2036" s="1011">
        <v>470.52960519999999</v>
      </c>
      <c r="T2036" s="1011">
        <v>0</v>
      </c>
      <c r="U2036" s="1011">
        <v>0</v>
      </c>
      <c r="V2036" s="1011">
        <v>328.54</v>
      </c>
      <c r="W2036" s="1011" t="s">
        <v>1361</v>
      </c>
      <c r="X2036" s="1011" t="s">
        <v>1331</v>
      </c>
      <c r="Y2036" s="1011" t="s">
        <v>2473</v>
      </c>
      <c r="AA2036" s="1011" t="s">
        <v>2474</v>
      </c>
      <c r="AB2036" s="1011" t="s">
        <v>140</v>
      </c>
    </row>
    <row r="2037" spans="1:28" x14ac:dyDescent="0.25">
      <c r="A2037" s="1011">
        <v>73755514</v>
      </c>
      <c r="B2037" s="1011" t="s">
        <v>1661</v>
      </c>
      <c r="C2037" s="1011" t="s">
        <v>1326</v>
      </c>
      <c r="D2037" s="1011" t="s">
        <v>1</v>
      </c>
      <c r="E2037" s="1011" t="s">
        <v>135</v>
      </c>
      <c r="F2037" s="1011" t="s">
        <v>38</v>
      </c>
      <c r="G2037" s="1011" t="s">
        <v>38</v>
      </c>
      <c r="H2037" s="1011" t="s">
        <v>96</v>
      </c>
      <c r="I2037" s="1011" t="s">
        <v>1662</v>
      </c>
      <c r="J2037" s="1011" t="s">
        <v>1663</v>
      </c>
      <c r="K2037" s="1011" t="s">
        <v>1329</v>
      </c>
      <c r="L2037" s="1011" t="s">
        <v>47</v>
      </c>
      <c r="M2037" s="1011" t="s">
        <v>198</v>
      </c>
      <c r="N2037" s="1011">
        <v>11</v>
      </c>
      <c r="O2037" s="1011">
        <v>1</v>
      </c>
      <c r="P2037" s="1011">
        <v>74.7</v>
      </c>
      <c r="Q2037" s="1011">
        <v>623.70000000000005</v>
      </c>
      <c r="R2037" s="1011">
        <v>152.42140741</v>
      </c>
      <c r="S2037" s="1011">
        <v>77.40894883</v>
      </c>
      <c r="T2037" s="1011">
        <v>-0.92859259000000005</v>
      </c>
      <c r="U2037" s="1011">
        <v>0</v>
      </c>
      <c r="V2037" s="1011">
        <v>153.35</v>
      </c>
      <c r="W2037" s="1011" t="s">
        <v>1664</v>
      </c>
      <c r="X2037" s="1011" t="s">
        <v>1331</v>
      </c>
      <c r="Y2037" s="1011" t="s">
        <v>1665</v>
      </c>
      <c r="AA2037" s="1011" t="s">
        <v>1666</v>
      </c>
      <c r="AB2037" s="1011" t="s">
        <v>140</v>
      </c>
    </row>
    <row r="2038" spans="1:28" x14ac:dyDescent="0.25">
      <c r="A2038" s="1011">
        <v>24128670</v>
      </c>
      <c r="B2038" s="1011" t="s">
        <v>1667</v>
      </c>
      <c r="C2038" s="1011" t="s">
        <v>1326</v>
      </c>
      <c r="D2038" s="1011" t="s">
        <v>1</v>
      </c>
      <c r="E2038" s="1011" t="s">
        <v>135</v>
      </c>
      <c r="F2038" s="1011" t="s">
        <v>14</v>
      </c>
      <c r="G2038" s="1011" t="s">
        <v>14</v>
      </c>
      <c r="H2038" s="1011" t="s">
        <v>1394</v>
      </c>
      <c r="I2038" s="1011" t="s">
        <v>1668</v>
      </c>
      <c r="J2038" s="1011" t="s">
        <v>1669</v>
      </c>
      <c r="K2038" s="1011" t="s">
        <v>1329</v>
      </c>
      <c r="L2038" s="1011" t="s">
        <v>47</v>
      </c>
      <c r="M2038" s="1011" t="s">
        <v>198</v>
      </c>
      <c r="N2038" s="1011">
        <v>0</v>
      </c>
      <c r="O2038" s="1011">
        <v>0</v>
      </c>
      <c r="P2038" s="1011">
        <v>0</v>
      </c>
      <c r="Q2038" s="1011">
        <v>0</v>
      </c>
      <c r="R2038" s="1011">
        <v>0</v>
      </c>
      <c r="S2038" s="1011">
        <v>0</v>
      </c>
      <c r="T2038" s="1011">
        <v>0</v>
      </c>
      <c r="U2038" s="1011">
        <v>0</v>
      </c>
      <c r="V2038" s="1011">
        <v>0</v>
      </c>
      <c r="W2038" s="1011" t="s">
        <v>1670</v>
      </c>
      <c r="X2038" s="1011" t="s">
        <v>1331</v>
      </c>
      <c r="Y2038" s="1011" t="s">
        <v>1671</v>
      </c>
      <c r="Z2038" s="1011" t="s">
        <v>1672</v>
      </c>
      <c r="AA2038" s="1011" t="s">
        <v>1673</v>
      </c>
      <c r="AB2038" s="1011" t="s">
        <v>140</v>
      </c>
    </row>
    <row r="2039" spans="1:28" x14ac:dyDescent="0.25">
      <c r="A2039" s="1011">
        <v>33753096</v>
      </c>
      <c r="B2039" s="1011" t="s">
        <v>2178</v>
      </c>
      <c r="C2039" s="1011" t="s">
        <v>1326</v>
      </c>
      <c r="D2039" s="1011" t="s">
        <v>1</v>
      </c>
      <c r="E2039" s="1011" t="s">
        <v>135</v>
      </c>
      <c r="F2039" s="1011" t="s">
        <v>6</v>
      </c>
      <c r="G2039" s="1011" t="s">
        <v>6</v>
      </c>
      <c r="H2039" s="1011" t="s">
        <v>102</v>
      </c>
      <c r="I2039" s="1011" t="s">
        <v>2179</v>
      </c>
      <c r="J2039" s="1011" t="s">
        <v>1354</v>
      </c>
      <c r="K2039" s="1011" t="s">
        <v>1329</v>
      </c>
      <c r="L2039" s="1011" t="s">
        <v>47</v>
      </c>
      <c r="M2039" s="1011" t="s">
        <v>198</v>
      </c>
      <c r="N2039" s="1011">
        <v>14</v>
      </c>
      <c r="O2039" s="1011">
        <v>14</v>
      </c>
      <c r="P2039" s="1011">
        <v>231</v>
      </c>
      <c r="Q2039" s="1011">
        <v>408.1</v>
      </c>
      <c r="R2039" s="1011">
        <v>112.5</v>
      </c>
      <c r="S2039" s="1011">
        <v>65.557659999999998</v>
      </c>
      <c r="T2039" s="1011">
        <v>0</v>
      </c>
      <c r="U2039" s="1011">
        <v>0</v>
      </c>
      <c r="V2039" s="1011">
        <v>112.5</v>
      </c>
      <c r="W2039" s="1011" t="s">
        <v>1355</v>
      </c>
      <c r="X2039" s="1011" t="s">
        <v>1331</v>
      </c>
      <c r="Y2039" s="1011" t="s">
        <v>2180</v>
      </c>
      <c r="AA2039" s="1011" t="s">
        <v>2181</v>
      </c>
      <c r="AB2039" s="1011" t="s">
        <v>140</v>
      </c>
    </row>
    <row r="2040" spans="1:28" x14ac:dyDescent="0.25">
      <c r="A2040" s="1011">
        <v>84143841</v>
      </c>
      <c r="B2040" s="1011" t="s">
        <v>2222</v>
      </c>
      <c r="C2040" s="1011" t="s">
        <v>1326</v>
      </c>
      <c r="D2040" s="1011" t="s">
        <v>1</v>
      </c>
      <c r="E2040" s="1011" t="s">
        <v>135</v>
      </c>
      <c r="F2040" s="1011" t="s">
        <v>38</v>
      </c>
      <c r="G2040" s="1011" t="s">
        <v>38</v>
      </c>
      <c r="H2040" s="1011" t="s">
        <v>98</v>
      </c>
      <c r="I2040" s="1011" t="s">
        <v>2223</v>
      </c>
      <c r="J2040" s="1011" t="s">
        <v>1663</v>
      </c>
      <c r="K2040" s="1011" t="s">
        <v>1329</v>
      </c>
      <c r="L2040" s="1011" t="s">
        <v>47</v>
      </c>
      <c r="M2040" s="1011" t="s">
        <v>198</v>
      </c>
      <c r="N2040" s="1011">
        <v>97</v>
      </c>
      <c r="O2040" s="1011">
        <v>93</v>
      </c>
      <c r="P2040" s="1011">
        <v>2149.2199999999998</v>
      </c>
      <c r="Q2040" s="1011">
        <v>1620.01</v>
      </c>
      <c r="R2040" s="1011">
        <v>-145.72</v>
      </c>
      <c r="S2040" s="1011">
        <v>334.53007238999999</v>
      </c>
      <c r="T2040" s="1011">
        <v>0</v>
      </c>
      <c r="U2040" s="1011">
        <v>0</v>
      </c>
      <c r="V2040" s="1011">
        <v>-145.72</v>
      </c>
      <c r="W2040" s="1011" t="s">
        <v>1664</v>
      </c>
      <c r="X2040" s="1011" t="s">
        <v>1331</v>
      </c>
      <c r="Y2040" s="1011" t="s">
        <v>2224</v>
      </c>
      <c r="AA2040" s="1011" t="s">
        <v>2225</v>
      </c>
      <c r="AB2040" s="1011" t="s">
        <v>140</v>
      </c>
    </row>
    <row r="2041" spans="1:28" x14ac:dyDescent="0.25">
      <c r="A2041" s="1011">
        <v>93977247</v>
      </c>
      <c r="B2041" s="1011" t="s">
        <v>1683</v>
      </c>
      <c r="C2041" s="1011" t="s">
        <v>1326</v>
      </c>
      <c r="D2041" s="1011" t="s">
        <v>1</v>
      </c>
      <c r="E2041" s="1011" t="s">
        <v>135</v>
      </c>
      <c r="F2041" s="1011" t="s">
        <v>20</v>
      </c>
      <c r="G2041" s="1011" t="s">
        <v>20</v>
      </c>
      <c r="H2041" s="1011" t="s">
        <v>104</v>
      </c>
      <c r="I2041" s="1011" t="s">
        <v>1620</v>
      </c>
      <c r="J2041" s="1011" t="s">
        <v>1621</v>
      </c>
      <c r="K2041" s="1011" t="s">
        <v>1329</v>
      </c>
      <c r="L2041" s="1011" t="s">
        <v>47</v>
      </c>
      <c r="M2041" s="1011" t="s">
        <v>198</v>
      </c>
      <c r="N2041" s="1011">
        <v>18</v>
      </c>
      <c r="O2041" s="1011">
        <v>18</v>
      </c>
      <c r="P2041" s="1011">
        <v>554.51</v>
      </c>
      <c r="Q2041" s="1011">
        <v>952.98</v>
      </c>
      <c r="R2041" s="1011">
        <v>361.19</v>
      </c>
      <c r="S2041" s="1011">
        <v>73.614354969999994</v>
      </c>
      <c r="T2041" s="1011">
        <v>0</v>
      </c>
      <c r="U2041" s="1011">
        <v>0</v>
      </c>
      <c r="V2041" s="1011">
        <v>361.19</v>
      </c>
      <c r="W2041" s="1011" t="s">
        <v>1622</v>
      </c>
      <c r="X2041" s="1011" t="s">
        <v>1331</v>
      </c>
      <c r="Y2041" s="1011" t="s">
        <v>1684</v>
      </c>
      <c r="AA2041" s="1011" t="s">
        <v>1685</v>
      </c>
      <c r="AB2041" s="1011" t="s">
        <v>140</v>
      </c>
    </row>
    <row r="2042" spans="1:28" x14ac:dyDescent="0.25">
      <c r="A2042" s="1011">
        <v>74235227</v>
      </c>
      <c r="B2042" s="1011" t="s">
        <v>2290</v>
      </c>
      <c r="C2042" s="1011" t="s">
        <v>1326</v>
      </c>
      <c r="D2042" s="1011" t="s">
        <v>1</v>
      </c>
      <c r="E2042" s="1011" t="s">
        <v>135</v>
      </c>
      <c r="F2042" s="1011" t="s">
        <v>34</v>
      </c>
      <c r="G2042" s="1011" t="s">
        <v>34</v>
      </c>
      <c r="H2042" s="1011" t="s">
        <v>529</v>
      </c>
      <c r="I2042" s="1011" t="s">
        <v>1662</v>
      </c>
      <c r="J2042" s="1011" t="s">
        <v>1663</v>
      </c>
      <c r="K2042" s="1011" t="s">
        <v>1329</v>
      </c>
      <c r="L2042" s="1011" t="s">
        <v>47</v>
      </c>
      <c r="M2042" s="1011" t="s">
        <v>198</v>
      </c>
      <c r="N2042" s="1011">
        <v>42</v>
      </c>
      <c r="O2042" s="1011">
        <v>26</v>
      </c>
      <c r="P2042" s="1011">
        <v>1406.83</v>
      </c>
      <c r="Q2042" s="1011">
        <v>10733.51</v>
      </c>
      <c r="R2042" s="1011">
        <v>1082.19</v>
      </c>
      <c r="S2042" s="1011">
        <v>415.89755554999999</v>
      </c>
      <c r="T2042" s="1011">
        <v>0</v>
      </c>
      <c r="U2042" s="1011">
        <v>0</v>
      </c>
      <c r="V2042" s="1011">
        <v>1082.19</v>
      </c>
      <c r="W2042" s="1011" t="s">
        <v>1664</v>
      </c>
      <c r="X2042" s="1011" t="s">
        <v>1331</v>
      </c>
      <c r="Y2042" s="1011" t="s">
        <v>2291</v>
      </c>
      <c r="AA2042" s="1011" t="s">
        <v>2292</v>
      </c>
      <c r="AB2042" s="1011" t="s">
        <v>140</v>
      </c>
    </row>
    <row r="2043" spans="1:28" x14ac:dyDescent="0.25">
      <c r="A2043" s="1011">
        <v>24049512</v>
      </c>
      <c r="B2043" s="1011" t="s">
        <v>2030</v>
      </c>
      <c r="C2043" s="1011" t="s">
        <v>1326</v>
      </c>
      <c r="D2043" s="1011" t="s">
        <v>1</v>
      </c>
      <c r="E2043" s="1011" t="s">
        <v>135</v>
      </c>
      <c r="F2043" s="1011" t="s">
        <v>20</v>
      </c>
      <c r="G2043" s="1011" t="s">
        <v>20</v>
      </c>
      <c r="H2043" s="1011" t="s">
        <v>96</v>
      </c>
      <c r="I2043" s="1011" t="s">
        <v>2031</v>
      </c>
      <c r="J2043" s="1011" t="s">
        <v>1663</v>
      </c>
      <c r="K2043" s="1011" t="s">
        <v>1329</v>
      </c>
      <c r="L2043" s="1011" t="s">
        <v>47</v>
      </c>
      <c r="M2043" s="1011" t="s">
        <v>198</v>
      </c>
      <c r="N2043" s="1011">
        <v>5</v>
      </c>
      <c r="O2043" s="1011">
        <v>2</v>
      </c>
      <c r="P2043" s="1011">
        <v>4.3499999999999996</v>
      </c>
      <c r="Q2043" s="1011">
        <v>85.65</v>
      </c>
      <c r="R2043" s="1011">
        <v>23.46</v>
      </c>
      <c r="S2043" s="1011">
        <v>9.6836938499999992</v>
      </c>
      <c r="T2043" s="1011">
        <v>0</v>
      </c>
      <c r="U2043" s="1011">
        <v>0</v>
      </c>
      <c r="V2043" s="1011">
        <v>23.46</v>
      </c>
      <c r="W2043" s="1011" t="s">
        <v>1664</v>
      </c>
      <c r="X2043" s="1011" t="s">
        <v>1331</v>
      </c>
      <c r="Y2043" s="1011" t="s">
        <v>2032</v>
      </c>
      <c r="AA2043" s="1011" t="s">
        <v>2033</v>
      </c>
      <c r="AB2043" s="1011" t="s">
        <v>140</v>
      </c>
    </row>
    <row r="2044" spans="1:28" x14ac:dyDescent="0.25">
      <c r="A2044" s="1011">
        <v>13756713</v>
      </c>
      <c r="B2044" s="1011" t="s">
        <v>2583</v>
      </c>
      <c r="C2044" s="1011" t="s">
        <v>1326</v>
      </c>
      <c r="D2044" s="1011" t="s">
        <v>1</v>
      </c>
      <c r="E2044" s="1011" t="s">
        <v>135</v>
      </c>
      <c r="F2044" s="1011" t="s">
        <v>35</v>
      </c>
      <c r="G2044" s="1011" t="s">
        <v>35</v>
      </c>
      <c r="H2044" s="1011" t="s">
        <v>1394</v>
      </c>
      <c r="I2044" s="1011" t="s">
        <v>2584</v>
      </c>
      <c r="J2044" s="1011" t="s">
        <v>1591</v>
      </c>
      <c r="K2044" s="1011" t="s">
        <v>1329</v>
      </c>
      <c r="L2044" s="1011" t="s">
        <v>47</v>
      </c>
      <c r="M2044" s="1011" t="s">
        <v>198</v>
      </c>
      <c r="N2044" s="1011">
        <v>0</v>
      </c>
      <c r="O2044" s="1011">
        <v>0</v>
      </c>
      <c r="P2044" s="1011">
        <v>0</v>
      </c>
      <c r="Q2044" s="1011">
        <v>0</v>
      </c>
      <c r="R2044" s="1011">
        <v>0</v>
      </c>
      <c r="S2044" s="1011">
        <v>0</v>
      </c>
      <c r="T2044" s="1011">
        <v>0</v>
      </c>
      <c r="U2044" s="1011">
        <v>0</v>
      </c>
      <c r="V2044" s="1011">
        <v>0</v>
      </c>
      <c r="W2044" s="1011" t="s">
        <v>1361</v>
      </c>
      <c r="X2044" s="1011" t="s">
        <v>1331</v>
      </c>
      <c r="Y2044" s="1011" t="s">
        <v>2585</v>
      </c>
      <c r="AA2044" s="1011" t="s">
        <v>2586</v>
      </c>
      <c r="AB2044" s="1011" t="s">
        <v>140</v>
      </c>
    </row>
    <row r="2045" spans="1:28" x14ac:dyDescent="0.25">
      <c r="A2045" s="1011">
        <v>24106957</v>
      </c>
      <c r="B2045" s="1011" t="s">
        <v>1381</v>
      </c>
      <c r="C2045" s="1011" t="s">
        <v>1326</v>
      </c>
      <c r="D2045" s="1011" t="s">
        <v>1</v>
      </c>
      <c r="E2045" s="1011" t="s">
        <v>135</v>
      </c>
      <c r="F2045" s="1011" t="s">
        <v>15</v>
      </c>
      <c r="G2045" s="1011" t="s">
        <v>15</v>
      </c>
      <c r="H2045" s="1011" t="s">
        <v>87</v>
      </c>
      <c r="I2045" s="1011" t="s">
        <v>1382</v>
      </c>
      <c r="J2045" s="1011" t="s">
        <v>1383</v>
      </c>
      <c r="K2045" s="1011" t="s">
        <v>1329</v>
      </c>
      <c r="L2045" s="1011" t="s">
        <v>47</v>
      </c>
      <c r="M2045" s="1011" t="s">
        <v>198</v>
      </c>
      <c r="N2045" s="1011">
        <v>3</v>
      </c>
      <c r="O2045" s="1011">
        <v>0</v>
      </c>
      <c r="P2045" s="1011">
        <v>60</v>
      </c>
      <c r="Q2045" s="1011">
        <v>597.87</v>
      </c>
      <c r="R2045" s="1011">
        <v>81.87</v>
      </c>
      <c r="S2045" s="1011">
        <v>28.358327280000001</v>
      </c>
      <c r="T2045" s="1011">
        <v>0</v>
      </c>
      <c r="U2045" s="1011">
        <v>0</v>
      </c>
      <c r="V2045" s="1011">
        <v>81.87</v>
      </c>
      <c r="W2045" s="1011" t="s">
        <v>1384</v>
      </c>
      <c r="X2045" s="1011" t="s">
        <v>1331</v>
      </c>
      <c r="Y2045" s="1011" t="s">
        <v>1385</v>
      </c>
      <c r="AA2045" s="1011" t="s">
        <v>1386</v>
      </c>
      <c r="AB2045" s="1011" t="s">
        <v>140</v>
      </c>
    </row>
    <row r="2046" spans="1:28" x14ac:dyDescent="0.25">
      <c r="A2046" s="1011">
        <v>83852160</v>
      </c>
      <c r="B2046" s="1011" t="s">
        <v>2498</v>
      </c>
      <c r="C2046" s="1011" t="s">
        <v>1326</v>
      </c>
      <c r="D2046" s="1011" t="s">
        <v>1</v>
      </c>
      <c r="E2046" s="1011" t="s">
        <v>135</v>
      </c>
      <c r="F2046" s="1011" t="s">
        <v>0</v>
      </c>
      <c r="G2046" s="1011" t="s">
        <v>0</v>
      </c>
      <c r="H2046" s="1011" t="s">
        <v>90</v>
      </c>
      <c r="I2046" s="1011" t="s">
        <v>1376</v>
      </c>
      <c r="J2046" s="1011" t="s">
        <v>1377</v>
      </c>
      <c r="K2046" s="1011" t="s">
        <v>1329</v>
      </c>
      <c r="L2046" s="1011" t="s">
        <v>47</v>
      </c>
      <c r="M2046" s="1011" t="s">
        <v>198</v>
      </c>
      <c r="N2046" s="1011">
        <v>162</v>
      </c>
      <c r="O2046" s="1011">
        <v>81</v>
      </c>
      <c r="P2046" s="1011">
        <v>4013.52</v>
      </c>
      <c r="Q2046" s="1011">
        <v>7155.25</v>
      </c>
      <c r="R2046" s="1011">
        <v>690.72</v>
      </c>
      <c r="S2046" s="1011">
        <v>718.52614427000003</v>
      </c>
      <c r="T2046" s="1011">
        <v>12.75</v>
      </c>
      <c r="U2046" s="1011">
        <v>0</v>
      </c>
      <c r="V2046" s="1011">
        <v>690.72</v>
      </c>
      <c r="W2046" s="1011" t="s">
        <v>1378</v>
      </c>
      <c r="X2046" s="1011" t="s">
        <v>1331</v>
      </c>
      <c r="Y2046" s="1011" t="s">
        <v>2499</v>
      </c>
      <c r="AA2046" s="1011" t="s">
        <v>2500</v>
      </c>
      <c r="AB2046" s="1011" t="s">
        <v>140</v>
      </c>
    </row>
    <row r="2047" spans="1:28" x14ac:dyDescent="0.25">
      <c r="A2047" s="1011">
        <v>14077846</v>
      </c>
      <c r="B2047" s="1011" t="s">
        <v>2078</v>
      </c>
      <c r="C2047" s="1011" t="s">
        <v>1326</v>
      </c>
      <c r="D2047" s="1011" t="s">
        <v>1</v>
      </c>
      <c r="E2047" s="1011" t="s">
        <v>135</v>
      </c>
      <c r="F2047" s="1011" t="s">
        <v>9</v>
      </c>
      <c r="G2047" s="1011" t="s">
        <v>9</v>
      </c>
      <c r="H2047" s="1011" t="s">
        <v>1394</v>
      </c>
      <c r="I2047" s="1011" t="s">
        <v>2079</v>
      </c>
      <c r="J2047" s="1011" t="s">
        <v>1463</v>
      </c>
      <c r="K2047" s="1011" t="s">
        <v>1329</v>
      </c>
      <c r="L2047" s="1011" t="s">
        <v>47</v>
      </c>
      <c r="M2047" s="1011" t="s">
        <v>198</v>
      </c>
      <c r="N2047" s="1011">
        <v>0</v>
      </c>
      <c r="O2047" s="1011">
        <v>0</v>
      </c>
      <c r="P2047" s="1011">
        <v>0</v>
      </c>
      <c r="Q2047" s="1011">
        <v>0</v>
      </c>
      <c r="R2047" s="1011">
        <v>0</v>
      </c>
      <c r="S2047" s="1011">
        <v>0</v>
      </c>
      <c r="T2047" s="1011">
        <v>0</v>
      </c>
      <c r="U2047" s="1011">
        <v>0</v>
      </c>
      <c r="V2047" s="1011">
        <v>0</v>
      </c>
      <c r="W2047" s="1011" t="s">
        <v>1464</v>
      </c>
      <c r="X2047" s="1011" t="s">
        <v>1331</v>
      </c>
      <c r="Y2047" s="1011" t="s">
        <v>2080</v>
      </c>
      <c r="AA2047" s="1011" t="s">
        <v>2081</v>
      </c>
      <c r="AB2047" s="1011" t="s">
        <v>140</v>
      </c>
    </row>
    <row r="2048" spans="1:28" x14ac:dyDescent="0.25">
      <c r="A2048" s="1011">
        <v>94039054</v>
      </c>
      <c r="B2048" s="1011" t="s">
        <v>1848</v>
      </c>
      <c r="C2048" s="1011" t="s">
        <v>1326</v>
      </c>
      <c r="D2048" s="1011" t="s">
        <v>1</v>
      </c>
      <c r="E2048" s="1011" t="s">
        <v>135</v>
      </c>
      <c r="F2048" s="1011" t="s">
        <v>20</v>
      </c>
      <c r="G2048" s="1011" t="s">
        <v>20</v>
      </c>
      <c r="H2048" s="1011" t="s">
        <v>88</v>
      </c>
      <c r="I2048" s="1011" t="s">
        <v>1462</v>
      </c>
      <c r="J2048" s="1011" t="s">
        <v>1463</v>
      </c>
      <c r="K2048" s="1011" t="s">
        <v>1329</v>
      </c>
      <c r="L2048" s="1011" t="s">
        <v>47</v>
      </c>
      <c r="M2048" s="1011" t="s">
        <v>198</v>
      </c>
      <c r="N2048" s="1011">
        <v>3</v>
      </c>
      <c r="O2048" s="1011">
        <v>3</v>
      </c>
      <c r="P2048" s="1011">
        <v>30</v>
      </c>
      <c r="Q2048" s="1011">
        <v>125.9</v>
      </c>
      <c r="R2048" s="1011">
        <v>-13.23</v>
      </c>
      <c r="S2048" s="1011">
        <v>26.5</v>
      </c>
      <c r="T2048" s="1011">
        <v>0</v>
      </c>
      <c r="U2048" s="1011">
        <v>0</v>
      </c>
      <c r="V2048" s="1011">
        <v>-13.23</v>
      </c>
      <c r="W2048" s="1011" t="s">
        <v>1464</v>
      </c>
      <c r="X2048" s="1011" t="s">
        <v>1331</v>
      </c>
      <c r="Y2048" s="1011" t="s">
        <v>1849</v>
      </c>
      <c r="AA2048" s="1011" t="s">
        <v>1599</v>
      </c>
      <c r="AB2048" s="1011" t="s">
        <v>140</v>
      </c>
    </row>
    <row r="2049" spans="1:28" x14ac:dyDescent="0.25">
      <c r="A2049" s="1011">
        <v>23754377</v>
      </c>
      <c r="B2049" s="1011" t="s">
        <v>2112</v>
      </c>
      <c r="C2049" s="1011" t="s">
        <v>417</v>
      </c>
      <c r="D2049" s="1011" t="s">
        <v>113</v>
      </c>
      <c r="E2049" s="1011" t="s">
        <v>135</v>
      </c>
      <c r="F2049" s="1011" t="s">
        <v>267</v>
      </c>
      <c r="G2049" s="1011" t="s">
        <v>1687</v>
      </c>
      <c r="H2049" s="1011" t="s">
        <v>530</v>
      </c>
      <c r="I2049" s="1011" t="s">
        <v>2113</v>
      </c>
      <c r="J2049" s="1011" t="s">
        <v>2114</v>
      </c>
      <c r="K2049" s="1011" t="s">
        <v>1329</v>
      </c>
      <c r="L2049" s="1011" t="s">
        <v>47</v>
      </c>
      <c r="M2049" s="1011" t="s">
        <v>198</v>
      </c>
      <c r="N2049" s="1011">
        <v>142</v>
      </c>
      <c r="O2049" s="1011">
        <v>118</v>
      </c>
      <c r="P2049" s="1011">
        <v>1561.26</v>
      </c>
      <c r="Q2049" s="1011">
        <v>6175.39</v>
      </c>
      <c r="R2049" s="1011">
        <v>893.62918191000006</v>
      </c>
      <c r="S2049" s="1011">
        <v>445.88358559</v>
      </c>
      <c r="T2049" s="1011">
        <v>1.58918191</v>
      </c>
      <c r="U2049" s="1011">
        <v>0</v>
      </c>
      <c r="V2049" s="1011">
        <v>892.04</v>
      </c>
      <c r="W2049" s="1011" t="s">
        <v>2115</v>
      </c>
      <c r="X2049" s="1011" t="s">
        <v>1331</v>
      </c>
      <c r="Y2049" s="1011" t="s">
        <v>2116</v>
      </c>
      <c r="AA2049" s="1011" t="s">
        <v>2117</v>
      </c>
      <c r="AB2049" s="1011" t="s">
        <v>140</v>
      </c>
    </row>
    <row r="2050" spans="1:28" x14ac:dyDescent="0.25">
      <c r="A2050" s="1011">
        <v>54172879</v>
      </c>
      <c r="B2050" s="1011" t="s">
        <v>2421</v>
      </c>
      <c r="C2050" s="1011" t="s">
        <v>1326</v>
      </c>
      <c r="D2050" s="1011" t="s">
        <v>1</v>
      </c>
      <c r="E2050" s="1011" t="s">
        <v>135</v>
      </c>
      <c r="F2050" s="1011" t="s">
        <v>38</v>
      </c>
      <c r="G2050" s="1011" t="s">
        <v>38</v>
      </c>
      <c r="H2050" s="1011" t="s">
        <v>95</v>
      </c>
      <c r="I2050" s="1011" t="s">
        <v>1595</v>
      </c>
      <c r="J2050" s="1011" t="s">
        <v>1596</v>
      </c>
      <c r="K2050" s="1011" t="s">
        <v>1329</v>
      </c>
      <c r="L2050" s="1011" t="s">
        <v>47</v>
      </c>
      <c r="M2050" s="1011" t="s">
        <v>198</v>
      </c>
      <c r="N2050" s="1011">
        <v>9</v>
      </c>
      <c r="O2050" s="1011">
        <v>9</v>
      </c>
      <c r="P2050" s="1011">
        <v>95.82</v>
      </c>
      <c r="Q2050" s="1011">
        <v>379.48</v>
      </c>
      <c r="R2050" s="1011">
        <v>-126.98</v>
      </c>
      <c r="S2050" s="1011">
        <v>279.06793587999999</v>
      </c>
      <c r="T2050" s="1011">
        <v>0</v>
      </c>
      <c r="U2050" s="1011">
        <v>0</v>
      </c>
      <c r="V2050" s="1011">
        <v>-126.98</v>
      </c>
      <c r="W2050" s="1011" t="s">
        <v>1597</v>
      </c>
      <c r="X2050" s="1011" t="s">
        <v>1331</v>
      </c>
      <c r="Y2050" s="1011" t="s">
        <v>2422</v>
      </c>
      <c r="AA2050" s="1011" t="s">
        <v>2423</v>
      </c>
      <c r="AB2050" s="1011" t="s">
        <v>140</v>
      </c>
    </row>
    <row r="2051" spans="1:28" x14ac:dyDescent="0.25">
      <c r="A2051" s="1011">
        <v>54180716</v>
      </c>
      <c r="B2051" s="1011" t="s">
        <v>2293</v>
      </c>
      <c r="C2051" s="1011" t="s">
        <v>1326</v>
      </c>
      <c r="D2051" s="1011" t="s">
        <v>1</v>
      </c>
      <c r="E2051" s="1011" t="s">
        <v>135</v>
      </c>
      <c r="F2051" s="1011" t="s">
        <v>6</v>
      </c>
      <c r="G2051" s="1011" t="s">
        <v>6</v>
      </c>
      <c r="H2051" s="1011" t="s">
        <v>102</v>
      </c>
      <c r="I2051" s="1011" t="s">
        <v>2294</v>
      </c>
      <c r="J2051" s="1011" t="s">
        <v>1989</v>
      </c>
      <c r="K2051" s="1011" t="s">
        <v>1329</v>
      </c>
      <c r="L2051" s="1011" t="s">
        <v>47</v>
      </c>
      <c r="M2051" s="1011" t="s">
        <v>198</v>
      </c>
      <c r="N2051" s="1011">
        <v>7.4</v>
      </c>
      <c r="O2051" s="1011">
        <v>0.3</v>
      </c>
      <c r="P2051" s="1011">
        <v>65</v>
      </c>
      <c r="Q2051" s="1011">
        <v>124.78</v>
      </c>
      <c r="R2051" s="1011">
        <v>17.86</v>
      </c>
      <c r="S2051" s="1011">
        <v>9.41676936</v>
      </c>
      <c r="T2051" s="1011">
        <v>0</v>
      </c>
      <c r="U2051" s="1011">
        <v>0</v>
      </c>
      <c r="V2051" s="1011">
        <v>17.86</v>
      </c>
      <c r="W2051" s="1011" t="s">
        <v>1990</v>
      </c>
      <c r="X2051" s="1011" t="s">
        <v>1331</v>
      </c>
      <c r="Y2051" s="1011" t="s">
        <v>2295</v>
      </c>
      <c r="AA2051" s="1011" t="s">
        <v>2296</v>
      </c>
      <c r="AB2051" s="1011" t="s">
        <v>140</v>
      </c>
    </row>
    <row r="2052" spans="1:28" x14ac:dyDescent="0.25">
      <c r="A2052" s="1011">
        <v>24128670</v>
      </c>
      <c r="B2052" s="1011" t="s">
        <v>1667</v>
      </c>
      <c r="C2052" s="1011" t="s">
        <v>1326</v>
      </c>
      <c r="D2052" s="1011" t="s">
        <v>1</v>
      </c>
      <c r="E2052" s="1011" t="s">
        <v>135</v>
      </c>
      <c r="F2052" s="1011" t="s">
        <v>14</v>
      </c>
      <c r="G2052" s="1011" t="s">
        <v>14</v>
      </c>
      <c r="H2052" s="1011" t="s">
        <v>101</v>
      </c>
      <c r="I2052" s="1011" t="s">
        <v>1668</v>
      </c>
      <c r="J2052" s="1011" t="s">
        <v>1669</v>
      </c>
      <c r="K2052" s="1011" t="s">
        <v>1329</v>
      </c>
      <c r="L2052" s="1011" t="s">
        <v>47</v>
      </c>
      <c r="M2052" s="1011" t="s">
        <v>198</v>
      </c>
      <c r="N2052" s="1011">
        <v>6</v>
      </c>
      <c r="O2052" s="1011">
        <v>4</v>
      </c>
      <c r="P2052" s="1011">
        <v>291.63</v>
      </c>
      <c r="Q2052" s="1011">
        <v>299.83</v>
      </c>
      <c r="R2052" s="1011">
        <v>56.37</v>
      </c>
      <c r="S2052" s="1011">
        <v>24.963999999999999</v>
      </c>
      <c r="T2052" s="1011">
        <v>0</v>
      </c>
      <c r="U2052" s="1011">
        <v>0</v>
      </c>
      <c r="V2052" s="1011">
        <v>56.37</v>
      </c>
      <c r="W2052" s="1011" t="s">
        <v>1670</v>
      </c>
      <c r="X2052" s="1011" t="s">
        <v>1331</v>
      </c>
      <c r="Y2052" s="1011" t="s">
        <v>1671</v>
      </c>
      <c r="Z2052" s="1011" t="s">
        <v>1672</v>
      </c>
      <c r="AA2052" s="1011" t="s">
        <v>1673</v>
      </c>
      <c r="AB2052" s="1011" t="s">
        <v>140</v>
      </c>
    </row>
    <row r="2053" spans="1:28" x14ac:dyDescent="0.25">
      <c r="A2053" s="1011">
        <v>13758214</v>
      </c>
      <c r="B2053" s="1011" t="s">
        <v>2437</v>
      </c>
      <c r="C2053" s="1011" t="s">
        <v>1326</v>
      </c>
      <c r="D2053" s="1011" t="s">
        <v>1</v>
      </c>
      <c r="E2053" s="1011" t="s">
        <v>135</v>
      </c>
      <c r="F2053" s="1011" t="s">
        <v>35</v>
      </c>
      <c r="G2053" s="1011" t="s">
        <v>35</v>
      </c>
      <c r="H2053" s="1011" t="s">
        <v>1394</v>
      </c>
      <c r="I2053" s="1011" t="s">
        <v>1656</v>
      </c>
      <c r="J2053" s="1011" t="s">
        <v>1657</v>
      </c>
      <c r="K2053" s="1011" t="s">
        <v>1329</v>
      </c>
      <c r="L2053" s="1011" t="s">
        <v>47</v>
      </c>
      <c r="M2053" s="1011" t="s">
        <v>198</v>
      </c>
      <c r="N2053" s="1011">
        <v>0</v>
      </c>
      <c r="O2053" s="1011">
        <v>0</v>
      </c>
      <c r="P2053" s="1011">
        <v>0</v>
      </c>
      <c r="Q2053" s="1011">
        <v>0</v>
      </c>
      <c r="R2053" s="1011">
        <v>0</v>
      </c>
      <c r="S2053" s="1011">
        <v>0</v>
      </c>
      <c r="T2053" s="1011">
        <v>0</v>
      </c>
      <c r="U2053" s="1011">
        <v>0</v>
      </c>
      <c r="V2053" s="1011">
        <v>0</v>
      </c>
      <c r="W2053" s="1011" t="s">
        <v>1658</v>
      </c>
      <c r="X2053" s="1011" t="s">
        <v>1331</v>
      </c>
      <c r="Y2053" s="1011" t="s">
        <v>2438</v>
      </c>
      <c r="AA2053" s="1011" t="s">
        <v>2439</v>
      </c>
      <c r="AB2053" s="1011" t="s">
        <v>140</v>
      </c>
    </row>
    <row r="2054" spans="1:28" x14ac:dyDescent="0.25">
      <c r="A2054" s="1011">
        <v>54122478</v>
      </c>
      <c r="B2054" s="1011" t="s">
        <v>1722</v>
      </c>
      <c r="C2054" s="1011" t="s">
        <v>1326</v>
      </c>
      <c r="D2054" s="1011" t="s">
        <v>1</v>
      </c>
      <c r="E2054" s="1011" t="s">
        <v>135</v>
      </c>
      <c r="F2054" s="1011" t="s">
        <v>34</v>
      </c>
      <c r="G2054" s="1011" t="s">
        <v>34</v>
      </c>
      <c r="H2054" s="1011" t="s">
        <v>87</v>
      </c>
      <c r="I2054" s="1011" t="s">
        <v>1662</v>
      </c>
      <c r="J2054" s="1011" t="s">
        <v>1663</v>
      </c>
      <c r="K2054" s="1011" t="s">
        <v>1329</v>
      </c>
      <c r="L2054" s="1011" t="s">
        <v>47</v>
      </c>
      <c r="M2054" s="1011" t="s">
        <v>198</v>
      </c>
      <c r="N2054" s="1011">
        <v>5</v>
      </c>
      <c r="O2054" s="1011">
        <v>0</v>
      </c>
      <c r="P2054" s="1011">
        <v>150</v>
      </c>
      <c r="Q2054" s="1011">
        <v>767.47</v>
      </c>
      <c r="R2054" s="1011">
        <v>93.26</v>
      </c>
      <c r="S2054" s="1011">
        <v>7.2</v>
      </c>
      <c r="T2054" s="1011">
        <v>0</v>
      </c>
      <c r="U2054" s="1011">
        <v>0</v>
      </c>
      <c r="V2054" s="1011">
        <v>93.26</v>
      </c>
      <c r="W2054" s="1011" t="s">
        <v>1664</v>
      </c>
      <c r="X2054" s="1011" t="s">
        <v>1331</v>
      </c>
      <c r="Y2054" s="1011" t="s">
        <v>1723</v>
      </c>
      <c r="AA2054" s="1011" t="s">
        <v>1724</v>
      </c>
      <c r="AB2054" s="1011" t="s">
        <v>140</v>
      </c>
    </row>
    <row r="2055" spans="1:28" x14ac:dyDescent="0.25">
      <c r="A2055" s="1011">
        <v>44223121</v>
      </c>
      <c r="B2055" s="1011" t="s">
        <v>2233</v>
      </c>
      <c r="C2055" s="1011" t="s">
        <v>1326</v>
      </c>
      <c r="D2055" s="1011" t="s">
        <v>1</v>
      </c>
      <c r="E2055" s="1011" t="s">
        <v>135</v>
      </c>
      <c r="F2055" s="1011" t="s">
        <v>6</v>
      </c>
      <c r="G2055" s="1011" t="s">
        <v>6</v>
      </c>
      <c r="H2055" s="1011" t="s">
        <v>96</v>
      </c>
      <c r="I2055" s="1011" t="s">
        <v>2234</v>
      </c>
      <c r="J2055" s="1011" t="s">
        <v>1383</v>
      </c>
      <c r="K2055" s="1011" t="s">
        <v>1329</v>
      </c>
      <c r="L2055" s="1011" t="s">
        <v>47</v>
      </c>
      <c r="M2055" s="1011" t="s">
        <v>198</v>
      </c>
      <c r="N2055" s="1011">
        <v>8</v>
      </c>
      <c r="O2055" s="1011">
        <v>7</v>
      </c>
      <c r="P2055" s="1011">
        <v>13.85</v>
      </c>
      <c r="Q2055" s="1011">
        <v>23.2</v>
      </c>
      <c r="R2055" s="1011">
        <v>1.07</v>
      </c>
      <c r="S2055" s="1011">
        <v>-4.0377669999999997E-2</v>
      </c>
      <c r="T2055" s="1011">
        <v>0</v>
      </c>
      <c r="U2055" s="1011">
        <v>0</v>
      </c>
      <c r="V2055" s="1011">
        <v>1.07</v>
      </c>
      <c r="W2055" s="1011" t="s">
        <v>1384</v>
      </c>
      <c r="X2055" s="1011" t="s">
        <v>1331</v>
      </c>
      <c r="Y2055" s="1011" t="s">
        <v>2235</v>
      </c>
      <c r="AA2055" s="1011" t="s">
        <v>2236</v>
      </c>
      <c r="AB2055" s="1011" t="s">
        <v>140</v>
      </c>
    </row>
    <row r="2056" spans="1:28" x14ac:dyDescent="0.25">
      <c r="A2056" s="1011">
        <v>84229129</v>
      </c>
      <c r="B2056" s="1011" t="s">
        <v>2276</v>
      </c>
      <c r="C2056" s="1011" t="s">
        <v>1326</v>
      </c>
      <c r="D2056" s="1011" t="s">
        <v>1</v>
      </c>
      <c r="E2056" s="1011" t="s">
        <v>135</v>
      </c>
      <c r="F2056" s="1011" t="s">
        <v>11</v>
      </c>
      <c r="G2056" s="1011" t="s">
        <v>11</v>
      </c>
      <c r="H2056" s="1011" t="s">
        <v>104</v>
      </c>
      <c r="I2056" s="1011" t="s">
        <v>2277</v>
      </c>
      <c r="J2056" s="1011" t="s">
        <v>2278</v>
      </c>
      <c r="K2056" s="1011" t="s">
        <v>1329</v>
      </c>
      <c r="L2056" s="1011" t="s">
        <v>47</v>
      </c>
      <c r="M2056" s="1011" t="s">
        <v>198</v>
      </c>
      <c r="N2056" s="1011">
        <v>3</v>
      </c>
      <c r="O2056" s="1011">
        <v>3</v>
      </c>
      <c r="P2056" s="1011">
        <v>174</v>
      </c>
      <c r="Q2056" s="1011">
        <v>51.72</v>
      </c>
      <c r="R2056" s="1011">
        <v>11.25</v>
      </c>
      <c r="S2056" s="1011">
        <v>11.49</v>
      </c>
      <c r="T2056" s="1011">
        <v>0</v>
      </c>
      <c r="U2056" s="1011">
        <v>0</v>
      </c>
      <c r="V2056" s="1011">
        <v>11.25</v>
      </c>
      <c r="W2056" s="1011" t="s">
        <v>2279</v>
      </c>
      <c r="X2056" s="1011" t="s">
        <v>1331</v>
      </c>
      <c r="Y2056" s="1011" t="s">
        <v>2280</v>
      </c>
      <c r="AA2056" s="1011" t="s">
        <v>2281</v>
      </c>
      <c r="AB2056" s="1011" t="s">
        <v>140</v>
      </c>
    </row>
    <row r="2057" spans="1:28" x14ac:dyDescent="0.25">
      <c r="A2057" s="1011">
        <v>4140778</v>
      </c>
      <c r="B2057" s="1011" t="s">
        <v>2052</v>
      </c>
      <c r="C2057" s="1011" t="s">
        <v>1326</v>
      </c>
      <c r="D2057" s="1011" t="s">
        <v>1</v>
      </c>
      <c r="E2057" s="1011" t="s">
        <v>135</v>
      </c>
      <c r="F2057" s="1011" t="s">
        <v>0</v>
      </c>
      <c r="G2057" s="1011" t="s">
        <v>0</v>
      </c>
      <c r="H2057" s="1011" t="s">
        <v>98</v>
      </c>
      <c r="I2057" s="1011" t="s">
        <v>2053</v>
      </c>
      <c r="J2057" s="1011" t="s">
        <v>1550</v>
      </c>
      <c r="K2057" s="1011" t="s">
        <v>1329</v>
      </c>
      <c r="L2057" s="1011" t="s">
        <v>47</v>
      </c>
      <c r="M2057" s="1011" t="s">
        <v>198</v>
      </c>
      <c r="N2057" s="1011">
        <v>4.75</v>
      </c>
      <c r="O2057" s="1011">
        <v>4.75</v>
      </c>
      <c r="P2057" s="1011">
        <v>120.68</v>
      </c>
      <c r="Q2057" s="1011">
        <v>85.32</v>
      </c>
      <c r="R2057" s="1011">
        <v>23.46</v>
      </c>
      <c r="S2057" s="1011">
        <v>15.982475259999999</v>
      </c>
      <c r="T2057" s="1011">
        <v>0</v>
      </c>
      <c r="U2057" s="1011">
        <v>0</v>
      </c>
      <c r="V2057" s="1011">
        <v>23.46</v>
      </c>
      <c r="W2057" s="1011" t="s">
        <v>1361</v>
      </c>
      <c r="X2057" s="1011" t="s">
        <v>1331</v>
      </c>
      <c r="Y2057" s="1011" t="s">
        <v>2054</v>
      </c>
      <c r="AA2057" s="1011" t="s">
        <v>2055</v>
      </c>
      <c r="AB2057" s="1011" t="s">
        <v>140</v>
      </c>
    </row>
    <row r="2058" spans="1:28" x14ac:dyDescent="0.25">
      <c r="A2058" s="1011">
        <v>74235227</v>
      </c>
      <c r="B2058" s="1011" t="s">
        <v>2290</v>
      </c>
      <c r="C2058" s="1011" t="s">
        <v>1326</v>
      </c>
      <c r="D2058" s="1011" t="s">
        <v>1</v>
      </c>
      <c r="E2058" s="1011" t="s">
        <v>135</v>
      </c>
      <c r="F2058" s="1011" t="s">
        <v>34</v>
      </c>
      <c r="G2058" s="1011" t="s">
        <v>34</v>
      </c>
      <c r="H2058" s="1011" t="s">
        <v>101</v>
      </c>
      <c r="I2058" s="1011" t="s">
        <v>1662</v>
      </c>
      <c r="J2058" s="1011" t="s">
        <v>1663</v>
      </c>
      <c r="K2058" s="1011" t="s">
        <v>1329</v>
      </c>
      <c r="L2058" s="1011" t="s">
        <v>47</v>
      </c>
      <c r="M2058" s="1011" t="s">
        <v>198</v>
      </c>
      <c r="N2058" s="1011">
        <v>4.75</v>
      </c>
      <c r="O2058" s="1011">
        <v>4.75</v>
      </c>
      <c r="P2058" s="1011">
        <v>181.5</v>
      </c>
      <c r="Q2058" s="1011">
        <v>181.23</v>
      </c>
      <c r="R2058" s="1011">
        <v>36.380000000000003</v>
      </c>
      <c r="S2058" s="1011">
        <v>32.146406919999997</v>
      </c>
      <c r="T2058" s="1011">
        <v>0</v>
      </c>
      <c r="U2058" s="1011">
        <v>0</v>
      </c>
      <c r="V2058" s="1011">
        <v>36.380000000000003</v>
      </c>
      <c r="W2058" s="1011" t="s">
        <v>1664</v>
      </c>
      <c r="X2058" s="1011" t="s">
        <v>1331</v>
      </c>
      <c r="Y2058" s="1011" t="s">
        <v>2291</v>
      </c>
      <c r="AA2058" s="1011" t="s">
        <v>2292</v>
      </c>
      <c r="AB2058" s="1011" t="s">
        <v>140</v>
      </c>
    </row>
    <row r="2059" spans="1:28" x14ac:dyDescent="0.25">
      <c r="A2059" s="1011">
        <v>63768766</v>
      </c>
      <c r="B2059" s="1011" t="s">
        <v>2215</v>
      </c>
      <c r="C2059" s="1011" t="s">
        <v>1326</v>
      </c>
      <c r="D2059" s="1011" t="s">
        <v>1</v>
      </c>
      <c r="E2059" s="1011" t="s">
        <v>135</v>
      </c>
      <c r="F2059" s="1011" t="s">
        <v>36</v>
      </c>
      <c r="G2059" s="1011" t="s">
        <v>36</v>
      </c>
      <c r="H2059" s="1011" t="s">
        <v>95</v>
      </c>
      <c r="I2059" s="1011" t="s">
        <v>1688</v>
      </c>
      <c r="J2059" s="1011" t="s">
        <v>1416</v>
      </c>
      <c r="K2059" s="1011" t="s">
        <v>1329</v>
      </c>
      <c r="L2059" s="1011" t="s">
        <v>47</v>
      </c>
      <c r="M2059" s="1011" t="s">
        <v>198</v>
      </c>
      <c r="N2059" s="1011">
        <v>14</v>
      </c>
      <c r="O2059" s="1011">
        <v>10</v>
      </c>
      <c r="P2059" s="1011">
        <v>173.18</v>
      </c>
      <c r="Q2059" s="1011">
        <v>562.66999999999996</v>
      </c>
      <c r="R2059" s="1011">
        <v>12.015398360000001</v>
      </c>
      <c r="S2059" s="1011">
        <v>131.16126209000001</v>
      </c>
      <c r="T2059" s="1011">
        <v>-4.6016399999999997E-3</v>
      </c>
      <c r="U2059" s="1011">
        <v>0</v>
      </c>
      <c r="V2059" s="1011">
        <v>12.02</v>
      </c>
      <c r="W2059" s="1011" t="s">
        <v>1397</v>
      </c>
      <c r="X2059" s="1011" t="s">
        <v>1331</v>
      </c>
      <c r="Y2059" s="1011" t="s">
        <v>2216</v>
      </c>
      <c r="AA2059" s="1011" t="s">
        <v>2217</v>
      </c>
      <c r="AB2059" s="1011" t="s">
        <v>140</v>
      </c>
    </row>
    <row r="2060" spans="1:28" x14ac:dyDescent="0.25">
      <c r="A2060" s="1011">
        <v>43941970</v>
      </c>
      <c r="B2060" s="1011" t="s">
        <v>1789</v>
      </c>
      <c r="C2060" s="1011" t="s">
        <v>1326</v>
      </c>
      <c r="D2060" s="1011" t="s">
        <v>1</v>
      </c>
      <c r="E2060" s="1011" t="s">
        <v>135</v>
      </c>
      <c r="F2060" s="1011" t="s">
        <v>38</v>
      </c>
      <c r="G2060" s="1011" t="s">
        <v>38</v>
      </c>
      <c r="H2060" s="1011" t="s">
        <v>96</v>
      </c>
      <c r="I2060" s="1011" t="s">
        <v>1579</v>
      </c>
      <c r="J2060" s="1011" t="s">
        <v>1396</v>
      </c>
      <c r="K2060" s="1011" t="s">
        <v>1329</v>
      </c>
      <c r="L2060" s="1011" t="s">
        <v>47</v>
      </c>
      <c r="M2060" s="1011" t="s">
        <v>198</v>
      </c>
      <c r="N2060" s="1011">
        <v>13</v>
      </c>
      <c r="O2060" s="1011">
        <v>12</v>
      </c>
      <c r="P2060" s="1011">
        <v>40.42</v>
      </c>
      <c r="Q2060" s="1011">
        <v>322.89</v>
      </c>
      <c r="R2060" s="1011">
        <v>78.88</v>
      </c>
      <c r="S2060" s="1011">
        <v>20.67237089</v>
      </c>
      <c r="T2060" s="1011">
        <v>0</v>
      </c>
      <c r="U2060" s="1011">
        <v>0</v>
      </c>
      <c r="V2060" s="1011">
        <v>78.88</v>
      </c>
      <c r="W2060" s="1011" t="s">
        <v>1397</v>
      </c>
      <c r="X2060" s="1011" t="s">
        <v>1331</v>
      </c>
      <c r="Y2060" s="1011" t="s">
        <v>1790</v>
      </c>
      <c r="AA2060" s="1011" t="s">
        <v>1791</v>
      </c>
      <c r="AB2060" s="1011" t="s">
        <v>140</v>
      </c>
    </row>
    <row r="2061" spans="1:28" x14ac:dyDescent="0.25">
      <c r="A2061" s="1011">
        <v>24088635</v>
      </c>
      <c r="B2061" s="1011" t="s">
        <v>2014</v>
      </c>
      <c r="C2061" s="1011" t="s">
        <v>1326</v>
      </c>
      <c r="D2061" s="1011" t="s">
        <v>1</v>
      </c>
      <c r="E2061" s="1011" t="s">
        <v>135</v>
      </c>
      <c r="F2061" s="1011" t="s">
        <v>14</v>
      </c>
      <c r="G2061" s="1011" t="s">
        <v>14</v>
      </c>
      <c r="H2061" s="1011" t="s">
        <v>104</v>
      </c>
      <c r="I2061" s="1011" t="s">
        <v>2015</v>
      </c>
      <c r="J2061" s="1011" t="s">
        <v>1463</v>
      </c>
      <c r="K2061" s="1011" t="s">
        <v>1329</v>
      </c>
      <c r="L2061" s="1011" t="s">
        <v>47</v>
      </c>
      <c r="M2061" s="1011" t="s">
        <v>198</v>
      </c>
      <c r="N2061" s="1011">
        <v>1</v>
      </c>
      <c r="O2061" s="1011">
        <v>1</v>
      </c>
      <c r="P2061" s="1011">
        <v>17.52</v>
      </c>
      <c r="Q2061" s="1011">
        <v>60.28</v>
      </c>
      <c r="R2061" s="1011">
        <v>1.18</v>
      </c>
      <c r="S2061" s="1011">
        <v>0</v>
      </c>
      <c r="T2061" s="1011">
        <v>0</v>
      </c>
      <c r="U2061" s="1011">
        <v>0</v>
      </c>
      <c r="V2061" s="1011">
        <v>1.18</v>
      </c>
      <c r="W2061" s="1011" t="s">
        <v>1464</v>
      </c>
      <c r="X2061" s="1011" t="s">
        <v>1331</v>
      </c>
      <c r="Y2061" s="1011" t="s">
        <v>2016</v>
      </c>
      <c r="AA2061" s="1011" t="s">
        <v>2017</v>
      </c>
      <c r="AB2061" s="1011" t="s">
        <v>140</v>
      </c>
    </row>
    <row r="2062" spans="1:28" x14ac:dyDescent="0.25">
      <c r="A2062" s="1011">
        <v>14284871</v>
      </c>
      <c r="B2062" s="1011" t="s">
        <v>1508</v>
      </c>
      <c r="C2062" s="1011" t="s">
        <v>1326</v>
      </c>
      <c r="D2062" s="1011" t="s">
        <v>1</v>
      </c>
      <c r="E2062" s="1011" t="s">
        <v>135</v>
      </c>
      <c r="F2062" s="1011" t="s">
        <v>6</v>
      </c>
      <c r="G2062" s="1011" t="s">
        <v>6</v>
      </c>
      <c r="H2062" s="1011" t="s">
        <v>86</v>
      </c>
      <c r="I2062" s="1011" t="s">
        <v>1509</v>
      </c>
      <c r="J2062" s="1011" t="s">
        <v>1510</v>
      </c>
      <c r="K2062" s="1011" t="s">
        <v>1329</v>
      </c>
      <c r="L2062" s="1011" t="s">
        <v>47</v>
      </c>
      <c r="M2062" s="1011" t="s">
        <v>198</v>
      </c>
      <c r="N2062" s="1011">
        <v>1</v>
      </c>
      <c r="O2062" s="1011">
        <v>1</v>
      </c>
      <c r="P2062" s="1011">
        <v>16</v>
      </c>
      <c r="Q2062" s="1011">
        <v>28.5</v>
      </c>
      <c r="R2062" s="1011">
        <v>2.74</v>
      </c>
      <c r="S2062" s="1011">
        <v>4.4826481100000004</v>
      </c>
      <c r="T2062" s="1011">
        <v>0</v>
      </c>
      <c r="U2062" s="1011">
        <v>0</v>
      </c>
      <c r="V2062" s="1011">
        <v>2.74</v>
      </c>
      <c r="W2062" s="1011" t="s">
        <v>1511</v>
      </c>
      <c r="X2062" s="1011" t="s">
        <v>1331</v>
      </c>
      <c r="Y2062" s="1011" t="s">
        <v>1512</v>
      </c>
      <c r="AA2062" s="1011" t="s">
        <v>1513</v>
      </c>
      <c r="AB2062" s="1011" t="s">
        <v>140</v>
      </c>
    </row>
    <row r="2063" spans="1:28" x14ac:dyDescent="0.25">
      <c r="A2063" s="1011">
        <v>44080646</v>
      </c>
      <c r="B2063" s="1011" t="s">
        <v>1606</v>
      </c>
      <c r="C2063" s="1011" t="s">
        <v>1326</v>
      </c>
      <c r="D2063" s="1011" t="s">
        <v>1</v>
      </c>
      <c r="E2063" s="1011" t="s">
        <v>135</v>
      </c>
      <c r="F2063" s="1011" t="s">
        <v>14</v>
      </c>
      <c r="G2063" s="1011" t="s">
        <v>14</v>
      </c>
      <c r="H2063" s="1011" t="s">
        <v>105</v>
      </c>
      <c r="I2063" s="1011" t="s">
        <v>1327</v>
      </c>
      <c r="J2063" s="1011" t="s">
        <v>1328</v>
      </c>
      <c r="K2063" s="1011" t="s">
        <v>1329</v>
      </c>
      <c r="L2063" s="1011" t="s">
        <v>47</v>
      </c>
      <c r="M2063" s="1011" t="s">
        <v>198</v>
      </c>
      <c r="N2063" s="1011">
        <v>3</v>
      </c>
      <c r="O2063" s="1011">
        <v>3</v>
      </c>
      <c r="P2063" s="1011">
        <v>28.68</v>
      </c>
      <c r="Q2063" s="1011">
        <v>160.72</v>
      </c>
      <c r="R2063" s="1011">
        <v>42.78</v>
      </c>
      <c r="S2063" s="1011">
        <v>49.255082999999999</v>
      </c>
      <c r="T2063" s="1011">
        <v>0</v>
      </c>
      <c r="U2063" s="1011">
        <v>0</v>
      </c>
      <c r="V2063" s="1011">
        <v>42.78</v>
      </c>
      <c r="W2063" s="1011" t="s">
        <v>1330</v>
      </c>
      <c r="X2063" s="1011" t="s">
        <v>1331</v>
      </c>
      <c r="Y2063" s="1011" t="s">
        <v>1607</v>
      </c>
      <c r="Z2063" s="1011" t="s">
        <v>1608</v>
      </c>
      <c r="AA2063" s="1011" t="s">
        <v>1609</v>
      </c>
      <c r="AB2063" s="1011" t="s">
        <v>140</v>
      </c>
    </row>
    <row r="2064" spans="1:28" x14ac:dyDescent="0.25">
      <c r="A2064" s="1011">
        <v>3753290</v>
      </c>
      <c r="B2064" s="1011" t="s">
        <v>2147</v>
      </c>
      <c r="C2064" s="1011" t="s">
        <v>1326</v>
      </c>
      <c r="D2064" s="1011" t="s">
        <v>1</v>
      </c>
      <c r="E2064" s="1011" t="s">
        <v>135</v>
      </c>
      <c r="F2064" s="1011" t="s">
        <v>6</v>
      </c>
      <c r="G2064" s="1011" t="s">
        <v>6</v>
      </c>
      <c r="H2064" s="1011" t="s">
        <v>530</v>
      </c>
      <c r="I2064" s="1011" t="s">
        <v>2148</v>
      </c>
      <c r="J2064" s="1011" t="s">
        <v>1371</v>
      </c>
      <c r="K2064" s="1011" t="s">
        <v>1329</v>
      </c>
      <c r="L2064" s="1011" t="s">
        <v>47</v>
      </c>
      <c r="M2064" s="1011" t="s">
        <v>198</v>
      </c>
      <c r="N2064" s="1011">
        <v>0</v>
      </c>
      <c r="O2064" s="1011">
        <v>0</v>
      </c>
      <c r="P2064" s="1011">
        <v>0</v>
      </c>
      <c r="Q2064" s="1011">
        <v>0</v>
      </c>
      <c r="R2064" s="1011">
        <v>0</v>
      </c>
      <c r="S2064" s="1011">
        <v>0</v>
      </c>
      <c r="T2064" s="1011">
        <v>0</v>
      </c>
      <c r="U2064" s="1011">
        <v>0</v>
      </c>
      <c r="V2064" s="1011">
        <v>0</v>
      </c>
      <c r="W2064" s="1011" t="s">
        <v>1372</v>
      </c>
      <c r="X2064" s="1011" t="s">
        <v>1331</v>
      </c>
      <c r="Y2064" s="1011" t="s">
        <v>2149</v>
      </c>
      <c r="AA2064" s="1011" t="s">
        <v>2150</v>
      </c>
      <c r="AB2064" s="1011" t="s">
        <v>140</v>
      </c>
    </row>
    <row r="2065" spans="1:28" x14ac:dyDescent="0.25">
      <c r="A2065" s="1011">
        <v>84165521</v>
      </c>
      <c r="B2065" s="1011" t="s">
        <v>1958</v>
      </c>
      <c r="C2065" s="1011" t="s">
        <v>1326</v>
      </c>
      <c r="D2065" s="1011" t="s">
        <v>1</v>
      </c>
      <c r="E2065" s="1011" t="s">
        <v>135</v>
      </c>
      <c r="F2065" s="1011" t="s">
        <v>20</v>
      </c>
      <c r="G2065" s="1011" t="s">
        <v>20</v>
      </c>
      <c r="H2065" s="1011" t="s">
        <v>529</v>
      </c>
      <c r="I2065" s="1011" t="s">
        <v>1327</v>
      </c>
      <c r="J2065" s="1011" t="s">
        <v>1328</v>
      </c>
      <c r="K2065" s="1011" t="s">
        <v>1329</v>
      </c>
      <c r="L2065" s="1011" t="s">
        <v>47</v>
      </c>
      <c r="M2065" s="1011" t="s">
        <v>198</v>
      </c>
      <c r="N2065" s="1011">
        <v>199</v>
      </c>
      <c r="O2065" s="1011">
        <v>164</v>
      </c>
      <c r="P2065" s="1011">
        <v>11261.89</v>
      </c>
      <c r="Q2065" s="1011">
        <v>79829.02</v>
      </c>
      <c r="R2065" s="1011">
        <v>8542.2999999999993</v>
      </c>
      <c r="S2065" s="1011">
        <v>1384.10792163</v>
      </c>
      <c r="T2065" s="1011">
        <v>0</v>
      </c>
      <c r="U2065" s="1011">
        <v>0</v>
      </c>
      <c r="V2065" s="1011">
        <v>8542.2999999999993</v>
      </c>
      <c r="W2065" s="1011" t="s">
        <v>1330</v>
      </c>
      <c r="X2065" s="1011" t="s">
        <v>1331</v>
      </c>
      <c r="Y2065" s="1011" t="s">
        <v>1959</v>
      </c>
      <c r="AA2065" s="1011" t="s">
        <v>1921</v>
      </c>
      <c r="AB2065" s="1011" t="s">
        <v>140</v>
      </c>
    </row>
    <row r="2066" spans="1:28" x14ac:dyDescent="0.25">
      <c r="A2066" s="1011">
        <v>53757365</v>
      </c>
      <c r="B2066" s="1011" t="s">
        <v>1616</v>
      </c>
      <c r="C2066" s="1011" t="s">
        <v>1326</v>
      </c>
      <c r="D2066" s="1011" t="s">
        <v>1</v>
      </c>
      <c r="E2066" s="1011" t="s">
        <v>135</v>
      </c>
      <c r="F2066" s="1011" t="s">
        <v>6</v>
      </c>
      <c r="G2066" s="1011" t="s">
        <v>6</v>
      </c>
      <c r="H2066" s="1011" t="s">
        <v>101</v>
      </c>
      <c r="I2066" s="1011" t="s">
        <v>1564</v>
      </c>
      <c r="J2066" s="1011" t="s">
        <v>1565</v>
      </c>
      <c r="K2066" s="1011" t="s">
        <v>1329</v>
      </c>
      <c r="L2066" s="1011" t="s">
        <v>47</v>
      </c>
      <c r="M2066" s="1011" t="s">
        <v>198</v>
      </c>
      <c r="N2066" s="1011">
        <v>77</v>
      </c>
      <c r="O2066" s="1011">
        <v>77</v>
      </c>
      <c r="P2066" s="1011">
        <v>3291.33</v>
      </c>
      <c r="Q2066" s="1011">
        <v>2269.16</v>
      </c>
      <c r="R2066" s="1011">
        <v>237.46</v>
      </c>
      <c r="S2066" s="1011">
        <v>392.85992312000002</v>
      </c>
      <c r="T2066" s="1011">
        <v>0</v>
      </c>
      <c r="U2066" s="1011">
        <v>0</v>
      </c>
      <c r="V2066" s="1011">
        <v>237.46</v>
      </c>
      <c r="W2066" s="1011" t="s">
        <v>65</v>
      </c>
      <c r="X2066" s="1011" t="s">
        <v>1331</v>
      </c>
      <c r="Y2066" s="1011" t="s">
        <v>1617</v>
      </c>
      <c r="AA2066" s="1011" t="s">
        <v>1618</v>
      </c>
      <c r="AB2066" s="1011" t="s">
        <v>140</v>
      </c>
    </row>
    <row r="2067" spans="1:28" x14ac:dyDescent="0.25">
      <c r="A2067" s="1011">
        <v>54113899</v>
      </c>
      <c r="B2067" s="1011" t="s">
        <v>2317</v>
      </c>
      <c r="C2067" s="1011" t="s">
        <v>1326</v>
      </c>
      <c r="D2067" s="1011" t="s">
        <v>1</v>
      </c>
      <c r="E2067" s="1011" t="s">
        <v>135</v>
      </c>
      <c r="F2067" s="1011" t="s">
        <v>14</v>
      </c>
      <c r="G2067" s="1011" t="s">
        <v>14</v>
      </c>
      <c r="H2067" s="1011" t="s">
        <v>93</v>
      </c>
      <c r="I2067" s="1011" t="s">
        <v>2318</v>
      </c>
      <c r="J2067" s="1011" t="s">
        <v>2319</v>
      </c>
      <c r="K2067" s="1011" t="s">
        <v>1329</v>
      </c>
      <c r="L2067" s="1011" t="s">
        <v>47</v>
      </c>
      <c r="M2067" s="1011" t="s">
        <v>198</v>
      </c>
      <c r="N2067" s="1011">
        <v>539.75</v>
      </c>
      <c r="O2067" s="1011">
        <v>315.75</v>
      </c>
      <c r="P2067" s="1011">
        <v>7322.6</v>
      </c>
      <c r="Q2067" s="1011">
        <v>16060.15</v>
      </c>
      <c r="R2067" s="1011">
        <v>2974.07</v>
      </c>
      <c r="S2067" s="1011">
        <v>3581.59461384</v>
      </c>
      <c r="T2067" s="1011">
        <v>0</v>
      </c>
      <c r="U2067" s="1011">
        <v>0</v>
      </c>
      <c r="V2067" s="1011">
        <v>2974.07</v>
      </c>
      <c r="W2067" s="1011" t="s">
        <v>2320</v>
      </c>
      <c r="X2067" s="1011" t="s">
        <v>1331</v>
      </c>
      <c r="Y2067" s="1011" t="s">
        <v>2321</v>
      </c>
      <c r="AA2067" s="1011" t="s">
        <v>2322</v>
      </c>
      <c r="AB2067" s="1011" t="s">
        <v>140</v>
      </c>
    </row>
    <row r="2068" spans="1:28" x14ac:dyDescent="0.25">
      <c r="A2068" s="1011">
        <v>14106363</v>
      </c>
      <c r="B2068" s="1011" t="s">
        <v>2208</v>
      </c>
      <c r="C2068" s="1011" t="s">
        <v>1326</v>
      </c>
      <c r="D2068" s="1011" t="s">
        <v>1</v>
      </c>
      <c r="E2068" s="1011" t="s">
        <v>135</v>
      </c>
      <c r="F2068" s="1011" t="s">
        <v>34</v>
      </c>
      <c r="G2068" s="1011" t="s">
        <v>34</v>
      </c>
      <c r="H2068" s="1011" t="s">
        <v>95</v>
      </c>
      <c r="I2068" s="1011" t="s">
        <v>1675</v>
      </c>
      <c r="J2068" s="1011" t="s">
        <v>1676</v>
      </c>
      <c r="K2068" s="1011" t="s">
        <v>1329</v>
      </c>
      <c r="L2068" s="1011" t="s">
        <v>47</v>
      </c>
      <c r="M2068" s="1011" t="s">
        <v>198</v>
      </c>
      <c r="N2068" s="1011">
        <v>548</v>
      </c>
      <c r="O2068" s="1011">
        <v>494</v>
      </c>
      <c r="P2068" s="1011">
        <v>4885.32</v>
      </c>
      <c r="Q2068" s="1011">
        <v>19907.900000000001</v>
      </c>
      <c r="R2068" s="1011">
        <v>-1185.0806742300001</v>
      </c>
      <c r="S2068" s="1011">
        <v>9887.9810003999992</v>
      </c>
      <c r="T2068" s="1011">
        <v>-9.0674229999999995E-2</v>
      </c>
      <c r="U2068" s="1011">
        <v>0</v>
      </c>
      <c r="V2068" s="1011">
        <v>-1184.99</v>
      </c>
      <c r="W2068" s="1011" t="s">
        <v>47</v>
      </c>
      <c r="X2068" s="1011" t="s">
        <v>1331</v>
      </c>
      <c r="Y2068" s="1011" t="s">
        <v>2209</v>
      </c>
      <c r="AA2068" s="1011" t="s">
        <v>2210</v>
      </c>
      <c r="AB2068" s="1011" t="s">
        <v>140</v>
      </c>
    </row>
    <row r="2069" spans="1:28" x14ac:dyDescent="0.25">
      <c r="A2069" s="1011">
        <v>34058099</v>
      </c>
      <c r="B2069" s="1011" t="s">
        <v>1526</v>
      </c>
      <c r="C2069" s="1011" t="s">
        <v>1326</v>
      </c>
      <c r="D2069" s="1011" t="s">
        <v>1</v>
      </c>
      <c r="E2069" s="1011" t="s">
        <v>135</v>
      </c>
      <c r="F2069" s="1011" t="s">
        <v>34</v>
      </c>
      <c r="G2069" s="1011" t="s">
        <v>34</v>
      </c>
      <c r="H2069" s="1011" t="s">
        <v>97</v>
      </c>
      <c r="I2069" s="1011" t="s">
        <v>1527</v>
      </c>
      <c r="J2069" s="1011" t="s">
        <v>1528</v>
      </c>
      <c r="K2069" s="1011" t="s">
        <v>1329</v>
      </c>
      <c r="L2069" s="1011" t="s">
        <v>47</v>
      </c>
      <c r="M2069" s="1011" t="s">
        <v>198</v>
      </c>
      <c r="N2069" s="1011">
        <v>292.79180000000002</v>
      </c>
      <c r="O2069" s="1011">
        <v>164.83349999999999</v>
      </c>
      <c r="P2069" s="1011">
        <v>3988.41</v>
      </c>
      <c r="Q2069" s="1011">
        <v>7657.48</v>
      </c>
      <c r="R2069" s="1011">
        <v>1697.44858</v>
      </c>
      <c r="S2069" s="1011">
        <v>1632.37762862</v>
      </c>
      <c r="T2069" s="1011">
        <v>5.858E-2</v>
      </c>
      <c r="U2069" s="1011">
        <v>0</v>
      </c>
      <c r="V2069" s="1011">
        <v>1697.39</v>
      </c>
      <c r="W2069" s="1011" t="s">
        <v>1529</v>
      </c>
      <c r="X2069" s="1011" t="s">
        <v>1331</v>
      </c>
      <c r="Y2069" s="1011" t="s">
        <v>1530</v>
      </c>
      <c r="AA2069" s="1011" t="s">
        <v>1531</v>
      </c>
      <c r="AB2069" s="1011" t="s">
        <v>140</v>
      </c>
    </row>
    <row r="2070" spans="1:28" x14ac:dyDescent="0.25">
      <c r="A2070" s="1011">
        <v>94231842</v>
      </c>
      <c r="B2070" s="1011" t="s">
        <v>1946</v>
      </c>
      <c r="C2070" s="1011" t="s">
        <v>1326</v>
      </c>
      <c r="D2070" s="1011" t="s">
        <v>1</v>
      </c>
      <c r="E2070" s="1011" t="s">
        <v>135</v>
      </c>
      <c r="F2070" s="1011" t="s">
        <v>11</v>
      </c>
      <c r="G2070" s="1011" t="s">
        <v>11</v>
      </c>
      <c r="H2070" s="1011" t="s">
        <v>90</v>
      </c>
      <c r="I2070" s="1011" t="s">
        <v>1947</v>
      </c>
      <c r="J2070" s="1011" t="s">
        <v>1868</v>
      </c>
      <c r="K2070" s="1011" t="s">
        <v>1329</v>
      </c>
      <c r="L2070" s="1011" t="s">
        <v>47</v>
      </c>
      <c r="M2070" s="1011" t="s">
        <v>198</v>
      </c>
      <c r="N2070" s="1011">
        <v>703</v>
      </c>
      <c r="O2070" s="1011">
        <v>441</v>
      </c>
      <c r="P2070" s="1011">
        <v>7030</v>
      </c>
      <c r="Q2070" s="1011">
        <v>27989.38</v>
      </c>
      <c r="R2070" s="1011">
        <v>4855.74</v>
      </c>
      <c r="S2070" s="1011">
        <v>1577.89046173</v>
      </c>
      <c r="T2070" s="1011">
        <v>0</v>
      </c>
      <c r="U2070" s="1011">
        <v>0</v>
      </c>
      <c r="V2070" s="1011">
        <v>4855.74</v>
      </c>
      <c r="W2070" s="1011" t="s">
        <v>1869</v>
      </c>
      <c r="X2070" s="1011" t="s">
        <v>1331</v>
      </c>
      <c r="Y2070" s="1011" t="s">
        <v>1948</v>
      </c>
      <c r="AA2070" s="1011" t="s">
        <v>1949</v>
      </c>
      <c r="AB2070" s="1011" t="s">
        <v>140</v>
      </c>
    </row>
    <row r="2071" spans="1:28" x14ac:dyDescent="0.25">
      <c r="A2071" s="1011">
        <v>73754517</v>
      </c>
      <c r="B2071" s="1011" t="s">
        <v>2553</v>
      </c>
      <c r="C2071" s="1011" t="s">
        <v>1326</v>
      </c>
      <c r="D2071" s="1011" t="s">
        <v>1</v>
      </c>
      <c r="E2071" s="1011" t="s">
        <v>135</v>
      </c>
      <c r="F2071" s="1011" t="s">
        <v>34</v>
      </c>
      <c r="G2071" s="1011" t="s">
        <v>34</v>
      </c>
      <c r="H2071" s="1011" t="s">
        <v>529</v>
      </c>
      <c r="I2071" s="1011" t="s">
        <v>2554</v>
      </c>
      <c r="J2071" s="1011" t="s">
        <v>2555</v>
      </c>
      <c r="K2071" s="1011" t="s">
        <v>1329</v>
      </c>
      <c r="L2071" s="1011" t="s">
        <v>47</v>
      </c>
      <c r="M2071" s="1011" t="s">
        <v>198</v>
      </c>
      <c r="N2071" s="1011">
        <v>456</v>
      </c>
      <c r="O2071" s="1011">
        <v>427</v>
      </c>
      <c r="P2071" s="1011">
        <v>6698.07</v>
      </c>
      <c r="Q2071" s="1011">
        <v>87000.34</v>
      </c>
      <c r="R2071" s="1011">
        <v>503.27866867</v>
      </c>
      <c r="S2071" s="1011">
        <v>970.41303000000005</v>
      </c>
      <c r="T2071" s="1011">
        <v>11382.578668669999</v>
      </c>
      <c r="U2071" s="1011">
        <v>0</v>
      </c>
      <c r="V2071" s="1011">
        <v>1582.18</v>
      </c>
      <c r="W2071" s="1011" t="s">
        <v>2556</v>
      </c>
      <c r="X2071" s="1011" t="s">
        <v>1331</v>
      </c>
      <c r="Y2071" s="1011" t="s">
        <v>2557</v>
      </c>
      <c r="AA2071" s="1011" t="s">
        <v>2558</v>
      </c>
      <c r="AB2071" s="1011" t="s">
        <v>140</v>
      </c>
    </row>
    <row r="2072" spans="1:28" x14ac:dyDescent="0.25">
      <c r="A2072" s="1011">
        <v>4165502</v>
      </c>
      <c r="B2072" s="1011" t="s">
        <v>2369</v>
      </c>
      <c r="C2072" s="1011" t="s">
        <v>1326</v>
      </c>
      <c r="D2072" s="1011" t="s">
        <v>1</v>
      </c>
      <c r="E2072" s="1011" t="s">
        <v>135</v>
      </c>
      <c r="F2072" s="1011" t="s">
        <v>4</v>
      </c>
      <c r="G2072" s="1011" t="s">
        <v>4</v>
      </c>
      <c r="H2072" s="1011" t="s">
        <v>92</v>
      </c>
      <c r="I2072" s="1011" t="s">
        <v>2370</v>
      </c>
      <c r="J2072" s="1011" t="s">
        <v>1499</v>
      </c>
      <c r="K2072" s="1011" t="s">
        <v>1329</v>
      </c>
      <c r="L2072" s="1011" t="s">
        <v>47</v>
      </c>
      <c r="M2072" s="1011" t="s">
        <v>198</v>
      </c>
      <c r="N2072" s="1011">
        <v>625</v>
      </c>
      <c r="O2072" s="1011">
        <v>625</v>
      </c>
      <c r="P2072" s="1011">
        <v>21875</v>
      </c>
      <c r="Q2072" s="1011">
        <v>22471.58</v>
      </c>
      <c r="R2072" s="1011">
        <v>2129.41</v>
      </c>
      <c r="S2072" s="1011">
        <v>5131.3579965299996</v>
      </c>
      <c r="T2072" s="1011">
        <v>0</v>
      </c>
      <c r="U2072" s="1011">
        <v>0</v>
      </c>
      <c r="V2072" s="1011">
        <v>2129.41</v>
      </c>
      <c r="W2072" s="1011" t="s">
        <v>1361</v>
      </c>
      <c r="X2072" s="1011" t="s">
        <v>1331</v>
      </c>
      <c r="Y2072" s="1011" t="s">
        <v>2371</v>
      </c>
      <c r="AA2072" s="1011" t="s">
        <v>2372</v>
      </c>
      <c r="AB2072" s="1011" t="s">
        <v>140</v>
      </c>
    </row>
    <row r="2073" spans="1:28" x14ac:dyDescent="0.25">
      <c r="A2073" s="1011">
        <v>14089023</v>
      </c>
      <c r="B2073" s="1011" t="s">
        <v>2534</v>
      </c>
      <c r="C2073" s="1011" t="s">
        <v>1326</v>
      </c>
      <c r="D2073" s="1011" t="s">
        <v>1</v>
      </c>
      <c r="E2073" s="1011" t="s">
        <v>135</v>
      </c>
      <c r="F2073" s="1011" t="s">
        <v>36</v>
      </c>
      <c r="G2073" s="1011" t="s">
        <v>36</v>
      </c>
      <c r="H2073" s="1011" t="s">
        <v>104</v>
      </c>
      <c r="I2073" s="1011" t="s">
        <v>2535</v>
      </c>
      <c r="J2073" s="1011" t="s">
        <v>1396</v>
      </c>
      <c r="K2073" s="1011" t="s">
        <v>1329</v>
      </c>
      <c r="L2073" s="1011" t="s">
        <v>47</v>
      </c>
      <c r="M2073" s="1011" t="s">
        <v>198</v>
      </c>
      <c r="N2073" s="1011">
        <v>29</v>
      </c>
      <c r="O2073" s="1011">
        <v>29</v>
      </c>
      <c r="P2073" s="1011">
        <v>1061.9000000000001</v>
      </c>
      <c r="Q2073" s="1011">
        <v>2285.02</v>
      </c>
      <c r="R2073" s="1011">
        <v>353.26</v>
      </c>
      <c r="S2073" s="1011">
        <v>304.88861469</v>
      </c>
      <c r="T2073" s="1011">
        <v>0</v>
      </c>
      <c r="U2073" s="1011">
        <v>0</v>
      </c>
      <c r="V2073" s="1011">
        <v>353.26</v>
      </c>
      <c r="W2073" s="1011" t="s">
        <v>1397</v>
      </c>
      <c r="X2073" s="1011" t="s">
        <v>1331</v>
      </c>
      <c r="Y2073" s="1011" t="s">
        <v>2536</v>
      </c>
      <c r="AA2073" s="1011" t="s">
        <v>2537</v>
      </c>
      <c r="AB2073" s="1011" t="s">
        <v>140</v>
      </c>
    </row>
    <row r="2074" spans="1:28" x14ac:dyDescent="0.25">
      <c r="A2074" s="1011">
        <v>94182433</v>
      </c>
      <c r="B2074" s="1011" t="s">
        <v>1753</v>
      </c>
      <c r="C2074" s="1011" t="s">
        <v>1326</v>
      </c>
      <c r="D2074" s="1011" t="s">
        <v>1</v>
      </c>
      <c r="E2074" s="1011" t="s">
        <v>135</v>
      </c>
      <c r="F2074" s="1011" t="s">
        <v>0</v>
      </c>
      <c r="G2074" s="1011" t="s">
        <v>0</v>
      </c>
      <c r="H2074" s="1011" t="s">
        <v>91</v>
      </c>
      <c r="I2074" s="1011" t="s">
        <v>1754</v>
      </c>
      <c r="J2074" s="1011" t="s">
        <v>1755</v>
      </c>
      <c r="K2074" s="1011" t="s">
        <v>1329</v>
      </c>
      <c r="L2074" s="1011" t="s">
        <v>47</v>
      </c>
      <c r="M2074" s="1011" t="s">
        <v>198</v>
      </c>
      <c r="N2074" s="1011">
        <v>312</v>
      </c>
      <c r="O2074" s="1011">
        <v>200</v>
      </c>
      <c r="P2074" s="1011">
        <v>18222.09</v>
      </c>
      <c r="Q2074" s="1011">
        <v>21081.03</v>
      </c>
      <c r="R2074" s="1011">
        <v>1073.0644529199999</v>
      </c>
      <c r="S2074" s="1011">
        <v>1390.1149281099999</v>
      </c>
      <c r="T2074" s="1011">
        <v>4.45292E-3</v>
      </c>
      <c r="U2074" s="1011">
        <v>0</v>
      </c>
      <c r="V2074" s="1011">
        <v>1073.06</v>
      </c>
      <c r="W2074" s="1011" t="s">
        <v>1361</v>
      </c>
      <c r="X2074" s="1011" t="s">
        <v>1331</v>
      </c>
      <c r="Y2074" s="1011" t="s">
        <v>1756</v>
      </c>
      <c r="AA2074" s="1011" t="s">
        <v>1757</v>
      </c>
      <c r="AB2074" s="1011" t="s">
        <v>140</v>
      </c>
    </row>
    <row r="2075" spans="1:28" x14ac:dyDescent="0.25">
      <c r="A2075" s="1011">
        <v>23754377</v>
      </c>
      <c r="B2075" s="1011" t="s">
        <v>2112</v>
      </c>
      <c r="C2075" s="1011" t="s">
        <v>417</v>
      </c>
      <c r="D2075" s="1011" t="s">
        <v>113</v>
      </c>
      <c r="E2075" s="1011" t="s">
        <v>135</v>
      </c>
      <c r="F2075" s="1011" t="s">
        <v>267</v>
      </c>
      <c r="G2075" s="1011" t="s">
        <v>1687</v>
      </c>
      <c r="H2075" s="1011" t="s">
        <v>529</v>
      </c>
      <c r="I2075" s="1011" t="s">
        <v>2113</v>
      </c>
      <c r="J2075" s="1011" t="s">
        <v>2114</v>
      </c>
      <c r="K2075" s="1011" t="s">
        <v>1329</v>
      </c>
      <c r="L2075" s="1011" t="s">
        <v>47</v>
      </c>
      <c r="M2075" s="1011" t="s">
        <v>198</v>
      </c>
      <c r="N2075" s="1011">
        <v>110</v>
      </c>
      <c r="O2075" s="1011">
        <v>15</v>
      </c>
      <c r="P2075" s="1011">
        <v>1435.56</v>
      </c>
      <c r="Q2075" s="1011">
        <v>9367.7900000000009</v>
      </c>
      <c r="R2075" s="1011">
        <v>1056.65848211</v>
      </c>
      <c r="S2075" s="1011">
        <v>248.89284950999999</v>
      </c>
      <c r="T2075" s="1011">
        <v>7.9084821099999996</v>
      </c>
      <c r="U2075" s="1011">
        <v>0</v>
      </c>
      <c r="V2075" s="1011">
        <v>1048.75</v>
      </c>
      <c r="W2075" s="1011" t="s">
        <v>2115</v>
      </c>
      <c r="X2075" s="1011" t="s">
        <v>1331</v>
      </c>
      <c r="Y2075" s="1011" t="s">
        <v>2116</v>
      </c>
      <c r="AA2075" s="1011" t="s">
        <v>2117</v>
      </c>
      <c r="AB2075" s="1011" t="s">
        <v>140</v>
      </c>
    </row>
    <row r="2076" spans="1:28" x14ac:dyDescent="0.25">
      <c r="A2076" s="1011">
        <v>93970044</v>
      </c>
      <c r="B2076" s="1011" t="s">
        <v>1775</v>
      </c>
      <c r="C2076" s="1011" t="s">
        <v>1326</v>
      </c>
      <c r="D2076" s="1011" t="s">
        <v>1</v>
      </c>
      <c r="E2076" s="1011" t="s">
        <v>135</v>
      </c>
      <c r="F2076" s="1011" t="s">
        <v>20</v>
      </c>
      <c r="G2076" s="1011" t="s">
        <v>20</v>
      </c>
      <c r="H2076" s="1011" t="s">
        <v>529</v>
      </c>
      <c r="I2076" s="1011" t="s">
        <v>1341</v>
      </c>
      <c r="J2076" s="1011" t="s">
        <v>1342</v>
      </c>
      <c r="K2076" s="1011" t="s">
        <v>1329</v>
      </c>
      <c r="L2076" s="1011" t="s">
        <v>47</v>
      </c>
      <c r="M2076" s="1011" t="s">
        <v>198</v>
      </c>
      <c r="N2076" s="1011">
        <v>163</v>
      </c>
      <c r="O2076" s="1011">
        <v>103</v>
      </c>
      <c r="P2076" s="1011">
        <v>9524.8799999999992</v>
      </c>
      <c r="Q2076" s="1011">
        <v>35214.03</v>
      </c>
      <c r="R2076" s="1011">
        <v>2653.3234615400002</v>
      </c>
      <c r="S2076" s="1011">
        <v>1355.6945094299999</v>
      </c>
      <c r="T2076" s="1011">
        <v>0.32346153999999999</v>
      </c>
      <c r="U2076" s="1011">
        <v>0</v>
      </c>
      <c r="V2076" s="1011">
        <v>2653</v>
      </c>
      <c r="W2076" s="1011" t="s">
        <v>1343</v>
      </c>
      <c r="X2076" s="1011" t="s">
        <v>1331</v>
      </c>
      <c r="Y2076" s="1011" t="s">
        <v>1776</v>
      </c>
      <c r="AA2076" s="1011" t="s">
        <v>1777</v>
      </c>
      <c r="AB2076" s="1011" t="s">
        <v>140</v>
      </c>
    </row>
    <row r="2077" spans="1:28" x14ac:dyDescent="0.25">
      <c r="A2077" s="1011">
        <v>84218171</v>
      </c>
      <c r="B2077" s="1011" t="s">
        <v>2388</v>
      </c>
      <c r="C2077" s="1011" t="s">
        <v>1326</v>
      </c>
      <c r="D2077" s="1011" t="s">
        <v>113</v>
      </c>
      <c r="E2077" s="1011" t="s">
        <v>135</v>
      </c>
      <c r="F2077" s="1011" t="s">
        <v>267</v>
      </c>
      <c r="G2077" s="1011" t="s">
        <v>1687</v>
      </c>
      <c r="H2077" s="1011" t="s">
        <v>95</v>
      </c>
      <c r="I2077" s="1011" t="s">
        <v>2389</v>
      </c>
      <c r="J2077" s="1011" t="s">
        <v>1817</v>
      </c>
      <c r="K2077" s="1011" t="s">
        <v>1329</v>
      </c>
      <c r="L2077" s="1011" t="s">
        <v>47</v>
      </c>
      <c r="M2077" s="1011" t="s">
        <v>198</v>
      </c>
      <c r="N2077" s="1011">
        <v>611.24170000000004</v>
      </c>
      <c r="O2077" s="1011">
        <v>505</v>
      </c>
      <c r="P2077" s="1011">
        <v>8771.36</v>
      </c>
      <c r="Q2077" s="1011">
        <v>29634.67</v>
      </c>
      <c r="R2077" s="1011">
        <v>3162.9478975400002</v>
      </c>
      <c r="S2077" s="1011">
        <v>12336.580065010001</v>
      </c>
      <c r="T2077" s="1011">
        <v>-2.2102460000000001E-2</v>
      </c>
      <c r="U2077" s="1011">
        <v>1061.57</v>
      </c>
      <c r="V2077" s="1011">
        <v>4224.54</v>
      </c>
      <c r="W2077" s="1011" t="s">
        <v>1818</v>
      </c>
      <c r="X2077" s="1011" t="s">
        <v>1331</v>
      </c>
      <c r="Y2077" s="1011" t="s">
        <v>2390</v>
      </c>
      <c r="AA2077" s="1011" t="s">
        <v>2391</v>
      </c>
      <c r="AB2077" s="1011" t="s">
        <v>140</v>
      </c>
    </row>
    <row r="2078" spans="1:28" x14ac:dyDescent="0.25">
      <c r="A2078" s="1011">
        <v>4053286</v>
      </c>
      <c r="B2078" s="1011" t="s">
        <v>2226</v>
      </c>
      <c r="C2078" s="1011" t="s">
        <v>1326</v>
      </c>
      <c r="D2078" s="1011" t="s">
        <v>1</v>
      </c>
      <c r="E2078" s="1011" t="s">
        <v>135</v>
      </c>
      <c r="F2078" s="1011" t="s">
        <v>34</v>
      </c>
      <c r="G2078" s="1011" t="s">
        <v>34</v>
      </c>
      <c r="H2078" s="1011" t="s">
        <v>97</v>
      </c>
      <c r="I2078" s="1011" t="s">
        <v>2227</v>
      </c>
      <c r="J2078" s="1011" t="s">
        <v>1550</v>
      </c>
      <c r="K2078" s="1011" t="s">
        <v>1329</v>
      </c>
      <c r="L2078" s="1011" t="s">
        <v>47</v>
      </c>
      <c r="M2078" s="1011" t="s">
        <v>198</v>
      </c>
      <c r="N2078" s="1011">
        <v>435.4169</v>
      </c>
      <c r="O2078" s="1011">
        <v>329.1669</v>
      </c>
      <c r="P2078" s="1011">
        <v>9390.92</v>
      </c>
      <c r="Q2078" s="1011">
        <v>15445.31</v>
      </c>
      <c r="R2078" s="1011">
        <v>4490.66</v>
      </c>
      <c r="S2078" s="1011">
        <v>3145.2575576300001</v>
      </c>
      <c r="T2078" s="1011">
        <v>0</v>
      </c>
      <c r="U2078" s="1011">
        <v>0</v>
      </c>
      <c r="V2078" s="1011">
        <v>4490.66</v>
      </c>
      <c r="W2078" s="1011" t="s">
        <v>1361</v>
      </c>
      <c r="X2078" s="1011" t="s">
        <v>1331</v>
      </c>
      <c r="Y2078" s="1011" t="s">
        <v>2228</v>
      </c>
      <c r="AA2078" s="1011" t="s">
        <v>2229</v>
      </c>
      <c r="AB2078" s="1011" t="s">
        <v>140</v>
      </c>
    </row>
    <row r="2079" spans="1:28" x14ac:dyDescent="0.25">
      <c r="A2079" s="1011">
        <v>93977247</v>
      </c>
      <c r="B2079" s="1011" t="s">
        <v>1683</v>
      </c>
      <c r="C2079" s="1011" t="s">
        <v>1326</v>
      </c>
      <c r="D2079" s="1011" t="s">
        <v>1</v>
      </c>
      <c r="E2079" s="1011" t="s">
        <v>135</v>
      </c>
      <c r="F2079" s="1011" t="s">
        <v>20</v>
      </c>
      <c r="G2079" s="1011" t="s">
        <v>20</v>
      </c>
      <c r="H2079" s="1011" t="s">
        <v>95</v>
      </c>
      <c r="I2079" s="1011" t="s">
        <v>1620</v>
      </c>
      <c r="J2079" s="1011" t="s">
        <v>1621</v>
      </c>
      <c r="K2079" s="1011" t="s">
        <v>1329</v>
      </c>
      <c r="L2079" s="1011" t="s">
        <v>47</v>
      </c>
      <c r="M2079" s="1011" t="s">
        <v>198</v>
      </c>
      <c r="N2079" s="1011">
        <v>149.4667</v>
      </c>
      <c r="O2079" s="1011">
        <v>118.4</v>
      </c>
      <c r="P2079" s="1011">
        <v>1611.5</v>
      </c>
      <c r="Q2079" s="1011">
        <v>4987.3900000000003</v>
      </c>
      <c r="R2079" s="1011">
        <v>97.335156049999995</v>
      </c>
      <c r="S2079" s="1011">
        <v>2055.6048862500002</v>
      </c>
      <c r="T2079" s="1011">
        <v>-2.484395E-2</v>
      </c>
      <c r="U2079" s="1011">
        <v>0</v>
      </c>
      <c r="V2079" s="1011">
        <v>97.36</v>
      </c>
      <c r="W2079" s="1011" t="s">
        <v>1622</v>
      </c>
      <c r="X2079" s="1011" t="s">
        <v>1331</v>
      </c>
      <c r="Y2079" s="1011" t="s">
        <v>1684</v>
      </c>
      <c r="AA2079" s="1011" t="s">
        <v>1685</v>
      </c>
      <c r="AB2079" s="1011" t="s">
        <v>140</v>
      </c>
    </row>
    <row r="2080" spans="1:28" x14ac:dyDescent="0.25">
      <c r="A2080" s="1011">
        <v>93797231</v>
      </c>
      <c r="B2080" s="1011" t="s">
        <v>1497</v>
      </c>
      <c r="C2080" s="1011" t="s">
        <v>1326</v>
      </c>
      <c r="D2080" s="1011" t="s">
        <v>1</v>
      </c>
      <c r="E2080" s="1011" t="s">
        <v>135</v>
      </c>
      <c r="F2080" s="1011" t="s">
        <v>11</v>
      </c>
      <c r="G2080" s="1011" t="s">
        <v>11</v>
      </c>
      <c r="H2080" s="1011" t="s">
        <v>97</v>
      </c>
      <c r="I2080" s="1011" t="s">
        <v>1498</v>
      </c>
      <c r="J2080" s="1011" t="s">
        <v>1499</v>
      </c>
      <c r="K2080" s="1011" t="s">
        <v>1329</v>
      </c>
      <c r="L2080" s="1011" t="s">
        <v>47</v>
      </c>
      <c r="M2080" s="1011" t="s">
        <v>198</v>
      </c>
      <c r="N2080" s="1011">
        <v>525.5</v>
      </c>
      <c r="O2080" s="1011">
        <v>401</v>
      </c>
      <c r="P2080" s="1011">
        <v>9777.26</v>
      </c>
      <c r="Q2080" s="1011">
        <v>11979.52</v>
      </c>
      <c r="R2080" s="1011">
        <v>710.58366124999998</v>
      </c>
      <c r="S2080" s="1011">
        <v>3779.1581569599998</v>
      </c>
      <c r="T2080" s="1011">
        <v>3.66125E-3</v>
      </c>
      <c r="U2080" s="1011">
        <v>1577.64</v>
      </c>
      <c r="V2080" s="1011">
        <v>2288.2199999999998</v>
      </c>
      <c r="W2080" s="1011" t="s">
        <v>1361</v>
      </c>
      <c r="X2080" s="1011" t="s">
        <v>1331</v>
      </c>
      <c r="Y2080" s="1011" t="s">
        <v>1500</v>
      </c>
      <c r="AA2080" s="1011" t="s">
        <v>1501</v>
      </c>
      <c r="AB2080" s="1011" t="s">
        <v>140</v>
      </c>
    </row>
    <row r="2081" spans="1:28" x14ac:dyDescent="0.25">
      <c r="A2081" s="1011">
        <v>14163976</v>
      </c>
      <c r="B2081" s="1011" t="s">
        <v>1636</v>
      </c>
      <c r="C2081" s="1011" t="s">
        <v>1326</v>
      </c>
      <c r="D2081" s="1011" t="s">
        <v>1</v>
      </c>
      <c r="E2081" s="1011" t="s">
        <v>135</v>
      </c>
      <c r="F2081" s="1011" t="s">
        <v>6</v>
      </c>
      <c r="G2081" s="1011" t="s">
        <v>6</v>
      </c>
      <c r="H2081" s="1011" t="s">
        <v>95</v>
      </c>
      <c r="I2081" s="1011" t="s">
        <v>1637</v>
      </c>
      <c r="J2081" s="1011" t="s">
        <v>1360</v>
      </c>
      <c r="K2081" s="1011" t="s">
        <v>1329</v>
      </c>
      <c r="L2081" s="1011" t="s">
        <v>47</v>
      </c>
      <c r="M2081" s="1011" t="s">
        <v>198</v>
      </c>
      <c r="N2081" s="1011">
        <v>280</v>
      </c>
      <c r="O2081" s="1011">
        <v>204</v>
      </c>
      <c r="P2081" s="1011">
        <v>2628.19</v>
      </c>
      <c r="Q2081" s="1011">
        <v>9945.1299999999992</v>
      </c>
      <c r="R2081" s="1011">
        <v>-9.7121375600000004</v>
      </c>
      <c r="S2081" s="1011">
        <v>4020.2817803500002</v>
      </c>
      <c r="T2081" s="1011">
        <v>-0.12213756000000001</v>
      </c>
      <c r="U2081" s="1011">
        <v>1075.31</v>
      </c>
      <c r="V2081" s="1011">
        <v>1065.72</v>
      </c>
      <c r="W2081" s="1011" t="s">
        <v>1361</v>
      </c>
      <c r="X2081" s="1011" t="s">
        <v>1331</v>
      </c>
      <c r="Y2081" s="1011" t="s">
        <v>1638</v>
      </c>
      <c r="AA2081" s="1011" t="s">
        <v>1639</v>
      </c>
      <c r="AB2081" s="1011" t="s">
        <v>140</v>
      </c>
    </row>
    <row r="2082" spans="1:28" x14ac:dyDescent="0.25">
      <c r="A2082" s="1011">
        <v>83766972</v>
      </c>
      <c r="B2082" s="1011" t="s">
        <v>2230</v>
      </c>
      <c r="C2082" s="1011" t="s">
        <v>1326</v>
      </c>
      <c r="D2082" s="1011" t="s">
        <v>1</v>
      </c>
      <c r="E2082" s="1011" t="s">
        <v>135</v>
      </c>
      <c r="F2082" s="1011" t="s">
        <v>0</v>
      </c>
      <c r="G2082" s="1011" t="s">
        <v>0</v>
      </c>
      <c r="H2082" s="1011" t="s">
        <v>88</v>
      </c>
      <c r="I2082" s="1011" t="s">
        <v>1327</v>
      </c>
      <c r="J2082" s="1011" t="s">
        <v>1328</v>
      </c>
      <c r="K2082" s="1011" t="s">
        <v>1329</v>
      </c>
      <c r="L2082" s="1011" t="s">
        <v>47</v>
      </c>
      <c r="M2082" s="1011" t="s">
        <v>198</v>
      </c>
      <c r="N2082" s="1011">
        <v>135</v>
      </c>
      <c r="O2082" s="1011">
        <v>129</v>
      </c>
      <c r="P2082" s="1011">
        <v>1925.19</v>
      </c>
      <c r="Q2082" s="1011">
        <v>10963.22</v>
      </c>
      <c r="R2082" s="1011">
        <v>621.82000000000005</v>
      </c>
      <c r="S2082" s="1011">
        <v>610.05050000000006</v>
      </c>
      <c r="T2082" s="1011">
        <v>0</v>
      </c>
      <c r="U2082" s="1011">
        <v>0</v>
      </c>
      <c r="V2082" s="1011">
        <v>621.82000000000005</v>
      </c>
      <c r="W2082" s="1011" t="s">
        <v>1330</v>
      </c>
      <c r="X2082" s="1011" t="s">
        <v>1331</v>
      </c>
      <c r="Y2082" s="1011" t="s">
        <v>2231</v>
      </c>
      <c r="AA2082" s="1011" t="s">
        <v>2232</v>
      </c>
      <c r="AB2082" s="1011" t="s">
        <v>140</v>
      </c>
    </row>
    <row r="2083" spans="1:28" x14ac:dyDescent="0.25">
      <c r="A2083" s="1011">
        <v>23752710</v>
      </c>
      <c r="B2083" s="1011" t="s">
        <v>1586</v>
      </c>
      <c r="C2083" s="1011" t="s">
        <v>1326</v>
      </c>
      <c r="D2083" s="1011" t="s">
        <v>1</v>
      </c>
      <c r="E2083" s="1011" t="s">
        <v>135</v>
      </c>
      <c r="F2083" s="1011" t="s">
        <v>20</v>
      </c>
      <c r="G2083" s="1011" t="s">
        <v>20</v>
      </c>
      <c r="H2083" s="1011" t="s">
        <v>99</v>
      </c>
      <c r="I2083" s="1011" t="s">
        <v>1327</v>
      </c>
      <c r="J2083" s="1011" t="s">
        <v>1328</v>
      </c>
      <c r="K2083" s="1011" t="s">
        <v>1329</v>
      </c>
      <c r="L2083" s="1011" t="s">
        <v>47</v>
      </c>
      <c r="M2083" s="1011" t="s">
        <v>198</v>
      </c>
      <c r="N2083" s="1011">
        <v>111</v>
      </c>
      <c r="O2083" s="1011">
        <v>110</v>
      </c>
      <c r="P2083" s="1011">
        <v>3229.5</v>
      </c>
      <c r="Q2083" s="1011">
        <v>3962.42</v>
      </c>
      <c r="R2083" s="1011">
        <v>390.92</v>
      </c>
      <c r="S2083" s="1011">
        <v>278.97703332999998</v>
      </c>
      <c r="T2083" s="1011">
        <v>0</v>
      </c>
      <c r="U2083" s="1011">
        <v>0</v>
      </c>
      <c r="V2083" s="1011">
        <v>390.92</v>
      </c>
      <c r="W2083" s="1011" t="s">
        <v>1330</v>
      </c>
      <c r="X2083" s="1011" t="s">
        <v>1331</v>
      </c>
      <c r="Y2083" s="1011" t="s">
        <v>1587</v>
      </c>
      <c r="AA2083" s="1011" t="s">
        <v>1588</v>
      </c>
      <c r="AB2083" s="1011" t="s">
        <v>140</v>
      </c>
    </row>
    <row r="2084" spans="1:28" x14ac:dyDescent="0.25">
      <c r="A2084" s="1011">
        <v>44097343</v>
      </c>
      <c r="B2084" s="1011" t="s">
        <v>1686</v>
      </c>
      <c r="C2084" s="1011" t="s">
        <v>417</v>
      </c>
      <c r="D2084" s="1011" t="s">
        <v>113</v>
      </c>
      <c r="E2084" s="1011" t="s">
        <v>135</v>
      </c>
      <c r="F2084" s="1011" t="s">
        <v>267</v>
      </c>
      <c r="G2084" s="1011" t="s">
        <v>1687</v>
      </c>
      <c r="H2084" s="1011" t="s">
        <v>92</v>
      </c>
      <c r="I2084" s="1011" t="s">
        <v>1688</v>
      </c>
      <c r="J2084" s="1011" t="s">
        <v>1416</v>
      </c>
      <c r="K2084" s="1011" t="s">
        <v>1329</v>
      </c>
      <c r="L2084" s="1011" t="s">
        <v>47</v>
      </c>
      <c r="M2084" s="1011" t="s">
        <v>198</v>
      </c>
      <c r="N2084" s="1011">
        <v>186.33330000000001</v>
      </c>
      <c r="O2084" s="1011">
        <v>186.33330000000001</v>
      </c>
      <c r="P2084" s="1011">
        <v>6385.67</v>
      </c>
      <c r="Q2084" s="1011">
        <v>9273.25</v>
      </c>
      <c r="R2084" s="1011">
        <v>1466.63</v>
      </c>
      <c r="S2084" s="1011">
        <v>2316.8482530199999</v>
      </c>
      <c r="T2084" s="1011">
        <v>0</v>
      </c>
      <c r="U2084" s="1011">
        <v>0</v>
      </c>
      <c r="V2084" s="1011">
        <v>1466.63</v>
      </c>
      <c r="W2084" s="1011" t="s">
        <v>1397</v>
      </c>
      <c r="X2084" s="1011" t="s">
        <v>1331</v>
      </c>
      <c r="Y2084" s="1011" t="s">
        <v>1689</v>
      </c>
      <c r="AA2084" s="1011" t="s">
        <v>1690</v>
      </c>
      <c r="AB2084" s="1011" t="s">
        <v>140</v>
      </c>
    </row>
    <row r="2085" spans="1:28" x14ac:dyDescent="0.25">
      <c r="A2085" s="1011">
        <v>13866041</v>
      </c>
      <c r="B2085" s="1011" t="s">
        <v>2007</v>
      </c>
      <c r="C2085" s="1011" t="s">
        <v>1326</v>
      </c>
      <c r="D2085" s="1011" t="s">
        <v>1</v>
      </c>
      <c r="E2085" s="1011" t="s">
        <v>135</v>
      </c>
      <c r="F2085" s="1011" t="s">
        <v>20</v>
      </c>
      <c r="G2085" s="1011" t="s">
        <v>20</v>
      </c>
      <c r="H2085" s="1011" t="s">
        <v>1394</v>
      </c>
      <c r="I2085" s="1011" t="s">
        <v>1675</v>
      </c>
      <c r="J2085" s="1011" t="s">
        <v>1676</v>
      </c>
      <c r="K2085" s="1011" t="s">
        <v>1329</v>
      </c>
      <c r="L2085" s="1011" t="s">
        <v>47</v>
      </c>
      <c r="M2085" s="1011" t="s">
        <v>198</v>
      </c>
      <c r="N2085" s="1011">
        <v>0</v>
      </c>
      <c r="O2085" s="1011">
        <v>0</v>
      </c>
      <c r="P2085" s="1011">
        <v>0</v>
      </c>
      <c r="Q2085" s="1011">
        <v>0</v>
      </c>
      <c r="R2085" s="1011">
        <v>0</v>
      </c>
      <c r="S2085" s="1011">
        <v>0</v>
      </c>
      <c r="T2085" s="1011">
        <v>0</v>
      </c>
      <c r="U2085" s="1011">
        <v>0</v>
      </c>
      <c r="V2085" s="1011">
        <v>0</v>
      </c>
      <c r="W2085" s="1011" t="s">
        <v>47</v>
      </c>
      <c r="X2085" s="1011" t="s">
        <v>1331</v>
      </c>
      <c r="Y2085" s="1011" t="s">
        <v>2008</v>
      </c>
      <c r="AA2085" s="1011" t="s">
        <v>2009</v>
      </c>
      <c r="AB2085" s="1011" t="s">
        <v>140</v>
      </c>
    </row>
    <row r="2086" spans="1:28" x14ac:dyDescent="0.25">
      <c r="A2086" s="1011">
        <v>94067154</v>
      </c>
      <c r="B2086" s="1011" t="s">
        <v>1340</v>
      </c>
      <c r="C2086" s="1011" t="s">
        <v>1326</v>
      </c>
      <c r="D2086" s="1011" t="s">
        <v>1</v>
      </c>
      <c r="E2086" s="1011" t="s">
        <v>135</v>
      </c>
      <c r="F2086" s="1011" t="s">
        <v>0</v>
      </c>
      <c r="G2086" s="1011" t="s">
        <v>0</v>
      </c>
      <c r="H2086" s="1011" t="s">
        <v>93</v>
      </c>
      <c r="I2086" s="1011" t="s">
        <v>1341</v>
      </c>
      <c r="J2086" s="1011" t="s">
        <v>1342</v>
      </c>
      <c r="K2086" s="1011" t="s">
        <v>1329</v>
      </c>
      <c r="L2086" s="1011" t="s">
        <v>47</v>
      </c>
      <c r="M2086" s="1011" t="s">
        <v>198</v>
      </c>
      <c r="N2086" s="1011">
        <v>35</v>
      </c>
      <c r="O2086" s="1011">
        <v>20</v>
      </c>
      <c r="P2086" s="1011">
        <v>791.5</v>
      </c>
      <c r="Q2086" s="1011">
        <v>1245.26</v>
      </c>
      <c r="R2086" s="1011">
        <v>203.08</v>
      </c>
      <c r="S2086" s="1011">
        <v>251.26848444000001</v>
      </c>
      <c r="T2086" s="1011">
        <v>0</v>
      </c>
      <c r="U2086" s="1011">
        <v>0</v>
      </c>
      <c r="V2086" s="1011">
        <v>203.08</v>
      </c>
      <c r="W2086" s="1011" t="s">
        <v>1343</v>
      </c>
      <c r="X2086" s="1011" t="s">
        <v>1331</v>
      </c>
      <c r="Y2086" s="1011" t="s">
        <v>1344</v>
      </c>
      <c r="AA2086" s="1011" t="s">
        <v>1345</v>
      </c>
      <c r="AB2086" s="1011" t="s">
        <v>140</v>
      </c>
    </row>
    <row r="2087" spans="1:28" x14ac:dyDescent="0.25">
      <c r="A2087" s="1011">
        <v>4089686</v>
      </c>
      <c r="B2087" s="1011" t="s">
        <v>1589</v>
      </c>
      <c r="C2087" s="1011" t="s">
        <v>1326</v>
      </c>
      <c r="D2087" s="1011" t="s">
        <v>1</v>
      </c>
      <c r="E2087" s="1011" t="s">
        <v>135</v>
      </c>
      <c r="F2087" s="1011" t="s">
        <v>14</v>
      </c>
      <c r="G2087" s="1011" t="s">
        <v>14</v>
      </c>
      <c r="H2087" s="1011" t="s">
        <v>98</v>
      </c>
      <c r="I2087" s="1011" t="s">
        <v>1590</v>
      </c>
      <c r="J2087" s="1011" t="s">
        <v>1591</v>
      </c>
      <c r="K2087" s="1011" t="s">
        <v>1329</v>
      </c>
      <c r="L2087" s="1011" t="s">
        <v>47</v>
      </c>
      <c r="M2087" s="1011" t="s">
        <v>198</v>
      </c>
      <c r="N2087" s="1011">
        <v>840</v>
      </c>
      <c r="O2087" s="1011">
        <v>840</v>
      </c>
      <c r="P2087" s="1011">
        <v>16887.38</v>
      </c>
      <c r="Q2087" s="1011">
        <v>8276.33</v>
      </c>
      <c r="R2087" s="1011">
        <v>-2162.84</v>
      </c>
      <c r="S2087" s="1011">
        <v>2958.7627647300001</v>
      </c>
      <c r="T2087" s="1011">
        <v>0</v>
      </c>
      <c r="U2087" s="1011">
        <v>0</v>
      </c>
      <c r="V2087" s="1011">
        <v>-2162.84</v>
      </c>
      <c r="W2087" s="1011" t="s">
        <v>1361</v>
      </c>
      <c r="X2087" s="1011" t="s">
        <v>1331</v>
      </c>
      <c r="Y2087" s="1011" t="s">
        <v>1592</v>
      </c>
      <c r="AA2087" s="1011" t="s">
        <v>1593</v>
      </c>
      <c r="AB2087" s="1011" t="s">
        <v>140</v>
      </c>
    </row>
    <row r="2088" spans="1:28" x14ac:dyDescent="0.25">
      <c r="A2088" s="1011">
        <v>13768593</v>
      </c>
      <c r="B2088" s="1011" t="s">
        <v>2132</v>
      </c>
      <c r="C2088" s="1011" t="s">
        <v>1326</v>
      </c>
      <c r="D2088" s="1011" t="s">
        <v>1</v>
      </c>
      <c r="E2088" s="1011" t="s">
        <v>135</v>
      </c>
      <c r="F2088" s="1011" t="s">
        <v>6</v>
      </c>
      <c r="G2088" s="1011" t="s">
        <v>6</v>
      </c>
      <c r="H2088" s="1011" t="s">
        <v>91</v>
      </c>
      <c r="I2088" s="1011" t="s">
        <v>2133</v>
      </c>
      <c r="J2088" s="1011" t="s">
        <v>1703</v>
      </c>
      <c r="K2088" s="1011" t="s">
        <v>1329</v>
      </c>
      <c r="L2088" s="1011" t="s">
        <v>47</v>
      </c>
      <c r="M2088" s="1011" t="s">
        <v>198</v>
      </c>
      <c r="N2088" s="1011">
        <v>33</v>
      </c>
      <c r="O2088" s="1011">
        <v>26</v>
      </c>
      <c r="P2088" s="1011">
        <v>726.62</v>
      </c>
      <c r="Q2088" s="1011">
        <v>1673.67</v>
      </c>
      <c r="R2088" s="1011">
        <v>257.20502202</v>
      </c>
      <c r="S2088" s="1011">
        <v>344.52657735000003</v>
      </c>
      <c r="T2088" s="1011">
        <v>0.21502202000000001</v>
      </c>
      <c r="U2088" s="1011">
        <v>0</v>
      </c>
      <c r="V2088" s="1011">
        <v>256.99</v>
      </c>
      <c r="W2088" s="1011" t="s">
        <v>1704</v>
      </c>
      <c r="X2088" s="1011" t="s">
        <v>1331</v>
      </c>
      <c r="Y2088" s="1011" t="s">
        <v>2134</v>
      </c>
      <c r="AA2088" s="1011" t="s">
        <v>2135</v>
      </c>
      <c r="AB2088" s="1011" t="s">
        <v>140</v>
      </c>
    </row>
    <row r="2089" spans="1:28" x14ac:dyDescent="0.25">
      <c r="A2089" s="1011">
        <v>43754530</v>
      </c>
      <c r="B2089" s="1011" t="s">
        <v>2323</v>
      </c>
      <c r="C2089" s="1011" t="s">
        <v>1326</v>
      </c>
      <c r="D2089" s="1011" t="s">
        <v>1</v>
      </c>
      <c r="E2089" s="1011" t="s">
        <v>135</v>
      </c>
      <c r="F2089" s="1011" t="s">
        <v>45</v>
      </c>
      <c r="G2089" s="1011" t="s">
        <v>45</v>
      </c>
      <c r="H2089" s="1011" t="s">
        <v>96</v>
      </c>
      <c r="I2089" s="1011" t="s">
        <v>1515</v>
      </c>
      <c r="J2089" s="1011" t="s">
        <v>1516</v>
      </c>
      <c r="K2089" s="1011" t="s">
        <v>1329</v>
      </c>
      <c r="L2089" s="1011" t="s">
        <v>47</v>
      </c>
      <c r="M2089" s="1011" t="s">
        <v>198</v>
      </c>
      <c r="N2089" s="1011">
        <v>12</v>
      </c>
      <c r="O2089" s="1011">
        <v>2</v>
      </c>
      <c r="P2089" s="1011">
        <v>183</v>
      </c>
      <c r="Q2089" s="1011">
        <v>786.92</v>
      </c>
      <c r="R2089" s="1011">
        <v>115.68</v>
      </c>
      <c r="S2089" s="1011">
        <v>49.76</v>
      </c>
      <c r="T2089" s="1011">
        <v>0</v>
      </c>
      <c r="U2089" s="1011">
        <v>0</v>
      </c>
      <c r="V2089" s="1011">
        <v>115.68</v>
      </c>
      <c r="W2089" s="1011" t="s">
        <v>2245</v>
      </c>
      <c r="X2089" s="1011" t="s">
        <v>1331</v>
      </c>
      <c r="Y2089" s="1011" t="s">
        <v>2324</v>
      </c>
      <c r="AA2089" s="1011" t="s">
        <v>2325</v>
      </c>
      <c r="AB2089" s="1011" t="s">
        <v>140</v>
      </c>
    </row>
    <row r="2090" spans="1:28" x14ac:dyDescent="0.25">
      <c r="A2090" s="1011">
        <v>34129312</v>
      </c>
      <c r="B2090" s="1011" t="s">
        <v>1625</v>
      </c>
      <c r="C2090" s="1011" t="s">
        <v>1326</v>
      </c>
      <c r="D2090" s="1011" t="s">
        <v>1</v>
      </c>
      <c r="E2090" s="1011" t="s">
        <v>135</v>
      </c>
      <c r="F2090" s="1011" t="s">
        <v>14</v>
      </c>
      <c r="G2090" s="1011" t="s">
        <v>14</v>
      </c>
      <c r="H2090" s="1011" t="s">
        <v>97</v>
      </c>
      <c r="I2090" s="1011" t="s">
        <v>1626</v>
      </c>
      <c r="J2090" s="1011" t="s">
        <v>1481</v>
      </c>
      <c r="K2090" s="1011" t="s">
        <v>1329</v>
      </c>
      <c r="L2090" s="1011" t="s">
        <v>47</v>
      </c>
      <c r="M2090" s="1011" t="s">
        <v>198</v>
      </c>
      <c r="N2090" s="1011">
        <v>205.5</v>
      </c>
      <c r="O2090" s="1011">
        <v>105.5</v>
      </c>
      <c r="P2090" s="1011">
        <v>5242.32</v>
      </c>
      <c r="Q2090" s="1011">
        <v>6440.13</v>
      </c>
      <c r="R2090" s="1011">
        <v>864.80227908999996</v>
      </c>
      <c r="S2090" s="1011">
        <v>850.00176080000006</v>
      </c>
      <c r="T2090" s="1011">
        <v>-0.12772090999999999</v>
      </c>
      <c r="U2090" s="1011">
        <v>0</v>
      </c>
      <c r="V2090" s="1011">
        <v>864.93</v>
      </c>
      <c r="W2090" s="1011" t="s">
        <v>1482</v>
      </c>
      <c r="X2090" s="1011" t="s">
        <v>1331</v>
      </c>
      <c r="Y2090" s="1011" t="s">
        <v>1627</v>
      </c>
      <c r="AA2090" s="1011" t="s">
        <v>1628</v>
      </c>
      <c r="AB2090" s="1011" t="s">
        <v>140</v>
      </c>
    </row>
    <row r="2091" spans="1:28" x14ac:dyDescent="0.25">
      <c r="A2091" s="1011">
        <v>54179593</v>
      </c>
      <c r="B2091" s="1011" t="s">
        <v>2494</v>
      </c>
      <c r="C2091" s="1011" t="s">
        <v>1326</v>
      </c>
      <c r="D2091" s="1011" t="s">
        <v>1</v>
      </c>
      <c r="E2091" s="1011" t="s">
        <v>135</v>
      </c>
      <c r="F2091" s="1011" t="s">
        <v>20</v>
      </c>
      <c r="G2091" s="1011" t="s">
        <v>20</v>
      </c>
      <c r="H2091" s="1011" t="s">
        <v>102</v>
      </c>
      <c r="I2091" s="1011" t="s">
        <v>1564</v>
      </c>
      <c r="J2091" s="1011" t="s">
        <v>1565</v>
      </c>
      <c r="K2091" s="1011" t="s">
        <v>1329</v>
      </c>
      <c r="L2091" s="1011" t="s">
        <v>47</v>
      </c>
      <c r="M2091" s="1011" t="s">
        <v>198</v>
      </c>
      <c r="N2091" s="1011">
        <v>60</v>
      </c>
      <c r="O2091" s="1011">
        <v>0</v>
      </c>
      <c r="P2091" s="1011">
        <v>2858.45</v>
      </c>
      <c r="Q2091" s="1011">
        <v>4633.96</v>
      </c>
      <c r="R2091" s="1011">
        <v>-40.852204319999998</v>
      </c>
      <c r="S2091" s="1011">
        <v>7.4927944200000001</v>
      </c>
      <c r="T2091" s="1011">
        <v>18.45779568</v>
      </c>
      <c r="U2091" s="1011">
        <v>0</v>
      </c>
      <c r="V2091" s="1011">
        <v>-59.31</v>
      </c>
      <c r="W2091" s="1011" t="s">
        <v>65</v>
      </c>
      <c r="X2091" s="1011" t="s">
        <v>1331</v>
      </c>
      <c r="Y2091" s="1011" t="s">
        <v>2495</v>
      </c>
      <c r="AA2091" s="1011" t="s">
        <v>2496</v>
      </c>
      <c r="AB2091" s="1011" t="s">
        <v>140</v>
      </c>
    </row>
    <row r="2092" spans="1:28" x14ac:dyDescent="0.25">
      <c r="A2092" s="1011">
        <v>13980131</v>
      </c>
      <c r="B2092" s="1011" t="s">
        <v>1619</v>
      </c>
      <c r="C2092" s="1011" t="s">
        <v>1326</v>
      </c>
      <c r="D2092" s="1011" t="s">
        <v>1</v>
      </c>
      <c r="E2092" s="1011" t="s">
        <v>135</v>
      </c>
      <c r="F2092" s="1011" t="s">
        <v>20</v>
      </c>
      <c r="G2092" s="1011" t="s">
        <v>20</v>
      </c>
      <c r="H2092" s="1011" t="s">
        <v>529</v>
      </c>
      <c r="I2092" s="1011" t="s">
        <v>1620</v>
      </c>
      <c r="J2092" s="1011" t="s">
        <v>1621</v>
      </c>
      <c r="K2092" s="1011" t="s">
        <v>1329</v>
      </c>
      <c r="L2092" s="1011" t="s">
        <v>47</v>
      </c>
      <c r="M2092" s="1011" t="s">
        <v>198</v>
      </c>
      <c r="N2092" s="1011">
        <v>88</v>
      </c>
      <c r="O2092" s="1011">
        <v>58</v>
      </c>
      <c r="P2092" s="1011">
        <v>5616.58</v>
      </c>
      <c r="Q2092" s="1011">
        <v>21231.7</v>
      </c>
      <c r="R2092" s="1011">
        <v>1725.3719649100001</v>
      </c>
      <c r="S2092" s="1011">
        <v>801.71819357000004</v>
      </c>
      <c r="T2092" s="1011">
        <v>2.1964910000000001E-2</v>
      </c>
      <c r="U2092" s="1011">
        <v>0</v>
      </c>
      <c r="V2092" s="1011">
        <v>1725.35</v>
      </c>
      <c r="W2092" s="1011" t="s">
        <v>1622</v>
      </c>
      <c r="X2092" s="1011" t="s">
        <v>1331</v>
      </c>
      <c r="Y2092" s="1011" t="s">
        <v>1623</v>
      </c>
      <c r="AA2092" s="1011" t="s">
        <v>1624</v>
      </c>
      <c r="AB2092" s="1011" t="s">
        <v>140</v>
      </c>
    </row>
    <row r="2093" spans="1:28" x14ac:dyDescent="0.25">
      <c r="A2093" s="1011">
        <v>23991268</v>
      </c>
      <c r="B2093" s="1011" t="s">
        <v>1878</v>
      </c>
      <c r="C2093" s="1011" t="s">
        <v>1326</v>
      </c>
      <c r="D2093" s="1011" t="s">
        <v>1</v>
      </c>
      <c r="E2093" s="1011" t="s">
        <v>135</v>
      </c>
      <c r="F2093" s="1011" t="s">
        <v>0</v>
      </c>
      <c r="G2093" s="1011" t="s">
        <v>0</v>
      </c>
      <c r="H2093" s="1011" t="s">
        <v>95</v>
      </c>
      <c r="I2093" s="1011" t="s">
        <v>1879</v>
      </c>
      <c r="J2093" s="1011" t="s">
        <v>1880</v>
      </c>
      <c r="K2093" s="1011" t="s">
        <v>1329</v>
      </c>
      <c r="L2093" s="1011" t="s">
        <v>47</v>
      </c>
      <c r="M2093" s="1011" t="s">
        <v>198</v>
      </c>
      <c r="N2093" s="1011">
        <v>1111.3088</v>
      </c>
      <c r="O2093" s="1011">
        <v>624.90859999999998</v>
      </c>
      <c r="P2093" s="1011">
        <v>10841.84</v>
      </c>
      <c r="Q2093" s="1011">
        <v>38540.160000000003</v>
      </c>
      <c r="R2093" s="1011">
        <v>-4078.0600030300002</v>
      </c>
      <c r="S2093" s="1011">
        <v>16734.155086340001</v>
      </c>
      <c r="T2093" s="1011">
        <v>-7.0003029999999994E-2</v>
      </c>
      <c r="U2093" s="1011">
        <v>508.17</v>
      </c>
      <c r="V2093" s="1011">
        <v>-3569.82</v>
      </c>
      <c r="W2093" s="1011" t="s">
        <v>1881</v>
      </c>
      <c r="X2093" s="1011" t="s">
        <v>1331</v>
      </c>
      <c r="Y2093" s="1011" t="s">
        <v>1882</v>
      </c>
      <c r="AA2093" s="1011" t="s">
        <v>1883</v>
      </c>
      <c r="AB2093" s="1011" t="s">
        <v>140</v>
      </c>
    </row>
    <row r="2094" spans="1:28" x14ac:dyDescent="0.25">
      <c r="A2094" s="1011">
        <v>54235049</v>
      </c>
      <c r="B2094" s="1011" t="s">
        <v>2171</v>
      </c>
      <c r="C2094" s="1011" t="s">
        <v>1326</v>
      </c>
      <c r="D2094" s="1011" t="s">
        <v>1</v>
      </c>
      <c r="E2094" s="1011" t="s">
        <v>135</v>
      </c>
      <c r="F2094" s="1011" t="s">
        <v>62</v>
      </c>
      <c r="G2094" s="1011" t="s">
        <v>62</v>
      </c>
      <c r="H2094" s="1011" t="s">
        <v>91</v>
      </c>
      <c r="I2094" s="1011" t="s">
        <v>2172</v>
      </c>
      <c r="J2094" s="1011" t="s">
        <v>2173</v>
      </c>
      <c r="K2094" s="1011" t="s">
        <v>1329</v>
      </c>
      <c r="L2094" s="1011" t="s">
        <v>47</v>
      </c>
      <c r="M2094" s="1011" t="s">
        <v>198</v>
      </c>
      <c r="N2094" s="1011">
        <v>291</v>
      </c>
      <c r="O2094" s="1011">
        <v>64</v>
      </c>
      <c r="P2094" s="1011">
        <v>4511.97</v>
      </c>
      <c r="Q2094" s="1011">
        <v>17766.91</v>
      </c>
      <c r="R2094" s="1011">
        <v>1571.06</v>
      </c>
      <c r="S2094" s="1011">
        <v>984.41736992999995</v>
      </c>
      <c r="T2094" s="1011">
        <v>0</v>
      </c>
      <c r="U2094" s="1011">
        <v>0</v>
      </c>
      <c r="V2094" s="1011">
        <v>1571.06</v>
      </c>
      <c r="W2094" s="1011" t="s">
        <v>2174</v>
      </c>
      <c r="X2094" s="1011" t="s">
        <v>2175</v>
      </c>
      <c r="Y2094" s="1011" t="s">
        <v>2176</v>
      </c>
      <c r="AA2094" s="1011" t="s">
        <v>2177</v>
      </c>
      <c r="AB2094" s="1011" t="s">
        <v>140</v>
      </c>
    </row>
    <row r="2095" spans="1:28" x14ac:dyDescent="0.25">
      <c r="A2095" s="1011">
        <v>43922541</v>
      </c>
      <c r="B2095" s="1011" t="s">
        <v>2538</v>
      </c>
      <c r="C2095" s="1011" t="s">
        <v>1326</v>
      </c>
      <c r="D2095" s="1011" t="s">
        <v>1</v>
      </c>
      <c r="E2095" s="1011" t="s">
        <v>135</v>
      </c>
      <c r="F2095" s="1011" t="s">
        <v>35</v>
      </c>
      <c r="G2095" s="1011" t="s">
        <v>35</v>
      </c>
      <c r="H2095" s="1011" t="s">
        <v>91</v>
      </c>
      <c r="I2095" s="1011" t="s">
        <v>1498</v>
      </c>
      <c r="J2095" s="1011" t="s">
        <v>1499</v>
      </c>
      <c r="K2095" s="1011" t="s">
        <v>1329</v>
      </c>
      <c r="L2095" s="1011" t="s">
        <v>47</v>
      </c>
      <c r="M2095" s="1011" t="s">
        <v>198</v>
      </c>
      <c r="N2095" s="1011">
        <v>35</v>
      </c>
      <c r="O2095" s="1011">
        <v>4</v>
      </c>
      <c r="P2095" s="1011">
        <v>1252.05</v>
      </c>
      <c r="Q2095" s="1011">
        <v>3978.07</v>
      </c>
      <c r="R2095" s="1011">
        <v>813.26</v>
      </c>
      <c r="S2095" s="1011">
        <v>154.79506831</v>
      </c>
      <c r="T2095" s="1011">
        <v>0</v>
      </c>
      <c r="U2095" s="1011">
        <v>0</v>
      </c>
      <c r="V2095" s="1011">
        <v>813.26</v>
      </c>
      <c r="W2095" s="1011" t="s">
        <v>1361</v>
      </c>
      <c r="X2095" s="1011" t="s">
        <v>1331</v>
      </c>
      <c r="Y2095" s="1011" t="s">
        <v>2539</v>
      </c>
      <c r="AA2095" s="1011" t="s">
        <v>2540</v>
      </c>
      <c r="AB2095" s="1011" t="s">
        <v>140</v>
      </c>
    </row>
    <row r="2096" spans="1:28" x14ac:dyDescent="0.25">
      <c r="A2096" s="1011">
        <v>3960127</v>
      </c>
      <c r="B2096" s="1011" t="s">
        <v>2576</v>
      </c>
      <c r="C2096" s="1011" t="s">
        <v>1326</v>
      </c>
      <c r="D2096" s="1011" t="s">
        <v>113</v>
      </c>
      <c r="E2096" s="1011" t="s">
        <v>135</v>
      </c>
      <c r="F2096" s="1011" t="s">
        <v>267</v>
      </c>
      <c r="G2096" s="1011" t="s">
        <v>1687</v>
      </c>
      <c r="H2096" s="1011" t="s">
        <v>99</v>
      </c>
      <c r="I2096" s="1011" t="s">
        <v>2577</v>
      </c>
      <c r="J2096" s="1011" t="s">
        <v>1823</v>
      </c>
      <c r="K2096" s="1011" t="s">
        <v>1329</v>
      </c>
      <c r="L2096" s="1011" t="s">
        <v>47</v>
      </c>
      <c r="M2096" s="1011" t="s">
        <v>198</v>
      </c>
      <c r="N2096" s="1011">
        <v>523</v>
      </c>
      <c r="O2096" s="1011">
        <v>264</v>
      </c>
      <c r="P2096" s="1011">
        <v>12078.34</v>
      </c>
      <c r="Q2096" s="1011">
        <v>20107.3</v>
      </c>
      <c r="R2096" s="1011">
        <v>1015.58</v>
      </c>
      <c r="S2096" s="1011">
        <v>2190.9631820899999</v>
      </c>
      <c r="T2096" s="1011">
        <v>0</v>
      </c>
      <c r="U2096" s="1011">
        <v>0</v>
      </c>
      <c r="V2096" s="1011">
        <v>1015.58</v>
      </c>
      <c r="W2096" s="1011" t="s">
        <v>1824</v>
      </c>
      <c r="X2096" s="1011" t="s">
        <v>1331</v>
      </c>
      <c r="Y2096" s="1011" t="s">
        <v>2578</v>
      </c>
      <c r="AA2096" s="1011" t="s">
        <v>2579</v>
      </c>
      <c r="AB2096" s="1011" t="s">
        <v>140</v>
      </c>
    </row>
    <row r="2097" spans="1:28" x14ac:dyDescent="0.25">
      <c r="A2097" s="1011">
        <v>63757884</v>
      </c>
      <c r="B2097" s="1011" t="s">
        <v>1492</v>
      </c>
      <c r="C2097" s="1011" t="s">
        <v>1326</v>
      </c>
      <c r="D2097" s="1011" t="s">
        <v>1</v>
      </c>
      <c r="E2097" s="1011" t="s">
        <v>135</v>
      </c>
      <c r="F2097" s="1011" t="s">
        <v>36</v>
      </c>
      <c r="G2097" s="1011" t="s">
        <v>36</v>
      </c>
      <c r="H2097" s="1011" t="s">
        <v>104</v>
      </c>
      <c r="I2097" s="1011" t="s">
        <v>1493</v>
      </c>
      <c r="J2097" s="1011" t="s">
        <v>1494</v>
      </c>
      <c r="K2097" s="1011" t="s">
        <v>1329</v>
      </c>
      <c r="L2097" s="1011" t="s">
        <v>47</v>
      </c>
      <c r="M2097" s="1011" t="s">
        <v>198</v>
      </c>
      <c r="N2097" s="1011">
        <v>66</v>
      </c>
      <c r="O2097" s="1011">
        <v>50</v>
      </c>
      <c r="P2097" s="1011">
        <v>2858.13</v>
      </c>
      <c r="Q2097" s="1011">
        <v>1332.78</v>
      </c>
      <c r="R2097" s="1011">
        <v>287.83</v>
      </c>
      <c r="S2097" s="1011">
        <v>107.62152136</v>
      </c>
      <c r="T2097" s="1011">
        <v>0</v>
      </c>
      <c r="U2097" s="1011">
        <v>0</v>
      </c>
      <c r="V2097" s="1011">
        <v>287.83</v>
      </c>
      <c r="W2097" s="1011" t="s">
        <v>1361</v>
      </c>
      <c r="X2097" s="1011" t="s">
        <v>1331</v>
      </c>
      <c r="Y2097" s="1011" t="s">
        <v>1495</v>
      </c>
      <c r="AA2097" s="1011" t="s">
        <v>1496</v>
      </c>
      <c r="AB2097" s="1011" t="s">
        <v>140</v>
      </c>
    </row>
    <row r="2098" spans="1:28" x14ac:dyDescent="0.25">
      <c r="A2098" s="1011">
        <v>64237621</v>
      </c>
      <c r="B2098" s="1011" t="s">
        <v>1834</v>
      </c>
      <c r="C2098" s="1011" t="s">
        <v>1326</v>
      </c>
      <c r="D2098" s="1011" t="s">
        <v>1</v>
      </c>
      <c r="E2098" s="1011" t="s">
        <v>135</v>
      </c>
      <c r="F2098" s="1011" t="s">
        <v>34</v>
      </c>
      <c r="G2098" s="1011" t="s">
        <v>34</v>
      </c>
      <c r="H2098" s="1011" t="s">
        <v>101</v>
      </c>
      <c r="I2098" s="1011" t="s">
        <v>1835</v>
      </c>
      <c r="J2098" s="1011" t="s">
        <v>1354</v>
      </c>
      <c r="K2098" s="1011" t="s">
        <v>1329</v>
      </c>
      <c r="L2098" s="1011" t="s">
        <v>47</v>
      </c>
      <c r="M2098" s="1011" t="s">
        <v>198</v>
      </c>
      <c r="N2098" s="1011">
        <v>477.5</v>
      </c>
      <c r="O2098" s="1011">
        <v>460.5</v>
      </c>
      <c r="P2098" s="1011">
        <v>16281.71</v>
      </c>
      <c r="Q2098" s="1011">
        <v>13977.07</v>
      </c>
      <c r="R2098" s="1011">
        <v>1480.1</v>
      </c>
      <c r="S2098" s="1011">
        <v>3572.4240914000002</v>
      </c>
      <c r="T2098" s="1011">
        <v>0</v>
      </c>
      <c r="U2098" s="1011">
        <v>0</v>
      </c>
      <c r="V2098" s="1011">
        <v>1480.1</v>
      </c>
      <c r="W2098" s="1011" t="s">
        <v>1355</v>
      </c>
      <c r="X2098" s="1011" t="s">
        <v>1331</v>
      </c>
      <c r="Y2098" s="1011" t="s">
        <v>1836</v>
      </c>
      <c r="AA2098" s="1011" t="s">
        <v>1837</v>
      </c>
      <c r="AB2098" s="1011" t="s">
        <v>140</v>
      </c>
    </row>
    <row r="2099" spans="1:28" x14ac:dyDescent="0.25">
      <c r="A2099" s="1011">
        <v>74181983</v>
      </c>
      <c r="B2099" s="1011" t="s">
        <v>1369</v>
      </c>
      <c r="C2099" s="1011" t="s">
        <v>1326</v>
      </c>
      <c r="D2099" s="1011" t="s">
        <v>1</v>
      </c>
      <c r="E2099" s="1011" t="s">
        <v>135</v>
      </c>
      <c r="F2099" s="1011" t="s">
        <v>6</v>
      </c>
      <c r="G2099" s="1011" t="s">
        <v>6</v>
      </c>
      <c r="H2099" s="1011" t="s">
        <v>93</v>
      </c>
      <c r="I2099" s="1011" t="s">
        <v>1370</v>
      </c>
      <c r="J2099" s="1011" t="s">
        <v>1371</v>
      </c>
      <c r="K2099" s="1011" t="s">
        <v>1329</v>
      </c>
      <c r="L2099" s="1011" t="s">
        <v>47</v>
      </c>
      <c r="M2099" s="1011" t="s">
        <v>198</v>
      </c>
      <c r="N2099" s="1011">
        <v>511.75</v>
      </c>
      <c r="O2099" s="1011">
        <v>262.75</v>
      </c>
      <c r="P2099" s="1011">
        <v>8620.9599999999991</v>
      </c>
      <c r="Q2099" s="1011">
        <v>13140.03</v>
      </c>
      <c r="R2099" s="1011">
        <v>2294.42</v>
      </c>
      <c r="S2099" s="1011">
        <v>1736.0961076399999</v>
      </c>
      <c r="T2099" s="1011">
        <v>0</v>
      </c>
      <c r="U2099" s="1011">
        <v>0</v>
      </c>
      <c r="V2099" s="1011">
        <v>2294.42</v>
      </c>
      <c r="W2099" s="1011" t="s">
        <v>1372</v>
      </c>
      <c r="X2099" s="1011" t="s">
        <v>1331</v>
      </c>
      <c r="Y2099" s="1011" t="s">
        <v>1373</v>
      </c>
      <c r="AA2099" s="1011" t="s">
        <v>1374</v>
      </c>
      <c r="AB2099" s="1011" t="s">
        <v>140</v>
      </c>
    </row>
    <row r="2100" spans="1:28" x14ac:dyDescent="0.25">
      <c r="A2100" s="1011">
        <v>3929775</v>
      </c>
      <c r="B2100" s="1011" t="s">
        <v>2501</v>
      </c>
      <c r="C2100" s="1011" t="s">
        <v>1326</v>
      </c>
      <c r="D2100" s="1011" t="s">
        <v>1</v>
      </c>
      <c r="E2100" s="1011" t="s">
        <v>135</v>
      </c>
      <c r="F2100" s="1011" t="s">
        <v>34</v>
      </c>
      <c r="G2100" s="1011" t="s">
        <v>34</v>
      </c>
      <c r="H2100" s="1011" t="s">
        <v>94</v>
      </c>
      <c r="I2100" s="1011" t="s">
        <v>2105</v>
      </c>
      <c r="J2100" s="1011" t="s">
        <v>2106</v>
      </c>
      <c r="K2100" s="1011" t="s">
        <v>1329</v>
      </c>
      <c r="L2100" s="1011" t="s">
        <v>47</v>
      </c>
      <c r="M2100" s="1011" t="s">
        <v>198</v>
      </c>
      <c r="N2100" s="1011">
        <v>251.25</v>
      </c>
      <c r="O2100" s="1011">
        <v>122.25</v>
      </c>
      <c r="P2100" s="1011">
        <v>5293</v>
      </c>
      <c r="Q2100" s="1011">
        <v>6772.84</v>
      </c>
      <c r="R2100" s="1011">
        <v>1896.76</v>
      </c>
      <c r="S2100" s="1011">
        <v>765.55053617999999</v>
      </c>
      <c r="T2100" s="1011">
        <v>0</v>
      </c>
      <c r="U2100" s="1011">
        <v>0</v>
      </c>
      <c r="V2100" s="1011">
        <v>1896.76</v>
      </c>
      <c r="W2100" s="1011" t="s">
        <v>2502</v>
      </c>
      <c r="X2100" s="1011" t="s">
        <v>1331</v>
      </c>
      <c r="Y2100" s="1011" t="s">
        <v>2503</v>
      </c>
      <c r="AA2100" s="1011" t="s">
        <v>2504</v>
      </c>
      <c r="AB2100" s="1011" t="s">
        <v>140</v>
      </c>
    </row>
    <row r="2101" spans="1:28" x14ac:dyDescent="0.25">
      <c r="A2101" s="1011">
        <v>34129312</v>
      </c>
      <c r="B2101" s="1011" t="s">
        <v>1625</v>
      </c>
      <c r="C2101" s="1011" t="s">
        <v>1326</v>
      </c>
      <c r="D2101" s="1011" t="s">
        <v>1</v>
      </c>
      <c r="E2101" s="1011" t="s">
        <v>135</v>
      </c>
      <c r="F2101" s="1011" t="s">
        <v>14</v>
      </c>
      <c r="G2101" s="1011" t="s">
        <v>14</v>
      </c>
      <c r="H2101" s="1011" t="s">
        <v>90</v>
      </c>
      <c r="I2101" s="1011" t="s">
        <v>1626</v>
      </c>
      <c r="J2101" s="1011" t="s">
        <v>1481</v>
      </c>
      <c r="K2101" s="1011" t="s">
        <v>1329</v>
      </c>
      <c r="L2101" s="1011" t="s">
        <v>47</v>
      </c>
      <c r="M2101" s="1011" t="s">
        <v>198</v>
      </c>
      <c r="N2101" s="1011">
        <v>135</v>
      </c>
      <c r="O2101" s="1011">
        <v>99</v>
      </c>
      <c r="P2101" s="1011">
        <v>4664.16</v>
      </c>
      <c r="Q2101" s="1011">
        <v>8973.86</v>
      </c>
      <c r="R2101" s="1011">
        <v>636.95000000000005</v>
      </c>
      <c r="S2101" s="1011">
        <v>571.67787519000001</v>
      </c>
      <c r="T2101" s="1011">
        <v>0</v>
      </c>
      <c r="U2101" s="1011">
        <v>0</v>
      </c>
      <c r="V2101" s="1011">
        <v>636.95000000000005</v>
      </c>
      <c r="W2101" s="1011" t="s">
        <v>1482</v>
      </c>
      <c r="X2101" s="1011" t="s">
        <v>1331</v>
      </c>
      <c r="Y2101" s="1011" t="s">
        <v>1627</v>
      </c>
      <c r="AA2101" s="1011" t="s">
        <v>1628</v>
      </c>
      <c r="AB2101" s="1011" t="s">
        <v>140</v>
      </c>
    </row>
    <row r="2102" spans="1:28" x14ac:dyDescent="0.25">
      <c r="A2102" s="1011">
        <v>83773168</v>
      </c>
      <c r="B2102" s="1011" t="s">
        <v>1691</v>
      </c>
      <c r="C2102" s="1011" t="s">
        <v>1326</v>
      </c>
      <c r="D2102" s="1011" t="s">
        <v>1</v>
      </c>
      <c r="E2102" s="1011" t="s">
        <v>135</v>
      </c>
      <c r="F2102" s="1011" t="s">
        <v>6</v>
      </c>
      <c r="G2102" s="1011" t="s">
        <v>6</v>
      </c>
      <c r="H2102" s="1011" t="s">
        <v>88</v>
      </c>
      <c r="I2102" s="1011" t="s">
        <v>1692</v>
      </c>
      <c r="J2102" s="1011" t="s">
        <v>1693</v>
      </c>
      <c r="K2102" s="1011" t="s">
        <v>1329</v>
      </c>
      <c r="L2102" s="1011" t="s">
        <v>47</v>
      </c>
      <c r="M2102" s="1011" t="s">
        <v>198</v>
      </c>
      <c r="N2102" s="1011">
        <v>54</v>
      </c>
      <c r="O2102" s="1011">
        <v>22</v>
      </c>
      <c r="P2102" s="1011">
        <v>770</v>
      </c>
      <c r="Q2102" s="1011">
        <v>2057.2800000000002</v>
      </c>
      <c r="R2102" s="1011">
        <v>262.57</v>
      </c>
      <c r="S2102" s="1011">
        <v>141.93335082999999</v>
      </c>
      <c r="T2102" s="1011">
        <v>0</v>
      </c>
      <c r="U2102" s="1011">
        <v>0</v>
      </c>
      <c r="V2102" s="1011">
        <v>262.57</v>
      </c>
      <c r="W2102" s="1011" t="s">
        <v>1694</v>
      </c>
      <c r="X2102" s="1011" t="s">
        <v>1331</v>
      </c>
      <c r="Y2102" s="1011" t="s">
        <v>1695</v>
      </c>
      <c r="AA2102" s="1011" t="s">
        <v>1696</v>
      </c>
      <c r="AB2102" s="1011" t="s">
        <v>140</v>
      </c>
    </row>
    <row r="2103" spans="1:28" x14ac:dyDescent="0.25">
      <c r="A2103" s="1011">
        <v>53752606</v>
      </c>
      <c r="B2103" s="1011" t="s">
        <v>2411</v>
      </c>
      <c r="C2103" s="1011" t="s">
        <v>1326</v>
      </c>
      <c r="D2103" s="1011" t="s">
        <v>1</v>
      </c>
      <c r="E2103" s="1011" t="s">
        <v>135</v>
      </c>
      <c r="F2103" s="1011" t="s">
        <v>11</v>
      </c>
      <c r="G2103" s="1011" t="s">
        <v>11</v>
      </c>
      <c r="H2103" s="1011" t="s">
        <v>94</v>
      </c>
      <c r="I2103" s="1011" t="s">
        <v>2412</v>
      </c>
      <c r="J2103" s="1011" t="s">
        <v>1663</v>
      </c>
      <c r="K2103" s="1011" t="s">
        <v>1329</v>
      </c>
      <c r="L2103" s="1011" t="s">
        <v>47</v>
      </c>
      <c r="M2103" s="1011" t="s">
        <v>198</v>
      </c>
      <c r="N2103" s="1011">
        <v>470</v>
      </c>
      <c r="O2103" s="1011">
        <v>233</v>
      </c>
      <c r="P2103" s="1011">
        <v>14242.5</v>
      </c>
      <c r="Q2103" s="1011">
        <v>10757.75</v>
      </c>
      <c r="R2103" s="1011">
        <v>1272.6099999999999</v>
      </c>
      <c r="S2103" s="1011">
        <v>1470.42219198</v>
      </c>
      <c r="T2103" s="1011">
        <v>0</v>
      </c>
      <c r="U2103" s="1011">
        <v>0</v>
      </c>
      <c r="V2103" s="1011">
        <v>1272.6099999999999</v>
      </c>
      <c r="W2103" s="1011" t="s">
        <v>1664</v>
      </c>
      <c r="X2103" s="1011" t="s">
        <v>1331</v>
      </c>
      <c r="Y2103" s="1011" t="s">
        <v>2413</v>
      </c>
      <c r="AA2103" s="1011" t="s">
        <v>2414</v>
      </c>
      <c r="AB2103" s="1011" t="s">
        <v>140</v>
      </c>
    </row>
    <row r="2104" spans="1:28" x14ac:dyDescent="0.25">
      <c r="A2104" s="1011">
        <v>93970044</v>
      </c>
      <c r="B2104" s="1011" t="s">
        <v>1775</v>
      </c>
      <c r="C2104" s="1011" t="s">
        <v>1326</v>
      </c>
      <c r="D2104" s="1011" t="s">
        <v>1</v>
      </c>
      <c r="E2104" s="1011" t="s">
        <v>135</v>
      </c>
      <c r="F2104" s="1011" t="s">
        <v>20</v>
      </c>
      <c r="G2104" s="1011" t="s">
        <v>20</v>
      </c>
      <c r="H2104" s="1011" t="s">
        <v>530</v>
      </c>
      <c r="I2104" s="1011" t="s">
        <v>1341</v>
      </c>
      <c r="J2104" s="1011" t="s">
        <v>1342</v>
      </c>
      <c r="K2104" s="1011" t="s">
        <v>1329</v>
      </c>
      <c r="L2104" s="1011" t="s">
        <v>47</v>
      </c>
      <c r="M2104" s="1011" t="s">
        <v>198</v>
      </c>
      <c r="N2104" s="1011">
        <v>49</v>
      </c>
      <c r="O2104" s="1011">
        <v>45</v>
      </c>
      <c r="P2104" s="1011">
        <v>2791.1</v>
      </c>
      <c r="Q2104" s="1011">
        <v>7486.05</v>
      </c>
      <c r="R2104" s="1011">
        <v>544.17999999999995</v>
      </c>
      <c r="S2104" s="1011">
        <v>767.96688274999997</v>
      </c>
      <c r="T2104" s="1011">
        <v>0</v>
      </c>
      <c r="U2104" s="1011">
        <v>0</v>
      </c>
      <c r="V2104" s="1011">
        <v>544.17999999999995</v>
      </c>
      <c r="W2104" s="1011" t="s">
        <v>1343</v>
      </c>
      <c r="X2104" s="1011" t="s">
        <v>1331</v>
      </c>
      <c r="Y2104" s="1011" t="s">
        <v>1776</v>
      </c>
      <c r="AA2104" s="1011" t="s">
        <v>1777</v>
      </c>
      <c r="AB2104" s="1011" t="s">
        <v>140</v>
      </c>
    </row>
    <row r="2105" spans="1:28" x14ac:dyDescent="0.25">
      <c r="A2105" s="1011">
        <v>23757669</v>
      </c>
      <c r="B2105" s="1011" t="s">
        <v>2144</v>
      </c>
      <c r="C2105" s="1011" t="s">
        <v>1326</v>
      </c>
      <c r="D2105" s="1011" t="s">
        <v>1</v>
      </c>
      <c r="E2105" s="1011" t="s">
        <v>135</v>
      </c>
      <c r="F2105" s="1011" t="s">
        <v>0</v>
      </c>
      <c r="G2105" s="1011" t="s">
        <v>0</v>
      </c>
      <c r="H2105" s="1011" t="s">
        <v>102</v>
      </c>
      <c r="I2105" s="1011" t="s">
        <v>1327</v>
      </c>
      <c r="J2105" s="1011" t="s">
        <v>1328</v>
      </c>
      <c r="K2105" s="1011" t="s">
        <v>1329</v>
      </c>
      <c r="L2105" s="1011" t="s">
        <v>47</v>
      </c>
      <c r="M2105" s="1011" t="s">
        <v>198</v>
      </c>
      <c r="N2105" s="1011">
        <v>22</v>
      </c>
      <c r="O2105" s="1011">
        <v>2</v>
      </c>
      <c r="P2105" s="1011">
        <v>1019.31</v>
      </c>
      <c r="Q2105" s="1011">
        <v>1811.41</v>
      </c>
      <c r="R2105" s="1011">
        <v>78.823607050000007</v>
      </c>
      <c r="S2105" s="1011">
        <v>30.280245090000001</v>
      </c>
      <c r="T2105" s="1011">
        <v>14.503607049999999</v>
      </c>
      <c r="U2105" s="1011">
        <v>0</v>
      </c>
      <c r="V2105" s="1011">
        <v>64.319999999999993</v>
      </c>
      <c r="W2105" s="1011" t="s">
        <v>1330</v>
      </c>
      <c r="X2105" s="1011" t="s">
        <v>1331</v>
      </c>
      <c r="Y2105" s="1011" t="s">
        <v>2145</v>
      </c>
      <c r="AA2105" s="1011" t="s">
        <v>2146</v>
      </c>
      <c r="AB2105" s="1011" t="s">
        <v>140</v>
      </c>
    </row>
    <row r="2106" spans="1:28" x14ac:dyDescent="0.25">
      <c r="A2106" s="1011">
        <v>83773168</v>
      </c>
      <c r="B2106" s="1011" t="s">
        <v>1691</v>
      </c>
      <c r="C2106" s="1011" t="s">
        <v>1326</v>
      </c>
      <c r="D2106" s="1011" t="s">
        <v>1</v>
      </c>
      <c r="E2106" s="1011" t="s">
        <v>135</v>
      </c>
      <c r="F2106" s="1011" t="s">
        <v>6</v>
      </c>
      <c r="G2106" s="1011" t="s">
        <v>6</v>
      </c>
      <c r="H2106" s="1011" t="s">
        <v>96</v>
      </c>
      <c r="I2106" s="1011" t="s">
        <v>1692</v>
      </c>
      <c r="J2106" s="1011" t="s">
        <v>1693</v>
      </c>
      <c r="K2106" s="1011" t="s">
        <v>1329</v>
      </c>
      <c r="L2106" s="1011" t="s">
        <v>47</v>
      </c>
      <c r="M2106" s="1011" t="s">
        <v>198</v>
      </c>
      <c r="N2106" s="1011">
        <v>13.333399999999999</v>
      </c>
      <c r="O2106" s="1011">
        <v>12.333399999999999</v>
      </c>
      <c r="P2106" s="1011">
        <v>14.8</v>
      </c>
      <c r="Q2106" s="1011">
        <v>162.69999999999999</v>
      </c>
      <c r="R2106" s="1011">
        <v>62.42</v>
      </c>
      <c r="S2106" s="1011">
        <v>22.546973439999999</v>
      </c>
      <c r="T2106" s="1011">
        <v>0</v>
      </c>
      <c r="U2106" s="1011">
        <v>0</v>
      </c>
      <c r="V2106" s="1011">
        <v>62.42</v>
      </c>
      <c r="W2106" s="1011" t="s">
        <v>1694</v>
      </c>
      <c r="X2106" s="1011" t="s">
        <v>1331</v>
      </c>
      <c r="Y2106" s="1011" t="s">
        <v>1695</v>
      </c>
      <c r="AA2106" s="1011" t="s">
        <v>1696</v>
      </c>
      <c r="AB2106" s="1011" t="s">
        <v>140</v>
      </c>
    </row>
    <row r="2107" spans="1:28" x14ac:dyDescent="0.25">
      <c r="A2107" s="1011">
        <v>23936792</v>
      </c>
      <c r="B2107" s="1011" t="s">
        <v>2004</v>
      </c>
      <c r="C2107" s="1011" t="s">
        <v>417</v>
      </c>
      <c r="D2107" s="1011" t="s">
        <v>113</v>
      </c>
      <c r="E2107" s="1011" t="s">
        <v>135</v>
      </c>
      <c r="F2107" s="1011" t="s">
        <v>267</v>
      </c>
      <c r="G2107" s="1011" t="s">
        <v>1687</v>
      </c>
      <c r="H2107" s="1011" t="s">
        <v>100</v>
      </c>
      <c r="I2107" s="1011" t="s">
        <v>1656</v>
      </c>
      <c r="J2107" s="1011" t="s">
        <v>1657</v>
      </c>
      <c r="K2107" s="1011" t="s">
        <v>1329</v>
      </c>
      <c r="L2107" s="1011" t="s">
        <v>47</v>
      </c>
      <c r="M2107" s="1011" t="s">
        <v>198</v>
      </c>
      <c r="N2107" s="1011">
        <v>106.2499</v>
      </c>
      <c r="O2107" s="1011">
        <v>105.2499</v>
      </c>
      <c r="P2107" s="1011">
        <v>1637.35</v>
      </c>
      <c r="Q2107" s="1011">
        <v>6344.5</v>
      </c>
      <c r="R2107" s="1011">
        <v>1161.96</v>
      </c>
      <c r="S2107" s="1011">
        <v>734.70141432000003</v>
      </c>
      <c r="T2107" s="1011">
        <v>0</v>
      </c>
      <c r="U2107" s="1011">
        <v>0</v>
      </c>
      <c r="V2107" s="1011">
        <v>1161.96</v>
      </c>
      <c r="W2107" s="1011" t="s">
        <v>1658</v>
      </c>
      <c r="X2107" s="1011" t="s">
        <v>1331</v>
      </c>
      <c r="Y2107" s="1011" t="s">
        <v>2005</v>
      </c>
      <c r="AA2107" s="1011" t="s">
        <v>2006</v>
      </c>
      <c r="AB2107" s="1011" t="s">
        <v>140</v>
      </c>
    </row>
    <row r="2108" spans="1:28" x14ac:dyDescent="0.25">
      <c r="A2108" s="1011">
        <v>23994155</v>
      </c>
      <c r="B2108" s="1011" t="s">
        <v>2260</v>
      </c>
      <c r="C2108" s="1011" t="s">
        <v>1326</v>
      </c>
      <c r="D2108" s="1011" t="s">
        <v>113</v>
      </c>
      <c r="E2108" s="1011" t="s">
        <v>135</v>
      </c>
      <c r="F2108" s="1011" t="s">
        <v>267</v>
      </c>
      <c r="G2108" s="1011" t="s">
        <v>1687</v>
      </c>
      <c r="H2108" s="1011" t="s">
        <v>100</v>
      </c>
      <c r="I2108" s="1011" t="s">
        <v>2261</v>
      </c>
      <c r="J2108" s="1011" t="s">
        <v>1445</v>
      </c>
      <c r="K2108" s="1011" t="s">
        <v>1329</v>
      </c>
      <c r="L2108" s="1011" t="s">
        <v>47</v>
      </c>
      <c r="M2108" s="1011" t="s">
        <v>198</v>
      </c>
      <c r="N2108" s="1011">
        <v>24.75</v>
      </c>
      <c r="O2108" s="1011">
        <v>24.75</v>
      </c>
      <c r="P2108" s="1011">
        <v>495</v>
      </c>
      <c r="Q2108" s="1011">
        <v>1672.83</v>
      </c>
      <c r="R2108" s="1011">
        <v>520.09</v>
      </c>
      <c r="S2108" s="1011">
        <v>142.45999531999999</v>
      </c>
      <c r="T2108" s="1011">
        <v>0</v>
      </c>
      <c r="U2108" s="1011">
        <v>0</v>
      </c>
      <c r="V2108" s="1011">
        <v>520.09</v>
      </c>
      <c r="W2108" s="1011" t="s">
        <v>1446</v>
      </c>
      <c r="X2108" s="1011" t="s">
        <v>1331</v>
      </c>
      <c r="Y2108" s="1011" t="s">
        <v>2262</v>
      </c>
      <c r="AA2108" s="1011" t="s">
        <v>2263</v>
      </c>
      <c r="AB2108" s="1011" t="s">
        <v>140</v>
      </c>
    </row>
    <row r="2109" spans="1:28" x14ac:dyDescent="0.25">
      <c r="A2109" s="1011">
        <v>44114049</v>
      </c>
      <c r="B2109" s="1011" t="s">
        <v>2547</v>
      </c>
      <c r="C2109" s="1011" t="s">
        <v>1326</v>
      </c>
      <c r="D2109" s="1011" t="s">
        <v>1</v>
      </c>
      <c r="E2109" s="1011" t="s">
        <v>135</v>
      </c>
      <c r="F2109" s="1011" t="s">
        <v>15</v>
      </c>
      <c r="G2109" s="1011" t="s">
        <v>15</v>
      </c>
      <c r="H2109" s="1011" t="s">
        <v>530</v>
      </c>
      <c r="I2109" s="1011" t="s">
        <v>2548</v>
      </c>
      <c r="J2109" s="1011" t="s">
        <v>1499</v>
      </c>
      <c r="K2109" s="1011" t="s">
        <v>1329</v>
      </c>
      <c r="L2109" s="1011" t="s">
        <v>47</v>
      </c>
      <c r="M2109" s="1011" t="s">
        <v>198</v>
      </c>
      <c r="N2109" s="1011">
        <v>40</v>
      </c>
      <c r="O2109" s="1011">
        <v>23</v>
      </c>
      <c r="P2109" s="1011">
        <v>712.53</v>
      </c>
      <c r="Q2109" s="1011">
        <v>3194.61</v>
      </c>
      <c r="R2109" s="1011">
        <v>476.87345791000001</v>
      </c>
      <c r="S2109" s="1011">
        <v>197.95649287000001</v>
      </c>
      <c r="T2109" s="1011">
        <v>0.68345791</v>
      </c>
      <c r="U2109" s="1011">
        <v>0</v>
      </c>
      <c r="V2109" s="1011">
        <v>476.19</v>
      </c>
      <c r="W2109" s="1011" t="s">
        <v>1361</v>
      </c>
      <c r="X2109" s="1011" t="s">
        <v>1331</v>
      </c>
      <c r="Y2109" s="1011" t="s">
        <v>2549</v>
      </c>
      <c r="AA2109" s="1011" t="s">
        <v>2550</v>
      </c>
      <c r="AB2109" s="1011" t="s">
        <v>140</v>
      </c>
    </row>
    <row r="2110" spans="1:28" x14ac:dyDescent="0.25">
      <c r="A2110" s="1011">
        <v>54179593</v>
      </c>
      <c r="B2110" s="1011" t="s">
        <v>2494</v>
      </c>
      <c r="C2110" s="1011" t="s">
        <v>1326</v>
      </c>
      <c r="D2110" s="1011" t="s">
        <v>1</v>
      </c>
      <c r="E2110" s="1011" t="s">
        <v>135</v>
      </c>
      <c r="F2110" s="1011" t="s">
        <v>20</v>
      </c>
      <c r="G2110" s="1011" t="s">
        <v>20</v>
      </c>
      <c r="H2110" s="1011" t="s">
        <v>100</v>
      </c>
      <c r="I2110" s="1011" t="s">
        <v>1564</v>
      </c>
      <c r="J2110" s="1011" t="s">
        <v>1565</v>
      </c>
      <c r="K2110" s="1011" t="s">
        <v>1329</v>
      </c>
      <c r="L2110" s="1011" t="s">
        <v>47</v>
      </c>
      <c r="M2110" s="1011" t="s">
        <v>198</v>
      </c>
      <c r="N2110" s="1011">
        <v>27</v>
      </c>
      <c r="O2110" s="1011">
        <v>14</v>
      </c>
      <c r="P2110" s="1011">
        <v>732</v>
      </c>
      <c r="Q2110" s="1011">
        <v>1683.51</v>
      </c>
      <c r="R2110" s="1011">
        <v>176.14</v>
      </c>
      <c r="S2110" s="1011">
        <v>128.24747754000001</v>
      </c>
      <c r="T2110" s="1011">
        <v>0</v>
      </c>
      <c r="U2110" s="1011">
        <v>0</v>
      </c>
      <c r="V2110" s="1011">
        <v>176.14</v>
      </c>
      <c r="W2110" s="1011" t="s">
        <v>65</v>
      </c>
      <c r="X2110" s="1011" t="s">
        <v>1331</v>
      </c>
      <c r="Y2110" s="1011" t="s">
        <v>2495</v>
      </c>
      <c r="AA2110" s="1011" t="s">
        <v>2496</v>
      </c>
      <c r="AB2110" s="1011" t="s">
        <v>140</v>
      </c>
    </row>
    <row r="2111" spans="1:28" x14ac:dyDescent="0.25">
      <c r="A2111" s="1011">
        <v>23757057</v>
      </c>
      <c r="B2111" s="1011" t="s">
        <v>2307</v>
      </c>
      <c r="C2111" s="1011" t="s">
        <v>1326</v>
      </c>
      <c r="D2111" s="1011" t="s">
        <v>1</v>
      </c>
      <c r="E2111" s="1011" t="s">
        <v>135</v>
      </c>
      <c r="F2111" s="1011" t="s">
        <v>20</v>
      </c>
      <c r="G2111" s="1011" t="s">
        <v>20</v>
      </c>
      <c r="H2111" s="1011" t="s">
        <v>97</v>
      </c>
      <c r="I2111" s="1011" t="s">
        <v>1810</v>
      </c>
      <c r="J2111" s="1011" t="s">
        <v>1811</v>
      </c>
      <c r="K2111" s="1011" t="s">
        <v>1329</v>
      </c>
      <c r="L2111" s="1011" t="s">
        <v>47</v>
      </c>
      <c r="M2111" s="1011" t="s">
        <v>198</v>
      </c>
      <c r="N2111" s="1011">
        <v>155</v>
      </c>
      <c r="O2111" s="1011">
        <v>74</v>
      </c>
      <c r="P2111" s="1011">
        <v>5971.77</v>
      </c>
      <c r="Q2111" s="1011">
        <v>3498.45</v>
      </c>
      <c r="R2111" s="1011">
        <v>403.03</v>
      </c>
      <c r="S2111" s="1011">
        <v>504.34162793000002</v>
      </c>
      <c r="T2111" s="1011">
        <v>0</v>
      </c>
      <c r="U2111" s="1011">
        <v>0</v>
      </c>
      <c r="V2111" s="1011">
        <v>403.03</v>
      </c>
      <c r="W2111" s="1011" t="s">
        <v>1812</v>
      </c>
      <c r="X2111" s="1011" t="s">
        <v>1331</v>
      </c>
      <c r="Y2111" s="1011" t="s">
        <v>2308</v>
      </c>
      <c r="AA2111" s="1011" t="s">
        <v>2309</v>
      </c>
      <c r="AB2111" s="1011" t="s">
        <v>140</v>
      </c>
    </row>
    <row r="2112" spans="1:28" x14ac:dyDescent="0.25">
      <c r="A2112" s="1011">
        <v>4013058</v>
      </c>
      <c r="B2112" s="1011" t="s">
        <v>2184</v>
      </c>
      <c r="C2112" s="1011" t="s">
        <v>1326</v>
      </c>
      <c r="D2112" s="1011" t="s">
        <v>1</v>
      </c>
      <c r="E2112" s="1011" t="s">
        <v>135</v>
      </c>
      <c r="F2112" s="1011" t="s">
        <v>48</v>
      </c>
      <c r="G2112" s="1011" t="s">
        <v>48</v>
      </c>
      <c r="H2112" s="1011" t="s">
        <v>88</v>
      </c>
      <c r="I2112" s="1011" t="s">
        <v>1595</v>
      </c>
      <c r="J2112" s="1011" t="s">
        <v>1596</v>
      </c>
      <c r="K2112" s="1011" t="s">
        <v>1329</v>
      </c>
      <c r="L2112" s="1011" t="s">
        <v>47</v>
      </c>
      <c r="M2112" s="1011" t="s">
        <v>198</v>
      </c>
      <c r="N2112" s="1011">
        <v>49</v>
      </c>
      <c r="O2112" s="1011">
        <v>35</v>
      </c>
      <c r="P2112" s="1011">
        <v>307.5</v>
      </c>
      <c r="Q2112" s="1011">
        <v>1743.28</v>
      </c>
      <c r="R2112" s="1011">
        <v>112.69</v>
      </c>
      <c r="S2112" s="1011">
        <v>134.37435228000001</v>
      </c>
      <c r="T2112" s="1011">
        <v>0</v>
      </c>
      <c r="U2112" s="1011">
        <v>0</v>
      </c>
      <c r="V2112" s="1011">
        <v>112.69</v>
      </c>
      <c r="W2112" s="1011" t="s">
        <v>1597</v>
      </c>
      <c r="X2112" s="1011" t="s">
        <v>1331</v>
      </c>
      <c r="Y2112" s="1011" t="s">
        <v>2185</v>
      </c>
      <c r="AA2112" s="1011" t="s">
        <v>2186</v>
      </c>
      <c r="AB2112" s="1011" t="s">
        <v>140</v>
      </c>
    </row>
    <row r="2113" spans="1:28" x14ac:dyDescent="0.25">
      <c r="A2113" s="1011">
        <v>43796705</v>
      </c>
      <c r="B2113" s="1011" t="s">
        <v>1809</v>
      </c>
      <c r="C2113" s="1011" t="s">
        <v>1326</v>
      </c>
      <c r="D2113" s="1011" t="s">
        <v>1</v>
      </c>
      <c r="E2113" s="1011" t="s">
        <v>135</v>
      </c>
      <c r="F2113" s="1011" t="s">
        <v>6</v>
      </c>
      <c r="G2113" s="1011" t="s">
        <v>6</v>
      </c>
      <c r="H2113" s="1011" t="s">
        <v>92</v>
      </c>
      <c r="I2113" s="1011" t="s">
        <v>1810</v>
      </c>
      <c r="J2113" s="1011" t="s">
        <v>1811</v>
      </c>
      <c r="K2113" s="1011" t="s">
        <v>1329</v>
      </c>
      <c r="L2113" s="1011" t="s">
        <v>47</v>
      </c>
      <c r="M2113" s="1011" t="s">
        <v>198</v>
      </c>
      <c r="N2113" s="1011">
        <v>77</v>
      </c>
      <c r="O2113" s="1011">
        <v>76</v>
      </c>
      <c r="P2113" s="1011">
        <v>2641.52</v>
      </c>
      <c r="Q2113" s="1011">
        <v>1578.9</v>
      </c>
      <c r="R2113" s="1011">
        <v>36.61</v>
      </c>
      <c r="S2113" s="1011">
        <v>216.02844401999999</v>
      </c>
      <c r="T2113" s="1011">
        <v>0</v>
      </c>
      <c r="U2113" s="1011">
        <v>0</v>
      </c>
      <c r="V2113" s="1011">
        <v>36.61</v>
      </c>
      <c r="W2113" s="1011" t="s">
        <v>1812</v>
      </c>
      <c r="X2113" s="1011" t="s">
        <v>1331</v>
      </c>
      <c r="Y2113" s="1011" t="s">
        <v>1813</v>
      </c>
      <c r="AA2113" s="1011" t="s">
        <v>1814</v>
      </c>
      <c r="AB2113" s="1011" t="s">
        <v>140</v>
      </c>
    </row>
    <row r="2114" spans="1:28" x14ac:dyDescent="0.25">
      <c r="A2114" s="1011">
        <v>43757624</v>
      </c>
      <c r="B2114" s="1011" t="s">
        <v>2092</v>
      </c>
      <c r="C2114" s="1011" t="s">
        <v>1326</v>
      </c>
      <c r="D2114" s="1011" t="s">
        <v>1</v>
      </c>
      <c r="E2114" s="1011" t="s">
        <v>135</v>
      </c>
      <c r="F2114" s="1011" t="s">
        <v>6</v>
      </c>
      <c r="G2114" s="1011" t="s">
        <v>6</v>
      </c>
      <c r="H2114" s="1011" t="s">
        <v>95</v>
      </c>
      <c r="I2114" s="1011" t="s">
        <v>2093</v>
      </c>
      <c r="J2114" s="1011" t="s">
        <v>2094</v>
      </c>
      <c r="K2114" s="1011" t="s">
        <v>1329</v>
      </c>
      <c r="L2114" s="1011" t="s">
        <v>47</v>
      </c>
      <c r="M2114" s="1011" t="s">
        <v>198</v>
      </c>
      <c r="N2114" s="1011">
        <v>115</v>
      </c>
      <c r="O2114" s="1011">
        <v>114</v>
      </c>
      <c r="P2114" s="1011">
        <v>514.70000000000005</v>
      </c>
      <c r="Q2114" s="1011">
        <v>1800.62</v>
      </c>
      <c r="R2114" s="1011">
        <v>46.075795040000003</v>
      </c>
      <c r="S2114" s="1011">
        <v>615.33116995</v>
      </c>
      <c r="T2114" s="1011">
        <v>-4.4204960000000001E-2</v>
      </c>
      <c r="U2114" s="1011">
        <v>0</v>
      </c>
      <c r="V2114" s="1011">
        <v>46.12</v>
      </c>
      <c r="W2114" s="1011" t="s">
        <v>2095</v>
      </c>
      <c r="X2114" s="1011" t="s">
        <v>1331</v>
      </c>
      <c r="Y2114" s="1011" t="s">
        <v>2096</v>
      </c>
      <c r="AA2114" s="1011" t="s">
        <v>2097</v>
      </c>
      <c r="AB2114" s="1011" t="s">
        <v>140</v>
      </c>
    </row>
    <row r="2115" spans="1:28" x14ac:dyDescent="0.25">
      <c r="A2115" s="1011">
        <v>54044805</v>
      </c>
      <c r="B2115" s="1011" t="s">
        <v>1857</v>
      </c>
      <c r="C2115" s="1011" t="s">
        <v>1326</v>
      </c>
      <c r="D2115" s="1011" t="s">
        <v>113</v>
      </c>
      <c r="E2115" s="1011" t="s">
        <v>135</v>
      </c>
      <c r="F2115" s="1011" t="s">
        <v>267</v>
      </c>
      <c r="G2115" s="1011" t="s">
        <v>1687</v>
      </c>
      <c r="H2115" s="1011" t="s">
        <v>1394</v>
      </c>
      <c r="I2115" s="1011" t="s">
        <v>1858</v>
      </c>
      <c r="J2115" s="1011" t="s">
        <v>1859</v>
      </c>
      <c r="K2115" s="1011" t="s">
        <v>1329</v>
      </c>
      <c r="L2115" s="1011" t="s">
        <v>47</v>
      </c>
      <c r="M2115" s="1011" t="s">
        <v>198</v>
      </c>
      <c r="N2115" s="1011">
        <v>0</v>
      </c>
      <c r="O2115" s="1011">
        <v>0</v>
      </c>
      <c r="P2115" s="1011">
        <v>0</v>
      </c>
      <c r="Q2115" s="1011">
        <v>0</v>
      </c>
      <c r="R2115" s="1011">
        <v>0</v>
      </c>
      <c r="S2115" s="1011">
        <v>0</v>
      </c>
      <c r="T2115" s="1011">
        <v>0</v>
      </c>
      <c r="U2115" s="1011">
        <v>0</v>
      </c>
      <c r="V2115" s="1011">
        <v>0</v>
      </c>
      <c r="W2115" s="1011" t="s">
        <v>1860</v>
      </c>
      <c r="X2115" s="1011" t="s">
        <v>1331</v>
      </c>
      <c r="Y2115" s="1011" t="s">
        <v>1861</v>
      </c>
      <c r="AA2115" s="1011" t="s">
        <v>1862</v>
      </c>
      <c r="AB2115" s="1011" t="s">
        <v>140</v>
      </c>
    </row>
    <row r="2116" spans="1:28" x14ac:dyDescent="0.25">
      <c r="A2116" s="1011">
        <v>43922541</v>
      </c>
      <c r="B2116" s="1011" t="s">
        <v>2538</v>
      </c>
      <c r="C2116" s="1011" t="s">
        <v>1326</v>
      </c>
      <c r="D2116" s="1011" t="s">
        <v>1</v>
      </c>
      <c r="E2116" s="1011" t="s">
        <v>135</v>
      </c>
      <c r="F2116" s="1011" t="s">
        <v>35</v>
      </c>
      <c r="G2116" s="1011" t="s">
        <v>35</v>
      </c>
      <c r="H2116" s="1011" t="s">
        <v>93</v>
      </c>
      <c r="I2116" s="1011" t="s">
        <v>1498</v>
      </c>
      <c r="J2116" s="1011" t="s">
        <v>1499</v>
      </c>
      <c r="K2116" s="1011" t="s">
        <v>1329</v>
      </c>
      <c r="L2116" s="1011" t="s">
        <v>47</v>
      </c>
      <c r="M2116" s="1011" t="s">
        <v>198</v>
      </c>
      <c r="N2116" s="1011">
        <v>4</v>
      </c>
      <c r="O2116" s="1011">
        <v>4</v>
      </c>
      <c r="P2116" s="1011">
        <v>80</v>
      </c>
      <c r="Q2116" s="1011">
        <v>95.49</v>
      </c>
      <c r="R2116" s="1011">
        <v>13.47</v>
      </c>
      <c r="S2116" s="1011">
        <v>32.504649200000003</v>
      </c>
      <c r="T2116" s="1011">
        <v>0</v>
      </c>
      <c r="U2116" s="1011">
        <v>0</v>
      </c>
      <c r="V2116" s="1011">
        <v>13.47</v>
      </c>
      <c r="W2116" s="1011" t="s">
        <v>1361</v>
      </c>
      <c r="X2116" s="1011" t="s">
        <v>1331</v>
      </c>
      <c r="Y2116" s="1011" t="s">
        <v>2539</v>
      </c>
      <c r="AA2116" s="1011" t="s">
        <v>2540</v>
      </c>
      <c r="AB2116" s="1011" t="s">
        <v>140</v>
      </c>
    </row>
    <row r="2117" spans="1:28" x14ac:dyDescent="0.25">
      <c r="A2117" s="1011">
        <v>94172707</v>
      </c>
      <c r="B2117" s="1011" t="s">
        <v>2314</v>
      </c>
      <c r="C2117" s="1011" t="s">
        <v>1326</v>
      </c>
      <c r="D2117" s="1011" t="s">
        <v>1</v>
      </c>
      <c r="E2117" s="1011" t="s">
        <v>135</v>
      </c>
      <c r="F2117" s="1011" t="s">
        <v>34</v>
      </c>
      <c r="G2117" s="1011" t="s">
        <v>34</v>
      </c>
      <c r="H2117" s="1011" t="s">
        <v>88</v>
      </c>
      <c r="I2117" s="1011" t="s">
        <v>1388</v>
      </c>
      <c r="J2117" s="1011" t="s">
        <v>1389</v>
      </c>
      <c r="K2117" s="1011" t="s">
        <v>1329</v>
      </c>
      <c r="L2117" s="1011" t="s">
        <v>47</v>
      </c>
      <c r="M2117" s="1011" t="s">
        <v>198</v>
      </c>
      <c r="N2117" s="1011">
        <v>94</v>
      </c>
      <c r="O2117" s="1011">
        <v>23</v>
      </c>
      <c r="P2117" s="1011">
        <v>1365</v>
      </c>
      <c r="Q2117" s="1011">
        <v>3053.5</v>
      </c>
      <c r="R2117" s="1011">
        <v>229.5</v>
      </c>
      <c r="S2117" s="1011">
        <v>196.35</v>
      </c>
      <c r="T2117" s="1011">
        <v>0</v>
      </c>
      <c r="U2117" s="1011">
        <v>0</v>
      </c>
      <c r="V2117" s="1011">
        <v>229.5</v>
      </c>
      <c r="W2117" s="1011" t="s">
        <v>1390</v>
      </c>
      <c r="X2117" s="1011" t="s">
        <v>1331</v>
      </c>
      <c r="Y2117" s="1011" t="s">
        <v>2315</v>
      </c>
      <c r="AA2117" s="1011" t="s">
        <v>2316</v>
      </c>
      <c r="AB2117" s="1011" t="s">
        <v>140</v>
      </c>
    </row>
    <row r="2118" spans="1:28" x14ac:dyDescent="0.25">
      <c r="A2118" s="1011">
        <v>34148098</v>
      </c>
      <c r="B2118" s="1011" t="s">
        <v>1393</v>
      </c>
      <c r="C2118" s="1011" t="s">
        <v>1326</v>
      </c>
      <c r="D2118" s="1011" t="s">
        <v>113</v>
      </c>
      <c r="E2118" s="1011" t="s">
        <v>135</v>
      </c>
      <c r="F2118" s="1011" t="s">
        <v>6</v>
      </c>
      <c r="G2118" s="1011" t="s">
        <v>6</v>
      </c>
      <c r="H2118" s="1011" t="s">
        <v>529</v>
      </c>
      <c r="I2118" s="1011" t="s">
        <v>1395</v>
      </c>
      <c r="J2118" s="1011" t="s">
        <v>1396</v>
      </c>
      <c r="K2118" s="1011" t="s">
        <v>1329</v>
      </c>
      <c r="L2118" s="1011" t="s">
        <v>47</v>
      </c>
      <c r="M2118" s="1011" t="s">
        <v>198</v>
      </c>
      <c r="N2118" s="1011">
        <v>38</v>
      </c>
      <c r="O2118" s="1011">
        <v>38</v>
      </c>
      <c r="P2118" s="1011">
        <v>389.1</v>
      </c>
      <c r="Q2118" s="1011">
        <v>4128.59</v>
      </c>
      <c r="R2118" s="1011">
        <v>245.30751101000001</v>
      </c>
      <c r="S2118" s="1011">
        <v>80.3245</v>
      </c>
      <c r="T2118" s="1011">
        <v>0.10751101</v>
      </c>
      <c r="U2118" s="1011">
        <v>19.809999999999999</v>
      </c>
      <c r="V2118" s="1011">
        <v>265.01</v>
      </c>
      <c r="W2118" s="1011" t="s">
        <v>1397</v>
      </c>
      <c r="X2118" s="1011" t="s">
        <v>1331</v>
      </c>
      <c r="Y2118" s="1011" t="s">
        <v>1398</v>
      </c>
      <c r="AA2118" s="1011" t="s">
        <v>1399</v>
      </c>
      <c r="AB2118" s="1011" t="s">
        <v>140</v>
      </c>
    </row>
    <row r="2119" spans="1:28" x14ac:dyDescent="0.25">
      <c r="A2119" s="1011">
        <v>4232021</v>
      </c>
      <c r="B2119" s="1011" t="s">
        <v>1932</v>
      </c>
      <c r="C2119" s="1011" t="s">
        <v>1326</v>
      </c>
      <c r="D2119" s="1011" t="s">
        <v>1</v>
      </c>
      <c r="E2119" s="1011" t="s">
        <v>135</v>
      </c>
      <c r="F2119" s="1011" t="s">
        <v>34</v>
      </c>
      <c r="G2119" s="1011" t="s">
        <v>34</v>
      </c>
      <c r="H2119" s="1011" t="s">
        <v>529</v>
      </c>
      <c r="I2119" s="1011" t="s">
        <v>1933</v>
      </c>
      <c r="J2119" s="1011" t="s">
        <v>1934</v>
      </c>
      <c r="K2119" s="1011" t="s">
        <v>1329</v>
      </c>
      <c r="L2119" s="1011" t="s">
        <v>47</v>
      </c>
      <c r="M2119" s="1011" t="s">
        <v>198</v>
      </c>
      <c r="N2119" s="1011">
        <v>31</v>
      </c>
      <c r="O2119" s="1011">
        <v>31</v>
      </c>
      <c r="P2119" s="1011">
        <v>328.66</v>
      </c>
      <c r="Q2119" s="1011">
        <v>5121.33</v>
      </c>
      <c r="R2119" s="1011">
        <v>216.05710041</v>
      </c>
      <c r="S2119" s="1011">
        <v>54.298999999999999</v>
      </c>
      <c r="T2119" s="1011">
        <v>0.93710040999999999</v>
      </c>
      <c r="U2119" s="1011">
        <v>88.69</v>
      </c>
      <c r="V2119" s="1011">
        <v>303.81</v>
      </c>
      <c r="W2119" s="1011" t="s">
        <v>1935</v>
      </c>
      <c r="X2119" s="1011" t="s">
        <v>1331</v>
      </c>
      <c r="Y2119" s="1011" t="s">
        <v>1936</v>
      </c>
      <c r="AA2119" s="1011" t="s">
        <v>1399</v>
      </c>
      <c r="AB2119" s="1011" t="s">
        <v>140</v>
      </c>
    </row>
    <row r="2120" spans="1:28" x14ac:dyDescent="0.25">
      <c r="A2120" s="1011">
        <v>34116459</v>
      </c>
      <c r="B2120" s="1011" t="s">
        <v>2551</v>
      </c>
      <c r="C2120" s="1011" t="s">
        <v>1326</v>
      </c>
      <c r="D2120" s="1011" t="s">
        <v>1</v>
      </c>
      <c r="E2120" s="1011" t="s">
        <v>135</v>
      </c>
      <c r="F2120" s="1011" t="s">
        <v>36</v>
      </c>
      <c r="G2120" s="1011" t="s">
        <v>36</v>
      </c>
      <c r="H2120" s="1011" t="s">
        <v>96</v>
      </c>
      <c r="I2120" s="1011" t="s">
        <v>1656</v>
      </c>
      <c r="J2120" s="1011" t="s">
        <v>1657</v>
      </c>
      <c r="K2120" s="1011" t="s">
        <v>1329</v>
      </c>
      <c r="L2120" s="1011" t="s">
        <v>47</v>
      </c>
      <c r="M2120" s="1011" t="s">
        <v>198</v>
      </c>
      <c r="N2120" s="1011">
        <v>59</v>
      </c>
      <c r="O2120" s="1011">
        <v>59</v>
      </c>
      <c r="P2120" s="1011">
        <v>188.42</v>
      </c>
      <c r="Q2120" s="1011">
        <v>1286.23</v>
      </c>
      <c r="R2120" s="1011">
        <v>407.45</v>
      </c>
      <c r="S2120" s="1011">
        <v>56.932370890000001</v>
      </c>
      <c r="T2120" s="1011">
        <v>0</v>
      </c>
      <c r="U2120" s="1011">
        <v>0</v>
      </c>
      <c r="V2120" s="1011">
        <v>407.45</v>
      </c>
      <c r="W2120" s="1011" t="s">
        <v>1658</v>
      </c>
      <c r="X2120" s="1011" t="s">
        <v>1331</v>
      </c>
      <c r="Y2120" s="1011" t="s">
        <v>2552</v>
      </c>
      <c r="AA2120" s="1011" t="s">
        <v>1791</v>
      </c>
      <c r="AB2120" s="1011" t="s">
        <v>140</v>
      </c>
    </row>
    <row r="2121" spans="1:28" x14ac:dyDescent="0.25">
      <c r="A2121" s="1011">
        <v>13904818</v>
      </c>
      <c r="B2121" s="1011" t="s">
        <v>2363</v>
      </c>
      <c r="C2121" s="1011" t="s">
        <v>1326</v>
      </c>
      <c r="D2121" s="1011" t="s">
        <v>1</v>
      </c>
      <c r="E2121" s="1011" t="s">
        <v>135</v>
      </c>
      <c r="F2121" s="1011" t="s">
        <v>6</v>
      </c>
      <c r="G2121" s="1011" t="s">
        <v>6</v>
      </c>
      <c r="H2121" s="1011" t="s">
        <v>88</v>
      </c>
      <c r="I2121" s="1011" t="s">
        <v>2364</v>
      </c>
      <c r="J2121" s="1011" t="s">
        <v>2365</v>
      </c>
      <c r="K2121" s="1011" t="s">
        <v>1329</v>
      </c>
      <c r="L2121" s="1011" t="s">
        <v>47</v>
      </c>
      <c r="M2121" s="1011" t="s">
        <v>198</v>
      </c>
      <c r="N2121" s="1011">
        <v>87</v>
      </c>
      <c r="O2121" s="1011">
        <v>87</v>
      </c>
      <c r="P2121" s="1011">
        <v>1250</v>
      </c>
      <c r="Q2121" s="1011">
        <v>3412.24</v>
      </c>
      <c r="R2121" s="1011">
        <v>136.04</v>
      </c>
      <c r="S2121" s="1011">
        <v>514.03194179000002</v>
      </c>
      <c r="T2121" s="1011">
        <v>0</v>
      </c>
      <c r="U2121" s="1011">
        <v>0</v>
      </c>
      <c r="V2121" s="1011">
        <v>136.04</v>
      </c>
      <c r="W2121" s="1011" t="s">
        <v>2366</v>
      </c>
      <c r="X2121" s="1011" t="s">
        <v>1331</v>
      </c>
      <c r="Y2121" s="1011" t="s">
        <v>2367</v>
      </c>
      <c r="AA2121" s="1011" t="s">
        <v>2368</v>
      </c>
      <c r="AB2121" s="1011" t="s">
        <v>140</v>
      </c>
    </row>
    <row r="2122" spans="1:28" x14ac:dyDescent="0.25">
      <c r="A2122" s="1011">
        <v>34261214</v>
      </c>
      <c r="B2122" s="1011" t="s">
        <v>2303</v>
      </c>
      <c r="C2122" s="1011" t="s">
        <v>1326</v>
      </c>
      <c r="D2122" s="1011" t="s">
        <v>1</v>
      </c>
      <c r="E2122" s="1011" t="s">
        <v>135</v>
      </c>
      <c r="F2122" s="1011" t="s">
        <v>20</v>
      </c>
      <c r="G2122" s="1011" t="s">
        <v>20</v>
      </c>
      <c r="H2122" s="1011" t="s">
        <v>92</v>
      </c>
      <c r="I2122" s="1011" t="s">
        <v>2304</v>
      </c>
      <c r="J2122" s="1011" t="s">
        <v>1510</v>
      </c>
      <c r="K2122" s="1011" t="s">
        <v>1329</v>
      </c>
      <c r="L2122" s="1011" t="s">
        <v>47</v>
      </c>
      <c r="M2122" s="1011" t="s">
        <v>198</v>
      </c>
      <c r="N2122" s="1011">
        <v>101</v>
      </c>
      <c r="O2122" s="1011">
        <v>101</v>
      </c>
      <c r="P2122" s="1011">
        <v>3506.56</v>
      </c>
      <c r="Q2122" s="1011">
        <v>2071.5300000000002</v>
      </c>
      <c r="R2122" s="1011">
        <v>-64.739999999999995</v>
      </c>
      <c r="S2122" s="1011">
        <v>290.69481318999999</v>
      </c>
      <c r="T2122" s="1011">
        <v>0</v>
      </c>
      <c r="U2122" s="1011">
        <v>0</v>
      </c>
      <c r="V2122" s="1011">
        <v>-64.739999999999995</v>
      </c>
      <c r="W2122" s="1011" t="s">
        <v>1511</v>
      </c>
      <c r="X2122" s="1011" t="s">
        <v>1331</v>
      </c>
      <c r="Y2122" s="1011" t="s">
        <v>2305</v>
      </c>
      <c r="AA2122" s="1011" t="s">
        <v>2306</v>
      </c>
      <c r="AB2122" s="1011" t="s">
        <v>140</v>
      </c>
    </row>
    <row r="2123" spans="1:28" x14ac:dyDescent="0.25">
      <c r="A2123" s="1011">
        <v>63998637</v>
      </c>
      <c r="B2123" s="1011" t="s">
        <v>2297</v>
      </c>
      <c r="C2123" s="1011" t="s">
        <v>1326</v>
      </c>
      <c r="D2123" s="1011" t="s">
        <v>1</v>
      </c>
      <c r="E2123" s="1011" t="s">
        <v>135</v>
      </c>
      <c r="F2123" s="1011" t="s">
        <v>20</v>
      </c>
      <c r="G2123" s="1011" t="s">
        <v>20</v>
      </c>
      <c r="H2123" s="1011" t="s">
        <v>95</v>
      </c>
      <c r="I2123" s="1011" t="s">
        <v>2212</v>
      </c>
      <c r="J2123" s="1011" t="s">
        <v>1669</v>
      </c>
      <c r="K2123" s="1011" t="s">
        <v>1329</v>
      </c>
      <c r="L2123" s="1011" t="s">
        <v>47</v>
      </c>
      <c r="M2123" s="1011" t="s">
        <v>198</v>
      </c>
      <c r="N2123" s="1011">
        <v>102</v>
      </c>
      <c r="O2123" s="1011">
        <v>88</v>
      </c>
      <c r="P2123" s="1011">
        <v>1397.59</v>
      </c>
      <c r="Q2123" s="1011">
        <v>4099.33</v>
      </c>
      <c r="R2123" s="1011">
        <v>245.17494549</v>
      </c>
      <c r="S2123" s="1011">
        <v>1605.7577405699999</v>
      </c>
      <c r="T2123" s="1011">
        <v>-5.0545099999999999E-3</v>
      </c>
      <c r="U2123" s="1011">
        <v>0</v>
      </c>
      <c r="V2123" s="1011">
        <v>245.18</v>
      </c>
      <c r="W2123" s="1011" t="s">
        <v>1670</v>
      </c>
      <c r="X2123" s="1011" t="s">
        <v>1331</v>
      </c>
      <c r="Y2123" s="1011" t="s">
        <v>2298</v>
      </c>
      <c r="AA2123" s="1011" t="s">
        <v>2299</v>
      </c>
      <c r="AB2123" s="1011" t="s">
        <v>140</v>
      </c>
    </row>
    <row r="2124" spans="1:28" x14ac:dyDescent="0.25">
      <c r="A2124" s="1011">
        <v>64181985</v>
      </c>
      <c r="B2124" s="1011" t="s">
        <v>2065</v>
      </c>
      <c r="C2124" s="1011" t="s">
        <v>1326</v>
      </c>
      <c r="D2124" s="1011" t="s">
        <v>1</v>
      </c>
      <c r="E2124" s="1011" t="s">
        <v>135</v>
      </c>
      <c r="F2124" s="1011" t="s">
        <v>20</v>
      </c>
      <c r="G2124" s="1011" t="s">
        <v>20</v>
      </c>
      <c r="H2124" s="1011" t="s">
        <v>92</v>
      </c>
      <c r="I2124" s="1011" t="s">
        <v>2066</v>
      </c>
      <c r="J2124" s="1011" t="s">
        <v>2067</v>
      </c>
      <c r="K2124" s="1011" t="s">
        <v>1329</v>
      </c>
      <c r="L2124" s="1011" t="s">
        <v>47</v>
      </c>
      <c r="M2124" s="1011" t="s">
        <v>198</v>
      </c>
      <c r="N2124" s="1011">
        <v>172</v>
      </c>
      <c r="O2124" s="1011">
        <v>171</v>
      </c>
      <c r="P2124" s="1011">
        <v>6035</v>
      </c>
      <c r="Q2124" s="1011">
        <v>3276.82</v>
      </c>
      <c r="R2124" s="1011">
        <v>-252.84</v>
      </c>
      <c r="S2124" s="1011">
        <v>478.72807517000001</v>
      </c>
      <c r="T2124" s="1011">
        <v>0</v>
      </c>
      <c r="U2124" s="1011">
        <v>0</v>
      </c>
      <c r="V2124" s="1011">
        <v>-252.84</v>
      </c>
      <c r="W2124" s="1011" t="s">
        <v>2068</v>
      </c>
      <c r="X2124" s="1011" t="s">
        <v>1331</v>
      </c>
      <c r="Y2124" s="1011" t="s">
        <v>2069</v>
      </c>
      <c r="Z2124" s="1011" t="s">
        <v>2070</v>
      </c>
      <c r="AA2124" s="1011" t="s">
        <v>2071</v>
      </c>
      <c r="AB2124" s="1011" t="s">
        <v>140</v>
      </c>
    </row>
    <row r="2125" spans="1:28" x14ac:dyDescent="0.25">
      <c r="A2125" s="1011">
        <v>94011400</v>
      </c>
      <c r="B2125" s="1011" t="s">
        <v>1735</v>
      </c>
      <c r="C2125" s="1011" t="s">
        <v>1326</v>
      </c>
      <c r="D2125" s="1011" t="s">
        <v>1</v>
      </c>
      <c r="E2125" s="1011" t="s">
        <v>135</v>
      </c>
      <c r="F2125" s="1011" t="s">
        <v>20</v>
      </c>
      <c r="G2125" s="1011" t="s">
        <v>20</v>
      </c>
      <c r="H2125" s="1011" t="s">
        <v>530</v>
      </c>
      <c r="I2125" s="1011" t="s">
        <v>1579</v>
      </c>
      <c r="J2125" s="1011" t="s">
        <v>1396</v>
      </c>
      <c r="K2125" s="1011" t="s">
        <v>1329</v>
      </c>
      <c r="L2125" s="1011" t="s">
        <v>47</v>
      </c>
      <c r="M2125" s="1011" t="s">
        <v>198</v>
      </c>
      <c r="N2125" s="1011">
        <v>30</v>
      </c>
      <c r="O2125" s="1011">
        <v>30</v>
      </c>
      <c r="P2125" s="1011">
        <v>2249.1999999999998</v>
      </c>
      <c r="Q2125" s="1011">
        <v>4833.1400000000003</v>
      </c>
      <c r="R2125" s="1011">
        <v>229.38</v>
      </c>
      <c r="S2125" s="1011">
        <v>537.54401623000001</v>
      </c>
      <c r="T2125" s="1011">
        <v>0</v>
      </c>
      <c r="U2125" s="1011">
        <v>0</v>
      </c>
      <c r="V2125" s="1011">
        <v>229.38</v>
      </c>
      <c r="W2125" s="1011" t="s">
        <v>1397</v>
      </c>
      <c r="X2125" s="1011" t="s">
        <v>1331</v>
      </c>
      <c r="Y2125" s="1011" t="s">
        <v>1736</v>
      </c>
      <c r="AA2125" s="1011" t="s">
        <v>1737</v>
      </c>
      <c r="AB2125" s="1011" t="s">
        <v>140</v>
      </c>
    </row>
    <row r="2126" spans="1:28" x14ac:dyDescent="0.25">
      <c r="A2126" s="1011">
        <v>14163976</v>
      </c>
      <c r="B2126" s="1011" t="s">
        <v>1636</v>
      </c>
      <c r="C2126" s="1011" t="s">
        <v>1326</v>
      </c>
      <c r="D2126" s="1011" t="s">
        <v>1</v>
      </c>
      <c r="E2126" s="1011" t="s">
        <v>135</v>
      </c>
      <c r="F2126" s="1011" t="s">
        <v>6</v>
      </c>
      <c r="G2126" s="1011" t="s">
        <v>6</v>
      </c>
      <c r="H2126" s="1011" t="s">
        <v>100</v>
      </c>
      <c r="I2126" s="1011" t="s">
        <v>1637</v>
      </c>
      <c r="J2126" s="1011" t="s">
        <v>1360</v>
      </c>
      <c r="K2126" s="1011" t="s">
        <v>1329</v>
      </c>
      <c r="L2126" s="1011" t="s">
        <v>47</v>
      </c>
      <c r="M2126" s="1011" t="s">
        <v>198</v>
      </c>
      <c r="N2126" s="1011">
        <v>24</v>
      </c>
      <c r="O2126" s="1011">
        <v>24</v>
      </c>
      <c r="P2126" s="1011">
        <v>620</v>
      </c>
      <c r="Q2126" s="1011">
        <v>1811.51</v>
      </c>
      <c r="R2126" s="1011">
        <v>311.63</v>
      </c>
      <c r="S2126" s="1011">
        <v>164.26872713</v>
      </c>
      <c r="T2126" s="1011">
        <v>0</v>
      </c>
      <c r="U2126" s="1011">
        <v>0</v>
      </c>
      <c r="V2126" s="1011">
        <v>311.63</v>
      </c>
      <c r="W2126" s="1011" t="s">
        <v>1361</v>
      </c>
      <c r="X2126" s="1011" t="s">
        <v>1331</v>
      </c>
      <c r="Y2126" s="1011" t="s">
        <v>1638</v>
      </c>
      <c r="AA2126" s="1011" t="s">
        <v>1639</v>
      </c>
      <c r="AB2126" s="1011" t="s">
        <v>140</v>
      </c>
    </row>
    <row r="2127" spans="1:28" x14ac:dyDescent="0.25">
      <c r="A2127" s="1011">
        <v>44135580</v>
      </c>
      <c r="B2127" s="1011" t="s">
        <v>1969</v>
      </c>
      <c r="C2127" s="1011" t="s">
        <v>1326</v>
      </c>
      <c r="D2127" s="1011" t="s">
        <v>1</v>
      </c>
      <c r="E2127" s="1011" t="s">
        <v>135</v>
      </c>
      <c r="F2127" s="1011" t="s">
        <v>38</v>
      </c>
      <c r="G2127" s="1011" t="s">
        <v>38</v>
      </c>
      <c r="H2127" s="1011" t="s">
        <v>86</v>
      </c>
      <c r="I2127" s="1011" t="s">
        <v>1903</v>
      </c>
      <c r="J2127" s="1011" t="s">
        <v>1904</v>
      </c>
      <c r="K2127" s="1011" t="s">
        <v>1329</v>
      </c>
      <c r="L2127" s="1011" t="s">
        <v>47</v>
      </c>
      <c r="M2127" s="1011" t="s">
        <v>198</v>
      </c>
      <c r="N2127" s="1011">
        <v>13</v>
      </c>
      <c r="O2127" s="1011">
        <v>0</v>
      </c>
      <c r="P2127" s="1011">
        <v>312</v>
      </c>
      <c r="Q2127" s="1011">
        <v>614.96</v>
      </c>
      <c r="R2127" s="1011">
        <v>90.63</v>
      </c>
      <c r="S2127" s="1011">
        <v>73.64</v>
      </c>
      <c r="T2127" s="1011">
        <v>0</v>
      </c>
      <c r="U2127" s="1011">
        <v>0</v>
      </c>
      <c r="V2127" s="1011">
        <v>90.63</v>
      </c>
      <c r="W2127" s="1011" t="s">
        <v>1905</v>
      </c>
      <c r="X2127" s="1011" t="s">
        <v>1331</v>
      </c>
      <c r="Y2127" s="1011" t="s">
        <v>1970</v>
      </c>
      <c r="AA2127" s="1011" t="s">
        <v>1971</v>
      </c>
      <c r="AB2127" s="1011" t="s">
        <v>140</v>
      </c>
    </row>
    <row r="2128" spans="1:28" x14ac:dyDescent="0.25">
      <c r="A2128" s="1011">
        <v>44180420</v>
      </c>
      <c r="B2128" s="1011" t="s">
        <v>1600</v>
      </c>
      <c r="C2128" s="1011" t="s">
        <v>1326</v>
      </c>
      <c r="D2128" s="1011" t="s">
        <v>1</v>
      </c>
      <c r="E2128" s="1011" t="s">
        <v>135</v>
      </c>
      <c r="F2128" s="1011" t="s">
        <v>11</v>
      </c>
      <c r="G2128" s="1011" t="s">
        <v>11</v>
      </c>
      <c r="H2128" s="1011" t="s">
        <v>104</v>
      </c>
      <c r="I2128" s="1011" t="s">
        <v>1601</v>
      </c>
      <c r="J2128" s="1011" t="s">
        <v>1602</v>
      </c>
      <c r="K2128" s="1011" t="s">
        <v>1329</v>
      </c>
      <c r="L2128" s="1011" t="s">
        <v>47</v>
      </c>
      <c r="M2128" s="1011" t="s">
        <v>198</v>
      </c>
      <c r="N2128" s="1011">
        <v>51</v>
      </c>
      <c r="O2128" s="1011">
        <v>51</v>
      </c>
      <c r="P2128" s="1011">
        <v>1352.99</v>
      </c>
      <c r="Q2128" s="1011">
        <v>4402.6499999999996</v>
      </c>
      <c r="R2128" s="1011">
        <v>1083.3900000000001</v>
      </c>
      <c r="S2128" s="1011">
        <v>535.03669654999999</v>
      </c>
      <c r="T2128" s="1011">
        <v>0</v>
      </c>
      <c r="U2128" s="1011">
        <v>0</v>
      </c>
      <c r="V2128" s="1011">
        <v>1083.3900000000001</v>
      </c>
      <c r="W2128" s="1011" t="s">
        <v>1603</v>
      </c>
      <c r="X2128" s="1011" t="s">
        <v>1331</v>
      </c>
      <c r="Y2128" s="1011" t="s">
        <v>1604</v>
      </c>
      <c r="AA2128" s="1011" t="s">
        <v>1605</v>
      </c>
      <c r="AB2128" s="1011" t="s">
        <v>140</v>
      </c>
    </row>
    <row r="2129" spans="1:28" x14ac:dyDescent="0.25">
      <c r="A2129" s="1011">
        <v>73754913</v>
      </c>
      <c r="B2129" s="1011" t="s">
        <v>1778</v>
      </c>
      <c r="C2129" s="1011" t="s">
        <v>1326</v>
      </c>
      <c r="D2129" s="1011" t="s">
        <v>1</v>
      </c>
      <c r="E2129" s="1011" t="s">
        <v>135</v>
      </c>
      <c r="F2129" s="1011" t="s">
        <v>0</v>
      </c>
      <c r="G2129" s="1011" t="s">
        <v>0</v>
      </c>
      <c r="H2129" s="1011" t="s">
        <v>100</v>
      </c>
      <c r="I2129" s="1011" t="s">
        <v>1779</v>
      </c>
      <c r="J2129" s="1011" t="s">
        <v>1780</v>
      </c>
      <c r="K2129" s="1011" t="s">
        <v>1329</v>
      </c>
      <c r="L2129" s="1011" t="s">
        <v>47</v>
      </c>
      <c r="M2129" s="1011" t="s">
        <v>198</v>
      </c>
      <c r="N2129" s="1011">
        <v>62</v>
      </c>
      <c r="O2129" s="1011">
        <v>62</v>
      </c>
      <c r="P2129" s="1011">
        <v>1240</v>
      </c>
      <c r="Q2129" s="1011">
        <v>4162.4799999999996</v>
      </c>
      <c r="R2129" s="1011">
        <v>930.6</v>
      </c>
      <c r="S2129" s="1011">
        <v>395.39503436000001</v>
      </c>
      <c r="T2129" s="1011">
        <v>0</v>
      </c>
      <c r="U2129" s="1011">
        <v>0</v>
      </c>
      <c r="V2129" s="1011">
        <v>930.6</v>
      </c>
      <c r="W2129" s="1011" t="s">
        <v>1781</v>
      </c>
      <c r="X2129" s="1011" t="s">
        <v>1331</v>
      </c>
      <c r="Y2129" s="1011" t="s">
        <v>1782</v>
      </c>
      <c r="AA2129" s="1011" t="s">
        <v>1783</v>
      </c>
      <c r="AB2129" s="1011" t="s">
        <v>140</v>
      </c>
    </row>
    <row r="2130" spans="1:28" x14ac:dyDescent="0.25">
      <c r="A2130" s="1011">
        <v>73766974</v>
      </c>
      <c r="B2130" s="1011" t="s">
        <v>2505</v>
      </c>
      <c r="C2130" s="1011" t="s">
        <v>1326</v>
      </c>
      <c r="D2130" s="1011" t="s">
        <v>1</v>
      </c>
      <c r="E2130" s="1011" t="s">
        <v>135</v>
      </c>
      <c r="F2130" s="1011" t="s">
        <v>34</v>
      </c>
      <c r="G2130" s="1011" t="s">
        <v>34</v>
      </c>
      <c r="H2130" s="1011" t="s">
        <v>1394</v>
      </c>
      <c r="I2130" s="1011" t="s">
        <v>1327</v>
      </c>
      <c r="J2130" s="1011" t="s">
        <v>1328</v>
      </c>
      <c r="K2130" s="1011" t="s">
        <v>1329</v>
      </c>
      <c r="L2130" s="1011" t="s">
        <v>47</v>
      </c>
      <c r="M2130" s="1011" t="s">
        <v>198</v>
      </c>
      <c r="N2130" s="1011">
        <v>0</v>
      </c>
      <c r="O2130" s="1011">
        <v>0</v>
      </c>
      <c r="P2130" s="1011">
        <v>0</v>
      </c>
      <c r="Q2130" s="1011">
        <v>0</v>
      </c>
      <c r="R2130" s="1011">
        <v>0</v>
      </c>
      <c r="S2130" s="1011">
        <v>0</v>
      </c>
      <c r="T2130" s="1011">
        <v>0</v>
      </c>
      <c r="U2130" s="1011">
        <v>0</v>
      </c>
      <c r="V2130" s="1011">
        <v>0</v>
      </c>
      <c r="W2130" s="1011" t="s">
        <v>1330</v>
      </c>
      <c r="X2130" s="1011" t="s">
        <v>1331</v>
      </c>
      <c r="Y2130" s="1011" t="s">
        <v>2506</v>
      </c>
      <c r="AA2130" s="1011" t="s">
        <v>2507</v>
      </c>
      <c r="AB2130" s="1011" t="s">
        <v>140</v>
      </c>
    </row>
    <row r="2131" spans="1:28" x14ac:dyDescent="0.25">
      <c r="A2131" s="1011">
        <v>44159820</v>
      </c>
      <c r="B2131" s="1011" t="s">
        <v>1629</v>
      </c>
      <c r="C2131" s="1011" t="s">
        <v>1326</v>
      </c>
      <c r="D2131" s="1011" t="s">
        <v>1</v>
      </c>
      <c r="E2131" s="1011" t="s">
        <v>135</v>
      </c>
      <c r="F2131" s="1011" t="s">
        <v>14</v>
      </c>
      <c r="G2131" s="1011" t="s">
        <v>14</v>
      </c>
      <c r="H2131" s="1011" t="s">
        <v>96</v>
      </c>
      <c r="I2131" s="1011" t="s">
        <v>1630</v>
      </c>
      <c r="J2131" s="1011" t="s">
        <v>1416</v>
      </c>
      <c r="K2131" s="1011" t="s">
        <v>1329</v>
      </c>
      <c r="L2131" s="1011" t="s">
        <v>47</v>
      </c>
      <c r="M2131" s="1011" t="s">
        <v>198</v>
      </c>
      <c r="N2131" s="1011">
        <v>67</v>
      </c>
      <c r="O2131" s="1011">
        <v>9</v>
      </c>
      <c r="P2131" s="1011">
        <v>563.57000000000005</v>
      </c>
      <c r="Q2131" s="1011">
        <v>3273.68</v>
      </c>
      <c r="R2131" s="1011">
        <v>424.50739391000002</v>
      </c>
      <c r="S2131" s="1011">
        <v>241.59886406999999</v>
      </c>
      <c r="T2131" s="1011">
        <v>-3.2606089999999997E-2</v>
      </c>
      <c r="U2131" s="1011">
        <v>8.25</v>
      </c>
      <c r="V2131" s="1011">
        <v>432.79</v>
      </c>
      <c r="W2131" s="1011" t="s">
        <v>1397</v>
      </c>
      <c r="X2131" s="1011" t="s">
        <v>1331</v>
      </c>
      <c r="Y2131" s="1011" t="s">
        <v>1631</v>
      </c>
      <c r="AA2131" s="1011" t="s">
        <v>1632</v>
      </c>
      <c r="AB2131" s="1011" t="s">
        <v>140</v>
      </c>
    </row>
    <row r="2132" spans="1:28" x14ac:dyDescent="0.25">
      <c r="A2132" s="1011">
        <v>43796705</v>
      </c>
      <c r="B2132" s="1011" t="s">
        <v>1809</v>
      </c>
      <c r="C2132" s="1011" t="s">
        <v>1326</v>
      </c>
      <c r="D2132" s="1011" t="s">
        <v>1</v>
      </c>
      <c r="E2132" s="1011" t="s">
        <v>135</v>
      </c>
      <c r="F2132" s="1011" t="s">
        <v>6</v>
      </c>
      <c r="G2132" s="1011" t="s">
        <v>6</v>
      </c>
      <c r="H2132" s="1011" t="s">
        <v>96</v>
      </c>
      <c r="I2132" s="1011" t="s">
        <v>1810</v>
      </c>
      <c r="J2132" s="1011" t="s">
        <v>1811</v>
      </c>
      <c r="K2132" s="1011" t="s">
        <v>1329</v>
      </c>
      <c r="L2132" s="1011" t="s">
        <v>47</v>
      </c>
      <c r="M2132" s="1011" t="s">
        <v>198</v>
      </c>
      <c r="N2132" s="1011">
        <v>4</v>
      </c>
      <c r="O2132" s="1011">
        <v>4</v>
      </c>
      <c r="P2132" s="1011">
        <v>2.36</v>
      </c>
      <c r="Q2132" s="1011">
        <v>82.43</v>
      </c>
      <c r="R2132" s="1011">
        <v>15.62</v>
      </c>
      <c r="S2132" s="1011">
        <v>8.08</v>
      </c>
      <c r="T2132" s="1011">
        <v>0</v>
      </c>
      <c r="U2132" s="1011">
        <v>0</v>
      </c>
      <c r="V2132" s="1011">
        <v>15.62</v>
      </c>
      <c r="W2132" s="1011" t="s">
        <v>1812</v>
      </c>
      <c r="X2132" s="1011" t="s">
        <v>1331</v>
      </c>
      <c r="Y2132" s="1011" t="s">
        <v>1813</v>
      </c>
      <c r="AA2132" s="1011" t="s">
        <v>1814</v>
      </c>
      <c r="AB2132" s="1011" t="s">
        <v>140</v>
      </c>
    </row>
    <row r="2133" spans="1:28" x14ac:dyDescent="0.25">
      <c r="A2133" s="1011">
        <v>94182433</v>
      </c>
      <c r="B2133" s="1011" t="s">
        <v>1753</v>
      </c>
      <c r="C2133" s="1011" t="s">
        <v>1326</v>
      </c>
      <c r="D2133" s="1011" t="s">
        <v>1</v>
      </c>
      <c r="E2133" s="1011" t="s">
        <v>135</v>
      </c>
      <c r="F2133" s="1011" t="s">
        <v>0</v>
      </c>
      <c r="G2133" s="1011" t="s">
        <v>0</v>
      </c>
      <c r="H2133" s="1011" t="s">
        <v>90</v>
      </c>
      <c r="I2133" s="1011" t="s">
        <v>1754</v>
      </c>
      <c r="J2133" s="1011" t="s">
        <v>1755</v>
      </c>
      <c r="K2133" s="1011" t="s">
        <v>1329</v>
      </c>
      <c r="L2133" s="1011" t="s">
        <v>47</v>
      </c>
      <c r="M2133" s="1011" t="s">
        <v>198</v>
      </c>
      <c r="N2133" s="1011">
        <v>35</v>
      </c>
      <c r="O2133" s="1011">
        <v>27</v>
      </c>
      <c r="P2133" s="1011">
        <v>1378.54</v>
      </c>
      <c r="Q2133" s="1011">
        <v>3457.1</v>
      </c>
      <c r="R2133" s="1011">
        <v>82.77</v>
      </c>
      <c r="S2133" s="1011">
        <v>180.33629999999999</v>
      </c>
      <c r="T2133" s="1011">
        <v>0</v>
      </c>
      <c r="U2133" s="1011">
        <v>0</v>
      </c>
      <c r="V2133" s="1011">
        <v>82.77</v>
      </c>
      <c r="W2133" s="1011" t="s">
        <v>1361</v>
      </c>
      <c r="X2133" s="1011" t="s">
        <v>1331</v>
      </c>
      <c r="Y2133" s="1011" t="s">
        <v>1756</v>
      </c>
      <c r="AA2133" s="1011" t="s">
        <v>1757</v>
      </c>
      <c r="AB2133" s="1011" t="s">
        <v>140</v>
      </c>
    </row>
    <row r="2134" spans="1:28" x14ac:dyDescent="0.25">
      <c r="A2134" s="1011">
        <v>84106079</v>
      </c>
      <c r="B2134" s="1011" t="s">
        <v>1431</v>
      </c>
      <c r="C2134" s="1011" t="s">
        <v>1326</v>
      </c>
      <c r="D2134" s="1011" t="s">
        <v>1</v>
      </c>
      <c r="E2134" s="1011" t="s">
        <v>135</v>
      </c>
      <c r="F2134" s="1011" t="s">
        <v>14</v>
      </c>
      <c r="G2134" s="1011" t="s">
        <v>14</v>
      </c>
      <c r="H2134" s="1011" t="s">
        <v>104</v>
      </c>
      <c r="I2134" s="1011" t="s">
        <v>1432</v>
      </c>
      <c r="J2134" s="1011" t="s">
        <v>1433</v>
      </c>
      <c r="K2134" s="1011" t="s">
        <v>1329</v>
      </c>
      <c r="L2134" s="1011" t="s">
        <v>47</v>
      </c>
      <c r="M2134" s="1011" t="s">
        <v>198</v>
      </c>
      <c r="N2134" s="1011">
        <v>15</v>
      </c>
      <c r="O2134" s="1011">
        <v>15</v>
      </c>
      <c r="P2134" s="1011">
        <v>138.97999999999999</v>
      </c>
      <c r="Q2134" s="1011">
        <v>951.1</v>
      </c>
      <c r="R2134" s="1011">
        <v>276.01</v>
      </c>
      <c r="S2134" s="1011">
        <v>98.793515049999996</v>
      </c>
      <c r="T2134" s="1011">
        <v>0</v>
      </c>
      <c r="U2134" s="1011">
        <v>0</v>
      </c>
      <c r="V2134" s="1011">
        <v>276.01</v>
      </c>
      <c r="W2134" s="1011" t="s">
        <v>1434</v>
      </c>
      <c r="X2134" s="1011" t="s">
        <v>1331</v>
      </c>
      <c r="Y2134" s="1011" t="s">
        <v>1435</v>
      </c>
      <c r="AA2134" s="1011" t="s">
        <v>1436</v>
      </c>
      <c r="AB2134" s="1011" t="s">
        <v>140</v>
      </c>
    </row>
    <row r="2135" spans="1:28" x14ac:dyDescent="0.25">
      <c r="A2135" s="1011">
        <v>64015894</v>
      </c>
      <c r="B2135" s="1011" t="s">
        <v>1325</v>
      </c>
      <c r="C2135" s="1011" t="s">
        <v>1326</v>
      </c>
      <c r="D2135" s="1011" t="s">
        <v>1</v>
      </c>
      <c r="E2135" s="1011" t="s">
        <v>135</v>
      </c>
      <c r="F2135" s="1011" t="s">
        <v>11</v>
      </c>
      <c r="G2135" s="1011" t="s">
        <v>11</v>
      </c>
      <c r="H2135" s="1011" t="s">
        <v>105</v>
      </c>
      <c r="I2135" s="1011" t="s">
        <v>1327</v>
      </c>
      <c r="J2135" s="1011" t="s">
        <v>1328</v>
      </c>
      <c r="K2135" s="1011" t="s">
        <v>1329</v>
      </c>
      <c r="L2135" s="1011" t="s">
        <v>47</v>
      </c>
      <c r="M2135" s="1011" t="s">
        <v>198</v>
      </c>
      <c r="N2135" s="1011">
        <v>2</v>
      </c>
      <c r="O2135" s="1011">
        <v>0</v>
      </c>
      <c r="P2135" s="1011">
        <v>12</v>
      </c>
      <c r="Q2135" s="1011">
        <v>99.88</v>
      </c>
      <c r="R2135" s="1011">
        <v>5.29</v>
      </c>
      <c r="S2135" s="1011">
        <v>0.11632290000000001</v>
      </c>
      <c r="T2135" s="1011">
        <v>0</v>
      </c>
      <c r="U2135" s="1011">
        <v>0</v>
      </c>
      <c r="V2135" s="1011">
        <v>5.29</v>
      </c>
      <c r="W2135" s="1011" t="s">
        <v>1330</v>
      </c>
      <c r="X2135" s="1011" t="s">
        <v>1331</v>
      </c>
      <c r="Y2135" s="1011" t="s">
        <v>1332</v>
      </c>
      <c r="AA2135" s="1011" t="s">
        <v>1333</v>
      </c>
      <c r="AB2135" s="1011" t="s">
        <v>140</v>
      </c>
    </row>
    <row r="2136" spans="1:28" x14ac:dyDescent="0.25">
      <c r="A2136" s="1011">
        <v>44223121</v>
      </c>
      <c r="B2136" s="1011" t="s">
        <v>2233</v>
      </c>
      <c r="C2136" s="1011" t="s">
        <v>1326</v>
      </c>
      <c r="D2136" s="1011" t="s">
        <v>1</v>
      </c>
      <c r="E2136" s="1011" t="s">
        <v>135</v>
      </c>
      <c r="F2136" s="1011" t="s">
        <v>6</v>
      </c>
      <c r="G2136" s="1011" t="s">
        <v>6</v>
      </c>
      <c r="H2136" s="1011" t="s">
        <v>100</v>
      </c>
      <c r="I2136" s="1011" t="s">
        <v>2234</v>
      </c>
      <c r="J2136" s="1011" t="s">
        <v>1383</v>
      </c>
      <c r="K2136" s="1011" t="s">
        <v>1329</v>
      </c>
      <c r="L2136" s="1011" t="s">
        <v>47</v>
      </c>
      <c r="M2136" s="1011" t="s">
        <v>198</v>
      </c>
      <c r="N2136" s="1011">
        <v>6</v>
      </c>
      <c r="O2136" s="1011">
        <v>4</v>
      </c>
      <c r="P2136" s="1011">
        <v>110</v>
      </c>
      <c r="Q2136" s="1011">
        <v>303.36</v>
      </c>
      <c r="R2136" s="1011">
        <v>60.65</v>
      </c>
      <c r="S2136" s="1011">
        <v>28.141706289999998</v>
      </c>
      <c r="T2136" s="1011">
        <v>0</v>
      </c>
      <c r="U2136" s="1011">
        <v>0</v>
      </c>
      <c r="V2136" s="1011">
        <v>60.65</v>
      </c>
      <c r="W2136" s="1011" t="s">
        <v>1384</v>
      </c>
      <c r="X2136" s="1011" t="s">
        <v>1331</v>
      </c>
      <c r="Y2136" s="1011" t="s">
        <v>2235</v>
      </c>
      <c r="AA2136" s="1011" t="s">
        <v>2236</v>
      </c>
      <c r="AB2136" s="1011" t="s">
        <v>140</v>
      </c>
    </row>
    <row r="2137" spans="1:28" x14ac:dyDescent="0.25">
      <c r="A2137" s="1011">
        <v>53758215</v>
      </c>
      <c r="B2137" s="1011" t="s">
        <v>1771</v>
      </c>
      <c r="C2137" s="1011" t="s">
        <v>1326</v>
      </c>
      <c r="D2137" s="1011" t="s">
        <v>1</v>
      </c>
      <c r="E2137" s="1011" t="s">
        <v>135</v>
      </c>
      <c r="F2137" s="1011" t="s">
        <v>0</v>
      </c>
      <c r="G2137" s="1011" t="s">
        <v>0</v>
      </c>
      <c r="H2137" s="1011" t="s">
        <v>96</v>
      </c>
      <c r="I2137" s="1011" t="s">
        <v>1772</v>
      </c>
      <c r="J2137" s="1011" t="s">
        <v>1544</v>
      </c>
      <c r="K2137" s="1011" t="s">
        <v>1329</v>
      </c>
      <c r="L2137" s="1011" t="s">
        <v>47</v>
      </c>
      <c r="M2137" s="1011" t="s">
        <v>198</v>
      </c>
      <c r="N2137" s="1011">
        <v>12</v>
      </c>
      <c r="O2137" s="1011">
        <v>7</v>
      </c>
      <c r="P2137" s="1011">
        <v>60.25</v>
      </c>
      <c r="Q2137" s="1011">
        <v>159.19</v>
      </c>
      <c r="R2137" s="1011">
        <v>31.93</v>
      </c>
      <c r="S2137" s="1011">
        <v>5.88</v>
      </c>
      <c r="T2137" s="1011">
        <v>0</v>
      </c>
      <c r="U2137" s="1011">
        <v>0</v>
      </c>
      <c r="V2137" s="1011">
        <v>31.93</v>
      </c>
      <c r="W2137" s="1011" t="s">
        <v>1545</v>
      </c>
      <c r="X2137" s="1011" t="s">
        <v>1331</v>
      </c>
      <c r="Y2137" s="1011" t="s">
        <v>1773</v>
      </c>
      <c r="AA2137" s="1011" t="s">
        <v>1774</v>
      </c>
      <c r="AB2137" s="1011" t="s">
        <v>140</v>
      </c>
    </row>
    <row r="2138" spans="1:28" x14ac:dyDescent="0.25">
      <c r="A2138" s="1011">
        <v>93757912</v>
      </c>
      <c r="B2138" s="1011" t="s">
        <v>2332</v>
      </c>
      <c r="C2138" s="1011" t="s">
        <v>1326</v>
      </c>
      <c r="D2138" s="1011" t="s">
        <v>1</v>
      </c>
      <c r="E2138" s="1011" t="s">
        <v>135</v>
      </c>
      <c r="F2138" s="1011" t="s">
        <v>0</v>
      </c>
      <c r="G2138" s="1011" t="s">
        <v>0</v>
      </c>
      <c r="H2138" s="1011" t="s">
        <v>98</v>
      </c>
      <c r="I2138" s="1011" t="s">
        <v>1382</v>
      </c>
      <c r="J2138" s="1011" t="s">
        <v>1383</v>
      </c>
      <c r="K2138" s="1011" t="s">
        <v>1329</v>
      </c>
      <c r="L2138" s="1011" t="s">
        <v>47</v>
      </c>
      <c r="M2138" s="1011" t="s">
        <v>198</v>
      </c>
      <c r="N2138" s="1011">
        <v>0.25</v>
      </c>
      <c r="O2138" s="1011">
        <v>0.25</v>
      </c>
      <c r="P2138" s="1011">
        <v>5</v>
      </c>
      <c r="Q2138" s="1011">
        <v>7.87</v>
      </c>
      <c r="R2138" s="1011">
        <v>3.24</v>
      </c>
      <c r="S2138" s="1011">
        <v>0.93055858999999996</v>
      </c>
      <c r="T2138" s="1011">
        <v>0</v>
      </c>
      <c r="U2138" s="1011">
        <v>0</v>
      </c>
      <c r="V2138" s="1011">
        <v>3.24</v>
      </c>
      <c r="W2138" s="1011" t="s">
        <v>1384</v>
      </c>
      <c r="X2138" s="1011" t="s">
        <v>1331</v>
      </c>
      <c r="Y2138" s="1011" t="s">
        <v>2333</v>
      </c>
      <c r="AA2138" s="1011" t="s">
        <v>2334</v>
      </c>
      <c r="AB2138" s="1011" t="s">
        <v>140</v>
      </c>
    </row>
    <row r="2139" spans="1:28" x14ac:dyDescent="0.25">
      <c r="A2139" s="1011">
        <v>3929775</v>
      </c>
      <c r="B2139" s="1011" t="s">
        <v>2501</v>
      </c>
      <c r="C2139" s="1011" t="s">
        <v>1326</v>
      </c>
      <c r="D2139" s="1011" t="s">
        <v>1</v>
      </c>
      <c r="E2139" s="1011" t="s">
        <v>135</v>
      </c>
      <c r="F2139" s="1011" t="s">
        <v>34</v>
      </c>
      <c r="G2139" s="1011" t="s">
        <v>34</v>
      </c>
      <c r="H2139" s="1011" t="s">
        <v>86</v>
      </c>
      <c r="I2139" s="1011" t="s">
        <v>2105</v>
      </c>
      <c r="J2139" s="1011" t="s">
        <v>2106</v>
      </c>
      <c r="K2139" s="1011" t="s">
        <v>1329</v>
      </c>
      <c r="L2139" s="1011" t="s">
        <v>47</v>
      </c>
      <c r="M2139" s="1011" t="s">
        <v>198</v>
      </c>
      <c r="N2139" s="1011">
        <v>1</v>
      </c>
      <c r="O2139" s="1011">
        <v>0</v>
      </c>
      <c r="P2139" s="1011">
        <v>22</v>
      </c>
      <c r="Q2139" s="1011">
        <v>45.54</v>
      </c>
      <c r="R2139" s="1011">
        <v>14.78</v>
      </c>
      <c r="S2139" s="1011">
        <v>5.34</v>
      </c>
      <c r="T2139" s="1011">
        <v>0</v>
      </c>
      <c r="U2139" s="1011">
        <v>0</v>
      </c>
      <c r="V2139" s="1011">
        <v>14.78</v>
      </c>
      <c r="W2139" s="1011" t="s">
        <v>2502</v>
      </c>
      <c r="X2139" s="1011" t="s">
        <v>1331</v>
      </c>
      <c r="Y2139" s="1011" t="s">
        <v>2503</v>
      </c>
      <c r="AA2139" s="1011" t="s">
        <v>2504</v>
      </c>
      <c r="AB2139" s="1011" t="s">
        <v>140</v>
      </c>
    </row>
    <row r="2140" spans="1:28" x14ac:dyDescent="0.25">
      <c r="A2140" s="1011">
        <v>3754595</v>
      </c>
      <c r="B2140" s="1011" t="s">
        <v>2199</v>
      </c>
      <c r="C2140" s="1011" t="s">
        <v>1326</v>
      </c>
      <c r="D2140" s="1011" t="s">
        <v>1</v>
      </c>
      <c r="E2140" s="1011" t="s">
        <v>135</v>
      </c>
      <c r="F2140" s="1011" t="s">
        <v>11</v>
      </c>
      <c r="G2140" s="1011" t="s">
        <v>11</v>
      </c>
      <c r="H2140" s="1011" t="s">
        <v>96</v>
      </c>
      <c r="I2140" s="1011" t="s">
        <v>2200</v>
      </c>
      <c r="J2140" s="1011" t="s">
        <v>1544</v>
      </c>
      <c r="K2140" s="1011" t="s">
        <v>1329</v>
      </c>
      <c r="L2140" s="1011" t="s">
        <v>47</v>
      </c>
      <c r="M2140" s="1011" t="s">
        <v>198</v>
      </c>
      <c r="N2140" s="1011">
        <v>1</v>
      </c>
      <c r="O2140" s="1011">
        <v>1</v>
      </c>
      <c r="P2140" s="1011">
        <v>10.5</v>
      </c>
      <c r="Q2140" s="1011">
        <v>28.39</v>
      </c>
      <c r="R2140" s="1011">
        <v>4.38</v>
      </c>
      <c r="S2140" s="1011">
        <v>1.91</v>
      </c>
      <c r="T2140" s="1011">
        <v>0</v>
      </c>
      <c r="U2140" s="1011">
        <v>0</v>
      </c>
      <c r="V2140" s="1011">
        <v>4.38</v>
      </c>
      <c r="W2140" s="1011" t="s">
        <v>1545</v>
      </c>
      <c r="X2140" s="1011" t="s">
        <v>1331</v>
      </c>
      <c r="Y2140" s="1011" t="s">
        <v>2201</v>
      </c>
      <c r="AA2140" s="1011" t="s">
        <v>2202</v>
      </c>
      <c r="AB2140" s="1011" t="s">
        <v>140</v>
      </c>
    </row>
    <row r="2141" spans="1:28" x14ac:dyDescent="0.25">
      <c r="A2141" s="1011">
        <v>93754489</v>
      </c>
      <c r="B2141" s="1011" t="s">
        <v>2462</v>
      </c>
      <c r="C2141" s="1011" t="s">
        <v>1326</v>
      </c>
      <c r="D2141" s="1011" t="s">
        <v>1</v>
      </c>
      <c r="E2141" s="1011" t="s">
        <v>135</v>
      </c>
      <c r="F2141" s="1011" t="s">
        <v>11</v>
      </c>
      <c r="G2141" s="1011" t="s">
        <v>11</v>
      </c>
      <c r="H2141" s="1011" t="s">
        <v>99</v>
      </c>
      <c r="I2141" s="1011" t="s">
        <v>1353</v>
      </c>
      <c r="J2141" s="1011" t="s">
        <v>1354</v>
      </c>
      <c r="K2141" s="1011" t="s">
        <v>1329</v>
      </c>
      <c r="L2141" s="1011" t="s">
        <v>47</v>
      </c>
      <c r="M2141" s="1011" t="s">
        <v>198</v>
      </c>
      <c r="N2141" s="1011">
        <v>2</v>
      </c>
      <c r="O2141" s="1011">
        <v>0</v>
      </c>
      <c r="P2141" s="1011">
        <v>24</v>
      </c>
      <c r="Q2141" s="1011">
        <v>65.7</v>
      </c>
      <c r="R2141" s="1011">
        <v>0</v>
      </c>
      <c r="S2141" s="1011">
        <v>16.790400000000002</v>
      </c>
      <c r="T2141" s="1011">
        <v>0</v>
      </c>
      <c r="U2141" s="1011">
        <v>0</v>
      </c>
      <c r="V2141" s="1011">
        <v>0</v>
      </c>
      <c r="W2141" s="1011" t="s">
        <v>1355</v>
      </c>
      <c r="X2141" s="1011" t="s">
        <v>1331</v>
      </c>
      <c r="Y2141" s="1011" t="s">
        <v>2180</v>
      </c>
      <c r="AA2141" s="1011" t="s">
        <v>2463</v>
      </c>
      <c r="AB2141" s="1011" t="s">
        <v>140</v>
      </c>
    </row>
    <row r="2142" spans="1:28" x14ac:dyDescent="0.25">
      <c r="A2142" s="1011">
        <v>24053233</v>
      </c>
      <c r="B2142" s="1011" t="s">
        <v>1841</v>
      </c>
      <c r="C2142" s="1011" t="s">
        <v>1326</v>
      </c>
      <c r="D2142" s="1011" t="s">
        <v>1</v>
      </c>
      <c r="E2142" s="1011" t="s">
        <v>135</v>
      </c>
      <c r="F2142" s="1011" t="s">
        <v>0</v>
      </c>
      <c r="G2142" s="1011" t="s">
        <v>0</v>
      </c>
      <c r="H2142" s="1011" t="s">
        <v>102</v>
      </c>
      <c r="I2142" s="1011" t="s">
        <v>1842</v>
      </c>
      <c r="J2142" s="1011" t="s">
        <v>1510</v>
      </c>
      <c r="K2142" s="1011" t="s">
        <v>1329</v>
      </c>
      <c r="L2142" s="1011" t="s">
        <v>47</v>
      </c>
      <c r="M2142" s="1011" t="s">
        <v>198</v>
      </c>
      <c r="N2142" s="1011">
        <v>2</v>
      </c>
      <c r="O2142" s="1011">
        <v>2</v>
      </c>
      <c r="P2142" s="1011">
        <v>69</v>
      </c>
      <c r="Q2142" s="1011">
        <v>66.2</v>
      </c>
      <c r="R2142" s="1011">
        <v>4.66</v>
      </c>
      <c r="S2142" s="1011">
        <v>22.930800000000001</v>
      </c>
      <c r="T2142" s="1011">
        <v>0</v>
      </c>
      <c r="U2142" s="1011">
        <v>0</v>
      </c>
      <c r="V2142" s="1011">
        <v>4.66</v>
      </c>
      <c r="W2142" s="1011" t="s">
        <v>1511</v>
      </c>
      <c r="X2142" s="1011" t="s">
        <v>1331</v>
      </c>
      <c r="Y2142" s="1011" t="s">
        <v>1843</v>
      </c>
      <c r="AA2142" s="1011" t="s">
        <v>1844</v>
      </c>
      <c r="AB2142" s="1011" t="s">
        <v>140</v>
      </c>
    </row>
    <row r="2143" spans="1:28" x14ac:dyDescent="0.25">
      <c r="A2143" s="1011">
        <v>54251327</v>
      </c>
      <c r="B2143" s="1011" t="s">
        <v>2139</v>
      </c>
      <c r="C2143" s="1011" t="s">
        <v>1326</v>
      </c>
      <c r="D2143" s="1011" t="s">
        <v>1</v>
      </c>
      <c r="E2143" s="1011" t="s">
        <v>135</v>
      </c>
      <c r="F2143" s="1011" t="s">
        <v>20</v>
      </c>
      <c r="G2143" s="1011" t="s">
        <v>20</v>
      </c>
      <c r="H2143" s="1011" t="s">
        <v>95</v>
      </c>
      <c r="I2143" s="1011" t="s">
        <v>2140</v>
      </c>
      <c r="J2143" s="1011" t="s">
        <v>1868</v>
      </c>
      <c r="K2143" s="1011" t="s">
        <v>1329</v>
      </c>
      <c r="L2143" s="1011" t="s">
        <v>47</v>
      </c>
      <c r="M2143" s="1011" t="s">
        <v>198</v>
      </c>
      <c r="N2143" s="1011">
        <v>71.5</v>
      </c>
      <c r="O2143" s="1011">
        <v>40.416699999999999</v>
      </c>
      <c r="P2143" s="1011">
        <v>621</v>
      </c>
      <c r="Q2143" s="1011">
        <v>3088.35</v>
      </c>
      <c r="R2143" s="1011">
        <v>-83.874601639999995</v>
      </c>
      <c r="S2143" s="1011">
        <v>606.38276041999995</v>
      </c>
      <c r="T2143" s="1011">
        <v>-4.6016399999999997E-3</v>
      </c>
      <c r="U2143" s="1011">
        <v>0</v>
      </c>
      <c r="V2143" s="1011">
        <v>-83.87</v>
      </c>
      <c r="W2143" s="1011" t="s">
        <v>1869</v>
      </c>
      <c r="X2143" s="1011" t="s">
        <v>1331</v>
      </c>
      <c r="Y2143" s="1011" t="s">
        <v>2141</v>
      </c>
      <c r="Z2143" s="1011" t="s">
        <v>2142</v>
      </c>
      <c r="AA2143" s="1011" t="s">
        <v>2143</v>
      </c>
      <c r="AB2143" s="1011" t="s">
        <v>140</v>
      </c>
    </row>
    <row r="2144" spans="1:28" x14ac:dyDescent="0.25">
      <c r="A2144" s="1011">
        <v>94174273</v>
      </c>
      <c r="B2144" s="1011" t="s">
        <v>2310</v>
      </c>
      <c r="C2144" s="1011" t="s">
        <v>417</v>
      </c>
      <c r="D2144" s="1011" t="s">
        <v>113</v>
      </c>
      <c r="E2144" s="1011" t="s">
        <v>135</v>
      </c>
      <c r="F2144" s="1011" t="s">
        <v>267</v>
      </c>
      <c r="G2144" s="1011" t="s">
        <v>1687</v>
      </c>
      <c r="H2144" s="1011" t="s">
        <v>100</v>
      </c>
      <c r="I2144" s="1011" t="s">
        <v>2311</v>
      </c>
      <c r="J2144" s="1011" t="s">
        <v>1354</v>
      </c>
      <c r="K2144" s="1011" t="s">
        <v>1329</v>
      </c>
      <c r="L2144" s="1011" t="s">
        <v>47</v>
      </c>
      <c r="M2144" s="1011" t="s">
        <v>198</v>
      </c>
      <c r="N2144" s="1011">
        <v>171</v>
      </c>
      <c r="O2144" s="1011">
        <v>171</v>
      </c>
      <c r="P2144" s="1011">
        <v>3401.54</v>
      </c>
      <c r="Q2144" s="1011">
        <v>12509.54</v>
      </c>
      <c r="R2144" s="1011">
        <v>4061.33</v>
      </c>
      <c r="S2144" s="1011">
        <v>777.19182813999998</v>
      </c>
      <c r="T2144" s="1011">
        <v>0</v>
      </c>
      <c r="U2144" s="1011">
        <v>0</v>
      </c>
      <c r="V2144" s="1011">
        <v>4061.33</v>
      </c>
      <c r="W2144" s="1011" t="s">
        <v>1355</v>
      </c>
      <c r="X2144" s="1011" t="s">
        <v>1331</v>
      </c>
      <c r="Y2144" s="1011" t="s">
        <v>2312</v>
      </c>
      <c r="AA2144" s="1011" t="s">
        <v>2313</v>
      </c>
      <c r="AB2144" s="1011" t="s">
        <v>140</v>
      </c>
    </row>
    <row r="2145" spans="1:28" x14ac:dyDescent="0.25">
      <c r="A2145" s="1011">
        <v>94172707</v>
      </c>
      <c r="B2145" s="1011" t="s">
        <v>2314</v>
      </c>
      <c r="C2145" s="1011" t="s">
        <v>1326</v>
      </c>
      <c r="D2145" s="1011" t="s">
        <v>1</v>
      </c>
      <c r="E2145" s="1011" t="s">
        <v>135</v>
      </c>
      <c r="F2145" s="1011" t="s">
        <v>34</v>
      </c>
      <c r="G2145" s="1011" t="s">
        <v>34</v>
      </c>
      <c r="H2145" s="1011" t="s">
        <v>90</v>
      </c>
      <c r="I2145" s="1011" t="s">
        <v>1388</v>
      </c>
      <c r="J2145" s="1011" t="s">
        <v>1389</v>
      </c>
      <c r="K2145" s="1011" t="s">
        <v>1329</v>
      </c>
      <c r="L2145" s="1011" t="s">
        <v>47</v>
      </c>
      <c r="M2145" s="1011" t="s">
        <v>198</v>
      </c>
      <c r="N2145" s="1011">
        <v>635</v>
      </c>
      <c r="O2145" s="1011">
        <v>96</v>
      </c>
      <c r="P2145" s="1011">
        <v>9212</v>
      </c>
      <c r="Q2145" s="1011">
        <v>29391.040000000001</v>
      </c>
      <c r="R2145" s="1011">
        <v>2620.6799999999998</v>
      </c>
      <c r="S2145" s="1011">
        <v>965.42079404000003</v>
      </c>
      <c r="T2145" s="1011">
        <v>0</v>
      </c>
      <c r="U2145" s="1011">
        <v>0</v>
      </c>
      <c r="V2145" s="1011">
        <v>2620.6799999999998</v>
      </c>
      <c r="W2145" s="1011" t="s">
        <v>1390</v>
      </c>
      <c r="X2145" s="1011" t="s">
        <v>1331</v>
      </c>
      <c r="Y2145" s="1011" t="s">
        <v>2315</v>
      </c>
      <c r="AA2145" s="1011" t="s">
        <v>2316</v>
      </c>
      <c r="AB2145" s="1011" t="s">
        <v>140</v>
      </c>
    </row>
    <row r="2146" spans="1:28" x14ac:dyDescent="0.25">
      <c r="A2146" s="1011">
        <v>63935860</v>
      </c>
      <c r="B2146" s="1011" t="s">
        <v>2396</v>
      </c>
      <c r="C2146" s="1011" t="s">
        <v>1326</v>
      </c>
      <c r="D2146" s="1011" t="s">
        <v>1</v>
      </c>
      <c r="E2146" s="1011" t="s">
        <v>135</v>
      </c>
      <c r="F2146" s="1011" t="s">
        <v>14</v>
      </c>
      <c r="G2146" s="1011" t="s">
        <v>14</v>
      </c>
      <c r="H2146" s="1011" t="s">
        <v>90</v>
      </c>
      <c r="I2146" s="1011" t="s">
        <v>2159</v>
      </c>
      <c r="J2146" s="1011" t="s">
        <v>2160</v>
      </c>
      <c r="K2146" s="1011" t="s">
        <v>1329</v>
      </c>
      <c r="L2146" s="1011" t="s">
        <v>47</v>
      </c>
      <c r="M2146" s="1011" t="s">
        <v>198</v>
      </c>
      <c r="N2146" s="1011">
        <v>177</v>
      </c>
      <c r="O2146" s="1011">
        <v>155</v>
      </c>
      <c r="P2146" s="1011">
        <v>1974</v>
      </c>
      <c r="Q2146" s="1011">
        <v>4401.59</v>
      </c>
      <c r="R2146" s="1011">
        <v>-58.58</v>
      </c>
      <c r="S2146" s="1011">
        <v>383.18</v>
      </c>
      <c r="T2146" s="1011">
        <v>0</v>
      </c>
      <c r="U2146" s="1011">
        <v>0</v>
      </c>
      <c r="V2146" s="1011">
        <v>-58.58</v>
      </c>
      <c r="W2146" s="1011" t="s">
        <v>2161</v>
      </c>
      <c r="X2146" s="1011" t="s">
        <v>1331</v>
      </c>
      <c r="Y2146" s="1011" t="s">
        <v>2397</v>
      </c>
      <c r="AA2146" s="1011" t="s">
        <v>2398</v>
      </c>
      <c r="AB2146" s="1011" t="s">
        <v>140</v>
      </c>
    </row>
    <row r="2147" spans="1:28" x14ac:dyDescent="0.25">
      <c r="A2147" s="1011">
        <v>44135580</v>
      </c>
      <c r="B2147" s="1011" t="s">
        <v>1969</v>
      </c>
      <c r="C2147" s="1011" t="s">
        <v>1326</v>
      </c>
      <c r="D2147" s="1011" t="s">
        <v>1</v>
      </c>
      <c r="E2147" s="1011" t="s">
        <v>135</v>
      </c>
      <c r="F2147" s="1011" t="s">
        <v>38</v>
      </c>
      <c r="G2147" s="1011" t="s">
        <v>38</v>
      </c>
      <c r="H2147" s="1011" t="s">
        <v>89</v>
      </c>
      <c r="I2147" s="1011" t="s">
        <v>1903</v>
      </c>
      <c r="J2147" s="1011" t="s">
        <v>1904</v>
      </c>
      <c r="K2147" s="1011" t="s">
        <v>1329</v>
      </c>
      <c r="L2147" s="1011" t="s">
        <v>47</v>
      </c>
      <c r="M2147" s="1011" t="s">
        <v>198</v>
      </c>
      <c r="N2147" s="1011">
        <v>378</v>
      </c>
      <c r="O2147" s="1011">
        <v>116</v>
      </c>
      <c r="P2147" s="1011">
        <v>4056</v>
      </c>
      <c r="Q2147" s="1011">
        <v>10015.39</v>
      </c>
      <c r="R2147" s="1011">
        <v>1575.94205474</v>
      </c>
      <c r="S2147" s="1011">
        <v>1230.2452804699999</v>
      </c>
      <c r="T2147" s="1011">
        <v>0.12205473999999999</v>
      </c>
      <c r="U2147" s="1011">
        <v>0</v>
      </c>
      <c r="V2147" s="1011">
        <v>1575.82</v>
      </c>
      <c r="W2147" s="1011" t="s">
        <v>1905</v>
      </c>
      <c r="X2147" s="1011" t="s">
        <v>1331</v>
      </c>
      <c r="Y2147" s="1011" t="s">
        <v>1970</v>
      </c>
      <c r="AA2147" s="1011" t="s">
        <v>1971</v>
      </c>
      <c r="AB2147" s="1011" t="s">
        <v>140</v>
      </c>
    </row>
    <row r="2148" spans="1:28" x14ac:dyDescent="0.25">
      <c r="A2148" s="1011">
        <v>83764498</v>
      </c>
      <c r="B2148" s="1011" t="s">
        <v>1572</v>
      </c>
      <c r="C2148" s="1011" t="s">
        <v>1326</v>
      </c>
      <c r="D2148" s="1011" t="s">
        <v>1</v>
      </c>
      <c r="E2148" s="1011" t="s">
        <v>135</v>
      </c>
      <c r="F2148" s="1011" t="s">
        <v>34</v>
      </c>
      <c r="G2148" s="1011" t="s">
        <v>34</v>
      </c>
      <c r="H2148" s="1011" t="s">
        <v>100</v>
      </c>
      <c r="I2148" s="1011" t="s">
        <v>1573</v>
      </c>
      <c r="J2148" s="1011" t="s">
        <v>1574</v>
      </c>
      <c r="K2148" s="1011" t="s">
        <v>1329</v>
      </c>
      <c r="L2148" s="1011" t="s">
        <v>47</v>
      </c>
      <c r="M2148" s="1011" t="s">
        <v>198</v>
      </c>
      <c r="N2148" s="1011">
        <v>250</v>
      </c>
      <c r="O2148" s="1011">
        <v>250</v>
      </c>
      <c r="P2148" s="1011">
        <v>5000</v>
      </c>
      <c r="Q2148" s="1011">
        <v>15178.3</v>
      </c>
      <c r="R2148" s="1011">
        <v>1885.06</v>
      </c>
      <c r="S2148" s="1011">
        <v>1483.1384664499999</v>
      </c>
      <c r="T2148" s="1011">
        <v>0</v>
      </c>
      <c r="U2148" s="1011">
        <v>0</v>
      </c>
      <c r="V2148" s="1011">
        <v>1885.06</v>
      </c>
      <c r="W2148" s="1011" t="s">
        <v>1575</v>
      </c>
      <c r="X2148" s="1011" t="s">
        <v>1331</v>
      </c>
      <c r="Y2148" s="1011" t="s">
        <v>1576</v>
      </c>
      <c r="AA2148" s="1011" t="s">
        <v>1577</v>
      </c>
      <c r="AB2148" s="1011" t="s">
        <v>140</v>
      </c>
    </row>
    <row r="2149" spans="1:28" x14ac:dyDescent="0.25">
      <c r="A2149" s="1011">
        <v>73755514</v>
      </c>
      <c r="B2149" s="1011" t="s">
        <v>1661</v>
      </c>
      <c r="C2149" s="1011" t="s">
        <v>1326</v>
      </c>
      <c r="D2149" s="1011" t="s">
        <v>1</v>
      </c>
      <c r="E2149" s="1011" t="s">
        <v>135</v>
      </c>
      <c r="F2149" s="1011" t="s">
        <v>38</v>
      </c>
      <c r="G2149" s="1011" t="s">
        <v>38</v>
      </c>
      <c r="H2149" s="1011" t="s">
        <v>100</v>
      </c>
      <c r="I2149" s="1011" t="s">
        <v>1662</v>
      </c>
      <c r="J2149" s="1011" t="s">
        <v>1663</v>
      </c>
      <c r="K2149" s="1011" t="s">
        <v>1329</v>
      </c>
      <c r="L2149" s="1011" t="s">
        <v>47</v>
      </c>
      <c r="M2149" s="1011" t="s">
        <v>198</v>
      </c>
      <c r="N2149" s="1011">
        <v>40.583300000000001</v>
      </c>
      <c r="O2149" s="1011">
        <v>38.583300000000001</v>
      </c>
      <c r="P2149" s="1011">
        <v>698.4</v>
      </c>
      <c r="Q2149" s="1011">
        <v>3241.36</v>
      </c>
      <c r="R2149" s="1011">
        <v>416.93</v>
      </c>
      <c r="S2149" s="1011">
        <v>758.28345029000002</v>
      </c>
      <c r="T2149" s="1011">
        <v>0</v>
      </c>
      <c r="U2149" s="1011">
        <v>0</v>
      </c>
      <c r="V2149" s="1011">
        <v>416.93</v>
      </c>
      <c r="W2149" s="1011" t="s">
        <v>1664</v>
      </c>
      <c r="X2149" s="1011" t="s">
        <v>1331</v>
      </c>
      <c r="Y2149" s="1011" t="s">
        <v>1665</v>
      </c>
      <c r="AA2149" s="1011" t="s">
        <v>1666</v>
      </c>
      <c r="AB2149" s="1011" t="s">
        <v>140</v>
      </c>
    </row>
    <row r="2150" spans="1:28" x14ac:dyDescent="0.25">
      <c r="A2150" s="1011">
        <v>24128670</v>
      </c>
      <c r="B2150" s="1011" t="s">
        <v>1667</v>
      </c>
      <c r="C2150" s="1011" t="s">
        <v>1326</v>
      </c>
      <c r="D2150" s="1011" t="s">
        <v>1</v>
      </c>
      <c r="E2150" s="1011" t="s">
        <v>135</v>
      </c>
      <c r="F2150" s="1011" t="s">
        <v>14</v>
      </c>
      <c r="G2150" s="1011" t="s">
        <v>14</v>
      </c>
      <c r="H2150" s="1011" t="s">
        <v>95</v>
      </c>
      <c r="I2150" s="1011" t="s">
        <v>1668</v>
      </c>
      <c r="J2150" s="1011" t="s">
        <v>1669</v>
      </c>
      <c r="K2150" s="1011" t="s">
        <v>1329</v>
      </c>
      <c r="L2150" s="1011" t="s">
        <v>47</v>
      </c>
      <c r="M2150" s="1011" t="s">
        <v>198</v>
      </c>
      <c r="N2150" s="1011">
        <v>187.56659999999999</v>
      </c>
      <c r="O2150" s="1011">
        <v>156</v>
      </c>
      <c r="P2150" s="1011">
        <v>3176.16</v>
      </c>
      <c r="Q2150" s="1011">
        <v>8177.3</v>
      </c>
      <c r="R2150" s="1011">
        <v>63.952291559999999</v>
      </c>
      <c r="S2150" s="1011">
        <v>2328.7548075599998</v>
      </c>
      <c r="T2150" s="1011">
        <v>-7.7708440000000004E-2</v>
      </c>
      <c r="U2150" s="1011">
        <v>0</v>
      </c>
      <c r="V2150" s="1011">
        <v>64.03</v>
      </c>
      <c r="W2150" s="1011" t="s">
        <v>1670</v>
      </c>
      <c r="X2150" s="1011" t="s">
        <v>1331</v>
      </c>
      <c r="Y2150" s="1011" t="s">
        <v>1671</v>
      </c>
      <c r="Z2150" s="1011" t="s">
        <v>1672</v>
      </c>
      <c r="AA2150" s="1011" t="s">
        <v>1673</v>
      </c>
      <c r="AB2150" s="1011" t="s">
        <v>140</v>
      </c>
    </row>
    <row r="2151" spans="1:28" x14ac:dyDescent="0.25">
      <c r="A2151" s="1011">
        <v>54277843</v>
      </c>
      <c r="B2151" s="1011" t="s">
        <v>1950</v>
      </c>
      <c r="C2151" s="1011" t="s">
        <v>1326</v>
      </c>
      <c r="D2151" s="1011" t="s">
        <v>1</v>
      </c>
      <c r="E2151" s="1011" t="s">
        <v>135</v>
      </c>
      <c r="F2151" s="1011" t="s">
        <v>38</v>
      </c>
      <c r="G2151" s="1011" t="s">
        <v>38</v>
      </c>
      <c r="H2151" s="1011" t="s">
        <v>92</v>
      </c>
      <c r="I2151" s="1011" t="s">
        <v>1951</v>
      </c>
      <c r="J2151" s="1011" t="s">
        <v>1475</v>
      </c>
      <c r="K2151" s="1011" t="s">
        <v>1329</v>
      </c>
      <c r="L2151" s="1011" t="s">
        <v>47</v>
      </c>
      <c r="M2151" s="1011" t="s">
        <v>198</v>
      </c>
      <c r="N2151" s="1011">
        <v>92</v>
      </c>
      <c r="O2151" s="1011">
        <v>92</v>
      </c>
      <c r="P2151" s="1011">
        <v>2116</v>
      </c>
      <c r="Q2151" s="1011">
        <v>3308.72</v>
      </c>
      <c r="R2151" s="1011">
        <v>744.42</v>
      </c>
      <c r="S2151" s="1011">
        <v>809.48841425000001</v>
      </c>
      <c r="T2151" s="1011">
        <v>0</v>
      </c>
      <c r="U2151" s="1011">
        <v>0</v>
      </c>
      <c r="V2151" s="1011">
        <v>744.42</v>
      </c>
      <c r="W2151" s="1011" t="s">
        <v>1476</v>
      </c>
      <c r="X2151" s="1011" t="s">
        <v>1331</v>
      </c>
      <c r="Y2151" s="1011" t="s">
        <v>1952</v>
      </c>
      <c r="AA2151" s="1011" t="s">
        <v>1953</v>
      </c>
      <c r="AB2151" s="1011" t="s">
        <v>140</v>
      </c>
    </row>
    <row r="2152" spans="1:28" x14ac:dyDescent="0.25">
      <c r="A2152" s="1011">
        <v>54122478</v>
      </c>
      <c r="B2152" s="1011" t="s">
        <v>1722</v>
      </c>
      <c r="C2152" s="1011" t="s">
        <v>1326</v>
      </c>
      <c r="D2152" s="1011" t="s">
        <v>1</v>
      </c>
      <c r="E2152" s="1011" t="s">
        <v>135</v>
      </c>
      <c r="F2152" s="1011" t="s">
        <v>34</v>
      </c>
      <c r="G2152" s="1011" t="s">
        <v>34</v>
      </c>
      <c r="H2152" s="1011" t="s">
        <v>99</v>
      </c>
      <c r="I2152" s="1011" t="s">
        <v>1662</v>
      </c>
      <c r="J2152" s="1011" t="s">
        <v>1663</v>
      </c>
      <c r="K2152" s="1011" t="s">
        <v>1329</v>
      </c>
      <c r="L2152" s="1011" t="s">
        <v>47</v>
      </c>
      <c r="M2152" s="1011" t="s">
        <v>198</v>
      </c>
      <c r="N2152" s="1011">
        <v>304</v>
      </c>
      <c r="O2152" s="1011">
        <v>228</v>
      </c>
      <c r="P2152" s="1011">
        <v>6639</v>
      </c>
      <c r="Q2152" s="1011">
        <v>11015.9</v>
      </c>
      <c r="R2152" s="1011">
        <v>1322.57</v>
      </c>
      <c r="S2152" s="1011">
        <v>1870.9801786999999</v>
      </c>
      <c r="T2152" s="1011">
        <v>0</v>
      </c>
      <c r="U2152" s="1011">
        <v>0</v>
      </c>
      <c r="V2152" s="1011">
        <v>1322.57</v>
      </c>
      <c r="W2152" s="1011" t="s">
        <v>1664</v>
      </c>
      <c r="X2152" s="1011" t="s">
        <v>1331</v>
      </c>
      <c r="Y2152" s="1011" t="s">
        <v>1723</v>
      </c>
      <c r="AA2152" s="1011" t="s">
        <v>1724</v>
      </c>
      <c r="AB2152" s="1011" t="s">
        <v>140</v>
      </c>
    </row>
    <row r="2153" spans="1:28" x14ac:dyDescent="0.25">
      <c r="A2153" s="1011">
        <v>94011400</v>
      </c>
      <c r="B2153" s="1011" t="s">
        <v>1735</v>
      </c>
      <c r="C2153" s="1011" t="s">
        <v>1326</v>
      </c>
      <c r="D2153" s="1011" t="s">
        <v>1</v>
      </c>
      <c r="E2153" s="1011" t="s">
        <v>135</v>
      </c>
      <c r="F2153" s="1011" t="s">
        <v>20</v>
      </c>
      <c r="G2153" s="1011" t="s">
        <v>20</v>
      </c>
      <c r="H2153" s="1011" t="s">
        <v>90</v>
      </c>
      <c r="I2153" s="1011" t="s">
        <v>1579</v>
      </c>
      <c r="J2153" s="1011" t="s">
        <v>1396</v>
      </c>
      <c r="K2153" s="1011" t="s">
        <v>1329</v>
      </c>
      <c r="L2153" s="1011" t="s">
        <v>47</v>
      </c>
      <c r="M2153" s="1011" t="s">
        <v>198</v>
      </c>
      <c r="N2153" s="1011">
        <v>115</v>
      </c>
      <c r="O2153" s="1011">
        <v>115</v>
      </c>
      <c r="P2153" s="1011">
        <v>4600</v>
      </c>
      <c r="Q2153" s="1011">
        <v>4540.46</v>
      </c>
      <c r="R2153" s="1011">
        <v>-376.51</v>
      </c>
      <c r="S2153" s="1011">
        <v>761.71372332999999</v>
      </c>
      <c r="T2153" s="1011">
        <v>0</v>
      </c>
      <c r="U2153" s="1011">
        <v>0</v>
      </c>
      <c r="V2153" s="1011">
        <v>-376.51</v>
      </c>
      <c r="W2153" s="1011" t="s">
        <v>1397</v>
      </c>
      <c r="X2153" s="1011" t="s">
        <v>1331</v>
      </c>
      <c r="Y2153" s="1011" t="s">
        <v>1736</v>
      </c>
      <c r="AA2153" s="1011" t="s">
        <v>1737</v>
      </c>
      <c r="AB2153" s="1011" t="s">
        <v>140</v>
      </c>
    </row>
    <row r="2154" spans="1:28" x14ac:dyDescent="0.25">
      <c r="A2154" s="1011">
        <v>23771397</v>
      </c>
      <c r="B2154" s="1011" t="s">
        <v>2098</v>
      </c>
      <c r="C2154" s="1011" t="s">
        <v>1326</v>
      </c>
      <c r="D2154" s="1011" t="s">
        <v>1</v>
      </c>
      <c r="E2154" s="1011" t="s">
        <v>135</v>
      </c>
      <c r="F2154" s="1011" t="s">
        <v>38</v>
      </c>
      <c r="G2154" s="1011" t="s">
        <v>38</v>
      </c>
      <c r="H2154" s="1011" t="s">
        <v>92</v>
      </c>
      <c r="I2154" s="1011" t="s">
        <v>1579</v>
      </c>
      <c r="J2154" s="1011" t="s">
        <v>1396</v>
      </c>
      <c r="K2154" s="1011" t="s">
        <v>1329</v>
      </c>
      <c r="L2154" s="1011" t="s">
        <v>47</v>
      </c>
      <c r="M2154" s="1011" t="s">
        <v>198</v>
      </c>
      <c r="N2154" s="1011">
        <v>300</v>
      </c>
      <c r="O2154" s="1011">
        <v>300</v>
      </c>
      <c r="P2154" s="1011">
        <v>10075</v>
      </c>
      <c r="Q2154" s="1011">
        <v>6679.78</v>
      </c>
      <c r="R2154" s="1011">
        <v>228.92</v>
      </c>
      <c r="S2154" s="1011">
        <v>838.58834263000006</v>
      </c>
      <c r="T2154" s="1011">
        <v>0</v>
      </c>
      <c r="U2154" s="1011">
        <v>0</v>
      </c>
      <c r="V2154" s="1011">
        <v>228.92</v>
      </c>
      <c r="W2154" s="1011" t="s">
        <v>1397</v>
      </c>
      <c r="X2154" s="1011" t="s">
        <v>1331</v>
      </c>
      <c r="Y2154" s="1011" t="s">
        <v>2099</v>
      </c>
      <c r="AA2154" s="1011" t="s">
        <v>2100</v>
      </c>
      <c r="AB2154" s="1011" t="s">
        <v>140</v>
      </c>
    </row>
    <row r="2155" spans="1:28" x14ac:dyDescent="0.25">
      <c r="A2155" s="1011">
        <v>53980132</v>
      </c>
      <c r="B2155" s="1011" t="s">
        <v>1563</v>
      </c>
      <c r="C2155" s="1011" t="s">
        <v>1326</v>
      </c>
      <c r="D2155" s="1011" t="s">
        <v>1</v>
      </c>
      <c r="E2155" s="1011" t="s">
        <v>135</v>
      </c>
      <c r="F2155" s="1011" t="s">
        <v>20</v>
      </c>
      <c r="G2155" s="1011" t="s">
        <v>20</v>
      </c>
      <c r="H2155" s="1011" t="s">
        <v>101</v>
      </c>
      <c r="I2155" s="1011" t="s">
        <v>1564</v>
      </c>
      <c r="J2155" s="1011" t="s">
        <v>1565</v>
      </c>
      <c r="K2155" s="1011" t="s">
        <v>1329</v>
      </c>
      <c r="L2155" s="1011" t="s">
        <v>47</v>
      </c>
      <c r="M2155" s="1011" t="s">
        <v>198</v>
      </c>
      <c r="N2155" s="1011">
        <v>580</v>
      </c>
      <c r="O2155" s="1011">
        <v>474</v>
      </c>
      <c r="P2155" s="1011">
        <v>22522.25</v>
      </c>
      <c r="Q2155" s="1011">
        <v>12411.58</v>
      </c>
      <c r="R2155" s="1011">
        <v>-381.44</v>
      </c>
      <c r="S2155" s="1011">
        <v>2047.0635731299999</v>
      </c>
      <c r="T2155" s="1011">
        <v>0</v>
      </c>
      <c r="U2155" s="1011">
        <v>0</v>
      </c>
      <c r="V2155" s="1011">
        <v>-381.44</v>
      </c>
      <c r="W2155" s="1011" t="s">
        <v>65</v>
      </c>
      <c r="X2155" s="1011" t="s">
        <v>1331</v>
      </c>
      <c r="Y2155" s="1011" t="s">
        <v>1566</v>
      </c>
      <c r="AA2155" s="1011" t="s">
        <v>1567</v>
      </c>
      <c r="AB2155" s="1011" t="s">
        <v>140</v>
      </c>
    </row>
    <row r="2156" spans="1:28" x14ac:dyDescent="0.25">
      <c r="A2156" s="1011">
        <v>64062466</v>
      </c>
      <c r="B2156" s="1011" t="s">
        <v>1414</v>
      </c>
      <c r="C2156" s="1011" t="s">
        <v>1326</v>
      </c>
      <c r="D2156" s="1011" t="s">
        <v>1</v>
      </c>
      <c r="E2156" s="1011" t="s">
        <v>135</v>
      </c>
      <c r="F2156" s="1011" t="s">
        <v>62</v>
      </c>
      <c r="G2156" s="1011" t="s">
        <v>62</v>
      </c>
      <c r="H2156" s="1011" t="s">
        <v>90</v>
      </c>
      <c r="I2156" s="1011" t="s">
        <v>1415</v>
      </c>
      <c r="J2156" s="1011" t="s">
        <v>1416</v>
      </c>
      <c r="K2156" s="1011" t="s">
        <v>1329</v>
      </c>
      <c r="L2156" s="1011" t="s">
        <v>47</v>
      </c>
      <c r="M2156" s="1011" t="s">
        <v>198</v>
      </c>
      <c r="N2156" s="1011">
        <v>880</v>
      </c>
      <c r="O2156" s="1011">
        <v>58</v>
      </c>
      <c r="P2156" s="1011">
        <v>17068</v>
      </c>
      <c r="Q2156" s="1011">
        <v>49343.519999999997</v>
      </c>
      <c r="R2156" s="1011">
        <v>6764.6600012999997</v>
      </c>
      <c r="S2156" s="1011">
        <v>2840.3480777899999</v>
      </c>
      <c r="T2156" s="1011">
        <v>1.3E-6</v>
      </c>
      <c r="U2156" s="1011">
        <v>0</v>
      </c>
      <c r="V2156" s="1011">
        <v>6764.66</v>
      </c>
      <c r="W2156" s="1011" t="s">
        <v>1397</v>
      </c>
      <c r="X2156" s="1011" t="s">
        <v>1331</v>
      </c>
      <c r="Y2156" s="1011" t="s">
        <v>1417</v>
      </c>
      <c r="AA2156" s="1011" t="s">
        <v>1418</v>
      </c>
      <c r="AB2156" s="1011" t="s">
        <v>140</v>
      </c>
    </row>
    <row r="2157" spans="1:28" x14ac:dyDescent="0.25">
      <c r="A2157" s="1011">
        <v>64042203</v>
      </c>
      <c r="B2157" s="1011" t="s">
        <v>1532</v>
      </c>
      <c r="C2157" s="1011" t="s">
        <v>1326</v>
      </c>
      <c r="D2157" s="1011" t="s">
        <v>1</v>
      </c>
      <c r="E2157" s="1011" t="s">
        <v>135</v>
      </c>
      <c r="F2157" s="1011" t="s">
        <v>20</v>
      </c>
      <c r="G2157" s="1011" t="s">
        <v>20</v>
      </c>
      <c r="H2157" s="1011" t="s">
        <v>89</v>
      </c>
      <c r="I2157" s="1011" t="s">
        <v>1533</v>
      </c>
      <c r="J2157" s="1011" t="s">
        <v>1534</v>
      </c>
      <c r="K2157" s="1011" t="s">
        <v>1329</v>
      </c>
      <c r="L2157" s="1011" t="s">
        <v>47</v>
      </c>
      <c r="M2157" s="1011" t="s">
        <v>198</v>
      </c>
      <c r="N2157" s="1011">
        <v>165</v>
      </c>
      <c r="O2157" s="1011">
        <v>153</v>
      </c>
      <c r="P2157" s="1011">
        <v>1728</v>
      </c>
      <c r="Q2157" s="1011">
        <v>5310.35</v>
      </c>
      <c r="R2157" s="1011">
        <v>641.22504103000006</v>
      </c>
      <c r="S2157" s="1011">
        <v>1100.07137614</v>
      </c>
      <c r="T2157" s="1011">
        <v>5.0410300000000002E-3</v>
      </c>
      <c r="U2157" s="1011">
        <v>0</v>
      </c>
      <c r="V2157" s="1011">
        <v>641.22</v>
      </c>
      <c r="W2157" s="1011" t="s">
        <v>1535</v>
      </c>
      <c r="X2157" s="1011" t="s">
        <v>1331</v>
      </c>
      <c r="Y2157" s="1011" t="s">
        <v>1536</v>
      </c>
      <c r="AA2157" s="1011" t="s">
        <v>1537</v>
      </c>
      <c r="AB2157" s="1011" t="s">
        <v>140</v>
      </c>
    </row>
    <row r="2158" spans="1:28" x14ac:dyDescent="0.25">
      <c r="A2158" s="1011">
        <v>84098797</v>
      </c>
      <c r="B2158" s="1011" t="s">
        <v>1479</v>
      </c>
      <c r="C2158" s="1011" t="s">
        <v>1326</v>
      </c>
      <c r="D2158" s="1011" t="s">
        <v>1</v>
      </c>
      <c r="E2158" s="1011" t="s">
        <v>135</v>
      </c>
      <c r="F2158" s="1011" t="s">
        <v>34</v>
      </c>
      <c r="G2158" s="1011" t="s">
        <v>34</v>
      </c>
      <c r="H2158" s="1011" t="s">
        <v>97</v>
      </c>
      <c r="I2158" s="1011" t="s">
        <v>1480</v>
      </c>
      <c r="J2158" s="1011" t="s">
        <v>1481</v>
      </c>
      <c r="K2158" s="1011" t="s">
        <v>1329</v>
      </c>
      <c r="L2158" s="1011" t="s">
        <v>47</v>
      </c>
      <c r="M2158" s="1011" t="s">
        <v>198</v>
      </c>
      <c r="N2158" s="1011">
        <v>1151.3341</v>
      </c>
      <c r="O2158" s="1011">
        <v>748.33410000000003</v>
      </c>
      <c r="P2158" s="1011">
        <v>28662.2</v>
      </c>
      <c r="Q2158" s="1011">
        <v>41543.160000000003</v>
      </c>
      <c r="R2158" s="1011">
        <v>9033.5943360300007</v>
      </c>
      <c r="S2158" s="1011">
        <v>8541.7328397799993</v>
      </c>
      <c r="T2158" s="1011">
        <v>-5.566397E-2</v>
      </c>
      <c r="U2158" s="1011">
        <v>0</v>
      </c>
      <c r="V2158" s="1011">
        <v>9033.65</v>
      </c>
      <c r="W2158" s="1011" t="s">
        <v>1482</v>
      </c>
      <c r="X2158" s="1011" t="s">
        <v>1331</v>
      </c>
      <c r="Y2158" s="1011" t="s">
        <v>1483</v>
      </c>
      <c r="AA2158" s="1011" t="s">
        <v>1484</v>
      </c>
      <c r="AB2158" s="1011" t="s">
        <v>140</v>
      </c>
    </row>
    <row r="2159" spans="1:28" x14ac:dyDescent="0.25">
      <c r="A2159" s="1011">
        <v>44159820</v>
      </c>
      <c r="B2159" s="1011" t="s">
        <v>1629</v>
      </c>
      <c r="C2159" s="1011" t="s">
        <v>1326</v>
      </c>
      <c r="D2159" s="1011" t="s">
        <v>1</v>
      </c>
      <c r="E2159" s="1011" t="s">
        <v>135</v>
      </c>
      <c r="F2159" s="1011" t="s">
        <v>14</v>
      </c>
      <c r="G2159" s="1011" t="s">
        <v>14</v>
      </c>
      <c r="H2159" s="1011" t="s">
        <v>94</v>
      </c>
      <c r="I2159" s="1011" t="s">
        <v>1630</v>
      </c>
      <c r="J2159" s="1011" t="s">
        <v>1416</v>
      </c>
      <c r="K2159" s="1011" t="s">
        <v>1329</v>
      </c>
      <c r="L2159" s="1011" t="s">
        <v>47</v>
      </c>
      <c r="M2159" s="1011" t="s">
        <v>198</v>
      </c>
      <c r="N2159" s="1011">
        <v>512.625</v>
      </c>
      <c r="O2159" s="1011">
        <v>246.25</v>
      </c>
      <c r="P2159" s="1011">
        <v>6071</v>
      </c>
      <c r="Q2159" s="1011">
        <v>11796.48</v>
      </c>
      <c r="R2159" s="1011">
        <v>1953.22</v>
      </c>
      <c r="S2159" s="1011">
        <v>1470.14921908</v>
      </c>
      <c r="T2159" s="1011">
        <v>0</v>
      </c>
      <c r="U2159" s="1011">
        <v>0</v>
      </c>
      <c r="V2159" s="1011">
        <v>1953.22</v>
      </c>
      <c r="W2159" s="1011" t="s">
        <v>1397</v>
      </c>
      <c r="X2159" s="1011" t="s">
        <v>1331</v>
      </c>
      <c r="Y2159" s="1011" t="s">
        <v>1631</v>
      </c>
      <c r="AA2159" s="1011" t="s">
        <v>1632</v>
      </c>
      <c r="AB2159" s="1011" t="s">
        <v>140</v>
      </c>
    </row>
    <row r="2160" spans="1:28" x14ac:dyDescent="0.25">
      <c r="A2160" s="1011">
        <v>63934905</v>
      </c>
      <c r="B2160" s="1011" t="s">
        <v>2048</v>
      </c>
      <c r="C2160" s="1011" t="s">
        <v>1326</v>
      </c>
      <c r="D2160" s="1011" t="s">
        <v>1</v>
      </c>
      <c r="E2160" s="1011" t="s">
        <v>135</v>
      </c>
      <c r="F2160" s="1011" t="s">
        <v>34</v>
      </c>
      <c r="G2160" s="1011" t="s">
        <v>34</v>
      </c>
      <c r="H2160" s="1011" t="s">
        <v>104</v>
      </c>
      <c r="I2160" s="1011" t="s">
        <v>2049</v>
      </c>
      <c r="J2160" s="1011" t="s">
        <v>1510</v>
      </c>
      <c r="K2160" s="1011" t="s">
        <v>1329</v>
      </c>
      <c r="L2160" s="1011" t="s">
        <v>47</v>
      </c>
      <c r="M2160" s="1011" t="s">
        <v>198</v>
      </c>
      <c r="N2160" s="1011">
        <v>175</v>
      </c>
      <c r="O2160" s="1011">
        <v>175</v>
      </c>
      <c r="P2160" s="1011">
        <v>2467.0100000000002</v>
      </c>
      <c r="Q2160" s="1011">
        <v>7981.59</v>
      </c>
      <c r="R2160" s="1011">
        <v>1084.45</v>
      </c>
      <c r="S2160" s="1011">
        <v>1063.82895887</v>
      </c>
      <c r="T2160" s="1011">
        <v>0</v>
      </c>
      <c r="U2160" s="1011">
        <v>0</v>
      </c>
      <c r="V2160" s="1011">
        <v>1084.45</v>
      </c>
      <c r="W2160" s="1011" t="s">
        <v>1511</v>
      </c>
      <c r="X2160" s="1011" t="s">
        <v>1331</v>
      </c>
      <c r="Y2160" s="1011" t="s">
        <v>2050</v>
      </c>
      <c r="AA2160" s="1011" t="s">
        <v>2051</v>
      </c>
      <c r="AB2160" s="1011" t="s">
        <v>140</v>
      </c>
    </row>
    <row r="2161" spans="1:28" x14ac:dyDescent="0.25">
      <c r="A2161" s="1011">
        <v>14149348</v>
      </c>
      <c r="B2161" s="1011" t="s">
        <v>1467</v>
      </c>
      <c r="C2161" s="1011" t="s">
        <v>1326</v>
      </c>
      <c r="D2161" s="1011" t="s">
        <v>1</v>
      </c>
      <c r="E2161" s="1011" t="s">
        <v>135</v>
      </c>
      <c r="F2161" s="1011" t="s">
        <v>20</v>
      </c>
      <c r="G2161" s="1011" t="s">
        <v>20</v>
      </c>
      <c r="H2161" s="1011" t="s">
        <v>90</v>
      </c>
      <c r="I2161" s="1011" t="s">
        <v>2001</v>
      </c>
      <c r="J2161" s="1011" t="s">
        <v>1985</v>
      </c>
      <c r="K2161" s="1011" t="s">
        <v>1329</v>
      </c>
      <c r="L2161" s="1011" t="s">
        <v>47</v>
      </c>
      <c r="M2161" s="1011" t="s">
        <v>198</v>
      </c>
      <c r="N2161" s="1011">
        <v>503</v>
      </c>
      <c r="O2161" s="1011">
        <v>497</v>
      </c>
      <c r="P2161" s="1011">
        <v>19280</v>
      </c>
      <c r="Q2161" s="1011">
        <v>22732.61</v>
      </c>
      <c r="R2161" s="1011">
        <v>-709.48</v>
      </c>
      <c r="S2161" s="1011">
        <v>3373.94499086</v>
      </c>
      <c r="T2161" s="1011">
        <v>0</v>
      </c>
      <c r="U2161" s="1011">
        <v>0</v>
      </c>
      <c r="V2161" s="1011">
        <v>-709.48</v>
      </c>
      <c r="W2161" s="1011" t="s">
        <v>10</v>
      </c>
      <c r="X2161" s="1011" t="s">
        <v>1331</v>
      </c>
      <c r="Y2161" s="1011" t="s">
        <v>2497</v>
      </c>
      <c r="AA2161" s="1011" t="s">
        <v>1599</v>
      </c>
      <c r="AB2161" s="1011" t="s">
        <v>140</v>
      </c>
    </row>
    <row r="2162" spans="1:28" x14ac:dyDescent="0.25">
      <c r="A2162" s="1011">
        <v>84098797</v>
      </c>
      <c r="B2162" s="1011" t="s">
        <v>1479</v>
      </c>
      <c r="C2162" s="1011" t="s">
        <v>1326</v>
      </c>
      <c r="D2162" s="1011" t="s">
        <v>1</v>
      </c>
      <c r="E2162" s="1011" t="s">
        <v>135</v>
      </c>
      <c r="F2162" s="1011" t="s">
        <v>34</v>
      </c>
      <c r="G2162" s="1011" t="s">
        <v>34</v>
      </c>
      <c r="H2162" s="1011" t="s">
        <v>529</v>
      </c>
      <c r="I2162" s="1011" t="s">
        <v>1480</v>
      </c>
      <c r="J2162" s="1011" t="s">
        <v>1481</v>
      </c>
      <c r="K2162" s="1011" t="s">
        <v>1329</v>
      </c>
      <c r="L2162" s="1011" t="s">
        <v>47</v>
      </c>
      <c r="M2162" s="1011" t="s">
        <v>198</v>
      </c>
      <c r="N2162" s="1011">
        <v>71</v>
      </c>
      <c r="O2162" s="1011">
        <v>66</v>
      </c>
      <c r="P2162" s="1011">
        <v>3937.58</v>
      </c>
      <c r="Q2162" s="1011">
        <v>25117.97</v>
      </c>
      <c r="R2162" s="1011">
        <v>2398.8378596399998</v>
      </c>
      <c r="S2162" s="1011">
        <v>521.92020435999996</v>
      </c>
      <c r="T2162" s="1011">
        <v>8.7859640000000003E-2</v>
      </c>
      <c r="U2162" s="1011">
        <v>0</v>
      </c>
      <c r="V2162" s="1011">
        <v>2398.75</v>
      </c>
      <c r="W2162" s="1011" t="s">
        <v>1482</v>
      </c>
      <c r="X2162" s="1011" t="s">
        <v>1331</v>
      </c>
      <c r="Y2162" s="1011" t="s">
        <v>1483</v>
      </c>
      <c r="AA2162" s="1011" t="s">
        <v>1484</v>
      </c>
      <c r="AB2162" s="1011" t="s">
        <v>140</v>
      </c>
    </row>
    <row r="2163" spans="1:28" x14ac:dyDescent="0.25">
      <c r="A2163" s="1011">
        <v>74128661</v>
      </c>
      <c r="B2163" s="1011" t="s">
        <v>2415</v>
      </c>
      <c r="C2163" s="1011" t="s">
        <v>1326</v>
      </c>
      <c r="D2163" s="1011" t="s">
        <v>1</v>
      </c>
      <c r="E2163" s="1011" t="s">
        <v>135</v>
      </c>
      <c r="F2163" s="1011" t="s">
        <v>14</v>
      </c>
      <c r="G2163" s="1011" t="s">
        <v>14</v>
      </c>
      <c r="H2163" s="1011" t="s">
        <v>92</v>
      </c>
      <c r="I2163" s="1011" t="s">
        <v>2416</v>
      </c>
      <c r="J2163" s="1011" t="s">
        <v>2417</v>
      </c>
      <c r="K2163" s="1011" t="s">
        <v>1329</v>
      </c>
      <c r="L2163" s="1011" t="s">
        <v>47</v>
      </c>
      <c r="M2163" s="1011" t="s">
        <v>198</v>
      </c>
      <c r="N2163" s="1011">
        <v>220</v>
      </c>
      <c r="O2163" s="1011">
        <v>217</v>
      </c>
      <c r="P2163" s="1011">
        <v>7641.6</v>
      </c>
      <c r="Q2163" s="1011">
        <v>4323.91</v>
      </c>
      <c r="R2163" s="1011">
        <v>-49.52</v>
      </c>
      <c r="S2163" s="1011">
        <v>624.13038054000003</v>
      </c>
      <c r="T2163" s="1011">
        <v>0</v>
      </c>
      <c r="U2163" s="1011">
        <v>0</v>
      </c>
      <c r="V2163" s="1011">
        <v>-49.52</v>
      </c>
      <c r="W2163" s="1011" t="s">
        <v>2418</v>
      </c>
      <c r="X2163" s="1011" t="s">
        <v>1331</v>
      </c>
      <c r="Y2163" s="1011" t="s">
        <v>2419</v>
      </c>
      <c r="AA2163" s="1011" t="s">
        <v>2420</v>
      </c>
      <c r="AB2163" s="1011" t="s">
        <v>140</v>
      </c>
    </row>
    <row r="2164" spans="1:28" x14ac:dyDescent="0.25">
      <c r="A2164" s="1011">
        <v>93757649</v>
      </c>
      <c r="B2164" s="1011" t="s">
        <v>2482</v>
      </c>
      <c r="C2164" s="1011" t="s">
        <v>1326</v>
      </c>
      <c r="D2164" s="1011" t="s">
        <v>1</v>
      </c>
      <c r="E2164" s="1011" t="s">
        <v>135</v>
      </c>
      <c r="F2164" s="1011" t="s">
        <v>6</v>
      </c>
      <c r="G2164" s="1011" t="s">
        <v>6</v>
      </c>
      <c r="H2164" s="1011" t="s">
        <v>101</v>
      </c>
      <c r="I2164" s="1011" t="s">
        <v>2483</v>
      </c>
      <c r="J2164" s="1011" t="s">
        <v>2484</v>
      </c>
      <c r="K2164" s="1011" t="s">
        <v>1329</v>
      </c>
      <c r="L2164" s="1011" t="s">
        <v>47</v>
      </c>
      <c r="M2164" s="1011" t="s">
        <v>198</v>
      </c>
      <c r="N2164" s="1011">
        <v>82</v>
      </c>
      <c r="O2164" s="1011">
        <v>33</v>
      </c>
      <c r="P2164" s="1011">
        <v>3202</v>
      </c>
      <c r="Q2164" s="1011">
        <v>2405.13</v>
      </c>
      <c r="R2164" s="1011">
        <v>278.55</v>
      </c>
      <c r="S2164" s="1011">
        <v>228.22875382999999</v>
      </c>
      <c r="T2164" s="1011">
        <v>0</v>
      </c>
      <c r="U2164" s="1011">
        <v>0</v>
      </c>
      <c r="V2164" s="1011">
        <v>278.55</v>
      </c>
      <c r="W2164" s="1011" t="s">
        <v>2485</v>
      </c>
      <c r="X2164" s="1011" t="s">
        <v>1331</v>
      </c>
      <c r="Y2164" s="1011" t="s">
        <v>2486</v>
      </c>
      <c r="AA2164" s="1011" t="s">
        <v>2487</v>
      </c>
      <c r="AB2164" s="1011" t="s">
        <v>140</v>
      </c>
    </row>
    <row r="2165" spans="1:28" x14ac:dyDescent="0.25">
      <c r="A2165" s="1011">
        <v>14044937</v>
      </c>
      <c r="B2165" s="1011" t="s">
        <v>1582</v>
      </c>
      <c r="C2165" s="1011" t="s">
        <v>1326</v>
      </c>
      <c r="D2165" s="1011" t="s">
        <v>1</v>
      </c>
      <c r="E2165" s="1011" t="s">
        <v>135</v>
      </c>
      <c r="F2165" s="1011" t="s">
        <v>11</v>
      </c>
      <c r="G2165" s="1011" t="s">
        <v>11</v>
      </c>
      <c r="H2165" s="1011" t="s">
        <v>99</v>
      </c>
      <c r="I2165" s="1011" t="s">
        <v>1583</v>
      </c>
      <c r="J2165" s="1011" t="s">
        <v>1354</v>
      </c>
      <c r="K2165" s="1011" t="s">
        <v>1329</v>
      </c>
      <c r="L2165" s="1011" t="s">
        <v>47</v>
      </c>
      <c r="M2165" s="1011" t="s">
        <v>198</v>
      </c>
      <c r="N2165" s="1011">
        <v>148</v>
      </c>
      <c r="O2165" s="1011">
        <v>60</v>
      </c>
      <c r="P2165" s="1011">
        <v>2917.4</v>
      </c>
      <c r="Q2165" s="1011">
        <v>5853.46</v>
      </c>
      <c r="R2165" s="1011">
        <v>1217.48</v>
      </c>
      <c r="S2165" s="1011">
        <v>296.76533807999999</v>
      </c>
      <c r="T2165" s="1011">
        <v>0</v>
      </c>
      <c r="U2165" s="1011">
        <v>0</v>
      </c>
      <c r="V2165" s="1011">
        <v>1217.48</v>
      </c>
      <c r="W2165" s="1011" t="s">
        <v>1355</v>
      </c>
      <c r="X2165" s="1011" t="s">
        <v>1331</v>
      </c>
      <c r="Y2165" s="1011" t="s">
        <v>1584</v>
      </c>
      <c r="AA2165" s="1011" t="s">
        <v>1585</v>
      </c>
      <c r="AB2165" s="1011" t="s">
        <v>140</v>
      </c>
    </row>
    <row r="2166" spans="1:28" x14ac:dyDescent="0.25">
      <c r="A2166" s="1011">
        <v>4089017</v>
      </c>
      <c r="B2166" s="1011" t="s">
        <v>2056</v>
      </c>
      <c r="C2166" s="1011" t="s">
        <v>1326</v>
      </c>
      <c r="D2166" s="1011" t="s">
        <v>1</v>
      </c>
      <c r="E2166" s="1011" t="s">
        <v>135</v>
      </c>
      <c r="F2166" s="1011" t="s">
        <v>69</v>
      </c>
      <c r="G2166" s="1011" t="s">
        <v>69</v>
      </c>
      <c r="H2166" s="1011" t="s">
        <v>100</v>
      </c>
      <c r="I2166" s="1011" t="s">
        <v>1688</v>
      </c>
      <c r="J2166" s="1011" t="s">
        <v>1416</v>
      </c>
      <c r="K2166" s="1011" t="s">
        <v>1329</v>
      </c>
      <c r="L2166" s="1011" t="s">
        <v>47</v>
      </c>
      <c r="M2166" s="1011" t="s">
        <v>198</v>
      </c>
      <c r="N2166" s="1011">
        <v>42.666600000000003</v>
      </c>
      <c r="O2166" s="1011">
        <v>41.5</v>
      </c>
      <c r="P2166" s="1011">
        <v>667</v>
      </c>
      <c r="Q2166" s="1011">
        <v>2606.88</v>
      </c>
      <c r="R2166" s="1011">
        <v>631.32000000000005</v>
      </c>
      <c r="S2166" s="1011">
        <v>226.2880992</v>
      </c>
      <c r="T2166" s="1011">
        <v>0</v>
      </c>
      <c r="U2166" s="1011">
        <v>0</v>
      </c>
      <c r="V2166" s="1011">
        <v>631.32000000000005</v>
      </c>
      <c r="W2166" s="1011" t="s">
        <v>1397</v>
      </c>
      <c r="X2166" s="1011" t="s">
        <v>1331</v>
      </c>
      <c r="Y2166" s="1011" t="s">
        <v>2057</v>
      </c>
      <c r="AA2166" s="1011" t="s">
        <v>2058</v>
      </c>
      <c r="AB2166" s="1011" t="s">
        <v>140</v>
      </c>
    </row>
    <row r="2167" spans="1:28" x14ac:dyDescent="0.25">
      <c r="A2167" s="1011">
        <v>93754380</v>
      </c>
      <c r="B2167" s="1011" t="s">
        <v>2433</v>
      </c>
      <c r="C2167" s="1011" t="s">
        <v>1326</v>
      </c>
      <c r="D2167" s="1011" t="s">
        <v>113</v>
      </c>
      <c r="E2167" s="1011" t="s">
        <v>135</v>
      </c>
      <c r="F2167" s="1011" t="s">
        <v>267</v>
      </c>
      <c r="G2167" s="1011" t="s">
        <v>1687</v>
      </c>
      <c r="H2167" s="1011" t="s">
        <v>95</v>
      </c>
      <c r="I2167" s="1011" t="s">
        <v>2434</v>
      </c>
      <c r="J2167" s="1011" t="s">
        <v>1559</v>
      </c>
      <c r="K2167" s="1011" t="s">
        <v>1329</v>
      </c>
      <c r="L2167" s="1011" t="s">
        <v>47</v>
      </c>
      <c r="M2167" s="1011" t="s">
        <v>198</v>
      </c>
      <c r="N2167" s="1011">
        <v>169.14</v>
      </c>
      <c r="O2167" s="1011">
        <v>144.13999999999999</v>
      </c>
      <c r="P2167" s="1011">
        <v>2142.56</v>
      </c>
      <c r="Q2167" s="1011">
        <v>6686.37</v>
      </c>
      <c r="R2167" s="1011">
        <v>-176.95276576000001</v>
      </c>
      <c r="S2167" s="1011">
        <v>3318.7660067400002</v>
      </c>
      <c r="T2167" s="1011">
        <v>-2.7657599999999999E-3</v>
      </c>
      <c r="U2167" s="1011">
        <v>0</v>
      </c>
      <c r="V2167" s="1011">
        <v>-176.95</v>
      </c>
      <c r="W2167" s="1011" t="s">
        <v>1560</v>
      </c>
      <c r="X2167" s="1011" t="s">
        <v>1331</v>
      </c>
      <c r="Y2167" s="1011" t="s">
        <v>2435</v>
      </c>
      <c r="AA2167" s="1011" t="s">
        <v>2436</v>
      </c>
      <c r="AB2167" s="1011" t="s">
        <v>140</v>
      </c>
    </row>
    <row r="2168" spans="1:28" x14ac:dyDescent="0.25">
      <c r="A2168" s="1011">
        <v>73756652</v>
      </c>
      <c r="B2168" s="1011" t="s">
        <v>2237</v>
      </c>
      <c r="C2168" s="1011" t="s">
        <v>1326</v>
      </c>
      <c r="D2168" s="1011" t="s">
        <v>1</v>
      </c>
      <c r="E2168" s="1011" t="s">
        <v>135</v>
      </c>
      <c r="F2168" s="1011" t="s">
        <v>6</v>
      </c>
      <c r="G2168" s="1011" t="s">
        <v>6</v>
      </c>
      <c r="H2168" s="1011" t="s">
        <v>100</v>
      </c>
      <c r="I2168" s="1011" t="s">
        <v>2238</v>
      </c>
      <c r="J2168" s="1011" t="s">
        <v>1755</v>
      </c>
      <c r="K2168" s="1011" t="s">
        <v>1329</v>
      </c>
      <c r="L2168" s="1011" t="s">
        <v>47</v>
      </c>
      <c r="M2168" s="1011" t="s">
        <v>198</v>
      </c>
      <c r="N2168" s="1011">
        <v>38</v>
      </c>
      <c r="O2168" s="1011">
        <v>38</v>
      </c>
      <c r="P2168" s="1011">
        <v>684.62</v>
      </c>
      <c r="Q2168" s="1011">
        <v>2405.3200000000002</v>
      </c>
      <c r="R2168" s="1011">
        <v>481.16</v>
      </c>
      <c r="S2168" s="1011">
        <v>239.24717448999999</v>
      </c>
      <c r="T2168" s="1011">
        <v>0</v>
      </c>
      <c r="U2168" s="1011">
        <v>0</v>
      </c>
      <c r="V2168" s="1011">
        <v>481.16</v>
      </c>
      <c r="W2168" s="1011" t="s">
        <v>1361</v>
      </c>
      <c r="X2168" s="1011" t="s">
        <v>1331</v>
      </c>
      <c r="Y2168" s="1011" t="s">
        <v>2239</v>
      </c>
      <c r="AA2168" s="1011" t="s">
        <v>2240</v>
      </c>
      <c r="AB2168" s="1011" t="s">
        <v>140</v>
      </c>
    </row>
    <row r="2169" spans="1:28" x14ac:dyDescent="0.25">
      <c r="A2169" s="1011">
        <v>63996508</v>
      </c>
      <c r="B2169" s="1011" t="s">
        <v>2508</v>
      </c>
      <c r="C2169" s="1011" t="s">
        <v>1326</v>
      </c>
      <c r="D2169" s="1011" t="s">
        <v>1</v>
      </c>
      <c r="E2169" s="1011" t="s">
        <v>135</v>
      </c>
      <c r="F2169" s="1011" t="s">
        <v>14</v>
      </c>
      <c r="G2169" s="1011" t="s">
        <v>14</v>
      </c>
      <c r="H2169" s="1011" t="s">
        <v>98</v>
      </c>
      <c r="I2169" s="1011" t="s">
        <v>1873</v>
      </c>
      <c r="J2169" s="1011" t="s">
        <v>1874</v>
      </c>
      <c r="K2169" s="1011" t="s">
        <v>1329</v>
      </c>
      <c r="L2169" s="1011" t="s">
        <v>47</v>
      </c>
      <c r="M2169" s="1011" t="s">
        <v>198</v>
      </c>
      <c r="N2169" s="1011">
        <v>138.83330000000001</v>
      </c>
      <c r="O2169" s="1011">
        <v>137.83330000000001</v>
      </c>
      <c r="P2169" s="1011">
        <v>3471.18</v>
      </c>
      <c r="Q2169" s="1011">
        <v>6531.91</v>
      </c>
      <c r="R2169" s="1011">
        <v>992.44</v>
      </c>
      <c r="S2169" s="1011">
        <v>1069.3263570199999</v>
      </c>
      <c r="T2169" s="1011">
        <v>0</v>
      </c>
      <c r="U2169" s="1011">
        <v>0</v>
      </c>
      <c r="V2169" s="1011">
        <v>992.44</v>
      </c>
      <c r="W2169" s="1011" t="s">
        <v>1875</v>
      </c>
      <c r="X2169" s="1011" t="s">
        <v>1331</v>
      </c>
      <c r="Y2169" s="1011" t="s">
        <v>2509</v>
      </c>
      <c r="AA2169" s="1011" t="s">
        <v>2510</v>
      </c>
      <c r="AB2169" s="1011" t="s">
        <v>140</v>
      </c>
    </row>
    <row r="2170" spans="1:28" x14ac:dyDescent="0.25">
      <c r="A2170" s="1011">
        <v>53752606</v>
      </c>
      <c r="B2170" s="1011" t="s">
        <v>2411</v>
      </c>
      <c r="C2170" s="1011" t="s">
        <v>1326</v>
      </c>
      <c r="D2170" s="1011" t="s">
        <v>1</v>
      </c>
      <c r="E2170" s="1011" t="s">
        <v>135</v>
      </c>
      <c r="F2170" s="1011" t="s">
        <v>11</v>
      </c>
      <c r="G2170" s="1011" t="s">
        <v>11</v>
      </c>
      <c r="H2170" s="1011" t="s">
        <v>101</v>
      </c>
      <c r="I2170" s="1011" t="s">
        <v>2412</v>
      </c>
      <c r="J2170" s="1011" t="s">
        <v>1663</v>
      </c>
      <c r="K2170" s="1011" t="s">
        <v>1329</v>
      </c>
      <c r="L2170" s="1011" t="s">
        <v>47</v>
      </c>
      <c r="M2170" s="1011" t="s">
        <v>198</v>
      </c>
      <c r="N2170" s="1011">
        <v>10.25</v>
      </c>
      <c r="O2170" s="1011">
        <v>10.25</v>
      </c>
      <c r="P2170" s="1011">
        <v>443</v>
      </c>
      <c r="Q2170" s="1011">
        <v>323.45999999999998</v>
      </c>
      <c r="R2170" s="1011">
        <v>73.349999999999994</v>
      </c>
      <c r="S2170" s="1011">
        <v>71.348105390000001</v>
      </c>
      <c r="T2170" s="1011">
        <v>0</v>
      </c>
      <c r="U2170" s="1011">
        <v>0</v>
      </c>
      <c r="V2170" s="1011">
        <v>73.349999999999994</v>
      </c>
      <c r="W2170" s="1011" t="s">
        <v>1664</v>
      </c>
      <c r="X2170" s="1011" t="s">
        <v>1331</v>
      </c>
      <c r="Y2170" s="1011" t="s">
        <v>2413</v>
      </c>
      <c r="AA2170" s="1011" t="s">
        <v>2414</v>
      </c>
      <c r="AB2170" s="1011" t="s">
        <v>140</v>
      </c>
    </row>
    <row r="2171" spans="1:28" x14ac:dyDescent="0.25">
      <c r="A2171" s="1011">
        <v>23942782</v>
      </c>
      <c r="B2171" s="1011" t="s">
        <v>2101</v>
      </c>
      <c r="C2171" s="1011" t="s">
        <v>1326</v>
      </c>
      <c r="D2171" s="1011" t="s">
        <v>1</v>
      </c>
      <c r="E2171" s="1011" t="s">
        <v>135</v>
      </c>
      <c r="F2171" s="1011" t="s">
        <v>34</v>
      </c>
      <c r="G2171" s="1011" t="s">
        <v>34</v>
      </c>
      <c r="H2171" s="1011" t="s">
        <v>93</v>
      </c>
      <c r="I2171" s="1011" t="s">
        <v>1376</v>
      </c>
      <c r="J2171" s="1011" t="s">
        <v>1377</v>
      </c>
      <c r="K2171" s="1011" t="s">
        <v>1329</v>
      </c>
      <c r="L2171" s="1011" t="s">
        <v>47</v>
      </c>
      <c r="M2171" s="1011" t="s">
        <v>198</v>
      </c>
      <c r="N2171" s="1011">
        <v>34</v>
      </c>
      <c r="O2171" s="1011">
        <v>11</v>
      </c>
      <c r="P2171" s="1011">
        <v>885.2</v>
      </c>
      <c r="Q2171" s="1011">
        <v>1336.97</v>
      </c>
      <c r="R2171" s="1011">
        <v>283.33</v>
      </c>
      <c r="S2171" s="1011">
        <v>101.35327409999999</v>
      </c>
      <c r="T2171" s="1011">
        <v>0</v>
      </c>
      <c r="U2171" s="1011">
        <v>0</v>
      </c>
      <c r="V2171" s="1011">
        <v>283.33</v>
      </c>
      <c r="W2171" s="1011" t="s">
        <v>1378</v>
      </c>
      <c r="X2171" s="1011" t="s">
        <v>1331</v>
      </c>
      <c r="Y2171" s="1011" t="s">
        <v>2102</v>
      </c>
      <c r="AA2171" s="1011" t="s">
        <v>2103</v>
      </c>
      <c r="AB2171" s="1011" t="s">
        <v>140</v>
      </c>
    </row>
    <row r="2172" spans="1:28" x14ac:dyDescent="0.25">
      <c r="A2172" s="1011">
        <v>43990860</v>
      </c>
      <c r="B2172" s="1011" t="s">
        <v>2399</v>
      </c>
      <c r="C2172" s="1011" t="s">
        <v>1326</v>
      </c>
      <c r="D2172" s="1011" t="s">
        <v>1</v>
      </c>
      <c r="E2172" s="1011" t="s">
        <v>135</v>
      </c>
      <c r="F2172" s="1011" t="s">
        <v>20</v>
      </c>
      <c r="G2172" s="1011" t="s">
        <v>20</v>
      </c>
      <c r="H2172" s="1011" t="s">
        <v>99</v>
      </c>
      <c r="I2172" s="1011" t="s">
        <v>2113</v>
      </c>
      <c r="J2172" s="1011" t="s">
        <v>2114</v>
      </c>
      <c r="K2172" s="1011" t="s">
        <v>1329</v>
      </c>
      <c r="L2172" s="1011" t="s">
        <v>47</v>
      </c>
      <c r="M2172" s="1011" t="s">
        <v>198</v>
      </c>
      <c r="N2172" s="1011">
        <v>59</v>
      </c>
      <c r="O2172" s="1011">
        <v>59</v>
      </c>
      <c r="P2172" s="1011">
        <v>1770</v>
      </c>
      <c r="Q2172" s="1011">
        <v>1361.38</v>
      </c>
      <c r="R2172" s="1011">
        <v>-29.6</v>
      </c>
      <c r="S2172" s="1011">
        <v>250.96935567</v>
      </c>
      <c r="T2172" s="1011">
        <v>0</v>
      </c>
      <c r="U2172" s="1011">
        <v>0</v>
      </c>
      <c r="V2172" s="1011">
        <v>-29.6</v>
      </c>
      <c r="W2172" s="1011" t="s">
        <v>2115</v>
      </c>
      <c r="X2172" s="1011" t="s">
        <v>1331</v>
      </c>
      <c r="Y2172" s="1011" t="s">
        <v>2400</v>
      </c>
      <c r="AA2172" s="1011" t="s">
        <v>2401</v>
      </c>
      <c r="AB2172" s="1011" t="s">
        <v>140</v>
      </c>
    </row>
    <row r="2173" spans="1:28" x14ac:dyDescent="0.25">
      <c r="A2173" s="1011">
        <v>23756356</v>
      </c>
      <c r="B2173" s="1011" t="s">
        <v>2402</v>
      </c>
      <c r="C2173" s="1011" t="s">
        <v>1326</v>
      </c>
      <c r="D2173" s="1011" t="s">
        <v>1</v>
      </c>
      <c r="E2173" s="1011" t="s">
        <v>135</v>
      </c>
      <c r="F2173" s="1011" t="s">
        <v>11</v>
      </c>
      <c r="G2173" s="1011" t="s">
        <v>11</v>
      </c>
      <c r="H2173" s="1011" t="s">
        <v>95</v>
      </c>
      <c r="I2173" s="1011" t="s">
        <v>1498</v>
      </c>
      <c r="J2173" s="1011" t="s">
        <v>1499</v>
      </c>
      <c r="K2173" s="1011" t="s">
        <v>1329</v>
      </c>
      <c r="L2173" s="1011" t="s">
        <v>47</v>
      </c>
      <c r="M2173" s="1011" t="s">
        <v>198</v>
      </c>
      <c r="N2173" s="1011">
        <v>181.4401</v>
      </c>
      <c r="O2173" s="1011">
        <v>122.84</v>
      </c>
      <c r="P2173" s="1011">
        <v>1855.96</v>
      </c>
      <c r="Q2173" s="1011">
        <v>8012.55</v>
      </c>
      <c r="R2173" s="1011">
        <v>770.95603956000002</v>
      </c>
      <c r="S2173" s="1011">
        <v>2550.6028585399999</v>
      </c>
      <c r="T2173" s="1011">
        <v>-1.3960439999999999E-2</v>
      </c>
      <c r="U2173" s="1011">
        <v>0</v>
      </c>
      <c r="V2173" s="1011">
        <v>770.97</v>
      </c>
      <c r="W2173" s="1011" t="s">
        <v>1361</v>
      </c>
      <c r="X2173" s="1011" t="s">
        <v>1331</v>
      </c>
      <c r="Y2173" s="1011" t="s">
        <v>2403</v>
      </c>
      <c r="AA2173" s="1011" t="s">
        <v>2404</v>
      </c>
      <c r="AB2173" s="1011" t="s">
        <v>140</v>
      </c>
    </row>
    <row r="2174" spans="1:28" x14ac:dyDescent="0.25">
      <c r="A2174" s="1011">
        <v>93921609</v>
      </c>
      <c r="B2174" s="1011" t="s">
        <v>2158</v>
      </c>
      <c r="C2174" s="1011" t="s">
        <v>1326</v>
      </c>
      <c r="D2174" s="1011" t="s">
        <v>1</v>
      </c>
      <c r="E2174" s="1011" t="s">
        <v>135</v>
      </c>
      <c r="F2174" s="1011" t="s">
        <v>14</v>
      </c>
      <c r="G2174" s="1011" t="s">
        <v>14</v>
      </c>
      <c r="H2174" s="1011" t="s">
        <v>530</v>
      </c>
      <c r="I2174" s="1011" t="s">
        <v>2159</v>
      </c>
      <c r="J2174" s="1011" t="s">
        <v>2160</v>
      </c>
      <c r="K2174" s="1011" t="s">
        <v>1329</v>
      </c>
      <c r="L2174" s="1011" t="s">
        <v>47</v>
      </c>
      <c r="M2174" s="1011" t="s">
        <v>198</v>
      </c>
      <c r="N2174" s="1011">
        <v>91</v>
      </c>
      <c r="O2174" s="1011">
        <v>36</v>
      </c>
      <c r="P2174" s="1011">
        <v>3290.16</v>
      </c>
      <c r="Q2174" s="1011">
        <v>9807.34</v>
      </c>
      <c r="R2174" s="1011">
        <v>1479.43</v>
      </c>
      <c r="S2174" s="1011">
        <v>672.93194409</v>
      </c>
      <c r="T2174" s="1011">
        <v>0</v>
      </c>
      <c r="U2174" s="1011">
        <v>0</v>
      </c>
      <c r="V2174" s="1011">
        <v>1479.43</v>
      </c>
      <c r="W2174" s="1011" t="s">
        <v>2161</v>
      </c>
      <c r="X2174" s="1011" t="s">
        <v>1331</v>
      </c>
      <c r="Y2174" s="1011" t="s">
        <v>2162</v>
      </c>
      <c r="AA2174" s="1011" t="s">
        <v>2163</v>
      </c>
      <c r="AB2174" s="1011" t="s">
        <v>140</v>
      </c>
    </row>
    <row r="2175" spans="1:28" x14ac:dyDescent="0.25">
      <c r="A2175" s="1011">
        <v>64153794</v>
      </c>
      <c r="B2175" s="1011" t="s">
        <v>1542</v>
      </c>
      <c r="C2175" s="1011" t="s">
        <v>1326</v>
      </c>
      <c r="D2175" s="1011" t="s">
        <v>1</v>
      </c>
      <c r="E2175" s="1011" t="s">
        <v>135</v>
      </c>
      <c r="F2175" s="1011" t="s">
        <v>20</v>
      </c>
      <c r="G2175" s="1011" t="s">
        <v>20</v>
      </c>
      <c r="H2175" s="1011" t="s">
        <v>98</v>
      </c>
      <c r="I2175" s="1011" t="s">
        <v>1543</v>
      </c>
      <c r="J2175" s="1011" t="s">
        <v>1544</v>
      </c>
      <c r="K2175" s="1011" t="s">
        <v>1329</v>
      </c>
      <c r="L2175" s="1011" t="s">
        <v>47</v>
      </c>
      <c r="M2175" s="1011" t="s">
        <v>198</v>
      </c>
      <c r="N2175" s="1011">
        <v>194</v>
      </c>
      <c r="O2175" s="1011">
        <v>189</v>
      </c>
      <c r="P2175" s="1011">
        <v>6204.38</v>
      </c>
      <c r="Q2175" s="1011">
        <v>4113.7</v>
      </c>
      <c r="R2175" s="1011">
        <v>513.23</v>
      </c>
      <c r="S2175" s="1011">
        <v>703.53530460000002</v>
      </c>
      <c r="T2175" s="1011">
        <v>0</v>
      </c>
      <c r="U2175" s="1011">
        <v>0</v>
      </c>
      <c r="V2175" s="1011">
        <v>513.23</v>
      </c>
      <c r="W2175" s="1011" t="s">
        <v>1545</v>
      </c>
      <c r="X2175" s="1011" t="s">
        <v>1331</v>
      </c>
      <c r="Y2175" s="1011" t="s">
        <v>1546</v>
      </c>
      <c r="AA2175" s="1011" t="s">
        <v>1547</v>
      </c>
      <c r="AB2175" s="1011" t="s">
        <v>140</v>
      </c>
    </row>
    <row r="2176" spans="1:28" x14ac:dyDescent="0.25">
      <c r="A2176" s="1011">
        <v>23752710</v>
      </c>
      <c r="B2176" s="1011" t="s">
        <v>1586</v>
      </c>
      <c r="C2176" s="1011" t="s">
        <v>1326</v>
      </c>
      <c r="D2176" s="1011" t="s">
        <v>1</v>
      </c>
      <c r="E2176" s="1011" t="s">
        <v>135</v>
      </c>
      <c r="F2176" s="1011" t="s">
        <v>20</v>
      </c>
      <c r="G2176" s="1011" t="s">
        <v>20</v>
      </c>
      <c r="H2176" s="1011" t="s">
        <v>97</v>
      </c>
      <c r="I2176" s="1011" t="s">
        <v>1327</v>
      </c>
      <c r="J2176" s="1011" t="s">
        <v>1328</v>
      </c>
      <c r="K2176" s="1011" t="s">
        <v>1329</v>
      </c>
      <c r="L2176" s="1011" t="s">
        <v>47</v>
      </c>
      <c r="M2176" s="1011" t="s">
        <v>198</v>
      </c>
      <c r="N2176" s="1011">
        <v>107.25</v>
      </c>
      <c r="O2176" s="1011">
        <v>33</v>
      </c>
      <c r="P2176" s="1011">
        <v>3136.04</v>
      </c>
      <c r="Q2176" s="1011">
        <v>3029.3</v>
      </c>
      <c r="R2176" s="1011">
        <v>368.40759624999998</v>
      </c>
      <c r="S2176" s="1011">
        <v>293.78472670999997</v>
      </c>
      <c r="T2176" s="1011">
        <v>4.759625E-2</v>
      </c>
      <c r="U2176" s="1011">
        <v>0</v>
      </c>
      <c r="V2176" s="1011">
        <v>368.36</v>
      </c>
      <c r="W2176" s="1011" t="s">
        <v>1330</v>
      </c>
      <c r="X2176" s="1011" t="s">
        <v>1331</v>
      </c>
      <c r="Y2176" s="1011" t="s">
        <v>1587</v>
      </c>
      <c r="AA2176" s="1011" t="s">
        <v>1588</v>
      </c>
      <c r="AB2176" s="1011" t="s">
        <v>140</v>
      </c>
    </row>
    <row r="2177" spans="1:28" x14ac:dyDescent="0.25">
      <c r="A2177" s="1011">
        <v>13789250</v>
      </c>
      <c r="B2177" s="1011" t="s">
        <v>1375</v>
      </c>
      <c r="C2177" s="1011" t="s">
        <v>1326</v>
      </c>
      <c r="D2177" s="1011" t="s">
        <v>1</v>
      </c>
      <c r="E2177" s="1011" t="s">
        <v>135</v>
      </c>
      <c r="F2177" s="1011" t="s">
        <v>6</v>
      </c>
      <c r="G2177" s="1011" t="s">
        <v>6</v>
      </c>
      <c r="H2177" s="1011" t="s">
        <v>91</v>
      </c>
      <c r="I2177" s="1011" t="s">
        <v>1376</v>
      </c>
      <c r="J2177" s="1011" t="s">
        <v>1377</v>
      </c>
      <c r="K2177" s="1011" t="s">
        <v>1329</v>
      </c>
      <c r="L2177" s="1011" t="s">
        <v>47</v>
      </c>
      <c r="M2177" s="1011" t="s">
        <v>198</v>
      </c>
      <c r="N2177" s="1011">
        <v>285</v>
      </c>
      <c r="O2177" s="1011">
        <v>207</v>
      </c>
      <c r="P2177" s="1011">
        <v>4234.8</v>
      </c>
      <c r="Q2177" s="1011">
        <v>16550.330000000002</v>
      </c>
      <c r="R2177" s="1011">
        <v>1991.5204646499999</v>
      </c>
      <c r="S2177" s="1011">
        <v>1129.7714455099999</v>
      </c>
      <c r="T2177" s="1011">
        <v>64.260464650000003</v>
      </c>
      <c r="U2177" s="1011">
        <v>2.74</v>
      </c>
      <c r="V2177" s="1011">
        <v>1930</v>
      </c>
      <c r="W2177" s="1011" t="s">
        <v>1378</v>
      </c>
      <c r="X2177" s="1011" t="s">
        <v>1331</v>
      </c>
      <c r="Y2177" s="1011" t="s">
        <v>1379</v>
      </c>
      <c r="AA2177" s="1011" t="s">
        <v>1380</v>
      </c>
      <c r="AB2177" s="1011" t="s">
        <v>140</v>
      </c>
    </row>
    <row r="2178" spans="1:28" x14ac:dyDescent="0.25">
      <c r="A2178" s="1011">
        <v>74088600</v>
      </c>
      <c r="B2178" s="1011" t="s">
        <v>2254</v>
      </c>
      <c r="C2178" s="1011" t="s">
        <v>1326</v>
      </c>
      <c r="D2178" s="1011" t="s">
        <v>1</v>
      </c>
      <c r="E2178" s="1011" t="s">
        <v>135</v>
      </c>
      <c r="F2178" s="1011" t="s">
        <v>14</v>
      </c>
      <c r="G2178" s="1011" t="s">
        <v>14</v>
      </c>
      <c r="H2178" s="1011" t="s">
        <v>100</v>
      </c>
      <c r="I2178" s="1011" t="s">
        <v>2255</v>
      </c>
      <c r="J2178" s="1011" t="s">
        <v>2256</v>
      </c>
      <c r="K2178" s="1011" t="s">
        <v>1329</v>
      </c>
      <c r="L2178" s="1011" t="s">
        <v>47</v>
      </c>
      <c r="M2178" s="1011" t="s">
        <v>198</v>
      </c>
      <c r="N2178" s="1011">
        <v>10.9999</v>
      </c>
      <c r="O2178" s="1011">
        <v>9.9999000000000002</v>
      </c>
      <c r="P2178" s="1011">
        <v>251.06</v>
      </c>
      <c r="Q2178" s="1011">
        <v>870.57</v>
      </c>
      <c r="R2178" s="1011">
        <v>189.54</v>
      </c>
      <c r="S2178" s="1011">
        <v>69.734640990000003</v>
      </c>
      <c r="T2178" s="1011">
        <v>0</v>
      </c>
      <c r="U2178" s="1011">
        <v>0</v>
      </c>
      <c r="V2178" s="1011">
        <v>189.54</v>
      </c>
      <c r="W2178" s="1011" t="s">
        <v>2257</v>
      </c>
      <c r="X2178" s="1011" t="s">
        <v>1331</v>
      </c>
      <c r="Y2178" s="1011" t="s">
        <v>2258</v>
      </c>
      <c r="AA2178" s="1011" t="s">
        <v>2259</v>
      </c>
      <c r="AB2178" s="1011" t="s">
        <v>140</v>
      </c>
    </row>
    <row r="2179" spans="1:28" x14ac:dyDescent="0.25">
      <c r="A2179" s="1011">
        <v>64153794</v>
      </c>
      <c r="B2179" s="1011" t="s">
        <v>1542</v>
      </c>
      <c r="C2179" s="1011" t="s">
        <v>1326</v>
      </c>
      <c r="D2179" s="1011" t="s">
        <v>1</v>
      </c>
      <c r="E2179" s="1011" t="s">
        <v>135</v>
      </c>
      <c r="F2179" s="1011" t="s">
        <v>20</v>
      </c>
      <c r="G2179" s="1011" t="s">
        <v>20</v>
      </c>
      <c r="H2179" s="1011" t="s">
        <v>94</v>
      </c>
      <c r="I2179" s="1011" t="s">
        <v>1543</v>
      </c>
      <c r="J2179" s="1011" t="s">
        <v>1544</v>
      </c>
      <c r="K2179" s="1011" t="s">
        <v>1329</v>
      </c>
      <c r="L2179" s="1011" t="s">
        <v>47</v>
      </c>
      <c r="M2179" s="1011" t="s">
        <v>198</v>
      </c>
      <c r="N2179" s="1011">
        <v>331</v>
      </c>
      <c r="O2179" s="1011">
        <v>76</v>
      </c>
      <c r="P2179" s="1011">
        <v>9292</v>
      </c>
      <c r="Q2179" s="1011">
        <v>6666.58</v>
      </c>
      <c r="R2179" s="1011">
        <v>840.2</v>
      </c>
      <c r="S2179" s="1011">
        <v>1013.41382293</v>
      </c>
      <c r="T2179" s="1011">
        <v>0</v>
      </c>
      <c r="U2179" s="1011">
        <v>0</v>
      </c>
      <c r="V2179" s="1011">
        <v>840.2</v>
      </c>
      <c r="W2179" s="1011" t="s">
        <v>1545</v>
      </c>
      <c r="X2179" s="1011" t="s">
        <v>1331</v>
      </c>
      <c r="Y2179" s="1011" t="s">
        <v>1546</v>
      </c>
      <c r="AA2179" s="1011" t="s">
        <v>1547</v>
      </c>
      <c r="AB2179" s="1011" t="s">
        <v>140</v>
      </c>
    </row>
    <row r="2180" spans="1:28" x14ac:dyDescent="0.25">
      <c r="A2180" s="1011">
        <v>23991268</v>
      </c>
      <c r="B2180" s="1011" t="s">
        <v>1878</v>
      </c>
      <c r="C2180" s="1011" t="s">
        <v>1326</v>
      </c>
      <c r="D2180" s="1011" t="s">
        <v>1</v>
      </c>
      <c r="E2180" s="1011" t="s">
        <v>135</v>
      </c>
      <c r="F2180" s="1011" t="s">
        <v>0</v>
      </c>
      <c r="G2180" s="1011" t="s">
        <v>0</v>
      </c>
      <c r="H2180" s="1011" t="s">
        <v>97</v>
      </c>
      <c r="I2180" s="1011" t="s">
        <v>1879</v>
      </c>
      <c r="J2180" s="1011" t="s">
        <v>1880</v>
      </c>
      <c r="K2180" s="1011" t="s">
        <v>1329</v>
      </c>
      <c r="L2180" s="1011" t="s">
        <v>47</v>
      </c>
      <c r="M2180" s="1011" t="s">
        <v>198</v>
      </c>
      <c r="N2180" s="1011">
        <v>990.25</v>
      </c>
      <c r="O2180" s="1011">
        <v>528.75</v>
      </c>
      <c r="P2180" s="1011">
        <v>24818.27</v>
      </c>
      <c r="Q2180" s="1011">
        <v>41471.300000000003</v>
      </c>
      <c r="R2180" s="1011">
        <v>10044.983585149999</v>
      </c>
      <c r="S2180" s="1011">
        <v>4854.5441309600001</v>
      </c>
      <c r="T2180" s="1011">
        <v>-0.80641485000000002</v>
      </c>
      <c r="U2180" s="1011">
        <v>0</v>
      </c>
      <c r="V2180" s="1011">
        <v>10045.790000000001</v>
      </c>
      <c r="W2180" s="1011" t="s">
        <v>1881</v>
      </c>
      <c r="X2180" s="1011" t="s">
        <v>1331</v>
      </c>
      <c r="Y2180" s="1011" t="s">
        <v>1882</v>
      </c>
      <c r="AA2180" s="1011" t="s">
        <v>1883</v>
      </c>
      <c r="AB2180" s="1011" t="s">
        <v>140</v>
      </c>
    </row>
    <row r="2181" spans="1:28" x14ac:dyDescent="0.25">
      <c r="A2181" s="1011">
        <v>24114548</v>
      </c>
      <c r="B2181" s="1011" t="s">
        <v>2567</v>
      </c>
      <c r="C2181" s="1011" t="s">
        <v>1326</v>
      </c>
      <c r="D2181" s="1011" t="s">
        <v>1</v>
      </c>
      <c r="E2181" s="1011" t="s">
        <v>135</v>
      </c>
      <c r="F2181" s="1011" t="s">
        <v>34</v>
      </c>
      <c r="G2181" s="1011" t="s">
        <v>34</v>
      </c>
      <c r="H2181" s="1011" t="s">
        <v>94</v>
      </c>
      <c r="I2181" s="1011" t="s">
        <v>2568</v>
      </c>
      <c r="J2181" s="1011" t="s">
        <v>1416</v>
      </c>
      <c r="K2181" s="1011" t="s">
        <v>1329</v>
      </c>
      <c r="L2181" s="1011" t="s">
        <v>47</v>
      </c>
      <c r="M2181" s="1011" t="s">
        <v>198</v>
      </c>
      <c r="N2181" s="1011">
        <v>960.6</v>
      </c>
      <c r="O2181" s="1011">
        <v>475.5</v>
      </c>
      <c r="P2181" s="1011">
        <v>19765.05</v>
      </c>
      <c r="Q2181" s="1011">
        <v>28000.99</v>
      </c>
      <c r="R2181" s="1011">
        <v>6483.8</v>
      </c>
      <c r="S2181" s="1011">
        <v>2900.9294546299998</v>
      </c>
      <c r="T2181" s="1011">
        <v>57.87</v>
      </c>
      <c r="U2181" s="1011">
        <v>49.12</v>
      </c>
      <c r="V2181" s="1011">
        <v>6437.95</v>
      </c>
      <c r="W2181" s="1011" t="s">
        <v>1397</v>
      </c>
      <c r="X2181" s="1011" t="s">
        <v>1331</v>
      </c>
      <c r="Y2181" s="1011" t="s">
        <v>2569</v>
      </c>
      <c r="AA2181" s="1011" t="s">
        <v>2111</v>
      </c>
      <c r="AB2181" s="1011" t="s">
        <v>140</v>
      </c>
    </row>
    <row r="2182" spans="1:28" x14ac:dyDescent="0.25">
      <c r="A2182" s="1011">
        <v>23757669</v>
      </c>
      <c r="B2182" s="1011" t="s">
        <v>2144</v>
      </c>
      <c r="C2182" s="1011" t="s">
        <v>1326</v>
      </c>
      <c r="D2182" s="1011" t="s">
        <v>1</v>
      </c>
      <c r="E2182" s="1011" t="s">
        <v>135</v>
      </c>
      <c r="F2182" s="1011" t="s">
        <v>0</v>
      </c>
      <c r="G2182" s="1011" t="s">
        <v>0</v>
      </c>
      <c r="H2182" s="1011" t="s">
        <v>90</v>
      </c>
      <c r="I2182" s="1011" t="s">
        <v>1327</v>
      </c>
      <c r="J2182" s="1011" t="s">
        <v>1328</v>
      </c>
      <c r="K2182" s="1011" t="s">
        <v>1329</v>
      </c>
      <c r="L2182" s="1011" t="s">
        <v>47</v>
      </c>
      <c r="M2182" s="1011" t="s">
        <v>198</v>
      </c>
      <c r="N2182" s="1011">
        <v>136</v>
      </c>
      <c r="O2182" s="1011">
        <v>84</v>
      </c>
      <c r="P2182" s="1011">
        <v>4583.6400000000003</v>
      </c>
      <c r="Q2182" s="1011">
        <v>9980.92</v>
      </c>
      <c r="R2182" s="1011">
        <v>292.58999999999997</v>
      </c>
      <c r="S2182" s="1011">
        <v>267.49790095999998</v>
      </c>
      <c r="T2182" s="1011">
        <v>0</v>
      </c>
      <c r="U2182" s="1011">
        <v>0</v>
      </c>
      <c r="V2182" s="1011">
        <v>292.58999999999997</v>
      </c>
      <c r="W2182" s="1011" t="s">
        <v>1330</v>
      </c>
      <c r="X2182" s="1011" t="s">
        <v>1331</v>
      </c>
      <c r="Y2182" s="1011" t="s">
        <v>2145</v>
      </c>
      <c r="AA2182" s="1011" t="s">
        <v>2146</v>
      </c>
      <c r="AB2182" s="1011" t="s">
        <v>140</v>
      </c>
    </row>
    <row r="2183" spans="1:28" x14ac:dyDescent="0.25">
      <c r="A2183" s="1011">
        <v>24114548</v>
      </c>
      <c r="B2183" s="1011" t="s">
        <v>2567</v>
      </c>
      <c r="C2183" s="1011" t="s">
        <v>1326</v>
      </c>
      <c r="D2183" s="1011" t="s">
        <v>1</v>
      </c>
      <c r="E2183" s="1011" t="s">
        <v>135</v>
      </c>
      <c r="F2183" s="1011" t="s">
        <v>34</v>
      </c>
      <c r="G2183" s="1011" t="s">
        <v>34</v>
      </c>
      <c r="H2183" s="1011" t="s">
        <v>104</v>
      </c>
      <c r="I2183" s="1011" t="s">
        <v>2568</v>
      </c>
      <c r="J2183" s="1011" t="s">
        <v>1416</v>
      </c>
      <c r="K2183" s="1011" t="s">
        <v>1329</v>
      </c>
      <c r="L2183" s="1011" t="s">
        <v>47</v>
      </c>
      <c r="M2183" s="1011" t="s">
        <v>198</v>
      </c>
      <c r="N2183" s="1011">
        <v>112</v>
      </c>
      <c r="O2183" s="1011">
        <v>112</v>
      </c>
      <c r="P2183" s="1011">
        <v>2335.81</v>
      </c>
      <c r="Q2183" s="1011">
        <v>6927.28</v>
      </c>
      <c r="R2183" s="1011">
        <v>880.44</v>
      </c>
      <c r="S2183" s="1011">
        <v>956.47103654</v>
      </c>
      <c r="T2183" s="1011">
        <v>0</v>
      </c>
      <c r="U2183" s="1011">
        <v>0</v>
      </c>
      <c r="V2183" s="1011">
        <v>880.44</v>
      </c>
      <c r="W2183" s="1011" t="s">
        <v>1397</v>
      </c>
      <c r="X2183" s="1011" t="s">
        <v>1331</v>
      </c>
      <c r="Y2183" s="1011" t="s">
        <v>2569</v>
      </c>
      <c r="AA2183" s="1011" t="s">
        <v>2111</v>
      </c>
      <c r="AB2183" s="1011" t="s">
        <v>140</v>
      </c>
    </row>
    <row r="2184" spans="1:28" x14ac:dyDescent="0.25">
      <c r="A2184" s="1011">
        <v>23757669</v>
      </c>
      <c r="B2184" s="1011" t="s">
        <v>2144</v>
      </c>
      <c r="C2184" s="1011" t="s">
        <v>1326</v>
      </c>
      <c r="D2184" s="1011" t="s">
        <v>1</v>
      </c>
      <c r="E2184" s="1011" t="s">
        <v>135</v>
      </c>
      <c r="F2184" s="1011" t="s">
        <v>0</v>
      </c>
      <c r="G2184" s="1011" t="s">
        <v>0</v>
      </c>
      <c r="H2184" s="1011" t="s">
        <v>97</v>
      </c>
      <c r="I2184" s="1011" t="s">
        <v>1327</v>
      </c>
      <c r="J2184" s="1011" t="s">
        <v>1328</v>
      </c>
      <c r="K2184" s="1011" t="s">
        <v>1329</v>
      </c>
      <c r="L2184" s="1011" t="s">
        <v>47</v>
      </c>
      <c r="M2184" s="1011" t="s">
        <v>198</v>
      </c>
      <c r="N2184" s="1011">
        <v>146.25</v>
      </c>
      <c r="O2184" s="1011">
        <v>132.25</v>
      </c>
      <c r="P2184" s="1011">
        <v>5481.71</v>
      </c>
      <c r="Q2184" s="1011">
        <v>3737.2</v>
      </c>
      <c r="R2184" s="1011">
        <v>200.89028881999999</v>
      </c>
      <c r="S2184" s="1011">
        <v>801.53729867000004</v>
      </c>
      <c r="T2184" s="1011">
        <v>-0.57971117999999999</v>
      </c>
      <c r="U2184" s="1011">
        <v>0</v>
      </c>
      <c r="V2184" s="1011">
        <v>201.47</v>
      </c>
      <c r="W2184" s="1011" t="s">
        <v>1330</v>
      </c>
      <c r="X2184" s="1011" t="s">
        <v>1331</v>
      </c>
      <c r="Y2184" s="1011" t="s">
        <v>2145</v>
      </c>
      <c r="AA2184" s="1011" t="s">
        <v>2146</v>
      </c>
      <c r="AB2184" s="1011" t="s">
        <v>140</v>
      </c>
    </row>
    <row r="2185" spans="1:28" x14ac:dyDescent="0.25">
      <c r="A2185" s="1011">
        <v>33788845</v>
      </c>
      <c r="B2185" s="1011" t="s">
        <v>1461</v>
      </c>
      <c r="C2185" s="1011" t="s">
        <v>1326</v>
      </c>
      <c r="D2185" s="1011" t="s">
        <v>1</v>
      </c>
      <c r="E2185" s="1011" t="s">
        <v>135</v>
      </c>
      <c r="F2185" s="1011" t="s">
        <v>20</v>
      </c>
      <c r="G2185" s="1011" t="s">
        <v>20</v>
      </c>
      <c r="H2185" s="1011" t="s">
        <v>92</v>
      </c>
      <c r="I2185" s="1011" t="s">
        <v>1462</v>
      </c>
      <c r="J2185" s="1011" t="s">
        <v>1463</v>
      </c>
      <c r="K2185" s="1011" t="s">
        <v>1329</v>
      </c>
      <c r="L2185" s="1011" t="s">
        <v>47</v>
      </c>
      <c r="M2185" s="1011" t="s">
        <v>198</v>
      </c>
      <c r="N2185" s="1011">
        <v>284</v>
      </c>
      <c r="O2185" s="1011">
        <v>283</v>
      </c>
      <c r="P2185" s="1011">
        <v>9645</v>
      </c>
      <c r="Q2185" s="1011">
        <v>6110.37</v>
      </c>
      <c r="R2185" s="1011">
        <v>-38.93</v>
      </c>
      <c r="S2185" s="1011">
        <v>822.99038661999998</v>
      </c>
      <c r="T2185" s="1011">
        <v>0</v>
      </c>
      <c r="U2185" s="1011">
        <v>0</v>
      </c>
      <c r="V2185" s="1011">
        <v>-38.93</v>
      </c>
      <c r="W2185" s="1011" t="s">
        <v>1464</v>
      </c>
      <c r="X2185" s="1011" t="s">
        <v>1331</v>
      </c>
      <c r="Y2185" s="1011" t="s">
        <v>1465</v>
      </c>
      <c r="AA2185" s="1011" t="s">
        <v>1466</v>
      </c>
      <c r="AB2185" s="1011" t="s">
        <v>140</v>
      </c>
    </row>
    <row r="2186" spans="1:28" x14ac:dyDescent="0.25">
      <c r="A2186" s="1011">
        <v>13958731</v>
      </c>
      <c r="B2186" s="1011" t="s">
        <v>1548</v>
      </c>
      <c r="C2186" s="1011" t="s">
        <v>1326</v>
      </c>
      <c r="D2186" s="1011" t="s">
        <v>1</v>
      </c>
      <c r="E2186" s="1011" t="s">
        <v>135</v>
      </c>
      <c r="F2186" s="1011" t="s">
        <v>11</v>
      </c>
      <c r="G2186" s="1011" t="s">
        <v>11</v>
      </c>
      <c r="H2186" s="1011" t="s">
        <v>91</v>
      </c>
      <c r="I2186" s="1011" t="s">
        <v>1549</v>
      </c>
      <c r="J2186" s="1011" t="s">
        <v>1550</v>
      </c>
      <c r="K2186" s="1011" t="s">
        <v>1329</v>
      </c>
      <c r="L2186" s="1011" t="s">
        <v>47</v>
      </c>
      <c r="M2186" s="1011" t="s">
        <v>198</v>
      </c>
      <c r="N2186" s="1011">
        <v>262</v>
      </c>
      <c r="O2186" s="1011">
        <v>225</v>
      </c>
      <c r="P2186" s="1011">
        <v>3253.35</v>
      </c>
      <c r="Q2186" s="1011">
        <v>10230.52</v>
      </c>
      <c r="R2186" s="1011">
        <v>955.25000416</v>
      </c>
      <c r="S2186" s="1011">
        <v>865.93333970000003</v>
      </c>
      <c r="T2186" s="1011">
        <v>4.16E-6</v>
      </c>
      <c r="U2186" s="1011">
        <v>0</v>
      </c>
      <c r="V2186" s="1011">
        <v>955.25</v>
      </c>
      <c r="W2186" s="1011" t="s">
        <v>1361</v>
      </c>
      <c r="X2186" s="1011" t="s">
        <v>1331</v>
      </c>
      <c r="Y2186" s="1011" t="s">
        <v>1551</v>
      </c>
      <c r="AA2186" s="1011" t="s">
        <v>1552</v>
      </c>
      <c r="AB2186" s="1011" t="s">
        <v>140</v>
      </c>
    </row>
    <row r="2187" spans="1:28" x14ac:dyDescent="0.25">
      <c r="A2187" s="1011">
        <v>13958731</v>
      </c>
      <c r="B2187" s="1011" t="s">
        <v>1548</v>
      </c>
      <c r="C2187" s="1011" t="s">
        <v>1326</v>
      </c>
      <c r="D2187" s="1011" t="s">
        <v>1</v>
      </c>
      <c r="E2187" s="1011" t="s">
        <v>135</v>
      </c>
      <c r="F2187" s="1011" t="s">
        <v>11</v>
      </c>
      <c r="G2187" s="1011" t="s">
        <v>11</v>
      </c>
      <c r="H2187" s="1011" t="s">
        <v>89</v>
      </c>
      <c r="I2187" s="1011" t="s">
        <v>1549</v>
      </c>
      <c r="J2187" s="1011" t="s">
        <v>1550</v>
      </c>
      <c r="K2187" s="1011" t="s">
        <v>1329</v>
      </c>
      <c r="L2187" s="1011" t="s">
        <v>47</v>
      </c>
      <c r="M2187" s="1011" t="s">
        <v>198</v>
      </c>
      <c r="N2187" s="1011">
        <v>96</v>
      </c>
      <c r="O2187" s="1011">
        <v>93</v>
      </c>
      <c r="P2187" s="1011">
        <v>994.64</v>
      </c>
      <c r="Q2187" s="1011">
        <v>2958.83</v>
      </c>
      <c r="R2187" s="1011">
        <v>234.13000052000001</v>
      </c>
      <c r="S2187" s="1011">
        <v>497.1461152</v>
      </c>
      <c r="T2187" s="1011">
        <v>5.2E-7</v>
      </c>
      <c r="U2187" s="1011">
        <v>0</v>
      </c>
      <c r="V2187" s="1011">
        <v>234.13</v>
      </c>
      <c r="W2187" s="1011" t="s">
        <v>1361</v>
      </c>
      <c r="X2187" s="1011" t="s">
        <v>1331</v>
      </c>
      <c r="Y2187" s="1011" t="s">
        <v>1551</v>
      </c>
      <c r="AA2187" s="1011" t="s">
        <v>1552</v>
      </c>
      <c r="AB2187" s="1011" t="s">
        <v>140</v>
      </c>
    </row>
    <row r="2188" spans="1:28" x14ac:dyDescent="0.25">
      <c r="A2188" s="1011">
        <v>84064930</v>
      </c>
      <c r="B2188" s="1011" t="s">
        <v>1467</v>
      </c>
      <c r="C2188" s="1011" t="s">
        <v>1326</v>
      </c>
      <c r="D2188" s="1011" t="s">
        <v>1</v>
      </c>
      <c r="E2188" s="1011" t="s">
        <v>135</v>
      </c>
      <c r="F2188" s="1011" t="s">
        <v>20</v>
      </c>
      <c r="G2188" s="1011" t="s">
        <v>20</v>
      </c>
      <c r="H2188" s="1011" t="s">
        <v>99</v>
      </c>
      <c r="I2188" s="1011" t="s">
        <v>1468</v>
      </c>
      <c r="J2188" s="1011" t="s">
        <v>1469</v>
      </c>
      <c r="K2188" s="1011" t="s">
        <v>1329</v>
      </c>
      <c r="L2188" s="1011" t="s">
        <v>47</v>
      </c>
      <c r="M2188" s="1011" t="s">
        <v>198</v>
      </c>
      <c r="N2188" s="1011">
        <v>63</v>
      </c>
      <c r="O2188" s="1011">
        <v>63</v>
      </c>
      <c r="P2188" s="1011">
        <v>1701</v>
      </c>
      <c r="Q2188" s="1011">
        <v>1765.65</v>
      </c>
      <c r="R2188" s="1011">
        <v>201.57</v>
      </c>
      <c r="S2188" s="1011">
        <v>332.06614345000003</v>
      </c>
      <c r="T2188" s="1011">
        <v>0</v>
      </c>
      <c r="U2188" s="1011">
        <v>0</v>
      </c>
      <c r="V2188" s="1011">
        <v>201.57</v>
      </c>
      <c r="W2188" s="1011" t="s">
        <v>1470</v>
      </c>
      <c r="X2188" s="1011" t="s">
        <v>1331</v>
      </c>
      <c r="Y2188" s="1011" t="s">
        <v>1471</v>
      </c>
      <c r="AA2188" s="1011" t="s">
        <v>1472</v>
      </c>
      <c r="AB2188" s="1011" t="s">
        <v>140</v>
      </c>
    </row>
    <row r="2189" spans="1:28" x14ac:dyDescent="0.25">
      <c r="A2189" s="1011">
        <v>94164886</v>
      </c>
      <c r="B2189" s="1011" t="s">
        <v>2024</v>
      </c>
      <c r="C2189" s="1011" t="s">
        <v>1326</v>
      </c>
      <c r="D2189" s="1011" t="s">
        <v>1</v>
      </c>
      <c r="E2189" s="1011" t="s">
        <v>135</v>
      </c>
      <c r="F2189" s="1011" t="s">
        <v>34</v>
      </c>
      <c r="G2189" s="1011" t="s">
        <v>34</v>
      </c>
      <c r="H2189" s="1011" t="s">
        <v>93</v>
      </c>
      <c r="I2189" s="1011" t="s">
        <v>2025</v>
      </c>
      <c r="J2189" s="1011" t="s">
        <v>2026</v>
      </c>
      <c r="K2189" s="1011" t="s">
        <v>1329</v>
      </c>
      <c r="L2189" s="1011" t="s">
        <v>47</v>
      </c>
      <c r="M2189" s="1011" t="s">
        <v>198</v>
      </c>
      <c r="N2189" s="1011">
        <v>111</v>
      </c>
      <c r="O2189" s="1011">
        <v>102</v>
      </c>
      <c r="P2189" s="1011">
        <v>1902.06</v>
      </c>
      <c r="Q2189" s="1011">
        <v>3086.11</v>
      </c>
      <c r="R2189" s="1011">
        <v>197.01</v>
      </c>
      <c r="S2189" s="1011">
        <v>546.63560960999996</v>
      </c>
      <c r="T2189" s="1011">
        <v>0</v>
      </c>
      <c r="U2189" s="1011">
        <v>0</v>
      </c>
      <c r="V2189" s="1011">
        <v>197.01</v>
      </c>
      <c r="W2189" s="1011" t="s">
        <v>2027</v>
      </c>
      <c r="X2189" s="1011" t="s">
        <v>1331</v>
      </c>
      <c r="Y2189" s="1011" t="s">
        <v>2028</v>
      </c>
      <c r="AA2189" s="1011" t="s">
        <v>2029</v>
      </c>
      <c r="AB2189" s="1011" t="s">
        <v>140</v>
      </c>
    </row>
    <row r="2190" spans="1:28" x14ac:dyDescent="0.25">
      <c r="A2190" s="1011">
        <v>54179593</v>
      </c>
      <c r="B2190" s="1011" t="s">
        <v>2494</v>
      </c>
      <c r="C2190" s="1011" t="s">
        <v>1326</v>
      </c>
      <c r="D2190" s="1011" t="s">
        <v>1</v>
      </c>
      <c r="E2190" s="1011" t="s">
        <v>135</v>
      </c>
      <c r="F2190" s="1011" t="s">
        <v>20</v>
      </c>
      <c r="G2190" s="1011" t="s">
        <v>20</v>
      </c>
      <c r="H2190" s="1011" t="s">
        <v>91</v>
      </c>
      <c r="I2190" s="1011" t="s">
        <v>1564</v>
      </c>
      <c r="J2190" s="1011" t="s">
        <v>1565</v>
      </c>
      <c r="K2190" s="1011" t="s">
        <v>1329</v>
      </c>
      <c r="L2190" s="1011" t="s">
        <v>47</v>
      </c>
      <c r="M2190" s="1011" t="s">
        <v>198</v>
      </c>
      <c r="N2190" s="1011">
        <v>14</v>
      </c>
      <c r="O2190" s="1011">
        <v>5</v>
      </c>
      <c r="P2190" s="1011">
        <v>905.07</v>
      </c>
      <c r="Q2190" s="1011">
        <v>1499.85</v>
      </c>
      <c r="R2190" s="1011">
        <v>426.48</v>
      </c>
      <c r="S2190" s="1011">
        <v>75.377273290000005</v>
      </c>
      <c r="T2190" s="1011">
        <v>0</v>
      </c>
      <c r="U2190" s="1011">
        <v>0</v>
      </c>
      <c r="V2190" s="1011">
        <v>426.48</v>
      </c>
      <c r="W2190" s="1011" t="s">
        <v>65</v>
      </c>
      <c r="X2190" s="1011" t="s">
        <v>1331</v>
      </c>
      <c r="Y2190" s="1011" t="s">
        <v>2495</v>
      </c>
      <c r="AA2190" s="1011" t="s">
        <v>2496</v>
      </c>
      <c r="AB2190" s="1011" t="s">
        <v>140</v>
      </c>
    </row>
    <row r="2191" spans="1:28" x14ac:dyDescent="0.25">
      <c r="A2191" s="1011">
        <v>13980131</v>
      </c>
      <c r="B2191" s="1011" t="s">
        <v>1619</v>
      </c>
      <c r="C2191" s="1011" t="s">
        <v>1326</v>
      </c>
      <c r="D2191" s="1011" t="s">
        <v>1</v>
      </c>
      <c r="E2191" s="1011" t="s">
        <v>135</v>
      </c>
      <c r="F2191" s="1011" t="s">
        <v>20</v>
      </c>
      <c r="G2191" s="1011" t="s">
        <v>20</v>
      </c>
      <c r="H2191" s="1011" t="s">
        <v>102</v>
      </c>
      <c r="I2191" s="1011" t="s">
        <v>1620</v>
      </c>
      <c r="J2191" s="1011" t="s">
        <v>1621</v>
      </c>
      <c r="K2191" s="1011" t="s">
        <v>1329</v>
      </c>
      <c r="L2191" s="1011" t="s">
        <v>47</v>
      </c>
      <c r="M2191" s="1011" t="s">
        <v>198</v>
      </c>
      <c r="N2191" s="1011">
        <v>3</v>
      </c>
      <c r="O2191" s="1011">
        <v>3</v>
      </c>
      <c r="P2191" s="1011">
        <v>101.31</v>
      </c>
      <c r="Q2191" s="1011">
        <v>119.86</v>
      </c>
      <c r="R2191" s="1011">
        <v>39.35</v>
      </c>
      <c r="S2191" s="1011">
        <v>29.534697139999999</v>
      </c>
      <c r="T2191" s="1011">
        <v>0</v>
      </c>
      <c r="U2191" s="1011">
        <v>0</v>
      </c>
      <c r="V2191" s="1011">
        <v>39.35</v>
      </c>
      <c r="W2191" s="1011" t="s">
        <v>1622</v>
      </c>
      <c r="X2191" s="1011" t="s">
        <v>1331</v>
      </c>
      <c r="Y2191" s="1011" t="s">
        <v>1623</v>
      </c>
      <c r="AA2191" s="1011" t="s">
        <v>1624</v>
      </c>
      <c r="AB2191" s="1011" t="s">
        <v>140</v>
      </c>
    </row>
    <row r="2192" spans="1:28" x14ac:dyDescent="0.25">
      <c r="A2192" s="1011">
        <v>33771395</v>
      </c>
      <c r="B2192" s="1011" t="s">
        <v>2520</v>
      </c>
      <c r="C2192" s="1011" t="s">
        <v>1326</v>
      </c>
      <c r="D2192" s="1011" t="s">
        <v>1</v>
      </c>
      <c r="E2192" s="1011" t="s">
        <v>135</v>
      </c>
      <c r="F2192" s="1011" t="s">
        <v>6</v>
      </c>
      <c r="G2192" s="1011" t="s">
        <v>6</v>
      </c>
      <c r="H2192" s="1011" t="s">
        <v>99</v>
      </c>
      <c r="I2192" s="1011" t="s">
        <v>1688</v>
      </c>
      <c r="J2192" s="1011" t="s">
        <v>1416</v>
      </c>
      <c r="K2192" s="1011" t="s">
        <v>1329</v>
      </c>
      <c r="L2192" s="1011" t="s">
        <v>47</v>
      </c>
      <c r="M2192" s="1011" t="s">
        <v>198</v>
      </c>
      <c r="N2192" s="1011">
        <v>211</v>
      </c>
      <c r="O2192" s="1011">
        <v>150</v>
      </c>
      <c r="P2192" s="1011">
        <v>2754</v>
      </c>
      <c r="Q2192" s="1011">
        <v>5991.33</v>
      </c>
      <c r="R2192" s="1011">
        <v>691.02</v>
      </c>
      <c r="S2192" s="1011">
        <v>1444.35864913</v>
      </c>
      <c r="T2192" s="1011">
        <v>0</v>
      </c>
      <c r="U2192" s="1011">
        <v>0</v>
      </c>
      <c r="V2192" s="1011">
        <v>691.02</v>
      </c>
      <c r="W2192" s="1011" t="s">
        <v>1397</v>
      </c>
      <c r="X2192" s="1011" t="s">
        <v>1331</v>
      </c>
      <c r="Y2192" s="1011" t="s">
        <v>2521</v>
      </c>
      <c r="AA2192" s="1011" t="s">
        <v>2522</v>
      </c>
      <c r="AB2192" s="1011" t="s">
        <v>140</v>
      </c>
    </row>
    <row r="2193" spans="1:28" x14ac:dyDescent="0.25">
      <c r="A2193" s="1011">
        <v>3960127</v>
      </c>
      <c r="B2193" s="1011" t="s">
        <v>2576</v>
      </c>
      <c r="C2193" s="1011" t="s">
        <v>1326</v>
      </c>
      <c r="D2193" s="1011" t="s">
        <v>113</v>
      </c>
      <c r="E2193" s="1011" t="s">
        <v>135</v>
      </c>
      <c r="F2193" s="1011" t="s">
        <v>267</v>
      </c>
      <c r="G2193" s="1011" t="s">
        <v>1687</v>
      </c>
      <c r="H2193" s="1011" t="s">
        <v>94</v>
      </c>
      <c r="I2193" s="1011" t="s">
        <v>2577</v>
      </c>
      <c r="J2193" s="1011" t="s">
        <v>1823</v>
      </c>
      <c r="K2193" s="1011" t="s">
        <v>1329</v>
      </c>
      <c r="L2193" s="1011" t="s">
        <v>47</v>
      </c>
      <c r="M2193" s="1011" t="s">
        <v>198</v>
      </c>
      <c r="N2193" s="1011">
        <v>199</v>
      </c>
      <c r="O2193" s="1011">
        <v>175</v>
      </c>
      <c r="P2193" s="1011">
        <v>3283.5</v>
      </c>
      <c r="Q2193" s="1011">
        <v>6229.17</v>
      </c>
      <c r="R2193" s="1011">
        <v>930.96</v>
      </c>
      <c r="S2193" s="1011">
        <v>620.61372358000006</v>
      </c>
      <c r="T2193" s="1011">
        <v>0</v>
      </c>
      <c r="U2193" s="1011">
        <v>0</v>
      </c>
      <c r="V2193" s="1011">
        <v>930.96</v>
      </c>
      <c r="W2193" s="1011" t="s">
        <v>1824</v>
      </c>
      <c r="X2193" s="1011" t="s">
        <v>1331</v>
      </c>
      <c r="Y2193" s="1011" t="s">
        <v>2578</v>
      </c>
      <c r="AA2193" s="1011" t="s">
        <v>2579</v>
      </c>
      <c r="AB2193" s="1011" t="s">
        <v>140</v>
      </c>
    </row>
    <row r="2194" spans="1:28" x14ac:dyDescent="0.25">
      <c r="A2194" s="1011">
        <v>43922541</v>
      </c>
      <c r="B2194" s="1011" t="s">
        <v>2538</v>
      </c>
      <c r="C2194" s="1011" t="s">
        <v>1326</v>
      </c>
      <c r="D2194" s="1011" t="s">
        <v>1</v>
      </c>
      <c r="E2194" s="1011" t="s">
        <v>135</v>
      </c>
      <c r="F2194" s="1011" t="s">
        <v>35</v>
      </c>
      <c r="G2194" s="1011" t="s">
        <v>35</v>
      </c>
      <c r="H2194" s="1011" t="s">
        <v>98</v>
      </c>
      <c r="I2194" s="1011" t="s">
        <v>1498</v>
      </c>
      <c r="J2194" s="1011" t="s">
        <v>1499</v>
      </c>
      <c r="K2194" s="1011" t="s">
        <v>1329</v>
      </c>
      <c r="L2194" s="1011" t="s">
        <v>47</v>
      </c>
      <c r="M2194" s="1011" t="s">
        <v>198</v>
      </c>
      <c r="N2194" s="1011">
        <v>134</v>
      </c>
      <c r="O2194" s="1011">
        <v>134</v>
      </c>
      <c r="P2194" s="1011">
        <v>3215.24</v>
      </c>
      <c r="Q2194" s="1011">
        <v>2099.54</v>
      </c>
      <c r="R2194" s="1011">
        <v>75.22</v>
      </c>
      <c r="S2194" s="1011">
        <v>455.67979804999999</v>
      </c>
      <c r="T2194" s="1011">
        <v>0</v>
      </c>
      <c r="U2194" s="1011">
        <v>0</v>
      </c>
      <c r="V2194" s="1011">
        <v>75.22</v>
      </c>
      <c r="W2194" s="1011" t="s">
        <v>1361</v>
      </c>
      <c r="X2194" s="1011" t="s">
        <v>1331</v>
      </c>
      <c r="Y2194" s="1011" t="s">
        <v>2539</v>
      </c>
      <c r="AA2194" s="1011" t="s">
        <v>2540</v>
      </c>
      <c r="AB2194" s="1011" t="s">
        <v>140</v>
      </c>
    </row>
    <row r="2195" spans="1:28" x14ac:dyDescent="0.25">
      <c r="A2195" s="1011">
        <v>33952011</v>
      </c>
      <c r="B2195" s="1011" t="s">
        <v>1725</v>
      </c>
      <c r="C2195" s="1011" t="s">
        <v>1326</v>
      </c>
      <c r="D2195" s="1011" t="s">
        <v>113</v>
      </c>
      <c r="E2195" s="1011" t="s">
        <v>135</v>
      </c>
      <c r="F2195" s="1011" t="s">
        <v>267</v>
      </c>
      <c r="G2195" s="1011" t="s">
        <v>1687</v>
      </c>
      <c r="H2195" s="1011" t="s">
        <v>95</v>
      </c>
      <c r="I2195" s="1011" t="s">
        <v>1726</v>
      </c>
      <c r="J2195" s="1011" t="s">
        <v>1727</v>
      </c>
      <c r="K2195" s="1011" t="s">
        <v>1329</v>
      </c>
      <c r="L2195" s="1011" t="s">
        <v>47</v>
      </c>
      <c r="M2195" s="1011" t="s">
        <v>198</v>
      </c>
      <c r="N2195" s="1011">
        <v>85</v>
      </c>
      <c r="O2195" s="1011">
        <v>72</v>
      </c>
      <c r="P2195" s="1011">
        <v>767.54</v>
      </c>
      <c r="Q2195" s="1011">
        <v>3200.78</v>
      </c>
      <c r="R2195" s="1011">
        <v>-65.77</v>
      </c>
      <c r="S2195" s="1011">
        <v>1323.3373380200001</v>
      </c>
      <c r="T2195" s="1011">
        <v>0</v>
      </c>
      <c r="U2195" s="1011">
        <v>0</v>
      </c>
      <c r="V2195" s="1011">
        <v>-65.77</v>
      </c>
      <c r="W2195" s="1011" t="s">
        <v>1728</v>
      </c>
      <c r="X2195" s="1011" t="s">
        <v>1331</v>
      </c>
      <c r="Y2195" s="1011" t="s">
        <v>1729</v>
      </c>
      <c r="AA2195" s="1011" t="s">
        <v>1730</v>
      </c>
      <c r="AB2195" s="1011" t="s">
        <v>140</v>
      </c>
    </row>
    <row r="2196" spans="1:28" x14ac:dyDescent="0.25">
      <c r="A2196" s="1011">
        <v>43756410</v>
      </c>
      <c r="B2196" s="1011" t="s">
        <v>1943</v>
      </c>
      <c r="C2196" s="1011" t="s">
        <v>1326</v>
      </c>
      <c r="D2196" s="1011" t="s">
        <v>1</v>
      </c>
      <c r="E2196" s="1011" t="s">
        <v>135</v>
      </c>
      <c r="F2196" s="1011" t="s">
        <v>14</v>
      </c>
      <c r="G2196" s="1011" t="s">
        <v>14</v>
      </c>
      <c r="H2196" s="1011" t="s">
        <v>93</v>
      </c>
      <c r="I2196" s="1011" t="s">
        <v>1620</v>
      </c>
      <c r="J2196" s="1011" t="s">
        <v>1621</v>
      </c>
      <c r="K2196" s="1011" t="s">
        <v>1329</v>
      </c>
      <c r="L2196" s="1011" t="s">
        <v>47</v>
      </c>
      <c r="M2196" s="1011" t="s">
        <v>198</v>
      </c>
      <c r="N2196" s="1011">
        <v>143.25</v>
      </c>
      <c r="O2196" s="1011">
        <v>99.25</v>
      </c>
      <c r="P2196" s="1011">
        <v>2303.44</v>
      </c>
      <c r="Q2196" s="1011">
        <v>5342.37</v>
      </c>
      <c r="R2196" s="1011">
        <v>903.38</v>
      </c>
      <c r="S2196" s="1011">
        <v>972.04786217000003</v>
      </c>
      <c r="T2196" s="1011">
        <v>0</v>
      </c>
      <c r="U2196" s="1011">
        <v>0</v>
      </c>
      <c r="V2196" s="1011">
        <v>903.38</v>
      </c>
      <c r="W2196" s="1011" t="s">
        <v>1622</v>
      </c>
      <c r="X2196" s="1011" t="s">
        <v>1331</v>
      </c>
      <c r="Y2196" s="1011" t="s">
        <v>1944</v>
      </c>
      <c r="AA2196" s="1011" t="s">
        <v>1945</v>
      </c>
      <c r="AB2196" s="1011" t="s">
        <v>140</v>
      </c>
    </row>
    <row r="2197" spans="1:28" x14ac:dyDescent="0.25">
      <c r="A2197" s="1011">
        <v>13753793</v>
      </c>
      <c r="B2197" s="1011" t="s">
        <v>2072</v>
      </c>
      <c r="C2197" s="1011" t="s">
        <v>1326</v>
      </c>
      <c r="D2197" s="1011" t="s">
        <v>1</v>
      </c>
      <c r="E2197" s="1011" t="s">
        <v>135</v>
      </c>
      <c r="F2197" s="1011" t="s">
        <v>6</v>
      </c>
      <c r="G2197" s="1011" t="s">
        <v>6</v>
      </c>
      <c r="H2197" s="1011" t="s">
        <v>101</v>
      </c>
      <c r="I2197" s="1011" t="s">
        <v>1410</v>
      </c>
      <c r="J2197" s="1011" t="s">
        <v>1411</v>
      </c>
      <c r="K2197" s="1011" t="s">
        <v>1329</v>
      </c>
      <c r="L2197" s="1011" t="s">
        <v>47</v>
      </c>
      <c r="M2197" s="1011" t="s">
        <v>198</v>
      </c>
      <c r="N2197" s="1011">
        <v>301</v>
      </c>
      <c r="O2197" s="1011">
        <v>42</v>
      </c>
      <c r="P2197" s="1011">
        <v>12066</v>
      </c>
      <c r="Q2197" s="1011">
        <v>6663.42</v>
      </c>
      <c r="R2197" s="1011">
        <v>-49.36</v>
      </c>
      <c r="S2197" s="1011">
        <v>634.22971822</v>
      </c>
      <c r="T2197" s="1011">
        <v>103</v>
      </c>
      <c r="U2197" s="1011">
        <v>35.4</v>
      </c>
      <c r="V2197" s="1011">
        <v>-13.96</v>
      </c>
      <c r="W2197" s="1011" t="s">
        <v>80</v>
      </c>
      <c r="X2197" s="1011" t="s">
        <v>1331</v>
      </c>
      <c r="Y2197" s="1011" t="s">
        <v>2073</v>
      </c>
      <c r="AA2197" s="1011" t="s">
        <v>2074</v>
      </c>
      <c r="AB2197" s="1011" t="s">
        <v>140</v>
      </c>
    </row>
    <row r="2198" spans="1:28" x14ac:dyDescent="0.25">
      <c r="A2198" s="1011">
        <v>13758214</v>
      </c>
      <c r="B2198" s="1011" t="s">
        <v>2437</v>
      </c>
      <c r="C2198" s="1011" t="s">
        <v>1326</v>
      </c>
      <c r="D2198" s="1011" t="s">
        <v>1</v>
      </c>
      <c r="E2198" s="1011" t="s">
        <v>135</v>
      </c>
      <c r="F2198" s="1011" t="s">
        <v>35</v>
      </c>
      <c r="G2198" s="1011" t="s">
        <v>35</v>
      </c>
      <c r="H2198" s="1011" t="s">
        <v>95</v>
      </c>
      <c r="I2198" s="1011" t="s">
        <v>1656</v>
      </c>
      <c r="J2198" s="1011" t="s">
        <v>1657</v>
      </c>
      <c r="K2198" s="1011" t="s">
        <v>1329</v>
      </c>
      <c r="L2198" s="1011" t="s">
        <v>47</v>
      </c>
      <c r="M2198" s="1011" t="s">
        <v>198</v>
      </c>
      <c r="N2198" s="1011">
        <v>386</v>
      </c>
      <c r="O2198" s="1011">
        <v>133</v>
      </c>
      <c r="P2198" s="1011">
        <v>2925.69</v>
      </c>
      <c r="Q2198" s="1011">
        <v>7356.18</v>
      </c>
      <c r="R2198" s="1011">
        <v>672.68</v>
      </c>
      <c r="S2198" s="1011">
        <v>923.03893014000005</v>
      </c>
      <c r="T2198" s="1011">
        <v>0</v>
      </c>
      <c r="U2198" s="1011">
        <v>0</v>
      </c>
      <c r="V2198" s="1011">
        <v>672.68</v>
      </c>
      <c r="W2198" s="1011" t="s">
        <v>1658</v>
      </c>
      <c r="X2198" s="1011" t="s">
        <v>1331</v>
      </c>
      <c r="Y2198" s="1011" t="s">
        <v>2438</v>
      </c>
      <c r="AA2198" s="1011" t="s">
        <v>2439</v>
      </c>
      <c r="AB2198" s="1011" t="s">
        <v>140</v>
      </c>
    </row>
    <row r="2199" spans="1:28" x14ac:dyDescent="0.25">
      <c r="A2199" s="1011">
        <v>23752710</v>
      </c>
      <c r="B2199" s="1011" t="s">
        <v>1586</v>
      </c>
      <c r="C2199" s="1011" t="s">
        <v>1326</v>
      </c>
      <c r="D2199" s="1011" t="s">
        <v>1</v>
      </c>
      <c r="E2199" s="1011" t="s">
        <v>135</v>
      </c>
      <c r="F2199" s="1011" t="s">
        <v>20</v>
      </c>
      <c r="G2199" s="1011" t="s">
        <v>20</v>
      </c>
      <c r="H2199" s="1011" t="s">
        <v>95</v>
      </c>
      <c r="I2199" s="1011" t="s">
        <v>1327</v>
      </c>
      <c r="J2199" s="1011" t="s">
        <v>1328</v>
      </c>
      <c r="K2199" s="1011" t="s">
        <v>1329</v>
      </c>
      <c r="L2199" s="1011" t="s">
        <v>47</v>
      </c>
      <c r="M2199" s="1011" t="s">
        <v>198</v>
      </c>
      <c r="N2199" s="1011">
        <v>405</v>
      </c>
      <c r="O2199" s="1011">
        <v>342</v>
      </c>
      <c r="P2199" s="1011">
        <v>4109.67</v>
      </c>
      <c r="Q2199" s="1011">
        <v>12761.61</v>
      </c>
      <c r="R2199" s="1011">
        <v>-595.42684071999997</v>
      </c>
      <c r="S2199" s="1011">
        <v>3642.5243505600001</v>
      </c>
      <c r="T2199" s="1011">
        <v>-2.6840719999999998E-2</v>
      </c>
      <c r="U2199" s="1011">
        <v>0</v>
      </c>
      <c r="V2199" s="1011">
        <v>-595.4</v>
      </c>
      <c r="W2199" s="1011" t="s">
        <v>1330</v>
      </c>
      <c r="X2199" s="1011" t="s">
        <v>1331</v>
      </c>
      <c r="Y2199" s="1011" t="s">
        <v>1587</v>
      </c>
      <c r="AA2199" s="1011" t="s">
        <v>1588</v>
      </c>
      <c r="AB2199" s="1011" t="s">
        <v>140</v>
      </c>
    </row>
    <row r="2200" spans="1:28" x14ac:dyDescent="0.25">
      <c r="A2200" s="1011">
        <v>64042872</v>
      </c>
      <c r="B2200" s="1011" t="s">
        <v>1364</v>
      </c>
      <c r="C2200" s="1011" t="s">
        <v>1365</v>
      </c>
      <c r="D2200" s="1011" t="s">
        <v>1</v>
      </c>
      <c r="E2200" s="1011" t="s">
        <v>135</v>
      </c>
      <c r="F2200" s="1011" t="s">
        <v>34</v>
      </c>
      <c r="G2200" s="1011" t="s">
        <v>34</v>
      </c>
      <c r="H2200" s="1011" t="s">
        <v>100</v>
      </c>
      <c r="I2200" s="1011" t="s">
        <v>1366</v>
      </c>
      <c r="J2200" s="1011" t="s">
        <v>1354</v>
      </c>
      <c r="K2200" s="1011" t="s">
        <v>1329</v>
      </c>
      <c r="L2200" s="1011" t="s">
        <v>47</v>
      </c>
      <c r="M2200" s="1011" t="s">
        <v>198</v>
      </c>
      <c r="N2200" s="1011">
        <v>78.999499999999998</v>
      </c>
      <c r="O2200" s="1011">
        <v>78.999499999999998</v>
      </c>
      <c r="P2200" s="1011">
        <v>1165.96</v>
      </c>
      <c r="Q2200" s="1011">
        <v>4385.93</v>
      </c>
      <c r="R2200" s="1011">
        <v>669.29</v>
      </c>
      <c r="S2200" s="1011">
        <v>480.56161046</v>
      </c>
      <c r="T2200" s="1011">
        <v>0</v>
      </c>
      <c r="U2200" s="1011">
        <v>18.86</v>
      </c>
      <c r="V2200" s="1011">
        <v>688.15</v>
      </c>
      <c r="W2200" s="1011" t="s">
        <v>1355</v>
      </c>
      <c r="X2200" s="1011" t="s">
        <v>1331</v>
      </c>
      <c r="Y2200" s="1011" t="s">
        <v>1367</v>
      </c>
      <c r="AA2200" s="1011" t="s">
        <v>1368</v>
      </c>
      <c r="AB2200" s="1011" t="s">
        <v>140</v>
      </c>
    </row>
    <row r="2201" spans="1:28" x14ac:dyDescent="0.25">
      <c r="A2201" s="1011">
        <v>14270797</v>
      </c>
      <c r="B2201" s="1011" t="s">
        <v>2424</v>
      </c>
      <c r="C2201" s="1011" t="s">
        <v>1326</v>
      </c>
      <c r="D2201" s="1011" t="s">
        <v>1</v>
      </c>
      <c r="E2201" s="1011" t="s">
        <v>135</v>
      </c>
      <c r="F2201" s="1011" t="s">
        <v>34</v>
      </c>
      <c r="G2201" s="1011" t="s">
        <v>34</v>
      </c>
      <c r="H2201" s="1011" t="s">
        <v>98</v>
      </c>
      <c r="I2201" s="1011" t="s">
        <v>1462</v>
      </c>
      <c r="J2201" s="1011" t="s">
        <v>1463</v>
      </c>
      <c r="K2201" s="1011" t="s">
        <v>1329</v>
      </c>
      <c r="L2201" s="1011" t="s">
        <v>47</v>
      </c>
      <c r="M2201" s="1011" t="s">
        <v>198</v>
      </c>
      <c r="N2201" s="1011">
        <v>207.00030000000001</v>
      </c>
      <c r="O2201" s="1011">
        <v>150.1661</v>
      </c>
      <c r="P2201" s="1011">
        <v>3931.44</v>
      </c>
      <c r="Q2201" s="1011">
        <v>6682.35</v>
      </c>
      <c r="R2201" s="1011">
        <v>1922.31</v>
      </c>
      <c r="S2201" s="1011">
        <v>691.31220879</v>
      </c>
      <c r="T2201" s="1011">
        <v>0</v>
      </c>
      <c r="U2201" s="1011">
        <v>0</v>
      </c>
      <c r="V2201" s="1011">
        <v>1922.31</v>
      </c>
      <c r="W2201" s="1011" t="s">
        <v>1464</v>
      </c>
      <c r="X2201" s="1011" t="s">
        <v>1331</v>
      </c>
      <c r="Y2201" s="1011" t="s">
        <v>2425</v>
      </c>
      <c r="AA2201" s="1011" t="s">
        <v>2081</v>
      </c>
      <c r="AB2201" s="1011" t="s">
        <v>140</v>
      </c>
    </row>
    <row r="2202" spans="1:28" x14ac:dyDescent="0.25">
      <c r="A2202" s="1011">
        <v>13958731</v>
      </c>
      <c r="B2202" s="1011" t="s">
        <v>1548</v>
      </c>
      <c r="C2202" s="1011" t="s">
        <v>1326</v>
      </c>
      <c r="D2202" s="1011" t="s">
        <v>1</v>
      </c>
      <c r="E2202" s="1011" t="s">
        <v>135</v>
      </c>
      <c r="F2202" s="1011" t="s">
        <v>11</v>
      </c>
      <c r="G2202" s="1011" t="s">
        <v>11</v>
      </c>
      <c r="H2202" s="1011" t="s">
        <v>93</v>
      </c>
      <c r="I2202" s="1011" t="s">
        <v>1549</v>
      </c>
      <c r="J2202" s="1011" t="s">
        <v>1550</v>
      </c>
      <c r="K2202" s="1011" t="s">
        <v>1329</v>
      </c>
      <c r="L2202" s="1011" t="s">
        <v>47</v>
      </c>
      <c r="M2202" s="1011" t="s">
        <v>198</v>
      </c>
      <c r="N2202" s="1011">
        <v>205.25</v>
      </c>
      <c r="O2202" s="1011">
        <v>3</v>
      </c>
      <c r="P2202" s="1011">
        <v>3918.2</v>
      </c>
      <c r="Q2202" s="1011">
        <v>7568.57</v>
      </c>
      <c r="R2202" s="1011">
        <v>610.26</v>
      </c>
      <c r="S2202" s="1011">
        <v>528.03974612000002</v>
      </c>
      <c r="T2202" s="1011">
        <v>22.5</v>
      </c>
      <c r="U2202" s="1011">
        <v>0</v>
      </c>
      <c r="V2202" s="1011">
        <v>610.26</v>
      </c>
      <c r="W2202" s="1011" t="s">
        <v>1361</v>
      </c>
      <c r="X2202" s="1011" t="s">
        <v>1331</v>
      </c>
      <c r="Y2202" s="1011" t="s">
        <v>1551</v>
      </c>
      <c r="AA2202" s="1011" t="s">
        <v>1552</v>
      </c>
      <c r="AB2202" s="1011" t="s">
        <v>140</v>
      </c>
    </row>
    <row r="2203" spans="1:28" x14ac:dyDescent="0.25">
      <c r="A2203" s="1011">
        <v>24223216</v>
      </c>
      <c r="B2203" s="1011" t="s">
        <v>2523</v>
      </c>
      <c r="C2203" s="1011" t="s">
        <v>1326</v>
      </c>
      <c r="D2203" s="1011" t="s">
        <v>1</v>
      </c>
      <c r="E2203" s="1011" t="s">
        <v>135</v>
      </c>
      <c r="F2203" s="1011" t="s">
        <v>34</v>
      </c>
      <c r="G2203" s="1011" t="s">
        <v>34</v>
      </c>
      <c r="H2203" s="1011" t="s">
        <v>89</v>
      </c>
      <c r="I2203" s="1011" t="s">
        <v>2113</v>
      </c>
      <c r="J2203" s="1011" t="s">
        <v>2114</v>
      </c>
      <c r="K2203" s="1011" t="s">
        <v>1329</v>
      </c>
      <c r="L2203" s="1011" t="s">
        <v>47</v>
      </c>
      <c r="M2203" s="1011" t="s">
        <v>198</v>
      </c>
      <c r="N2203" s="1011">
        <v>37</v>
      </c>
      <c r="O2203" s="1011">
        <v>2</v>
      </c>
      <c r="P2203" s="1011">
        <v>444</v>
      </c>
      <c r="Q2203" s="1011">
        <v>1180.8</v>
      </c>
      <c r="R2203" s="1011">
        <v>253.62</v>
      </c>
      <c r="S2203" s="1011">
        <v>99.818430820000003</v>
      </c>
      <c r="T2203" s="1011">
        <v>0</v>
      </c>
      <c r="U2203" s="1011">
        <v>0</v>
      </c>
      <c r="V2203" s="1011">
        <v>253.62</v>
      </c>
      <c r="W2203" s="1011" t="s">
        <v>2115</v>
      </c>
      <c r="X2203" s="1011" t="s">
        <v>1331</v>
      </c>
      <c r="Y2203" s="1011" t="s">
        <v>2524</v>
      </c>
      <c r="AA2203" s="1011" t="s">
        <v>2525</v>
      </c>
      <c r="AB2203" s="1011" t="s">
        <v>140</v>
      </c>
    </row>
    <row r="2204" spans="1:28" x14ac:dyDescent="0.25">
      <c r="A2204" s="1011">
        <v>33770868</v>
      </c>
      <c r="B2204" s="1011" t="s">
        <v>2136</v>
      </c>
      <c r="C2204" s="1011" t="s">
        <v>1326</v>
      </c>
      <c r="D2204" s="1011" t="s">
        <v>1</v>
      </c>
      <c r="E2204" s="1011" t="s">
        <v>135</v>
      </c>
      <c r="F2204" s="1011" t="s">
        <v>20</v>
      </c>
      <c r="G2204" s="1011" t="s">
        <v>20</v>
      </c>
      <c r="H2204" s="1011" t="s">
        <v>530</v>
      </c>
      <c r="I2204" s="1011" t="s">
        <v>1656</v>
      </c>
      <c r="J2204" s="1011" t="s">
        <v>1657</v>
      </c>
      <c r="K2204" s="1011" t="s">
        <v>1329</v>
      </c>
      <c r="L2204" s="1011" t="s">
        <v>47</v>
      </c>
      <c r="M2204" s="1011" t="s">
        <v>198</v>
      </c>
      <c r="N2204" s="1011">
        <v>113</v>
      </c>
      <c r="O2204" s="1011">
        <v>97</v>
      </c>
      <c r="P2204" s="1011">
        <v>7745.18</v>
      </c>
      <c r="Q2204" s="1011">
        <v>29452.91</v>
      </c>
      <c r="R2204" s="1011">
        <v>5338.85</v>
      </c>
      <c r="S2204" s="1011">
        <v>1266.8925900199999</v>
      </c>
      <c r="T2204" s="1011">
        <v>0</v>
      </c>
      <c r="U2204" s="1011">
        <v>0</v>
      </c>
      <c r="V2204" s="1011">
        <v>5338.85</v>
      </c>
      <c r="W2204" s="1011" t="s">
        <v>1658</v>
      </c>
      <c r="X2204" s="1011" t="s">
        <v>1331</v>
      </c>
      <c r="Y2204" s="1011" t="s">
        <v>2137</v>
      </c>
      <c r="AA2204" s="1011" t="s">
        <v>2138</v>
      </c>
      <c r="AB2204" s="1011" t="s">
        <v>140</v>
      </c>
    </row>
    <row r="2205" spans="1:28" x14ac:dyDescent="0.25">
      <c r="A2205" s="1011">
        <v>13866041</v>
      </c>
      <c r="B2205" s="1011" t="s">
        <v>2007</v>
      </c>
      <c r="C2205" s="1011" t="s">
        <v>1326</v>
      </c>
      <c r="D2205" s="1011" t="s">
        <v>1</v>
      </c>
      <c r="E2205" s="1011" t="s">
        <v>135</v>
      </c>
      <c r="F2205" s="1011" t="s">
        <v>20</v>
      </c>
      <c r="G2205" s="1011" t="s">
        <v>20</v>
      </c>
      <c r="H2205" s="1011" t="s">
        <v>96</v>
      </c>
      <c r="I2205" s="1011" t="s">
        <v>1675</v>
      </c>
      <c r="J2205" s="1011" t="s">
        <v>1676</v>
      </c>
      <c r="K2205" s="1011" t="s">
        <v>1329</v>
      </c>
      <c r="L2205" s="1011" t="s">
        <v>47</v>
      </c>
      <c r="M2205" s="1011" t="s">
        <v>198</v>
      </c>
      <c r="N2205" s="1011">
        <v>20</v>
      </c>
      <c r="O2205" s="1011">
        <v>17</v>
      </c>
      <c r="P2205" s="1011">
        <v>33.79</v>
      </c>
      <c r="Q2205" s="1011">
        <v>321.98</v>
      </c>
      <c r="R2205" s="1011">
        <v>122.04</v>
      </c>
      <c r="S2205" s="1011">
        <v>22.423718059999999</v>
      </c>
      <c r="T2205" s="1011">
        <v>0</v>
      </c>
      <c r="U2205" s="1011">
        <v>0</v>
      </c>
      <c r="V2205" s="1011">
        <v>122.04</v>
      </c>
      <c r="W2205" s="1011" t="s">
        <v>47</v>
      </c>
      <c r="X2205" s="1011" t="s">
        <v>1331</v>
      </c>
      <c r="Y2205" s="1011" t="s">
        <v>2008</v>
      </c>
      <c r="AA2205" s="1011" t="s">
        <v>2009</v>
      </c>
      <c r="AB2205" s="1011" t="s">
        <v>140</v>
      </c>
    </row>
    <row r="2206" spans="1:28" x14ac:dyDescent="0.25">
      <c r="A2206" s="1011">
        <v>14259873</v>
      </c>
      <c r="B2206" s="1011" t="s">
        <v>2464</v>
      </c>
      <c r="C2206" s="1011" t="s">
        <v>1326</v>
      </c>
      <c r="D2206" s="1011" t="s">
        <v>1</v>
      </c>
      <c r="E2206" s="1011" t="s">
        <v>135</v>
      </c>
      <c r="F2206" s="1011" t="s">
        <v>6</v>
      </c>
      <c r="G2206" s="1011" t="s">
        <v>6</v>
      </c>
      <c r="H2206" s="1011" t="s">
        <v>100</v>
      </c>
      <c r="I2206" s="1011" t="s">
        <v>2093</v>
      </c>
      <c r="J2206" s="1011" t="s">
        <v>2094</v>
      </c>
      <c r="K2206" s="1011" t="s">
        <v>1329</v>
      </c>
      <c r="L2206" s="1011" t="s">
        <v>47</v>
      </c>
      <c r="M2206" s="1011" t="s">
        <v>198</v>
      </c>
      <c r="N2206" s="1011">
        <v>38</v>
      </c>
      <c r="O2206" s="1011">
        <v>38</v>
      </c>
      <c r="P2206" s="1011">
        <v>760</v>
      </c>
      <c r="Q2206" s="1011">
        <v>2446.19</v>
      </c>
      <c r="R2206" s="1011">
        <v>806.46</v>
      </c>
      <c r="S2206" s="1011">
        <v>228.64276727999999</v>
      </c>
      <c r="T2206" s="1011">
        <v>0</v>
      </c>
      <c r="U2206" s="1011">
        <v>0</v>
      </c>
      <c r="V2206" s="1011">
        <v>806.46</v>
      </c>
      <c r="W2206" s="1011" t="s">
        <v>2095</v>
      </c>
      <c r="X2206" s="1011" t="s">
        <v>1331</v>
      </c>
      <c r="Y2206" s="1011" t="s">
        <v>2465</v>
      </c>
      <c r="AA2206" s="1011" t="s">
        <v>2466</v>
      </c>
      <c r="AB2206" s="1011" t="s">
        <v>140</v>
      </c>
    </row>
    <row r="2207" spans="1:28" x14ac:dyDescent="0.25">
      <c r="A2207" s="1011">
        <v>23991268</v>
      </c>
      <c r="B2207" s="1011" t="s">
        <v>1878</v>
      </c>
      <c r="C2207" s="1011" t="s">
        <v>1326</v>
      </c>
      <c r="D2207" s="1011" t="s">
        <v>1</v>
      </c>
      <c r="E2207" s="1011" t="s">
        <v>135</v>
      </c>
      <c r="F2207" s="1011" t="s">
        <v>0</v>
      </c>
      <c r="G2207" s="1011" t="s">
        <v>0</v>
      </c>
      <c r="H2207" s="1011" t="s">
        <v>89</v>
      </c>
      <c r="I2207" s="1011" t="s">
        <v>1879</v>
      </c>
      <c r="J2207" s="1011" t="s">
        <v>1880</v>
      </c>
      <c r="K2207" s="1011" t="s">
        <v>1329</v>
      </c>
      <c r="L2207" s="1011" t="s">
        <v>47</v>
      </c>
      <c r="M2207" s="1011" t="s">
        <v>198</v>
      </c>
      <c r="N2207" s="1011">
        <v>106</v>
      </c>
      <c r="O2207" s="1011">
        <v>0</v>
      </c>
      <c r="P2207" s="1011">
        <v>1150</v>
      </c>
      <c r="Q2207" s="1011">
        <v>5223.28</v>
      </c>
      <c r="R2207" s="1011">
        <v>767.45065651000004</v>
      </c>
      <c r="S2207" s="1011">
        <v>233.69811433999999</v>
      </c>
      <c r="T2207" s="1011">
        <v>8.0656510000000001E-2</v>
      </c>
      <c r="U2207" s="1011">
        <v>0</v>
      </c>
      <c r="V2207" s="1011">
        <v>767.37</v>
      </c>
      <c r="W2207" s="1011" t="s">
        <v>1881</v>
      </c>
      <c r="X2207" s="1011" t="s">
        <v>1331</v>
      </c>
      <c r="Y2207" s="1011" t="s">
        <v>1882</v>
      </c>
      <c r="AA2207" s="1011" t="s">
        <v>1883</v>
      </c>
      <c r="AB2207" s="1011" t="s">
        <v>140</v>
      </c>
    </row>
    <row r="2208" spans="1:28" x14ac:dyDescent="0.25">
      <c r="A2208" s="1011">
        <v>3757986</v>
      </c>
      <c r="B2208" s="1011" t="s">
        <v>2104</v>
      </c>
      <c r="C2208" s="1011" t="s">
        <v>1326</v>
      </c>
      <c r="D2208" s="1011" t="s">
        <v>1</v>
      </c>
      <c r="E2208" s="1011" t="s">
        <v>135</v>
      </c>
      <c r="F2208" s="1011" t="s">
        <v>20</v>
      </c>
      <c r="G2208" s="1011" t="s">
        <v>20</v>
      </c>
      <c r="H2208" s="1011" t="s">
        <v>95</v>
      </c>
      <c r="I2208" s="1011" t="s">
        <v>2105</v>
      </c>
      <c r="J2208" s="1011" t="s">
        <v>2106</v>
      </c>
      <c r="K2208" s="1011" t="s">
        <v>1329</v>
      </c>
      <c r="L2208" s="1011" t="s">
        <v>47</v>
      </c>
      <c r="M2208" s="1011" t="s">
        <v>198</v>
      </c>
      <c r="N2208" s="1011">
        <v>250.4</v>
      </c>
      <c r="O2208" s="1011">
        <v>190.4</v>
      </c>
      <c r="P2208" s="1011">
        <v>1770.25</v>
      </c>
      <c r="Q2208" s="1011">
        <v>9412.52</v>
      </c>
      <c r="R2208" s="1011">
        <v>2512.62411273</v>
      </c>
      <c r="S2208" s="1011">
        <v>2320.9274377199999</v>
      </c>
      <c r="T2208" s="1011">
        <v>-5.88727E-3</v>
      </c>
      <c r="U2208" s="1011">
        <v>0</v>
      </c>
      <c r="V2208" s="1011">
        <v>2512.63</v>
      </c>
      <c r="W2208" s="1011" t="s">
        <v>1869</v>
      </c>
      <c r="X2208" s="1011" t="s">
        <v>1331</v>
      </c>
      <c r="Y2208" s="1011" t="s">
        <v>2107</v>
      </c>
      <c r="AA2208" s="1011" t="s">
        <v>2108</v>
      </c>
      <c r="AB2208" s="1011" t="s">
        <v>140</v>
      </c>
    </row>
    <row r="2209" spans="1:28" x14ac:dyDescent="0.25">
      <c r="A2209" s="1011">
        <v>64030455</v>
      </c>
      <c r="B2209" s="1011" t="s">
        <v>1646</v>
      </c>
      <c r="C2209" s="1011" t="s">
        <v>1326</v>
      </c>
      <c r="D2209" s="1011" t="s">
        <v>1</v>
      </c>
      <c r="E2209" s="1011" t="s">
        <v>135</v>
      </c>
      <c r="F2209" s="1011" t="s">
        <v>20</v>
      </c>
      <c r="G2209" s="1011" t="s">
        <v>20</v>
      </c>
      <c r="H2209" s="1011" t="s">
        <v>92</v>
      </c>
      <c r="I2209" s="1011" t="s">
        <v>1647</v>
      </c>
      <c r="J2209" s="1011" t="s">
        <v>1648</v>
      </c>
      <c r="K2209" s="1011" t="s">
        <v>1329</v>
      </c>
      <c r="L2209" s="1011" t="s">
        <v>47</v>
      </c>
      <c r="M2209" s="1011" t="s">
        <v>198</v>
      </c>
      <c r="N2209" s="1011">
        <v>214</v>
      </c>
      <c r="O2209" s="1011">
        <v>214</v>
      </c>
      <c r="P2209" s="1011">
        <v>7490</v>
      </c>
      <c r="Q2209" s="1011">
        <v>4455.5200000000004</v>
      </c>
      <c r="R2209" s="1011">
        <v>9.42</v>
      </c>
      <c r="S2209" s="1011">
        <v>626.71870185</v>
      </c>
      <c r="T2209" s="1011">
        <v>0</v>
      </c>
      <c r="U2209" s="1011">
        <v>0</v>
      </c>
      <c r="V2209" s="1011">
        <v>9.42</v>
      </c>
      <c r="W2209" s="1011" t="s">
        <v>1649</v>
      </c>
      <c r="X2209" s="1011" t="s">
        <v>1331</v>
      </c>
      <c r="Y2209" s="1011" t="s">
        <v>1650</v>
      </c>
      <c r="AA2209" s="1011" t="s">
        <v>1651</v>
      </c>
      <c r="AB2209" s="1011" t="s">
        <v>140</v>
      </c>
    </row>
    <row r="2210" spans="1:28" x14ac:dyDescent="0.25">
      <c r="A2210" s="1011">
        <v>64166572</v>
      </c>
      <c r="B2210" s="1011" t="s">
        <v>2082</v>
      </c>
      <c r="C2210" s="1011" t="s">
        <v>1326</v>
      </c>
      <c r="D2210" s="1011" t="s">
        <v>1</v>
      </c>
      <c r="E2210" s="1011" t="s">
        <v>135</v>
      </c>
      <c r="F2210" s="1011" t="s">
        <v>20</v>
      </c>
      <c r="G2210" s="1011" t="s">
        <v>20</v>
      </c>
      <c r="H2210" s="1011" t="s">
        <v>90</v>
      </c>
      <c r="I2210" s="1011" t="s">
        <v>2083</v>
      </c>
      <c r="J2210" s="1011" t="s">
        <v>1499</v>
      </c>
      <c r="K2210" s="1011" t="s">
        <v>1329</v>
      </c>
      <c r="L2210" s="1011" t="s">
        <v>47</v>
      </c>
      <c r="M2210" s="1011" t="s">
        <v>198</v>
      </c>
      <c r="N2210" s="1011">
        <v>100</v>
      </c>
      <c r="O2210" s="1011">
        <v>80</v>
      </c>
      <c r="P2210" s="1011">
        <v>3457.46</v>
      </c>
      <c r="Q2210" s="1011">
        <v>4880.3100000000004</v>
      </c>
      <c r="R2210" s="1011">
        <v>568.19000000000005</v>
      </c>
      <c r="S2210" s="1011">
        <v>542.01061807999997</v>
      </c>
      <c r="T2210" s="1011">
        <v>0</v>
      </c>
      <c r="U2210" s="1011">
        <v>0</v>
      </c>
      <c r="V2210" s="1011">
        <v>568.19000000000005</v>
      </c>
      <c r="W2210" s="1011" t="s">
        <v>1361</v>
      </c>
      <c r="X2210" s="1011" t="s">
        <v>1331</v>
      </c>
      <c r="Y2210" s="1011" t="s">
        <v>2084</v>
      </c>
      <c r="AA2210" s="1011" t="s">
        <v>2085</v>
      </c>
      <c r="AB2210" s="1011" t="s">
        <v>140</v>
      </c>
    </row>
    <row r="2211" spans="1:28" x14ac:dyDescent="0.25">
      <c r="A2211" s="1011">
        <v>63756415</v>
      </c>
      <c r="B2211" s="1011" t="s">
        <v>2211</v>
      </c>
      <c r="C2211" s="1011" t="s">
        <v>1326</v>
      </c>
      <c r="D2211" s="1011" t="s">
        <v>1</v>
      </c>
      <c r="E2211" s="1011" t="s">
        <v>135</v>
      </c>
      <c r="F2211" s="1011" t="s">
        <v>20</v>
      </c>
      <c r="G2211" s="1011" t="s">
        <v>20</v>
      </c>
      <c r="H2211" s="1011" t="s">
        <v>101</v>
      </c>
      <c r="I2211" s="1011" t="s">
        <v>2212</v>
      </c>
      <c r="J2211" s="1011" t="s">
        <v>1669</v>
      </c>
      <c r="K2211" s="1011" t="s">
        <v>1329</v>
      </c>
      <c r="L2211" s="1011" t="s">
        <v>47</v>
      </c>
      <c r="M2211" s="1011" t="s">
        <v>198</v>
      </c>
      <c r="N2211" s="1011">
        <v>256</v>
      </c>
      <c r="O2211" s="1011">
        <v>27</v>
      </c>
      <c r="P2211" s="1011">
        <v>10201.75</v>
      </c>
      <c r="Q2211" s="1011">
        <v>5459.34</v>
      </c>
      <c r="R2211" s="1011">
        <v>-56.34</v>
      </c>
      <c r="S2211" s="1011">
        <v>482.17645950000002</v>
      </c>
      <c r="T2211" s="1011">
        <v>96</v>
      </c>
      <c r="U2211" s="1011">
        <v>33.4</v>
      </c>
      <c r="V2211" s="1011">
        <v>-22.44</v>
      </c>
      <c r="W2211" s="1011" t="s">
        <v>1670</v>
      </c>
      <c r="X2211" s="1011" t="s">
        <v>1331</v>
      </c>
      <c r="Y2211" s="1011" t="s">
        <v>2213</v>
      </c>
      <c r="AA2211" s="1011" t="s">
        <v>2214</v>
      </c>
      <c r="AB2211" s="1011" t="s">
        <v>140</v>
      </c>
    </row>
    <row r="2212" spans="1:28" x14ac:dyDescent="0.25">
      <c r="A2212" s="1011">
        <v>24091738</v>
      </c>
      <c r="B2212" s="1011" t="s">
        <v>1804</v>
      </c>
      <c r="C2212" s="1011" t="s">
        <v>1326</v>
      </c>
      <c r="D2212" s="1011" t="s">
        <v>1</v>
      </c>
      <c r="E2212" s="1011" t="s">
        <v>135</v>
      </c>
      <c r="F2212" s="1011" t="s">
        <v>20</v>
      </c>
      <c r="G2212" s="1011" t="s">
        <v>20</v>
      </c>
      <c r="H2212" s="1011" t="s">
        <v>91</v>
      </c>
      <c r="I2212" s="1011" t="s">
        <v>1805</v>
      </c>
      <c r="J2212" s="1011" t="s">
        <v>1806</v>
      </c>
      <c r="K2212" s="1011" t="s">
        <v>1329</v>
      </c>
      <c r="L2212" s="1011" t="s">
        <v>47</v>
      </c>
      <c r="M2212" s="1011" t="s">
        <v>198</v>
      </c>
      <c r="N2212" s="1011">
        <v>27</v>
      </c>
      <c r="O2212" s="1011">
        <v>19</v>
      </c>
      <c r="P2212" s="1011">
        <v>1433.05</v>
      </c>
      <c r="Q2212" s="1011">
        <v>2831.6</v>
      </c>
      <c r="R2212" s="1011">
        <v>645.25</v>
      </c>
      <c r="S2212" s="1011">
        <v>135.71599169999999</v>
      </c>
      <c r="T2212" s="1011">
        <v>0</v>
      </c>
      <c r="U2212" s="1011">
        <v>0</v>
      </c>
      <c r="V2212" s="1011">
        <v>645.25</v>
      </c>
      <c r="W2212" s="1011" t="s">
        <v>10</v>
      </c>
      <c r="X2212" s="1011" t="s">
        <v>1331</v>
      </c>
      <c r="Y2212" s="1011" t="s">
        <v>1807</v>
      </c>
      <c r="AA2212" s="1011" t="s">
        <v>1808</v>
      </c>
      <c r="AB2212" s="1011" t="s">
        <v>140</v>
      </c>
    </row>
    <row r="2213" spans="1:28" x14ac:dyDescent="0.25">
      <c r="A2213" s="1011">
        <v>93772242</v>
      </c>
      <c r="B2213" s="1011" t="s">
        <v>1578</v>
      </c>
      <c r="C2213" s="1011" t="s">
        <v>1326</v>
      </c>
      <c r="D2213" s="1011" t="s">
        <v>1</v>
      </c>
      <c r="E2213" s="1011" t="s">
        <v>135</v>
      </c>
      <c r="F2213" s="1011" t="s">
        <v>20</v>
      </c>
      <c r="G2213" s="1011" t="s">
        <v>20</v>
      </c>
      <c r="H2213" s="1011" t="s">
        <v>1394</v>
      </c>
      <c r="I2213" s="1011" t="s">
        <v>1579</v>
      </c>
      <c r="J2213" s="1011" t="s">
        <v>1396</v>
      </c>
      <c r="K2213" s="1011" t="s">
        <v>1329</v>
      </c>
      <c r="L2213" s="1011" t="s">
        <v>47</v>
      </c>
      <c r="M2213" s="1011" t="s">
        <v>198</v>
      </c>
      <c r="N2213" s="1011">
        <v>0</v>
      </c>
      <c r="O2213" s="1011">
        <v>0</v>
      </c>
      <c r="P2213" s="1011">
        <v>0</v>
      </c>
      <c r="Q2213" s="1011">
        <v>0</v>
      </c>
      <c r="R2213" s="1011">
        <v>0</v>
      </c>
      <c r="S2213" s="1011">
        <v>0</v>
      </c>
      <c r="T2213" s="1011">
        <v>0</v>
      </c>
      <c r="U2213" s="1011">
        <v>0</v>
      </c>
      <c r="V2213" s="1011">
        <v>0</v>
      </c>
      <c r="W2213" s="1011" t="s">
        <v>1397</v>
      </c>
      <c r="X2213" s="1011" t="s">
        <v>1331</v>
      </c>
      <c r="Y2213" s="1011" t="s">
        <v>1580</v>
      </c>
      <c r="AA2213" s="1011" t="s">
        <v>1581</v>
      </c>
      <c r="AB2213" s="1011" t="s">
        <v>140</v>
      </c>
    </row>
    <row r="2214" spans="1:28" x14ac:dyDescent="0.25">
      <c r="A2214" s="1011">
        <v>44047363</v>
      </c>
      <c r="B2214" s="1011" t="s">
        <v>2339</v>
      </c>
      <c r="C2214" s="1011" t="s">
        <v>1326</v>
      </c>
      <c r="D2214" s="1011" t="s">
        <v>1</v>
      </c>
      <c r="E2214" s="1011" t="s">
        <v>135</v>
      </c>
      <c r="F2214" s="1011" t="s">
        <v>9</v>
      </c>
      <c r="G2214" s="1011" t="s">
        <v>9</v>
      </c>
      <c r="H2214" s="1011" t="s">
        <v>100</v>
      </c>
      <c r="I2214" s="1011" t="s">
        <v>2340</v>
      </c>
      <c r="J2214" s="1011" t="s">
        <v>2341</v>
      </c>
      <c r="K2214" s="1011" t="s">
        <v>1329</v>
      </c>
      <c r="L2214" s="1011" t="s">
        <v>47</v>
      </c>
      <c r="M2214" s="1011" t="s">
        <v>198</v>
      </c>
      <c r="N2214" s="1011">
        <v>41</v>
      </c>
      <c r="O2214" s="1011">
        <v>41</v>
      </c>
      <c r="P2214" s="1011">
        <v>524.57000000000005</v>
      </c>
      <c r="Q2214" s="1011">
        <v>2239.5300000000002</v>
      </c>
      <c r="R2214" s="1011">
        <v>798.26</v>
      </c>
      <c r="S2214" s="1011">
        <v>198.18427874</v>
      </c>
      <c r="T2214" s="1011">
        <v>0</v>
      </c>
      <c r="U2214" s="1011">
        <v>0</v>
      </c>
      <c r="V2214" s="1011">
        <v>798.26</v>
      </c>
      <c r="W2214" s="1011" t="s">
        <v>2342</v>
      </c>
      <c r="X2214" s="1011" t="s">
        <v>1331</v>
      </c>
      <c r="Y2214" s="1011" t="s">
        <v>2343</v>
      </c>
      <c r="AA2214" s="1011" t="s">
        <v>2344</v>
      </c>
      <c r="AB2214" s="1011" t="s">
        <v>140</v>
      </c>
    </row>
    <row r="2215" spans="1:28" x14ac:dyDescent="0.25">
      <c r="A2215" s="1011">
        <v>84218171</v>
      </c>
      <c r="B2215" s="1011" t="s">
        <v>2388</v>
      </c>
      <c r="C2215" s="1011" t="s">
        <v>1326</v>
      </c>
      <c r="D2215" s="1011" t="s">
        <v>113</v>
      </c>
      <c r="E2215" s="1011" t="s">
        <v>135</v>
      </c>
      <c r="F2215" s="1011" t="s">
        <v>267</v>
      </c>
      <c r="G2215" s="1011" t="s">
        <v>1687</v>
      </c>
      <c r="H2215" s="1011" t="s">
        <v>88</v>
      </c>
      <c r="I2215" s="1011" t="s">
        <v>2389</v>
      </c>
      <c r="J2215" s="1011" t="s">
        <v>1817</v>
      </c>
      <c r="K2215" s="1011" t="s">
        <v>1329</v>
      </c>
      <c r="L2215" s="1011" t="s">
        <v>47</v>
      </c>
      <c r="M2215" s="1011" t="s">
        <v>198</v>
      </c>
      <c r="N2215" s="1011">
        <v>121</v>
      </c>
      <c r="O2215" s="1011">
        <v>101</v>
      </c>
      <c r="P2215" s="1011">
        <v>1311.57</v>
      </c>
      <c r="Q2215" s="1011">
        <v>9983.89</v>
      </c>
      <c r="R2215" s="1011">
        <v>1188.46</v>
      </c>
      <c r="S2215" s="1011">
        <v>635.55886985999996</v>
      </c>
      <c r="T2215" s="1011">
        <v>0</v>
      </c>
      <c r="U2215" s="1011">
        <v>0</v>
      </c>
      <c r="V2215" s="1011">
        <v>1188.46</v>
      </c>
      <c r="W2215" s="1011" t="s">
        <v>1818</v>
      </c>
      <c r="X2215" s="1011" t="s">
        <v>1331</v>
      </c>
      <c r="Y2215" s="1011" t="s">
        <v>2390</v>
      </c>
      <c r="AA2215" s="1011" t="s">
        <v>2391</v>
      </c>
      <c r="AB2215" s="1011" t="s">
        <v>140</v>
      </c>
    </row>
    <row r="2216" spans="1:28" x14ac:dyDescent="0.25">
      <c r="A2216" s="1011">
        <v>64054281</v>
      </c>
      <c r="B2216" s="1011" t="s">
        <v>1652</v>
      </c>
      <c r="C2216" s="1011" t="s">
        <v>1326</v>
      </c>
      <c r="D2216" s="1011" t="s">
        <v>1</v>
      </c>
      <c r="E2216" s="1011" t="s">
        <v>135</v>
      </c>
      <c r="F2216" s="1011" t="s">
        <v>34</v>
      </c>
      <c r="G2216" s="1011" t="s">
        <v>34</v>
      </c>
      <c r="H2216" s="1011" t="s">
        <v>99</v>
      </c>
      <c r="I2216" s="1011" t="s">
        <v>1353</v>
      </c>
      <c r="J2216" s="1011" t="s">
        <v>1354</v>
      </c>
      <c r="K2216" s="1011" t="s">
        <v>1329</v>
      </c>
      <c r="L2216" s="1011" t="s">
        <v>47</v>
      </c>
      <c r="M2216" s="1011" t="s">
        <v>198</v>
      </c>
      <c r="N2216" s="1011">
        <v>338</v>
      </c>
      <c r="O2216" s="1011">
        <v>334</v>
      </c>
      <c r="P2216" s="1011">
        <v>9132</v>
      </c>
      <c r="Q2216" s="1011">
        <v>11646.53</v>
      </c>
      <c r="R2216" s="1011">
        <v>653.84</v>
      </c>
      <c r="S2216" s="1011">
        <v>2229.1029614600002</v>
      </c>
      <c r="T2216" s="1011">
        <v>0</v>
      </c>
      <c r="U2216" s="1011">
        <v>0</v>
      </c>
      <c r="V2216" s="1011">
        <v>653.84</v>
      </c>
      <c r="W2216" s="1011" t="s">
        <v>1355</v>
      </c>
      <c r="X2216" s="1011" t="s">
        <v>1331</v>
      </c>
      <c r="Y2216" s="1011" t="s">
        <v>1653</v>
      </c>
      <c r="AA2216" s="1011" t="s">
        <v>1654</v>
      </c>
      <c r="AB2216" s="1011" t="s">
        <v>140</v>
      </c>
    </row>
    <row r="2217" spans="1:28" x14ac:dyDescent="0.25">
      <c r="A2217" s="1011">
        <v>34165688</v>
      </c>
      <c r="B2217" s="1011" t="s">
        <v>2335</v>
      </c>
      <c r="C2217" s="1011" t="s">
        <v>1326</v>
      </c>
      <c r="D2217" s="1011" t="s">
        <v>1</v>
      </c>
      <c r="E2217" s="1011" t="s">
        <v>135</v>
      </c>
      <c r="F2217" s="1011" t="s">
        <v>6</v>
      </c>
      <c r="G2217" s="1011" t="s">
        <v>6</v>
      </c>
      <c r="H2217" s="1011" t="s">
        <v>94</v>
      </c>
      <c r="I2217" s="1011" t="s">
        <v>2336</v>
      </c>
      <c r="J2217" s="1011" t="s">
        <v>1354</v>
      </c>
      <c r="K2217" s="1011" t="s">
        <v>1329</v>
      </c>
      <c r="L2217" s="1011" t="s">
        <v>47</v>
      </c>
      <c r="M2217" s="1011" t="s">
        <v>198</v>
      </c>
      <c r="N2217" s="1011">
        <v>300</v>
      </c>
      <c r="O2217" s="1011">
        <v>296</v>
      </c>
      <c r="P2217" s="1011">
        <v>6479</v>
      </c>
      <c r="Q2217" s="1011">
        <v>9163.67</v>
      </c>
      <c r="R2217" s="1011">
        <v>918.53</v>
      </c>
      <c r="S2217" s="1011">
        <v>1035.4214437600001</v>
      </c>
      <c r="T2217" s="1011">
        <v>0</v>
      </c>
      <c r="U2217" s="1011">
        <v>0</v>
      </c>
      <c r="V2217" s="1011">
        <v>918.53</v>
      </c>
      <c r="W2217" s="1011" t="s">
        <v>1355</v>
      </c>
      <c r="X2217" s="1011" t="s">
        <v>1331</v>
      </c>
      <c r="Y2217" s="1011" t="s">
        <v>2337</v>
      </c>
      <c r="AA2217" s="1011" t="s">
        <v>2338</v>
      </c>
      <c r="AB2217" s="1011" t="s">
        <v>140</v>
      </c>
    </row>
    <row r="2218" spans="1:28" x14ac:dyDescent="0.25">
      <c r="A2218" s="1011">
        <v>34165688</v>
      </c>
      <c r="B2218" s="1011" t="s">
        <v>2335</v>
      </c>
      <c r="C2218" s="1011" t="s">
        <v>1326</v>
      </c>
      <c r="D2218" s="1011" t="s">
        <v>1</v>
      </c>
      <c r="E2218" s="1011" t="s">
        <v>135</v>
      </c>
      <c r="F2218" s="1011" t="s">
        <v>6</v>
      </c>
      <c r="G2218" s="1011" t="s">
        <v>6</v>
      </c>
      <c r="H2218" s="1011" t="s">
        <v>98</v>
      </c>
      <c r="I2218" s="1011" t="s">
        <v>2336</v>
      </c>
      <c r="J2218" s="1011" t="s">
        <v>1354</v>
      </c>
      <c r="K2218" s="1011" t="s">
        <v>1329</v>
      </c>
      <c r="L2218" s="1011" t="s">
        <v>47</v>
      </c>
      <c r="M2218" s="1011" t="s">
        <v>198</v>
      </c>
      <c r="N2218" s="1011">
        <v>781</v>
      </c>
      <c r="O2218" s="1011">
        <v>615</v>
      </c>
      <c r="P2218" s="1011">
        <v>13240.63</v>
      </c>
      <c r="Q2218" s="1011">
        <v>13653.44</v>
      </c>
      <c r="R2218" s="1011">
        <v>-1769.32</v>
      </c>
      <c r="S2218" s="1011">
        <v>3739.6235759699998</v>
      </c>
      <c r="T2218" s="1011">
        <v>489</v>
      </c>
      <c r="U2218" s="1011">
        <v>0</v>
      </c>
      <c r="V2218" s="1011">
        <v>-1769.32</v>
      </c>
      <c r="W2218" s="1011" t="s">
        <v>1355</v>
      </c>
      <c r="X2218" s="1011" t="s">
        <v>1331</v>
      </c>
      <c r="Y2218" s="1011" t="s">
        <v>2337</v>
      </c>
      <c r="AA2218" s="1011" t="s">
        <v>2338</v>
      </c>
      <c r="AB2218" s="1011" t="s">
        <v>140</v>
      </c>
    </row>
    <row r="2219" spans="1:28" x14ac:dyDescent="0.25">
      <c r="A2219" s="1011">
        <v>34116459</v>
      </c>
      <c r="B2219" s="1011" t="s">
        <v>2551</v>
      </c>
      <c r="C2219" s="1011" t="s">
        <v>1326</v>
      </c>
      <c r="D2219" s="1011" t="s">
        <v>1</v>
      </c>
      <c r="E2219" s="1011" t="s">
        <v>135</v>
      </c>
      <c r="F2219" s="1011" t="s">
        <v>36</v>
      </c>
      <c r="G2219" s="1011" t="s">
        <v>36</v>
      </c>
      <c r="H2219" s="1011" t="s">
        <v>99</v>
      </c>
      <c r="I2219" s="1011" t="s">
        <v>1656</v>
      </c>
      <c r="J2219" s="1011" t="s">
        <v>1657</v>
      </c>
      <c r="K2219" s="1011" t="s">
        <v>1329</v>
      </c>
      <c r="L2219" s="1011" t="s">
        <v>47</v>
      </c>
      <c r="M2219" s="1011" t="s">
        <v>198</v>
      </c>
      <c r="N2219" s="1011">
        <v>32</v>
      </c>
      <c r="O2219" s="1011">
        <v>27</v>
      </c>
      <c r="P2219" s="1011">
        <v>848</v>
      </c>
      <c r="Q2219" s="1011">
        <v>1747.3</v>
      </c>
      <c r="R2219" s="1011">
        <v>246.97</v>
      </c>
      <c r="S2219" s="1011">
        <v>297.07415544000003</v>
      </c>
      <c r="T2219" s="1011">
        <v>0</v>
      </c>
      <c r="U2219" s="1011">
        <v>0</v>
      </c>
      <c r="V2219" s="1011">
        <v>246.97</v>
      </c>
      <c r="W2219" s="1011" t="s">
        <v>1658</v>
      </c>
      <c r="X2219" s="1011" t="s">
        <v>1331</v>
      </c>
      <c r="Y2219" s="1011" t="s">
        <v>2552</v>
      </c>
      <c r="AA2219" s="1011" t="s">
        <v>1791</v>
      </c>
      <c r="AB2219" s="1011" t="s">
        <v>140</v>
      </c>
    </row>
    <row r="2220" spans="1:28" x14ac:dyDescent="0.25">
      <c r="A2220" s="1011">
        <v>64020167</v>
      </c>
      <c r="B2220" s="1011" t="s">
        <v>2264</v>
      </c>
      <c r="C2220" s="1011" t="s">
        <v>1326</v>
      </c>
      <c r="D2220" s="1011" t="s">
        <v>1</v>
      </c>
      <c r="E2220" s="1011" t="s">
        <v>135</v>
      </c>
      <c r="F2220" s="1011" t="s">
        <v>14</v>
      </c>
      <c r="G2220" s="1011" t="s">
        <v>14</v>
      </c>
      <c r="H2220" s="1011" t="s">
        <v>104</v>
      </c>
      <c r="I2220" s="1011" t="s">
        <v>2265</v>
      </c>
      <c r="J2220" s="1011" t="s">
        <v>2266</v>
      </c>
      <c r="K2220" s="1011" t="s">
        <v>1329</v>
      </c>
      <c r="L2220" s="1011" t="s">
        <v>47</v>
      </c>
      <c r="M2220" s="1011" t="s">
        <v>198</v>
      </c>
      <c r="N2220" s="1011">
        <v>7</v>
      </c>
      <c r="O2220" s="1011">
        <v>6</v>
      </c>
      <c r="P2220" s="1011">
        <v>139.4</v>
      </c>
      <c r="Q2220" s="1011">
        <v>576.16</v>
      </c>
      <c r="R2220" s="1011">
        <v>122.86</v>
      </c>
      <c r="S2220" s="1011">
        <v>75.666232210000004</v>
      </c>
      <c r="T2220" s="1011">
        <v>0</v>
      </c>
      <c r="U2220" s="1011">
        <v>0</v>
      </c>
      <c r="V2220" s="1011">
        <v>122.86</v>
      </c>
      <c r="W2220" s="1011" t="s">
        <v>2267</v>
      </c>
      <c r="X2220" s="1011" t="s">
        <v>1331</v>
      </c>
      <c r="Y2220" s="1011" t="s">
        <v>2268</v>
      </c>
      <c r="AA2220" s="1011" t="s">
        <v>2269</v>
      </c>
      <c r="AB2220" s="1011" t="s">
        <v>140</v>
      </c>
    </row>
    <row r="2221" spans="1:28" x14ac:dyDescent="0.25">
      <c r="A2221" s="1011">
        <v>34129312</v>
      </c>
      <c r="B2221" s="1011" t="s">
        <v>1625</v>
      </c>
      <c r="C2221" s="1011" t="s">
        <v>1326</v>
      </c>
      <c r="D2221" s="1011" t="s">
        <v>1</v>
      </c>
      <c r="E2221" s="1011" t="s">
        <v>135</v>
      </c>
      <c r="F2221" s="1011" t="s">
        <v>14</v>
      </c>
      <c r="G2221" s="1011" t="s">
        <v>14</v>
      </c>
      <c r="H2221" s="1011" t="s">
        <v>91</v>
      </c>
      <c r="I2221" s="1011" t="s">
        <v>1626</v>
      </c>
      <c r="J2221" s="1011" t="s">
        <v>1481</v>
      </c>
      <c r="K2221" s="1011" t="s">
        <v>1329</v>
      </c>
      <c r="L2221" s="1011" t="s">
        <v>47</v>
      </c>
      <c r="M2221" s="1011" t="s">
        <v>198</v>
      </c>
      <c r="N2221" s="1011">
        <v>142</v>
      </c>
      <c r="O2221" s="1011">
        <v>109</v>
      </c>
      <c r="P2221" s="1011">
        <v>3762.88</v>
      </c>
      <c r="Q2221" s="1011">
        <v>11642.15</v>
      </c>
      <c r="R2221" s="1011">
        <v>556.51000205000003</v>
      </c>
      <c r="S2221" s="1011">
        <v>1860.8971234999999</v>
      </c>
      <c r="T2221" s="1011">
        <v>2.0499999999999999E-6</v>
      </c>
      <c r="U2221" s="1011">
        <v>0</v>
      </c>
      <c r="V2221" s="1011">
        <v>556.51</v>
      </c>
      <c r="W2221" s="1011" t="s">
        <v>1482</v>
      </c>
      <c r="X2221" s="1011" t="s">
        <v>1331</v>
      </c>
      <c r="Y2221" s="1011" t="s">
        <v>1627</v>
      </c>
      <c r="AA2221" s="1011" t="s">
        <v>1628</v>
      </c>
      <c r="AB2221" s="1011" t="s">
        <v>140</v>
      </c>
    </row>
    <row r="2222" spans="1:28" x14ac:dyDescent="0.25">
      <c r="A2222" s="1011">
        <v>24082927</v>
      </c>
      <c r="B2222" s="1011" t="s">
        <v>2118</v>
      </c>
      <c r="C2222" s="1011" t="s">
        <v>1326</v>
      </c>
      <c r="D2222" s="1011" t="s">
        <v>1</v>
      </c>
      <c r="E2222" s="1011" t="s">
        <v>135</v>
      </c>
      <c r="F2222" s="1011" t="s">
        <v>20</v>
      </c>
      <c r="G2222" s="1011" t="s">
        <v>20</v>
      </c>
      <c r="H2222" s="1011" t="s">
        <v>90</v>
      </c>
      <c r="I2222" s="1011" t="s">
        <v>2119</v>
      </c>
      <c r="J2222" s="1011" t="s">
        <v>1565</v>
      </c>
      <c r="K2222" s="1011" t="s">
        <v>1329</v>
      </c>
      <c r="L2222" s="1011" t="s">
        <v>47</v>
      </c>
      <c r="M2222" s="1011" t="s">
        <v>198</v>
      </c>
      <c r="N2222" s="1011">
        <v>383</v>
      </c>
      <c r="O2222" s="1011">
        <v>368</v>
      </c>
      <c r="P2222" s="1011">
        <v>14510</v>
      </c>
      <c r="Q2222" s="1011">
        <v>16042.93</v>
      </c>
      <c r="R2222" s="1011">
        <v>-1303.7</v>
      </c>
      <c r="S2222" s="1011">
        <v>2468.0343374099998</v>
      </c>
      <c r="T2222" s="1011">
        <v>0</v>
      </c>
      <c r="U2222" s="1011">
        <v>0</v>
      </c>
      <c r="V2222" s="1011">
        <v>-1335.53</v>
      </c>
      <c r="W2222" s="1011" t="s">
        <v>65</v>
      </c>
      <c r="X2222" s="1011" t="s">
        <v>1331</v>
      </c>
      <c r="Y2222" s="1011" t="s">
        <v>2120</v>
      </c>
      <c r="AA2222" s="1011" t="s">
        <v>2121</v>
      </c>
      <c r="AB2222" s="1011" t="s">
        <v>140</v>
      </c>
    </row>
    <row r="2223" spans="1:28" x14ac:dyDescent="0.25">
      <c r="A2223" s="1011">
        <v>14076970</v>
      </c>
      <c r="B2223" s="1011" t="s">
        <v>1853</v>
      </c>
      <c r="C2223" s="1011" t="s">
        <v>1326</v>
      </c>
      <c r="D2223" s="1011" t="s">
        <v>1</v>
      </c>
      <c r="E2223" s="1011" t="s">
        <v>135</v>
      </c>
      <c r="F2223" s="1011" t="s">
        <v>14</v>
      </c>
      <c r="G2223" s="1011" t="s">
        <v>14</v>
      </c>
      <c r="H2223" s="1011" t="s">
        <v>529</v>
      </c>
      <c r="I2223" s="1011" t="s">
        <v>1854</v>
      </c>
      <c r="J2223" s="1011" t="s">
        <v>1657</v>
      </c>
      <c r="K2223" s="1011" t="s">
        <v>1329</v>
      </c>
      <c r="L2223" s="1011" t="s">
        <v>47</v>
      </c>
      <c r="M2223" s="1011" t="s">
        <v>198</v>
      </c>
      <c r="N2223" s="1011">
        <v>31</v>
      </c>
      <c r="O2223" s="1011">
        <v>28</v>
      </c>
      <c r="P2223" s="1011">
        <v>907.24</v>
      </c>
      <c r="Q2223" s="1011">
        <v>3611.29</v>
      </c>
      <c r="R2223" s="1011">
        <v>348.19</v>
      </c>
      <c r="S2223" s="1011">
        <v>257.25589699</v>
      </c>
      <c r="T2223" s="1011">
        <v>0</v>
      </c>
      <c r="U2223" s="1011">
        <v>0</v>
      </c>
      <c r="V2223" s="1011">
        <v>348.19</v>
      </c>
      <c r="W2223" s="1011" t="s">
        <v>1658</v>
      </c>
      <c r="X2223" s="1011" t="s">
        <v>1331</v>
      </c>
      <c r="Y2223" s="1011" t="s">
        <v>1855</v>
      </c>
      <c r="AA2223" s="1011" t="s">
        <v>1856</v>
      </c>
      <c r="AB2223" s="1011" t="s">
        <v>140</v>
      </c>
    </row>
    <row r="2224" spans="1:28" x14ac:dyDescent="0.25">
      <c r="A2224" s="1011">
        <v>74235227</v>
      </c>
      <c r="B2224" s="1011" t="s">
        <v>2290</v>
      </c>
      <c r="C2224" s="1011" t="s">
        <v>1326</v>
      </c>
      <c r="D2224" s="1011" t="s">
        <v>1</v>
      </c>
      <c r="E2224" s="1011" t="s">
        <v>135</v>
      </c>
      <c r="F2224" s="1011" t="s">
        <v>34</v>
      </c>
      <c r="G2224" s="1011" t="s">
        <v>34</v>
      </c>
      <c r="H2224" s="1011" t="s">
        <v>1394</v>
      </c>
      <c r="I2224" s="1011" t="s">
        <v>1662</v>
      </c>
      <c r="J2224" s="1011" t="s">
        <v>1663</v>
      </c>
      <c r="K2224" s="1011" t="s">
        <v>1329</v>
      </c>
      <c r="L2224" s="1011" t="s">
        <v>47</v>
      </c>
      <c r="M2224" s="1011" t="s">
        <v>198</v>
      </c>
      <c r="N2224" s="1011">
        <v>0</v>
      </c>
      <c r="O2224" s="1011">
        <v>0</v>
      </c>
      <c r="P2224" s="1011">
        <v>0</v>
      </c>
      <c r="Q2224" s="1011">
        <v>0</v>
      </c>
      <c r="R2224" s="1011">
        <v>0</v>
      </c>
      <c r="S2224" s="1011">
        <v>0</v>
      </c>
      <c r="T2224" s="1011">
        <v>0</v>
      </c>
      <c r="U2224" s="1011">
        <v>0</v>
      </c>
      <c r="V2224" s="1011">
        <v>0</v>
      </c>
      <c r="W2224" s="1011" t="s">
        <v>1664</v>
      </c>
      <c r="X2224" s="1011" t="s">
        <v>1331</v>
      </c>
      <c r="Y2224" s="1011" t="s">
        <v>2291</v>
      </c>
      <c r="AA2224" s="1011" t="s">
        <v>2292</v>
      </c>
      <c r="AB2224" s="1011" t="s">
        <v>140</v>
      </c>
    </row>
    <row r="2225" spans="1:28" x14ac:dyDescent="0.25">
      <c r="A2225" s="1011">
        <v>3757812</v>
      </c>
      <c r="B2225" s="1011" t="s">
        <v>1497</v>
      </c>
      <c r="C2225" s="1011" t="s">
        <v>1326</v>
      </c>
      <c r="D2225" s="1011" t="s">
        <v>1</v>
      </c>
      <c r="E2225" s="1011" t="s">
        <v>135</v>
      </c>
      <c r="F2225" s="1011" t="s">
        <v>11</v>
      </c>
      <c r="G2225" s="1011" t="s">
        <v>11</v>
      </c>
      <c r="H2225" s="1011" t="s">
        <v>529</v>
      </c>
      <c r="I2225" s="1011" t="s">
        <v>1359</v>
      </c>
      <c r="J2225" s="1011" t="s">
        <v>1360</v>
      </c>
      <c r="K2225" s="1011" t="s">
        <v>1329</v>
      </c>
      <c r="L2225" s="1011" t="s">
        <v>47</v>
      </c>
      <c r="M2225" s="1011" t="s">
        <v>198</v>
      </c>
      <c r="N2225" s="1011">
        <v>36</v>
      </c>
      <c r="O2225" s="1011">
        <v>0</v>
      </c>
      <c r="P2225" s="1011">
        <v>1561.2</v>
      </c>
      <c r="Q2225" s="1011">
        <v>6666.06</v>
      </c>
      <c r="R2225" s="1011">
        <v>512.38</v>
      </c>
      <c r="S2225" s="1011">
        <v>192.28733847000001</v>
      </c>
      <c r="T2225" s="1011">
        <v>0</v>
      </c>
      <c r="U2225" s="1011">
        <v>0</v>
      </c>
      <c r="V2225" s="1011">
        <v>512.38</v>
      </c>
      <c r="W2225" s="1011" t="s">
        <v>1361</v>
      </c>
      <c r="X2225" s="1011" t="s">
        <v>1331</v>
      </c>
      <c r="Y2225" s="1011" t="s">
        <v>2182</v>
      </c>
      <c r="AA2225" s="1011" t="s">
        <v>2183</v>
      </c>
      <c r="AB2225" s="1011" t="s">
        <v>140</v>
      </c>
    </row>
    <row r="2226" spans="1:28" x14ac:dyDescent="0.25">
      <c r="A2226" s="1011">
        <v>63756076</v>
      </c>
      <c r="B2226" s="1011" t="s">
        <v>1872</v>
      </c>
      <c r="C2226" s="1011" t="s">
        <v>1326</v>
      </c>
      <c r="D2226" s="1011" t="s">
        <v>1</v>
      </c>
      <c r="E2226" s="1011" t="s">
        <v>135</v>
      </c>
      <c r="F2226" s="1011" t="s">
        <v>6</v>
      </c>
      <c r="G2226" s="1011" t="s">
        <v>6</v>
      </c>
      <c r="H2226" s="1011" t="s">
        <v>97</v>
      </c>
      <c r="I2226" s="1011" t="s">
        <v>1873</v>
      </c>
      <c r="J2226" s="1011" t="s">
        <v>1874</v>
      </c>
      <c r="K2226" s="1011" t="s">
        <v>1329</v>
      </c>
      <c r="L2226" s="1011" t="s">
        <v>47</v>
      </c>
      <c r="M2226" s="1011" t="s">
        <v>198</v>
      </c>
      <c r="N2226" s="1011">
        <v>35</v>
      </c>
      <c r="O2226" s="1011">
        <v>19</v>
      </c>
      <c r="P2226" s="1011">
        <v>927.85</v>
      </c>
      <c r="Q2226" s="1011">
        <v>851.08</v>
      </c>
      <c r="R2226" s="1011">
        <v>106.52366125</v>
      </c>
      <c r="S2226" s="1011">
        <v>149.50639354</v>
      </c>
      <c r="T2226" s="1011">
        <v>3.66125E-3</v>
      </c>
      <c r="U2226" s="1011">
        <v>0</v>
      </c>
      <c r="V2226" s="1011">
        <v>106.52</v>
      </c>
      <c r="W2226" s="1011" t="s">
        <v>1875</v>
      </c>
      <c r="X2226" s="1011" t="s">
        <v>1331</v>
      </c>
      <c r="Y2226" s="1011" t="s">
        <v>1876</v>
      </c>
      <c r="AA2226" s="1011" t="s">
        <v>1877</v>
      </c>
      <c r="AB2226" s="1011" t="s">
        <v>140</v>
      </c>
    </row>
    <row r="2227" spans="1:28" x14ac:dyDescent="0.25">
      <c r="A2227" s="1011">
        <v>63997654</v>
      </c>
      <c r="B2227" s="1011" t="s">
        <v>2203</v>
      </c>
      <c r="C2227" s="1011" t="s">
        <v>1326</v>
      </c>
      <c r="D2227" s="1011" t="s">
        <v>1</v>
      </c>
      <c r="E2227" s="1011" t="s">
        <v>135</v>
      </c>
      <c r="F2227" s="1011" t="s">
        <v>11</v>
      </c>
      <c r="G2227" s="1011" t="s">
        <v>11</v>
      </c>
      <c r="H2227" s="1011" t="s">
        <v>102</v>
      </c>
      <c r="I2227" s="1011" t="s">
        <v>2204</v>
      </c>
      <c r="J2227" s="1011" t="s">
        <v>2205</v>
      </c>
      <c r="K2227" s="1011" t="s">
        <v>1329</v>
      </c>
      <c r="L2227" s="1011" t="s">
        <v>47</v>
      </c>
      <c r="M2227" s="1011" t="s">
        <v>198</v>
      </c>
      <c r="N2227" s="1011">
        <v>6</v>
      </c>
      <c r="O2227" s="1011">
        <v>6</v>
      </c>
      <c r="P2227" s="1011">
        <v>36</v>
      </c>
      <c r="Q2227" s="1011">
        <v>122.88</v>
      </c>
      <c r="R2227" s="1011">
        <v>39.6</v>
      </c>
      <c r="S2227" s="1011">
        <v>57.252262969999997</v>
      </c>
      <c r="T2227" s="1011">
        <v>0</v>
      </c>
      <c r="U2227" s="1011">
        <v>0</v>
      </c>
      <c r="V2227" s="1011">
        <v>39.6</v>
      </c>
      <c r="W2227" s="1011" t="s">
        <v>19</v>
      </c>
      <c r="X2227" s="1011" t="s">
        <v>1331</v>
      </c>
      <c r="Y2227" s="1011" t="s">
        <v>2206</v>
      </c>
      <c r="AA2227" s="1011" t="s">
        <v>2207</v>
      </c>
      <c r="AB2227" s="1011" t="s">
        <v>140</v>
      </c>
    </row>
    <row r="2228" spans="1:28" x14ac:dyDescent="0.25">
      <c r="A2228" s="1011">
        <v>84085539</v>
      </c>
      <c r="B2228" s="1011" t="s">
        <v>2440</v>
      </c>
      <c r="C2228" s="1011" t="s">
        <v>1326</v>
      </c>
      <c r="D2228" s="1011" t="s">
        <v>1</v>
      </c>
      <c r="E2228" s="1011" t="s">
        <v>135</v>
      </c>
      <c r="F2228" s="1011" t="s">
        <v>74</v>
      </c>
      <c r="G2228" s="1011" t="s">
        <v>74</v>
      </c>
      <c r="H2228" s="1011" t="s">
        <v>1394</v>
      </c>
      <c r="I2228" s="1011" t="s">
        <v>2441</v>
      </c>
      <c r="J2228" s="1011" t="s">
        <v>1463</v>
      </c>
      <c r="K2228" s="1011" t="s">
        <v>1329</v>
      </c>
      <c r="L2228" s="1011" t="s">
        <v>47</v>
      </c>
      <c r="M2228" s="1011" t="s">
        <v>198</v>
      </c>
      <c r="N2228" s="1011">
        <v>0</v>
      </c>
      <c r="O2228" s="1011">
        <v>0</v>
      </c>
      <c r="P2228" s="1011">
        <v>0</v>
      </c>
      <c r="Q2228" s="1011">
        <v>0</v>
      </c>
      <c r="R2228" s="1011">
        <v>0</v>
      </c>
      <c r="S2228" s="1011">
        <v>0</v>
      </c>
      <c r="T2228" s="1011">
        <v>0</v>
      </c>
      <c r="U2228" s="1011">
        <v>0</v>
      </c>
      <c r="V2228" s="1011">
        <v>0</v>
      </c>
      <c r="W2228" s="1011" t="s">
        <v>1464</v>
      </c>
      <c r="X2228" s="1011" t="s">
        <v>1331</v>
      </c>
      <c r="Y2228" s="1011" t="s">
        <v>2442</v>
      </c>
      <c r="AA2228" s="1011" t="s">
        <v>2443</v>
      </c>
      <c r="AB2228" s="1011" t="s">
        <v>140</v>
      </c>
    </row>
    <row r="2229" spans="1:28" x14ac:dyDescent="0.25">
      <c r="A2229" s="1011">
        <v>73766974</v>
      </c>
      <c r="B2229" s="1011" t="s">
        <v>2505</v>
      </c>
      <c r="C2229" s="1011" t="s">
        <v>1326</v>
      </c>
      <c r="D2229" s="1011" t="s">
        <v>1</v>
      </c>
      <c r="E2229" s="1011" t="s">
        <v>135</v>
      </c>
      <c r="F2229" s="1011" t="s">
        <v>34</v>
      </c>
      <c r="G2229" s="1011" t="s">
        <v>34</v>
      </c>
      <c r="H2229" s="1011" t="s">
        <v>529</v>
      </c>
      <c r="I2229" s="1011" t="s">
        <v>1327</v>
      </c>
      <c r="J2229" s="1011" t="s">
        <v>1328</v>
      </c>
      <c r="K2229" s="1011" t="s">
        <v>1329</v>
      </c>
      <c r="L2229" s="1011" t="s">
        <v>47</v>
      </c>
      <c r="M2229" s="1011" t="s">
        <v>198</v>
      </c>
      <c r="N2229" s="1011">
        <v>5</v>
      </c>
      <c r="O2229" s="1011">
        <v>5</v>
      </c>
      <c r="P2229" s="1011">
        <v>333.25</v>
      </c>
      <c r="Q2229" s="1011">
        <v>3579.27</v>
      </c>
      <c r="R2229" s="1011">
        <v>159.9713524</v>
      </c>
      <c r="S2229" s="1011">
        <v>52.787282949999998</v>
      </c>
      <c r="T2229" s="1011">
        <v>1.5013524</v>
      </c>
      <c r="U2229" s="1011">
        <v>0</v>
      </c>
      <c r="V2229" s="1011">
        <v>158.47</v>
      </c>
      <c r="W2229" s="1011" t="s">
        <v>1330</v>
      </c>
      <c r="X2229" s="1011" t="s">
        <v>1331</v>
      </c>
      <c r="Y2229" s="1011" t="s">
        <v>2506</v>
      </c>
      <c r="AA2229" s="1011" t="s">
        <v>2507</v>
      </c>
      <c r="AB2229" s="1011" t="s">
        <v>140</v>
      </c>
    </row>
    <row r="2230" spans="1:28" x14ac:dyDescent="0.25">
      <c r="A2230" s="1011">
        <v>83758029</v>
      </c>
      <c r="B2230" s="1011" t="s">
        <v>2059</v>
      </c>
      <c r="C2230" s="1011" t="s">
        <v>1326</v>
      </c>
      <c r="D2230" s="1011" t="s">
        <v>1</v>
      </c>
      <c r="E2230" s="1011" t="s">
        <v>135</v>
      </c>
      <c r="F2230" s="1011" t="s">
        <v>14</v>
      </c>
      <c r="G2230" s="1011" t="s">
        <v>14</v>
      </c>
      <c r="H2230" s="1011" t="s">
        <v>96</v>
      </c>
      <c r="I2230" s="1011" t="s">
        <v>2060</v>
      </c>
      <c r="J2230" s="1011" t="s">
        <v>2061</v>
      </c>
      <c r="K2230" s="1011" t="s">
        <v>1329</v>
      </c>
      <c r="L2230" s="1011" t="s">
        <v>47</v>
      </c>
      <c r="M2230" s="1011" t="s">
        <v>198</v>
      </c>
      <c r="N2230" s="1011">
        <v>90</v>
      </c>
      <c r="O2230" s="1011">
        <v>77</v>
      </c>
      <c r="P2230" s="1011">
        <v>147.69</v>
      </c>
      <c r="Q2230" s="1011">
        <v>1057.69</v>
      </c>
      <c r="R2230" s="1011">
        <v>275.39</v>
      </c>
      <c r="S2230" s="1011">
        <v>77.155054559999996</v>
      </c>
      <c r="T2230" s="1011">
        <v>0</v>
      </c>
      <c r="U2230" s="1011">
        <v>0</v>
      </c>
      <c r="V2230" s="1011">
        <v>275.39</v>
      </c>
      <c r="W2230" s="1011" t="s">
        <v>2062</v>
      </c>
      <c r="X2230" s="1011" t="s">
        <v>1331</v>
      </c>
      <c r="Y2230" s="1011" t="s">
        <v>2063</v>
      </c>
      <c r="AA2230" s="1011" t="s">
        <v>2064</v>
      </c>
      <c r="AB2230" s="1011" t="s">
        <v>140</v>
      </c>
    </row>
    <row r="2231" spans="1:28" x14ac:dyDescent="0.25">
      <c r="A2231" s="1011">
        <v>33754342</v>
      </c>
      <c r="B2231" s="1011" t="s">
        <v>1850</v>
      </c>
      <c r="C2231" s="1011" t="s">
        <v>1326</v>
      </c>
      <c r="D2231" s="1011" t="s">
        <v>1</v>
      </c>
      <c r="E2231" s="1011" t="s">
        <v>135</v>
      </c>
      <c r="F2231" s="1011" t="s">
        <v>74</v>
      </c>
      <c r="G2231" s="1011" t="s">
        <v>74</v>
      </c>
      <c r="H2231" s="1011" t="s">
        <v>86</v>
      </c>
      <c r="I2231" s="1011" t="s">
        <v>1688</v>
      </c>
      <c r="J2231" s="1011" t="s">
        <v>1416</v>
      </c>
      <c r="K2231" s="1011" t="s">
        <v>1329</v>
      </c>
      <c r="L2231" s="1011" t="s">
        <v>47</v>
      </c>
      <c r="M2231" s="1011" t="s">
        <v>198</v>
      </c>
      <c r="N2231" s="1011">
        <v>6.5</v>
      </c>
      <c r="O2231" s="1011">
        <v>3</v>
      </c>
      <c r="P2231" s="1011">
        <v>111</v>
      </c>
      <c r="Q2231" s="1011">
        <v>243.77</v>
      </c>
      <c r="R2231" s="1011">
        <v>29.85</v>
      </c>
      <c r="S2231" s="1011">
        <v>28.04</v>
      </c>
      <c r="T2231" s="1011">
        <v>0</v>
      </c>
      <c r="U2231" s="1011">
        <v>0</v>
      </c>
      <c r="V2231" s="1011">
        <v>29.85</v>
      </c>
      <c r="W2231" s="1011" t="s">
        <v>1397</v>
      </c>
      <c r="X2231" s="1011" t="s">
        <v>1331</v>
      </c>
      <c r="Y2231" s="1011" t="s">
        <v>1851</v>
      </c>
      <c r="AA2231" s="1011" t="s">
        <v>1852</v>
      </c>
      <c r="AB2231" s="1011" t="s">
        <v>140</v>
      </c>
    </row>
    <row r="2232" spans="1:28" x14ac:dyDescent="0.25">
      <c r="A2232" s="1011">
        <v>83773168</v>
      </c>
      <c r="B2232" s="1011" t="s">
        <v>1691</v>
      </c>
      <c r="C2232" s="1011" t="s">
        <v>1326</v>
      </c>
      <c r="D2232" s="1011" t="s">
        <v>1</v>
      </c>
      <c r="E2232" s="1011" t="s">
        <v>135</v>
      </c>
      <c r="F2232" s="1011" t="s">
        <v>6</v>
      </c>
      <c r="G2232" s="1011" t="s">
        <v>6</v>
      </c>
      <c r="H2232" s="1011" t="s">
        <v>91</v>
      </c>
      <c r="I2232" s="1011" t="s">
        <v>1692</v>
      </c>
      <c r="J2232" s="1011" t="s">
        <v>1693</v>
      </c>
      <c r="K2232" s="1011" t="s">
        <v>1329</v>
      </c>
      <c r="L2232" s="1011" t="s">
        <v>47</v>
      </c>
      <c r="M2232" s="1011" t="s">
        <v>198</v>
      </c>
      <c r="N2232" s="1011">
        <v>15</v>
      </c>
      <c r="O2232" s="1011">
        <v>3</v>
      </c>
      <c r="P2232" s="1011">
        <v>386.99</v>
      </c>
      <c r="Q2232" s="1011">
        <v>1367.17</v>
      </c>
      <c r="R2232" s="1011">
        <v>255.75000104</v>
      </c>
      <c r="S2232" s="1011">
        <v>42.711024610000003</v>
      </c>
      <c r="T2232" s="1011">
        <v>1.04E-6</v>
      </c>
      <c r="U2232" s="1011">
        <v>0</v>
      </c>
      <c r="V2232" s="1011">
        <v>255.75</v>
      </c>
      <c r="W2232" s="1011" t="s">
        <v>1694</v>
      </c>
      <c r="X2232" s="1011" t="s">
        <v>1331</v>
      </c>
      <c r="Y2232" s="1011" t="s">
        <v>1695</v>
      </c>
      <c r="AA2232" s="1011" t="s">
        <v>1696</v>
      </c>
      <c r="AB2232" s="1011" t="s">
        <v>140</v>
      </c>
    </row>
    <row r="2233" spans="1:28" x14ac:dyDescent="0.25">
      <c r="A2233" s="1011">
        <v>4140778</v>
      </c>
      <c r="B2233" s="1011" t="s">
        <v>2052</v>
      </c>
      <c r="C2233" s="1011" t="s">
        <v>1326</v>
      </c>
      <c r="D2233" s="1011" t="s">
        <v>1</v>
      </c>
      <c r="E2233" s="1011" t="s">
        <v>135</v>
      </c>
      <c r="F2233" s="1011" t="s">
        <v>0</v>
      </c>
      <c r="G2233" s="1011" t="s">
        <v>0</v>
      </c>
      <c r="H2233" s="1011" t="s">
        <v>92</v>
      </c>
      <c r="I2233" s="1011" t="s">
        <v>2053</v>
      </c>
      <c r="J2233" s="1011" t="s">
        <v>1550</v>
      </c>
      <c r="K2233" s="1011" t="s">
        <v>1329</v>
      </c>
      <c r="L2233" s="1011" t="s">
        <v>47</v>
      </c>
      <c r="M2233" s="1011" t="s">
        <v>198</v>
      </c>
      <c r="N2233" s="1011">
        <v>3.4167000000000001</v>
      </c>
      <c r="O2233" s="1011">
        <v>3.4167000000000001</v>
      </c>
      <c r="P2233" s="1011">
        <v>110.5</v>
      </c>
      <c r="Q2233" s="1011">
        <v>178.94</v>
      </c>
      <c r="R2233" s="1011">
        <v>45.36</v>
      </c>
      <c r="S2233" s="1011">
        <v>37.781853959999999</v>
      </c>
      <c r="T2233" s="1011">
        <v>0</v>
      </c>
      <c r="U2233" s="1011">
        <v>0</v>
      </c>
      <c r="V2233" s="1011">
        <v>45.36</v>
      </c>
      <c r="W2233" s="1011" t="s">
        <v>1361</v>
      </c>
      <c r="X2233" s="1011" t="s">
        <v>1331</v>
      </c>
      <c r="Y2233" s="1011" t="s">
        <v>2054</v>
      </c>
      <c r="AA2233" s="1011" t="s">
        <v>2055</v>
      </c>
      <c r="AB2233" s="1011" t="s">
        <v>140</v>
      </c>
    </row>
    <row r="2234" spans="1:28" x14ac:dyDescent="0.25">
      <c r="A2234" s="1011">
        <v>14149348</v>
      </c>
      <c r="B2234" s="1011" t="s">
        <v>1467</v>
      </c>
      <c r="C2234" s="1011" t="s">
        <v>1326</v>
      </c>
      <c r="D2234" s="1011" t="s">
        <v>1</v>
      </c>
      <c r="E2234" s="1011" t="s">
        <v>135</v>
      </c>
      <c r="F2234" s="1011" t="s">
        <v>20</v>
      </c>
      <c r="G2234" s="1011" t="s">
        <v>20</v>
      </c>
      <c r="H2234" s="1011" t="s">
        <v>96</v>
      </c>
      <c r="I2234" s="1011" t="s">
        <v>2001</v>
      </c>
      <c r="J2234" s="1011" t="s">
        <v>1985</v>
      </c>
      <c r="K2234" s="1011" t="s">
        <v>1329</v>
      </c>
      <c r="L2234" s="1011" t="s">
        <v>47</v>
      </c>
      <c r="M2234" s="1011" t="s">
        <v>198</v>
      </c>
      <c r="N2234" s="1011">
        <v>41.166699999999999</v>
      </c>
      <c r="O2234" s="1011">
        <v>28.166699999999999</v>
      </c>
      <c r="P2234" s="1011">
        <v>225.04</v>
      </c>
      <c r="Q2234" s="1011">
        <v>3289.74</v>
      </c>
      <c r="R2234" s="1011">
        <v>316.66000000000003</v>
      </c>
      <c r="S2234" s="1011">
        <v>217.02697959</v>
      </c>
      <c r="T2234" s="1011">
        <v>0</v>
      </c>
      <c r="U2234" s="1011">
        <v>0</v>
      </c>
      <c r="V2234" s="1011">
        <v>316.66000000000003</v>
      </c>
      <c r="W2234" s="1011" t="s">
        <v>10</v>
      </c>
      <c r="X2234" s="1011" t="s">
        <v>1331</v>
      </c>
      <c r="Y2234" s="1011" t="s">
        <v>2497</v>
      </c>
      <c r="AA2234" s="1011" t="s">
        <v>1599</v>
      </c>
      <c r="AB2234" s="1011" t="s">
        <v>140</v>
      </c>
    </row>
    <row r="2235" spans="1:28" x14ac:dyDescent="0.25">
      <c r="A2235" s="1011">
        <v>33771395</v>
      </c>
      <c r="B2235" s="1011" t="s">
        <v>2520</v>
      </c>
      <c r="C2235" s="1011" t="s">
        <v>1326</v>
      </c>
      <c r="D2235" s="1011" t="s">
        <v>1</v>
      </c>
      <c r="E2235" s="1011" t="s">
        <v>135</v>
      </c>
      <c r="F2235" s="1011" t="s">
        <v>6</v>
      </c>
      <c r="G2235" s="1011" t="s">
        <v>6</v>
      </c>
      <c r="H2235" s="1011" t="s">
        <v>89</v>
      </c>
      <c r="I2235" s="1011" t="s">
        <v>1688</v>
      </c>
      <c r="J2235" s="1011" t="s">
        <v>1416</v>
      </c>
      <c r="K2235" s="1011" t="s">
        <v>1329</v>
      </c>
      <c r="L2235" s="1011" t="s">
        <v>47</v>
      </c>
      <c r="M2235" s="1011" t="s">
        <v>198</v>
      </c>
      <c r="N2235" s="1011">
        <v>10</v>
      </c>
      <c r="O2235" s="1011">
        <v>7</v>
      </c>
      <c r="P2235" s="1011">
        <v>104.1</v>
      </c>
      <c r="Q2235" s="1011">
        <v>393.39</v>
      </c>
      <c r="R2235" s="1011">
        <v>55.14</v>
      </c>
      <c r="S2235" s="1011">
        <v>47.68784952</v>
      </c>
      <c r="T2235" s="1011">
        <v>0</v>
      </c>
      <c r="U2235" s="1011">
        <v>0</v>
      </c>
      <c r="V2235" s="1011">
        <v>55.14</v>
      </c>
      <c r="W2235" s="1011" t="s">
        <v>1397</v>
      </c>
      <c r="X2235" s="1011" t="s">
        <v>1331</v>
      </c>
      <c r="Y2235" s="1011" t="s">
        <v>2521</v>
      </c>
      <c r="AA2235" s="1011" t="s">
        <v>2522</v>
      </c>
      <c r="AB2235" s="1011" t="s">
        <v>140</v>
      </c>
    </row>
    <row r="2236" spans="1:28" x14ac:dyDescent="0.25">
      <c r="A2236" s="1011">
        <v>3960127</v>
      </c>
      <c r="B2236" s="1011" t="s">
        <v>2576</v>
      </c>
      <c r="C2236" s="1011" t="s">
        <v>1326</v>
      </c>
      <c r="D2236" s="1011" t="s">
        <v>113</v>
      </c>
      <c r="E2236" s="1011" t="s">
        <v>135</v>
      </c>
      <c r="F2236" s="1011" t="s">
        <v>267</v>
      </c>
      <c r="G2236" s="1011" t="s">
        <v>1687</v>
      </c>
      <c r="H2236" s="1011" t="s">
        <v>92</v>
      </c>
      <c r="I2236" s="1011" t="s">
        <v>2577</v>
      </c>
      <c r="J2236" s="1011" t="s">
        <v>1823</v>
      </c>
      <c r="K2236" s="1011" t="s">
        <v>1329</v>
      </c>
      <c r="L2236" s="1011" t="s">
        <v>47</v>
      </c>
      <c r="M2236" s="1011" t="s">
        <v>198</v>
      </c>
      <c r="N2236" s="1011">
        <v>104</v>
      </c>
      <c r="O2236" s="1011">
        <v>104</v>
      </c>
      <c r="P2236" s="1011">
        <v>3640</v>
      </c>
      <c r="Q2236" s="1011">
        <v>2307.09</v>
      </c>
      <c r="R2236" s="1011">
        <v>127.72</v>
      </c>
      <c r="S2236" s="1011">
        <v>287.79839389</v>
      </c>
      <c r="T2236" s="1011">
        <v>0</v>
      </c>
      <c r="U2236" s="1011">
        <v>0</v>
      </c>
      <c r="V2236" s="1011">
        <v>127.72</v>
      </c>
      <c r="W2236" s="1011" t="s">
        <v>1824</v>
      </c>
      <c r="X2236" s="1011" t="s">
        <v>1331</v>
      </c>
      <c r="Y2236" s="1011" t="s">
        <v>2578</v>
      </c>
      <c r="AA2236" s="1011" t="s">
        <v>2579</v>
      </c>
      <c r="AB2236" s="1011" t="s">
        <v>140</v>
      </c>
    </row>
    <row r="2237" spans="1:28" x14ac:dyDescent="0.25">
      <c r="A2237" s="1011">
        <v>23754112</v>
      </c>
      <c r="B2237" s="1011" t="s">
        <v>2385</v>
      </c>
      <c r="C2237" s="1011" t="s">
        <v>1326</v>
      </c>
      <c r="D2237" s="1011" t="s">
        <v>1</v>
      </c>
      <c r="E2237" s="1011" t="s">
        <v>135</v>
      </c>
      <c r="F2237" s="1011" t="s">
        <v>6</v>
      </c>
      <c r="G2237" s="1011" t="s">
        <v>6</v>
      </c>
      <c r="H2237" s="1011" t="s">
        <v>89</v>
      </c>
      <c r="I2237" s="1011" t="s">
        <v>1601</v>
      </c>
      <c r="J2237" s="1011" t="s">
        <v>1602</v>
      </c>
      <c r="K2237" s="1011" t="s">
        <v>1329</v>
      </c>
      <c r="L2237" s="1011" t="s">
        <v>47</v>
      </c>
      <c r="M2237" s="1011" t="s">
        <v>198</v>
      </c>
      <c r="N2237" s="1011">
        <v>48</v>
      </c>
      <c r="O2237" s="1011">
        <v>48</v>
      </c>
      <c r="P2237" s="1011">
        <v>576</v>
      </c>
      <c r="Q2237" s="1011">
        <v>956.44</v>
      </c>
      <c r="R2237" s="1011">
        <v>-286.58999999999997</v>
      </c>
      <c r="S2237" s="1011">
        <v>457.92</v>
      </c>
      <c r="T2237" s="1011">
        <v>0</v>
      </c>
      <c r="U2237" s="1011">
        <v>0</v>
      </c>
      <c r="V2237" s="1011">
        <v>-286.58999999999997</v>
      </c>
      <c r="W2237" s="1011" t="s">
        <v>1603</v>
      </c>
      <c r="X2237" s="1011" t="s">
        <v>1331</v>
      </c>
      <c r="Y2237" s="1011" t="s">
        <v>2386</v>
      </c>
      <c r="AA2237" s="1011" t="s">
        <v>2387</v>
      </c>
      <c r="AB2237" s="1011" t="s">
        <v>140</v>
      </c>
    </row>
    <row r="2238" spans="1:28" x14ac:dyDescent="0.25">
      <c r="A2238" s="1011">
        <v>94251014</v>
      </c>
      <c r="B2238" s="1011" t="s">
        <v>1937</v>
      </c>
      <c r="C2238" s="1011" t="s">
        <v>1326</v>
      </c>
      <c r="D2238" s="1011" t="s">
        <v>1</v>
      </c>
      <c r="E2238" s="1011" t="s">
        <v>135</v>
      </c>
      <c r="F2238" s="1011" t="s">
        <v>36</v>
      </c>
      <c r="G2238" s="1011" t="s">
        <v>36</v>
      </c>
      <c r="H2238" s="1011" t="s">
        <v>1394</v>
      </c>
      <c r="I2238" s="1011" t="s">
        <v>1938</v>
      </c>
      <c r="J2238" s="1011" t="s">
        <v>1939</v>
      </c>
      <c r="K2238" s="1011" t="s">
        <v>1329</v>
      </c>
      <c r="L2238" s="1011" t="s">
        <v>47</v>
      </c>
      <c r="M2238" s="1011" t="s">
        <v>198</v>
      </c>
      <c r="N2238" s="1011">
        <v>0</v>
      </c>
      <c r="O2238" s="1011">
        <v>0</v>
      </c>
      <c r="P2238" s="1011">
        <v>0</v>
      </c>
      <c r="Q2238" s="1011">
        <v>0</v>
      </c>
      <c r="R2238" s="1011">
        <v>0</v>
      </c>
      <c r="S2238" s="1011">
        <v>0</v>
      </c>
      <c r="T2238" s="1011">
        <v>0</v>
      </c>
      <c r="U2238" s="1011">
        <v>0</v>
      </c>
      <c r="V2238" s="1011">
        <v>0</v>
      </c>
      <c r="W2238" s="1011" t="s">
        <v>1940</v>
      </c>
      <c r="X2238" s="1011" t="s">
        <v>1331</v>
      </c>
      <c r="Y2238" s="1011" t="s">
        <v>1941</v>
      </c>
      <c r="AA2238" s="1011" t="s">
        <v>1942</v>
      </c>
      <c r="AB2238" s="1011" t="s">
        <v>140</v>
      </c>
    </row>
    <row r="2239" spans="1:28" x14ac:dyDescent="0.25">
      <c r="A2239" s="1011">
        <v>74253238</v>
      </c>
      <c r="B2239" s="1011" t="s">
        <v>2373</v>
      </c>
      <c r="C2239" s="1011" t="s">
        <v>1326</v>
      </c>
      <c r="D2239" s="1011" t="s">
        <v>1</v>
      </c>
      <c r="E2239" s="1011" t="s">
        <v>135</v>
      </c>
      <c r="F2239" s="1011" t="s">
        <v>69</v>
      </c>
      <c r="G2239" s="1011" t="s">
        <v>69</v>
      </c>
      <c r="H2239" s="1011" t="s">
        <v>1394</v>
      </c>
      <c r="I2239" s="1011" t="s">
        <v>2374</v>
      </c>
      <c r="J2239" s="1011" t="s">
        <v>1328</v>
      </c>
      <c r="K2239" s="1011" t="s">
        <v>1329</v>
      </c>
      <c r="L2239" s="1011" t="s">
        <v>47</v>
      </c>
      <c r="M2239" s="1011" t="s">
        <v>198</v>
      </c>
      <c r="N2239" s="1011">
        <v>0</v>
      </c>
      <c r="O2239" s="1011">
        <v>0</v>
      </c>
      <c r="P2239" s="1011">
        <v>0</v>
      </c>
      <c r="Q2239" s="1011">
        <v>0</v>
      </c>
      <c r="R2239" s="1011">
        <v>0</v>
      </c>
      <c r="S2239" s="1011">
        <v>0</v>
      </c>
      <c r="T2239" s="1011">
        <v>0</v>
      </c>
      <c r="U2239" s="1011">
        <v>0</v>
      </c>
      <c r="V2239" s="1011">
        <v>0</v>
      </c>
      <c r="W2239" s="1011" t="s">
        <v>1330</v>
      </c>
      <c r="X2239" s="1011" t="s">
        <v>1331</v>
      </c>
      <c r="Y2239" s="1011" t="s">
        <v>2375</v>
      </c>
      <c r="AA2239" s="1011" t="s">
        <v>2376</v>
      </c>
      <c r="AB2239" s="1011" t="s">
        <v>140</v>
      </c>
    </row>
    <row r="2240" spans="1:28" x14ac:dyDescent="0.25">
      <c r="A2240" s="1011">
        <v>4179792</v>
      </c>
      <c r="B2240" s="1011" t="s">
        <v>1890</v>
      </c>
      <c r="C2240" s="1011" t="s">
        <v>1326</v>
      </c>
      <c r="D2240" s="1011" t="s">
        <v>1</v>
      </c>
      <c r="E2240" s="1011" t="s">
        <v>135</v>
      </c>
      <c r="F2240" s="1011" t="s">
        <v>69</v>
      </c>
      <c r="G2240" s="1011" t="s">
        <v>69</v>
      </c>
      <c r="H2240" s="1011" t="s">
        <v>89</v>
      </c>
      <c r="I2240" s="1011" t="s">
        <v>1891</v>
      </c>
      <c r="J2240" s="1011" t="s">
        <v>1892</v>
      </c>
      <c r="K2240" s="1011" t="s">
        <v>1329</v>
      </c>
      <c r="L2240" s="1011" t="s">
        <v>47</v>
      </c>
      <c r="M2240" s="1011" t="s">
        <v>198</v>
      </c>
      <c r="N2240" s="1011">
        <v>12</v>
      </c>
      <c r="O2240" s="1011">
        <v>10</v>
      </c>
      <c r="P2240" s="1011">
        <v>125.5</v>
      </c>
      <c r="Q2240" s="1011">
        <v>449.59</v>
      </c>
      <c r="R2240" s="1011">
        <v>57.03</v>
      </c>
      <c r="S2240" s="1011">
        <v>70.854896109999999</v>
      </c>
      <c r="T2240" s="1011">
        <v>0</v>
      </c>
      <c r="U2240" s="1011">
        <v>0</v>
      </c>
      <c r="V2240" s="1011">
        <v>57.03</v>
      </c>
      <c r="W2240" s="1011" t="s">
        <v>1893</v>
      </c>
      <c r="X2240" s="1011" t="s">
        <v>1331</v>
      </c>
      <c r="Y2240" s="1011" t="s">
        <v>1894</v>
      </c>
      <c r="AA2240" s="1011" t="s">
        <v>1895</v>
      </c>
      <c r="AB2240" s="1011" t="s">
        <v>140</v>
      </c>
    </row>
    <row r="2241" spans="1:28" x14ac:dyDescent="0.25">
      <c r="A2241" s="1011">
        <v>73758021</v>
      </c>
      <c r="B2241" s="1011" t="s">
        <v>1334</v>
      </c>
      <c r="C2241" s="1011" t="s">
        <v>1326</v>
      </c>
      <c r="D2241" s="1011" t="s">
        <v>1</v>
      </c>
      <c r="E2241" s="1011" t="s">
        <v>135</v>
      </c>
      <c r="F2241" s="1011" t="s">
        <v>11</v>
      </c>
      <c r="G2241" s="1011" t="s">
        <v>11</v>
      </c>
      <c r="H2241" s="1011" t="s">
        <v>101</v>
      </c>
      <c r="I2241" s="1011" t="s">
        <v>1335</v>
      </c>
      <c r="J2241" s="1011" t="s">
        <v>1336</v>
      </c>
      <c r="K2241" s="1011" t="s">
        <v>1329</v>
      </c>
      <c r="L2241" s="1011" t="s">
        <v>47</v>
      </c>
      <c r="M2241" s="1011" t="s">
        <v>198</v>
      </c>
      <c r="N2241" s="1011">
        <v>11</v>
      </c>
      <c r="O2241" s="1011">
        <v>11</v>
      </c>
      <c r="P2241" s="1011">
        <v>441.75</v>
      </c>
      <c r="Q2241" s="1011">
        <v>328.97</v>
      </c>
      <c r="R2241" s="1011">
        <v>28.94</v>
      </c>
      <c r="S2241" s="1011">
        <v>77.124994099999995</v>
      </c>
      <c r="T2241" s="1011">
        <v>0</v>
      </c>
      <c r="U2241" s="1011">
        <v>0</v>
      </c>
      <c r="V2241" s="1011">
        <v>28.94</v>
      </c>
      <c r="W2241" s="1011" t="s">
        <v>1337</v>
      </c>
      <c r="X2241" s="1011" t="s">
        <v>1331</v>
      </c>
      <c r="Y2241" s="1011" t="s">
        <v>1338</v>
      </c>
      <c r="AA2241" s="1011" t="s">
        <v>1339</v>
      </c>
      <c r="AB2241" s="1011" t="s">
        <v>140</v>
      </c>
    </row>
    <row r="2242" spans="1:28" x14ac:dyDescent="0.25">
      <c r="A2242" s="1011">
        <v>54045844</v>
      </c>
      <c r="B2242" s="1011" t="s">
        <v>2377</v>
      </c>
      <c r="C2242" s="1011" t="s">
        <v>1326</v>
      </c>
      <c r="D2242" s="1011" t="s">
        <v>1</v>
      </c>
      <c r="E2242" s="1011" t="s">
        <v>135</v>
      </c>
      <c r="F2242" s="1011" t="s">
        <v>74</v>
      </c>
      <c r="G2242" s="1011" t="s">
        <v>74</v>
      </c>
      <c r="H2242" s="1011" t="s">
        <v>92</v>
      </c>
      <c r="I2242" s="1011" t="s">
        <v>2378</v>
      </c>
      <c r="J2242" s="1011" t="s">
        <v>2328</v>
      </c>
      <c r="K2242" s="1011" t="s">
        <v>1329</v>
      </c>
      <c r="L2242" s="1011" t="s">
        <v>47</v>
      </c>
      <c r="M2242" s="1011" t="s">
        <v>198</v>
      </c>
      <c r="N2242" s="1011">
        <v>25</v>
      </c>
      <c r="O2242" s="1011">
        <v>25</v>
      </c>
      <c r="P2242" s="1011">
        <v>637.52</v>
      </c>
      <c r="Q2242" s="1011">
        <v>897.18</v>
      </c>
      <c r="R2242" s="1011">
        <v>256.10000000000002</v>
      </c>
      <c r="S2242" s="1011">
        <v>150.82466865999999</v>
      </c>
      <c r="T2242" s="1011">
        <v>0</v>
      </c>
      <c r="U2242" s="1011">
        <v>0</v>
      </c>
      <c r="V2242" s="1011">
        <v>256.10000000000002</v>
      </c>
      <c r="W2242" s="1011" t="s">
        <v>2329</v>
      </c>
      <c r="X2242" s="1011" t="s">
        <v>1331</v>
      </c>
      <c r="Y2242" s="1011" t="s">
        <v>2379</v>
      </c>
      <c r="AA2242" s="1011" t="s">
        <v>2380</v>
      </c>
      <c r="AB2242" s="1011" t="s">
        <v>140</v>
      </c>
    </row>
    <row r="2243" spans="1:28" x14ac:dyDescent="0.25">
      <c r="A2243" s="1011">
        <v>14152664</v>
      </c>
      <c r="B2243" s="1011" t="s">
        <v>1815</v>
      </c>
      <c r="C2243" s="1011" t="s">
        <v>1326</v>
      </c>
      <c r="D2243" s="1011" t="s">
        <v>1</v>
      </c>
      <c r="E2243" s="1011" t="s">
        <v>135</v>
      </c>
      <c r="F2243" s="1011" t="s">
        <v>38</v>
      </c>
      <c r="G2243" s="1011" t="s">
        <v>38</v>
      </c>
      <c r="H2243" s="1011" t="s">
        <v>99</v>
      </c>
      <c r="I2243" s="1011" t="s">
        <v>1816</v>
      </c>
      <c r="J2243" s="1011" t="s">
        <v>1817</v>
      </c>
      <c r="K2243" s="1011" t="s">
        <v>1329</v>
      </c>
      <c r="L2243" s="1011" t="s">
        <v>47</v>
      </c>
      <c r="M2243" s="1011" t="s">
        <v>198</v>
      </c>
      <c r="N2243" s="1011">
        <v>14</v>
      </c>
      <c r="O2243" s="1011">
        <v>14</v>
      </c>
      <c r="P2243" s="1011">
        <v>297.60000000000002</v>
      </c>
      <c r="Q2243" s="1011">
        <v>614.80999999999995</v>
      </c>
      <c r="R2243" s="1011">
        <v>84.16</v>
      </c>
      <c r="S2243" s="1011">
        <v>122.45475918</v>
      </c>
      <c r="T2243" s="1011">
        <v>0</v>
      </c>
      <c r="U2243" s="1011">
        <v>0</v>
      </c>
      <c r="V2243" s="1011">
        <v>84.16</v>
      </c>
      <c r="W2243" s="1011" t="s">
        <v>1818</v>
      </c>
      <c r="X2243" s="1011" t="s">
        <v>1331</v>
      </c>
      <c r="Y2243" s="1011" t="s">
        <v>1819</v>
      </c>
      <c r="AA2243" s="1011" t="s">
        <v>1820</v>
      </c>
      <c r="AB2243" s="1011" t="s">
        <v>140</v>
      </c>
    </row>
    <row r="2244" spans="1:28" x14ac:dyDescent="0.25">
      <c r="A2244" s="1011">
        <v>93797231</v>
      </c>
      <c r="B2244" s="1011" t="s">
        <v>1497</v>
      </c>
      <c r="C2244" s="1011" t="s">
        <v>1326</v>
      </c>
      <c r="D2244" s="1011" t="s">
        <v>1</v>
      </c>
      <c r="E2244" s="1011" t="s">
        <v>135</v>
      </c>
      <c r="F2244" s="1011" t="s">
        <v>11</v>
      </c>
      <c r="G2244" s="1011" t="s">
        <v>11</v>
      </c>
      <c r="H2244" s="1011" t="s">
        <v>96</v>
      </c>
      <c r="I2244" s="1011" t="s">
        <v>1498</v>
      </c>
      <c r="J2244" s="1011" t="s">
        <v>1499</v>
      </c>
      <c r="K2244" s="1011" t="s">
        <v>1329</v>
      </c>
      <c r="L2244" s="1011" t="s">
        <v>47</v>
      </c>
      <c r="M2244" s="1011" t="s">
        <v>198</v>
      </c>
      <c r="N2244" s="1011">
        <v>30.166699999999999</v>
      </c>
      <c r="O2244" s="1011">
        <v>19.166699999999999</v>
      </c>
      <c r="P2244" s="1011">
        <v>135.82</v>
      </c>
      <c r="Q2244" s="1011">
        <v>404.87</v>
      </c>
      <c r="R2244" s="1011">
        <v>77.239999999999995</v>
      </c>
      <c r="S2244" s="1011">
        <v>44.512630100000003</v>
      </c>
      <c r="T2244" s="1011">
        <v>0</v>
      </c>
      <c r="U2244" s="1011">
        <v>0</v>
      </c>
      <c r="V2244" s="1011">
        <v>77.239999999999995</v>
      </c>
      <c r="W2244" s="1011" t="s">
        <v>1361</v>
      </c>
      <c r="X2244" s="1011" t="s">
        <v>1331</v>
      </c>
      <c r="Y2244" s="1011" t="s">
        <v>1500</v>
      </c>
      <c r="AA2244" s="1011" t="s">
        <v>1501</v>
      </c>
      <c r="AB2244" s="1011" t="s">
        <v>140</v>
      </c>
    </row>
    <row r="2245" spans="1:28" x14ac:dyDescent="0.25">
      <c r="A2245" s="1011">
        <v>34129312</v>
      </c>
      <c r="B2245" s="1011" t="s">
        <v>1625</v>
      </c>
      <c r="C2245" s="1011" t="s">
        <v>1326</v>
      </c>
      <c r="D2245" s="1011" t="s">
        <v>1</v>
      </c>
      <c r="E2245" s="1011" t="s">
        <v>135</v>
      </c>
      <c r="F2245" s="1011" t="s">
        <v>14</v>
      </c>
      <c r="G2245" s="1011" t="s">
        <v>14</v>
      </c>
      <c r="H2245" s="1011" t="s">
        <v>96</v>
      </c>
      <c r="I2245" s="1011" t="s">
        <v>1626</v>
      </c>
      <c r="J2245" s="1011" t="s">
        <v>1481</v>
      </c>
      <c r="K2245" s="1011" t="s">
        <v>1329</v>
      </c>
      <c r="L2245" s="1011" t="s">
        <v>47</v>
      </c>
      <c r="M2245" s="1011" t="s">
        <v>198</v>
      </c>
      <c r="N2245" s="1011">
        <v>10</v>
      </c>
      <c r="O2245" s="1011">
        <v>10</v>
      </c>
      <c r="P2245" s="1011">
        <v>91.05</v>
      </c>
      <c r="Q2245" s="1011">
        <v>325.93</v>
      </c>
      <c r="R2245" s="1011">
        <v>86.56</v>
      </c>
      <c r="S2245" s="1011">
        <v>39.118422819999999</v>
      </c>
      <c r="T2245" s="1011">
        <v>0</v>
      </c>
      <c r="U2245" s="1011">
        <v>0</v>
      </c>
      <c r="V2245" s="1011">
        <v>86.56</v>
      </c>
      <c r="W2245" s="1011" t="s">
        <v>1482</v>
      </c>
      <c r="X2245" s="1011" t="s">
        <v>1331</v>
      </c>
      <c r="Y2245" s="1011" t="s">
        <v>1627</v>
      </c>
      <c r="AA2245" s="1011" t="s">
        <v>1628</v>
      </c>
      <c r="AB2245" s="1011" t="s">
        <v>140</v>
      </c>
    </row>
    <row r="2246" spans="1:28" x14ac:dyDescent="0.25">
      <c r="A2246" s="1011">
        <v>4089017</v>
      </c>
      <c r="B2246" s="1011" t="s">
        <v>2056</v>
      </c>
      <c r="C2246" s="1011" t="s">
        <v>1326</v>
      </c>
      <c r="D2246" s="1011" t="s">
        <v>1</v>
      </c>
      <c r="E2246" s="1011" t="s">
        <v>135</v>
      </c>
      <c r="F2246" s="1011" t="s">
        <v>69</v>
      </c>
      <c r="G2246" s="1011" t="s">
        <v>69</v>
      </c>
      <c r="H2246" s="1011" t="s">
        <v>91</v>
      </c>
      <c r="I2246" s="1011" t="s">
        <v>1688</v>
      </c>
      <c r="J2246" s="1011" t="s">
        <v>1416</v>
      </c>
      <c r="K2246" s="1011" t="s">
        <v>1329</v>
      </c>
      <c r="L2246" s="1011" t="s">
        <v>47</v>
      </c>
      <c r="M2246" s="1011" t="s">
        <v>198</v>
      </c>
      <c r="N2246" s="1011">
        <v>13</v>
      </c>
      <c r="O2246" s="1011">
        <v>8</v>
      </c>
      <c r="P2246" s="1011">
        <v>255.04</v>
      </c>
      <c r="Q2246" s="1011">
        <v>882.03</v>
      </c>
      <c r="R2246" s="1011">
        <v>128.75000051999999</v>
      </c>
      <c r="S2246" s="1011">
        <v>105.34613177</v>
      </c>
      <c r="T2246" s="1011">
        <v>5.2E-7</v>
      </c>
      <c r="U2246" s="1011">
        <v>0</v>
      </c>
      <c r="V2246" s="1011">
        <v>128.75</v>
      </c>
      <c r="W2246" s="1011" t="s">
        <v>1397</v>
      </c>
      <c r="X2246" s="1011" t="s">
        <v>1331</v>
      </c>
      <c r="Y2246" s="1011" t="s">
        <v>2057</v>
      </c>
      <c r="AA2246" s="1011" t="s">
        <v>2058</v>
      </c>
      <c r="AB2246" s="1011" t="s">
        <v>140</v>
      </c>
    </row>
    <row r="2247" spans="1:28" x14ac:dyDescent="0.25">
      <c r="A2247" s="1011">
        <v>14054480</v>
      </c>
      <c r="B2247" s="1011" t="s">
        <v>2458</v>
      </c>
      <c r="C2247" s="1011" t="s">
        <v>1326</v>
      </c>
      <c r="D2247" s="1011" t="s">
        <v>1</v>
      </c>
      <c r="E2247" s="1011" t="s">
        <v>135</v>
      </c>
      <c r="F2247" s="1011" t="s">
        <v>34</v>
      </c>
      <c r="G2247" s="1011" t="s">
        <v>34</v>
      </c>
      <c r="H2247" s="1011" t="s">
        <v>98</v>
      </c>
      <c r="I2247" s="1011" t="s">
        <v>2459</v>
      </c>
      <c r="J2247" s="1011" t="s">
        <v>1421</v>
      </c>
      <c r="K2247" s="1011" t="s">
        <v>1329</v>
      </c>
      <c r="L2247" s="1011" t="s">
        <v>47</v>
      </c>
      <c r="M2247" s="1011" t="s">
        <v>198</v>
      </c>
      <c r="N2247" s="1011">
        <v>4</v>
      </c>
      <c r="O2247" s="1011">
        <v>3</v>
      </c>
      <c r="P2247" s="1011">
        <v>105.55</v>
      </c>
      <c r="Q2247" s="1011">
        <v>131.91</v>
      </c>
      <c r="R2247" s="1011">
        <v>18.93</v>
      </c>
      <c r="S2247" s="1011">
        <v>25.943071740000001</v>
      </c>
      <c r="T2247" s="1011">
        <v>0</v>
      </c>
      <c r="U2247" s="1011">
        <v>0</v>
      </c>
      <c r="V2247" s="1011">
        <v>18.93</v>
      </c>
      <c r="W2247" s="1011" t="s">
        <v>1422</v>
      </c>
      <c r="X2247" s="1011" t="s">
        <v>1331</v>
      </c>
      <c r="Y2247" s="1011" t="s">
        <v>2460</v>
      </c>
      <c r="AA2247" s="1011" t="s">
        <v>2461</v>
      </c>
      <c r="AB2247" s="1011" t="s">
        <v>140</v>
      </c>
    </row>
    <row r="2248" spans="1:28" x14ac:dyDescent="0.25">
      <c r="A2248" s="1011">
        <v>44246809</v>
      </c>
      <c r="B2248" s="1011" t="s">
        <v>1918</v>
      </c>
      <c r="C2248" s="1011" t="s">
        <v>1326</v>
      </c>
      <c r="D2248" s="1011" t="s">
        <v>1</v>
      </c>
      <c r="E2248" s="1011" t="s">
        <v>135</v>
      </c>
      <c r="F2248" s="1011" t="s">
        <v>11</v>
      </c>
      <c r="G2248" s="1011" t="s">
        <v>11</v>
      </c>
      <c r="H2248" s="1011" t="s">
        <v>102</v>
      </c>
      <c r="I2248" s="1011" t="s">
        <v>1919</v>
      </c>
      <c r="J2248" s="1011" t="s">
        <v>1868</v>
      </c>
      <c r="K2248" s="1011" t="s">
        <v>1329</v>
      </c>
      <c r="L2248" s="1011" t="s">
        <v>47</v>
      </c>
      <c r="M2248" s="1011" t="s">
        <v>198</v>
      </c>
      <c r="N2248" s="1011">
        <v>14.166700000000001</v>
      </c>
      <c r="O2248" s="1011">
        <v>13.166700000000001</v>
      </c>
      <c r="P2248" s="1011">
        <v>222.85</v>
      </c>
      <c r="Q2248" s="1011">
        <v>548.6</v>
      </c>
      <c r="R2248" s="1011">
        <v>40.47</v>
      </c>
      <c r="S2248" s="1011">
        <v>177.52459615000001</v>
      </c>
      <c r="T2248" s="1011">
        <v>0</v>
      </c>
      <c r="U2248" s="1011">
        <v>0</v>
      </c>
      <c r="V2248" s="1011">
        <v>40.47</v>
      </c>
      <c r="W2248" s="1011" t="s">
        <v>1869</v>
      </c>
      <c r="X2248" s="1011" t="s">
        <v>1331</v>
      </c>
      <c r="Y2248" s="1011" t="s">
        <v>1920</v>
      </c>
      <c r="AA2248" s="1011" t="s">
        <v>1921</v>
      </c>
      <c r="AB2248" s="1011" t="s">
        <v>140</v>
      </c>
    </row>
    <row r="2249" spans="1:28" x14ac:dyDescent="0.25">
      <c r="A2249" s="1011">
        <v>3756327</v>
      </c>
      <c r="B2249" s="1011" t="s">
        <v>2348</v>
      </c>
      <c r="C2249" s="1011" t="s">
        <v>1326</v>
      </c>
      <c r="D2249" s="1011" t="s">
        <v>1</v>
      </c>
      <c r="E2249" s="1011" t="s">
        <v>135</v>
      </c>
      <c r="F2249" s="1011" t="s">
        <v>14</v>
      </c>
      <c r="G2249" s="1011" t="s">
        <v>14</v>
      </c>
      <c r="H2249" s="1011" t="s">
        <v>96</v>
      </c>
      <c r="I2249" s="1011" t="s">
        <v>1879</v>
      </c>
      <c r="J2249" s="1011" t="s">
        <v>1880</v>
      </c>
      <c r="K2249" s="1011" t="s">
        <v>1329</v>
      </c>
      <c r="L2249" s="1011" t="s">
        <v>47</v>
      </c>
      <c r="M2249" s="1011" t="s">
        <v>198</v>
      </c>
      <c r="N2249" s="1011">
        <v>1</v>
      </c>
      <c r="O2249" s="1011">
        <v>1</v>
      </c>
      <c r="P2249" s="1011">
        <v>23</v>
      </c>
      <c r="Q2249" s="1011">
        <v>19.87</v>
      </c>
      <c r="R2249" s="1011">
        <v>-1.83</v>
      </c>
      <c r="S2249" s="1011">
        <v>1.83</v>
      </c>
      <c r="T2249" s="1011">
        <v>0</v>
      </c>
      <c r="U2249" s="1011">
        <v>0</v>
      </c>
      <c r="V2249" s="1011">
        <v>-1.83</v>
      </c>
      <c r="W2249" s="1011" t="s">
        <v>1881</v>
      </c>
      <c r="X2249" s="1011" t="s">
        <v>1331</v>
      </c>
      <c r="Y2249" s="1011" t="s">
        <v>2349</v>
      </c>
      <c r="AA2249" s="1011" t="s">
        <v>2350</v>
      </c>
      <c r="AB2249" s="1011" t="s">
        <v>140</v>
      </c>
    </row>
    <row r="2250" spans="1:28" x14ac:dyDescent="0.25">
      <c r="A2250" s="1011">
        <v>24146680</v>
      </c>
      <c r="B2250" s="1011" t="s">
        <v>1993</v>
      </c>
      <c r="C2250" s="1011" t="s">
        <v>1326</v>
      </c>
      <c r="D2250" s="1011" t="s">
        <v>1</v>
      </c>
      <c r="E2250" s="1011" t="s">
        <v>135</v>
      </c>
      <c r="F2250" s="1011" t="s">
        <v>38</v>
      </c>
      <c r="G2250" s="1011" t="s">
        <v>38</v>
      </c>
      <c r="H2250" s="1011" t="s">
        <v>105</v>
      </c>
      <c r="I2250" s="1011" t="s">
        <v>1994</v>
      </c>
      <c r="J2250" s="1011" t="s">
        <v>1499</v>
      </c>
      <c r="K2250" s="1011" t="s">
        <v>1329</v>
      </c>
      <c r="L2250" s="1011" t="s">
        <v>47</v>
      </c>
      <c r="M2250" s="1011" t="s">
        <v>198</v>
      </c>
      <c r="N2250" s="1011">
        <v>1</v>
      </c>
      <c r="O2250" s="1011">
        <v>1</v>
      </c>
      <c r="P2250" s="1011">
        <v>10</v>
      </c>
      <c r="Q2250" s="1011">
        <v>67.67</v>
      </c>
      <c r="R2250" s="1011">
        <v>6.18</v>
      </c>
      <c r="S2250" s="1011">
        <v>8.8687819500000007</v>
      </c>
      <c r="T2250" s="1011">
        <v>0</v>
      </c>
      <c r="U2250" s="1011">
        <v>0</v>
      </c>
      <c r="V2250" s="1011">
        <v>6.18</v>
      </c>
      <c r="W2250" s="1011" t="s">
        <v>1361</v>
      </c>
      <c r="X2250" s="1011" t="s">
        <v>1331</v>
      </c>
      <c r="Y2250" s="1011" t="s">
        <v>1995</v>
      </c>
      <c r="AA2250" s="1011" t="s">
        <v>1996</v>
      </c>
      <c r="AB2250" s="1011" t="s">
        <v>140</v>
      </c>
    </row>
    <row r="2251" spans="1:28" x14ac:dyDescent="0.25">
      <c r="A2251" s="1011">
        <v>44143477</v>
      </c>
      <c r="B2251" s="1011" t="s">
        <v>1845</v>
      </c>
      <c r="C2251" s="1011" t="s">
        <v>1326</v>
      </c>
      <c r="D2251" s="1011" t="s">
        <v>1</v>
      </c>
      <c r="E2251" s="1011" t="s">
        <v>135</v>
      </c>
      <c r="F2251" s="1011" t="s">
        <v>14</v>
      </c>
      <c r="G2251" s="1011" t="s">
        <v>14</v>
      </c>
      <c r="H2251" s="1011" t="s">
        <v>97</v>
      </c>
      <c r="I2251" s="1011" t="s">
        <v>1410</v>
      </c>
      <c r="J2251" s="1011" t="s">
        <v>1411</v>
      </c>
      <c r="K2251" s="1011" t="s">
        <v>1329</v>
      </c>
      <c r="L2251" s="1011" t="s">
        <v>47</v>
      </c>
      <c r="M2251" s="1011" t="s">
        <v>198</v>
      </c>
      <c r="N2251" s="1011">
        <v>1374.0835</v>
      </c>
      <c r="O2251" s="1011">
        <v>834.33349999999996</v>
      </c>
      <c r="P2251" s="1011">
        <v>26409.99</v>
      </c>
      <c r="Q2251" s="1011">
        <v>39056.83</v>
      </c>
      <c r="R2251" s="1011">
        <v>2524.1959452599999</v>
      </c>
      <c r="S2251" s="1011">
        <v>7588.63778379</v>
      </c>
      <c r="T2251" s="1011">
        <v>-1.58405474</v>
      </c>
      <c r="U2251" s="1011">
        <v>0</v>
      </c>
      <c r="V2251" s="1011">
        <v>2525.7800000000002</v>
      </c>
      <c r="W2251" s="1011" t="s">
        <v>80</v>
      </c>
      <c r="X2251" s="1011" t="s">
        <v>1331</v>
      </c>
      <c r="Y2251" s="1011" t="s">
        <v>1846</v>
      </c>
      <c r="AA2251" s="1011" t="s">
        <v>1847</v>
      </c>
      <c r="AB2251" s="1011" t="s">
        <v>140</v>
      </c>
    </row>
    <row r="2252" spans="1:28" x14ac:dyDescent="0.25">
      <c r="A2252" s="1011">
        <v>83757740</v>
      </c>
      <c r="B2252" s="1011" t="s">
        <v>2565</v>
      </c>
      <c r="C2252" s="1011" t="s">
        <v>1326</v>
      </c>
      <c r="D2252" s="1011" t="s">
        <v>1</v>
      </c>
      <c r="E2252" s="1011" t="s">
        <v>135</v>
      </c>
      <c r="F2252" s="1011" t="s">
        <v>34</v>
      </c>
      <c r="G2252" s="1011" t="s">
        <v>34</v>
      </c>
      <c r="H2252" s="1011" t="s">
        <v>94</v>
      </c>
      <c r="I2252" s="1011" t="s">
        <v>2527</v>
      </c>
      <c r="J2252" s="1011" t="s">
        <v>1475</v>
      </c>
      <c r="K2252" s="1011" t="s">
        <v>1329</v>
      </c>
      <c r="L2252" s="1011" t="s">
        <v>47</v>
      </c>
      <c r="M2252" s="1011" t="s">
        <v>198</v>
      </c>
      <c r="N2252" s="1011">
        <v>1114.75</v>
      </c>
      <c r="O2252" s="1011">
        <v>693.75</v>
      </c>
      <c r="P2252" s="1011">
        <v>19813.45</v>
      </c>
      <c r="Q2252" s="1011">
        <v>30334.9</v>
      </c>
      <c r="R2252" s="1011">
        <v>7295.99</v>
      </c>
      <c r="S2252" s="1011">
        <v>3272.1073427599999</v>
      </c>
      <c r="T2252" s="1011">
        <v>0</v>
      </c>
      <c r="U2252" s="1011">
        <v>14.2</v>
      </c>
      <c r="V2252" s="1011">
        <v>7310.19</v>
      </c>
      <c r="W2252" s="1011" t="s">
        <v>1476</v>
      </c>
      <c r="X2252" s="1011" t="s">
        <v>1331</v>
      </c>
      <c r="Y2252" s="1011" t="s">
        <v>2566</v>
      </c>
      <c r="AA2252" s="1011" t="s">
        <v>1478</v>
      </c>
      <c r="AB2252" s="1011" t="s">
        <v>140</v>
      </c>
    </row>
    <row r="2253" spans="1:28" x14ac:dyDescent="0.25">
      <c r="A2253" s="1011">
        <v>53767018</v>
      </c>
      <c r="B2253" s="1011" t="s">
        <v>1514</v>
      </c>
      <c r="C2253" s="1011" t="s">
        <v>1326</v>
      </c>
      <c r="D2253" s="1011" t="s">
        <v>1</v>
      </c>
      <c r="E2253" s="1011" t="s">
        <v>135</v>
      </c>
      <c r="F2253" s="1011" t="s">
        <v>6</v>
      </c>
      <c r="G2253" s="1011" t="s">
        <v>6</v>
      </c>
      <c r="H2253" s="1011" t="s">
        <v>94</v>
      </c>
      <c r="I2253" s="1011" t="s">
        <v>1515</v>
      </c>
      <c r="J2253" s="1011" t="s">
        <v>1516</v>
      </c>
      <c r="K2253" s="1011" t="s">
        <v>1329</v>
      </c>
      <c r="L2253" s="1011" t="s">
        <v>47</v>
      </c>
      <c r="M2253" s="1011" t="s">
        <v>198</v>
      </c>
      <c r="N2253" s="1011">
        <v>70</v>
      </c>
      <c r="O2253" s="1011">
        <v>70</v>
      </c>
      <c r="P2253" s="1011">
        <v>3500</v>
      </c>
      <c r="Q2253" s="1011">
        <v>1493.73</v>
      </c>
      <c r="R2253" s="1011">
        <v>309.08</v>
      </c>
      <c r="S2253" s="1011">
        <v>234.68444919999999</v>
      </c>
      <c r="T2253" s="1011">
        <v>0</v>
      </c>
      <c r="U2253" s="1011">
        <v>0</v>
      </c>
      <c r="V2253" s="1011">
        <v>309.08</v>
      </c>
      <c r="W2253" s="1011" t="s">
        <v>1517</v>
      </c>
      <c r="X2253" s="1011" t="s">
        <v>1331</v>
      </c>
      <c r="Y2253" s="1011" t="s">
        <v>1518</v>
      </c>
      <c r="AA2253" s="1011" t="s">
        <v>1519</v>
      </c>
      <c r="AB2253" s="1011" t="s">
        <v>140</v>
      </c>
    </row>
    <row r="2254" spans="1:28" x14ac:dyDescent="0.25">
      <c r="A2254" s="1011">
        <v>43990860</v>
      </c>
      <c r="B2254" s="1011" t="s">
        <v>2399</v>
      </c>
      <c r="C2254" s="1011" t="s">
        <v>1326</v>
      </c>
      <c r="D2254" s="1011" t="s">
        <v>1</v>
      </c>
      <c r="E2254" s="1011" t="s">
        <v>135</v>
      </c>
      <c r="F2254" s="1011" t="s">
        <v>20</v>
      </c>
      <c r="G2254" s="1011" t="s">
        <v>20</v>
      </c>
      <c r="H2254" s="1011" t="s">
        <v>97</v>
      </c>
      <c r="I2254" s="1011" t="s">
        <v>2113</v>
      </c>
      <c r="J2254" s="1011" t="s">
        <v>2114</v>
      </c>
      <c r="K2254" s="1011" t="s">
        <v>1329</v>
      </c>
      <c r="L2254" s="1011" t="s">
        <v>47</v>
      </c>
      <c r="M2254" s="1011" t="s">
        <v>198</v>
      </c>
      <c r="N2254" s="1011">
        <v>484.66680000000002</v>
      </c>
      <c r="O2254" s="1011">
        <v>131.91679999999999</v>
      </c>
      <c r="P2254" s="1011">
        <v>11443.67</v>
      </c>
      <c r="Q2254" s="1011">
        <v>10517.4</v>
      </c>
      <c r="R2254" s="1011">
        <v>1188.4326262500001</v>
      </c>
      <c r="S2254" s="1011">
        <v>1228.78084902</v>
      </c>
      <c r="T2254" s="1011">
        <v>0.25262625</v>
      </c>
      <c r="U2254" s="1011">
        <v>0</v>
      </c>
      <c r="V2254" s="1011">
        <v>1188.18</v>
      </c>
      <c r="W2254" s="1011" t="s">
        <v>2115</v>
      </c>
      <c r="X2254" s="1011" t="s">
        <v>1331</v>
      </c>
      <c r="Y2254" s="1011" t="s">
        <v>2400</v>
      </c>
      <c r="AA2254" s="1011" t="s">
        <v>2401</v>
      </c>
      <c r="AB2254" s="1011" t="s">
        <v>140</v>
      </c>
    </row>
    <row r="2255" spans="1:28" x14ac:dyDescent="0.25">
      <c r="A2255" s="1011">
        <v>84150358</v>
      </c>
      <c r="B2255" s="1011" t="s">
        <v>1679</v>
      </c>
      <c r="C2255" s="1011" t="s">
        <v>1326</v>
      </c>
      <c r="D2255" s="1011" t="s">
        <v>1</v>
      </c>
      <c r="E2255" s="1011" t="s">
        <v>135</v>
      </c>
      <c r="F2255" s="1011" t="s">
        <v>36</v>
      </c>
      <c r="G2255" s="1011" t="s">
        <v>36</v>
      </c>
      <c r="H2255" s="1011" t="s">
        <v>93</v>
      </c>
      <c r="I2255" s="1011" t="s">
        <v>1680</v>
      </c>
      <c r="J2255" s="1011" t="s">
        <v>1396</v>
      </c>
      <c r="K2255" s="1011" t="s">
        <v>1329</v>
      </c>
      <c r="L2255" s="1011" t="s">
        <v>47</v>
      </c>
      <c r="M2255" s="1011" t="s">
        <v>198</v>
      </c>
      <c r="N2255" s="1011">
        <v>144.625</v>
      </c>
      <c r="O2255" s="1011">
        <v>15</v>
      </c>
      <c r="P2255" s="1011">
        <v>1773.03</v>
      </c>
      <c r="Q2255" s="1011">
        <v>1980.06</v>
      </c>
      <c r="R2255" s="1011">
        <v>172.69</v>
      </c>
      <c r="S2255" s="1011">
        <v>145.32298431999999</v>
      </c>
      <c r="T2255" s="1011">
        <v>0</v>
      </c>
      <c r="U2255" s="1011">
        <v>0</v>
      </c>
      <c r="V2255" s="1011">
        <v>172.69</v>
      </c>
      <c r="W2255" s="1011" t="s">
        <v>1397</v>
      </c>
      <c r="X2255" s="1011" t="s">
        <v>1331</v>
      </c>
      <c r="Y2255" s="1011" t="s">
        <v>1681</v>
      </c>
      <c r="AA2255" s="1011" t="s">
        <v>1682</v>
      </c>
      <c r="AB2255" s="1011" t="s">
        <v>140</v>
      </c>
    </row>
    <row r="2256" spans="1:28" x14ac:dyDescent="0.25">
      <c r="A2256" s="1011">
        <v>53757365</v>
      </c>
      <c r="B2256" s="1011" t="s">
        <v>1616</v>
      </c>
      <c r="C2256" s="1011" t="s">
        <v>1326</v>
      </c>
      <c r="D2256" s="1011" t="s">
        <v>1</v>
      </c>
      <c r="E2256" s="1011" t="s">
        <v>135</v>
      </c>
      <c r="F2256" s="1011" t="s">
        <v>6</v>
      </c>
      <c r="G2256" s="1011" t="s">
        <v>6</v>
      </c>
      <c r="H2256" s="1011" t="s">
        <v>94</v>
      </c>
      <c r="I2256" s="1011" t="s">
        <v>1564</v>
      </c>
      <c r="J2256" s="1011" t="s">
        <v>1565</v>
      </c>
      <c r="K2256" s="1011" t="s">
        <v>1329</v>
      </c>
      <c r="L2256" s="1011" t="s">
        <v>47</v>
      </c>
      <c r="M2256" s="1011" t="s">
        <v>198</v>
      </c>
      <c r="N2256" s="1011">
        <v>378.5</v>
      </c>
      <c r="O2256" s="1011">
        <v>171.5</v>
      </c>
      <c r="P2256" s="1011">
        <v>14827</v>
      </c>
      <c r="Q2256" s="1011">
        <v>7925.03</v>
      </c>
      <c r="R2256" s="1011">
        <v>912.49</v>
      </c>
      <c r="S2256" s="1011">
        <v>1162.6936689199999</v>
      </c>
      <c r="T2256" s="1011">
        <v>0</v>
      </c>
      <c r="U2256" s="1011">
        <v>0</v>
      </c>
      <c r="V2256" s="1011">
        <v>912.49</v>
      </c>
      <c r="W2256" s="1011" t="s">
        <v>65</v>
      </c>
      <c r="X2256" s="1011" t="s">
        <v>1331</v>
      </c>
      <c r="Y2256" s="1011" t="s">
        <v>1617</v>
      </c>
      <c r="AA2256" s="1011" t="s">
        <v>1618</v>
      </c>
      <c r="AB2256" s="1011" t="s">
        <v>140</v>
      </c>
    </row>
    <row r="2257" spans="1:28" x14ac:dyDescent="0.25">
      <c r="A2257" s="1011">
        <v>84085539</v>
      </c>
      <c r="B2257" s="1011" t="s">
        <v>2440</v>
      </c>
      <c r="C2257" s="1011" t="s">
        <v>1326</v>
      </c>
      <c r="D2257" s="1011" t="s">
        <v>1</v>
      </c>
      <c r="E2257" s="1011" t="s">
        <v>135</v>
      </c>
      <c r="F2257" s="1011" t="s">
        <v>74</v>
      </c>
      <c r="G2257" s="1011" t="s">
        <v>74</v>
      </c>
      <c r="H2257" s="1011" t="s">
        <v>93</v>
      </c>
      <c r="I2257" s="1011" t="s">
        <v>2441</v>
      </c>
      <c r="J2257" s="1011" t="s">
        <v>1463</v>
      </c>
      <c r="K2257" s="1011" t="s">
        <v>1329</v>
      </c>
      <c r="L2257" s="1011" t="s">
        <v>47</v>
      </c>
      <c r="M2257" s="1011" t="s">
        <v>198</v>
      </c>
      <c r="N2257" s="1011">
        <v>402.75</v>
      </c>
      <c r="O2257" s="1011">
        <v>193.25</v>
      </c>
      <c r="P2257" s="1011">
        <v>7765.14</v>
      </c>
      <c r="Q2257" s="1011">
        <v>15718.28</v>
      </c>
      <c r="R2257" s="1011">
        <v>1883</v>
      </c>
      <c r="S2257" s="1011">
        <v>2409.0493325900002</v>
      </c>
      <c r="T2257" s="1011">
        <v>75</v>
      </c>
      <c r="U2257" s="1011">
        <v>125.34</v>
      </c>
      <c r="V2257" s="1011">
        <v>2008.34</v>
      </c>
      <c r="W2257" s="1011" t="s">
        <v>1464</v>
      </c>
      <c r="X2257" s="1011" t="s">
        <v>1331</v>
      </c>
      <c r="Y2257" s="1011" t="s">
        <v>2442</v>
      </c>
      <c r="AA2257" s="1011" t="s">
        <v>2443</v>
      </c>
      <c r="AB2257" s="1011" t="s">
        <v>140</v>
      </c>
    </row>
    <row r="2258" spans="1:28" x14ac:dyDescent="0.25">
      <c r="A2258" s="1011">
        <v>44114049</v>
      </c>
      <c r="B2258" s="1011" t="s">
        <v>2547</v>
      </c>
      <c r="C2258" s="1011" t="s">
        <v>1326</v>
      </c>
      <c r="D2258" s="1011" t="s">
        <v>1</v>
      </c>
      <c r="E2258" s="1011" t="s">
        <v>135</v>
      </c>
      <c r="F2258" s="1011" t="s">
        <v>15</v>
      </c>
      <c r="G2258" s="1011" t="s">
        <v>15</v>
      </c>
      <c r="H2258" s="1011" t="s">
        <v>98</v>
      </c>
      <c r="I2258" s="1011" t="s">
        <v>2548</v>
      </c>
      <c r="J2258" s="1011" t="s">
        <v>1499</v>
      </c>
      <c r="K2258" s="1011" t="s">
        <v>1329</v>
      </c>
      <c r="L2258" s="1011" t="s">
        <v>47</v>
      </c>
      <c r="M2258" s="1011" t="s">
        <v>198</v>
      </c>
      <c r="N2258" s="1011">
        <v>580.48329999999999</v>
      </c>
      <c r="O2258" s="1011">
        <v>549.48329999999999</v>
      </c>
      <c r="P2258" s="1011">
        <v>15741.59</v>
      </c>
      <c r="Q2258" s="1011">
        <v>12095.39</v>
      </c>
      <c r="R2258" s="1011">
        <v>902.3</v>
      </c>
      <c r="S2258" s="1011">
        <v>2228.3337543900002</v>
      </c>
      <c r="T2258" s="1011">
        <v>0</v>
      </c>
      <c r="U2258" s="1011">
        <v>0</v>
      </c>
      <c r="V2258" s="1011">
        <v>902.3</v>
      </c>
      <c r="W2258" s="1011" t="s">
        <v>1361</v>
      </c>
      <c r="X2258" s="1011" t="s">
        <v>1331</v>
      </c>
      <c r="Y2258" s="1011" t="s">
        <v>2549</v>
      </c>
      <c r="AA2258" s="1011" t="s">
        <v>2550</v>
      </c>
      <c r="AB2258" s="1011" t="s">
        <v>140</v>
      </c>
    </row>
    <row r="2259" spans="1:28" x14ac:dyDescent="0.25">
      <c r="A2259" s="1011">
        <v>23771397</v>
      </c>
      <c r="B2259" s="1011" t="s">
        <v>2098</v>
      </c>
      <c r="C2259" s="1011" t="s">
        <v>1326</v>
      </c>
      <c r="D2259" s="1011" t="s">
        <v>1</v>
      </c>
      <c r="E2259" s="1011" t="s">
        <v>135</v>
      </c>
      <c r="F2259" s="1011" t="s">
        <v>38</v>
      </c>
      <c r="G2259" s="1011" t="s">
        <v>38</v>
      </c>
      <c r="H2259" s="1011" t="s">
        <v>529</v>
      </c>
      <c r="I2259" s="1011" t="s">
        <v>1579</v>
      </c>
      <c r="J2259" s="1011" t="s">
        <v>1396</v>
      </c>
      <c r="K2259" s="1011" t="s">
        <v>1329</v>
      </c>
      <c r="L2259" s="1011" t="s">
        <v>47</v>
      </c>
      <c r="M2259" s="1011" t="s">
        <v>198</v>
      </c>
      <c r="N2259" s="1011">
        <v>156</v>
      </c>
      <c r="O2259" s="1011">
        <v>67</v>
      </c>
      <c r="P2259" s="1011">
        <v>11823.05</v>
      </c>
      <c r="Q2259" s="1011">
        <v>54771.31</v>
      </c>
      <c r="R2259" s="1011">
        <v>2784.42753954</v>
      </c>
      <c r="S2259" s="1011">
        <v>1394.61599581</v>
      </c>
      <c r="T2259" s="1011">
        <v>4.7675395399999996</v>
      </c>
      <c r="U2259" s="1011">
        <v>0</v>
      </c>
      <c r="V2259" s="1011">
        <v>2779.66</v>
      </c>
      <c r="W2259" s="1011" t="s">
        <v>1397</v>
      </c>
      <c r="X2259" s="1011" t="s">
        <v>1331</v>
      </c>
      <c r="Y2259" s="1011" t="s">
        <v>2099</v>
      </c>
      <c r="AA2259" s="1011" t="s">
        <v>2100</v>
      </c>
      <c r="AB2259" s="1011" t="s">
        <v>140</v>
      </c>
    </row>
    <row r="2260" spans="1:28" x14ac:dyDescent="0.25">
      <c r="A2260" s="1011">
        <v>54122478</v>
      </c>
      <c r="B2260" s="1011" t="s">
        <v>1722</v>
      </c>
      <c r="C2260" s="1011" t="s">
        <v>1326</v>
      </c>
      <c r="D2260" s="1011" t="s">
        <v>1</v>
      </c>
      <c r="E2260" s="1011" t="s">
        <v>135</v>
      </c>
      <c r="F2260" s="1011" t="s">
        <v>34</v>
      </c>
      <c r="G2260" s="1011" t="s">
        <v>34</v>
      </c>
      <c r="H2260" s="1011" t="s">
        <v>93</v>
      </c>
      <c r="I2260" s="1011" t="s">
        <v>1662</v>
      </c>
      <c r="J2260" s="1011" t="s">
        <v>1663</v>
      </c>
      <c r="K2260" s="1011" t="s">
        <v>1329</v>
      </c>
      <c r="L2260" s="1011" t="s">
        <v>47</v>
      </c>
      <c r="M2260" s="1011" t="s">
        <v>198</v>
      </c>
      <c r="N2260" s="1011">
        <v>220.91669999999999</v>
      </c>
      <c r="O2260" s="1011">
        <v>95.666700000000006</v>
      </c>
      <c r="P2260" s="1011">
        <v>2936.23</v>
      </c>
      <c r="Q2260" s="1011">
        <v>8339.0499999999993</v>
      </c>
      <c r="R2260" s="1011">
        <v>1808.76</v>
      </c>
      <c r="S2260" s="1011">
        <v>1422.7836105900001</v>
      </c>
      <c r="T2260" s="1011">
        <v>0</v>
      </c>
      <c r="U2260" s="1011">
        <v>0</v>
      </c>
      <c r="V2260" s="1011">
        <v>1808.76</v>
      </c>
      <c r="W2260" s="1011" t="s">
        <v>1664</v>
      </c>
      <c r="X2260" s="1011" t="s">
        <v>1331</v>
      </c>
      <c r="Y2260" s="1011" t="s">
        <v>1723</v>
      </c>
      <c r="AA2260" s="1011" t="s">
        <v>1724</v>
      </c>
      <c r="AB2260" s="1011" t="s">
        <v>140</v>
      </c>
    </row>
    <row r="2261" spans="1:28" x14ac:dyDescent="0.25">
      <c r="A2261" s="1011">
        <v>13958731</v>
      </c>
      <c r="B2261" s="1011" t="s">
        <v>1548</v>
      </c>
      <c r="C2261" s="1011" t="s">
        <v>1326</v>
      </c>
      <c r="D2261" s="1011" t="s">
        <v>1</v>
      </c>
      <c r="E2261" s="1011" t="s">
        <v>135</v>
      </c>
      <c r="F2261" s="1011" t="s">
        <v>11</v>
      </c>
      <c r="G2261" s="1011" t="s">
        <v>11</v>
      </c>
      <c r="H2261" s="1011" t="s">
        <v>101</v>
      </c>
      <c r="I2261" s="1011" t="s">
        <v>1549</v>
      </c>
      <c r="J2261" s="1011" t="s">
        <v>1550</v>
      </c>
      <c r="K2261" s="1011" t="s">
        <v>1329</v>
      </c>
      <c r="L2261" s="1011" t="s">
        <v>47</v>
      </c>
      <c r="M2261" s="1011" t="s">
        <v>198</v>
      </c>
      <c r="N2261" s="1011">
        <v>250.75</v>
      </c>
      <c r="O2261" s="1011">
        <v>234.75</v>
      </c>
      <c r="P2261" s="1011">
        <v>9280.84</v>
      </c>
      <c r="Q2261" s="1011">
        <v>8538.76</v>
      </c>
      <c r="R2261" s="1011">
        <v>332.6</v>
      </c>
      <c r="S2261" s="1011">
        <v>1581.5478601699999</v>
      </c>
      <c r="T2261" s="1011">
        <v>0</v>
      </c>
      <c r="U2261" s="1011">
        <v>215.38</v>
      </c>
      <c r="V2261" s="1011">
        <v>547.98</v>
      </c>
      <c r="W2261" s="1011" t="s">
        <v>1361</v>
      </c>
      <c r="X2261" s="1011" t="s">
        <v>1331</v>
      </c>
      <c r="Y2261" s="1011" t="s">
        <v>1551</v>
      </c>
      <c r="AA2261" s="1011" t="s">
        <v>1552</v>
      </c>
      <c r="AB2261" s="1011" t="s">
        <v>140</v>
      </c>
    </row>
    <row r="2262" spans="1:28" x14ac:dyDescent="0.25">
      <c r="A2262" s="1011">
        <v>84157304</v>
      </c>
      <c r="B2262" s="1011" t="s">
        <v>1983</v>
      </c>
      <c r="C2262" s="1011" t="s">
        <v>1326</v>
      </c>
      <c r="D2262" s="1011" t="s">
        <v>1</v>
      </c>
      <c r="E2262" s="1011" t="s">
        <v>135</v>
      </c>
      <c r="F2262" s="1011" t="s">
        <v>11</v>
      </c>
      <c r="G2262" s="1011" t="s">
        <v>11</v>
      </c>
      <c r="H2262" s="1011" t="s">
        <v>93</v>
      </c>
      <c r="I2262" s="1011" t="s">
        <v>1984</v>
      </c>
      <c r="J2262" s="1011" t="s">
        <v>1985</v>
      </c>
      <c r="K2262" s="1011" t="s">
        <v>1329</v>
      </c>
      <c r="L2262" s="1011" t="s">
        <v>47</v>
      </c>
      <c r="M2262" s="1011" t="s">
        <v>198</v>
      </c>
      <c r="N2262" s="1011">
        <v>485.25</v>
      </c>
      <c r="O2262" s="1011">
        <v>3</v>
      </c>
      <c r="P2262" s="1011">
        <v>8937.85</v>
      </c>
      <c r="Q2262" s="1011">
        <v>18370.46</v>
      </c>
      <c r="R2262" s="1011">
        <v>1478.58</v>
      </c>
      <c r="S2262" s="1011">
        <v>1146.21932212</v>
      </c>
      <c r="T2262" s="1011">
        <v>44</v>
      </c>
      <c r="U2262" s="1011">
        <v>0</v>
      </c>
      <c r="V2262" s="1011">
        <v>1478.58</v>
      </c>
      <c r="W2262" s="1011" t="s">
        <v>10</v>
      </c>
      <c r="X2262" s="1011" t="s">
        <v>1331</v>
      </c>
      <c r="Y2262" s="1011" t="s">
        <v>1986</v>
      </c>
      <c r="AA2262" s="1011" t="s">
        <v>1921</v>
      </c>
      <c r="AB2262" s="1011" t="s">
        <v>140</v>
      </c>
    </row>
    <row r="2263" spans="1:28" x14ac:dyDescent="0.25">
      <c r="A2263" s="1011">
        <v>24106957</v>
      </c>
      <c r="B2263" s="1011" t="s">
        <v>1381</v>
      </c>
      <c r="C2263" s="1011" t="s">
        <v>1326</v>
      </c>
      <c r="D2263" s="1011" t="s">
        <v>1</v>
      </c>
      <c r="E2263" s="1011" t="s">
        <v>135</v>
      </c>
      <c r="F2263" s="1011" t="s">
        <v>15</v>
      </c>
      <c r="G2263" s="1011" t="s">
        <v>15</v>
      </c>
      <c r="H2263" s="1011" t="s">
        <v>94</v>
      </c>
      <c r="I2263" s="1011" t="s">
        <v>1382</v>
      </c>
      <c r="J2263" s="1011" t="s">
        <v>1383</v>
      </c>
      <c r="K2263" s="1011" t="s">
        <v>1329</v>
      </c>
      <c r="L2263" s="1011" t="s">
        <v>47</v>
      </c>
      <c r="M2263" s="1011" t="s">
        <v>198</v>
      </c>
      <c r="N2263" s="1011">
        <v>493.25</v>
      </c>
      <c r="O2263" s="1011">
        <v>279</v>
      </c>
      <c r="P2263" s="1011">
        <v>11126</v>
      </c>
      <c r="Q2263" s="1011">
        <v>13189.8</v>
      </c>
      <c r="R2263" s="1011">
        <v>2329.66</v>
      </c>
      <c r="S2263" s="1011">
        <v>1531.0573944800001</v>
      </c>
      <c r="T2263" s="1011">
        <v>0</v>
      </c>
      <c r="U2263" s="1011">
        <v>0</v>
      </c>
      <c r="V2263" s="1011">
        <v>2329.66</v>
      </c>
      <c r="W2263" s="1011" t="s">
        <v>1384</v>
      </c>
      <c r="X2263" s="1011" t="s">
        <v>1331</v>
      </c>
      <c r="Y2263" s="1011" t="s">
        <v>1385</v>
      </c>
      <c r="AA2263" s="1011" t="s">
        <v>1386</v>
      </c>
      <c r="AB2263" s="1011" t="s">
        <v>140</v>
      </c>
    </row>
    <row r="2264" spans="1:28" x14ac:dyDescent="0.25">
      <c r="A2264" s="1011">
        <v>24015307</v>
      </c>
      <c r="B2264" s="1011" t="s">
        <v>2511</v>
      </c>
      <c r="C2264" s="1011" t="s">
        <v>1326</v>
      </c>
      <c r="D2264" s="1011" t="s">
        <v>1</v>
      </c>
      <c r="E2264" s="1011" t="s">
        <v>135</v>
      </c>
      <c r="F2264" s="1011" t="s">
        <v>34</v>
      </c>
      <c r="G2264" s="1011" t="s">
        <v>34</v>
      </c>
      <c r="H2264" s="1011" t="s">
        <v>530</v>
      </c>
      <c r="I2264" s="1011" t="s">
        <v>1816</v>
      </c>
      <c r="J2264" s="1011" t="s">
        <v>1817</v>
      </c>
      <c r="K2264" s="1011" t="s">
        <v>1329</v>
      </c>
      <c r="L2264" s="1011" t="s">
        <v>47</v>
      </c>
      <c r="M2264" s="1011" t="s">
        <v>198</v>
      </c>
      <c r="N2264" s="1011">
        <v>51</v>
      </c>
      <c r="O2264" s="1011">
        <v>27</v>
      </c>
      <c r="P2264" s="1011">
        <v>1369.82</v>
      </c>
      <c r="Q2264" s="1011">
        <v>5686.03</v>
      </c>
      <c r="R2264" s="1011">
        <v>694.53361399000005</v>
      </c>
      <c r="S2264" s="1011">
        <v>368.05827256999999</v>
      </c>
      <c r="T2264" s="1011">
        <v>0.98361399000000005</v>
      </c>
      <c r="U2264" s="1011">
        <v>0</v>
      </c>
      <c r="V2264" s="1011">
        <v>693.55</v>
      </c>
      <c r="W2264" s="1011" t="s">
        <v>1818</v>
      </c>
      <c r="X2264" s="1011" t="s">
        <v>1331</v>
      </c>
      <c r="Y2264" s="1011" t="s">
        <v>2512</v>
      </c>
      <c r="AA2264" s="1011" t="s">
        <v>2513</v>
      </c>
      <c r="AB2264" s="1011" t="s">
        <v>140</v>
      </c>
    </row>
    <row r="2265" spans="1:28" x14ac:dyDescent="0.25">
      <c r="A2265" s="1011">
        <v>44180685</v>
      </c>
      <c r="B2265" s="1011" t="s">
        <v>1437</v>
      </c>
      <c r="C2265" s="1011" t="s">
        <v>1326</v>
      </c>
      <c r="D2265" s="1011" t="s">
        <v>1</v>
      </c>
      <c r="E2265" s="1011" t="s">
        <v>135</v>
      </c>
      <c r="F2265" s="1011" t="s">
        <v>0</v>
      </c>
      <c r="G2265" s="1011" t="s">
        <v>0</v>
      </c>
      <c r="H2265" s="1011" t="s">
        <v>95</v>
      </c>
      <c r="I2265" s="1011" t="s">
        <v>1438</v>
      </c>
      <c r="J2265" s="1011" t="s">
        <v>1439</v>
      </c>
      <c r="K2265" s="1011" t="s">
        <v>1329</v>
      </c>
      <c r="L2265" s="1011" t="s">
        <v>47</v>
      </c>
      <c r="M2265" s="1011" t="s">
        <v>198</v>
      </c>
      <c r="N2265" s="1011">
        <v>236.5</v>
      </c>
      <c r="O2265" s="1011">
        <v>219.5</v>
      </c>
      <c r="P2265" s="1011">
        <v>1466.41</v>
      </c>
      <c r="Q2265" s="1011">
        <v>4499.78</v>
      </c>
      <c r="R2265" s="1011">
        <v>128.63336552000001</v>
      </c>
      <c r="S2265" s="1011">
        <v>1269.73898786</v>
      </c>
      <c r="T2265" s="1011">
        <v>-9.6634479999999995E-2</v>
      </c>
      <c r="U2265" s="1011">
        <v>0</v>
      </c>
      <c r="V2265" s="1011">
        <v>128.72999999999999</v>
      </c>
      <c r="W2265" s="1011" t="s">
        <v>1440</v>
      </c>
      <c r="X2265" s="1011" t="s">
        <v>1331</v>
      </c>
      <c r="Y2265" s="1011" t="s">
        <v>1441</v>
      </c>
      <c r="AA2265" s="1011" t="s">
        <v>1442</v>
      </c>
      <c r="AB2265" s="1011" t="s">
        <v>140</v>
      </c>
    </row>
    <row r="2266" spans="1:28" x14ac:dyDescent="0.25">
      <c r="A2266" s="1011">
        <v>23754112</v>
      </c>
      <c r="B2266" s="1011" t="s">
        <v>2385</v>
      </c>
      <c r="C2266" s="1011" t="s">
        <v>1326</v>
      </c>
      <c r="D2266" s="1011" t="s">
        <v>1</v>
      </c>
      <c r="E2266" s="1011" t="s">
        <v>135</v>
      </c>
      <c r="F2266" s="1011" t="s">
        <v>6</v>
      </c>
      <c r="G2266" s="1011" t="s">
        <v>6</v>
      </c>
      <c r="H2266" s="1011" t="s">
        <v>93</v>
      </c>
      <c r="I2266" s="1011" t="s">
        <v>1601</v>
      </c>
      <c r="J2266" s="1011" t="s">
        <v>1602</v>
      </c>
      <c r="K2266" s="1011" t="s">
        <v>1329</v>
      </c>
      <c r="L2266" s="1011" t="s">
        <v>47</v>
      </c>
      <c r="M2266" s="1011" t="s">
        <v>198</v>
      </c>
      <c r="N2266" s="1011">
        <v>292</v>
      </c>
      <c r="O2266" s="1011">
        <v>124</v>
      </c>
      <c r="P2266" s="1011">
        <v>5638.28</v>
      </c>
      <c r="Q2266" s="1011">
        <v>10321.77</v>
      </c>
      <c r="R2266" s="1011">
        <v>1296.8599999999999</v>
      </c>
      <c r="S2266" s="1011">
        <v>1605.0157345800001</v>
      </c>
      <c r="T2266" s="1011">
        <v>0</v>
      </c>
      <c r="U2266" s="1011">
        <v>0</v>
      </c>
      <c r="V2266" s="1011">
        <v>1296.8599999999999</v>
      </c>
      <c r="W2266" s="1011" t="s">
        <v>1603</v>
      </c>
      <c r="X2266" s="1011" t="s">
        <v>1331</v>
      </c>
      <c r="Y2266" s="1011" t="s">
        <v>2386</v>
      </c>
      <c r="AA2266" s="1011" t="s">
        <v>2387</v>
      </c>
      <c r="AB2266" s="1011" t="s">
        <v>140</v>
      </c>
    </row>
    <row r="2267" spans="1:28" x14ac:dyDescent="0.25">
      <c r="A2267" s="1011">
        <v>23991268</v>
      </c>
      <c r="B2267" s="1011" t="s">
        <v>1878</v>
      </c>
      <c r="C2267" s="1011" t="s">
        <v>1326</v>
      </c>
      <c r="D2267" s="1011" t="s">
        <v>1</v>
      </c>
      <c r="E2267" s="1011" t="s">
        <v>135</v>
      </c>
      <c r="F2267" s="1011" t="s">
        <v>0</v>
      </c>
      <c r="G2267" s="1011" t="s">
        <v>0</v>
      </c>
      <c r="H2267" s="1011" t="s">
        <v>92</v>
      </c>
      <c r="I2267" s="1011" t="s">
        <v>1879</v>
      </c>
      <c r="J2267" s="1011" t="s">
        <v>1880</v>
      </c>
      <c r="K2267" s="1011" t="s">
        <v>1329</v>
      </c>
      <c r="L2267" s="1011" t="s">
        <v>47</v>
      </c>
      <c r="M2267" s="1011" t="s">
        <v>198</v>
      </c>
      <c r="N2267" s="1011">
        <v>315</v>
      </c>
      <c r="O2267" s="1011">
        <v>315</v>
      </c>
      <c r="P2267" s="1011">
        <v>10783.12</v>
      </c>
      <c r="Q2267" s="1011">
        <v>13721.89</v>
      </c>
      <c r="R2267" s="1011">
        <v>1350.52</v>
      </c>
      <c r="S2267" s="1011">
        <v>3690.7888882100001</v>
      </c>
      <c r="T2267" s="1011">
        <v>0</v>
      </c>
      <c r="U2267" s="1011">
        <v>0</v>
      </c>
      <c r="V2267" s="1011">
        <v>1350.52</v>
      </c>
      <c r="W2267" s="1011" t="s">
        <v>1881</v>
      </c>
      <c r="X2267" s="1011" t="s">
        <v>1331</v>
      </c>
      <c r="Y2267" s="1011" t="s">
        <v>1882</v>
      </c>
      <c r="AA2267" s="1011" t="s">
        <v>1883</v>
      </c>
      <c r="AB2267" s="1011" t="s">
        <v>140</v>
      </c>
    </row>
    <row r="2268" spans="1:28" x14ac:dyDescent="0.25">
      <c r="A2268" s="1011">
        <v>83758029</v>
      </c>
      <c r="B2268" s="1011" t="s">
        <v>2059</v>
      </c>
      <c r="C2268" s="1011" t="s">
        <v>1326</v>
      </c>
      <c r="D2268" s="1011" t="s">
        <v>1</v>
      </c>
      <c r="E2268" s="1011" t="s">
        <v>135</v>
      </c>
      <c r="F2268" s="1011" t="s">
        <v>14</v>
      </c>
      <c r="G2268" s="1011" t="s">
        <v>14</v>
      </c>
      <c r="H2268" s="1011" t="s">
        <v>93</v>
      </c>
      <c r="I2268" s="1011" t="s">
        <v>2060</v>
      </c>
      <c r="J2268" s="1011" t="s">
        <v>2061</v>
      </c>
      <c r="K2268" s="1011" t="s">
        <v>1329</v>
      </c>
      <c r="L2268" s="1011" t="s">
        <v>47</v>
      </c>
      <c r="M2268" s="1011" t="s">
        <v>198</v>
      </c>
      <c r="N2268" s="1011">
        <v>192</v>
      </c>
      <c r="O2268" s="1011">
        <v>167</v>
      </c>
      <c r="P2268" s="1011">
        <v>2980.11</v>
      </c>
      <c r="Q2268" s="1011">
        <v>5484.93</v>
      </c>
      <c r="R2268" s="1011">
        <v>393.35</v>
      </c>
      <c r="S2268" s="1011">
        <v>1005.55645752</v>
      </c>
      <c r="T2268" s="1011">
        <v>0</v>
      </c>
      <c r="U2268" s="1011">
        <v>0</v>
      </c>
      <c r="V2268" s="1011">
        <v>393.35</v>
      </c>
      <c r="W2268" s="1011" t="s">
        <v>2062</v>
      </c>
      <c r="X2268" s="1011" t="s">
        <v>1331</v>
      </c>
      <c r="Y2268" s="1011" t="s">
        <v>2063</v>
      </c>
      <c r="AA2268" s="1011" t="s">
        <v>2064</v>
      </c>
      <c r="AB2268" s="1011" t="s">
        <v>140</v>
      </c>
    </row>
    <row r="2269" spans="1:28" x14ac:dyDescent="0.25">
      <c r="A2269" s="1011">
        <v>3768215</v>
      </c>
      <c r="B2269" s="1011" t="s">
        <v>1801</v>
      </c>
      <c r="C2269" s="1011" t="s">
        <v>1326</v>
      </c>
      <c r="D2269" s="1011" t="s">
        <v>1</v>
      </c>
      <c r="E2269" s="1011" t="s">
        <v>135</v>
      </c>
      <c r="F2269" s="1011" t="s">
        <v>11</v>
      </c>
      <c r="G2269" s="1011" t="s">
        <v>11</v>
      </c>
      <c r="H2269" s="1011" t="s">
        <v>99</v>
      </c>
      <c r="I2269" s="1011" t="s">
        <v>1688</v>
      </c>
      <c r="J2269" s="1011" t="s">
        <v>1416</v>
      </c>
      <c r="K2269" s="1011" t="s">
        <v>1329</v>
      </c>
      <c r="L2269" s="1011" t="s">
        <v>47</v>
      </c>
      <c r="M2269" s="1011" t="s">
        <v>198</v>
      </c>
      <c r="N2269" s="1011">
        <v>892</v>
      </c>
      <c r="O2269" s="1011">
        <v>159</v>
      </c>
      <c r="P2269" s="1011">
        <v>8916.7199999999993</v>
      </c>
      <c r="Q2269" s="1011">
        <v>45967.73</v>
      </c>
      <c r="R2269" s="1011">
        <v>10098.73586223</v>
      </c>
      <c r="S2269" s="1011">
        <v>3176.3653770199999</v>
      </c>
      <c r="T2269" s="1011">
        <v>-4.4841377700000002</v>
      </c>
      <c r="U2269" s="1011">
        <v>0</v>
      </c>
      <c r="V2269" s="1011">
        <v>10103.219999999999</v>
      </c>
      <c r="W2269" s="1011" t="s">
        <v>1397</v>
      </c>
      <c r="X2269" s="1011" t="s">
        <v>1331</v>
      </c>
      <c r="Y2269" s="1011" t="s">
        <v>1802</v>
      </c>
      <c r="AA2269" s="1011" t="s">
        <v>1803</v>
      </c>
      <c r="AB2269" s="1011" t="s">
        <v>140</v>
      </c>
    </row>
    <row r="2270" spans="1:28" x14ac:dyDescent="0.25">
      <c r="A2270" s="1011">
        <v>94142809</v>
      </c>
      <c r="B2270" s="1011" t="s">
        <v>1912</v>
      </c>
      <c r="C2270" s="1011" t="s">
        <v>1326</v>
      </c>
      <c r="D2270" s="1011" t="s">
        <v>1</v>
      </c>
      <c r="E2270" s="1011" t="s">
        <v>135</v>
      </c>
      <c r="F2270" s="1011" t="s">
        <v>48</v>
      </c>
      <c r="G2270" s="1011" t="s">
        <v>48</v>
      </c>
      <c r="H2270" s="1011" t="s">
        <v>104</v>
      </c>
      <c r="I2270" s="1011" t="s">
        <v>1913</v>
      </c>
      <c r="J2270" s="1011" t="s">
        <v>1914</v>
      </c>
      <c r="K2270" s="1011" t="s">
        <v>1329</v>
      </c>
      <c r="L2270" s="1011" t="s">
        <v>47</v>
      </c>
      <c r="M2270" s="1011" t="s">
        <v>198</v>
      </c>
      <c r="N2270" s="1011">
        <v>8</v>
      </c>
      <c r="O2270" s="1011">
        <v>7</v>
      </c>
      <c r="P2270" s="1011">
        <v>90.07</v>
      </c>
      <c r="Q2270" s="1011">
        <v>392.06</v>
      </c>
      <c r="R2270" s="1011">
        <v>83.66</v>
      </c>
      <c r="S2270" s="1011">
        <v>47.422698199999999</v>
      </c>
      <c r="T2270" s="1011">
        <v>0</v>
      </c>
      <c r="U2270" s="1011">
        <v>0</v>
      </c>
      <c r="V2270" s="1011">
        <v>83.66</v>
      </c>
      <c r="W2270" s="1011" t="s">
        <v>1915</v>
      </c>
      <c r="X2270" s="1011" t="s">
        <v>1331</v>
      </c>
      <c r="Y2270" s="1011" t="s">
        <v>1916</v>
      </c>
      <c r="AA2270" s="1011" t="s">
        <v>1917</v>
      </c>
      <c r="AB2270" s="1011" t="s">
        <v>140</v>
      </c>
    </row>
    <row r="2271" spans="1:28" x14ac:dyDescent="0.25">
      <c r="A2271" s="1011">
        <v>43771211</v>
      </c>
      <c r="B2271" s="1011" t="s">
        <v>2075</v>
      </c>
      <c r="C2271" s="1011" t="s">
        <v>1326</v>
      </c>
      <c r="D2271" s="1011" t="s">
        <v>1</v>
      </c>
      <c r="E2271" s="1011" t="s">
        <v>135</v>
      </c>
      <c r="F2271" s="1011" t="s">
        <v>34</v>
      </c>
      <c r="G2271" s="1011" t="s">
        <v>34</v>
      </c>
      <c r="H2271" s="1011" t="s">
        <v>90</v>
      </c>
      <c r="I2271" s="1011" t="s">
        <v>1404</v>
      </c>
      <c r="J2271" s="1011" t="s">
        <v>1405</v>
      </c>
      <c r="K2271" s="1011" t="s">
        <v>1329</v>
      </c>
      <c r="L2271" s="1011" t="s">
        <v>47</v>
      </c>
      <c r="M2271" s="1011" t="s">
        <v>198</v>
      </c>
      <c r="N2271" s="1011">
        <v>412</v>
      </c>
      <c r="O2271" s="1011">
        <v>298</v>
      </c>
      <c r="P2271" s="1011">
        <v>5099.25</v>
      </c>
      <c r="Q2271" s="1011">
        <v>18857.939999999999</v>
      </c>
      <c r="R2271" s="1011">
        <v>1756.17</v>
      </c>
      <c r="S2271" s="1011">
        <v>3095.0032740800002</v>
      </c>
      <c r="T2271" s="1011">
        <v>0</v>
      </c>
      <c r="U2271" s="1011">
        <v>0</v>
      </c>
      <c r="V2271" s="1011">
        <v>1756.17</v>
      </c>
      <c r="W2271" s="1011" t="s">
        <v>1406</v>
      </c>
      <c r="X2271" s="1011" t="s">
        <v>1331</v>
      </c>
      <c r="Y2271" s="1011" t="s">
        <v>2076</v>
      </c>
      <c r="AA2271" s="1011" t="s">
        <v>2077</v>
      </c>
      <c r="AB2271" s="1011" t="s">
        <v>140</v>
      </c>
    </row>
    <row r="2272" spans="1:28" x14ac:dyDescent="0.25">
      <c r="A2272" s="1011">
        <v>63918262</v>
      </c>
      <c r="B2272" s="1011" t="s">
        <v>1409</v>
      </c>
      <c r="C2272" s="1011" t="s">
        <v>1326</v>
      </c>
      <c r="D2272" s="1011" t="s">
        <v>1</v>
      </c>
      <c r="E2272" s="1011" t="s">
        <v>135</v>
      </c>
      <c r="F2272" s="1011" t="s">
        <v>6</v>
      </c>
      <c r="G2272" s="1011" t="s">
        <v>6</v>
      </c>
      <c r="H2272" s="1011" t="s">
        <v>91</v>
      </c>
      <c r="I2272" s="1011" t="s">
        <v>1410</v>
      </c>
      <c r="J2272" s="1011" t="s">
        <v>1411</v>
      </c>
      <c r="K2272" s="1011" t="s">
        <v>1329</v>
      </c>
      <c r="L2272" s="1011" t="s">
        <v>47</v>
      </c>
      <c r="M2272" s="1011" t="s">
        <v>198</v>
      </c>
      <c r="N2272" s="1011">
        <v>222</v>
      </c>
      <c r="O2272" s="1011">
        <v>184</v>
      </c>
      <c r="P2272" s="1011">
        <v>3371.23</v>
      </c>
      <c r="Q2272" s="1011">
        <v>12569.4</v>
      </c>
      <c r="R2272" s="1011">
        <v>2468.3121264400002</v>
      </c>
      <c r="S2272" s="1011">
        <v>1366.0819018300001</v>
      </c>
      <c r="T2272" s="1011">
        <v>4.2121264399999996</v>
      </c>
      <c r="U2272" s="1011">
        <v>0</v>
      </c>
      <c r="V2272" s="1011">
        <v>2464.1</v>
      </c>
      <c r="W2272" s="1011" t="s">
        <v>80</v>
      </c>
      <c r="X2272" s="1011" t="s">
        <v>1331</v>
      </c>
      <c r="Y2272" s="1011" t="s">
        <v>1412</v>
      </c>
      <c r="AA2272" s="1011" t="s">
        <v>1413</v>
      </c>
      <c r="AB2272" s="1011" t="s">
        <v>140</v>
      </c>
    </row>
    <row r="2273" spans="1:28" x14ac:dyDescent="0.25">
      <c r="A2273" s="1011">
        <v>64237621</v>
      </c>
      <c r="B2273" s="1011" t="s">
        <v>1834</v>
      </c>
      <c r="C2273" s="1011" t="s">
        <v>1326</v>
      </c>
      <c r="D2273" s="1011" t="s">
        <v>1</v>
      </c>
      <c r="E2273" s="1011" t="s">
        <v>135</v>
      </c>
      <c r="F2273" s="1011" t="s">
        <v>34</v>
      </c>
      <c r="G2273" s="1011" t="s">
        <v>34</v>
      </c>
      <c r="H2273" s="1011" t="s">
        <v>97</v>
      </c>
      <c r="I2273" s="1011" t="s">
        <v>1835</v>
      </c>
      <c r="J2273" s="1011" t="s">
        <v>1354</v>
      </c>
      <c r="K2273" s="1011" t="s">
        <v>1329</v>
      </c>
      <c r="L2273" s="1011" t="s">
        <v>47</v>
      </c>
      <c r="M2273" s="1011" t="s">
        <v>198</v>
      </c>
      <c r="N2273" s="1011">
        <v>4507.6666999999998</v>
      </c>
      <c r="O2273" s="1011">
        <v>2824.1667000000002</v>
      </c>
      <c r="P2273" s="1011">
        <v>81661.27</v>
      </c>
      <c r="Q2273" s="1011">
        <v>122899.98</v>
      </c>
      <c r="R2273" s="1011">
        <v>12957.868545339999</v>
      </c>
      <c r="S2273" s="1011">
        <v>31940.928215389999</v>
      </c>
      <c r="T2273" s="1011">
        <v>-0.49145465999999999</v>
      </c>
      <c r="U2273" s="1011">
        <v>274.37</v>
      </c>
      <c r="V2273" s="1011">
        <v>13232.73</v>
      </c>
      <c r="W2273" s="1011" t="s">
        <v>1355</v>
      </c>
      <c r="X2273" s="1011" t="s">
        <v>1331</v>
      </c>
      <c r="Y2273" s="1011" t="s">
        <v>1836</v>
      </c>
      <c r="AA2273" s="1011" t="s">
        <v>1837</v>
      </c>
      <c r="AB2273" s="1011" t="s">
        <v>140</v>
      </c>
    </row>
    <row r="2274" spans="1:28" x14ac:dyDescent="0.25">
      <c r="A2274" s="1011">
        <v>14077846</v>
      </c>
      <c r="B2274" s="1011" t="s">
        <v>2078</v>
      </c>
      <c r="C2274" s="1011" t="s">
        <v>1326</v>
      </c>
      <c r="D2274" s="1011" t="s">
        <v>1</v>
      </c>
      <c r="E2274" s="1011" t="s">
        <v>135</v>
      </c>
      <c r="F2274" s="1011" t="s">
        <v>9</v>
      </c>
      <c r="G2274" s="1011" t="s">
        <v>9</v>
      </c>
      <c r="H2274" s="1011" t="s">
        <v>89</v>
      </c>
      <c r="I2274" s="1011" t="s">
        <v>2079</v>
      </c>
      <c r="J2274" s="1011" t="s">
        <v>1463</v>
      </c>
      <c r="K2274" s="1011" t="s">
        <v>1329</v>
      </c>
      <c r="L2274" s="1011" t="s">
        <v>47</v>
      </c>
      <c r="M2274" s="1011" t="s">
        <v>198</v>
      </c>
      <c r="N2274" s="1011">
        <v>28</v>
      </c>
      <c r="O2274" s="1011">
        <v>0</v>
      </c>
      <c r="P2274" s="1011">
        <v>280</v>
      </c>
      <c r="Q2274" s="1011">
        <v>1223.27</v>
      </c>
      <c r="R2274" s="1011">
        <v>187.27</v>
      </c>
      <c r="S2274" s="1011">
        <v>28</v>
      </c>
      <c r="T2274" s="1011">
        <v>0</v>
      </c>
      <c r="U2274" s="1011">
        <v>0</v>
      </c>
      <c r="V2274" s="1011">
        <v>187.27</v>
      </c>
      <c r="W2274" s="1011" t="s">
        <v>1464</v>
      </c>
      <c r="X2274" s="1011" t="s">
        <v>1331</v>
      </c>
      <c r="Y2274" s="1011" t="s">
        <v>2080</v>
      </c>
      <c r="AA2274" s="1011" t="s">
        <v>2081</v>
      </c>
      <c r="AB2274" s="1011" t="s">
        <v>140</v>
      </c>
    </row>
    <row r="2275" spans="1:28" x14ac:dyDescent="0.25">
      <c r="A2275" s="1011">
        <v>44097343</v>
      </c>
      <c r="B2275" s="1011" t="s">
        <v>1686</v>
      </c>
      <c r="C2275" s="1011" t="s">
        <v>417</v>
      </c>
      <c r="D2275" s="1011" t="s">
        <v>113</v>
      </c>
      <c r="E2275" s="1011" t="s">
        <v>135</v>
      </c>
      <c r="F2275" s="1011" t="s">
        <v>267</v>
      </c>
      <c r="G2275" s="1011" t="s">
        <v>1687</v>
      </c>
      <c r="H2275" s="1011" t="s">
        <v>93</v>
      </c>
      <c r="I2275" s="1011" t="s">
        <v>1688</v>
      </c>
      <c r="J2275" s="1011" t="s">
        <v>1416</v>
      </c>
      <c r="K2275" s="1011" t="s">
        <v>1329</v>
      </c>
      <c r="L2275" s="1011" t="s">
        <v>47</v>
      </c>
      <c r="M2275" s="1011" t="s">
        <v>198</v>
      </c>
      <c r="N2275" s="1011">
        <v>222</v>
      </c>
      <c r="O2275" s="1011">
        <v>217</v>
      </c>
      <c r="P2275" s="1011">
        <v>3186.25</v>
      </c>
      <c r="Q2275" s="1011">
        <v>10837.5</v>
      </c>
      <c r="R2275" s="1011">
        <v>4607.01</v>
      </c>
      <c r="S2275" s="1011">
        <v>1477.84148787</v>
      </c>
      <c r="T2275" s="1011">
        <v>0</v>
      </c>
      <c r="U2275" s="1011">
        <v>0</v>
      </c>
      <c r="V2275" s="1011">
        <v>4607.01</v>
      </c>
      <c r="W2275" s="1011" t="s">
        <v>1397</v>
      </c>
      <c r="X2275" s="1011" t="s">
        <v>1331</v>
      </c>
      <c r="Y2275" s="1011" t="s">
        <v>1689</v>
      </c>
      <c r="AA2275" s="1011" t="s">
        <v>1690</v>
      </c>
      <c r="AB2275" s="1011" t="s">
        <v>140</v>
      </c>
    </row>
    <row r="2276" spans="1:28" x14ac:dyDescent="0.25">
      <c r="A2276" s="1011">
        <v>73758021</v>
      </c>
      <c r="B2276" s="1011" t="s">
        <v>1334</v>
      </c>
      <c r="C2276" s="1011" t="s">
        <v>1326</v>
      </c>
      <c r="D2276" s="1011" t="s">
        <v>1</v>
      </c>
      <c r="E2276" s="1011" t="s">
        <v>135</v>
      </c>
      <c r="F2276" s="1011" t="s">
        <v>11</v>
      </c>
      <c r="G2276" s="1011" t="s">
        <v>11</v>
      </c>
      <c r="H2276" s="1011" t="s">
        <v>100</v>
      </c>
      <c r="I2276" s="1011" t="s">
        <v>1335</v>
      </c>
      <c r="J2276" s="1011" t="s">
        <v>1336</v>
      </c>
      <c r="K2276" s="1011" t="s">
        <v>1329</v>
      </c>
      <c r="L2276" s="1011" t="s">
        <v>47</v>
      </c>
      <c r="M2276" s="1011" t="s">
        <v>198</v>
      </c>
      <c r="N2276" s="1011">
        <v>72</v>
      </c>
      <c r="O2276" s="1011">
        <v>72</v>
      </c>
      <c r="P2276" s="1011">
        <v>1440</v>
      </c>
      <c r="Q2276" s="1011">
        <v>3503.48</v>
      </c>
      <c r="R2276" s="1011">
        <v>448.42</v>
      </c>
      <c r="S2276" s="1011">
        <v>419.19854600999997</v>
      </c>
      <c r="T2276" s="1011">
        <v>0</v>
      </c>
      <c r="U2276" s="1011">
        <v>0</v>
      </c>
      <c r="V2276" s="1011">
        <v>448.42</v>
      </c>
      <c r="W2276" s="1011" t="s">
        <v>1337</v>
      </c>
      <c r="X2276" s="1011" t="s">
        <v>1331</v>
      </c>
      <c r="Y2276" s="1011" t="s">
        <v>1338</v>
      </c>
      <c r="AA2276" s="1011" t="s">
        <v>1339</v>
      </c>
      <c r="AB2276" s="1011" t="s">
        <v>140</v>
      </c>
    </row>
    <row r="2277" spans="1:28" x14ac:dyDescent="0.25">
      <c r="A2277" s="1011">
        <v>3754595</v>
      </c>
      <c r="B2277" s="1011" t="s">
        <v>2199</v>
      </c>
      <c r="C2277" s="1011" t="s">
        <v>1326</v>
      </c>
      <c r="D2277" s="1011" t="s">
        <v>1</v>
      </c>
      <c r="E2277" s="1011" t="s">
        <v>135</v>
      </c>
      <c r="F2277" s="1011" t="s">
        <v>11</v>
      </c>
      <c r="G2277" s="1011" t="s">
        <v>11</v>
      </c>
      <c r="H2277" s="1011" t="s">
        <v>92</v>
      </c>
      <c r="I2277" s="1011" t="s">
        <v>2200</v>
      </c>
      <c r="J2277" s="1011" t="s">
        <v>1544</v>
      </c>
      <c r="K2277" s="1011" t="s">
        <v>1329</v>
      </c>
      <c r="L2277" s="1011" t="s">
        <v>47</v>
      </c>
      <c r="M2277" s="1011" t="s">
        <v>198</v>
      </c>
      <c r="N2277" s="1011">
        <v>237</v>
      </c>
      <c r="O2277" s="1011">
        <v>231</v>
      </c>
      <c r="P2277" s="1011">
        <v>8146.15</v>
      </c>
      <c r="Q2277" s="1011">
        <v>5161.3100000000004</v>
      </c>
      <c r="R2277" s="1011">
        <v>-62.69</v>
      </c>
      <c r="S2277" s="1011">
        <v>840.92503878000002</v>
      </c>
      <c r="T2277" s="1011">
        <v>0</v>
      </c>
      <c r="U2277" s="1011">
        <v>0</v>
      </c>
      <c r="V2277" s="1011">
        <v>-62.69</v>
      </c>
      <c r="W2277" s="1011" t="s">
        <v>1545</v>
      </c>
      <c r="X2277" s="1011" t="s">
        <v>1331</v>
      </c>
      <c r="Y2277" s="1011" t="s">
        <v>2201</v>
      </c>
      <c r="AA2277" s="1011" t="s">
        <v>2202</v>
      </c>
      <c r="AB2277" s="1011" t="s">
        <v>140</v>
      </c>
    </row>
    <row r="2278" spans="1:28" x14ac:dyDescent="0.25">
      <c r="A2278" s="1011">
        <v>14270797</v>
      </c>
      <c r="B2278" s="1011" t="s">
        <v>2424</v>
      </c>
      <c r="C2278" s="1011" t="s">
        <v>1326</v>
      </c>
      <c r="D2278" s="1011" t="s">
        <v>1</v>
      </c>
      <c r="E2278" s="1011" t="s">
        <v>135</v>
      </c>
      <c r="F2278" s="1011" t="s">
        <v>34</v>
      </c>
      <c r="G2278" s="1011" t="s">
        <v>34</v>
      </c>
      <c r="H2278" s="1011" t="s">
        <v>90</v>
      </c>
      <c r="I2278" s="1011" t="s">
        <v>1462</v>
      </c>
      <c r="J2278" s="1011" t="s">
        <v>1463</v>
      </c>
      <c r="K2278" s="1011" t="s">
        <v>1329</v>
      </c>
      <c r="L2278" s="1011" t="s">
        <v>47</v>
      </c>
      <c r="M2278" s="1011" t="s">
        <v>198</v>
      </c>
      <c r="N2278" s="1011">
        <v>487</v>
      </c>
      <c r="O2278" s="1011">
        <v>408</v>
      </c>
      <c r="P2278" s="1011">
        <v>9057.17</v>
      </c>
      <c r="Q2278" s="1011">
        <v>23926.53</v>
      </c>
      <c r="R2278" s="1011">
        <v>3961.5</v>
      </c>
      <c r="S2278" s="1011">
        <v>1961.89600802</v>
      </c>
      <c r="T2278" s="1011">
        <v>0</v>
      </c>
      <c r="U2278" s="1011">
        <v>0</v>
      </c>
      <c r="V2278" s="1011">
        <v>3961.5</v>
      </c>
      <c r="W2278" s="1011" t="s">
        <v>1464</v>
      </c>
      <c r="X2278" s="1011" t="s">
        <v>1331</v>
      </c>
      <c r="Y2278" s="1011" t="s">
        <v>2425</v>
      </c>
      <c r="AA2278" s="1011" t="s">
        <v>2081</v>
      </c>
      <c r="AB2278" s="1011" t="s">
        <v>140</v>
      </c>
    </row>
    <row r="2279" spans="1:28" x14ac:dyDescent="0.25">
      <c r="A2279" s="1011">
        <v>24028227</v>
      </c>
      <c r="B2279" s="1011" t="s">
        <v>1449</v>
      </c>
      <c r="C2279" s="1011" t="s">
        <v>1326</v>
      </c>
      <c r="D2279" s="1011" t="s">
        <v>1</v>
      </c>
      <c r="E2279" s="1011" t="s">
        <v>135</v>
      </c>
      <c r="F2279" s="1011" t="s">
        <v>0</v>
      </c>
      <c r="G2279" s="1011" t="s">
        <v>0</v>
      </c>
      <c r="H2279" s="1011" t="s">
        <v>1394</v>
      </c>
      <c r="I2279" s="1011" t="s">
        <v>1450</v>
      </c>
      <c r="J2279" s="1011" t="s">
        <v>1451</v>
      </c>
      <c r="K2279" s="1011" t="s">
        <v>1329</v>
      </c>
      <c r="L2279" s="1011" t="s">
        <v>47</v>
      </c>
      <c r="M2279" s="1011" t="s">
        <v>198</v>
      </c>
      <c r="N2279" s="1011">
        <v>0</v>
      </c>
      <c r="O2279" s="1011">
        <v>0</v>
      </c>
      <c r="P2279" s="1011">
        <v>0</v>
      </c>
      <c r="Q2279" s="1011">
        <v>0</v>
      </c>
      <c r="R2279" s="1011">
        <v>0</v>
      </c>
      <c r="S2279" s="1011">
        <v>0</v>
      </c>
      <c r="T2279" s="1011">
        <v>0</v>
      </c>
      <c r="U2279" s="1011">
        <v>0</v>
      </c>
      <c r="V2279" s="1011">
        <v>0</v>
      </c>
      <c r="W2279" s="1011" t="s">
        <v>1452</v>
      </c>
      <c r="X2279" s="1011" t="s">
        <v>1331</v>
      </c>
      <c r="Y2279" s="1011" t="s">
        <v>1453</v>
      </c>
      <c r="AA2279" s="1011" t="s">
        <v>1454</v>
      </c>
      <c r="AB2279" s="1011" t="s">
        <v>140</v>
      </c>
    </row>
    <row r="2280" spans="1:28" x14ac:dyDescent="0.25">
      <c r="A2280" s="1011">
        <v>44223121</v>
      </c>
      <c r="B2280" s="1011" t="s">
        <v>2233</v>
      </c>
      <c r="C2280" s="1011" t="s">
        <v>1326</v>
      </c>
      <c r="D2280" s="1011" t="s">
        <v>1</v>
      </c>
      <c r="E2280" s="1011" t="s">
        <v>135</v>
      </c>
      <c r="F2280" s="1011" t="s">
        <v>6</v>
      </c>
      <c r="G2280" s="1011" t="s">
        <v>6</v>
      </c>
      <c r="H2280" s="1011" t="s">
        <v>101</v>
      </c>
      <c r="I2280" s="1011" t="s">
        <v>2234</v>
      </c>
      <c r="J2280" s="1011" t="s">
        <v>1383</v>
      </c>
      <c r="K2280" s="1011" t="s">
        <v>1329</v>
      </c>
      <c r="L2280" s="1011" t="s">
        <v>47</v>
      </c>
      <c r="M2280" s="1011" t="s">
        <v>198</v>
      </c>
      <c r="N2280" s="1011">
        <v>76</v>
      </c>
      <c r="O2280" s="1011">
        <v>11</v>
      </c>
      <c r="P2280" s="1011">
        <v>3176.05</v>
      </c>
      <c r="Q2280" s="1011">
        <v>2137.66</v>
      </c>
      <c r="R2280" s="1011">
        <v>366.21</v>
      </c>
      <c r="S2280" s="1011">
        <v>184.05153784000001</v>
      </c>
      <c r="T2280" s="1011">
        <v>0</v>
      </c>
      <c r="U2280" s="1011">
        <v>0</v>
      </c>
      <c r="V2280" s="1011">
        <v>366.21</v>
      </c>
      <c r="W2280" s="1011" t="s">
        <v>1384</v>
      </c>
      <c r="X2280" s="1011" t="s">
        <v>1331</v>
      </c>
      <c r="Y2280" s="1011" t="s">
        <v>2235</v>
      </c>
      <c r="AA2280" s="1011" t="s">
        <v>2236</v>
      </c>
      <c r="AB2280" s="1011" t="s">
        <v>140</v>
      </c>
    </row>
    <row r="2281" spans="1:28" x14ac:dyDescent="0.25">
      <c r="A2281" s="1011">
        <v>93757037</v>
      </c>
      <c r="B2281" s="1011" t="s">
        <v>2273</v>
      </c>
      <c r="C2281" s="1011" t="s">
        <v>1326</v>
      </c>
      <c r="D2281" s="1011" t="s">
        <v>1</v>
      </c>
      <c r="E2281" s="1011" t="s">
        <v>135</v>
      </c>
      <c r="F2281" s="1011" t="s">
        <v>0</v>
      </c>
      <c r="G2281" s="1011" t="s">
        <v>0</v>
      </c>
      <c r="H2281" s="1011" t="s">
        <v>90</v>
      </c>
      <c r="I2281" s="1011" t="s">
        <v>2060</v>
      </c>
      <c r="J2281" s="1011" t="s">
        <v>2061</v>
      </c>
      <c r="K2281" s="1011" t="s">
        <v>1329</v>
      </c>
      <c r="L2281" s="1011" t="s">
        <v>47</v>
      </c>
      <c r="M2281" s="1011" t="s">
        <v>198</v>
      </c>
      <c r="N2281" s="1011">
        <v>3</v>
      </c>
      <c r="O2281" s="1011">
        <v>2</v>
      </c>
      <c r="P2281" s="1011">
        <v>80</v>
      </c>
      <c r="Q2281" s="1011">
        <v>176.04</v>
      </c>
      <c r="R2281" s="1011">
        <v>14.2</v>
      </c>
      <c r="S2281" s="1011">
        <v>17.682500000000001</v>
      </c>
      <c r="T2281" s="1011">
        <v>0</v>
      </c>
      <c r="U2281" s="1011">
        <v>0</v>
      </c>
      <c r="V2281" s="1011">
        <v>14.2</v>
      </c>
      <c r="W2281" s="1011" t="s">
        <v>2062</v>
      </c>
      <c r="X2281" s="1011" t="s">
        <v>1331</v>
      </c>
      <c r="Y2281" s="1011" t="s">
        <v>2274</v>
      </c>
      <c r="AA2281" s="1011" t="s">
        <v>2275</v>
      </c>
      <c r="AB2281" s="1011" t="s">
        <v>140</v>
      </c>
    </row>
    <row r="2282" spans="1:28" x14ac:dyDescent="0.25">
      <c r="A2282" s="1011">
        <v>74128661</v>
      </c>
      <c r="B2282" s="1011" t="s">
        <v>2415</v>
      </c>
      <c r="C2282" s="1011" t="s">
        <v>1326</v>
      </c>
      <c r="D2282" s="1011" t="s">
        <v>1</v>
      </c>
      <c r="E2282" s="1011" t="s">
        <v>135</v>
      </c>
      <c r="F2282" s="1011" t="s">
        <v>14</v>
      </c>
      <c r="G2282" s="1011" t="s">
        <v>14</v>
      </c>
      <c r="H2282" s="1011" t="s">
        <v>93</v>
      </c>
      <c r="I2282" s="1011" t="s">
        <v>2416</v>
      </c>
      <c r="J2282" s="1011" t="s">
        <v>2417</v>
      </c>
      <c r="K2282" s="1011" t="s">
        <v>1329</v>
      </c>
      <c r="L2282" s="1011" t="s">
        <v>47</v>
      </c>
      <c r="M2282" s="1011" t="s">
        <v>198</v>
      </c>
      <c r="N2282" s="1011">
        <v>138</v>
      </c>
      <c r="O2282" s="1011">
        <v>80</v>
      </c>
      <c r="P2282" s="1011">
        <v>1731.07</v>
      </c>
      <c r="Q2282" s="1011">
        <v>3881.56</v>
      </c>
      <c r="R2282" s="1011">
        <v>1217.69</v>
      </c>
      <c r="S2282" s="1011">
        <v>520.81954331999998</v>
      </c>
      <c r="T2282" s="1011">
        <v>0</v>
      </c>
      <c r="U2282" s="1011">
        <v>0</v>
      </c>
      <c r="V2282" s="1011">
        <v>1217.69</v>
      </c>
      <c r="W2282" s="1011" t="s">
        <v>2418</v>
      </c>
      <c r="X2282" s="1011" t="s">
        <v>1331</v>
      </c>
      <c r="Y2282" s="1011" t="s">
        <v>2419</v>
      </c>
      <c r="AA2282" s="1011" t="s">
        <v>2420</v>
      </c>
      <c r="AB2282" s="1011" t="s">
        <v>140</v>
      </c>
    </row>
    <row r="2283" spans="1:28" x14ac:dyDescent="0.25">
      <c r="A2283" s="1011">
        <v>74237348</v>
      </c>
      <c r="B2283" s="1011" t="s">
        <v>1765</v>
      </c>
      <c r="C2283" s="1011" t="s">
        <v>1326</v>
      </c>
      <c r="D2283" s="1011" t="s">
        <v>1</v>
      </c>
      <c r="E2283" s="1011" t="s">
        <v>135</v>
      </c>
      <c r="F2283" s="1011" t="s">
        <v>69</v>
      </c>
      <c r="G2283" s="1011" t="s">
        <v>69</v>
      </c>
      <c r="H2283" s="1011" t="s">
        <v>94</v>
      </c>
      <c r="I2283" s="1011" t="s">
        <v>1766</v>
      </c>
      <c r="J2283" s="1011" t="s">
        <v>1767</v>
      </c>
      <c r="K2283" s="1011" t="s">
        <v>1329</v>
      </c>
      <c r="L2283" s="1011" t="s">
        <v>47</v>
      </c>
      <c r="M2283" s="1011" t="s">
        <v>198</v>
      </c>
      <c r="N2283" s="1011">
        <v>250.25</v>
      </c>
      <c r="O2283" s="1011">
        <v>194.25</v>
      </c>
      <c r="P2283" s="1011">
        <v>5681</v>
      </c>
      <c r="Q2283" s="1011">
        <v>7038.37</v>
      </c>
      <c r="R2283" s="1011">
        <v>1805.88</v>
      </c>
      <c r="S2283" s="1011">
        <v>753.93036858000005</v>
      </c>
      <c r="T2283" s="1011">
        <v>0</v>
      </c>
      <c r="U2283" s="1011">
        <v>0</v>
      </c>
      <c r="V2283" s="1011">
        <v>1805.88</v>
      </c>
      <c r="W2283" s="1011" t="s">
        <v>1768</v>
      </c>
      <c r="X2283" s="1011" t="s">
        <v>1331</v>
      </c>
      <c r="Y2283" s="1011" t="s">
        <v>1769</v>
      </c>
      <c r="AA2283" s="1011" t="s">
        <v>1770</v>
      </c>
      <c r="AB2283" s="1011" t="s">
        <v>140</v>
      </c>
    </row>
    <row r="2284" spans="1:28" x14ac:dyDescent="0.25">
      <c r="A2284" s="1011">
        <v>74253238</v>
      </c>
      <c r="B2284" s="1011" t="s">
        <v>2373</v>
      </c>
      <c r="C2284" s="1011" t="s">
        <v>1326</v>
      </c>
      <c r="D2284" s="1011" t="s">
        <v>1</v>
      </c>
      <c r="E2284" s="1011" t="s">
        <v>135</v>
      </c>
      <c r="F2284" s="1011" t="s">
        <v>69</v>
      </c>
      <c r="G2284" s="1011" t="s">
        <v>69</v>
      </c>
      <c r="H2284" s="1011" t="s">
        <v>88</v>
      </c>
      <c r="I2284" s="1011" t="s">
        <v>2374</v>
      </c>
      <c r="J2284" s="1011" t="s">
        <v>1328</v>
      </c>
      <c r="K2284" s="1011" t="s">
        <v>1329</v>
      </c>
      <c r="L2284" s="1011" t="s">
        <v>47</v>
      </c>
      <c r="M2284" s="1011" t="s">
        <v>198</v>
      </c>
      <c r="N2284" s="1011">
        <v>397</v>
      </c>
      <c r="O2284" s="1011">
        <v>7</v>
      </c>
      <c r="P2284" s="1011">
        <v>8815</v>
      </c>
      <c r="Q2284" s="1011">
        <v>66641.02</v>
      </c>
      <c r="R2284" s="1011">
        <v>3002.11</v>
      </c>
      <c r="S2284" s="1011">
        <v>461.35912588999997</v>
      </c>
      <c r="T2284" s="1011">
        <v>0</v>
      </c>
      <c r="U2284" s="1011">
        <v>0</v>
      </c>
      <c r="V2284" s="1011">
        <v>3002.11</v>
      </c>
      <c r="W2284" s="1011" t="s">
        <v>1330</v>
      </c>
      <c r="X2284" s="1011" t="s">
        <v>1331</v>
      </c>
      <c r="Y2284" s="1011" t="s">
        <v>2375</v>
      </c>
      <c r="AA2284" s="1011" t="s">
        <v>2376</v>
      </c>
      <c r="AB2284" s="1011" t="s">
        <v>140</v>
      </c>
    </row>
    <row r="2285" spans="1:28" x14ac:dyDescent="0.25">
      <c r="A2285" s="1011">
        <v>94156445</v>
      </c>
      <c r="B2285" s="1011" t="s">
        <v>1922</v>
      </c>
      <c r="C2285" s="1011" t="s">
        <v>1326</v>
      </c>
      <c r="D2285" s="1011" t="s">
        <v>1</v>
      </c>
      <c r="E2285" s="1011" t="s">
        <v>135</v>
      </c>
      <c r="F2285" s="1011" t="s">
        <v>20</v>
      </c>
      <c r="G2285" s="1011" t="s">
        <v>20</v>
      </c>
      <c r="H2285" s="1011" t="s">
        <v>90</v>
      </c>
      <c r="I2285" s="1011" t="s">
        <v>1923</v>
      </c>
      <c r="J2285" s="1011" t="s">
        <v>1924</v>
      </c>
      <c r="K2285" s="1011" t="s">
        <v>1329</v>
      </c>
      <c r="L2285" s="1011" t="s">
        <v>47</v>
      </c>
      <c r="M2285" s="1011" t="s">
        <v>198</v>
      </c>
      <c r="N2285" s="1011">
        <v>285</v>
      </c>
      <c r="O2285" s="1011">
        <v>285</v>
      </c>
      <c r="P2285" s="1011">
        <v>9990</v>
      </c>
      <c r="Q2285" s="1011">
        <v>12801.75</v>
      </c>
      <c r="R2285" s="1011">
        <v>434.06</v>
      </c>
      <c r="S2285" s="1011">
        <v>1669.86169784</v>
      </c>
      <c r="T2285" s="1011">
        <v>0</v>
      </c>
      <c r="U2285" s="1011">
        <v>0</v>
      </c>
      <c r="V2285" s="1011">
        <v>424.76</v>
      </c>
      <c r="W2285" s="1011" t="s">
        <v>1925</v>
      </c>
      <c r="X2285" s="1011" t="s">
        <v>1331</v>
      </c>
      <c r="Y2285" s="1011" t="s">
        <v>1926</v>
      </c>
      <c r="AA2285" s="1011" t="s">
        <v>1927</v>
      </c>
      <c r="AB2285" s="1011" t="s">
        <v>140</v>
      </c>
    </row>
    <row r="2286" spans="1:28" x14ac:dyDescent="0.25">
      <c r="A2286" s="1011">
        <v>14076970</v>
      </c>
      <c r="B2286" s="1011" t="s">
        <v>1853</v>
      </c>
      <c r="C2286" s="1011" t="s">
        <v>1326</v>
      </c>
      <c r="D2286" s="1011" t="s">
        <v>1</v>
      </c>
      <c r="E2286" s="1011" t="s">
        <v>135</v>
      </c>
      <c r="F2286" s="1011" t="s">
        <v>14</v>
      </c>
      <c r="G2286" s="1011" t="s">
        <v>14</v>
      </c>
      <c r="H2286" s="1011" t="s">
        <v>102</v>
      </c>
      <c r="I2286" s="1011" t="s">
        <v>1854</v>
      </c>
      <c r="J2286" s="1011" t="s">
        <v>1657</v>
      </c>
      <c r="K2286" s="1011" t="s">
        <v>1329</v>
      </c>
      <c r="L2286" s="1011" t="s">
        <v>47</v>
      </c>
      <c r="M2286" s="1011" t="s">
        <v>198</v>
      </c>
      <c r="N2286" s="1011">
        <v>288</v>
      </c>
      <c r="O2286" s="1011">
        <v>74</v>
      </c>
      <c r="P2286" s="1011">
        <v>10754.03</v>
      </c>
      <c r="Q2286" s="1011">
        <v>19782.560000000001</v>
      </c>
      <c r="R2286" s="1011">
        <v>1019.72140839</v>
      </c>
      <c r="S2286" s="1011">
        <v>1118.60977297</v>
      </c>
      <c r="T2286" s="1011">
        <v>93.321408390000002</v>
      </c>
      <c r="U2286" s="1011">
        <v>0</v>
      </c>
      <c r="V2286" s="1011">
        <v>926.4</v>
      </c>
      <c r="W2286" s="1011" t="s">
        <v>1658</v>
      </c>
      <c r="X2286" s="1011" t="s">
        <v>1331</v>
      </c>
      <c r="Y2286" s="1011" t="s">
        <v>1855</v>
      </c>
      <c r="AA2286" s="1011" t="s">
        <v>1856</v>
      </c>
      <c r="AB2286" s="1011" t="s">
        <v>140</v>
      </c>
    </row>
    <row r="2287" spans="1:28" x14ac:dyDescent="0.25">
      <c r="A2287" s="1011">
        <v>4053286</v>
      </c>
      <c r="B2287" s="1011" t="s">
        <v>2226</v>
      </c>
      <c r="C2287" s="1011" t="s">
        <v>1326</v>
      </c>
      <c r="D2287" s="1011" t="s">
        <v>1</v>
      </c>
      <c r="E2287" s="1011" t="s">
        <v>135</v>
      </c>
      <c r="F2287" s="1011" t="s">
        <v>34</v>
      </c>
      <c r="G2287" s="1011" t="s">
        <v>34</v>
      </c>
      <c r="H2287" s="1011" t="s">
        <v>94</v>
      </c>
      <c r="I2287" s="1011" t="s">
        <v>2227</v>
      </c>
      <c r="J2287" s="1011" t="s">
        <v>1550</v>
      </c>
      <c r="K2287" s="1011" t="s">
        <v>1329</v>
      </c>
      <c r="L2287" s="1011" t="s">
        <v>47</v>
      </c>
      <c r="M2287" s="1011" t="s">
        <v>198</v>
      </c>
      <c r="N2287" s="1011">
        <v>593.875</v>
      </c>
      <c r="O2287" s="1011">
        <v>408.75</v>
      </c>
      <c r="P2287" s="1011">
        <v>9706</v>
      </c>
      <c r="Q2287" s="1011">
        <v>14023.22</v>
      </c>
      <c r="R2287" s="1011">
        <v>3242.62</v>
      </c>
      <c r="S2287" s="1011">
        <v>1684.5238851900001</v>
      </c>
      <c r="T2287" s="1011">
        <v>0</v>
      </c>
      <c r="U2287" s="1011">
        <v>0</v>
      </c>
      <c r="V2287" s="1011">
        <v>3242.62</v>
      </c>
      <c r="W2287" s="1011" t="s">
        <v>1361</v>
      </c>
      <c r="X2287" s="1011" t="s">
        <v>1331</v>
      </c>
      <c r="Y2287" s="1011" t="s">
        <v>2228</v>
      </c>
      <c r="AA2287" s="1011" t="s">
        <v>2229</v>
      </c>
      <c r="AB2287" s="1011" t="s">
        <v>140</v>
      </c>
    </row>
    <row r="2288" spans="1:28" x14ac:dyDescent="0.25">
      <c r="A2288" s="1011">
        <v>14069587</v>
      </c>
      <c r="B2288" s="1011" t="s">
        <v>1346</v>
      </c>
      <c r="C2288" s="1011" t="s">
        <v>1326</v>
      </c>
      <c r="D2288" s="1011" t="s">
        <v>1</v>
      </c>
      <c r="E2288" s="1011" t="s">
        <v>135</v>
      </c>
      <c r="F2288" s="1011" t="s">
        <v>36</v>
      </c>
      <c r="G2288" s="1011" t="s">
        <v>36</v>
      </c>
      <c r="H2288" s="1011" t="s">
        <v>90</v>
      </c>
      <c r="I2288" s="1011" t="s">
        <v>1347</v>
      </c>
      <c r="J2288" s="1011" t="s">
        <v>1348</v>
      </c>
      <c r="K2288" s="1011" t="s">
        <v>1329</v>
      </c>
      <c r="L2288" s="1011" t="s">
        <v>47</v>
      </c>
      <c r="M2288" s="1011" t="s">
        <v>198</v>
      </c>
      <c r="N2288" s="1011">
        <v>47</v>
      </c>
      <c r="O2288" s="1011">
        <v>47</v>
      </c>
      <c r="P2288" s="1011">
        <v>1160</v>
      </c>
      <c r="Q2288" s="1011">
        <v>1919.39</v>
      </c>
      <c r="R2288" s="1011">
        <v>270.43</v>
      </c>
      <c r="S2288" s="1011">
        <v>251.69896464000001</v>
      </c>
      <c r="T2288" s="1011">
        <v>0</v>
      </c>
      <c r="U2288" s="1011">
        <v>0</v>
      </c>
      <c r="V2288" s="1011">
        <v>270.43</v>
      </c>
      <c r="W2288" s="1011" t="s">
        <v>1349</v>
      </c>
      <c r="X2288" s="1011" t="s">
        <v>1331</v>
      </c>
      <c r="Y2288" s="1011" t="s">
        <v>1350</v>
      </c>
      <c r="AA2288" s="1011" t="s">
        <v>1351</v>
      </c>
      <c r="AB2288" s="1011" t="s">
        <v>140</v>
      </c>
    </row>
    <row r="2289" spans="1:28" x14ac:dyDescent="0.25">
      <c r="A2289" s="1011">
        <v>93756971</v>
      </c>
      <c r="B2289" s="1011" t="s">
        <v>1455</v>
      </c>
      <c r="C2289" s="1011" t="s">
        <v>1326</v>
      </c>
      <c r="D2289" s="1011" t="s">
        <v>1</v>
      </c>
      <c r="E2289" s="1011" t="s">
        <v>135</v>
      </c>
      <c r="F2289" s="1011" t="s">
        <v>6</v>
      </c>
      <c r="G2289" s="1011" t="s">
        <v>6</v>
      </c>
      <c r="H2289" s="1011" t="s">
        <v>93</v>
      </c>
      <c r="I2289" s="1011" t="s">
        <v>1456</v>
      </c>
      <c r="J2289" s="1011" t="s">
        <v>1457</v>
      </c>
      <c r="K2289" s="1011" t="s">
        <v>1329</v>
      </c>
      <c r="L2289" s="1011" t="s">
        <v>47</v>
      </c>
      <c r="M2289" s="1011" t="s">
        <v>198</v>
      </c>
      <c r="N2289" s="1011">
        <v>88</v>
      </c>
      <c r="O2289" s="1011">
        <v>14</v>
      </c>
      <c r="P2289" s="1011">
        <v>2831.16</v>
      </c>
      <c r="Q2289" s="1011">
        <v>3686.4</v>
      </c>
      <c r="R2289" s="1011">
        <v>372.47</v>
      </c>
      <c r="S2289" s="1011">
        <v>443.50702776999998</v>
      </c>
      <c r="T2289" s="1011">
        <v>0</v>
      </c>
      <c r="U2289" s="1011">
        <v>0</v>
      </c>
      <c r="V2289" s="1011">
        <v>372.47</v>
      </c>
      <c r="W2289" s="1011" t="s">
        <v>1458</v>
      </c>
      <c r="X2289" s="1011" t="s">
        <v>1331</v>
      </c>
      <c r="Y2289" s="1011" t="s">
        <v>1459</v>
      </c>
      <c r="AA2289" s="1011" t="s">
        <v>1460</v>
      </c>
      <c r="AB2289" s="1011" t="s">
        <v>140</v>
      </c>
    </row>
    <row r="2290" spans="1:28" x14ac:dyDescent="0.25">
      <c r="A2290" s="1011">
        <v>34241125</v>
      </c>
      <c r="B2290" s="1011" t="s">
        <v>1987</v>
      </c>
      <c r="C2290" s="1011" t="s">
        <v>1326</v>
      </c>
      <c r="D2290" s="1011" t="s">
        <v>1</v>
      </c>
      <c r="E2290" s="1011" t="s">
        <v>135</v>
      </c>
      <c r="F2290" s="1011" t="s">
        <v>38</v>
      </c>
      <c r="G2290" s="1011" t="s">
        <v>38</v>
      </c>
      <c r="H2290" s="1011" t="s">
        <v>102</v>
      </c>
      <c r="I2290" s="1011" t="s">
        <v>1988</v>
      </c>
      <c r="J2290" s="1011" t="s">
        <v>1989</v>
      </c>
      <c r="K2290" s="1011" t="s">
        <v>1329</v>
      </c>
      <c r="L2290" s="1011" t="s">
        <v>47</v>
      </c>
      <c r="M2290" s="1011" t="s">
        <v>198</v>
      </c>
      <c r="N2290" s="1011">
        <v>100</v>
      </c>
      <c r="O2290" s="1011">
        <v>79</v>
      </c>
      <c r="P2290" s="1011">
        <v>1444.66</v>
      </c>
      <c r="Q2290" s="1011">
        <v>3739.84</v>
      </c>
      <c r="R2290" s="1011">
        <v>527.40174348000005</v>
      </c>
      <c r="S2290" s="1011">
        <v>1289.4402804399999</v>
      </c>
      <c r="T2290" s="1011">
        <v>-8.8256520000000005E-2</v>
      </c>
      <c r="U2290" s="1011">
        <v>0</v>
      </c>
      <c r="V2290" s="1011">
        <v>527.49</v>
      </c>
      <c r="W2290" s="1011" t="s">
        <v>1990</v>
      </c>
      <c r="X2290" s="1011" t="s">
        <v>1331</v>
      </c>
      <c r="Y2290" s="1011" t="s">
        <v>1991</v>
      </c>
      <c r="AA2290" s="1011" t="s">
        <v>1992</v>
      </c>
      <c r="AB2290" s="1011" t="s">
        <v>140</v>
      </c>
    </row>
    <row r="2291" spans="1:28" x14ac:dyDescent="0.25">
      <c r="A2291" s="1011">
        <v>53755336</v>
      </c>
      <c r="B2291" s="1011" t="s">
        <v>1485</v>
      </c>
      <c r="C2291" s="1011" t="s">
        <v>1326</v>
      </c>
      <c r="D2291" s="1011" t="s">
        <v>1</v>
      </c>
      <c r="E2291" s="1011" t="s">
        <v>135</v>
      </c>
      <c r="F2291" s="1011" t="s">
        <v>38</v>
      </c>
      <c r="G2291" s="1011" t="s">
        <v>38</v>
      </c>
      <c r="H2291" s="1011" t="s">
        <v>92</v>
      </c>
      <c r="I2291" s="1011" t="s">
        <v>1382</v>
      </c>
      <c r="J2291" s="1011" t="s">
        <v>1383</v>
      </c>
      <c r="K2291" s="1011" t="s">
        <v>1329</v>
      </c>
      <c r="L2291" s="1011" t="s">
        <v>47</v>
      </c>
      <c r="M2291" s="1011" t="s">
        <v>198</v>
      </c>
      <c r="N2291" s="1011">
        <v>316</v>
      </c>
      <c r="O2291" s="1011">
        <v>264</v>
      </c>
      <c r="P2291" s="1011">
        <v>10149.69</v>
      </c>
      <c r="Q2291" s="1011">
        <v>8081.33</v>
      </c>
      <c r="R2291" s="1011">
        <v>70.62</v>
      </c>
      <c r="S2291" s="1011">
        <v>1173.06624229</v>
      </c>
      <c r="T2291" s="1011">
        <v>0</v>
      </c>
      <c r="U2291" s="1011">
        <v>0</v>
      </c>
      <c r="V2291" s="1011">
        <v>70.62</v>
      </c>
      <c r="W2291" s="1011" t="s">
        <v>1384</v>
      </c>
      <c r="X2291" s="1011" t="s">
        <v>1331</v>
      </c>
      <c r="Y2291" s="1011" t="s">
        <v>1486</v>
      </c>
      <c r="AA2291" s="1011" t="s">
        <v>1487</v>
      </c>
      <c r="AB2291" s="1011" t="s">
        <v>140</v>
      </c>
    </row>
    <row r="2292" spans="1:28" x14ac:dyDescent="0.25">
      <c r="A2292" s="1011">
        <v>34092536</v>
      </c>
      <c r="B2292" s="1011" t="s">
        <v>2194</v>
      </c>
      <c r="C2292" s="1011" t="s">
        <v>1326</v>
      </c>
      <c r="D2292" s="1011" t="s">
        <v>1</v>
      </c>
      <c r="E2292" s="1011" t="s">
        <v>135</v>
      </c>
      <c r="F2292" s="1011" t="s">
        <v>0</v>
      </c>
      <c r="G2292" s="1011" t="s">
        <v>0</v>
      </c>
      <c r="H2292" s="1011" t="s">
        <v>90</v>
      </c>
      <c r="I2292" s="1011" t="s">
        <v>2195</v>
      </c>
      <c r="J2292" s="1011" t="s">
        <v>1354</v>
      </c>
      <c r="K2292" s="1011" t="s">
        <v>1329</v>
      </c>
      <c r="L2292" s="1011" t="s">
        <v>47</v>
      </c>
      <c r="M2292" s="1011" t="s">
        <v>198</v>
      </c>
      <c r="N2292" s="1011">
        <v>173</v>
      </c>
      <c r="O2292" s="1011">
        <v>166</v>
      </c>
      <c r="P2292" s="1011">
        <v>1647</v>
      </c>
      <c r="Q2292" s="1011">
        <v>7879.96</v>
      </c>
      <c r="R2292" s="1011">
        <v>1381.74</v>
      </c>
      <c r="S2292" s="1011">
        <v>925.82</v>
      </c>
      <c r="T2292" s="1011">
        <v>0</v>
      </c>
      <c r="U2292" s="1011">
        <v>0</v>
      </c>
      <c r="V2292" s="1011">
        <v>1381.74</v>
      </c>
      <c r="W2292" s="1011" t="s">
        <v>1355</v>
      </c>
      <c r="X2292" s="1011" t="s">
        <v>1331</v>
      </c>
      <c r="Y2292" s="1011" t="s">
        <v>2196</v>
      </c>
      <c r="Z2292" s="1011" t="s">
        <v>2197</v>
      </c>
      <c r="AA2292" s="1011" t="s">
        <v>2198</v>
      </c>
      <c r="AB2292" s="1011" t="s">
        <v>140</v>
      </c>
    </row>
    <row r="2293" spans="1:28" x14ac:dyDescent="0.25">
      <c r="A2293" s="1011">
        <v>94172707</v>
      </c>
      <c r="B2293" s="1011" t="s">
        <v>2314</v>
      </c>
      <c r="C2293" s="1011" t="s">
        <v>1326</v>
      </c>
      <c r="D2293" s="1011" t="s">
        <v>1</v>
      </c>
      <c r="E2293" s="1011" t="s">
        <v>135</v>
      </c>
      <c r="F2293" s="1011" t="s">
        <v>34</v>
      </c>
      <c r="G2293" s="1011" t="s">
        <v>34</v>
      </c>
      <c r="H2293" s="1011" t="s">
        <v>1394</v>
      </c>
      <c r="I2293" s="1011" t="s">
        <v>1388</v>
      </c>
      <c r="J2293" s="1011" t="s">
        <v>1389</v>
      </c>
      <c r="K2293" s="1011" t="s">
        <v>1329</v>
      </c>
      <c r="L2293" s="1011" t="s">
        <v>47</v>
      </c>
      <c r="M2293" s="1011" t="s">
        <v>198</v>
      </c>
      <c r="N2293" s="1011">
        <v>0</v>
      </c>
      <c r="O2293" s="1011">
        <v>0</v>
      </c>
      <c r="P2293" s="1011">
        <v>0</v>
      </c>
      <c r="Q2293" s="1011">
        <v>0</v>
      </c>
      <c r="R2293" s="1011">
        <v>0</v>
      </c>
      <c r="S2293" s="1011">
        <v>0</v>
      </c>
      <c r="T2293" s="1011">
        <v>0</v>
      </c>
      <c r="U2293" s="1011">
        <v>0</v>
      </c>
      <c r="V2293" s="1011">
        <v>0</v>
      </c>
      <c r="W2293" s="1011" t="s">
        <v>1390</v>
      </c>
      <c r="X2293" s="1011" t="s">
        <v>1331</v>
      </c>
      <c r="Y2293" s="1011" t="s">
        <v>2315</v>
      </c>
      <c r="AA2293" s="1011" t="s">
        <v>2316</v>
      </c>
      <c r="AB2293" s="1011" t="s">
        <v>140</v>
      </c>
    </row>
    <row r="2294" spans="1:28" x14ac:dyDescent="0.25">
      <c r="A2294" s="1011">
        <v>33754342</v>
      </c>
      <c r="B2294" s="1011" t="s">
        <v>1850</v>
      </c>
      <c r="C2294" s="1011" t="s">
        <v>1326</v>
      </c>
      <c r="D2294" s="1011" t="s">
        <v>1</v>
      </c>
      <c r="E2294" s="1011" t="s">
        <v>135</v>
      </c>
      <c r="F2294" s="1011" t="s">
        <v>74</v>
      </c>
      <c r="G2294" s="1011" t="s">
        <v>74</v>
      </c>
      <c r="H2294" s="1011" t="s">
        <v>94</v>
      </c>
      <c r="I2294" s="1011" t="s">
        <v>1688</v>
      </c>
      <c r="J2294" s="1011" t="s">
        <v>1416</v>
      </c>
      <c r="K2294" s="1011" t="s">
        <v>1329</v>
      </c>
      <c r="L2294" s="1011" t="s">
        <v>47</v>
      </c>
      <c r="M2294" s="1011" t="s">
        <v>198</v>
      </c>
      <c r="N2294" s="1011">
        <v>189.75</v>
      </c>
      <c r="O2294" s="1011">
        <v>91.5</v>
      </c>
      <c r="P2294" s="1011">
        <v>1699.5</v>
      </c>
      <c r="Q2294" s="1011">
        <v>4858.51</v>
      </c>
      <c r="R2294" s="1011">
        <v>1008.19</v>
      </c>
      <c r="S2294" s="1011">
        <v>599.87456061</v>
      </c>
      <c r="T2294" s="1011">
        <v>0</v>
      </c>
      <c r="U2294" s="1011">
        <v>0</v>
      </c>
      <c r="V2294" s="1011">
        <v>1008.19</v>
      </c>
      <c r="W2294" s="1011" t="s">
        <v>1397</v>
      </c>
      <c r="X2294" s="1011" t="s">
        <v>1331</v>
      </c>
      <c r="Y2294" s="1011" t="s">
        <v>1851</v>
      </c>
      <c r="AA2294" s="1011" t="s">
        <v>1852</v>
      </c>
      <c r="AB2294" s="1011" t="s">
        <v>140</v>
      </c>
    </row>
    <row r="2295" spans="1:28" x14ac:dyDescent="0.25">
      <c r="A2295" s="1011">
        <v>74133471</v>
      </c>
      <c r="B2295" s="1011" t="s">
        <v>2248</v>
      </c>
      <c r="C2295" s="1011" t="s">
        <v>1326</v>
      </c>
      <c r="D2295" s="1011" t="s">
        <v>1</v>
      </c>
      <c r="E2295" s="1011" t="s">
        <v>135</v>
      </c>
      <c r="F2295" s="1011" t="s">
        <v>14</v>
      </c>
      <c r="G2295" s="1011" t="s">
        <v>14</v>
      </c>
      <c r="H2295" s="1011" t="s">
        <v>98</v>
      </c>
      <c r="I2295" s="1011" t="s">
        <v>2249</v>
      </c>
      <c r="J2295" s="1011" t="s">
        <v>2250</v>
      </c>
      <c r="K2295" s="1011" t="s">
        <v>1329</v>
      </c>
      <c r="L2295" s="1011" t="s">
        <v>47</v>
      </c>
      <c r="M2295" s="1011" t="s">
        <v>198</v>
      </c>
      <c r="N2295" s="1011">
        <v>110.25</v>
      </c>
      <c r="O2295" s="1011">
        <v>109.25</v>
      </c>
      <c r="P2295" s="1011">
        <v>2465.89</v>
      </c>
      <c r="Q2295" s="1011">
        <v>2783.2</v>
      </c>
      <c r="R2295" s="1011">
        <v>687.15</v>
      </c>
      <c r="S2295" s="1011">
        <v>531.57080623000002</v>
      </c>
      <c r="T2295" s="1011">
        <v>0</v>
      </c>
      <c r="U2295" s="1011">
        <v>0</v>
      </c>
      <c r="V2295" s="1011">
        <v>687.15</v>
      </c>
      <c r="W2295" s="1011" t="s">
        <v>2251</v>
      </c>
      <c r="X2295" s="1011" t="s">
        <v>1331</v>
      </c>
      <c r="Y2295" s="1011" t="s">
        <v>2252</v>
      </c>
      <c r="AA2295" s="1011" t="s">
        <v>2253</v>
      </c>
      <c r="AB2295" s="1011" t="s">
        <v>140</v>
      </c>
    </row>
    <row r="2296" spans="1:28" x14ac:dyDescent="0.25">
      <c r="A2296" s="1011">
        <v>24082927</v>
      </c>
      <c r="B2296" s="1011" t="s">
        <v>2118</v>
      </c>
      <c r="C2296" s="1011" t="s">
        <v>1326</v>
      </c>
      <c r="D2296" s="1011" t="s">
        <v>1</v>
      </c>
      <c r="E2296" s="1011" t="s">
        <v>135</v>
      </c>
      <c r="F2296" s="1011" t="s">
        <v>20</v>
      </c>
      <c r="G2296" s="1011" t="s">
        <v>20</v>
      </c>
      <c r="H2296" s="1011" t="s">
        <v>100</v>
      </c>
      <c r="I2296" s="1011" t="s">
        <v>2119</v>
      </c>
      <c r="J2296" s="1011" t="s">
        <v>1565</v>
      </c>
      <c r="K2296" s="1011" t="s">
        <v>1329</v>
      </c>
      <c r="L2296" s="1011" t="s">
        <v>47</v>
      </c>
      <c r="M2296" s="1011" t="s">
        <v>198</v>
      </c>
      <c r="N2296" s="1011">
        <v>355</v>
      </c>
      <c r="O2296" s="1011">
        <v>345</v>
      </c>
      <c r="P2296" s="1011">
        <v>10650</v>
      </c>
      <c r="Q2296" s="1011">
        <v>26852.77</v>
      </c>
      <c r="R2296" s="1011">
        <v>2020.11</v>
      </c>
      <c r="S2296" s="1011">
        <v>2917.4752267600002</v>
      </c>
      <c r="T2296" s="1011">
        <v>0</v>
      </c>
      <c r="U2296" s="1011">
        <v>0</v>
      </c>
      <c r="V2296" s="1011">
        <v>2020.11</v>
      </c>
      <c r="W2296" s="1011" t="s">
        <v>65</v>
      </c>
      <c r="X2296" s="1011" t="s">
        <v>1331</v>
      </c>
      <c r="Y2296" s="1011" t="s">
        <v>2120</v>
      </c>
      <c r="AA2296" s="1011" t="s">
        <v>2121</v>
      </c>
      <c r="AB2296" s="1011" t="s">
        <v>140</v>
      </c>
    </row>
    <row r="2297" spans="1:28" x14ac:dyDescent="0.25">
      <c r="A2297" s="1011">
        <v>63885933</v>
      </c>
      <c r="B2297" s="1011" t="s">
        <v>1707</v>
      </c>
      <c r="C2297" s="1011" t="s">
        <v>417</v>
      </c>
      <c r="D2297" s="1011" t="s">
        <v>113</v>
      </c>
      <c r="E2297" s="1011" t="s">
        <v>135</v>
      </c>
      <c r="F2297" s="1011" t="s">
        <v>6</v>
      </c>
      <c r="G2297" s="1011" t="s">
        <v>6</v>
      </c>
      <c r="H2297" s="1011" t="s">
        <v>90</v>
      </c>
      <c r="I2297" s="1011" t="s">
        <v>1708</v>
      </c>
      <c r="J2297" s="1011" t="s">
        <v>1709</v>
      </c>
      <c r="K2297" s="1011" t="s">
        <v>1329</v>
      </c>
      <c r="L2297" s="1011" t="s">
        <v>47</v>
      </c>
      <c r="M2297" s="1011" t="s">
        <v>198</v>
      </c>
      <c r="N2297" s="1011">
        <v>296</v>
      </c>
      <c r="O2297" s="1011">
        <v>123</v>
      </c>
      <c r="P2297" s="1011">
        <v>5223.57</v>
      </c>
      <c r="Q2297" s="1011">
        <v>11915.41</v>
      </c>
      <c r="R2297" s="1011">
        <v>1301.77</v>
      </c>
      <c r="S2297" s="1011">
        <v>1210.83221568</v>
      </c>
      <c r="T2297" s="1011">
        <v>0</v>
      </c>
      <c r="U2297" s="1011">
        <v>2.0099999999999998</v>
      </c>
      <c r="V2297" s="1011">
        <v>1303.78</v>
      </c>
      <c r="W2297" s="1011" t="s">
        <v>1710</v>
      </c>
      <c r="X2297" s="1011" t="s">
        <v>1331</v>
      </c>
      <c r="Y2297" s="1011" t="s">
        <v>1711</v>
      </c>
      <c r="AA2297" s="1011" t="s">
        <v>1712</v>
      </c>
      <c r="AB2297" s="1011" t="s">
        <v>140</v>
      </c>
    </row>
    <row r="2298" spans="1:28" x14ac:dyDescent="0.25">
      <c r="A2298" s="1011">
        <v>33753096</v>
      </c>
      <c r="B2298" s="1011" t="s">
        <v>2178</v>
      </c>
      <c r="C2298" s="1011" t="s">
        <v>1326</v>
      </c>
      <c r="D2298" s="1011" t="s">
        <v>1</v>
      </c>
      <c r="E2298" s="1011" t="s">
        <v>135</v>
      </c>
      <c r="F2298" s="1011" t="s">
        <v>6</v>
      </c>
      <c r="G2298" s="1011" t="s">
        <v>6</v>
      </c>
      <c r="H2298" s="1011" t="s">
        <v>88</v>
      </c>
      <c r="I2298" s="1011" t="s">
        <v>2179</v>
      </c>
      <c r="J2298" s="1011" t="s">
        <v>1354</v>
      </c>
      <c r="K2298" s="1011" t="s">
        <v>1329</v>
      </c>
      <c r="L2298" s="1011" t="s">
        <v>47</v>
      </c>
      <c r="M2298" s="1011" t="s">
        <v>198</v>
      </c>
      <c r="N2298" s="1011">
        <v>831</v>
      </c>
      <c r="O2298" s="1011">
        <v>55</v>
      </c>
      <c r="P2298" s="1011">
        <v>12190</v>
      </c>
      <c r="Q2298" s="1011">
        <v>28131.919999999998</v>
      </c>
      <c r="R2298" s="1011">
        <v>857.2</v>
      </c>
      <c r="S2298" s="1011">
        <v>104.46</v>
      </c>
      <c r="T2298" s="1011">
        <v>0</v>
      </c>
      <c r="U2298" s="1011">
        <v>0</v>
      </c>
      <c r="V2298" s="1011">
        <v>857.2</v>
      </c>
      <c r="W2298" s="1011" t="s">
        <v>1355</v>
      </c>
      <c r="X2298" s="1011" t="s">
        <v>1331</v>
      </c>
      <c r="Y2298" s="1011" t="s">
        <v>2180</v>
      </c>
      <c r="AA2298" s="1011" t="s">
        <v>2181</v>
      </c>
      <c r="AB2298" s="1011" t="s">
        <v>140</v>
      </c>
    </row>
    <row r="2299" spans="1:28" x14ac:dyDescent="0.25">
      <c r="A2299" s="1011">
        <v>4160016</v>
      </c>
      <c r="B2299" s="1011" t="s">
        <v>1488</v>
      </c>
      <c r="C2299" s="1011" t="s">
        <v>1326</v>
      </c>
      <c r="D2299" s="1011" t="s">
        <v>1</v>
      </c>
      <c r="E2299" s="1011" t="s">
        <v>135</v>
      </c>
      <c r="F2299" s="1011" t="s">
        <v>34</v>
      </c>
      <c r="G2299" s="1011" t="s">
        <v>34</v>
      </c>
      <c r="H2299" s="1011" t="s">
        <v>97</v>
      </c>
      <c r="I2299" s="1011" t="s">
        <v>1489</v>
      </c>
      <c r="J2299" s="1011" t="s">
        <v>1354</v>
      </c>
      <c r="K2299" s="1011" t="s">
        <v>1329</v>
      </c>
      <c r="L2299" s="1011" t="s">
        <v>47</v>
      </c>
      <c r="M2299" s="1011" t="s">
        <v>198</v>
      </c>
      <c r="N2299" s="1011">
        <v>730.00019999999995</v>
      </c>
      <c r="O2299" s="1011">
        <v>537.75019999999995</v>
      </c>
      <c r="P2299" s="1011">
        <v>18168.52</v>
      </c>
      <c r="Q2299" s="1011">
        <v>22201.37</v>
      </c>
      <c r="R2299" s="1011">
        <v>2149.9477856100002</v>
      </c>
      <c r="S2299" s="1011">
        <v>5024.7939289799997</v>
      </c>
      <c r="T2299" s="1011">
        <v>-0.39221439000000002</v>
      </c>
      <c r="U2299" s="1011">
        <v>0</v>
      </c>
      <c r="V2299" s="1011">
        <v>2150.34</v>
      </c>
      <c r="W2299" s="1011" t="s">
        <v>1355</v>
      </c>
      <c r="X2299" s="1011" t="s">
        <v>1331</v>
      </c>
      <c r="Y2299" s="1011" t="s">
        <v>1490</v>
      </c>
      <c r="AA2299" s="1011" t="s">
        <v>1491</v>
      </c>
      <c r="AB2299" s="1011" t="s">
        <v>140</v>
      </c>
    </row>
    <row r="2300" spans="1:28" x14ac:dyDescent="0.25">
      <c r="A2300" s="1011">
        <v>23771421</v>
      </c>
      <c r="B2300" s="1011" t="s">
        <v>1655</v>
      </c>
      <c r="C2300" s="1011" t="s">
        <v>1326</v>
      </c>
      <c r="D2300" s="1011" t="s">
        <v>1</v>
      </c>
      <c r="E2300" s="1011" t="s">
        <v>135</v>
      </c>
      <c r="F2300" s="1011" t="s">
        <v>6</v>
      </c>
      <c r="G2300" s="1011" t="s">
        <v>6</v>
      </c>
      <c r="H2300" s="1011" t="s">
        <v>98</v>
      </c>
      <c r="I2300" s="1011" t="s">
        <v>1656</v>
      </c>
      <c r="J2300" s="1011" t="s">
        <v>1657</v>
      </c>
      <c r="K2300" s="1011" t="s">
        <v>1329</v>
      </c>
      <c r="L2300" s="1011" t="s">
        <v>47</v>
      </c>
      <c r="M2300" s="1011" t="s">
        <v>198</v>
      </c>
      <c r="N2300" s="1011">
        <v>74.599999999999994</v>
      </c>
      <c r="O2300" s="1011">
        <v>69.599999999999994</v>
      </c>
      <c r="P2300" s="1011">
        <v>1541.76</v>
      </c>
      <c r="Q2300" s="1011">
        <v>2135.6799999999998</v>
      </c>
      <c r="R2300" s="1011">
        <v>600.99</v>
      </c>
      <c r="S2300" s="1011">
        <v>356.35381840000002</v>
      </c>
      <c r="T2300" s="1011">
        <v>0</v>
      </c>
      <c r="U2300" s="1011">
        <v>0</v>
      </c>
      <c r="V2300" s="1011">
        <v>600.99</v>
      </c>
      <c r="W2300" s="1011" t="s">
        <v>1658</v>
      </c>
      <c r="X2300" s="1011" t="s">
        <v>1331</v>
      </c>
      <c r="Y2300" s="1011" t="s">
        <v>1659</v>
      </c>
      <c r="AA2300" s="1011" t="s">
        <v>1660</v>
      </c>
      <c r="AB2300" s="1011" t="s">
        <v>140</v>
      </c>
    </row>
    <row r="2301" spans="1:28" x14ac:dyDescent="0.25">
      <c r="A2301" s="1011">
        <v>4180501</v>
      </c>
      <c r="B2301" s="1011" t="s">
        <v>1697</v>
      </c>
      <c r="C2301" s="1011" t="s">
        <v>1326</v>
      </c>
      <c r="D2301" s="1011" t="s">
        <v>1</v>
      </c>
      <c r="E2301" s="1011" t="s">
        <v>135</v>
      </c>
      <c r="F2301" s="1011" t="s">
        <v>14</v>
      </c>
      <c r="G2301" s="1011" t="s">
        <v>14</v>
      </c>
      <c r="H2301" s="1011" t="s">
        <v>90</v>
      </c>
      <c r="I2301" s="1011" t="s">
        <v>1698</v>
      </c>
      <c r="J2301" s="1011" t="s">
        <v>1528</v>
      </c>
      <c r="K2301" s="1011" t="s">
        <v>1329</v>
      </c>
      <c r="L2301" s="1011" t="s">
        <v>47</v>
      </c>
      <c r="M2301" s="1011" t="s">
        <v>198</v>
      </c>
      <c r="N2301" s="1011">
        <v>8</v>
      </c>
      <c r="O2301" s="1011">
        <v>2</v>
      </c>
      <c r="P2301" s="1011">
        <v>108</v>
      </c>
      <c r="Q2301" s="1011">
        <v>429.73</v>
      </c>
      <c r="R2301" s="1011">
        <v>57.670000770000001</v>
      </c>
      <c r="S2301" s="1011">
        <v>17.020031100000001</v>
      </c>
      <c r="T2301" s="1011">
        <v>7.7000000000000004E-7</v>
      </c>
      <c r="U2301" s="1011">
        <v>0</v>
      </c>
      <c r="V2301" s="1011">
        <v>57.67</v>
      </c>
      <c r="W2301" s="1011" t="s">
        <v>1529</v>
      </c>
      <c r="X2301" s="1011" t="s">
        <v>1331</v>
      </c>
      <c r="Y2301" s="1011" t="s">
        <v>1699</v>
      </c>
      <c r="AA2301" s="1011" t="s">
        <v>1700</v>
      </c>
      <c r="AB2301" s="1011" t="s">
        <v>140</v>
      </c>
    </row>
    <row r="2302" spans="1:28" x14ac:dyDescent="0.25">
      <c r="A2302" s="1011">
        <v>93772242</v>
      </c>
      <c r="B2302" s="1011" t="s">
        <v>1578</v>
      </c>
      <c r="C2302" s="1011" t="s">
        <v>1326</v>
      </c>
      <c r="D2302" s="1011" t="s">
        <v>1</v>
      </c>
      <c r="E2302" s="1011" t="s">
        <v>135</v>
      </c>
      <c r="F2302" s="1011" t="s">
        <v>20</v>
      </c>
      <c r="G2302" s="1011" t="s">
        <v>20</v>
      </c>
      <c r="H2302" s="1011" t="s">
        <v>88</v>
      </c>
      <c r="I2302" s="1011" t="s">
        <v>1579</v>
      </c>
      <c r="J2302" s="1011" t="s">
        <v>1396</v>
      </c>
      <c r="K2302" s="1011" t="s">
        <v>1329</v>
      </c>
      <c r="L2302" s="1011" t="s">
        <v>47</v>
      </c>
      <c r="M2302" s="1011" t="s">
        <v>198</v>
      </c>
      <c r="N2302" s="1011">
        <v>132</v>
      </c>
      <c r="O2302" s="1011">
        <v>70</v>
      </c>
      <c r="P2302" s="1011">
        <v>1320</v>
      </c>
      <c r="Q2302" s="1011">
        <v>7271.6</v>
      </c>
      <c r="R2302" s="1011">
        <v>643.96</v>
      </c>
      <c r="S2302" s="1011">
        <v>559.53068625000003</v>
      </c>
      <c r="T2302" s="1011">
        <v>0</v>
      </c>
      <c r="U2302" s="1011">
        <v>0</v>
      </c>
      <c r="V2302" s="1011">
        <v>643.96</v>
      </c>
      <c r="W2302" s="1011" t="s">
        <v>1397</v>
      </c>
      <c r="X2302" s="1011" t="s">
        <v>1331</v>
      </c>
      <c r="Y2302" s="1011" t="s">
        <v>1580</v>
      </c>
      <c r="AA2302" s="1011" t="s">
        <v>1581</v>
      </c>
      <c r="AB2302" s="1011" t="s">
        <v>140</v>
      </c>
    </row>
    <row r="2303" spans="1:28" x14ac:dyDescent="0.25">
      <c r="A2303" s="1011">
        <v>3956695</v>
      </c>
      <c r="B2303" s="1011" t="s">
        <v>2270</v>
      </c>
      <c r="C2303" s="1011" t="s">
        <v>1326</v>
      </c>
      <c r="D2303" s="1011" t="s">
        <v>1</v>
      </c>
      <c r="E2303" s="1011" t="s">
        <v>135</v>
      </c>
      <c r="F2303" s="1011" t="s">
        <v>34</v>
      </c>
      <c r="G2303" s="1011" t="s">
        <v>34</v>
      </c>
      <c r="H2303" s="1011" t="s">
        <v>88</v>
      </c>
      <c r="I2303" s="1011" t="s">
        <v>1692</v>
      </c>
      <c r="J2303" s="1011" t="s">
        <v>1693</v>
      </c>
      <c r="K2303" s="1011" t="s">
        <v>1329</v>
      </c>
      <c r="L2303" s="1011" t="s">
        <v>47</v>
      </c>
      <c r="M2303" s="1011" t="s">
        <v>198</v>
      </c>
      <c r="N2303" s="1011">
        <v>141</v>
      </c>
      <c r="O2303" s="1011">
        <v>106</v>
      </c>
      <c r="P2303" s="1011">
        <v>1907</v>
      </c>
      <c r="Q2303" s="1011">
        <v>6708.12</v>
      </c>
      <c r="R2303" s="1011">
        <v>974.53</v>
      </c>
      <c r="S2303" s="1011">
        <v>482.43222168</v>
      </c>
      <c r="T2303" s="1011">
        <v>0</v>
      </c>
      <c r="U2303" s="1011">
        <v>0</v>
      </c>
      <c r="V2303" s="1011">
        <v>974.53</v>
      </c>
      <c r="W2303" s="1011" t="s">
        <v>1694</v>
      </c>
      <c r="X2303" s="1011" t="s">
        <v>1331</v>
      </c>
      <c r="Y2303" s="1011" t="s">
        <v>2271</v>
      </c>
      <c r="AA2303" s="1011" t="s">
        <v>2272</v>
      </c>
      <c r="AB2303" s="1011" t="s">
        <v>140</v>
      </c>
    </row>
    <row r="2304" spans="1:28" x14ac:dyDescent="0.25">
      <c r="A2304" s="1011">
        <v>54113899</v>
      </c>
      <c r="B2304" s="1011" t="s">
        <v>2317</v>
      </c>
      <c r="C2304" s="1011" t="s">
        <v>1326</v>
      </c>
      <c r="D2304" s="1011" t="s">
        <v>1</v>
      </c>
      <c r="E2304" s="1011" t="s">
        <v>135</v>
      </c>
      <c r="F2304" s="1011" t="s">
        <v>14</v>
      </c>
      <c r="G2304" s="1011" t="s">
        <v>14</v>
      </c>
      <c r="H2304" s="1011" t="s">
        <v>89</v>
      </c>
      <c r="I2304" s="1011" t="s">
        <v>2318</v>
      </c>
      <c r="J2304" s="1011" t="s">
        <v>2319</v>
      </c>
      <c r="K2304" s="1011" t="s">
        <v>1329</v>
      </c>
      <c r="L2304" s="1011" t="s">
        <v>47</v>
      </c>
      <c r="M2304" s="1011" t="s">
        <v>198</v>
      </c>
      <c r="N2304" s="1011">
        <v>59</v>
      </c>
      <c r="O2304" s="1011">
        <v>1</v>
      </c>
      <c r="P2304" s="1011">
        <v>1402</v>
      </c>
      <c r="Q2304" s="1011">
        <v>5655.04</v>
      </c>
      <c r="R2304" s="1011">
        <v>751.39032824000003</v>
      </c>
      <c r="S2304" s="1011">
        <v>314.036</v>
      </c>
      <c r="T2304" s="1011">
        <v>4.0328240000000001E-2</v>
      </c>
      <c r="U2304" s="1011">
        <v>0</v>
      </c>
      <c r="V2304" s="1011">
        <v>751.35</v>
      </c>
      <c r="W2304" s="1011" t="s">
        <v>2320</v>
      </c>
      <c r="X2304" s="1011" t="s">
        <v>1331</v>
      </c>
      <c r="Y2304" s="1011" t="s">
        <v>2321</v>
      </c>
      <c r="AA2304" s="1011" t="s">
        <v>2322</v>
      </c>
      <c r="AB2304" s="1011" t="s">
        <v>140</v>
      </c>
    </row>
    <row r="2305" spans="1:28" x14ac:dyDescent="0.25">
      <c r="A2305" s="1011">
        <v>54180716</v>
      </c>
      <c r="B2305" s="1011" t="s">
        <v>2293</v>
      </c>
      <c r="C2305" s="1011" t="s">
        <v>1326</v>
      </c>
      <c r="D2305" s="1011" t="s">
        <v>1</v>
      </c>
      <c r="E2305" s="1011" t="s">
        <v>135</v>
      </c>
      <c r="F2305" s="1011" t="s">
        <v>6</v>
      </c>
      <c r="G2305" s="1011" t="s">
        <v>6</v>
      </c>
      <c r="H2305" s="1011" t="s">
        <v>90</v>
      </c>
      <c r="I2305" s="1011" t="s">
        <v>2294</v>
      </c>
      <c r="J2305" s="1011" t="s">
        <v>1989</v>
      </c>
      <c r="K2305" s="1011" t="s">
        <v>1329</v>
      </c>
      <c r="L2305" s="1011" t="s">
        <v>47</v>
      </c>
      <c r="M2305" s="1011" t="s">
        <v>198</v>
      </c>
      <c r="N2305" s="1011">
        <v>70</v>
      </c>
      <c r="O2305" s="1011">
        <v>25</v>
      </c>
      <c r="P2305" s="1011">
        <v>1540</v>
      </c>
      <c r="Q2305" s="1011">
        <v>3044.96</v>
      </c>
      <c r="R2305" s="1011">
        <v>596.12</v>
      </c>
      <c r="S2305" s="1011">
        <v>196.03462397999999</v>
      </c>
      <c r="T2305" s="1011">
        <v>0</v>
      </c>
      <c r="U2305" s="1011">
        <v>0</v>
      </c>
      <c r="V2305" s="1011">
        <v>596.12</v>
      </c>
      <c r="W2305" s="1011" t="s">
        <v>1990</v>
      </c>
      <c r="X2305" s="1011" t="s">
        <v>1331</v>
      </c>
      <c r="Y2305" s="1011" t="s">
        <v>2295</v>
      </c>
      <c r="AA2305" s="1011" t="s">
        <v>2296</v>
      </c>
      <c r="AB2305" s="1011" t="s">
        <v>140</v>
      </c>
    </row>
    <row r="2306" spans="1:28" x14ac:dyDescent="0.25">
      <c r="A2306" s="1011">
        <v>3790045</v>
      </c>
      <c r="B2306" s="1011" t="s">
        <v>1750</v>
      </c>
      <c r="C2306" s="1011" t="s">
        <v>1326</v>
      </c>
      <c r="D2306" s="1011" t="s">
        <v>113</v>
      </c>
      <c r="E2306" s="1011" t="s">
        <v>135</v>
      </c>
      <c r="F2306" s="1011" t="s">
        <v>267</v>
      </c>
      <c r="G2306" s="1011" t="s">
        <v>1687</v>
      </c>
      <c r="H2306" s="1011" t="s">
        <v>99</v>
      </c>
      <c r="I2306" s="1011" t="s">
        <v>1688</v>
      </c>
      <c r="J2306" s="1011" t="s">
        <v>1416</v>
      </c>
      <c r="K2306" s="1011" t="s">
        <v>1329</v>
      </c>
      <c r="L2306" s="1011" t="s">
        <v>47</v>
      </c>
      <c r="M2306" s="1011" t="s">
        <v>198</v>
      </c>
      <c r="N2306" s="1011">
        <v>157</v>
      </c>
      <c r="O2306" s="1011">
        <v>136</v>
      </c>
      <c r="P2306" s="1011">
        <v>4173.3599999999997</v>
      </c>
      <c r="Q2306" s="1011">
        <v>6047.31</v>
      </c>
      <c r="R2306" s="1011">
        <v>724.17</v>
      </c>
      <c r="S2306" s="1011">
        <v>626.67457845000001</v>
      </c>
      <c r="T2306" s="1011">
        <v>0</v>
      </c>
      <c r="U2306" s="1011">
        <v>0</v>
      </c>
      <c r="V2306" s="1011">
        <v>724.17</v>
      </c>
      <c r="W2306" s="1011" t="s">
        <v>1397</v>
      </c>
      <c r="X2306" s="1011" t="s">
        <v>1331</v>
      </c>
      <c r="Y2306" s="1011" t="s">
        <v>1751</v>
      </c>
      <c r="AA2306" s="1011" t="s">
        <v>1752</v>
      </c>
      <c r="AB2306" s="1011" t="s">
        <v>140</v>
      </c>
    </row>
    <row r="2307" spans="1:28" x14ac:dyDescent="0.25">
      <c r="A2307" s="1011">
        <v>3757705</v>
      </c>
      <c r="B2307" s="1011" t="s">
        <v>2541</v>
      </c>
      <c r="C2307" s="1011" t="s">
        <v>1326</v>
      </c>
      <c r="D2307" s="1011" t="s">
        <v>1</v>
      </c>
      <c r="E2307" s="1011" t="s">
        <v>135</v>
      </c>
      <c r="F2307" s="1011" t="s">
        <v>6</v>
      </c>
      <c r="G2307" s="1011" t="s">
        <v>6</v>
      </c>
      <c r="H2307" s="1011" t="s">
        <v>1394</v>
      </c>
      <c r="I2307" s="1011" t="s">
        <v>2049</v>
      </c>
      <c r="J2307" s="1011" t="s">
        <v>1510</v>
      </c>
      <c r="K2307" s="1011" t="s">
        <v>1329</v>
      </c>
      <c r="L2307" s="1011" t="s">
        <v>47</v>
      </c>
      <c r="M2307" s="1011" t="s">
        <v>198</v>
      </c>
      <c r="N2307" s="1011">
        <v>0</v>
      </c>
      <c r="O2307" s="1011">
        <v>0</v>
      </c>
      <c r="P2307" s="1011">
        <v>0</v>
      </c>
      <c r="Q2307" s="1011">
        <v>0</v>
      </c>
      <c r="R2307" s="1011">
        <v>0</v>
      </c>
      <c r="S2307" s="1011">
        <v>0</v>
      </c>
      <c r="T2307" s="1011">
        <v>0</v>
      </c>
      <c r="U2307" s="1011">
        <v>0</v>
      </c>
      <c r="V2307" s="1011">
        <v>0</v>
      </c>
      <c r="W2307" s="1011" t="s">
        <v>1511</v>
      </c>
      <c r="X2307" s="1011" t="s">
        <v>1331</v>
      </c>
      <c r="Y2307" s="1011" t="s">
        <v>1512</v>
      </c>
      <c r="AA2307" s="1011" t="s">
        <v>2542</v>
      </c>
      <c r="AB2307" s="1011" t="s">
        <v>140</v>
      </c>
    </row>
    <row r="2308" spans="1:28" x14ac:dyDescent="0.25">
      <c r="A2308" s="1011">
        <v>13980131</v>
      </c>
      <c r="B2308" s="1011" t="s">
        <v>1619</v>
      </c>
      <c r="C2308" s="1011" t="s">
        <v>1326</v>
      </c>
      <c r="D2308" s="1011" t="s">
        <v>1</v>
      </c>
      <c r="E2308" s="1011" t="s">
        <v>135</v>
      </c>
      <c r="F2308" s="1011" t="s">
        <v>20</v>
      </c>
      <c r="G2308" s="1011" t="s">
        <v>20</v>
      </c>
      <c r="H2308" s="1011" t="s">
        <v>91</v>
      </c>
      <c r="I2308" s="1011" t="s">
        <v>1620</v>
      </c>
      <c r="J2308" s="1011" t="s">
        <v>1621</v>
      </c>
      <c r="K2308" s="1011" t="s">
        <v>1329</v>
      </c>
      <c r="L2308" s="1011" t="s">
        <v>47</v>
      </c>
      <c r="M2308" s="1011" t="s">
        <v>198</v>
      </c>
      <c r="N2308" s="1011">
        <v>15</v>
      </c>
      <c r="O2308" s="1011">
        <v>15</v>
      </c>
      <c r="P2308" s="1011">
        <v>769.77</v>
      </c>
      <c r="Q2308" s="1011">
        <v>1214.56</v>
      </c>
      <c r="R2308" s="1011">
        <v>353.73</v>
      </c>
      <c r="S2308" s="1011">
        <v>67.889883569999995</v>
      </c>
      <c r="T2308" s="1011">
        <v>0</v>
      </c>
      <c r="U2308" s="1011">
        <v>0</v>
      </c>
      <c r="V2308" s="1011">
        <v>353.73</v>
      </c>
      <c r="W2308" s="1011" t="s">
        <v>1622</v>
      </c>
      <c r="X2308" s="1011" t="s">
        <v>1331</v>
      </c>
      <c r="Y2308" s="1011" t="s">
        <v>1623</v>
      </c>
      <c r="AA2308" s="1011" t="s">
        <v>1624</v>
      </c>
      <c r="AB2308" s="1011" t="s">
        <v>140</v>
      </c>
    </row>
    <row r="2309" spans="1:28" x14ac:dyDescent="0.25">
      <c r="A2309" s="1011">
        <v>94235660</v>
      </c>
      <c r="B2309" s="1011" t="s">
        <v>2452</v>
      </c>
      <c r="C2309" s="1011" t="s">
        <v>1326</v>
      </c>
      <c r="D2309" s="1011" t="s">
        <v>1</v>
      </c>
      <c r="E2309" s="1011" t="s">
        <v>135</v>
      </c>
      <c r="F2309" s="1011" t="s">
        <v>62</v>
      </c>
      <c r="G2309" s="1011" t="s">
        <v>62</v>
      </c>
      <c r="H2309" s="1011" t="s">
        <v>98</v>
      </c>
      <c r="I2309" s="1011" t="s">
        <v>2453</v>
      </c>
      <c r="J2309" s="1011" t="s">
        <v>2454</v>
      </c>
      <c r="K2309" s="1011" t="s">
        <v>1329</v>
      </c>
      <c r="L2309" s="1011" t="s">
        <v>47</v>
      </c>
      <c r="M2309" s="1011" t="s">
        <v>198</v>
      </c>
      <c r="N2309" s="1011">
        <v>149.80549999999999</v>
      </c>
      <c r="O2309" s="1011">
        <v>130.80549999999999</v>
      </c>
      <c r="P2309" s="1011">
        <v>3428.68</v>
      </c>
      <c r="Q2309" s="1011">
        <v>4176.72</v>
      </c>
      <c r="R2309" s="1011">
        <v>788.91</v>
      </c>
      <c r="S2309" s="1011">
        <v>765.51072245</v>
      </c>
      <c r="T2309" s="1011">
        <v>0</v>
      </c>
      <c r="U2309" s="1011">
        <v>0</v>
      </c>
      <c r="V2309" s="1011">
        <v>788.91</v>
      </c>
      <c r="W2309" s="1011" t="s">
        <v>2455</v>
      </c>
      <c r="X2309" s="1011" t="s">
        <v>1331</v>
      </c>
      <c r="Y2309" s="1011" t="s">
        <v>2456</v>
      </c>
      <c r="AA2309" s="1011" t="s">
        <v>2457</v>
      </c>
      <c r="AB2309" s="1011" t="s">
        <v>140</v>
      </c>
    </row>
    <row r="2310" spans="1:28" x14ac:dyDescent="0.25">
      <c r="A2310" s="1011">
        <v>3772456</v>
      </c>
      <c r="B2310" s="1011" t="s">
        <v>2526</v>
      </c>
      <c r="C2310" s="1011" t="s">
        <v>1326</v>
      </c>
      <c r="D2310" s="1011" t="s">
        <v>1</v>
      </c>
      <c r="E2310" s="1011" t="s">
        <v>135</v>
      </c>
      <c r="F2310" s="1011" t="s">
        <v>45</v>
      </c>
      <c r="G2310" s="1011" t="s">
        <v>45</v>
      </c>
      <c r="H2310" s="1011" t="s">
        <v>89</v>
      </c>
      <c r="I2310" s="1011" t="s">
        <v>2527</v>
      </c>
      <c r="J2310" s="1011" t="s">
        <v>1475</v>
      </c>
      <c r="K2310" s="1011" t="s">
        <v>1329</v>
      </c>
      <c r="L2310" s="1011" t="s">
        <v>47</v>
      </c>
      <c r="M2310" s="1011" t="s">
        <v>198</v>
      </c>
      <c r="N2310" s="1011">
        <v>52</v>
      </c>
      <c r="O2310" s="1011">
        <v>21</v>
      </c>
      <c r="P2310" s="1011">
        <v>396</v>
      </c>
      <c r="Q2310" s="1011">
        <v>1675.73</v>
      </c>
      <c r="R2310" s="1011">
        <v>559.23016412000004</v>
      </c>
      <c r="S2310" s="1011">
        <v>189.66830350999999</v>
      </c>
      <c r="T2310" s="1011">
        <v>2.0164120000000001E-2</v>
      </c>
      <c r="U2310" s="1011">
        <v>0</v>
      </c>
      <c r="V2310" s="1011">
        <v>559.21</v>
      </c>
      <c r="W2310" s="1011" t="s">
        <v>1476</v>
      </c>
      <c r="X2310" s="1011" t="s">
        <v>1331</v>
      </c>
      <c r="Y2310" s="1011" t="s">
        <v>2528</v>
      </c>
      <c r="AA2310" s="1011" t="s">
        <v>2529</v>
      </c>
      <c r="AB2310" s="1011" t="s">
        <v>140</v>
      </c>
    </row>
    <row r="2311" spans="1:28" x14ac:dyDescent="0.25">
      <c r="A2311" s="1011">
        <v>43771211</v>
      </c>
      <c r="B2311" s="1011" t="s">
        <v>2075</v>
      </c>
      <c r="C2311" s="1011" t="s">
        <v>1326</v>
      </c>
      <c r="D2311" s="1011" t="s">
        <v>1</v>
      </c>
      <c r="E2311" s="1011" t="s">
        <v>135</v>
      </c>
      <c r="F2311" s="1011" t="s">
        <v>34</v>
      </c>
      <c r="G2311" s="1011" t="s">
        <v>34</v>
      </c>
      <c r="H2311" s="1011" t="s">
        <v>98</v>
      </c>
      <c r="I2311" s="1011" t="s">
        <v>1404</v>
      </c>
      <c r="J2311" s="1011" t="s">
        <v>1405</v>
      </c>
      <c r="K2311" s="1011" t="s">
        <v>1329</v>
      </c>
      <c r="L2311" s="1011" t="s">
        <v>47</v>
      </c>
      <c r="M2311" s="1011" t="s">
        <v>198</v>
      </c>
      <c r="N2311" s="1011">
        <v>230.5625</v>
      </c>
      <c r="O2311" s="1011">
        <v>196.5625</v>
      </c>
      <c r="P2311" s="1011">
        <v>6915.29</v>
      </c>
      <c r="Q2311" s="1011">
        <v>5556.19</v>
      </c>
      <c r="R2311" s="1011">
        <v>590.77</v>
      </c>
      <c r="S2311" s="1011">
        <v>867.34110830999998</v>
      </c>
      <c r="T2311" s="1011">
        <v>0</v>
      </c>
      <c r="U2311" s="1011">
        <v>0</v>
      </c>
      <c r="V2311" s="1011">
        <v>590.77</v>
      </c>
      <c r="W2311" s="1011" t="s">
        <v>1406</v>
      </c>
      <c r="X2311" s="1011" t="s">
        <v>1331</v>
      </c>
      <c r="Y2311" s="1011" t="s">
        <v>2076</v>
      </c>
      <c r="AA2311" s="1011" t="s">
        <v>2077</v>
      </c>
      <c r="AB2311" s="1011" t="s">
        <v>140</v>
      </c>
    </row>
    <row r="2312" spans="1:28" x14ac:dyDescent="0.25">
      <c r="A2312" s="1011">
        <v>43756410</v>
      </c>
      <c r="B2312" s="1011" t="s">
        <v>1943</v>
      </c>
      <c r="C2312" s="1011" t="s">
        <v>1326</v>
      </c>
      <c r="D2312" s="1011" t="s">
        <v>1</v>
      </c>
      <c r="E2312" s="1011" t="s">
        <v>135</v>
      </c>
      <c r="F2312" s="1011" t="s">
        <v>14</v>
      </c>
      <c r="G2312" s="1011" t="s">
        <v>14</v>
      </c>
      <c r="H2312" s="1011" t="s">
        <v>89</v>
      </c>
      <c r="I2312" s="1011" t="s">
        <v>1620</v>
      </c>
      <c r="J2312" s="1011" t="s">
        <v>1621</v>
      </c>
      <c r="K2312" s="1011" t="s">
        <v>1329</v>
      </c>
      <c r="L2312" s="1011" t="s">
        <v>47</v>
      </c>
      <c r="M2312" s="1011" t="s">
        <v>198</v>
      </c>
      <c r="N2312" s="1011">
        <v>210</v>
      </c>
      <c r="O2312" s="1011">
        <v>1</v>
      </c>
      <c r="P2312" s="1011">
        <v>2109</v>
      </c>
      <c r="Q2312" s="1011">
        <v>5748.22</v>
      </c>
      <c r="R2312" s="1011">
        <v>920.55001054000002</v>
      </c>
      <c r="S2312" s="1011">
        <v>327.31474089</v>
      </c>
      <c r="T2312" s="1011">
        <v>1.0540000000000001E-5</v>
      </c>
      <c r="U2312" s="1011">
        <v>0</v>
      </c>
      <c r="V2312" s="1011">
        <v>920.55</v>
      </c>
      <c r="W2312" s="1011" t="s">
        <v>1622</v>
      </c>
      <c r="X2312" s="1011" t="s">
        <v>1331</v>
      </c>
      <c r="Y2312" s="1011" t="s">
        <v>1944</v>
      </c>
      <c r="AA2312" s="1011" t="s">
        <v>1945</v>
      </c>
      <c r="AB2312" s="1011" t="s">
        <v>140</v>
      </c>
    </row>
    <row r="2313" spans="1:28" x14ac:dyDescent="0.25">
      <c r="A2313" s="1011">
        <v>44220424</v>
      </c>
      <c r="B2313" s="1011" t="s">
        <v>1443</v>
      </c>
      <c r="C2313" s="1011" t="s">
        <v>1326</v>
      </c>
      <c r="D2313" s="1011" t="s">
        <v>1</v>
      </c>
      <c r="E2313" s="1011" t="s">
        <v>135</v>
      </c>
      <c r="F2313" s="1011" t="s">
        <v>20</v>
      </c>
      <c r="G2313" s="1011" t="s">
        <v>20</v>
      </c>
      <c r="H2313" s="1011" t="s">
        <v>94</v>
      </c>
      <c r="I2313" s="1011" t="s">
        <v>1444</v>
      </c>
      <c r="J2313" s="1011" t="s">
        <v>1445</v>
      </c>
      <c r="K2313" s="1011" t="s">
        <v>1329</v>
      </c>
      <c r="L2313" s="1011" t="s">
        <v>47</v>
      </c>
      <c r="M2313" s="1011" t="s">
        <v>198</v>
      </c>
      <c r="N2313" s="1011">
        <v>270</v>
      </c>
      <c r="O2313" s="1011">
        <v>48</v>
      </c>
      <c r="P2313" s="1011">
        <v>7804</v>
      </c>
      <c r="Q2313" s="1011">
        <v>7914.05</v>
      </c>
      <c r="R2313" s="1011">
        <v>1829.8</v>
      </c>
      <c r="S2313" s="1011">
        <v>837.98690777000002</v>
      </c>
      <c r="T2313" s="1011">
        <v>0</v>
      </c>
      <c r="U2313" s="1011">
        <v>0</v>
      </c>
      <c r="V2313" s="1011">
        <v>1829.8</v>
      </c>
      <c r="W2313" s="1011" t="s">
        <v>1446</v>
      </c>
      <c r="X2313" s="1011" t="s">
        <v>1331</v>
      </c>
      <c r="Y2313" s="1011" t="s">
        <v>1447</v>
      </c>
      <c r="AA2313" s="1011" t="s">
        <v>1448</v>
      </c>
      <c r="AB2313" s="1011" t="s">
        <v>140</v>
      </c>
    </row>
    <row r="2314" spans="1:28" x14ac:dyDescent="0.25">
      <c r="A2314" s="1011">
        <v>44097343</v>
      </c>
      <c r="B2314" s="1011" t="s">
        <v>1686</v>
      </c>
      <c r="C2314" s="1011" t="s">
        <v>417</v>
      </c>
      <c r="D2314" s="1011" t="s">
        <v>113</v>
      </c>
      <c r="E2314" s="1011" t="s">
        <v>135</v>
      </c>
      <c r="F2314" s="1011" t="s">
        <v>267</v>
      </c>
      <c r="G2314" s="1011" t="s">
        <v>1687</v>
      </c>
      <c r="H2314" s="1011" t="s">
        <v>90</v>
      </c>
      <c r="I2314" s="1011" t="s">
        <v>1688</v>
      </c>
      <c r="J2314" s="1011" t="s">
        <v>1416</v>
      </c>
      <c r="K2314" s="1011" t="s">
        <v>1329</v>
      </c>
      <c r="L2314" s="1011" t="s">
        <v>47</v>
      </c>
      <c r="M2314" s="1011" t="s">
        <v>198</v>
      </c>
      <c r="N2314" s="1011">
        <v>365</v>
      </c>
      <c r="O2314" s="1011">
        <v>351</v>
      </c>
      <c r="P2314" s="1011">
        <v>3678</v>
      </c>
      <c r="Q2314" s="1011">
        <v>16360.17</v>
      </c>
      <c r="R2314" s="1011">
        <v>5491.19</v>
      </c>
      <c r="S2314" s="1011">
        <v>1830.4773353800001</v>
      </c>
      <c r="T2314" s="1011">
        <v>0</v>
      </c>
      <c r="U2314" s="1011">
        <v>0</v>
      </c>
      <c r="V2314" s="1011">
        <v>5491.19</v>
      </c>
      <c r="W2314" s="1011" t="s">
        <v>1397</v>
      </c>
      <c r="X2314" s="1011" t="s">
        <v>1331</v>
      </c>
      <c r="Y2314" s="1011" t="s">
        <v>1689</v>
      </c>
      <c r="AA2314" s="1011" t="s">
        <v>1690</v>
      </c>
      <c r="AB2314" s="1011" t="s">
        <v>140</v>
      </c>
    </row>
    <row r="2315" spans="1:28" x14ac:dyDescent="0.25">
      <c r="A2315" s="1011">
        <v>74068347</v>
      </c>
      <c r="B2315" s="1011" t="s">
        <v>1741</v>
      </c>
      <c r="C2315" s="1011" t="s">
        <v>1326</v>
      </c>
      <c r="D2315" s="1011" t="s">
        <v>1</v>
      </c>
      <c r="E2315" s="1011" t="s">
        <v>135</v>
      </c>
      <c r="F2315" s="1011" t="s">
        <v>14</v>
      </c>
      <c r="G2315" s="1011" t="s">
        <v>14</v>
      </c>
      <c r="H2315" s="1011" t="s">
        <v>1394</v>
      </c>
      <c r="I2315" s="1011" t="s">
        <v>1742</v>
      </c>
      <c r="J2315" s="1011" t="s">
        <v>1565</v>
      </c>
      <c r="K2315" s="1011" t="s">
        <v>1329</v>
      </c>
      <c r="L2315" s="1011" t="s">
        <v>47</v>
      </c>
      <c r="M2315" s="1011" t="s">
        <v>198</v>
      </c>
      <c r="N2315" s="1011">
        <v>0</v>
      </c>
      <c r="O2315" s="1011">
        <v>0</v>
      </c>
      <c r="P2315" s="1011">
        <v>0</v>
      </c>
      <c r="Q2315" s="1011">
        <v>0</v>
      </c>
      <c r="R2315" s="1011">
        <v>0</v>
      </c>
      <c r="S2315" s="1011">
        <v>0</v>
      </c>
      <c r="T2315" s="1011">
        <v>0</v>
      </c>
      <c r="U2315" s="1011">
        <v>0</v>
      </c>
      <c r="V2315" s="1011">
        <v>0</v>
      </c>
      <c r="W2315" s="1011" t="s">
        <v>65</v>
      </c>
      <c r="X2315" s="1011" t="s">
        <v>1331</v>
      </c>
      <c r="Y2315" s="1011" t="s">
        <v>1743</v>
      </c>
      <c r="AA2315" s="1011" t="s">
        <v>1744</v>
      </c>
      <c r="AB2315" s="1011" t="s">
        <v>140</v>
      </c>
    </row>
    <row r="2316" spans="1:28" x14ac:dyDescent="0.25">
      <c r="A2316" s="1011">
        <v>34148098</v>
      </c>
      <c r="B2316" s="1011" t="s">
        <v>1393</v>
      </c>
      <c r="C2316" s="1011" t="s">
        <v>1326</v>
      </c>
      <c r="D2316" s="1011" t="s">
        <v>113</v>
      </c>
      <c r="E2316" s="1011" t="s">
        <v>135</v>
      </c>
      <c r="F2316" s="1011" t="s">
        <v>6</v>
      </c>
      <c r="G2316" s="1011" t="s">
        <v>6</v>
      </c>
      <c r="H2316" s="1011" t="s">
        <v>530</v>
      </c>
      <c r="I2316" s="1011" t="s">
        <v>1395</v>
      </c>
      <c r="J2316" s="1011" t="s">
        <v>1396</v>
      </c>
      <c r="K2316" s="1011" t="s">
        <v>1329</v>
      </c>
      <c r="L2316" s="1011" t="s">
        <v>47</v>
      </c>
      <c r="M2316" s="1011" t="s">
        <v>198</v>
      </c>
      <c r="N2316" s="1011">
        <v>269</v>
      </c>
      <c r="O2316" s="1011">
        <v>221</v>
      </c>
      <c r="P2316" s="1011">
        <v>2955.8</v>
      </c>
      <c r="Q2316" s="1011">
        <v>10971.19</v>
      </c>
      <c r="R2316" s="1011">
        <v>809.68</v>
      </c>
      <c r="S2316" s="1011">
        <v>890.51050729999997</v>
      </c>
      <c r="T2316" s="1011">
        <v>0</v>
      </c>
      <c r="U2316" s="1011">
        <v>0</v>
      </c>
      <c r="V2316" s="1011">
        <v>809.68</v>
      </c>
      <c r="W2316" s="1011" t="s">
        <v>1397</v>
      </c>
      <c r="X2316" s="1011" t="s">
        <v>1331</v>
      </c>
      <c r="Y2316" s="1011" t="s">
        <v>1398</v>
      </c>
      <c r="AA2316" s="1011" t="s">
        <v>1399</v>
      </c>
      <c r="AB2316" s="1011" t="s">
        <v>140</v>
      </c>
    </row>
    <row r="2317" spans="1:28" x14ac:dyDescent="0.25">
      <c r="A2317" s="1011">
        <v>24229528</v>
      </c>
      <c r="B2317" s="1011" t="s">
        <v>1866</v>
      </c>
      <c r="C2317" s="1011" t="s">
        <v>1326</v>
      </c>
      <c r="D2317" s="1011" t="s">
        <v>1</v>
      </c>
      <c r="E2317" s="1011" t="s">
        <v>135</v>
      </c>
      <c r="F2317" s="1011" t="s">
        <v>20</v>
      </c>
      <c r="G2317" s="1011" t="s">
        <v>20</v>
      </c>
      <c r="H2317" s="1011" t="s">
        <v>93</v>
      </c>
      <c r="I2317" s="1011" t="s">
        <v>1867</v>
      </c>
      <c r="J2317" s="1011" t="s">
        <v>1868</v>
      </c>
      <c r="K2317" s="1011" t="s">
        <v>1329</v>
      </c>
      <c r="L2317" s="1011" t="s">
        <v>47</v>
      </c>
      <c r="M2317" s="1011" t="s">
        <v>198</v>
      </c>
      <c r="N2317" s="1011">
        <v>181</v>
      </c>
      <c r="O2317" s="1011">
        <v>10</v>
      </c>
      <c r="P2317" s="1011">
        <v>4340.82</v>
      </c>
      <c r="Q2317" s="1011">
        <v>3708.03</v>
      </c>
      <c r="R2317" s="1011">
        <v>164.33</v>
      </c>
      <c r="S2317" s="1011">
        <v>168.00716625000001</v>
      </c>
      <c r="T2317" s="1011">
        <v>0</v>
      </c>
      <c r="U2317" s="1011">
        <v>0</v>
      </c>
      <c r="V2317" s="1011">
        <v>164.33</v>
      </c>
      <c r="W2317" s="1011" t="s">
        <v>1869</v>
      </c>
      <c r="X2317" s="1011" t="s">
        <v>1331</v>
      </c>
      <c r="Y2317" s="1011" t="s">
        <v>1870</v>
      </c>
      <c r="AA2317" s="1011" t="s">
        <v>1871</v>
      </c>
      <c r="AB2317" s="1011" t="s">
        <v>140</v>
      </c>
    </row>
    <row r="2318" spans="1:28" x14ac:dyDescent="0.25">
      <c r="A2318" s="1011">
        <v>44097343</v>
      </c>
      <c r="B2318" s="1011" t="s">
        <v>1686</v>
      </c>
      <c r="C2318" s="1011" t="s">
        <v>417</v>
      </c>
      <c r="D2318" s="1011" t="s">
        <v>113</v>
      </c>
      <c r="E2318" s="1011" t="s">
        <v>135</v>
      </c>
      <c r="F2318" s="1011" t="s">
        <v>267</v>
      </c>
      <c r="G2318" s="1011" t="s">
        <v>1687</v>
      </c>
      <c r="H2318" s="1011" t="s">
        <v>530</v>
      </c>
      <c r="I2318" s="1011" t="s">
        <v>1688</v>
      </c>
      <c r="J2318" s="1011" t="s">
        <v>1416</v>
      </c>
      <c r="K2318" s="1011" t="s">
        <v>1329</v>
      </c>
      <c r="L2318" s="1011" t="s">
        <v>47</v>
      </c>
      <c r="M2318" s="1011" t="s">
        <v>198</v>
      </c>
      <c r="N2318" s="1011">
        <v>88</v>
      </c>
      <c r="O2318" s="1011">
        <v>88</v>
      </c>
      <c r="P2318" s="1011">
        <v>880</v>
      </c>
      <c r="Q2318" s="1011">
        <v>3383.79</v>
      </c>
      <c r="R2318" s="1011">
        <v>1274.5999999999999</v>
      </c>
      <c r="S2318" s="1011">
        <v>352</v>
      </c>
      <c r="T2318" s="1011">
        <v>0</v>
      </c>
      <c r="U2318" s="1011">
        <v>0</v>
      </c>
      <c r="V2318" s="1011">
        <v>1274.5999999999999</v>
      </c>
      <c r="W2318" s="1011" t="s">
        <v>1397</v>
      </c>
      <c r="X2318" s="1011" t="s">
        <v>1331</v>
      </c>
      <c r="Y2318" s="1011" t="s">
        <v>1689</v>
      </c>
      <c r="AA2318" s="1011" t="s">
        <v>1690</v>
      </c>
      <c r="AB2318" s="1011" t="s">
        <v>140</v>
      </c>
    </row>
    <row r="2319" spans="1:28" x14ac:dyDescent="0.25">
      <c r="A2319" s="1011">
        <v>84106079</v>
      </c>
      <c r="B2319" s="1011" t="s">
        <v>1431</v>
      </c>
      <c r="C2319" s="1011" t="s">
        <v>1326</v>
      </c>
      <c r="D2319" s="1011" t="s">
        <v>1</v>
      </c>
      <c r="E2319" s="1011" t="s">
        <v>135</v>
      </c>
      <c r="F2319" s="1011" t="s">
        <v>14</v>
      </c>
      <c r="G2319" s="1011" t="s">
        <v>14</v>
      </c>
      <c r="H2319" s="1011" t="s">
        <v>91</v>
      </c>
      <c r="I2319" s="1011" t="s">
        <v>1432</v>
      </c>
      <c r="J2319" s="1011" t="s">
        <v>1433</v>
      </c>
      <c r="K2319" s="1011" t="s">
        <v>1329</v>
      </c>
      <c r="L2319" s="1011" t="s">
        <v>47</v>
      </c>
      <c r="M2319" s="1011" t="s">
        <v>198</v>
      </c>
      <c r="N2319" s="1011">
        <v>27</v>
      </c>
      <c r="O2319" s="1011">
        <v>13</v>
      </c>
      <c r="P2319" s="1011">
        <v>731.9</v>
      </c>
      <c r="Q2319" s="1011">
        <v>1972.81</v>
      </c>
      <c r="R2319" s="1011">
        <v>532.13089060000004</v>
      </c>
      <c r="S2319" s="1011">
        <v>126.98299546</v>
      </c>
      <c r="T2319" s="1011">
        <v>8.9059999999999996E-4</v>
      </c>
      <c r="U2319" s="1011">
        <v>0</v>
      </c>
      <c r="V2319" s="1011">
        <v>532.13</v>
      </c>
      <c r="W2319" s="1011" t="s">
        <v>1434</v>
      </c>
      <c r="X2319" s="1011" t="s">
        <v>1331</v>
      </c>
      <c r="Y2319" s="1011" t="s">
        <v>1435</v>
      </c>
      <c r="AA2319" s="1011" t="s">
        <v>1436</v>
      </c>
      <c r="AB2319" s="1011" t="s">
        <v>140</v>
      </c>
    </row>
    <row r="2320" spans="1:28" x14ac:dyDescent="0.25">
      <c r="A2320" s="1011">
        <v>84054071</v>
      </c>
      <c r="B2320" s="1011" t="s">
        <v>2591</v>
      </c>
      <c r="C2320" s="1011" t="s">
        <v>1326</v>
      </c>
      <c r="D2320" s="1011" t="s">
        <v>1</v>
      </c>
      <c r="E2320" s="1011" t="s">
        <v>135</v>
      </c>
      <c r="F2320" s="1011" t="s">
        <v>36</v>
      </c>
      <c r="G2320" s="1011" t="s">
        <v>36</v>
      </c>
      <c r="H2320" s="1011" t="s">
        <v>98</v>
      </c>
      <c r="I2320" s="1011" t="s">
        <v>2592</v>
      </c>
      <c r="J2320" s="1011" t="s">
        <v>1868</v>
      </c>
      <c r="K2320" s="1011" t="s">
        <v>1329</v>
      </c>
      <c r="L2320" s="1011" t="s">
        <v>47</v>
      </c>
      <c r="M2320" s="1011" t="s">
        <v>198</v>
      </c>
      <c r="N2320" s="1011">
        <v>5</v>
      </c>
      <c r="O2320" s="1011">
        <v>5</v>
      </c>
      <c r="P2320" s="1011">
        <v>73.650000000000006</v>
      </c>
      <c r="Q2320" s="1011">
        <v>176.33</v>
      </c>
      <c r="R2320" s="1011">
        <v>27.79</v>
      </c>
      <c r="S2320" s="1011">
        <v>42.106982500000001</v>
      </c>
      <c r="T2320" s="1011">
        <v>0</v>
      </c>
      <c r="U2320" s="1011">
        <v>0</v>
      </c>
      <c r="V2320" s="1011">
        <v>27.79</v>
      </c>
      <c r="W2320" s="1011" t="s">
        <v>1869</v>
      </c>
      <c r="X2320" s="1011" t="s">
        <v>1331</v>
      </c>
      <c r="Y2320" s="1011" t="s">
        <v>2593</v>
      </c>
      <c r="AA2320" s="1011" t="s">
        <v>2594</v>
      </c>
      <c r="AB2320" s="1011" t="s">
        <v>140</v>
      </c>
    </row>
    <row r="2321" spans="1:28" x14ac:dyDescent="0.25">
      <c r="A2321" s="1011">
        <v>24223216</v>
      </c>
      <c r="B2321" s="1011" t="s">
        <v>2523</v>
      </c>
      <c r="C2321" s="1011" t="s">
        <v>1326</v>
      </c>
      <c r="D2321" s="1011" t="s">
        <v>1</v>
      </c>
      <c r="E2321" s="1011" t="s">
        <v>135</v>
      </c>
      <c r="F2321" s="1011" t="s">
        <v>34</v>
      </c>
      <c r="G2321" s="1011" t="s">
        <v>34</v>
      </c>
      <c r="H2321" s="1011" t="s">
        <v>104</v>
      </c>
      <c r="I2321" s="1011" t="s">
        <v>2113</v>
      </c>
      <c r="J2321" s="1011" t="s">
        <v>2114</v>
      </c>
      <c r="K2321" s="1011" t="s">
        <v>1329</v>
      </c>
      <c r="L2321" s="1011" t="s">
        <v>47</v>
      </c>
      <c r="M2321" s="1011" t="s">
        <v>198</v>
      </c>
      <c r="N2321" s="1011">
        <v>10</v>
      </c>
      <c r="O2321" s="1011">
        <v>10</v>
      </c>
      <c r="P2321" s="1011">
        <v>391.6</v>
      </c>
      <c r="Q2321" s="1011">
        <v>427.95</v>
      </c>
      <c r="R2321" s="1011">
        <v>65.63</v>
      </c>
      <c r="S2321" s="1011">
        <v>62.590826999999997</v>
      </c>
      <c r="T2321" s="1011">
        <v>0</v>
      </c>
      <c r="U2321" s="1011">
        <v>0</v>
      </c>
      <c r="V2321" s="1011">
        <v>65.63</v>
      </c>
      <c r="W2321" s="1011" t="s">
        <v>2115</v>
      </c>
      <c r="X2321" s="1011" t="s">
        <v>1331</v>
      </c>
      <c r="Y2321" s="1011" t="s">
        <v>2524</v>
      </c>
      <c r="AA2321" s="1011" t="s">
        <v>2525</v>
      </c>
      <c r="AB2321" s="1011" t="s">
        <v>140</v>
      </c>
    </row>
    <row r="2322" spans="1:28" x14ac:dyDescent="0.25">
      <c r="A2322" s="1011">
        <v>4112884</v>
      </c>
      <c r="B2322" s="1011" t="s">
        <v>2471</v>
      </c>
      <c r="C2322" s="1011" t="s">
        <v>1326</v>
      </c>
      <c r="D2322" s="1011" t="s">
        <v>1</v>
      </c>
      <c r="E2322" s="1011" t="s">
        <v>135</v>
      </c>
      <c r="F2322" s="1011" t="s">
        <v>14</v>
      </c>
      <c r="G2322" s="1011" t="s">
        <v>14</v>
      </c>
      <c r="H2322" s="1011" t="s">
        <v>93</v>
      </c>
      <c r="I2322" s="1011" t="s">
        <v>2472</v>
      </c>
      <c r="J2322" s="1011" t="s">
        <v>1591</v>
      </c>
      <c r="K2322" s="1011" t="s">
        <v>1329</v>
      </c>
      <c r="L2322" s="1011" t="s">
        <v>47</v>
      </c>
      <c r="M2322" s="1011" t="s">
        <v>198</v>
      </c>
      <c r="N2322" s="1011">
        <v>22</v>
      </c>
      <c r="O2322" s="1011">
        <v>8</v>
      </c>
      <c r="P2322" s="1011">
        <v>589.44000000000005</v>
      </c>
      <c r="Q2322" s="1011">
        <v>624.65</v>
      </c>
      <c r="R2322" s="1011">
        <v>2.39</v>
      </c>
      <c r="S2322" s="1011">
        <v>152.71357685999999</v>
      </c>
      <c r="T2322" s="1011">
        <v>112</v>
      </c>
      <c r="U2322" s="1011">
        <v>49.98</v>
      </c>
      <c r="V2322" s="1011">
        <v>52.37</v>
      </c>
      <c r="W2322" s="1011" t="s">
        <v>1361</v>
      </c>
      <c r="X2322" s="1011" t="s">
        <v>1331</v>
      </c>
      <c r="Y2322" s="1011" t="s">
        <v>2473</v>
      </c>
      <c r="AA2322" s="1011" t="s">
        <v>2474</v>
      </c>
      <c r="AB2322" s="1011" t="s">
        <v>140</v>
      </c>
    </row>
    <row r="2323" spans="1:28" x14ac:dyDescent="0.25">
      <c r="A2323" s="1011">
        <v>13757141</v>
      </c>
      <c r="B2323" s="1011" t="s">
        <v>2191</v>
      </c>
      <c r="C2323" s="1011" t="s">
        <v>1326</v>
      </c>
      <c r="D2323" s="1011" t="s">
        <v>1</v>
      </c>
      <c r="E2323" s="1011" t="s">
        <v>135</v>
      </c>
      <c r="F2323" s="1011" t="s">
        <v>45</v>
      </c>
      <c r="G2323" s="1011" t="s">
        <v>45</v>
      </c>
      <c r="H2323" s="1011" t="s">
        <v>1394</v>
      </c>
      <c r="I2323" s="1011" t="s">
        <v>1810</v>
      </c>
      <c r="J2323" s="1011" t="s">
        <v>1811</v>
      </c>
      <c r="K2323" s="1011" t="s">
        <v>1329</v>
      </c>
      <c r="L2323" s="1011" t="s">
        <v>47</v>
      </c>
      <c r="M2323" s="1011" t="s">
        <v>198</v>
      </c>
      <c r="N2323" s="1011">
        <v>0</v>
      </c>
      <c r="O2323" s="1011">
        <v>0</v>
      </c>
      <c r="P2323" s="1011">
        <v>0</v>
      </c>
      <c r="Q2323" s="1011">
        <v>0</v>
      </c>
      <c r="R2323" s="1011">
        <v>0</v>
      </c>
      <c r="S2323" s="1011">
        <v>0</v>
      </c>
      <c r="T2323" s="1011">
        <v>0</v>
      </c>
      <c r="U2323" s="1011">
        <v>0</v>
      </c>
      <c r="V2323" s="1011">
        <v>0</v>
      </c>
      <c r="W2323" s="1011" t="s">
        <v>1812</v>
      </c>
      <c r="X2323" s="1011" t="s">
        <v>1331</v>
      </c>
      <c r="Y2323" s="1011" t="s">
        <v>2192</v>
      </c>
      <c r="AA2323" s="1011" t="s">
        <v>2193</v>
      </c>
      <c r="AB2323" s="1011" t="s">
        <v>140</v>
      </c>
    </row>
    <row r="2324" spans="1:28" x14ac:dyDescent="0.25">
      <c r="A2324" s="1011">
        <v>43771211</v>
      </c>
      <c r="B2324" s="1011" t="s">
        <v>2075</v>
      </c>
      <c r="C2324" s="1011" t="s">
        <v>1326</v>
      </c>
      <c r="D2324" s="1011" t="s">
        <v>1</v>
      </c>
      <c r="E2324" s="1011" t="s">
        <v>135</v>
      </c>
      <c r="F2324" s="1011" t="s">
        <v>34</v>
      </c>
      <c r="G2324" s="1011" t="s">
        <v>34</v>
      </c>
      <c r="H2324" s="1011" t="s">
        <v>96</v>
      </c>
      <c r="I2324" s="1011" t="s">
        <v>1404</v>
      </c>
      <c r="J2324" s="1011" t="s">
        <v>1405</v>
      </c>
      <c r="K2324" s="1011" t="s">
        <v>1329</v>
      </c>
      <c r="L2324" s="1011" t="s">
        <v>47</v>
      </c>
      <c r="M2324" s="1011" t="s">
        <v>198</v>
      </c>
      <c r="N2324" s="1011">
        <v>21.3</v>
      </c>
      <c r="O2324" s="1011">
        <v>19.3</v>
      </c>
      <c r="P2324" s="1011">
        <v>32.869999999999997</v>
      </c>
      <c r="Q2324" s="1011">
        <v>425.46</v>
      </c>
      <c r="R2324" s="1011">
        <v>63.04</v>
      </c>
      <c r="S2324" s="1011">
        <v>90.72834924</v>
      </c>
      <c r="T2324" s="1011">
        <v>0</v>
      </c>
      <c r="U2324" s="1011">
        <v>1.67</v>
      </c>
      <c r="V2324" s="1011">
        <v>64.709999999999994</v>
      </c>
      <c r="W2324" s="1011" t="s">
        <v>1406</v>
      </c>
      <c r="X2324" s="1011" t="s">
        <v>1331</v>
      </c>
      <c r="Y2324" s="1011" t="s">
        <v>2076</v>
      </c>
      <c r="AA2324" s="1011" t="s">
        <v>2077</v>
      </c>
      <c r="AB2324" s="1011" t="s">
        <v>140</v>
      </c>
    </row>
    <row r="2325" spans="1:28" x14ac:dyDescent="0.25">
      <c r="A2325" s="1011">
        <v>83756460</v>
      </c>
      <c r="B2325" s="1011" t="s">
        <v>1761</v>
      </c>
      <c r="C2325" s="1011" t="s">
        <v>1326</v>
      </c>
      <c r="D2325" s="1011" t="s">
        <v>1</v>
      </c>
      <c r="E2325" s="1011" t="s">
        <v>135</v>
      </c>
      <c r="F2325" s="1011" t="s">
        <v>6</v>
      </c>
      <c r="G2325" s="1011" t="s">
        <v>6</v>
      </c>
      <c r="H2325" s="1011" t="s">
        <v>86</v>
      </c>
      <c r="I2325" s="1011" t="s">
        <v>1762</v>
      </c>
      <c r="J2325" s="1011" t="s">
        <v>1693</v>
      </c>
      <c r="K2325" s="1011" t="s">
        <v>1329</v>
      </c>
      <c r="L2325" s="1011" t="s">
        <v>47</v>
      </c>
      <c r="M2325" s="1011" t="s">
        <v>198</v>
      </c>
      <c r="N2325" s="1011">
        <v>3</v>
      </c>
      <c r="O2325" s="1011">
        <v>0</v>
      </c>
      <c r="P2325" s="1011">
        <v>72</v>
      </c>
      <c r="Q2325" s="1011">
        <v>122.63</v>
      </c>
      <c r="R2325" s="1011">
        <v>28.52</v>
      </c>
      <c r="S2325" s="1011">
        <v>17.84</v>
      </c>
      <c r="T2325" s="1011">
        <v>0</v>
      </c>
      <c r="U2325" s="1011">
        <v>0</v>
      </c>
      <c r="V2325" s="1011">
        <v>28.52</v>
      </c>
      <c r="W2325" s="1011" t="s">
        <v>1694</v>
      </c>
      <c r="X2325" s="1011" t="s">
        <v>1331</v>
      </c>
      <c r="Y2325" s="1011" t="s">
        <v>1763</v>
      </c>
      <c r="AA2325" s="1011" t="s">
        <v>1764</v>
      </c>
      <c r="AB2325" s="1011" t="s">
        <v>140</v>
      </c>
    </row>
    <row r="2326" spans="1:28" x14ac:dyDescent="0.25">
      <c r="A2326" s="1011">
        <v>43893585</v>
      </c>
      <c r="B2326" s="1011" t="s">
        <v>2122</v>
      </c>
      <c r="C2326" s="1011" t="s">
        <v>1326</v>
      </c>
      <c r="D2326" s="1011" t="s">
        <v>1</v>
      </c>
      <c r="E2326" s="1011" t="s">
        <v>135</v>
      </c>
      <c r="F2326" s="1011" t="s">
        <v>20</v>
      </c>
      <c r="G2326" s="1011" t="s">
        <v>20</v>
      </c>
      <c r="H2326" s="1011" t="s">
        <v>91</v>
      </c>
      <c r="I2326" s="1011" t="s">
        <v>1462</v>
      </c>
      <c r="J2326" s="1011" t="s">
        <v>1463</v>
      </c>
      <c r="K2326" s="1011" t="s">
        <v>1329</v>
      </c>
      <c r="L2326" s="1011" t="s">
        <v>47</v>
      </c>
      <c r="M2326" s="1011" t="s">
        <v>198</v>
      </c>
      <c r="N2326" s="1011">
        <v>1</v>
      </c>
      <c r="O2326" s="1011">
        <v>0</v>
      </c>
      <c r="P2326" s="1011">
        <v>10</v>
      </c>
      <c r="Q2326" s="1011">
        <v>66.64</v>
      </c>
      <c r="R2326" s="1011">
        <v>6.94</v>
      </c>
      <c r="S2326" s="1011">
        <v>1.91140431</v>
      </c>
      <c r="T2326" s="1011">
        <v>0</v>
      </c>
      <c r="U2326" s="1011">
        <v>0</v>
      </c>
      <c r="V2326" s="1011">
        <v>6.94</v>
      </c>
      <c r="W2326" s="1011" t="s">
        <v>1464</v>
      </c>
      <c r="X2326" s="1011" t="s">
        <v>1331</v>
      </c>
      <c r="Y2326" s="1011" t="s">
        <v>2123</v>
      </c>
      <c r="AA2326" s="1011" t="s">
        <v>2124</v>
      </c>
      <c r="AB2326" s="1011" t="s">
        <v>140</v>
      </c>
    </row>
    <row r="2327" spans="1:28" x14ac:dyDescent="0.25">
      <c r="A2327" s="1011">
        <v>64042872</v>
      </c>
      <c r="B2327" s="1011" t="s">
        <v>1364</v>
      </c>
      <c r="C2327" s="1011" t="s">
        <v>1365</v>
      </c>
      <c r="D2327" s="1011" t="s">
        <v>1</v>
      </c>
      <c r="E2327" s="1011" t="s">
        <v>135</v>
      </c>
      <c r="F2327" s="1011" t="s">
        <v>34</v>
      </c>
      <c r="G2327" s="1011" t="s">
        <v>34</v>
      </c>
      <c r="H2327" s="1011" t="s">
        <v>529</v>
      </c>
      <c r="I2327" s="1011" t="s">
        <v>1366</v>
      </c>
      <c r="J2327" s="1011" t="s">
        <v>1354</v>
      </c>
      <c r="K2327" s="1011" t="s">
        <v>1329</v>
      </c>
      <c r="L2327" s="1011" t="s">
        <v>47</v>
      </c>
      <c r="M2327" s="1011" t="s">
        <v>198</v>
      </c>
      <c r="N2327" s="1011">
        <v>17</v>
      </c>
      <c r="O2327" s="1011">
        <v>2</v>
      </c>
      <c r="P2327" s="1011">
        <v>217.79</v>
      </c>
      <c r="Q2327" s="1011">
        <v>1956.41</v>
      </c>
      <c r="R2327" s="1011">
        <v>213.56</v>
      </c>
      <c r="S2327" s="1011">
        <v>9.8759999999999994</v>
      </c>
      <c r="T2327" s="1011">
        <v>0</v>
      </c>
      <c r="U2327" s="1011">
        <v>0</v>
      </c>
      <c r="V2327" s="1011">
        <v>213.56</v>
      </c>
      <c r="W2327" s="1011" t="s">
        <v>1355</v>
      </c>
      <c r="X2327" s="1011" t="s">
        <v>1331</v>
      </c>
      <c r="Y2327" s="1011" t="s">
        <v>1367</v>
      </c>
      <c r="AA2327" s="1011" t="s">
        <v>1368</v>
      </c>
      <c r="AB2327" s="1011" t="s">
        <v>140</v>
      </c>
    </row>
    <row r="2328" spans="1:28" x14ac:dyDescent="0.25">
      <c r="A2328" s="1011">
        <v>34137794</v>
      </c>
      <c r="B2328" s="1011" t="s">
        <v>1520</v>
      </c>
      <c r="C2328" s="1011" t="s">
        <v>1326</v>
      </c>
      <c r="D2328" s="1011" t="s">
        <v>1</v>
      </c>
      <c r="E2328" s="1011" t="s">
        <v>135</v>
      </c>
      <c r="F2328" s="1011" t="s">
        <v>14</v>
      </c>
      <c r="G2328" s="1011" t="s">
        <v>14</v>
      </c>
      <c r="H2328" s="1011" t="s">
        <v>100</v>
      </c>
      <c r="I2328" s="1011" t="s">
        <v>1521</v>
      </c>
      <c r="J2328" s="1011" t="s">
        <v>1522</v>
      </c>
      <c r="K2328" s="1011" t="s">
        <v>1329</v>
      </c>
      <c r="L2328" s="1011" t="s">
        <v>47</v>
      </c>
      <c r="M2328" s="1011" t="s">
        <v>198</v>
      </c>
      <c r="N2328" s="1011">
        <v>1.25</v>
      </c>
      <c r="O2328" s="1011">
        <v>1.25</v>
      </c>
      <c r="P2328" s="1011">
        <v>25</v>
      </c>
      <c r="Q2328" s="1011">
        <v>68.13</v>
      </c>
      <c r="R2328" s="1011">
        <v>17.940000000000001</v>
      </c>
      <c r="S2328" s="1011">
        <v>6.8996004600000003</v>
      </c>
      <c r="T2328" s="1011">
        <v>0</v>
      </c>
      <c r="U2328" s="1011">
        <v>0</v>
      </c>
      <c r="V2328" s="1011">
        <v>17.940000000000001</v>
      </c>
      <c r="W2328" s="1011" t="s">
        <v>1523</v>
      </c>
      <c r="X2328" s="1011" t="s">
        <v>1331</v>
      </c>
      <c r="Y2328" s="1011" t="s">
        <v>1524</v>
      </c>
      <c r="AA2328" s="1011" t="s">
        <v>1525</v>
      </c>
      <c r="AB2328" s="1011" t="s">
        <v>140</v>
      </c>
    </row>
    <row r="2329" spans="1:28" x14ac:dyDescent="0.25">
      <c r="A2329" s="1011">
        <v>83766972</v>
      </c>
      <c r="B2329" s="1011" t="s">
        <v>2230</v>
      </c>
      <c r="C2329" s="1011" t="s">
        <v>1326</v>
      </c>
      <c r="D2329" s="1011" t="s">
        <v>1</v>
      </c>
      <c r="E2329" s="1011" t="s">
        <v>135</v>
      </c>
      <c r="F2329" s="1011" t="s">
        <v>0</v>
      </c>
      <c r="G2329" s="1011" t="s">
        <v>0</v>
      </c>
      <c r="H2329" s="1011" t="s">
        <v>530</v>
      </c>
      <c r="I2329" s="1011" t="s">
        <v>1327</v>
      </c>
      <c r="J2329" s="1011" t="s">
        <v>1328</v>
      </c>
      <c r="K2329" s="1011" t="s">
        <v>1329</v>
      </c>
      <c r="L2329" s="1011" t="s">
        <v>47</v>
      </c>
      <c r="M2329" s="1011" t="s">
        <v>198</v>
      </c>
      <c r="N2329" s="1011">
        <v>15</v>
      </c>
      <c r="O2329" s="1011">
        <v>12</v>
      </c>
      <c r="P2329" s="1011">
        <v>369.1</v>
      </c>
      <c r="Q2329" s="1011">
        <v>1124.51</v>
      </c>
      <c r="R2329" s="1011">
        <v>172.52</v>
      </c>
      <c r="S2329" s="1011">
        <v>95.099375129999999</v>
      </c>
      <c r="T2329" s="1011">
        <v>0</v>
      </c>
      <c r="U2329" s="1011">
        <v>0</v>
      </c>
      <c r="V2329" s="1011">
        <v>172.52</v>
      </c>
      <c r="W2329" s="1011" t="s">
        <v>1330</v>
      </c>
      <c r="X2329" s="1011" t="s">
        <v>1331</v>
      </c>
      <c r="Y2329" s="1011" t="s">
        <v>2231</v>
      </c>
      <c r="AA2329" s="1011" t="s">
        <v>2232</v>
      </c>
      <c r="AB2329" s="1011" t="s">
        <v>140</v>
      </c>
    </row>
    <row r="2330" spans="1:28" x14ac:dyDescent="0.25">
      <c r="A2330" s="1011">
        <v>54277843</v>
      </c>
      <c r="B2330" s="1011" t="s">
        <v>1950</v>
      </c>
      <c r="C2330" s="1011" t="s">
        <v>1326</v>
      </c>
      <c r="D2330" s="1011" t="s">
        <v>1</v>
      </c>
      <c r="E2330" s="1011" t="s">
        <v>135</v>
      </c>
      <c r="F2330" s="1011" t="s">
        <v>38</v>
      </c>
      <c r="G2330" s="1011" t="s">
        <v>38</v>
      </c>
      <c r="H2330" s="1011" t="s">
        <v>91</v>
      </c>
      <c r="I2330" s="1011" t="s">
        <v>1951</v>
      </c>
      <c r="J2330" s="1011" t="s">
        <v>1475</v>
      </c>
      <c r="K2330" s="1011" t="s">
        <v>1329</v>
      </c>
      <c r="L2330" s="1011" t="s">
        <v>47</v>
      </c>
      <c r="M2330" s="1011" t="s">
        <v>198</v>
      </c>
      <c r="N2330" s="1011">
        <v>3</v>
      </c>
      <c r="O2330" s="1011">
        <v>0</v>
      </c>
      <c r="P2330" s="1011">
        <v>13.2</v>
      </c>
      <c r="Q2330" s="1011">
        <v>149.69999999999999</v>
      </c>
      <c r="R2330" s="1011">
        <v>14.3</v>
      </c>
      <c r="S2330" s="1011">
        <v>2.6927932999999999</v>
      </c>
      <c r="T2330" s="1011">
        <v>0</v>
      </c>
      <c r="U2330" s="1011">
        <v>0</v>
      </c>
      <c r="V2330" s="1011">
        <v>14.3</v>
      </c>
      <c r="W2330" s="1011" t="s">
        <v>1476</v>
      </c>
      <c r="X2330" s="1011" t="s">
        <v>1331</v>
      </c>
      <c r="Y2330" s="1011" t="s">
        <v>1952</v>
      </c>
      <c r="AA2330" s="1011" t="s">
        <v>1953</v>
      </c>
      <c r="AB2330" s="1011" t="s">
        <v>140</v>
      </c>
    </row>
    <row r="2331" spans="1:28" x14ac:dyDescent="0.25">
      <c r="A2331" s="1011">
        <v>3929775</v>
      </c>
      <c r="B2331" s="1011" t="s">
        <v>2501</v>
      </c>
      <c r="C2331" s="1011" t="s">
        <v>1326</v>
      </c>
      <c r="D2331" s="1011" t="s">
        <v>1</v>
      </c>
      <c r="E2331" s="1011" t="s">
        <v>135</v>
      </c>
      <c r="F2331" s="1011" t="s">
        <v>34</v>
      </c>
      <c r="G2331" s="1011" t="s">
        <v>34</v>
      </c>
      <c r="H2331" s="1011" t="s">
        <v>96</v>
      </c>
      <c r="I2331" s="1011" t="s">
        <v>2105</v>
      </c>
      <c r="J2331" s="1011" t="s">
        <v>2106</v>
      </c>
      <c r="K2331" s="1011" t="s">
        <v>1329</v>
      </c>
      <c r="L2331" s="1011" t="s">
        <v>47</v>
      </c>
      <c r="M2331" s="1011" t="s">
        <v>198</v>
      </c>
      <c r="N2331" s="1011">
        <v>16</v>
      </c>
      <c r="O2331" s="1011">
        <v>16</v>
      </c>
      <c r="P2331" s="1011">
        <v>14.88</v>
      </c>
      <c r="Q2331" s="1011">
        <v>112.32</v>
      </c>
      <c r="R2331" s="1011">
        <v>21.07</v>
      </c>
      <c r="S2331" s="1011">
        <v>7.6</v>
      </c>
      <c r="T2331" s="1011">
        <v>0</v>
      </c>
      <c r="U2331" s="1011">
        <v>0</v>
      </c>
      <c r="V2331" s="1011">
        <v>21.07</v>
      </c>
      <c r="W2331" s="1011" t="s">
        <v>2502</v>
      </c>
      <c r="X2331" s="1011" t="s">
        <v>1331</v>
      </c>
      <c r="Y2331" s="1011" t="s">
        <v>2503</v>
      </c>
      <c r="AA2331" s="1011" t="s">
        <v>2504</v>
      </c>
      <c r="AB2331" s="1011" t="s">
        <v>140</v>
      </c>
    </row>
    <row r="2332" spans="1:28" x14ac:dyDescent="0.25">
      <c r="A2332" s="1011">
        <v>63935860</v>
      </c>
      <c r="B2332" s="1011" t="s">
        <v>2396</v>
      </c>
      <c r="C2332" s="1011" t="s">
        <v>1326</v>
      </c>
      <c r="D2332" s="1011" t="s">
        <v>1</v>
      </c>
      <c r="E2332" s="1011" t="s">
        <v>135</v>
      </c>
      <c r="F2332" s="1011" t="s">
        <v>14</v>
      </c>
      <c r="G2332" s="1011" t="s">
        <v>14</v>
      </c>
      <c r="H2332" s="1011" t="s">
        <v>93</v>
      </c>
      <c r="I2332" s="1011" t="s">
        <v>2159</v>
      </c>
      <c r="J2332" s="1011" t="s">
        <v>2160</v>
      </c>
      <c r="K2332" s="1011" t="s">
        <v>1329</v>
      </c>
      <c r="L2332" s="1011" t="s">
        <v>47</v>
      </c>
      <c r="M2332" s="1011" t="s">
        <v>198</v>
      </c>
      <c r="N2332" s="1011">
        <v>177</v>
      </c>
      <c r="O2332" s="1011">
        <v>56</v>
      </c>
      <c r="P2332" s="1011">
        <v>5901.55</v>
      </c>
      <c r="Q2332" s="1011">
        <v>4752.41</v>
      </c>
      <c r="R2332" s="1011">
        <v>-68.09</v>
      </c>
      <c r="S2332" s="1011">
        <v>463.27690013</v>
      </c>
      <c r="T2332" s="1011">
        <v>0</v>
      </c>
      <c r="U2332" s="1011">
        <v>0</v>
      </c>
      <c r="V2332" s="1011">
        <v>-68.09</v>
      </c>
      <c r="W2332" s="1011" t="s">
        <v>2161</v>
      </c>
      <c r="X2332" s="1011" t="s">
        <v>1331</v>
      </c>
      <c r="Y2332" s="1011" t="s">
        <v>2397</v>
      </c>
      <c r="AA2332" s="1011" t="s">
        <v>2398</v>
      </c>
      <c r="AB2332" s="1011" t="s">
        <v>140</v>
      </c>
    </row>
    <row r="2333" spans="1:28" x14ac:dyDescent="0.25">
      <c r="A2333" s="1011">
        <v>44143477</v>
      </c>
      <c r="B2333" s="1011" t="s">
        <v>1845</v>
      </c>
      <c r="C2333" s="1011" t="s">
        <v>1326</v>
      </c>
      <c r="D2333" s="1011" t="s">
        <v>1</v>
      </c>
      <c r="E2333" s="1011" t="s">
        <v>135</v>
      </c>
      <c r="F2333" s="1011" t="s">
        <v>14</v>
      </c>
      <c r="G2333" s="1011" t="s">
        <v>14</v>
      </c>
      <c r="H2333" s="1011" t="s">
        <v>98</v>
      </c>
      <c r="I2333" s="1011" t="s">
        <v>1410</v>
      </c>
      <c r="J2333" s="1011" t="s">
        <v>1411</v>
      </c>
      <c r="K2333" s="1011" t="s">
        <v>1329</v>
      </c>
      <c r="L2333" s="1011" t="s">
        <v>47</v>
      </c>
      <c r="M2333" s="1011" t="s">
        <v>198</v>
      </c>
      <c r="N2333" s="1011">
        <v>486.19439999999997</v>
      </c>
      <c r="O2333" s="1011">
        <v>414.19439999999997</v>
      </c>
      <c r="P2333" s="1011">
        <v>10611.61</v>
      </c>
      <c r="Q2333" s="1011">
        <v>12580.8</v>
      </c>
      <c r="R2333" s="1011">
        <v>858.35</v>
      </c>
      <c r="S2333" s="1011">
        <v>2332.8333437299998</v>
      </c>
      <c r="T2333" s="1011">
        <v>0</v>
      </c>
      <c r="U2333" s="1011">
        <v>0</v>
      </c>
      <c r="V2333" s="1011">
        <v>858.35</v>
      </c>
      <c r="W2333" s="1011" t="s">
        <v>80</v>
      </c>
      <c r="X2333" s="1011" t="s">
        <v>1331</v>
      </c>
      <c r="Y2333" s="1011" t="s">
        <v>1846</v>
      </c>
      <c r="AA2333" s="1011" t="s">
        <v>1847</v>
      </c>
      <c r="AB2333" s="1011" t="s">
        <v>140</v>
      </c>
    </row>
    <row r="2334" spans="1:28" x14ac:dyDescent="0.25">
      <c r="A2334" s="1011">
        <v>14270797</v>
      </c>
      <c r="B2334" s="1011" t="s">
        <v>2424</v>
      </c>
      <c r="C2334" s="1011" t="s">
        <v>1326</v>
      </c>
      <c r="D2334" s="1011" t="s">
        <v>1</v>
      </c>
      <c r="E2334" s="1011" t="s">
        <v>135</v>
      </c>
      <c r="F2334" s="1011" t="s">
        <v>34</v>
      </c>
      <c r="G2334" s="1011" t="s">
        <v>34</v>
      </c>
      <c r="H2334" s="1011" t="s">
        <v>530</v>
      </c>
      <c r="I2334" s="1011" t="s">
        <v>1462</v>
      </c>
      <c r="J2334" s="1011" t="s">
        <v>1463</v>
      </c>
      <c r="K2334" s="1011" t="s">
        <v>1329</v>
      </c>
      <c r="L2334" s="1011" t="s">
        <v>47</v>
      </c>
      <c r="M2334" s="1011" t="s">
        <v>198</v>
      </c>
      <c r="N2334" s="1011">
        <v>237</v>
      </c>
      <c r="O2334" s="1011">
        <v>228</v>
      </c>
      <c r="P2334" s="1011">
        <v>9816.93</v>
      </c>
      <c r="Q2334" s="1011">
        <v>27146.34</v>
      </c>
      <c r="R2334" s="1011">
        <v>2194.8200000000002</v>
      </c>
      <c r="S2334" s="1011">
        <v>2777.8505873499998</v>
      </c>
      <c r="T2334" s="1011">
        <v>0</v>
      </c>
      <c r="U2334" s="1011">
        <v>0</v>
      </c>
      <c r="V2334" s="1011">
        <v>2194.8200000000002</v>
      </c>
      <c r="W2334" s="1011" t="s">
        <v>1464</v>
      </c>
      <c r="X2334" s="1011" t="s">
        <v>1331</v>
      </c>
      <c r="Y2334" s="1011" t="s">
        <v>2425</v>
      </c>
      <c r="AA2334" s="1011" t="s">
        <v>2081</v>
      </c>
      <c r="AB2334" s="1011" t="s">
        <v>140</v>
      </c>
    </row>
    <row r="2335" spans="1:28" x14ac:dyDescent="0.25">
      <c r="A2335" s="1011">
        <v>84105592</v>
      </c>
      <c r="B2335" s="1011" t="s">
        <v>2478</v>
      </c>
      <c r="C2335" s="1011" t="s">
        <v>1326</v>
      </c>
      <c r="D2335" s="1011" t="s">
        <v>1</v>
      </c>
      <c r="E2335" s="1011" t="s">
        <v>135</v>
      </c>
      <c r="F2335" s="1011" t="s">
        <v>11</v>
      </c>
      <c r="G2335" s="1011" t="s">
        <v>11</v>
      </c>
      <c r="H2335" s="1011" t="s">
        <v>99</v>
      </c>
      <c r="I2335" s="1011" t="s">
        <v>2479</v>
      </c>
      <c r="J2335" s="1011" t="s">
        <v>1360</v>
      </c>
      <c r="K2335" s="1011" t="s">
        <v>1329</v>
      </c>
      <c r="L2335" s="1011" t="s">
        <v>47</v>
      </c>
      <c r="M2335" s="1011" t="s">
        <v>198</v>
      </c>
      <c r="N2335" s="1011">
        <v>98</v>
      </c>
      <c r="O2335" s="1011">
        <v>0</v>
      </c>
      <c r="P2335" s="1011">
        <v>980</v>
      </c>
      <c r="Q2335" s="1011">
        <v>2876.3</v>
      </c>
      <c r="R2335" s="1011">
        <v>172.48</v>
      </c>
      <c r="S2335" s="1011">
        <v>181.26630659</v>
      </c>
      <c r="T2335" s="1011">
        <v>0</v>
      </c>
      <c r="U2335" s="1011">
        <v>0</v>
      </c>
      <c r="V2335" s="1011">
        <v>172.48</v>
      </c>
      <c r="W2335" s="1011" t="s">
        <v>1361</v>
      </c>
      <c r="X2335" s="1011" t="s">
        <v>1331</v>
      </c>
      <c r="Y2335" s="1011" t="s">
        <v>2480</v>
      </c>
      <c r="AA2335" s="1011" t="s">
        <v>2481</v>
      </c>
      <c r="AB2335" s="1011" t="s">
        <v>140</v>
      </c>
    </row>
    <row r="2336" spans="1:28" x14ac:dyDescent="0.25">
      <c r="A2336" s="1011">
        <v>4180501</v>
      </c>
      <c r="B2336" s="1011" t="s">
        <v>1697</v>
      </c>
      <c r="C2336" s="1011" t="s">
        <v>1326</v>
      </c>
      <c r="D2336" s="1011" t="s">
        <v>1</v>
      </c>
      <c r="E2336" s="1011" t="s">
        <v>135</v>
      </c>
      <c r="F2336" s="1011" t="s">
        <v>14</v>
      </c>
      <c r="G2336" s="1011" t="s">
        <v>14</v>
      </c>
      <c r="H2336" s="1011" t="s">
        <v>98</v>
      </c>
      <c r="I2336" s="1011" t="s">
        <v>1698</v>
      </c>
      <c r="J2336" s="1011" t="s">
        <v>1528</v>
      </c>
      <c r="K2336" s="1011" t="s">
        <v>1329</v>
      </c>
      <c r="L2336" s="1011" t="s">
        <v>47</v>
      </c>
      <c r="M2336" s="1011" t="s">
        <v>198</v>
      </c>
      <c r="N2336" s="1011">
        <v>352.83330000000001</v>
      </c>
      <c r="O2336" s="1011">
        <v>348.83330000000001</v>
      </c>
      <c r="P2336" s="1011">
        <v>8078.78</v>
      </c>
      <c r="Q2336" s="1011">
        <v>10858.84</v>
      </c>
      <c r="R2336" s="1011">
        <v>1357.47</v>
      </c>
      <c r="S2336" s="1011">
        <v>1279.7868941300001</v>
      </c>
      <c r="T2336" s="1011">
        <v>0</v>
      </c>
      <c r="U2336" s="1011">
        <v>0</v>
      </c>
      <c r="V2336" s="1011">
        <v>1357.47</v>
      </c>
      <c r="W2336" s="1011" t="s">
        <v>1529</v>
      </c>
      <c r="X2336" s="1011" t="s">
        <v>1331</v>
      </c>
      <c r="Y2336" s="1011" t="s">
        <v>1699</v>
      </c>
      <c r="AA2336" s="1011" t="s">
        <v>1700</v>
      </c>
      <c r="AB2336" s="1011" t="s">
        <v>140</v>
      </c>
    </row>
    <row r="2337" spans="1:28" x14ac:dyDescent="0.25">
      <c r="A2337" s="1011">
        <v>64042872</v>
      </c>
      <c r="B2337" s="1011" t="s">
        <v>1364</v>
      </c>
      <c r="C2337" s="1011" t="s">
        <v>1365</v>
      </c>
      <c r="D2337" s="1011" t="s">
        <v>1</v>
      </c>
      <c r="E2337" s="1011" t="s">
        <v>135</v>
      </c>
      <c r="F2337" s="1011" t="s">
        <v>34</v>
      </c>
      <c r="G2337" s="1011" t="s">
        <v>34</v>
      </c>
      <c r="H2337" s="1011" t="s">
        <v>90</v>
      </c>
      <c r="I2337" s="1011" t="s">
        <v>1366</v>
      </c>
      <c r="J2337" s="1011" t="s">
        <v>1354</v>
      </c>
      <c r="K2337" s="1011" t="s">
        <v>1329</v>
      </c>
      <c r="L2337" s="1011" t="s">
        <v>47</v>
      </c>
      <c r="M2337" s="1011" t="s">
        <v>198</v>
      </c>
      <c r="N2337" s="1011">
        <v>389</v>
      </c>
      <c r="O2337" s="1011">
        <v>383</v>
      </c>
      <c r="P2337" s="1011">
        <v>12564.59</v>
      </c>
      <c r="Q2337" s="1011">
        <v>30979.14</v>
      </c>
      <c r="R2337" s="1011">
        <v>1647.78</v>
      </c>
      <c r="S2337" s="1011">
        <v>2206.39654303</v>
      </c>
      <c r="T2337" s="1011">
        <v>7.05</v>
      </c>
      <c r="U2337" s="1011">
        <v>10.56</v>
      </c>
      <c r="V2337" s="1011">
        <v>1658.34</v>
      </c>
      <c r="W2337" s="1011" t="s">
        <v>1355</v>
      </c>
      <c r="X2337" s="1011" t="s">
        <v>1331</v>
      </c>
      <c r="Y2337" s="1011" t="s">
        <v>1367</v>
      </c>
      <c r="AA2337" s="1011" t="s">
        <v>1368</v>
      </c>
      <c r="AB2337" s="1011" t="s">
        <v>140</v>
      </c>
    </row>
    <row r="2338" spans="1:28" x14ac:dyDescent="0.25">
      <c r="A2338" s="1011">
        <v>63998637</v>
      </c>
      <c r="B2338" s="1011" t="s">
        <v>2297</v>
      </c>
      <c r="C2338" s="1011" t="s">
        <v>1326</v>
      </c>
      <c r="D2338" s="1011" t="s">
        <v>1</v>
      </c>
      <c r="E2338" s="1011" t="s">
        <v>135</v>
      </c>
      <c r="F2338" s="1011" t="s">
        <v>20</v>
      </c>
      <c r="G2338" s="1011" t="s">
        <v>20</v>
      </c>
      <c r="H2338" s="1011" t="s">
        <v>90</v>
      </c>
      <c r="I2338" s="1011" t="s">
        <v>2212</v>
      </c>
      <c r="J2338" s="1011" t="s">
        <v>1669</v>
      </c>
      <c r="K2338" s="1011" t="s">
        <v>1329</v>
      </c>
      <c r="L2338" s="1011" t="s">
        <v>47</v>
      </c>
      <c r="M2338" s="1011" t="s">
        <v>198</v>
      </c>
      <c r="N2338" s="1011">
        <v>113</v>
      </c>
      <c r="O2338" s="1011">
        <v>101</v>
      </c>
      <c r="P2338" s="1011">
        <v>3410</v>
      </c>
      <c r="Q2338" s="1011">
        <v>5204.07</v>
      </c>
      <c r="R2338" s="1011">
        <v>536.53</v>
      </c>
      <c r="S2338" s="1011">
        <v>633.12346016000004</v>
      </c>
      <c r="T2338" s="1011">
        <v>0</v>
      </c>
      <c r="U2338" s="1011">
        <v>0</v>
      </c>
      <c r="V2338" s="1011">
        <v>536.53</v>
      </c>
      <c r="W2338" s="1011" t="s">
        <v>1670</v>
      </c>
      <c r="X2338" s="1011" t="s">
        <v>1331</v>
      </c>
      <c r="Y2338" s="1011" t="s">
        <v>2298</v>
      </c>
      <c r="AA2338" s="1011" t="s">
        <v>2299</v>
      </c>
      <c r="AB2338" s="1011" t="s">
        <v>140</v>
      </c>
    </row>
    <row r="2339" spans="1:28" x14ac:dyDescent="0.25">
      <c r="A2339" s="1011">
        <v>64062466</v>
      </c>
      <c r="B2339" s="1011" t="s">
        <v>1414</v>
      </c>
      <c r="C2339" s="1011" t="s">
        <v>1326</v>
      </c>
      <c r="D2339" s="1011" t="s">
        <v>1</v>
      </c>
      <c r="E2339" s="1011" t="s">
        <v>135</v>
      </c>
      <c r="F2339" s="1011" t="s">
        <v>62</v>
      </c>
      <c r="G2339" s="1011" t="s">
        <v>62</v>
      </c>
      <c r="H2339" s="1011" t="s">
        <v>89</v>
      </c>
      <c r="I2339" s="1011" t="s">
        <v>1415</v>
      </c>
      <c r="J2339" s="1011" t="s">
        <v>1416</v>
      </c>
      <c r="K2339" s="1011" t="s">
        <v>1329</v>
      </c>
      <c r="L2339" s="1011" t="s">
        <v>47</v>
      </c>
      <c r="M2339" s="1011" t="s">
        <v>198</v>
      </c>
      <c r="N2339" s="1011">
        <v>99</v>
      </c>
      <c r="O2339" s="1011">
        <v>0</v>
      </c>
      <c r="P2339" s="1011">
        <v>1047</v>
      </c>
      <c r="Q2339" s="1011">
        <v>2708.32</v>
      </c>
      <c r="R2339" s="1011">
        <v>130.74709414</v>
      </c>
      <c r="S2339" s="1011">
        <v>193.07595305999999</v>
      </c>
      <c r="T2339" s="1011">
        <v>7.7570941400000004</v>
      </c>
      <c r="U2339" s="1011">
        <v>0</v>
      </c>
      <c r="V2339" s="1011">
        <v>130.49</v>
      </c>
      <c r="W2339" s="1011" t="s">
        <v>1397</v>
      </c>
      <c r="X2339" s="1011" t="s">
        <v>1331</v>
      </c>
      <c r="Y2339" s="1011" t="s">
        <v>1417</v>
      </c>
      <c r="AA2339" s="1011" t="s">
        <v>1418</v>
      </c>
      <c r="AB2339" s="1011" t="s">
        <v>140</v>
      </c>
    </row>
    <row r="2340" spans="1:28" x14ac:dyDescent="0.25">
      <c r="A2340" s="1011">
        <v>23754310</v>
      </c>
      <c r="B2340" s="1011" t="s">
        <v>1821</v>
      </c>
      <c r="C2340" s="1011" t="s">
        <v>1326</v>
      </c>
      <c r="D2340" s="1011" t="s">
        <v>1</v>
      </c>
      <c r="E2340" s="1011" t="s">
        <v>135</v>
      </c>
      <c r="F2340" s="1011" t="s">
        <v>11</v>
      </c>
      <c r="G2340" s="1011" t="s">
        <v>11</v>
      </c>
      <c r="H2340" s="1011" t="s">
        <v>95</v>
      </c>
      <c r="I2340" s="1011" t="s">
        <v>1822</v>
      </c>
      <c r="J2340" s="1011" t="s">
        <v>1823</v>
      </c>
      <c r="K2340" s="1011" t="s">
        <v>1329</v>
      </c>
      <c r="L2340" s="1011" t="s">
        <v>47</v>
      </c>
      <c r="M2340" s="1011" t="s">
        <v>198</v>
      </c>
      <c r="N2340" s="1011">
        <v>333.95839999999998</v>
      </c>
      <c r="O2340" s="1011">
        <v>104.9584</v>
      </c>
      <c r="P2340" s="1011">
        <v>6465.55</v>
      </c>
      <c r="Q2340" s="1011">
        <v>7581.97</v>
      </c>
      <c r="R2340" s="1011">
        <v>270.38019234000001</v>
      </c>
      <c r="S2340" s="1011">
        <v>1470.76094506</v>
      </c>
      <c r="T2340" s="1011">
        <v>-1.9807660000000001E-2</v>
      </c>
      <c r="U2340" s="1011">
        <v>0</v>
      </c>
      <c r="V2340" s="1011">
        <v>270.39999999999998</v>
      </c>
      <c r="W2340" s="1011" t="s">
        <v>1824</v>
      </c>
      <c r="X2340" s="1011" t="s">
        <v>1331</v>
      </c>
      <c r="Y2340" s="1011" t="s">
        <v>1825</v>
      </c>
      <c r="AA2340" s="1011" t="s">
        <v>1826</v>
      </c>
      <c r="AB2340" s="1011" t="s">
        <v>140</v>
      </c>
    </row>
    <row r="2341" spans="1:28" x14ac:dyDescent="0.25">
      <c r="A2341" s="1011">
        <v>3756327</v>
      </c>
      <c r="B2341" s="1011" t="s">
        <v>2348</v>
      </c>
      <c r="C2341" s="1011" t="s">
        <v>1326</v>
      </c>
      <c r="D2341" s="1011" t="s">
        <v>1</v>
      </c>
      <c r="E2341" s="1011" t="s">
        <v>135</v>
      </c>
      <c r="F2341" s="1011" t="s">
        <v>14</v>
      </c>
      <c r="G2341" s="1011" t="s">
        <v>14</v>
      </c>
      <c r="H2341" s="1011" t="s">
        <v>90</v>
      </c>
      <c r="I2341" s="1011" t="s">
        <v>1879</v>
      </c>
      <c r="J2341" s="1011" t="s">
        <v>1880</v>
      </c>
      <c r="K2341" s="1011" t="s">
        <v>1329</v>
      </c>
      <c r="L2341" s="1011" t="s">
        <v>47</v>
      </c>
      <c r="M2341" s="1011" t="s">
        <v>198</v>
      </c>
      <c r="N2341" s="1011">
        <v>109</v>
      </c>
      <c r="O2341" s="1011">
        <v>102</v>
      </c>
      <c r="P2341" s="1011">
        <v>1090</v>
      </c>
      <c r="Q2341" s="1011">
        <v>3935.7</v>
      </c>
      <c r="R2341" s="1011">
        <v>760.38</v>
      </c>
      <c r="S2341" s="1011">
        <v>569.4</v>
      </c>
      <c r="T2341" s="1011">
        <v>0</v>
      </c>
      <c r="U2341" s="1011">
        <v>0</v>
      </c>
      <c r="V2341" s="1011">
        <v>760.38</v>
      </c>
      <c r="W2341" s="1011" t="s">
        <v>1881</v>
      </c>
      <c r="X2341" s="1011" t="s">
        <v>1331</v>
      </c>
      <c r="Y2341" s="1011" t="s">
        <v>2349</v>
      </c>
      <c r="AA2341" s="1011" t="s">
        <v>2350</v>
      </c>
      <c r="AB2341" s="1011" t="s">
        <v>140</v>
      </c>
    </row>
    <row r="2342" spans="1:28" x14ac:dyDescent="0.25">
      <c r="A2342" s="1011">
        <v>94156445</v>
      </c>
      <c r="B2342" s="1011" t="s">
        <v>1922</v>
      </c>
      <c r="C2342" s="1011" t="s">
        <v>1326</v>
      </c>
      <c r="D2342" s="1011" t="s">
        <v>1</v>
      </c>
      <c r="E2342" s="1011" t="s">
        <v>135</v>
      </c>
      <c r="F2342" s="1011" t="s">
        <v>20</v>
      </c>
      <c r="G2342" s="1011" t="s">
        <v>20</v>
      </c>
      <c r="H2342" s="1011" t="s">
        <v>100</v>
      </c>
      <c r="I2342" s="1011" t="s">
        <v>1923</v>
      </c>
      <c r="J2342" s="1011" t="s">
        <v>1924</v>
      </c>
      <c r="K2342" s="1011" t="s">
        <v>1329</v>
      </c>
      <c r="L2342" s="1011" t="s">
        <v>47</v>
      </c>
      <c r="M2342" s="1011" t="s">
        <v>198</v>
      </c>
      <c r="N2342" s="1011">
        <v>538</v>
      </c>
      <c r="O2342" s="1011">
        <v>141</v>
      </c>
      <c r="P2342" s="1011">
        <v>13301.5</v>
      </c>
      <c r="Q2342" s="1011">
        <v>33456.21</v>
      </c>
      <c r="R2342" s="1011">
        <v>2216.9</v>
      </c>
      <c r="S2342" s="1011">
        <v>1945.01685094</v>
      </c>
      <c r="T2342" s="1011">
        <v>514</v>
      </c>
      <c r="U2342" s="1011">
        <v>38280.92</v>
      </c>
      <c r="V2342" s="1011">
        <v>3670.44</v>
      </c>
      <c r="W2342" s="1011" t="s">
        <v>1925</v>
      </c>
      <c r="X2342" s="1011" t="s">
        <v>1331</v>
      </c>
      <c r="Y2342" s="1011" t="s">
        <v>1926</v>
      </c>
      <c r="AA2342" s="1011" t="s">
        <v>1927</v>
      </c>
      <c r="AB2342" s="1011" t="s">
        <v>140</v>
      </c>
    </row>
    <row r="2343" spans="1:28" x14ac:dyDescent="0.25">
      <c r="A2343" s="1011">
        <v>53758215</v>
      </c>
      <c r="B2343" s="1011" t="s">
        <v>1771</v>
      </c>
      <c r="C2343" s="1011" t="s">
        <v>1326</v>
      </c>
      <c r="D2343" s="1011" t="s">
        <v>1</v>
      </c>
      <c r="E2343" s="1011" t="s">
        <v>135</v>
      </c>
      <c r="F2343" s="1011" t="s">
        <v>0</v>
      </c>
      <c r="G2343" s="1011" t="s">
        <v>0</v>
      </c>
      <c r="H2343" s="1011" t="s">
        <v>99</v>
      </c>
      <c r="I2343" s="1011" t="s">
        <v>1772</v>
      </c>
      <c r="J2343" s="1011" t="s">
        <v>1544</v>
      </c>
      <c r="K2343" s="1011" t="s">
        <v>1329</v>
      </c>
      <c r="L2343" s="1011" t="s">
        <v>47</v>
      </c>
      <c r="M2343" s="1011" t="s">
        <v>198</v>
      </c>
      <c r="N2343" s="1011">
        <v>288</v>
      </c>
      <c r="O2343" s="1011">
        <v>134</v>
      </c>
      <c r="P2343" s="1011">
        <v>6983.72</v>
      </c>
      <c r="Q2343" s="1011">
        <v>14899.77</v>
      </c>
      <c r="R2343" s="1011">
        <v>2605.6356006199999</v>
      </c>
      <c r="S2343" s="1011">
        <v>1756.2934836500001</v>
      </c>
      <c r="T2343" s="1011">
        <v>-0.13439938000000001</v>
      </c>
      <c r="U2343" s="1011">
        <v>0</v>
      </c>
      <c r="V2343" s="1011">
        <v>2605.77</v>
      </c>
      <c r="W2343" s="1011" t="s">
        <v>1545</v>
      </c>
      <c r="X2343" s="1011" t="s">
        <v>1331</v>
      </c>
      <c r="Y2343" s="1011" t="s">
        <v>1773</v>
      </c>
      <c r="AA2343" s="1011" t="s">
        <v>1774</v>
      </c>
      <c r="AB2343" s="1011" t="s">
        <v>140</v>
      </c>
    </row>
    <row r="2344" spans="1:28" x14ac:dyDescent="0.25">
      <c r="A2344" s="1011">
        <v>23991268</v>
      </c>
      <c r="B2344" s="1011" t="s">
        <v>1878</v>
      </c>
      <c r="C2344" s="1011" t="s">
        <v>1326</v>
      </c>
      <c r="D2344" s="1011" t="s">
        <v>1</v>
      </c>
      <c r="E2344" s="1011" t="s">
        <v>135</v>
      </c>
      <c r="F2344" s="1011" t="s">
        <v>0</v>
      </c>
      <c r="G2344" s="1011" t="s">
        <v>0</v>
      </c>
      <c r="H2344" s="1011" t="s">
        <v>529</v>
      </c>
      <c r="I2344" s="1011" t="s">
        <v>1879</v>
      </c>
      <c r="J2344" s="1011" t="s">
        <v>1880</v>
      </c>
      <c r="K2344" s="1011" t="s">
        <v>1329</v>
      </c>
      <c r="L2344" s="1011" t="s">
        <v>47</v>
      </c>
      <c r="M2344" s="1011" t="s">
        <v>198</v>
      </c>
      <c r="N2344" s="1011">
        <v>447</v>
      </c>
      <c r="O2344" s="1011">
        <v>344</v>
      </c>
      <c r="P2344" s="1011">
        <v>29948.080000000002</v>
      </c>
      <c r="Q2344" s="1011">
        <v>102976.89</v>
      </c>
      <c r="R2344" s="1011">
        <v>13410.121730770001</v>
      </c>
      <c r="S2344" s="1011">
        <v>2534.4280042800001</v>
      </c>
      <c r="T2344" s="1011">
        <v>0.16173077</v>
      </c>
      <c r="U2344" s="1011">
        <v>0</v>
      </c>
      <c r="V2344" s="1011">
        <v>13409.96</v>
      </c>
      <c r="W2344" s="1011" t="s">
        <v>1881</v>
      </c>
      <c r="X2344" s="1011" t="s">
        <v>1331</v>
      </c>
      <c r="Y2344" s="1011" t="s">
        <v>1882</v>
      </c>
      <c r="AA2344" s="1011" t="s">
        <v>1883</v>
      </c>
      <c r="AB2344" s="1011" t="s">
        <v>140</v>
      </c>
    </row>
    <row r="2345" spans="1:28" x14ac:dyDescent="0.25">
      <c r="A2345" s="1011">
        <v>43758200</v>
      </c>
      <c r="B2345" s="1011" t="s">
        <v>1718</v>
      </c>
      <c r="C2345" s="1011" t="s">
        <v>1326</v>
      </c>
      <c r="D2345" s="1011" t="s">
        <v>1</v>
      </c>
      <c r="E2345" s="1011" t="s">
        <v>135</v>
      </c>
      <c r="F2345" s="1011" t="s">
        <v>20</v>
      </c>
      <c r="G2345" s="1011" t="s">
        <v>20</v>
      </c>
      <c r="H2345" s="1011" t="s">
        <v>530</v>
      </c>
      <c r="I2345" s="1011" t="s">
        <v>1719</v>
      </c>
      <c r="J2345" s="1011" t="s">
        <v>1528</v>
      </c>
      <c r="K2345" s="1011" t="s">
        <v>1329</v>
      </c>
      <c r="L2345" s="1011" t="s">
        <v>47</v>
      </c>
      <c r="M2345" s="1011" t="s">
        <v>198</v>
      </c>
      <c r="N2345" s="1011">
        <v>81</v>
      </c>
      <c r="O2345" s="1011">
        <v>73</v>
      </c>
      <c r="P2345" s="1011">
        <v>3312.98</v>
      </c>
      <c r="Q2345" s="1011">
        <v>15432.45</v>
      </c>
      <c r="R2345" s="1011">
        <v>1613.7322282600001</v>
      </c>
      <c r="S2345" s="1011">
        <v>466.80174528999999</v>
      </c>
      <c r="T2345" s="1011">
        <v>4.45222826</v>
      </c>
      <c r="U2345" s="1011">
        <v>0</v>
      </c>
      <c r="V2345" s="1011">
        <v>1609.28</v>
      </c>
      <c r="W2345" s="1011" t="s">
        <v>1529</v>
      </c>
      <c r="X2345" s="1011" t="s">
        <v>1331</v>
      </c>
      <c r="Y2345" s="1011" t="s">
        <v>1720</v>
      </c>
      <c r="AA2345" s="1011" t="s">
        <v>1721</v>
      </c>
      <c r="AB2345" s="1011" t="s">
        <v>140</v>
      </c>
    </row>
    <row r="2346" spans="1:28" x14ac:dyDescent="0.25">
      <c r="A2346" s="1011">
        <v>23991268</v>
      </c>
      <c r="B2346" s="1011" t="s">
        <v>1878</v>
      </c>
      <c r="C2346" s="1011" t="s">
        <v>1326</v>
      </c>
      <c r="D2346" s="1011" t="s">
        <v>1</v>
      </c>
      <c r="E2346" s="1011" t="s">
        <v>135</v>
      </c>
      <c r="F2346" s="1011" t="s">
        <v>0</v>
      </c>
      <c r="G2346" s="1011" t="s">
        <v>0</v>
      </c>
      <c r="H2346" s="1011" t="s">
        <v>100</v>
      </c>
      <c r="I2346" s="1011" t="s">
        <v>1879</v>
      </c>
      <c r="J2346" s="1011" t="s">
        <v>1880</v>
      </c>
      <c r="K2346" s="1011" t="s">
        <v>1329</v>
      </c>
      <c r="L2346" s="1011" t="s">
        <v>47</v>
      </c>
      <c r="M2346" s="1011" t="s">
        <v>198</v>
      </c>
      <c r="N2346" s="1011">
        <v>242.5</v>
      </c>
      <c r="O2346" s="1011">
        <v>236.5</v>
      </c>
      <c r="P2346" s="1011">
        <v>4642.67</v>
      </c>
      <c r="Q2346" s="1011">
        <v>15926.05</v>
      </c>
      <c r="R2346" s="1011">
        <v>4436.83</v>
      </c>
      <c r="S2346" s="1011">
        <v>1488.3192374400001</v>
      </c>
      <c r="T2346" s="1011">
        <v>0</v>
      </c>
      <c r="U2346" s="1011">
        <v>0</v>
      </c>
      <c r="V2346" s="1011">
        <v>4436.83</v>
      </c>
      <c r="W2346" s="1011" t="s">
        <v>1881</v>
      </c>
      <c r="X2346" s="1011" t="s">
        <v>1331</v>
      </c>
      <c r="Y2346" s="1011" t="s">
        <v>1882</v>
      </c>
      <c r="AA2346" s="1011" t="s">
        <v>1883</v>
      </c>
      <c r="AB2346" s="1011" t="s">
        <v>140</v>
      </c>
    </row>
    <row r="2347" spans="1:28" x14ac:dyDescent="0.25">
      <c r="A2347" s="1011">
        <v>53758215</v>
      </c>
      <c r="B2347" s="1011" t="s">
        <v>1771</v>
      </c>
      <c r="C2347" s="1011" t="s">
        <v>1326</v>
      </c>
      <c r="D2347" s="1011" t="s">
        <v>1</v>
      </c>
      <c r="E2347" s="1011" t="s">
        <v>135</v>
      </c>
      <c r="F2347" s="1011" t="s">
        <v>0</v>
      </c>
      <c r="G2347" s="1011" t="s">
        <v>0</v>
      </c>
      <c r="H2347" s="1011" t="s">
        <v>92</v>
      </c>
      <c r="I2347" s="1011" t="s">
        <v>1772</v>
      </c>
      <c r="J2347" s="1011" t="s">
        <v>1544</v>
      </c>
      <c r="K2347" s="1011" t="s">
        <v>1329</v>
      </c>
      <c r="L2347" s="1011" t="s">
        <v>47</v>
      </c>
      <c r="M2347" s="1011" t="s">
        <v>198</v>
      </c>
      <c r="N2347" s="1011">
        <v>156.33320000000001</v>
      </c>
      <c r="O2347" s="1011">
        <v>155.33320000000001</v>
      </c>
      <c r="P2347" s="1011">
        <v>5355.28</v>
      </c>
      <c r="Q2347" s="1011">
        <v>3262.19</v>
      </c>
      <c r="R2347" s="1011">
        <v>70.790000000000006</v>
      </c>
      <c r="S2347" s="1011">
        <v>485.24564227000002</v>
      </c>
      <c r="T2347" s="1011">
        <v>0</v>
      </c>
      <c r="U2347" s="1011">
        <v>0</v>
      </c>
      <c r="V2347" s="1011">
        <v>70.790000000000006</v>
      </c>
      <c r="W2347" s="1011" t="s">
        <v>1545</v>
      </c>
      <c r="X2347" s="1011" t="s">
        <v>1331</v>
      </c>
      <c r="Y2347" s="1011" t="s">
        <v>1773</v>
      </c>
      <c r="AA2347" s="1011" t="s">
        <v>1774</v>
      </c>
      <c r="AB2347" s="1011" t="s">
        <v>140</v>
      </c>
    </row>
    <row r="2348" spans="1:28" x14ac:dyDescent="0.25">
      <c r="A2348" s="1011">
        <v>23942782</v>
      </c>
      <c r="B2348" s="1011" t="s">
        <v>2101</v>
      </c>
      <c r="C2348" s="1011" t="s">
        <v>1326</v>
      </c>
      <c r="D2348" s="1011" t="s">
        <v>1</v>
      </c>
      <c r="E2348" s="1011" t="s">
        <v>135</v>
      </c>
      <c r="F2348" s="1011" t="s">
        <v>34</v>
      </c>
      <c r="G2348" s="1011" t="s">
        <v>34</v>
      </c>
      <c r="H2348" s="1011" t="s">
        <v>97</v>
      </c>
      <c r="I2348" s="1011" t="s">
        <v>1376</v>
      </c>
      <c r="J2348" s="1011" t="s">
        <v>1377</v>
      </c>
      <c r="K2348" s="1011" t="s">
        <v>1329</v>
      </c>
      <c r="L2348" s="1011" t="s">
        <v>47</v>
      </c>
      <c r="M2348" s="1011" t="s">
        <v>198</v>
      </c>
      <c r="N2348" s="1011">
        <v>189.33320000000001</v>
      </c>
      <c r="O2348" s="1011">
        <v>107.33320000000001</v>
      </c>
      <c r="P2348" s="1011">
        <v>5584.83</v>
      </c>
      <c r="Q2348" s="1011">
        <v>7617.89</v>
      </c>
      <c r="R2348" s="1011">
        <v>1959.4636612500001</v>
      </c>
      <c r="S2348" s="1011">
        <v>1034.87819214</v>
      </c>
      <c r="T2348" s="1011">
        <v>3.66125E-3</v>
      </c>
      <c r="U2348" s="1011">
        <v>0</v>
      </c>
      <c r="V2348" s="1011">
        <v>1959.46</v>
      </c>
      <c r="W2348" s="1011" t="s">
        <v>1378</v>
      </c>
      <c r="X2348" s="1011" t="s">
        <v>1331</v>
      </c>
      <c r="Y2348" s="1011" t="s">
        <v>2102</v>
      </c>
      <c r="AA2348" s="1011" t="s">
        <v>2103</v>
      </c>
      <c r="AB2348" s="1011" t="s">
        <v>140</v>
      </c>
    </row>
    <row r="2349" spans="1:28" x14ac:dyDescent="0.25">
      <c r="A2349" s="1011">
        <v>14155451</v>
      </c>
      <c r="B2349" s="1011" t="s">
        <v>1928</v>
      </c>
      <c r="C2349" s="1011" t="s">
        <v>1326</v>
      </c>
      <c r="D2349" s="1011" t="s">
        <v>1</v>
      </c>
      <c r="E2349" s="1011" t="s">
        <v>135</v>
      </c>
      <c r="F2349" s="1011" t="s">
        <v>0</v>
      </c>
      <c r="G2349" s="1011" t="s">
        <v>0</v>
      </c>
      <c r="H2349" s="1011" t="s">
        <v>99</v>
      </c>
      <c r="I2349" s="1011" t="s">
        <v>1929</v>
      </c>
      <c r="J2349" s="1011" t="s">
        <v>1904</v>
      </c>
      <c r="K2349" s="1011" t="s">
        <v>1329</v>
      </c>
      <c r="L2349" s="1011" t="s">
        <v>47</v>
      </c>
      <c r="M2349" s="1011" t="s">
        <v>198</v>
      </c>
      <c r="N2349" s="1011">
        <v>111</v>
      </c>
      <c r="O2349" s="1011">
        <v>6</v>
      </c>
      <c r="P2349" s="1011">
        <v>2175.25</v>
      </c>
      <c r="Q2349" s="1011">
        <v>3191.5</v>
      </c>
      <c r="R2349" s="1011">
        <v>370.71</v>
      </c>
      <c r="S2349" s="1011">
        <v>263.50005727000001</v>
      </c>
      <c r="T2349" s="1011">
        <v>0</v>
      </c>
      <c r="U2349" s="1011">
        <v>0</v>
      </c>
      <c r="V2349" s="1011">
        <v>370.71</v>
      </c>
      <c r="W2349" s="1011" t="s">
        <v>1905</v>
      </c>
      <c r="X2349" s="1011" t="s">
        <v>1331</v>
      </c>
      <c r="Y2349" s="1011" t="s">
        <v>1930</v>
      </c>
      <c r="AA2349" s="1011" t="s">
        <v>1931</v>
      </c>
      <c r="AB2349" s="1011" t="s">
        <v>140</v>
      </c>
    </row>
    <row r="2350" spans="1:28" x14ac:dyDescent="0.25">
      <c r="A2350" s="1011">
        <v>3768215</v>
      </c>
      <c r="B2350" s="1011" t="s">
        <v>1801</v>
      </c>
      <c r="C2350" s="1011" t="s">
        <v>1326</v>
      </c>
      <c r="D2350" s="1011" t="s">
        <v>1</v>
      </c>
      <c r="E2350" s="1011" t="s">
        <v>135</v>
      </c>
      <c r="F2350" s="1011" t="s">
        <v>11</v>
      </c>
      <c r="G2350" s="1011" t="s">
        <v>11</v>
      </c>
      <c r="H2350" s="1011" t="s">
        <v>93</v>
      </c>
      <c r="I2350" s="1011" t="s">
        <v>1688</v>
      </c>
      <c r="J2350" s="1011" t="s">
        <v>1416</v>
      </c>
      <c r="K2350" s="1011" t="s">
        <v>1329</v>
      </c>
      <c r="L2350" s="1011" t="s">
        <v>47</v>
      </c>
      <c r="M2350" s="1011" t="s">
        <v>198</v>
      </c>
      <c r="N2350" s="1011">
        <v>181.75</v>
      </c>
      <c r="O2350" s="1011">
        <v>138.75</v>
      </c>
      <c r="P2350" s="1011">
        <v>2957.13</v>
      </c>
      <c r="Q2350" s="1011">
        <v>8636</v>
      </c>
      <c r="R2350" s="1011">
        <v>2341.4899999999998</v>
      </c>
      <c r="S2350" s="1011">
        <v>1884.42966333</v>
      </c>
      <c r="T2350" s="1011">
        <v>0</v>
      </c>
      <c r="U2350" s="1011">
        <v>0</v>
      </c>
      <c r="V2350" s="1011">
        <v>2341.4899999999998</v>
      </c>
      <c r="W2350" s="1011" t="s">
        <v>1397</v>
      </c>
      <c r="X2350" s="1011" t="s">
        <v>1331</v>
      </c>
      <c r="Y2350" s="1011" t="s">
        <v>1802</v>
      </c>
      <c r="AA2350" s="1011" t="s">
        <v>1803</v>
      </c>
      <c r="AB2350" s="1011" t="s">
        <v>140</v>
      </c>
    </row>
    <row r="2351" spans="1:28" x14ac:dyDescent="0.25">
      <c r="A2351" s="1011">
        <v>3757812</v>
      </c>
      <c r="B2351" s="1011" t="s">
        <v>1497</v>
      </c>
      <c r="C2351" s="1011" t="s">
        <v>1326</v>
      </c>
      <c r="D2351" s="1011" t="s">
        <v>1</v>
      </c>
      <c r="E2351" s="1011" t="s">
        <v>135</v>
      </c>
      <c r="F2351" s="1011" t="s">
        <v>11</v>
      </c>
      <c r="G2351" s="1011" t="s">
        <v>11</v>
      </c>
      <c r="H2351" s="1011" t="s">
        <v>98</v>
      </c>
      <c r="I2351" s="1011" t="s">
        <v>1359</v>
      </c>
      <c r="J2351" s="1011" t="s">
        <v>1360</v>
      </c>
      <c r="K2351" s="1011" t="s">
        <v>1329</v>
      </c>
      <c r="L2351" s="1011" t="s">
        <v>47</v>
      </c>
      <c r="M2351" s="1011" t="s">
        <v>198</v>
      </c>
      <c r="N2351" s="1011">
        <v>892.7</v>
      </c>
      <c r="O2351" s="1011">
        <v>877.7</v>
      </c>
      <c r="P2351" s="1011">
        <v>23652.41</v>
      </c>
      <c r="Q2351" s="1011">
        <v>21211.9</v>
      </c>
      <c r="R2351" s="1011">
        <v>2643.4</v>
      </c>
      <c r="S2351" s="1011">
        <v>3016.67797999</v>
      </c>
      <c r="T2351" s="1011">
        <v>0</v>
      </c>
      <c r="U2351" s="1011">
        <v>574.70000000000005</v>
      </c>
      <c r="V2351" s="1011">
        <v>3218.1</v>
      </c>
      <c r="W2351" s="1011" t="s">
        <v>1361</v>
      </c>
      <c r="X2351" s="1011" t="s">
        <v>1331</v>
      </c>
      <c r="Y2351" s="1011" t="s">
        <v>2182</v>
      </c>
      <c r="AA2351" s="1011" t="s">
        <v>2183</v>
      </c>
      <c r="AB2351" s="1011" t="s">
        <v>140</v>
      </c>
    </row>
    <row r="2352" spans="1:28" x14ac:dyDescent="0.25">
      <c r="A2352" s="1011">
        <v>44080646</v>
      </c>
      <c r="B2352" s="1011" t="s">
        <v>1606</v>
      </c>
      <c r="C2352" s="1011" t="s">
        <v>1326</v>
      </c>
      <c r="D2352" s="1011" t="s">
        <v>1</v>
      </c>
      <c r="E2352" s="1011" t="s">
        <v>135</v>
      </c>
      <c r="F2352" s="1011" t="s">
        <v>14</v>
      </c>
      <c r="G2352" s="1011" t="s">
        <v>14</v>
      </c>
      <c r="H2352" s="1011" t="s">
        <v>98</v>
      </c>
      <c r="I2352" s="1011" t="s">
        <v>1327</v>
      </c>
      <c r="J2352" s="1011" t="s">
        <v>1328</v>
      </c>
      <c r="K2352" s="1011" t="s">
        <v>1329</v>
      </c>
      <c r="L2352" s="1011" t="s">
        <v>47</v>
      </c>
      <c r="M2352" s="1011" t="s">
        <v>198</v>
      </c>
      <c r="N2352" s="1011">
        <v>715.75</v>
      </c>
      <c r="O2352" s="1011">
        <v>713.75</v>
      </c>
      <c r="P2352" s="1011">
        <v>16906.87</v>
      </c>
      <c r="Q2352" s="1011">
        <v>15056.97</v>
      </c>
      <c r="R2352" s="1011">
        <v>2877.84</v>
      </c>
      <c r="S2352" s="1011">
        <v>2862.4662280100001</v>
      </c>
      <c r="T2352" s="1011">
        <v>0</v>
      </c>
      <c r="U2352" s="1011">
        <v>0</v>
      </c>
      <c r="V2352" s="1011">
        <v>2877.84</v>
      </c>
      <c r="W2352" s="1011" t="s">
        <v>1330</v>
      </c>
      <c r="X2352" s="1011" t="s">
        <v>1331</v>
      </c>
      <c r="Y2352" s="1011" t="s">
        <v>1607</v>
      </c>
      <c r="Z2352" s="1011" t="s">
        <v>1608</v>
      </c>
      <c r="AA2352" s="1011" t="s">
        <v>1609</v>
      </c>
      <c r="AB2352" s="1011" t="s">
        <v>140</v>
      </c>
    </row>
    <row r="2353" spans="1:28" x14ac:dyDescent="0.25">
      <c r="A2353" s="1011">
        <v>44080646</v>
      </c>
      <c r="B2353" s="1011" t="s">
        <v>1606</v>
      </c>
      <c r="C2353" s="1011" t="s">
        <v>1326</v>
      </c>
      <c r="D2353" s="1011" t="s">
        <v>1</v>
      </c>
      <c r="E2353" s="1011" t="s">
        <v>135</v>
      </c>
      <c r="F2353" s="1011" t="s">
        <v>14</v>
      </c>
      <c r="G2353" s="1011" t="s">
        <v>14</v>
      </c>
      <c r="H2353" s="1011" t="s">
        <v>100</v>
      </c>
      <c r="I2353" s="1011" t="s">
        <v>1327</v>
      </c>
      <c r="J2353" s="1011" t="s">
        <v>1328</v>
      </c>
      <c r="K2353" s="1011" t="s">
        <v>1329</v>
      </c>
      <c r="L2353" s="1011" t="s">
        <v>47</v>
      </c>
      <c r="M2353" s="1011" t="s">
        <v>198</v>
      </c>
      <c r="N2353" s="1011">
        <v>132</v>
      </c>
      <c r="O2353" s="1011">
        <v>80</v>
      </c>
      <c r="P2353" s="1011">
        <v>2440</v>
      </c>
      <c r="Q2353" s="1011">
        <v>8642.24</v>
      </c>
      <c r="R2353" s="1011">
        <v>2199.9299999999998</v>
      </c>
      <c r="S2353" s="1011">
        <v>457.67748096999998</v>
      </c>
      <c r="T2353" s="1011">
        <v>0</v>
      </c>
      <c r="U2353" s="1011">
        <v>0</v>
      </c>
      <c r="V2353" s="1011">
        <v>2199.9299999999998</v>
      </c>
      <c r="W2353" s="1011" t="s">
        <v>1330</v>
      </c>
      <c r="X2353" s="1011" t="s">
        <v>1331</v>
      </c>
      <c r="Y2353" s="1011" t="s">
        <v>1607</v>
      </c>
      <c r="Z2353" s="1011" t="s">
        <v>1608</v>
      </c>
      <c r="AA2353" s="1011" t="s">
        <v>1609</v>
      </c>
      <c r="AB2353" s="1011" t="s">
        <v>140</v>
      </c>
    </row>
    <row r="2354" spans="1:28" x14ac:dyDescent="0.25">
      <c r="A2354" s="1011">
        <v>14284871</v>
      </c>
      <c r="B2354" s="1011" t="s">
        <v>1508</v>
      </c>
      <c r="C2354" s="1011" t="s">
        <v>1326</v>
      </c>
      <c r="D2354" s="1011" t="s">
        <v>1</v>
      </c>
      <c r="E2354" s="1011" t="s">
        <v>135</v>
      </c>
      <c r="F2354" s="1011" t="s">
        <v>6</v>
      </c>
      <c r="G2354" s="1011" t="s">
        <v>6</v>
      </c>
      <c r="H2354" s="1011" t="s">
        <v>102</v>
      </c>
      <c r="I2354" s="1011" t="s">
        <v>1509</v>
      </c>
      <c r="J2354" s="1011" t="s">
        <v>1510</v>
      </c>
      <c r="K2354" s="1011" t="s">
        <v>1329</v>
      </c>
      <c r="L2354" s="1011" t="s">
        <v>47</v>
      </c>
      <c r="M2354" s="1011" t="s">
        <v>198</v>
      </c>
      <c r="N2354" s="1011">
        <v>37.083300000000001</v>
      </c>
      <c r="O2354" s="1011">
        <v>37.083300000000001</v>
      </c>
      <c r="P2354" s="1011">
        <v>403.67</v>
      </c>
      <c r="Q2354" s="1011">
        <v>1466.25</v>
      </c>
      <c r="R2354" s="1011">
        <v>155.74</v>
      </c>
      <c r="S2354" s="1011">
        <v>585.06855199999995</v>
      </c>
      <c r="T2354" s="1011">
        <v>0</v>
      </c>
      <c r="U2354" s="1011">
        <v>0</v>
      </c>
      <c r="V2354" s="1011">
        <v>155.74</v>
      </c>
      <c r="W2354" s="1011" t="s">
        <v>1511</v>
      </c>
      <c r="X2354" s="1011" t="s">
        <v>1331</v>
      </c>
      <c r="Y2354" s="1011" t="s">
        <v>1512</v>
      </c>
      <c r="AA2354" s="1011" t="s">
        <v>1513</v>
      </c>
      <c r="AB2354" s="1011" t="s">
        <v>140</v>
      </c>
    </row>
    <row r="2355" spans="1:28" x14ac:dyDescent="0.25">
      <c r="A2355" s="1011">
        <v>4274296</v>
      </c>
      <c r="B2355" s="1011" t="s">
        <v>1557</v>
      </c>
      <c r="C2355" s="1011" t="s">
        <v>1326</v>
      </c>
      <c r="D2355" s="1011" t="s">
        <v>1</v>
      </c>
      <c r="E2355" s="1011" t="s">
        <v>135</v>
      </c>
      <c r="F2355" s="1011" t="s">
        <v>20</v>
      </c>
      <c r="G2355" s="1011" t="s">
        <v>20</v>
      </c>
      <c r="H2355" s="1011" t="s">
        <v>101</v>
      </c>
      <c r="I2355" s="1011" t="s">
        <v>1558</v>
      </c>
      <c r="J2355" s="1011" t="s">
        <v>1559</v>
      </c>
      <c r="K2355" s="1011" t="s">
        <v>1329</v>
      </c>
      <c r="L2355" s="1011" t="s">
        <v>47</v>
      </c>
      <c r="M2355" s="1011" t="s">
        <v>198</v>
      </c>
      <c r="N2355" s="1011">
        <v>29</v>
      </c>
      <c r="O2355" s="1011">
        <v>15</v>
      </c>
      <c r="P2355" s="1011">
        <v>1140.3499999999999</v>
      </c>
      <c r="Q2355" s="1011">
        <v>1003.25</v>
      </c>
      <c r="R2355" s="1011">
        <v>85.54</v>
      </c>
      <c r="S2355" s="1011">
        <v>115.98901576999999</v>
      </c>
      <c r="T2355" s="1011">
        <v>0</v>
      </c>
      <c r="U2355" s="1011">
        <v>0</v>
      </c>
      <c r="V2355" s="1011">
        <v>85.54</v>
      </c>
      <c r="W2355" s="1011" t="s">
        <v>1560</v>
      </c>
      <c r="X2355" s="1011" t="s">
        <v>1331</v>
      </c>
      <c r="Y2355" s="1011" t="s">
        <v>1561</v>
      </c>
      <c r="AA2355" s="1011" t="s">
        <v>1562</v>
      </c>
      <c r="AB2355" s="1011" t="s">
        <v>140</v>
      </c>
    </row>
    <row r="2356" spans="1:28" x14ac:dyDescent="0.25">
      <c r="A2356" s="1011">
        <v>43757624</v>
      </c>
      <c r="B2356" s="1011" t="s">
        <v>2092</v>
      </c>
      <c r="C2356" s="1011" t="s">
        <v>1326</v>
      </c>
      <c r="D2356" s="1011" t="s">
        <v>1</v>
      </c>
      <c r="E2356" s="1011" t="s">
        <v>135</v>
      </c>
      <c r="F2356" s="1011" t="s">
        <v>6</v>
      </c>
      <c r="G2356" s="1011" t="s">
        <v>6</v>
      </c>
      <c r="H2356" s="1011" t="s">
        <v>90</v>
      </c>
      <c r="I2356" s="1011" t="s">
        <v>2093</v>
      </c>
      <c r="J2356" s="1011" t="s">
        <v>2094</v>
      </c>
      <c r="K2356" s="1011" t="s">
        <v>1329</v>
      </c>
      <c r="L2356" s="1011" t="s">
        <v>47</v>
      </c>
      <c r="M2356" s="1011" t="s">
        <v>198</v>
      </c>
      <c r="N2356" s="1011">
        <v>305</v>
      </c>
      <c r="O2356" s="1011">
        <v>304</v>
      </c>
      <c r="P2356" s="1011">
        <v>11485.13</v>
      </c>
      <c r="Q2356" s="1011">
        <v>14493.55</v>
      </c>
      <c r="R2356" s="1011">
        <v>43.83</v>
      </c>
      <c r="S2356" s="1011">
        <v>1285.8650313400001</v>
      </c>
      <c r="T2356" s="1011">
        <v>0</v>
      </c>
      <c r="U2356" s="1011">
        <v>0</v>
      </c>
      <c r="V2356" s="1011">
        <v>43.83</v>
      </c>
      <c r="W2356" s="1011" t="s">
        <v>2095</v>
      </c>
      <c r="X2356" s="1011" t="s">
        <v>1331</v>
      </c>
      <c r="Y2356" s="1011" t="s">
        <v>2096</v>
      </c>
      <c r="AA2356" s="1011" t="s">
        <v>2097</v>
      </c>
      <c r="AB2356" s="1011" t="s">
        <v>140</v>
      </c>
    </row>
    <row r="2357" spans="1:28" x14ac:dyDescent="0.25">
      <c r="A2357" s="1011">
        <v>64042203</v>
      </c>
      <c r="B2357" s="1011" t="s">
        <v>1532</v>
      </c>
      <c r="C2357" s="1011" t="s">
        <v>1326</v>
      </c>
      <c r="D2357" s="1011" t="s">
        <v>1</v>
      </c>
      <c r="E2357" s="1011" t="s">
        <v>135</v>
      </c>
      <c r="F2357" s="1011" t="s">
        <v>20</v>
      </c>
      <c r="G2357" s="1011" t="s">
        <v>20</v>
      </c>
      <c r="H2357" s="1011" t="s">
        <v>101</v>
      </c>
      <c r="I2357" s="1011" t="s">
        <v>1533</v>
      </c>
      <c r="J2357" s="1011" t="s">
        <v>1534</v>
      </c>
      <c r="K2357" s="1011" t="s">
        <v>1329</v>
      </c>
      <c r="L2357" s="1011" t="s">
        <v>47</v>
      </c>
      <c r="M2357" s="1011" t="s">
        <v>198</v>
      </c>
      <c r="N2357" s="1011">
        <v>1371</v>
      </c>
      <c r="O2357" s="1011">
        <v>1263</v>
      </c>
      <c r="P2357" s="1011">
        <v>54077.75</v>
      </c>
      <c r="Q2357" s="1011">
        <v>24609.65</v>
      </c>
      <c r="R2357" s="1011">
        <v>-4620.97</v>
      </c>
      <c r="S2357" s="1011">
        <v>1680.6516345099999</v>
      </c>
      <c r="T2357" s="1011">
        <v>0</v>
      </c>
      <c r="U2357" s="1011">
        <v>5761.85</v>
      </c>
      <c r="V2357" s="1011">
        <v>1140.8800000000001</v>
      </c>
      <c r="W2357" s="1011" t="s">
        <v>1535</v>
      </c>
      <c r="X2357" s="1011" t="s">
        <v>1331</v>
      </c>
      <c r="Y2357" s="1011" t="s">
        <v>1536</v>
      </c>
      <c r="AA2357" s="1011" t="s">
        <v>1537</v>
      </c>
      <c r="AB2357" s="1011" t="s">
        <v>140</v>
      </c>
    </row>
    <row r="2358" spans="1:28" x14ac:dyDescent="0.25">
      <c r="A2358" s="1011">
        <v>23754310</v>
      </c>
      <c r="B2358" s="1011" t="s">
        <v>1821</v>
      </c>
      <c r="C2358" s="1011" t="s">
        <v>1326</v>
      </c>
      <c r="D2358" s="1011" t="s">
        <v>1</v>
      </c>
      <c r="E2358" s="1011" t="s">
        <v>135</v>
      </c>
      <c r="F2358" s="1011" t="s">
        <v>11</v>
      </c>
      <c r="G2358" s="1011" t="s">
        <v>11</v>
      </c>
      <c r="H2358" s="1011" t="s">
        <v>93</v>
      </c>
      <c r="I2358" s="1011" t="s">
        <v>1822</v>
      </c>
      <c r="J2358" s="1011" t="s">
        <v>1823</v>
      </c>
      <c r="K2358" s="1011" t="s">
        <v>1329</v>
      </c>
      <c r="L2358" s="1011" t="s">
        <v>47</v>
      </c>
      <c r="M2358" s="1011" t="s">
        <v>198</v>
      </c>
      <c r="N2358" s="1011">
        <v>190.09030000000001</v>
      </c>
      <c r="O2358" s="1011">
        <v>8.1667000000000005</v>
      </c>
      <c r="P2358" s="1011">
        <v>2433.52</v>
      </c>
      <c r="Q2358" s="1011">
        <v>7454.33</v>
      </c>
      <c r="R2358" s="1011">
        <v>1698.64</v>
      </c>
      <c r="S2358" s="1011">
        <v>205.9522566</v>
      </c>
      <c r="T2358" s="1011">
        <v>0</v>
      </c>
      <c r="U2358" s="1011">
        <v>0</v>
      </c>
      <c r="V2358" s="1011">
        <v>1698.64</v>
      </c>
      <c r="W2358" s="1011" t="s">
        <v>1824</v>
      </c>
      <c r="X2358" s="1011" t="s">
        <v>1331</v>
      </c>
      <c r="Y2358" s="1011" t="s">
        <v>1825</v>
      </c>
      <c r="AA2358" s="1011" t="s">
        <v>1826</v>
      </c>
      <c r="AB2358" s="1011" t="s">
        <v>140</v>
      </c>
    </row>
    <row r="2359" spans="1:28" x14ac:dyDescent="0.25">
      <c r="A2359" s="1011">
        <v>4089017</v>
      </c>
      <c r="B2359" s="1011" t="s">
        <v>2056</v>
      </c>
      <c r="C2359" s="1011" t="s">
        <v>1326</v>
      </c>
      <c r="D2359" s="1011" t="s">
        <v>1</v>
      </c>
      <c r="E2359" s="1011" t="s">
        <v>135</v>
      </c>
      <c r="F2359" s="1011" t="s">
        <v>69</v>
      </c>
      <c r="G2359" s="1011" t="s">
        <v>69</v>
      </c>
      <c r="H2359" s="1011" t="s">
        <v>99</v>
      </c>
      <c r="I2359" s="1011" t="s">
        <v>1688</v>
      </c>
      <c r="J2359" s="1011" t="s">
        <v>1416</v>
      </c>
      <c r="K2359" s="1011" t="s">
        <v>1329</v>
      </c>
      <c r="L2359" s="1011" t="s">
        <v>47</v>
      </c>
      <c r="M2359" s="1011" t="s">
        <v>198</v>
      </c>
      <c r="N2359" s="1011">
        <v>81</v>
      </c>
      <c r="O2359" s="1011">
        <v>80</v>
      </c>
      <c r="P2359" s="1011">
        <v>2234.4</v>
      </c>
      <c r="Q2359" s="1011">
        <v>4064.51</v>
      </c>
      <c r="R2359" s="1011">
        <v>562.77</v>
      </c>
      <c r="S2359" s="1011">
        <v>766.17218991000004</v>
      </c>
      <c r="T2359" s="1011">
        <v>0</v>
      </c>
      <c r="U2359" s="1011">
        <v>0</v>
      </c>
      <c r="V2359" s="1011">
        <v>562.77</v>
      </c>
      <c r="W2359" s="1011" t="s">
        <v>1397</v>
      </c>
      <c r="X2359" s="1011" t="s">
        <v>1331</v>
      </c>
      <c r="Y2359" s="1011" t="s">
        <v>2057</v>
      </c>
      <c r="AA2359" s="1011" t="s">
        <v>2058</v>
      </c>
      <c r="AB2359" s="1011" t="s">
        <v>140</v>
      </c>
    </row>
    <row r="2360" spans="1:28" x14ac:dyDescent="0.25">
      <c r="A2360" s="1011">
        <v>23991268</v>
      </c>
      <c r="B2360" s="1011" t="s">
        <v>1878</v>
      </c>
      <c r="C2360" s="1011" t="s">
        <v>1326</v>
      </c>
      <c r="D2360" s="1011" t="s">
        <v>1</v>
      </c>
      <c r="E2360" s="1011" t="s">
        <v>135</v>
      </c>
      <c r="F2360" s="1011" t="s">
        <v>0</v>
      </c>
      <c r="G2360" s="1011" t="s">
        <v>0</v>
      </c>
      <c r="H2360" s="1011" t="s">
        <v>88</v>
      </c>
      <c r="I2360" s="1011" t="s">
        <v>1879</v>
      </c>
      <c r="J2360" s="1011" t="s">
        <v>1880</v>
      </c>
      <c r="K2360" s="1011" t="s">
        <v>1329</v>
      </c>
      <c r="L2360" s="1011" t="s">
        <v>47</v>
      </c>
      <c r="M2360" s="1011" t="s">
        <v>198</v>
      </c>
      <c r="N2360" s="1011">
        <v>103</v>
      </c>
      <c r="O2360" s="1011">
        <v>48</v>
      </c>
      <c r="P2360" s="1011">
        <v>1545</v>
      </c>
      <c r="Q2360" s="1011">
        <v>8555.31</v>
      </c>
      <c r="R2360" s="1011">
        <v>780.83</v>
      </c>
      <c r="S2360" s="1011">
        <v>209.22049999999999</v>
      </c>
      <c r="T2360" s="1011">
        <v>0</v>
      </c>
      <c r="U2360" s="1011">
        <v>0</v>
      </c>
      <c r="V2360" s="1011">
        <v>780.83</v>
      </c>
      <c r="W2360" s="1011" t="s">
        <v>1881</v>
      </c>
      <c r="X2360" s="1011" t="s">
        <v>1331</v>
      </c>
      <c r="Y2360" s="1011" t="s">
        <v>1882</v>
      </c>
      <c r="AA2360" s="1011" t="s">
        <v>1883</v>
      </c>
      <c r="AB2360" s="1011" t="s">
        <v>140</v>
      </c>
    </row>
    <row r="2361" spans="1:28" x14ac:dyDescent="0.25">
      <c r="A2361" s="1011">
        <v>23936792</v>
      </c>
      <c r="B2361" s="1011" t="s">
        <v>2004</v>
      </c>
      <c r="C2361" s="1011" t="s">
        <v>417</v>
      </c>
      <c r="D2361" s="1011" t="s">
        <v>113</v>
      </c>
      <c r="E2361" s="1011" t="s">
        <v>135</v>
      </c>
      <c r="F2361" s="1011" t="s">
        <v>267</v>
      </c>
      <c r="G2361" s="1011" t="s">
        <v>1687</v>
      </c>
      <c r="H2361" s="1011" t="s">
        <v>93</v>
      </c>
      <c r="I2361" s="1011" t="s">
        <v>1656</v>
      </c>
      <c r="J2361" s="1011" t="s">
        <v>1657</v>
      </c>
      <c r="K2361" s="1011" t="s">
        <v>1329</v>
      </c>
      <c r="L2361" s="1011" t="s">
        <v>47</v>
      </c>
      <c r="M2361" s="1011" t="s">
        <v>198</v>
      </c>
      <c r="N2361" s="1011">
        <v>320</v>
      </c>
      <c r="O2361" s="1011">
        <v>135</v>
      </c>
      <c r="P2361" s="1011">
        <v>5012.3</v>
      </c>
      <c r="Q2361" s="1011">
        <v>13819.56</v>
      </c>
      <c r="R2361" s="1011">
        <v>3626.96</v>
      </c>
      <c r="S2361" s="1011">
        <v>2036.2810997300001</v>
      </c>
      <c r="T2361" s="1011">
        <v>0</v>
      </c>
      <c r="U2361" s="1011">
        <v>25.08</v>
      </c>
      <c r="V2361" s="1011">
        <v>3652.04</v>
      </c>
      <c r="W2361" s="1011" t="s">
        <v>1658</v>
      </c>
      <c r="X2361" s="1011" t="s">
        <v>1331</v>
      </c>
      <c r="Y2361" s="1011" t="s">
        <v>2005</v>
      </c>
      <c r="AA2361" s="1011" t="s">
        <v>2006</v>
      </c>
      <c r="AB2361" s="1011" t="s">
        <v>140</v>
      </c>
    </row>
    <row r="2362" spans="1:28" x14ac:dyDescent="0.25">
      <c r="A2362" s="1011">
        <v>53752606</v>
      </c>
      <c r="B2362" s="1011" t="s">
        <v>2411</v>
      </c>
      <c r="C2362" s="1011" t="s">
        <v>1326</v>
      </c>
      <c r="D2362" s="1011" t="s">
        <v>1</v>
      </c>
      <c r="E2362" s="1011" t="s">
        <v>135</v>
      </c>
      <c r="F2362" s="1011" t="s">
        <v>11</v>
      </c>
      <c r="G2362" s="1011" t="s">
        <v>11</v>
      </c>
      <c r="H2362" s="1011" t="s">
        <v>97</v>
      </c>
      <c r="I2362" s="1011" t="s">
        <v>2412</v>
      </c>
      <c r="J2362" s="1011" t="s">
        <v>1663</v>
      </c>
      <c r="K2362" s="1011" t="s">
        <v>1329</v>
      </c>
      <c r="L2362" s="1011" t="s">
        <v>47</v>
      </c>
      <c r="M2362" s="1011" t="s">
        <v>198</v>
      </c>
      <c r="N2362" s="1011">
        <v>148.33330000000001</v>
      </c>
      <c r="O2362" s="1011">
        <v>87.25</v>
      </c>
      <c r="P2362" s="1011">
        <v>4799.4399999999996</v>
      </c>
      <c r="Q2362" s="1011">
        <v>4251.45</v>
      </c>
      <c r="R2362" s="1011">
        <v>345.15</v>
      </c>
      <c r="S2362" s="1011">
        <v>743.20469304000005</v>
      </c>
      <c r="T2362" s="1011">
        <v>0</v>
      </c>
      <c r="U2362" s="1011">
        <v>0</v>
      </c>
      <c r="V2362" s="1011">
        <v>345.15</v>
      </c>
      <c r="W2362" s="1011" t="s">
        <v>1664</v>
      </c>
      <c r="X2362" s="1011" t="s">
        <v>1331</v>
      </c>
      <c r="Y2362" s="1011" t="s">
        <v>2413</v>
      </c>
      <c r="AA2362" s="1011" t="s">
        <v>2414</v>
      </c>
      <c r="AB2362" s="1011" t="s">
        <v>140</v>
      </c>
    </row>
    <row r="2363" spans="1:28" x14ac:dyDescent="0.25">
      <c r="A2363" s="1011">
        <v>53758215</v>
      </c>
      <c r="B2363" s="1011" t="s">
        <v>1771</v>
      </c>
      <c r="C2363" s="1011" t="s">
        <v>1326</v>
      </c>
      <c r="D2363" s="1011" t="s">
        <v>1</v>
      </c>
      <c r="E2363" s="1011" t="s">
        <v>135</v>
      </c>
      <c r="F2363" s="1011" t="s">
        <v>0</v>
      </c>
      <c r="G2363" s="1011" t="s">
        <v>0</v>
      </c>
      <c r="H2363" s="1011" t="s">
        <v>100</v>
      </c>
      <c r="I2363" s="1011" t="s">
        <v>1772</v>
      </c>
      <c r="J2363" s="1011" t="s">
        <v>1544</v>
      </c>
      <c r="K2363" s="1011" t="s">
        <v>1329</v>
      </c>
      <c r="L2363" s="1011" t="s">
        <v>47</v>
      </c>
      <c r="M2363" s="1011" t="s">
        <v>198</v>
      </c>
      <c r="N2363" s="1011">
        <v>93.25</v>
      </c>
      <c r="O2363" s="1011">
        <v>31.25</v>
      </c>
      <c r="P2363" s="1011">
        <v>1849</v>
      </c>
      <c r="Q2363" s="1011">
        <v>6014.33</v>
      </c>
      <c r="R2363" s="1011">
        <v>1421.92</v>
      </c>
      <c r="S2363" s="1011">
        <v>324.72361211999998</v>
      </c>
      <c r="T2363" s="1011">
        <v>0</v>
      </c>
      <c r="U2363" s="1011">
        <v>0</v>
      </c>
      <c r="V2363" s="1011">
        <v>1421.92</v>
      </c>
      <c r="W2363" s="1011" t="s">
        <v>1545</v>
      </c>
      <c r="X2363" s="1011" t="s">
        <v>1331</v>
      </c>
      <c r="Y2363" s="1011" t="s">
        <v>1773</v>
      </c>
      <c r="AA2363" s="1011" t="s">
        <v>1774</v>
      </c>
      <c r="AB2363" s="1011" t="s">
        <v>140</v>
      </c>
    </row>
    <row r="2364" spans="1:28" x14ac:dyDescent="0.25">
      <c r="A2364" s="1011">
        <v>33757618</v>
      </c>
      <c r="B2364" s="1011" t="s">
        <v>1502</v>
      </c>
      <c r="C2364" s="1011" t="s">
        <v>1326</v>
      </c>
      <c r="D2364" s="1011" t="s">
        <v>1</v>
      </c>
      <c r="E2364" s="1011" t="s">
        <v>135</v>
      </c>
      <c r="F2364" s="1011" t="s">
        <v>14</v>
      </c>
      <c r="G2364" s="1011" t="s">
        <v>14</v>
      </c>
      <c r="H2364" s="1011" t="s">
        <v>93</v>
      </c>
      <c r="I2364" s="1011" t="s">
        <v>1503</v>
      </c>
      <c r="J2364" s="1011" t="s">
        <v>1504</v>
      </c>
      <c r="K2364" s="1011" t="s">
        <v>1329</v>
      </c>
      <c r="L2364" s="1011" t="s">
        <v>47</v>
      </c>
      <c r="M2364" s="1011" t="s">
        <v>198</v>
      </c>
      <c r="N2364" s="1011">
        <v>469.91669999999999</v>
      </c>
      <c r="O2364" s="1011">
        <v>195.41669999999999</v>
      </c>
      <c r="P2364" s="1011">
        <v>9089.64</v>
      </c>
      <c r="Q2364" s="1011">
        <v>14312.58</v>
      </c>
      <c r="R2364" s="1011">
        <v>1238.07</v>
      </c>
      <c r="S2364" s="1011">
        <v>2827.2213100899999</v>
      </c>
      <c r="T2364" s="1011">
        <v>736</v>
      </c>
      <c r="U2364" s="1011">
        <v>134.1</v>
      </c>
      <c r="V2364" s="1011">
        <v>1372.17</v>
      </c>
      <c r="W2364" s="1011" t="s">
        <v>1505</v>
      </c>
      <c r="X2364" s="1011" t="s">
        <v>1331</v>
      </c>
      <c r="Y2364" s="1011" t="s">
        <v>1506</v>
      </c>
      <c r="AA2364" s="1011" t="s">
        <v>1507</v>
      </c>
      <c r="AB2364" s="1011" t="s">
        <v>140</v>
      </c>
    </row>
    <row r="2365" spans="1:28" x14ac:dyDescent="0.25">
      <c r="A2365" s="1011">
        <v>64166572</v>
      </c>
      <c r="B2365" s="1011" t="s">
        <v>2082</v>
      </c>
      <c r="C2365" s="1011" t="s">
        <v>1326</v>
      </c>
      <c r="D2365" s="1011" t="s">
        <v>1</v>
      </c>
      <c r="E2365" s="1011" t="s">
        <v>135</v>
      </c>
      <c r="F2365" s="1011" t="s">
        <v>20</v>
      </c>
      <c r="G2365" s="1011" t="s">
        <v>20</v>
      </c>
      <c r="H2365" s="1011" t="s">
        <v>99</v>
      </c>
      <c r="I2365" s="1011" t="s">
        <v>2083</v>
      </c>
      <c r="J2365" s="1011" t="s">
        <v>1499</v>
      </c>
      <c r="K2365" s="1011" t="s">
        <v>1329</v>
      </c>
      <c r="L2365" s="1011" t="s">
        <v>47</v>
      </c>
      <c r="M2365" s="1011" t="s">
        <v>198</v>
      </c>
      <c r="N2365" s="1011">
        <v>107</v>
      </c>
      <c r="O2365" s="1011">
        <v>70</v>
      </c>
      <c r="P2365" s="1011">
        <v>1943.5</v>
      </c>
      <c r="Q2365" s="1011">
        <v>4887.33</v>
      </c>
      <c r="R2365" s="1011">
        <v>882.79</v>
      </c>
      <c r="S2365" s="1011">
        <v>647.84090885000001</v>
      </c>
      <c r="T2365" s="1011">
        <v>0</v>
      </c>
      <c r="U2365" s="1011">
        <v>0</v>
      </c>
      <c r="V2365" s="1011">
        <v>882.79</v>
      </c>
      <c r="W2365" s="1011" t="s">
        <v>1361</v>
      </c>
      <c r="X2365" s="1011" t="s">
        <v>1331</v>
      </c>
      <c r="Y2365" s="1011" t="s">
        <v>2084</v>
      </c>
      <c r="AA2365" s="1011" t="s">
        <v>2085</v>
      </c>
      <c r="AB2365" s="1011" t="s">
        <v>140</v>
      </c>
    </row>
    <row r="2366" spans="1:28" x14ac:dyDescent="0.25">
      <c r="A2366" s="1011">
        <v>53757365</v>
      </c>
      <c r="B2366" s="1011" t="s">
        <v>1616</v>
      </c>
      <c r="C2366" s="1011" t="s">
        <v>1326</v>
      </c>
      <c r="D2366" s="1011" t="s">
        <v>1</v>
      </c>
      <c r="E2366" s="1011" t="s">
        <v>135</v>
      </c>
      <c r="F2366" s="1011" t="s">
        <v>6</v>
      </c>
      <c r="G2366" s="1011" t="s">
        <v>6</v>
      </c>
      <c r="H2366" s="1011" t="s">
        <v>92</v>
      </c>
      <c r="I2366" s="1011" t="s">
        <v>1564</v>
      </c>
      <c r="J2366" s="1011" t="s">
        <v>1565</v>
      </c>
      <c r="K2366" s="1011" t="s">
        <v>1329</v>
      </c>
      <c r="L2366" s="1011" t="s">
        <v>47</v>
      </c>
      <c r="M2366" s="1011" t="s">
        <v>198</v>
      </c>
      <c r="N2366" s="1011">
        <v>131</v>
      </c>
      <c r="O2366" s="1011">
        <v>129</v>
      </c>
      <c r="P2366" s="1011">
        <v>5430</v>
      </c>
      <c r="Q2366" s="1011">
        <v>4724.1899999999996</v>
      </c>
      <c r="R2366" s="1011">
        <v>695.06</v>
      </c>
      <c r="S2366" s="1011">
        <v>584.71665160999999</v>
      </c>
      <c r="T2366" s="1011">
        <v>0</v>
      </c>
      <c r="U2366" s="1011">
        <v>0</v>
      </c>
      <c r="V2366" s="1011">
        <v>695.06</v>
      </c>
      <c r="W2366" s="1011" t="s">
        <v>65</v>
      </c>
      <c r="X2366" s="1011" t="s">
        <v>1331</v>
      </c>
      <c r="Y2366" s="1011" t="s">
        <v>1617</v>
      </c>
      <c r="AA2366" s="1011" t="s">
        <v>1618</v>
      </c>
      <c r="AB2366" s="1011" t="s">
        <v>140</v>
      </c>
    </row>
    <row r="2367" spans="1:28" x14ac:dyDescent="0.25">
      <c r="A2367" s="1011">
        <v>63997555</v>
      </c>
      <c r="B2367" s="1011" t="s">
        <v>1633</v>
      </c>
      <c r="C2367" s="1011" t="s">
        <v>1326</v>
      </c>
      <c r="D2367" s="1011" t="s">
        <v>1</v>
      </c>
      <c r="E2367" s="1011" t="s">
        <v>135</v>
      </c>
      <c r="F2367" s="1011" t="s">
        <v>20</v>
      </c>
      <c r="G2367" s="1011" t="s">
        <v>20</v>
      </c>
      <c r="H2367" s="1011" t="s">
        <v>102</v>
      </c>
      <c r="I2367" s="1011" t="s">
        <v>1503</v>
      </c>
      <c r="J2367" s="1011" t="s">
        <v>1504</v>
      </c>
      <c r="K2367" s="1011" t="s">
        <v>1329</v>
      </c>
      <c r="L2367" s="1011" t="s">
        <v>47</v>
      </c>
      <c r="M2367" s="1011" t="s">
        <v>198</v>
      </c>
      <c r="N2367" s="1011">
        <v>16</v>
      </c>
      <c r="O2367" s="1011">
        <v>0</v>
      </c>
      <c r="P2367" s="1011">
        <v>721.22</v>
      </c>
      <c r="Q2367" s="1011">
        <v>1284.72</v>
      </c>
      <c r="R2367" s="1011">
        <v>113.39417211999999</v>
      </c>
      <c r="S2367" s="1011">
        <v>0.71383319999999995</v>
      </c>
      <c r="T2367" s="1011">
        <v>2.55417212</v>
      </c>
      <c r="U2367" s="1011">
        <v>0</v>
      </c>
      <c r="V2367" s="1011">
        <v>110.84</v>
      </c>
      <c r="W2367" s="1011" t="s">
        <v>1505</v>
      </c>
      <c r="X2367" s="1011" t="s">
        <v>1331</v>
      </c>
      <c r="Y2367" s="1011" t="s">
        <v>1634</v>
      </c>
      <c r="AA2367" s="1011" t="s">
        <v>1635</v>
      </c>
      <c r="AB2367" s="1011" t="s">
        <v>140</v>
      </c>
    </row>
    <row r="2368" spans="1:28" x14ac:dyDescent="0.25">
      <c r="A2368" s="1011">
        <v>23936792</v>
      </c>
      <c r="B2368" s="1011" t="s">
        <v>2004</v>
      </c>
      <c r="C2368" s="1011" t="s">
        <v>417</v>
      </c>
      <c r="D2368" s="1011" t="s">
        <v>113</v>
      </c>
      <c r="E2368" s="1011" t="s">
        <v>135</v>
      </c>
      <c r="F2368" s="1011" t="s">
        <v>267</v>
      </c>
      <c r="G2368" s="1011" t="s">
        <v>1687</v>
      </c>
      <c r="H2368" s="1011" t="s">
        <v>97</v>
      </c>
      <c r="I2368" s="1011" t="s">
        <v>1656</v>
      </c>
      <c r="J2368" s="1011" t="s">
        <v>1657</v>
      </c>
      <c r="K2368" s="1011" t="s">
        <v>1329</v>
      </c>
      <c r="L2368" s="1011" t="s">
        <v>47</v>
      </c>
      <c r="M2368" s="1011" t="s">
        <v>198</v>
      </c>
      <c r="N2368" s="1011">
        <v>443.4169</v>
      </c>
      <c r="O2368" s="1011">
        <v>287.75009999999997</v>
      </c>
      <c r="P2368" s="1011">
        <v>9439.43</v>
      </c>
      <c r="Q2368" s="1011">
        <v>15899.89</v>
      </c>
      <c r="R2368" s="1011">
        <v>3681.3584355799999</v>
      </c>
      <c r="S2368" s="1011">
        <v>3119.6116184299999</v>
      </c>
      <c r="T2368" s="1011">
        <v>66.008435579999997</v>
      </c>
      <c r="U2368" s="1011">
        <v>0</v>
      </c>
      <c r="V2368" s="1011">
        <v>3681.35</v>
      </c>
      <c r="W2368" s="1011" t="s">
        <v>1658</v>
      </c>
      <c r="X2368" s="1011" t="s">
        <v>1331</v>
      </c>
      <c r="Y2368" s="1011" t="s">
        <v>2005</v>
      </c>
      <c r="AA2368" s="1011" t="s">
        <v>2006</v>
      </c>
      <c r="AB2368" s="1011" t="s">
        <v>140</v>
      </c>
    </row>
    <row r="2369" spans="1:28" x14ac:dyDescent="0.25">
      <c r="A2369" s="1011">
        <v>93758050</v>
      </c>
      <c r="B2369" s="1011" t="s">
        <v>1352</v>
      </c>
      <c r="C2369" s="1011" t="s">
        <v>1326</v>
      </c>
      <c r="D2369" s="1011" t="s">
        <v>1</v>
      </c>
      <c r="E2369" s="1011" t="s">
        <v>135</v>
      </c>
      <c r="F2369" s="1011" t="s">
        <v>14</v>
      </c>
      <c r="G2369" s="1011" t="s">
        <v>14</v>
      </c>
      <c r="H2369" s="1011" t="s">
        <v>98</v>
      </c>
      <c r="I2369" s="1011" t="s">
        <v>1353</v>
      </c>
      <c r="J2369" s="1011" t="s">
        <v>1354</v>
      </c>
      <c r="K2369" s="1011" t="s">
        <v>1329</v>
      </c>
      <c r="L2369" s="1011" t="s">
        <v>47</v>
      </c>
      <c r="M2369" s="1011" t="s">
        <v>198</v>
      </c>
      <c r="N2369" s="1011">
        <v>1022.4444</v>
      </c>
      <c r="O2369" s="1011">
        <v>982.44439999999997</v>
      </c>
      <c r="P2369" s="1011">
        <v>23093.200000000001</v>
      </c>
      <c r="Q2369" s="1011">
        <v>19772.7</v>
      </c>
      <c r="R2369" s="1011">
        <v>1443.15</v>
      </c>
      <c r="S2369" s="1011">
        <v>4432.7594273000004</v>
      </c>
      <c r="T2369" s="1011">
        <v>0</v>
      </c>
      <c r="U2369" s="1011">
        <v>0</v>
      </c>
      <c r="V2369" s="1011">
        <v>1443.15</v>
      </c>
      <c r="W2369" s="1011" t="s">
        <v>1355</v>
      </c>
      <c r="X2369" s="1011" t="s">
        <v>1331</v>
      </c>
      <c r="Y2369" s="1011" t="s">
        <v>1356</v>
      </c>
      <c r="AA2369" s="1011" t="s">
        <v>1357</v>
      </c>
      <c r="AB2369" s="1011" t="s">
        <v>140</v>
      </c>
    </row>
    <row r="2370" spans="1:28" x14ac:dyDescent="0.25">
      <c r="A2370" s="1011">
        <v>3756756</v>
      </c>
      <c r="B2370" s="1011" t="s">
        <v>2514</v>
      </c>
      <c r="C2370" s="1011" t="s">
        <v>1326</v>
      </c>
      <c r="D2370" s="1011" t="s">
        <v>113</v>
      </c>
      <c r="E2370" s="1011" t="s">
        <v>135</v>
      </c>
      <c r="F2370" s="1011" t="s">
        <v>267</v>
      </c>
      <c r="G2370" s="1011" t="s">
        <v>1687</v>
      </c>
      <c r="H2370" s="1011" t="s">
        <v>99</v>
      </c>
      <c r="I2370" s="1011" t="s">
        <v>2515</v>
      </c>
      <c r="J2370" s="1011" t="s">
        <v>2516</v>
      </c>
      <c r="K2370" s="1011" t="s">
        <v>1329</v>
      </c>
      <c r="L2370" s="1011" t="s">
        <v>47</v>
      </c>
      <c r="M2370" s="1011" t="s">
        <v>198</v>
      </c>
      <c r="N2370" s="1011">
        <v>113</v>
      </c>
      <c r="O2370" s="1011">
        <v>107</v>
      </c>
      <c r="P2370" s="1011">
        <v>2954</v>
      </c>
      <c r="Q2370" s="1011">
        <v>5935.92</v>
      </c>
      <c r="R2370" s="1011">
        <v>1508.88</v>
      </c>
      <c r="S2370" s="1011">
        <v>1185.5334302799999</v>
      </c>
      <c r="T2370" s="1011">
        <v>0</v>
      </c>
      <c r="U2370" s="1011">
        <v>0</v>
      </c>
      <c r="V2370" s="1011">
        <v>1508.88</v>
      </c>
      <c r="W2370" s="1011" t="s">
        <v>2517</v>
      </c>
      <c r="X2370" s="1011" t="s">
        <v>1331</v>
      </c>
      <c r="Y2370" s="1011" t="s">
        <v>2518</v>
      </c>
      <c r="AA2370" s="1011" t="s">
        <v>2519</v>
      </c>
      <c r="AB2370" s="1011" t="s">
        <v>140</v>
      </c>
    </row>
    <row r="2371" spans="1:28" x14ac:dyDescent="0.25">
      <c r="A2371" s="1011">
        <v>13768593</v>
      </c>
      <c r="B2371" s="1011" t="s">
        <v>2132</v>
      </c>
      <c r="C2371" s="1011" t="s">
        <v>1326</v>
      </c>
      <c r="D2371" s="1011" t="s">
        <v>1</v>
      </c>
      <c r="E2371" s="1011" t="s">
        <v>135</v>
      </c>
      <c r="F2371" s="1011" t="s">
        <v>6</v>
      </c>
      <c r="G2371" s="1011" t="s">
        <v>6</v>
      </c>
      <c r="H2371" s="1011" t="s">
        <v>89</v>
      </c>
      <c r="I2371" s="1011" t="s">
        <v>2133</v>
      </c>
      <c r="J2371" s="1011" t="s">
        <v>1703</v>
      </c>
      <c r="K2371" s="1011" t="s">
        <v>1329</v>
      </c>
      <c r="L2371" s="1011" t="s">
        <v>47</v>
      </c>
      <c r="M2371" s="1011" t="s">
        <v>198</v>
      </c>
      <c r="N2371" s="1011">
        <v>90</v>
      </c>
      <c r="O2371" s="1011">
        <v>43</v>
      </c>
      <c r="P2371" s="1011">
        <v>900</v>
      </c>
      <c r="Q2371" s="1011">
        <v>3253.48</v>
      </c>
      <c r="R2371" s="1011">
        <v>627.45504102999996</v>
      </c>
      <c r="S2371" s="1011">
        <v>439.65547400999998</v>
      </c>
      <c r="T2371" s="1011">
        <v>5.0410300000000002E-3</v>
      </c>
      <c r="U2371" s="1011">
        <v>0</v>
      </c>
      <c r="V2371" s="1011">
        <v>627.45000000000005</v>
      </c>
      <c r="W2371" s="1011" t="s">
        <v>1704</v>
      </c>
      <c r="X2371" s="1011" t="s">
        <v>1331</v>
      </c>
      <c r="Y2371" s="1011" t="s">
        <v>2134</v>
      </c>
      <c r="AA2371" s="1011" t="s">
        <v>2135</v>
      </c>
      <c r="AB2371" s="1011" t="s">
        <v>140</v>
      </c>
    </row>
    <row r="2372" spans="1:28" x14ac:dyDescent="0.25">
      <c r="A2372" s="1011">
        <v>3756756</v>
      </c>
      <c r="B2372" s="1011" t="s">
        <v>2514</v>
      </c>
      <c r="C2372" s="1011" t="s">
        <v>1326</v>
      </c>
      <c r="D2372" s="1011" t="s">
        <v>113</v>
      </c>
      <c r="E2372" s="1011" t="s">
        <v>135</v>
      </c>
      <c r="F2372" s="1011" t="s">
        <v>267</v>
      </c>
      <c r="G2372" s="1011" t="s">
        <v>1687</v>
      </c>
      <c r="H2372" s="1011" t="s">
        <v>530</v>
      </c>
      <c r="I2372" s="1011" t="s">
        <v>2515</v>
      </c>
      <c r="J2372" s="1011" t="s">
        <v>2516</v>
      </c>
      <c r="K2372" s="1011" t="s">
        <v>1329</v>
      </c>
      <c r="L2372" s="1011" t="s">
        <v>47</v>
      </c>
      <c r="M2372" s="1011" t="s">
        <v>198</v>
      </c>
      <c r="N2372" s="1011">
        <v>75</v>
      </c>
      <c r="O2372" s="1011">
        <v>5</v>
      </c>
      <c r="P2372" s="1011">
        <v>1350</v>
      </c>
      <c r="Q2372" s="1011">
        <v>5405.95</v>
      </c>
      <c r="R2372" s="1011">
        <v>791.11000051999997</v>
      </c>
      <c r="S2372" s="1011">
        <v>254.80453292999999</v>
      </c>
      <c r="T2372" s="1011">
        <v>5.2E-7</v>
      </c>
      <c r="U2372" s="1011">
        <v>0</v>
      </c>
      <c r="V2372" s="1011">
        <v>791.11</v>
      </c>
      <c r="W2372" s="1011" t="s">
        <v>2517</v>
      </c>
      <c r="X2372" s="1011" t="s">
        <v>1331</v>
      </c>
      <c r="Y2372" s="1011" t="s">
        <v>2518</v>
      </c>
      <c r="AA2372" s="1011" t="s">
        <v>2519</v>
      </c>
      <c r="AB2372" s="1011" t="s">
        <v>140</v>
      </c>
    </row>
    <row r="2373" spans="1:28" x14ac:dyDescent="0.25">
      <c r="A2373" s="1011">
        <v>54113899</v>
      </c>
      <c r="B2373" s="1011" t="s">
        <v>2317</v>
      </c>
      <c r="C2373" s="1011" t="s">
        <v>1326</v>
      </c>
      <c r="D2373" s="1011" t="s">
        <v>1</v>
      </c>
      <c r="E2373" s="1011" t="s">
        <v>135</v>
      </c>
      <c r="F2373" s="1011" t="s">
        <v>14</v>
      </c>
      <c r="G2373" s="1011" t="s">
        <v>14</v>
      </c>
      <c r="H2373" s="1011" t="s">
        <v>91</v>
      </c>
      <c r="I2373" s="1011" t="s">
        <v>2318</v>
      </c>
      <c r="J2373" s="1011" t="s">
        <v>2319</v>
      </c>
      <c r="K2373" s="1011" t="s">
        <v>1329</v>
      </c>
      <c r="L2373" s="1011" t="s">
        <v>47</v>
      </c>
      <c r="M2373" s="1011" t="s">
        <v>198</v>
      </c>
      <c r="N2373" s="1011">
        <v>207</v>
      </c>
      <c r="O2373" s="1011">
        <v>39</v>
      </c>
      <c r="P2373" s="1011">
        <v>6287.6</v>
      </c>
      <c r="Q2373" s="1011">
        <v>15521.46</v>
      </c>
      <c r="R2373" s="1011">
        <v>2616.0095738199998</v>
      </c>
      <c r="S2373" s="1011">
        <v>969.57550667999999</v>
      </c>
      <c r="T2373" s="1011">
        <v>9.9573819999999993E-2</v>
      </c>
      <c r="U2373" s="1011">
        <v>0</v>
      </c>
      <c r="V2373" s="1011">
        <v>2615.91</v>
      </c>
      <c r="W2373" s="1011" t="s">
        <v>2320</v>
      </c>
      <c r="X2373" s="1011" t="s">
        <v>1331</v>
      </c>
      <c r="Y2373" s="1011" t="s">
        <v>2321</v>
      </c>
      <c r="AA2373" s="1011" t="s">
        <v>2322</v>
      </c>
      <c r="AB2373" s="1011" t="s">
        <v>140</v>
      </c>
    </row>
    <row r="2374" spans="1:28" x14ac:dyDescent="0.25">
      <c r="A2374" s="1011">
        <v>53754974</v>
      </c>
      <c r="B2374" s="1011" t="s">
        <v>1963</v>
      </c>
      <c r="C2374" s="1011" t="s">
        <v>1326</v>
      </c>
      <c r="D2374" s="1011" t="s">
        <v>1</v>
      </c>
      <c r="E2374" s="1011" t="s">
        <v>135</v>
      </c>
      <c r="F2374" s="1011" t="s">
        <v>6</v>
      </c>
      <c r="G2374" s="1011" t="s">
        <v>6</v>
      </c>
      <c r="H2374" s="1011" t="s">
        <v>100</v>
      </c>
      <c r="I2374" s="1011" t="s">
        <v>1964</v>
      </c>
      <c r="J2374" s="1011" t="s">
        <v>1965</v>
      </c>
      <c r="K2374" s="1011" t="s">
        <v>1329</v>
      </c>
      <c r="L2374" s="1011" t="s">
        <v>47</v>
      </c>
      <c r="M2374" s="1011" t="s">
        <v>198</v>
      </c>
      <c r="N2374" s="1011">
        <v>4.75</v>
      </c>
      <c r="O2374" s="1011">
        <v>4.75</v>
      </c>
      <c r="P2374" s="1011">
        <v>95</v>
      </c>
      <c r="Q2374" s="1011">
        <v>333.7</v>
      </c>
      <c r="R2374" s="1011">
        <v>124.54</v>
      </c>
      <c r="S2374" s="1011">
        <v>29.401301780000001</v>
      </c>
      <c r="T2374" s="1011">
        <v>0</v>
      </c>
      <c r="U2374" s="1011">
        <v>0</v>
      </c>
      <c r="V2374" s="1011">
        <v>124.54</v>
      </c>
      <c r="W2374" s="1011" t="s">
        <v>1966</v>
      </c>
      <c r="X2374" s="1011" t="s">
        <v>1331</v>
      </c>
      <c r="Y2374" s="1011" t="s">
        <v>1967</v>
      </c>
      <c r="AA2374" s="1011" t="s">
        <v>1968</v>
      </c>
      <c r="AB2374" s="1011" t="s">
        <v>140</v>
      </c>
    </row>
    <row r="2375" spans="1:28" x14ac:dyDescent="0.25">
      <c r="A2375" s="1011">
        <v>84064930</v>
      </c>
      <c r="B2375" s="1011" t="s">
        <v>1467</v>
      </c>
      <c r="C2375" s="1011" t="s">
        <v>1326</v>
      </c>
      <c r="D2375" s="1011" t="s">
        <v>1</v>
      </c>
      <c r="E2375" s="1011" t="s">
        <v>135</v>
      </c>
      <c r="F2375" s="1011" t="s">
        <v>20</v>
      </c>
      <c r="G2375" s="1011" t="s">
        <v>20</v>
      </c>
      <c r="H2375" s="1011" t="s">
        <v>104</v>
      </c>
      <c r="I2375" s="1011" t="s">
        <v>1468</v>
      </c>
      <c r="J2375" s="1011" t="s">
        <v>1469</v>
      </c>
      <c r="K2375" s="1011" t="s">
        <v>1329</v>
      </c>
      <c r="L2375" s="1011" t="s">
        <v>47</v>
      </c>
      <c r="M2375" s="1011" t="s">
        <v>198</v>
      </c>
      <c r="N2375" s="1011">
        <v>62</v>
      </c>
      <c r="O2375" s="1011">
        <v>53</v>
      </c>
      <c r="P2375" s="1011">
        <v>1981.31</v>
      </c>
      <c r="Q2375" s="1011">
        <v>4319.46</v>
      </c>
      <c r="R2375" s="1011">
        <v>1401.52</v>
      </c>
      <c r="S2375" s="1011">
        <v>282.93248225999997</v>
      </c>
      <c r="T2375" s="1011">
        <v>0</v>
      </c>
      <c r="U2375" s="1011">
        <v>0</v>
      </c>
      <c r="V2375" s="1011">
        <v>1401.52</v>
      </c>
      <c r="W2375" s="1011" t="s">
        <v>1470</v>
      </c>
      <c r="X2375" s="1011" t="s">
        <v>1331</v>
      </c>
      <c r="Y2375" s="1011" t="s">
        <v>1471</v>
      </c>
      <c r="AA2375" s="1011" t="s">
        <v>1472</v>
      </c>
      <c r="AB2375" s="1011" t="s">
        <v>140</v>
      </c>
    </row>
    <row r="2376" spans="1:28" x14ac:dyDescent="0.25">
      <c r="A2376" s="1011">
        <v>14149348</v>
      </c>
      <c r="B2376" s="1011" t="s">
        <v>1467</v>
      </c>
      <c r="C2376" s="1011" t="s">
        <v>1326</v>
      </c>
      <c r="D2376" s="1011" t="s">
        <v>1</v>
      </c>
      <c r="E2376" s="1011" t="s">
        <v>135</v>
      </c>
      <c r="F2376" s="1011" t="s">
        <v>20</v>
      </c>
      <c r="G2376" s="1011" t="s">
        <v>20</v>
      </c>
      <c r="H2376" s="1011" t="s">
        <v>93</v>
      </c>
      <c r="I2376" s="1011" t="s">
        <v>2001</v>
      </c>
      <c r="J2376" s="1011" t="s">
        <v>1985</v>
      </c>
      <c r="K2376" s="1011" t="s">
        <v>1329</v>
      </c>
      <c r="L2376" s="1011" t="s">
        <v>47</v>
      </c>
      <c r="M2376" s="1011" t="s">
        <v>198</v>
      </c>
      <c r="N2376" s="1011">
        <v>387</v>
      </c>
      <c r="O2376" s="1011">
        <v>95</v>
      </c>
      <c r="P2376" s="1011">
        <v>11822.58</v>
      </c>
      <c r="Q2376" s="1011">
        <v>9622.84</v>
      </c>
      <c r="R2376" s="1011">
        <v>1405.49</v>
      </c>
      <c r="S2376" s="1011">
        <v>1034.31218173</v>
      </c>
      <c r="T2376" s="1011">
        <v>0</v>
      </c>
      <c r="U2376" s="1011">
        <v>0</v>
      </c>
      <c r="V2376" s="1011">
        <v>1405.49</v>
      </c>
      <c r="W2376" s="1011" t="s">
        <v>10</v>
      </c>
      <c r="X2376" s="1011" t="s">
        <v>1331</v>
      </c>
      <c r="Y2376" s="1011" t="s">
        <v>2497</v>
      </c>
      <c r="AA2376" s="1011" t="s">
        <v>1599</v>
      </c>
      <c r="AB2376" s="1011" t="s">
        <v>140</v>
      </c>
    </row>
    <row r="2377" spans="1:28" x14ac:dyDescent="0.25">
      <c r="A2377" s="1011">
        <v>54173505</v>
      </c>
      <c r="B2377" s="1011" t="s">
        <v>2164</v>
      </c>
      <c r="C2377" s="1011" t="s">
        <v>1326</v>
      </c>
      <c r="D2377" s="1011" t="s">
        <v>1</v>
      </c>
      <c r="E2377" s="1011" t="s">
        <v>135</v>
      </c>
      <c r="F2377" s="1011" t="s">
        <v>14</v>
      </c>
      <c r="G2377" s="1011" t="s">
        <v>14</v>
      </c>
      <c r="H2377" s="1011" t="s">
        <v>102</v>
      </c>
      <c r="I2377" s="1011" t="s">
        <v>2165</v>
      </c>
      <c r="J2377" s="1011" t="s">
        <v>1874</v>
      </c>
      <c r="K2377" s="1011" t="s">
        <v>1329</v>
      </c>
      <c r="L2377" s="1011" t="s">
        <v>47</v>
      </c>
      <c r="M2377" s="1011" t="s">
        <v>198</v>
      </c>
      <c r="N2377" s="1011">
        <v>55</v>
      </c>
      <c r="O2377" s="1011">
        <v>6</v>
      </c>
      <c r="P2377" s="1011">
        <v>2151.66</v>
      </c>
      <c r="Q2377" s="1011">
        <v>3334.5</v>
      </c>
      <c r="R2377" s="1011">
        <v>210.00301102</v>
      </c>
      <c r="S2377" s="1011">
        <v>260.56486686</v>
      </c>
      <c r="T2377" s="1011">
        <v>13.503011020000001</v>
      </c>
      <c r="U2377" s="1011">
        <v>0</v>
      </c>
      <c r="V2377" s="1011">
        <v>196.5</v>
      </c>
      <c r="W2377" s="1011" t="s">
        <v>1875</v>
      </c>
      <c r="X2377" s="1011" t="s">
        <v>1331</v>
      </c>
      <c r="Y2377" s="1011" t="s">
        <v>2166</v>
      </c>
      <c r="AA2377" s="1011" t="s">
        <v>2167</v>
      </c>
      <c r="AB2377" s="1011" t="s">
        <v>140</v>
      </c>
    </row>
    <row r="2378" spans="1:28" x14ac:dyDescent="0.25">
      <c r="A2378" s="1011">
        <v>33771395</v>
      </c>
      <c r="B2378" s="1011" t="s">
        <v>2520</v>
      </c>
      <c r="C2378" s="1011" t="s">
        <v>1326</v>
      </c>
      <c r="D2378" s="1011" t="s">
        <v>1</v>
      </c>
      <c r="E2378" s="1011" t="s">
        <v>135</v>
      </c>
      <c r="F2378" s="1011" t="s">
        <v>6</v>
      </c>
      <c r="G2378" s="1011" t="s">
        <v>6</v>
      </c>
      <c r="H2378" s="1011" t="s">
        <v>100</v>
      </c>
      <c r="I2378" s="1011" t="s">
        <v>1688</v>
      </c>
      <c r="J2378" s="1011" t="s">
        <v>1416</v>
      </c>
      <c r="K2378" s="1011" t="s">
        <v>1329</v>
      </c>
      <c r="L2378" s="1011" t="s">
        <v>47</v>
      </c>
      <c r="M2378" s="1011" t="s">
        <v>198</v>
      </c>
      <c r="N2378" s="1011">
        <v>215.4161</v>
      </c>
      <c r="O2378" s="1011">
        <v>204.4161</v>
      </c>
      <c r="P2378" s="1011">
        <v>5035.38</v>
      </c>
      <c r="Q2378" s="1011">
        <v>15874.34</v>
      </c>
      <c r="R2378" s="1011">
        <v>2922.56</v>
      </c>
      <c r="S2378" s="1011">
        <v>1165.9838751699999</v>
      </c>
      <c r="T2378" s="1011">
        <v>0</v>
      </c>
      <c r="U2378" s="1011">
        <v>9.94</v>
      </c>
      <c r="V2378" s="1011">
        <v>2932.5</v>
      </c>
      <c r="W2378" s="1011" t="s">
        <v>1397</v>
      </c>
      <c r="X2378" s="1011" t="s">
        <v>1331</v>
      </c>
      <c r="Y2378" s="1011" t="s">
        <v>2521</v>
      </c>
      <c r="AA2378" s="1011" t="s">
        <v>2522</v>
      </c>
      <c r="AB2378" s="1011" t="s">
        <v>140</v>
      </c>
    </row>
    <row r="2379" spans="1:28" x14ac:dyDescent="0.25">
      <c r="A2379" s="1011">
        <v>24088635</v>
      </c>
      <c r="B2379" s="1011" t="s">
        <v>2014</v>
      </c>
      <c r="C2379" s="1011" t="s">
        <v>1326</v>
      </c>
      <c r="D2379" s="1011" t="s">
        <v>1</v>
      </c>
      <c r="E2379" s="1011" t="s">
        <v>135</v>
      </c>
      <c r="F2379" s="1011" t="s">
        <v>14</v>
      </c>
      <c r="G2379" s="1011" t="s">
        <v>14</v>
      </c>
      <c r="H2379" s="1011" t="s">
        <v>1394</v>
      </c>
      <c r="I2379" s="1011" t="s">
        <v>2015</v>
      </c>
      <c r="J2379" s="1011" t="s">
        <v>1463</v>
      </c>
      <c r="K2379" s="1011" t="s">
        <v>1329</v>
      </c>
      <c r="L2379" s="1011" t="s">
        <v>47</v>
      </c>
      <c r="M2379" s="1011" t="s">
        <v>198</v>
      </c>
      <c r="N2379" s="1011">
        <v>0</v>
      </c>
      <c r="O2379" s="1011">
        <v>0</v>
      </c>
      <c r="P2379" s="1011">
        <v>0</v>
      </c>
      <c r="Q2379" s="1011">
        <v>0</v>
      </c>
      <c r="R2379" s="1011">
        <v>0</v>
      </c>
      <c r="S2379" s="1011">
        <v>0</v>
      </c>
      <c r="T2379" s="1011">
        <v>0</v>
      </c>
      <c r="U2379" s="1011">
        <v>0</v>
      </c>
      <c r="V2379" s="1011">
        <v>0</v>
      </c>
      <c r="W2379" s="1011" t="s">
        <v>1464</v>
      </c>
      <c r="X2379" s="1011" t="s">
        <v>1331</v>
      </c>
      <c r="Y2379" s="1011" t="s">
        <v>2016</v>
      </c>
      <c r="AA2379" s="1011" t="s">
        <v>2017</v>
      </c>
      <c r="AB2379" s="1011" t="s">
        <v>140</v>
      </c>
    </row>
    <row r="2380" spans="1:28" x14ac:dyDescent="0.25">
      <c r="A2380" s="1011">
        <v>94134871</v>
      </c>
      <c r="B2380" s="1011" t="s">
        <v>1972</v>
      </c>
      <c r="C2380" s="1011" t="s">
        <v>1326</v>
      </c>
      <c r="D2380" s="1011" t="s">
        <v>1</v>
      </c>
      <c r="E2380" s="1011" t="s">
        <v>135</v>
      </c>
      <c r="F2380" s="1011" t="s">
        <v>11</v>
      </c>
      <c r="G2380" s="1011" t="s">
        <v>11</v>
      </c>
      <c r="H2380" s="1011" t="s">
        <v>95</v>
      </c>
      <c r="I2380" s="1011" t="s">
        <v>1973</v>
      </c>
      <c r="J2380" s="1011" t="s">
        <v>1360</v>
      </c>
      <c r="K2380" s="1011" t="s">
        <v>1329</v>
      </c>
      <c r="L2380" s="1011" t="s">
        <v>47</v>
      </c>
      <c r="M2380" s="1011" t="s">
        <v>198</v>
      </c>
      <c r="N2380" s="1011">
        <v>545.33320000000003</v>
      </c>
      <c r="O2380" s="1011">
        <v>136.33320000000001</v>
      </c>
      <c r="P2380" s="1011">
        <v>9258.43</v>
      </c>
      <c r="Q2380" s="1011">
        <v>16720.14</v>
      </c>
      <c r="R2380" s="1011">
        <v>2168.2153983600001</v>
      </c>
      <c r="S2380" s="1011">
        <v>1938.05540761</v>
      </c>
      <c r="T2380" s="1011">
        <v>-4.6016399999999997E-3</v>
      </c>
      <c r="U2380" s="1011">
        <v>0</v>
      </c>
      <c r="V2380" s="1011">
        <v>2168.2199999999998</v>
      </c>
      <c r="W2380" s="1011" t="s">
        <v>1361</v>
      </c>
      <c r="X2380" s="1011" t="s">
        <v>1331</v>
      </c>
      <c r="Y2380" s="1011" t="s">
        <v>1974</v>
      </c>
      <c r="AA2380" s="1011" t="s">
        <v>1975</v>
      </c>
      <c r="AB2380" s="1011" t="s">
        <v>140</v>
      </c>
    </row>
    <row r="2381" spans="1:28" x14ac:dyDescent="0.25">
      <c r="A2381" s="1011">
        <v>84085539</v>
      </c>
      <c r="B2381" s="1011" t="s">
        <v>2440</v>
      </c>
      <c r="C2381" s="1011" t="s">
        <v>1326</v>
      </c>
      <c r="D2381" s="1011" t="s">
        <v>1</v>
      </c>
      <c r="E2381" s="1011" t="s">
        <v>135</v>
      </c>
      <c r="F2381" s="1011" t="s">
        <v>74</v>
      </c>
      <c r="G2381" s="1011" t="s">
        <v>74</v>
      </c>
      <c r="H2381" s="1011" t="s">
        <v>89</v>
      </c>
      <c r="I2381" s="1011" t="s">
        <v>2441</v>
      </c>
      <c r="J2381" s="1011" t="s">
        <v>1463</v>
      </c>
      <c r="K2381" s="1011" t="s">
        <v>1329</v>
      </c>
      <c r="L2381" s="1011" t="s">
        <v>47</v>
      </c>
      <c r="M2381" s="1011" t="s">
        <v>198</v>
      </c>
      <c r="N2381" s="1011">
        <v>13</v>
      </c>
      <c r="O2381" s="1011">
        <v>11</v>
      </c>
      <c r="P2381" s="1011">
        <v>143.41</v>
      </c>
      <c r="Q2381" s="1011">
        <v>571.30999999999995</v>
      </c>
      <c r="R2381" s="1011">
        <v>66.19</v>
      </c>
      <c r="S2381" s="1011">
        <v>54.784899019999997</v>
      </c>
      <c r="T2381" s="1011">
        <v>0</v>
      </c>
      <c r="U2381" s="1011">
        <v>0</v>
      </c>
      <c r="V2381" s="1011">
        <v>66.19</v>
      </c>
      <c r="W2381" s="1011" t="s">
        <v>1464</v>
      </c>
      <c r="X2381" s="1011" t="s">
        <v>1331</v>
      </c>
      <c r="Y2381" s="1011" t="s">
        <v>2442</v>
      </c>
      <c r="AA2381" s="1011" t="s">
        <v>2443</v>
      </c>
      <c r="AB2381" s="1011" t="s">
        <v>140</v>
      </c>
    </row>
    <row r="2382" spans="1:28" x14ac:dyDescent="0.25">
      <c r="A2382" s="1011">
        <v>43990860</v>
      </c>
      <c r="B2382" s="1011" t="s">
        <v>2399</v>
      </c>
      <c r="C2382" s="1011" t="s">
        <v>1326</v>
      </c>
      <c r="D2382" s="1011" t="s">
        <v>1</v>
      </c>
      <c r="E2382" s="1011" t="s">
        <v>135</v>
      </c>
      <c r="F2382" s="1011" t="s">
        <v>20</v>
      </c>
      <c r="G2382" s="1011" t="s">
        <v>20</v>
      </c>
      <c r="H2382" s="1011" t="s">
        <v>91</v>
      </c>
      <c r="I2382" s="1011" t="s">
        <v>2113</v>
      </c>
      <c r="J2382" s="1011" t="s">
        <v>2114</v>
      </c>
      <c r="K2382" s="1011" t="s">
        <v>1329</v>
      </c>
      <c r="L2382" s="1011" t="s">
        <v>47</v>
      </c>
      <c r="M2382" s="1011" t="s">
        <v>198</v>
      </c>
      <c r="N2382" s="1011">
        <v>36</v>
      </c>
      <c r="O2382" s="1011">
        <v>33</v>
      </c>
      <c r="P2382" s="1011">
        <v>1600.82</v>
      </c>
      <c r="Q2382" s="1011">
        <v>2174.5300000000002</v>
      </c>
      <c r="R2382" s="1011">
        <v>259.04000000000002</v>
      </c>
      <c r="S2382" s="1011">
        <v>208.55396049000001</v>
      </c>
      <c r="T2382" s="1011">
        <v>0</v>
      </c>
      <c r="U2382" s="1011">
        <v>0</v>
      </c>
      <c r="V2382" s="1011">
        <v>259.04000000000002</v>
      </c>
      <c r="W2382" s="1011" t="s">
        <v>2115</v>
      </c>
      <c r="X2382" s="1011" t="s">
        <v>1331</v>
      </c>
      <c r="Y2382" s="1011" t="s">
        <v>2400</v>
      </c>
      <c r="AA2382" s="1011" t="s">
        <v>2401</v>
      </c>
      <c r="AB2382" s="1011" t="s">
        <v>140</v>
      </c>
    </row>
    <row r="2383" spans="1:28" x14ac:dyDescent="0.25">
      <c r="A2383" s="1011">
        <v>33788845</v>
      </c>
      <c r="B2383" s="1011" t="s">
        <v>1461</v>
      </c>
      <c r="C2383" s="1011" t="s">
        <v>1326</v>
      </c>
      <c r="D2383" s="1011" t="s">
        <v>1</v>
      </c>
      <c r="E2383" s="1011" t="s">
        <v>135</v>
      </c>
      <c r="F2383" s="1011" t="s">
        <v>20</v>
      </c>
      <c r="G2383" s="1011" t="s">
        <v>20</v>
      </c>
      <c r="H2383" s="1011" t="s">
        <v>96</v>
      </c>
      <c r="I2383" s="1011" t="s">
        <v>1462</v>
      </c>
      <c r="J2383" s="1011" t="s">
        <v>1463</v>
      </c>
      <c r="K2383" s="1011" t="s">
        <v>1329</v>
      </c>
      <c r="L2383" s="1011" t="s">
        <v>47</v>
      </c>
      <c r="M2383" s="1011" t="s">
        <v>198</v>
      </c>
      <c r="N2383" s="1011">
        <v>321</v>
      </c>
      <c r="O2383" s="1011">
        <v>236</v>
      </c>
      <c r="P2383" s="1011">
        <v>1669.11</v>
      </c>
      <c r="Q2383" s="1011">
        <v>13862.62</v>
      </c>
      <c r="R2383" s="1011">
        <v>2760.0793986600002</v>
      </c>
      <c r="S2383" s="1011">
        <v>1010.46542774</v>
      </c>
      <c r="T2383" s="1011">
        <v>-0.87060134</v>
      </c>
      <c r="U2383" s="1011">
        <v>0</v>
      </c>
      <c r="V2383" s="1011">
        <v>2760.95</v>
      </c>
      <c r="W2383" s="1011" t="s">
        <v>1464</v>
      </c>
      <c r="X2383" s="1011" t="s">
        <v>1331</v>
      </c>
      <c r="Y2383" s="1011" t="s">
        <v>1465</v>
      </c>
      <c r="AA2383" s="1011" t="s">
        <v>1466</v>
      </c>
      <c r="AB2383" s="1011" t="s">
        <v>140</v>
      </c>
    </row>
    <row r="2384" spans="1:28" x14ac:dyDescent="0.25">
      <c r="A2384" s="1011">
        <v>24128670</v>
      </c>
      <c r="B2384" s="1011" t="s">
        <v>1667</v>
      </c>
      <c r="C2384" s="1011" t="s">
        <v>1326</v>
      </c>
      <c r="D2384" s="1011" t="s">
        <v>1</v>
      </c>
      <c r="E2384" s="1011" t="s">
        <v>135</v>
      </c>
      <c r="F2384" s="1011" t="s">
        <v>14</v>
      </c>
      <c r="G2384" s="1011" t="s">
        <v>14</v>
      </c>
      <c r="H2384" s="1011" t="s">
        <v>90</v>
      </c>
      <c r="I2384" s="1011" t="s">
        <v>1668</v>
      </c>
      <c r="J2384" s="1011" t="s">
        <v>1669</v>
      </c>
      <c r="K2384" s="1011" t="s">
        <v>1329</v>
      </c>
      <c r="L2384" s="1011" t="s">
        <v>47</v>
      </c>
      <c r="M2384" s="1011" t="s">
        <v>198</v>
      </c>
      <c r="N2384" s="1011">
        <v>259</v>
      </c>
      <c r="O2384" s="1011">
        <v>239</v>
      </c>
      <c r="P2384" s="1011">
        <v>9893.76</v>
      </c>
      <c r="Q2384" s="1011">
        <v>18271.41</v>
      </c>
      <c r="R2384" s="1011">
        <v>1038.93</v>
      </c>
      <c r="S2384" s="1011">
        <v>1338.45159554</v>
      </c>
      <c r="T2384" s="1011">
        <v>0</v>
      </c>
      <c r="U2384" s="1011">
        <v>0</v>
      </c>
      <c r="V2384" s="1011">
        <v>1038.93</v>
      </c>
      <c r="W2384" s="1011" t="s">
        <v>1670</v>
      </c>
      <c r="X2384" s="1011" t="s">
        <v>1331</v>
      </c>
      <c r="Y2384" s="1011" t="s">
        <v>1671</v>
      </c>
      <c r="Z2384" s="1011" t="s">
        <v>1672</v>
      </c>
      <c r="AA2384" s="1011" t="s">
        <v>1673</v>
      </c>
      <c r="AB2384" s="1011" t="s">
        <v>140</v>
      </c>
    </row>
    <row r="2385" spans="1:28" x14ac:dyDescent="0.25">
      <c r="A2385" s="1011">
        <v>73757874</v>
      </c>
      <c r="B2385" s="1011" t="s">
        <v>2244</v>
      </c>
      <c r="C2385" s="1011" t="s">
        <v>1326</v>
      </c>
      <c r="D2385" s="1011" t="s">
        <v>1</v>
      </c>
      <c r="E2385" s="1011" t="s">
        <v>135</v>
      </c>
      <c r="F2385" s="1011" t="s">
        <v>6</v>
      </c>
      <c r="G2385" s="1011" t="s">
        <v>6</v>
      </c>
      <c r="H2385" s="1011" t="s">
        <v>95</v>
      </c>
      <c r="I2385" s="1011" t="s">
        <v>1515</v>
      </c>
      <c r="J2385" s="1011" t="s">
        <v>1516</v>
      </c>
      <c r="K2385" s="1011" t="s">
        <v>1329</v>
      </c>
      <c r="L2385" s="1011" t="s">
        <v>47</v>
      </c>
      <c r="M2385" s="1011" t="s">
        <v>198</v>
      </c>
      <c r="N2385" s="1011">
        <v>183.6</v>
      </c>
      <c r="O2385" s="1011">
        <v>165</v>
      </c>
      <c r="P2385" s="1011">
        <v>1227.4100000000001</v>
      </c>
      <c r="Q2385" s="1011">
        <v>3480.15</v>
      </c>
      <c r="R2385" s="1011">
        <v>-398.16147093000001</v>
      </c>
      <c r="S2385" s="1011">
        <v>1291.7267945599999</v>
      </c>
      <c r="T2385" s="1011">
        <v>-8.1470929999999997E-2</v>
      </c>
      <c r="U2385" s="1011">
        <v>0</v>
      </c>
      <c r="V2385" s="1011">
        <v>-398.08</v>
      </c>
      <c r="W2385" s="1011" t="s">
        <v>2245</v>
      </c>
      <c r="X2385" s="1011" t="s">
        <v>1331</v>
      </c>
      <c r="Y2385" s="1011" t="s">
        <v>2246</v>
      </c>
      <c r="AA2385" s="1011" t="s">
        <v>2247</v>
      </c>
      <c r="AB2385" s="1011" t="s">
        <v>140</v>
      </c>
    </row>
    <row r="2386" spans="1:28" x14ac:dyDescent="0.25">
      <c r="A2386" s="1011">
        <v>43753961</v>
      </c>
      <c r="B2386" s="1011" t="s">
        <v>1997</v>
      </c>
      <c r="C2386" s="1011" t="s">
        <v>1326</v>
      </c>
      <c r="D2386" s="1011" t="s">
        <v>1</v>
      </c>
      <c r="E2386" s="1011" t="s">
        <v>135</v>
      </c>
      <c r="F2386" s="1011" t="s">
        <v>45</v>
      </c>
      <c r="G2386" s="1011" t="s">
        <v>45</v>
      </c>
      <c r="H2386" s="1011" t="s">
        <v>104</v>
      </c>
      <c r="I2386" s="1011" t="s">
        <v>1903</v>
      </c>
      <c r="J2386" s="1011" t="s">
        <v>1904</v>
      </c>
      <c r="K2386" s="1011" t="s">
        <v>1329</v>
      </c>
      <c r="L2386" s="1011" t="s">
        <v>47</v>
      </c>
      <c r="M2386" s="1011" t="s">
        <v>198</v>
      </c>
      <c r="N2386" s="1011">
        <v>21</v>
      </c>
      <c r="O2386" s="1011">
        <v>20</v>
      </c>
      <c r="P2386" s="1011">
        <v>727.85</v>
      </c>
      <c r="Q2386" s="1011">
        <v>1239.96</v>
      </c>
      <c r="R2386" s="1011">
        <v>265.64999999999998</v>
      </c>
      <c r="S2386" s="1011">
        <v>163.70729201</v>
      </c>
      <c r="T2386" s="1011">
        <v>0</v>
      </c>
      <c r="U2386" s="1011">
        <v>0</v>
      </c>
      <c r="V2386" s="1011">
        <v>265.64999999999998</v>
      </c>
      <c r="W2386" s="1011" t="s">
        <v>1905</v>
      </c>
      <c r="X2386" s="1011" t="s">
        <v>1331</v>
      </c>
      <c r="Y2386" s="1011" t="s">
        <v>1998</v>
      </c>
      <c r="AA2386" s="1011" t="s">
        <v>1999</v>
      </c>
      <c r="AB2386" s="1011" t="s">
        <v>140</v>
      </c>
    </row>
    <row r="2387" spans="1:28" x14ac:dyDescent="0.25">
      <c r="A2387" s="1011">
        <v>94134871</v>
      </c>
      <c r="B2387" s="1011" t="s">
        <v>1972</v>
      </c>
      <c r="C2387" s="1011" t="s">
        <v>1326</v>
      </c>
      <c r="D2387" s="1011" t="s">
        <v>1</v>
      </c>
      <c r="E2387" s="1011" t="s">
        <v>135</v>
      </c>
      <c r="F2387" s="1011" t="s">
        <v>11</v>
      </c>
      <c r="G2387" s="1011" t="s">
        <v>11</v>
      </c>
      <c r="H2387" s="1011" t="s">
        <v>91</v>
      </c>
      <c r="I2387" s="1011" t="s">
        <v>1973</v>
      </c>
      <c r="J2387" s="1011" t="s">
        <v>1360</v>
      </c>
      <c r="K2387" s="1011" t="s">
        <v>1329</v>
      </c>
      <c r="L2387" s="1011" t="s">
        <v>47</v>
      </c>
      <c r="M2387" s="1011" t="s">
        <v>198</v>
      </c>
      <c r="N2387" s="1011">
        <v>94</v>
      </c>
      <c r="O2387" s="1011">
        <v>35</v>
      </c>
      <c r="P2387" s="1011">
        <v>477.01</v>
      </c>
      <c r="Q2387" s="1011">
        <v>5269.17</v>
      </c>
      <c r="R2387" s="1011">
        <v>849.52000104000001</v>
      </c>
      <c r="S2387" s="1011">
        <v>194.40503129999999</v>
      </c>
      <c r="T2387" s="1011">
        <v>1.04E-6</v>
      </c>
      <c r="U2387" s="1011">
        <v>0</v>
      </c>
      <c r="V2387" s="1011">
        <v>849.52</v>
      </c>
      <c r="W2387" s="1011" t="s">
        <v>1361</v>
      </c>
      <c r="X2387" s="1011" t="s">
        <v>1331</v>
      </c>
      <c r="Y2387" s="1011" t="s">
        <v>1974</v>
      </c>
      <c r="AA2387" s="1011" t="s">
        <v>1975</v>
      </c>
      <c r="AB2387" s="1011" t="s">
        <v>140</v>
      </c>
    </row>
    <row r="2388" spans="1:28" x14ac:dyDescent="0.25">
      <c r="A2388" s="1011">
        <v>24007189</v>
      </c>
      <c r="B2388" s="1011" t="s">
        <v>2300</v>
      </c>
      <c r="C2388" s="1011" t="s">
        <v>1326</v>
      </c>
      <c r="D2388" s="1011" t="s">
        <v>1</v>
      </c>
      <c r="E2388" s="1011" t="s">
        <v>135</v>
      </c>
      <c r="F2388" s="1011" t="s">
        <v>9</v>
      </c>
      <c r="G2388" s="1011" t="s">
        <v>9</v>
      </c>
      <c r="H2388" s="1011" t="s">
        <v>88</v>
      </c>
      <c r="I2388" s="1011" t="s">
        <v>1656</v>
      </c>
      <c r="J2388" s="1011" t="s">
        <v>1657</v>
      </c>
      <c r="K2388" s="1011" t="s">
        <v>1329</v>
      </c>
      <c r="L2388" s="1011" t="s">
        <v>47</v>
      </c>
      <c r="M2388" s="1011" t="s">
        <v>198</v>
      </c>
      <c r="N2388" s="1011">
        <v>384</v>
      </c>
      <c r="O2388" s="1011">
        <v>11</v>
      </c>
      <c r="P2388" s="1011">
        <v>5727</v>
      </c>
      <c r="Q2388" s="1011">
        <v>10653.01</v>
      </c>
      <c r="R2388" s="1011">
        <v>563.20000000000005</v>
      </c>
      <c r="S2388" s="1011">
        <v>554.76813627000001</v>
      </c>
      <c r="T2388" s="1011">
        <v>0</v>
      </c>
      <c r="U2388" s="1011">
        <v>0</v>
      </c>
      <c r="V2388" s="1011">
        <v>563.20000000000005</v>
      </c>
      <c r="W2388" s="1011" t="s">
        <v>1658</v>
      </c>
      <c r="X2388" s="1011" t="s">
        <v>1331</v>
      </c>
      <c r="Y2388" s="1011" t="s">
        <v>2301</v>
      </c>
      <c r="AA2388" s="1011" t="s">
        <v>2302</v>
      </c>
      <c r="AB2388" s="1011" t="s">
        <v>140</v>
      </c>
    </row>
    <row r="2389" spans="1:28" x14ac:dyDescent="0.25">
      <c r="A2389" s="1011">
        <v>23771421</v>
      </c>
      <c r="B2389" s="1011" t="s">
        <v>1655</v>
      </c>
      <c r="C2389" s="1011" t="s">
        <v>1326</v>
      </c>
      <c r="D2389" s="1011" t="s">
        <v>1</v>
      </c>
      <c r="E2389" s="1011" t="s">
        <v>135</v>
      </c>
      <c r="F2389" s="1011" t="s">
        <v>6</v>
      </c>
      <c r="G2389" s="1011" t="s">
        <v>6</v>
      </c>
      <c r="H2389" s="1011" t="s">
        <v>94</v>
      </c>
      <c r="I2389" s="1011" t="s">
        <v>1656</v>
      </c>
      <c r="J2389" s="1011" t="s">
        <v>1657</v>
      </c>
      <c r="K2389" s="1011" t="s">
        <v>1329</v>
      </c>
      <c r="L2389" s="1011" t="s">
        <v>47</v>
      </c>
      <c r="M2389" s="1011" t="s">
        <v>198</v>
      </c>
      <c r="N2389" s="1011">
        <v>95.5</v>
      </c>
      <c r="O2389" s="1011">
        <v>74.5</v>
      </c>
      <c r="P2389" s="1011">
        <v>1718.5</v>
      </c>
      <c r="Q2389" s="1011">
        <v>2831.01</v>
      </c>
      <c r="R2389" s="1011">
        <v>820.57</v>
      </c>
      <c r="S2389" s="1011">
        <v>312.51456999999999</v>
      </c>
      <c r="T2389" s="1011">
        <v>0</v>
      </c>
      <c r="U2389" s="1011">
        <v>0</v>
      </c>
      <c r="V2389" s="1011">
        <v>820.57</v>
      </c>
      <c r="W2389" s="1011" t="s">
        <v>1658</v>
      </c>
      <c r="X2389" s="1011" t="s">
        <v>1331</v>
      </c>
      <c r="Y2389" s="1011" t="s">
        <v>1659</v>
      </c>
      <c r="AA2389" s="1011" t="s">
        <v>1660</v>
      </c>
      <c r="AB2389" s="1011" t="s">
        <v>140</v>
      </c>
    </row>
    <row r="2390" spans="1:28" x14ac:dyDescent="0.25">
      <c r="A2390" s="1011">
        <v>23757057</v>
      </c>
      <c r="B2390" s="1011" t="s">
        <v>2307</v>
      </c>
      <c r="C2390" s="1011" t="s">
        <v>1326</v>
      </c>
      <c r="D2390" s="1011" t="s">
        <v>1</v>
      </c>
      <c r="E2390" s="1011" t="s">
        <v>135</v>
      </c>
      <c r="F2390" s="1011" t="s">
        <v>20</v>
      </c>
      <c r="G2390" s="1011" t="s">
        <v>20</v>
      </c>
      <c r="H2390" s="1011" t="s">
        <v>96</v>
      </c>
      <c r="I2390" s="1011" t="s">
        <v>1810</v>
      </c>
      <c r="J2390" s="1011" t="s">
        <v>1811</v>
      </c>
      <c r="K2390" s="1011" t="s">
        <v>1329</v>
      </c>
      <c r="L2390" s="1011" t="s">
        <v>47</v>
      </c>
      <c r="M2390" s="1011" t="s">
        <v>198</v>
      </c>
      <c r="N2390" s="1011">
        <v>9</v>
      </c>
      <c r="O2390" s="1011">
        <v>4</v>
      </c>
      <c r="P2390" s="1011">
        <v>6.33</v>
      </c>
      <c r="Q2390" s="1011">
        <v>204.74</v>
      </c>
      <c r="R2390" s="1011">
        <v>55.14</v>
      </c>
      <c r="S2390" s="1011">
        <v>6.07</v>
      </c>
      <c r="T2390" s="1011">
        <v>0</v>
      </c>
      <c r="U2390" s="1011">
        <v>0</v>
      </c>
      <c r="V2390" s="1011">
        <v>55.14</v>
      </c>
      <c r="W2390" s="1011" t="s">
        <v>1812</v>
      </c>
      <c r="X2390" s="1011" t="s">
        <v>1331</v>
      </c>
      <c r="Y2390" s="1011" t="s">
        <v>2308</v>
      </c>
      <c r="AA2390" s="1011" t="s">
        <v>2309</v>
      </c>
      <c r="AB2390" s="1011" t="s">
        <v>140</v>
      </c>
    </row>
    <row r="2391" spans="1:28" x14ac:dyDescent="0.25">
      <c r="A2391" s="1011">
        <v>23754377</v>
      </c>
      <c r="B2391" s="1011" t="s">
        <v>2112</v>
      </c>
      <c r="C2391" s="1011" t="s">
        <v>417</v>
      </c>
      <c r="D2391" s="1011" t="s">
        <v>113</v>
      </c>
      <c r="E2391" s="1011" t="s">
        <v>135</v>
      </c>
      <c r="F2391" s="1011" t="s">
        <v>267</v>
      </c>
      <c r="G2391" s="1011" t="s">
        <v>1687</v>
      </c>
      <c r="H2391" s="1011" t="s">
        <v>102</v>
      </c>
      <c r="I2391" s="1011" t="s">
        <v>2113</v>
      </c>
      <c r="J2391" s="1011" t="s">
        <v>2114</v>
      </c>
      <c r="K2391" s="1011" t="s">
        <v>1329</v>
      </c>
      <c r="L2391" s="1011" t="s">
        <v>47</v>
      </c>
      <c r="M2391" s="1011" t="s">
        <v>198</v>
      </c>
      <c r="N2391" s="1011">
        <v>181</v>
      </c>
      <c r="O2391" s="1011">
        <v>96</v>
      </c>
      <c r="P2391" s="1011">
        <v>4979</v>
      </c>
      <c r="Q2391" s="1011">
        <v>3483.1</v>
      </c>
      <c r="R2391" s="1011">
        <v>671.40531626999996</v>
      </c>
      <c r="S2391" s="1011">
        <v>700.35566933999996</v>
      </c>
      <c r="T2391" s="1011">
        <v>-0.66468373000000003</v>
      </c>
      <c r="U2391" s="1011">
        <v>0</v>
      </c>
      <c r="V2391" s="1011">
        <v>672.07</v>
      </c>
      <c r="W2391" s="1011" t="s">
        <v>2115</v>
      </c>
      <c r="X2391" s="1011" t="s">
        <v>1331</v>
      </c>
      <c r="Y2391" s="1011" t="s">
        <v>2116</v>
      </c>
      <c r="AA2391" s="1011" t="s">
        <v>2117</v>
      </c>
      <c r="AB2391" s="1011" t="s">
        <v>140</v>
      </c>
    </row>
    <row r="2392" spans="1:28" x14ac:dyDescent="0.25">
      <c r="A2392" s="1011">
        <v>24082927</v>
      </c>
      <c r="B2392" s="1011" t="s">
        <v>2118</v>
      </c>
      <c r="C2392" s="1011" t="s">
        <v>1326</v>
      </c>
      <c r="D2392" s="1011" t="s">
        <v>1</v>
      </c>
      <c r="E2392" s="1011" t="s">
        <v>135</v>
      </c>
      <c r="F2392" s="1011" t="s">
        <v>20</v>
      </c>
      <c r="G2392" s="1011" t="s">
        <v>20</v>
      </c>
      <c r="H2392" s="1011" t="s">
        <v>98</v>
      </c>
      <c r="I2392" s="1011" t="s">
        <v>2119</v>
      </c>
      <c r="J2392" s="1011" t="s">
        <v>1565</v>
      </c>
      <c r="K2392" s="1011" t="s">
        <v>1329</v>
      </c>
      <c r="L2392" s="1011" t="s">
        <v>47</v>
      </c>
      <c r="M2392" s="1011" t="s">
        <v>198</v>
      </c>
      <c r="N2392" s="1011">
        <v>125.75</v>
      </c>
      <c r="O2392" s="1011">
        <v>125.75</v>
      </c>
      <c r="P2392" s="1011">
        <v>4088.21</v>
      </c>
      <c r="Q2392" s="1011">
        <v>2419.9</v>
      </c>
      <c r="R2392" s="1011">
        <v>215.78</v>
      </c>
      <c r="S2392" s="1011">
        <v>426.22524485000002</v>
      </c>
      <c r="T2392" s="1011">
        <v>0</v>
      </c>
      <c r="U2392" s="1011">
        <v>0</v>
      </c>
      <c r="V2392" s="1011">
        <v>215.78</v>
      </c>
      <c r="W2392" s="1011" t="s">
        <v>65</v>
      </c>
      <c r="X2392" s="1011" t="s">
        <v>1331</v>
      </c>
      <c r="Y2392" s="1011" t="s">
        <v>2120</v>
      </c>
      <c r="AA2392" s="1011" t="s">
        <v>2121</v>
      </c>
      <c r="AB2392" s="1011" t="s">
        <v>140</v>
      </c>
    </row>
    <row r="2393" spans="1:28" x14ac:dyDescent="0.25">
      <c r="A2393" s="1011">
        <v>54044805</v>
      </c>
      <c r="B2393" s="1011" t="s">
        <v>1857</v>
      </c>
      <c r="C2393" s="1011" t="s">
        <v>1326</v>
      </c>
      <c r="D2393" s="1011" t="s">
        <v>113</v>
      </c>
      <c r="E2393" s="1011" t="s">
        <v>135</v>
      </c>
      <c r="F2393" s="1011" t="s">
        <v>267</v>
      </c>
      <c r="G2393" s="1011" t="s">
        <v>1687</v>
      </c>
      <c r="H2393" s="1011" t="s">
        <v>529</v>
      </c>
      <c r="I2393" s="1011" t="s">
        <v>1858</v>
      </c>
      <c r="J2393" s="1011" t="s">
        <v>1859</v>
      </c>
      <c r="K2393" s="1011" t="s">
        <v>1329</v>
      </c>
      <c r="L2393" s="1011" t="s">
        <v>47</v>
      </c>
      <c r="M2393" s="1011" t="s">
        <v>198</v>
      </c>
      <c r="N2393" s="1011">
        <v>9</v>
      </c>
      <c r="O2393" s="1011">
        <v>0</v>
      </c>
      <c r="P2393" s="1011">
        <v>393.4</v>
      </c>
      <c r="Q2393" s="1011">
        <v>1886.34</v>
      </c>
      <c r="R2393" s="1011">
        <v>295.13000052000001</v>
      </c>
      <c r="S2393" s="1011">
        <v>49.374783200000003</v>
      </c>
      <c r="T2393" s="1011">
        <v>5.2E-7</v>
      </c>
      <c r="U2393" s="1011">
        <v>0</v>
      </c>
      <c r="V2393" s="1011">
        <v>295.13</v>
      </c>
      <c r="W2393" s="1011" t="s">
        <v>1860</v>
      </c>
      <c r="X2393" s="1011" t="s">
        <v>1331</v>
      </c>
      <c r="Y2393" s="1011" t="s">
        <v>1861</v>
      </c>
      <c r="AA2393" s="1011" t="s">
        <v>1862</v>
      </c>
      <c r="AB2393" s="1011" t="s">
        <v>140</v>
      </c>
    </row>
    <row r="2394" spans="1:28" x14ac:dyDescent="0.25">
      <c r="A2394" s="1011">
        <v>44097343</v>
      </c>
      <c r="B2394" s="1011" t="s">
        <v>1686</v>
      </c>
      <c r="C2394" s="1011" t="s">
        <v>417</v>
      </c>
      <c r="D2394" s="1011" t="s">
        <v>113</v>
      </c>
      <c r="E2394" s="1011" t="s">
        <v>135</v>
      </c>
      <c r="F2394" s="1011" t="s">
        <v>267</v>
      </c>
      <c r="G2394" s="1011" t="s">
        <v>1687</v>
      </c>
      <c r="H2394" s="1011" t="s">
        <v>100</v>
      </c>
      <c r="I2394" s="1011" t="s">
        <v>1688</v>
      </c>
      <c r="J2394" s="1011" t="s">
        <v>1416</v>
      </c>
      <c r="K2394" s="1011" t="s">
        <v>1329</v>
      </c>
      <c r="L2394" s="1011" t="s">
        <v>47</v>
      </c>
      <c r="M2394" s="1011" t="s">
        <v>198</v>
      </c>
      <c r="N2394" s="1011">
        <v>6.5</v>
      </c>
      <c r="O2394" s="1011">
        <v>6.5</v>
      </c>
      <c r="P2394" s="1011">
        <v>130</v>
      </c>
      <c r="Q2394" s="1011">
        <v>519.96</v>
      </c>
      <c r="R2394" s="1011">
        <v>252.77</v>
      </c>
      <c r="S2394" s="1011">
        <v>37.885443840000001</v>
      </c>
      <c r="T2394" s="1011">
        <v>0</v>
      </c>
      <c r="U2394" s="1011">
        <v>0</v>
      </c>
      <c r="V2394" s="1011">
        <v>252.77</v>
      </c>
      <c r="W2394" s="1011" t="s">
        <v>1397</v>
      </c>
      <c r="X2394" s="1011" t="s">
        <v>1331</v>
      </c>
      <c r="Y2394" s="1011" t="s">
        <v>1689</v>
      </c>
      <c r="AA2394" s="1011" t="s">
        <v>1690</v>
      </c>
      <c r="AB2394" s="1011" t="s">
        <v>140</v>
      </c>
    </row>
    <row r="2395" spans="1:28" x14ac:dyDescent="0.25">
      <c r="A2395" s="1011">
        <v>23771397</v>
      </c>
      <c r="B2395" s="1011" t="s">
        <v>2098</v>
      </c>
      <c r="C2395" s="1011" t="s">
        <v>1326</v>
      </c>
      <c r="D2395" s="1011" t="s">
        <v>1</v>
      </c>
      <c r="E2395" s="1011" t="s">
        <v>135</v>
      </c>
      <c r="F2395" s="1011" t="s">
        <v>38</v>
      </c>
      <c r="G2395" s="1011" t="s">
        <v>38</v>
      </c>
      <c r="H2395" s="1011" t="s">
        <v>530</v>
      </c>
      <c r="I2395" s="1011" t="s">
        <v>1579</v>
      </c>
      <c r="J2395" s="1011" t="s">
        <v>1396</v>
      </c>
      <c r="K2395" s="1011" t="s">
        <v>1329</v>
      </c>
      <c r="L2395" s="1011" t="s">
        <v>47</v>
      </c>
      <c r="M2395" s="1011" t="s">
        <v>198</v>
      </c>
      <c r="N2395" s="1011">
        <v>8</v>
      </c>
      <c r="O2395" s="1011">
        <v>0</v>
      </c>
      <c r="P2395" s="1011">
        <v>80</v>
      </c>
      <c r="Q2395" s="1011">
        <v>454.42</v>
      </c>
      <c r="R2395" s="1011">
        <v>23.02</v>
      </c>
      <c r="S2395" s="1011">
        <v>15.2</v>
      </c>
      <c r="T2395" s="1011">
        <v>0</v>
      </c>
      <c r="U2395" s="1011">
        <v>0</v>
      </c>
      <c r="V2395" s="1011">
        <v>23.02</v>
      </c>
      <c r="W2395" s="1011" t="s">
        <v>1397</v>
      </c>
      <c r="X2395" s="1011" t="s">
        <v>1331</v>
      </c>
      <c r="Y2395" s="1011" t="s">
        <v>2099</v>
      </c>
      <c r="AA2395" s="1011" t="s">
        <v>2100</v>
      </c>
      <c r="AB2395" s="1011" t="s">
        <v>140</v>
      </c>
    </row>
    <row r="2396" spans="1:28" x14ac:dyDescent="0.25">
      <c r="A2396" s="1011">
        <v>4089686</v>
      </c>
      <c r="B2396" s="1011" t="s">
        <v>1589</v>
      </c>
      <c r="C2396" s="1011" t="s">
        <v>1326</v>
      </c>
      <c r="D2396" s="1011" t="s">
        <v>1</v>
      </c>
      <c r="E2396" s="1011" t="s">
        <v>135</v>
      </c>
      <c r="F2396" s="1011" t="s">
        <v>14</v>
      </c>
      <c r="G2396" s="1011" t="s">
        <v>14</v>
      </c>
      <c r="H2396" s="1011" t="s">
        <v>529</v>
      </c>
      <c r="I2396" s="1011" t="s">
        <v>1590</v>
      </c>
      <c r="J2396" s="1011" t="s">
        <v>1591</v>
      </c>
      <c r="K2396" s="1011" t="s">
        <v>1329</v>
      </c>
      <c r="L2396" s="1011" t="s">
        <v>47</v>
      </c>
      <c r="M2396" s="1011" t="s">
        <v>198</v>
      </c>
      <c r="N2396" s="1011">
        <v>18</v>
      </c>
      <c r="O2396" s="1011">
        <v>11</v>
      </c>
      <c r="P2396" s="1011">
        <v>945.7</v>
      </c>
      <c r="Q2396" s="1011">
        <v>3312.7</v>
      </c>
      <c r="R2396" s="1011">
        <v>163.33000000000001</v>
      </c>
      <c r="S2396" s="1011">
        <v>112.04952960999999</v>
      </c>
      <c r="T2396" s="1011">
        <v>0</v>
      </c>
      <c r="U2396" s="1011">
        <v>0</v>
      </c>
      <c r="V2396" s="1011">
        <v>163.33000000000001</v>
      </c>
      <c r="W2396" s="1011" t="s">
        <v>1361</v>
      </c>
      <c r="X2396" s="1011" t="s">
        <v>1331</v>
      </c>
      <c r="Y2396" s="1011" t="s">
        <v>1592</v>
      </c>
      <c r="AA2396" s="1011" t="s">
        <v>1593</v>
      </c>
      <c r="AB2396" s="1011" t="s">
        <v>140</v>
      </c>
    </row>
    <row r="2397" spans="1:28" x14ac:dyDescent="0.25">
      <c r="A2397" s="1011">
        <v>74112996</v>
      </c>
      <c r="B2397" s="1011" t="s">
        <v>1714</v>
      </c>
      <c r="C2397" s="1011" t="s">
        <v>1326</v>
      </c>
      <c r="D2397" s="1011" t="s">
        <v>1</v>
      </c>
      <c r="E2397" s="1011" t="s">
        <v>135</v>
      </c>
      <c r="F2397" s="1011" t="s">
        <v>6</v>
      </c>
      <c r="G2397" s="1011" t="s">
        <v>6</v>
      </c>
      <c r="H2397" s="1011" t="s">
        <v>100</v>
      </c>
      <c r="I2397" s="1011" t="s">
        <v>1715</v>
      </c>
      <c r="J2397" s="1011" t="s">
        <v>1405</v>
      </c>
      <c r="K2397" s="1011" t="s">
        <v>1329</v>
      </c>
      <c r="L2397" s="1011" t="s">
        <v>47</v>
      </c>
      <c r="M2397" s="1011" t="s">
        <v>198</v>
      </c>
      <c r="N2397" s="1011">
        <v>35</v>
      </c>
      <c r="O2397" s="1011">
        <v>35</v>
      </c>
      <c r="P2397" s="1011">
        <v>700</v>
      </c>
      <c r="Q2397" s="1011">
        <v>1876.5</v>
      </c>
      <c r="R2397" s="1011">
        <v>433.14</v>
      </c>
      <c r="S2397" s="1011">
        <v>206.26238147000001</v>
      </c>
      <c r="T2397" s="1011">
        <v>0</v>
      </c>
      <c r="U2397" s="1011">
        <v>0</v>
      </c>
      <c r="V2397" s="1011">
        <v>433.14</v>
      </c>
      <c r="W2397" s="1011" t="s">
        <v>1406</v>
      </c>
      <c r="X2397" s="1011" t="s">
        <v>1331</v>
      </c>
      <c r="Y2397" s="1011" t="s">
        <v>1716</v>
      </c>
      <c r="AA2397" s="1011" t="s">
        <v>1717</v>
      </c>
      <c r="AB2397" s="1011" t="s">
        <v>140</v>
      </c>
    </row>
    <row r="2398" spans="1:28" x14ac:dyDescent="0.25">
      <c r="A2398" s="1011">
        <v>43771211</v>
      </c>
      <c r="B2398" s="1011" t="s">
        <v>2075</v>
      </c>
      <c r="C2398" s="1011" t="s">
        <v>1326</v>
      </c>
      <c r="D2398" s="1011" t="s">
        <v>1</v>
      </c>
      <c r="E2398" s="1011" t="s">
        <v>135</v>
      </c>
      <c r="F2398" s="1011" t="s">
        <v>34</v>
      </c>
      <c r="G2398" s="1011" t="s">
        <v>34</v>
      </c>
      <c r="H2398" s="1011" t="s">
        <v>530</v>
      </c>
      <c r="I2398" s="1011" t="s">
        <v>1404</v>
      </c>
      <c r="J2398" s="1011" t="s">
        <v>1405</v>
      </c>
      <c r="K2398" s="1011" t="s">
        <v>1329</v>
      </c>
      <c r="L2398" s="1011" t="s">
        <v>47</v>
      </c>
      <c r="M2398" s="1011" t="s">
        <v>198</v>
      </c>
      <c r="N2398" s="1011">
        <v>197</v>
      </c>
      <c r="O2398" s="1011">
        <v>118</v>
      </c>
      <c r="P2398" s="1011">
        <v>5216.8999999999996</v>
      </c>
      <c r="Q2398" s="1011">
        <v>14914.56</v>
      </c>
      <c r="R2398" s="1011">
        <v>1526.9300054</v>
      </c>
      <c r="S2398" s="1011">
        <v>1065.00181372</v>
      </c>
      <c r="T2398" s="1011">
        <v>5.4E-6</v>
      </c>
      <c r="U2398" s="1011">
        <v>0</v>
      </c>
      <c r="V2398" s="1011">
        <v>1526.93</v>
      </c>
      <c r="W2398" s="1011" t="s">
        <v>1406</v>
      </c>
      <c r="X2398" s="1011" t="s">
        <v>1331</v>
      </c>
      <c r="Y2398" s="1011" t="s">
        <v>2076</v>
      </c>
      <c r="AA2398" s="1011" t="s">
        <v>2077</v>
      </c>
      <c r="AB2398" s="1011" t="s">
        <v>140</v>
      </c>
    </row>
    <row r="2399" spans="1:28" x14ac:dyDescent="0.25">
      <c r="A2399" s="1011">
        <v>73757874</v>
      </c>
      <c r="B2399" s="1011" t="s">
        <v>2244</v>
      </c>
      <c r="C2399" s="1011" t="s">
        <v>1326</v>
      </c>
      <c r="D2399" s="1011" t="s">
        <v>1</v>
      </c>
      <c r="E2399" s="1011" t="s">
        <v>135</v>
      </c>
      <c r="F2399" s="1011" t="s">
        <v>6</v>
      </c>
      <c r="G2399" s="1011" t="s">
        <v>6</v>
      </c>
      <c r="H2399" s="1011" t="s">
        <v>104</v>
      </c>
      <c r="I2399" s="1011" t="s">
        <v>1515</v>
      </c>
      <c r="J2399" s="1011" t="s">
        <v>1516</v>
      </c>
      <c r="K2399" s="1011" t="s">
        <v>1329</v>
      </c>
      <c r="L2399" s="1011" t="s">
        <v>47</v>
      </c>
      <c r="M2399" s="1011" t="s">
        <v>198</v>
      </c>
      <c r="N2399" s="1011">
        <v>15</v>
      </c>
      <c r="O2399" s="1011">
        <v>15</v>
      </c>
      <c r="P2399" s="1011">
        <v>385.94</v>
      </c>
      <c r="Q2399" s="1011">
        <v>580.94000000000005</v>
      </c>
      <c r="R2399" s="1011">
        <v>159.80000000000001</v>
      </c>
      <c r="S2399" s="1011">
        <v>57.739873510000002</v>
      </c>
      <c r="T2399" s="1011">
        <v>0</v>
      </c>
      <c r="U2399" s="1011">
        <v>0</v>
      </c>
      <c r="V2399" s="1011">
        <v>159.80000000000001</v>
      </c>
      <c r="W2399" s="1011" t="s">
        <v>2245</v>
      </c>
      <c r="X2399" s="1011" t="s">
        <v>1331</v>
      </c>
      <c r="Y2399" s="1011" t="s">
        <v>2246</v>
      </c>
      <c r="AA2399" s="1011" t="s">
        <v>2247</v>
      </c>
      <c r="AB2399" s="1011" t="s">
        <v>140</v>
      </c>
    </row>
    <row r="2400" spans="1:28" x14ac:dyDescent="0.25">
      <c r="A2400" s="1011">
        <v>64153794</v>
      </c>
      <c r="B2400" s="1011" t="s">
        <v>1542</v>
      </c>
      <c r="C2400" s="1011" t="s">
        <v>1326</v>
      </c>
      <c r="D2400" s="1011" t="s">
        <v>1</v>
      </c>
      <c r="E2400" s="1011" t="s">
        <v>135</v>
      </c>
      <c r="F2400" s="1011" t="s">
        <v>20</v>
      </c>
      <c r="G2400" s="1011" t="s">
        <v>20</v>
      </c>
      <c r="H2400" s="1011" t="s">
        <v>97</v>
      </c>
      <c r="I2400" s="1011" t="s">
        <v>1543</v>
      </c>
      <c r="J2400" s="1011" t="s">
        <v>1544</v>
      </c>
      <c r="K2400" s="1011" t="s">
        <v>1329</v>
      </c>
      <c r="L2400" s="1011" t="s">
        <v>47</v>
      </c>
      <c r="M2400" s="1011" t="s">
        <v>198</v>
      </c>
      <c r="N2400" s="1011">
        <v>28</v>
      </c>
      <c r="O2400" s="1011">
        <v>20</v>
      </c>
      <c r="P2400" s="1011">
        <v>530.99</v>
      </c>
      <c r="Q2400" s="1011">
        <v>911.99</v>
      </c>
      <c r="R2400" s="1011">
        <v>225.67</v>
      </c>
      <c r="S2400" s="1011">
        <v>154.39684299000001</v>
      </c>
      <c r="T2400" s="1011">
        <v>0</v>
      </c>
      <c r="U2400" s="1011">
        <v>0</v>
      </c>
      <c r="V2400" s="1011">
        <v>225.67</v>
      </c>
      <c r="W2400" s="1011" t="s">
        <v>1545</v>
      </c>
      <c r="X2400" s="1011" t="s">
        <v>1331</v>
      </c>
      <c r="Y2400" s="1011" t="s">
        <v>1546</v>
      </c>
      <c r="AA2400" s="1011" t="s">
        <v>1547</v>
      </c>
      <c r="AB2400" s="1011" t="s">
        <v>140</v>
      </c>
    </row>
    <row r="2401" spans="1:28" x14ac:dyDescent="0.25">
      <c r="A2401" s="1011">
        <v>3757507</v>
      </c>
      <c r="B2401" s="1011" t="s">
        <v>1902</v>
      </c>
      <c r="C2401" s="1011" t="s">
        <v>1326</v>
      </c>
      <c r="D2401" s="1011" t="s">
        <v>1</v>
      </c>
      <c r="E2401" s="1011" t="s">
        <v>135</v>
      </c>
      <c r="F2401" s="1011" t="s">
        <v>14</v>
      </c>
      <c r="G2401" s="1011" t="s">
        <v>14</v>
      </c>
      <c r="H2401" s="1011" t="s">
        <v>1394</v>
      </c>
      <c r="I2401" s="1011" t="s">
        <v>1903</v>
      </c>
      <c r="J2401" s="1011" t="s">
        <v>1904</v>
      </c>
      <c r="K2401" s="1011" t="s">
        <v>1329</v>
      </c>
      <c r="L2401" s="1011" t="s">
        <v>47</v>
      </c>
      <c r="M2401" s="1011" t="s">
        <v>198</v>
      </c>
      <c r="N2401" s="1011">
        <v>0</v>
      </c>
      <c r="O2401" s="1011">
        <v>0</v>
      </c>
      <c r="P2401" s="1011">
        <v>0</v>
      </c>
      <c r="Q2401" s="1011">
        <v>0</v>
      </c>
      <c r="R2401" s="1011">
        <v>0</v>
      </c>
      <c r="S2401" s="1011">
        <v>0</v>
      </c>
      <c r="T2401" s="1011">
        <v>0</v>
      </c>
      <c r="U2401" s="1011">
        <v>0</v>
      </c>
      <c r="V2401" s="1011">
        <v>0</v>
      </c>
      <c r="W2401" s="1011" t="s">
        <v>1905</v>
      </c>
      <c r="X2401" s="1011" t="s">
        <v>1331</v>
      </c>
      <c r="Y2401" s="1011" t="s">
        <v>1906</v>
      </c>
      <c r="AA2401" s="1011" t="s">
        <v>1907</v>
      </c>
      <c r="AB2401" s="1011" t="s">
        <v>140</v>
      </c>
    </row>
    <row r="2402" spans="1:28" x14ac:dyDescent="0.25">
      <c r="A2402" s="1011">
        <v>24223216</v>
      </c>
      <c r="B2402" s="1011" t="s">
        <v>2523</v>
      </c>
      <c r="C2402" s="1011" t="s">
        <v>1326</v>
      </c>
      <c r="D2402" s="1011" t="s">
        <v>1</v>
      </c>
      <c r="E2402" s="1011" t="s">
        <v>135</v>
      </c>
      <c r="F2402" s="1011" t="s">
        <v>34</v>
      </c>
      <c r="G2402" s="1011" t="s">
        <v>34</v>
      </c>
      <c r="H2402" s="1011" t="s">
        <v>96</v>
      </c>
      <c r="I2402" s="1011" t="s">
        <v>2113</v>
      </c>
      <c r="J2402" s="1011" t="s">
        <v>2114</v>
      </c>
      <c r="K2402" s="1011" t="s">
        <v>1329</v>
      </c>
      <c r="L2402" s="1011" t="s">
        <v>47</v>
      </c>
      <c r="M2402" s="1011" t="s">
        <v>198</v>
      </c>
      <c r="N2402" s="1011">
        <v>17</v>
      </c>
      <c r="O2402" s="1011">
        <v>15</v>
      </c>
      <c r="P2402" s="1011">
        <v>374.88</v>
      </c>
      <c r="Q2402" s="1011">
        <v>2185.81</v>
      </c>
      <c r="R2402" s="1011">
        <v>215.73</v>
      </c>
      <c r="S2402" s="1011">
        <v>287.19947775000003</v>
      </c>
      <c r="T2402" s="1011">
        <v>0</v>
      </c>
      <c r="U2402" s="1011">
        <v>0</v>
      </c>
      <c r="V2402" s="1011">
        <v>215.73</v>
      </c>
      <c r="W2402" s="1011" t="s">
        <v>2115</v>
      </c>
      <c r="X2402" s="1011" t="s">
        <v>1331</v>
      </c>
      <c r="Y2402" s="1011" t="s">
        <v>2524</v>
      </c>
      <c r="AA2402" s="1011" t="s">
        <v>2525</v>
      </c>
      <c r="AB2402" s="1011" t="s">
        <v>140</v>
      </c>
    </row>
    <row r="2403" spans="1:28" x14ac:dyDescent="0.25">
      <c r="A2403" s="1011">
        <v>64030455</v>
      </c>
      <c r="B2403" s="1011" t="s">
        <v>1646</v>
      </c>
      <c r="C2403" s="1011" t="s">
        <v>1326</v>
      </c>
      <c r="D2403" s="1011" t="s">
        <v>1</v>
      </c>
      <c r="E2403" s="1011" t="s">
        <v>135</v>
      </c>
      <c r="F2403" s="1011" t="s">
        <v>20</v>
      </c>
      <c r="G2403" s="1011" t="s">
        <v>20</v>
      </c>
      <c r="H2403" s="1011" t="s">
        <v>96</v>
      </c>
      <c r="I2403" s="1011" t="s">
        <v>1647</v>
      </c>
      <c r="J2403" s="1011" t="s">
        <v>1648</v>
      </c>
      <c r="K2403" s="1011" t="s">
        <v>1329</v>
      </c>
      <c r="L2403" s="1011" t="s">
        <v>47</v>
      </c>
      <c r="M2403" s="1011" t="s">
        <v>198</v>
      </c>
      <c r="N2403" s="1011">
        <v>7.1666999999999996</v>
      </c>
      <c r="O2403" s="1011">
        <v>7.1666999999999996</v>
      </c>
      <c r="P2403" s="1011">
        <v>81.42</v>
      </c>
      <c r="Q2403" s="1011">
        <v>328.39</v>
      </c>
      <c r="R2403" s="1011">
        <v>25.4</v>
      </c>
      <c r="S2403" s="1011">
        <v>31.897894000000001</v>
      </c>
      <c r="T2403" s="1011">
        <v>0</v>
      </c>
      <c r="U2403" s="1011">
        <v>0</v>
      </c>
      <c r="V2403" s="1011">
        <v>25.4</v>
      </c>
      <c r="W2403" s="1011" t="s">
        <v>1649</v>
      </c>
      <c r="X2403" s="1011" t="s">
        <v>1331</v>
      </c>
      <c r="Y2403" s="1011" t="s">
        <v>1650</v>
      </c>
      <c r="AA2403" s="1011" t="s">
        <v>1651</v>
      </c>
      <c r="AB2403" s="1011" t="s">
        <v>140</v>
      </c>
    </row>
    <row r="2404" spans="1:28" x14ac:dyDescent="0.25">
      <c r="A2404" s="1011">
        <v>44220424</v>
      </c>
      <c r="B2404" s="1011" t="s">
        <v>1443</v>
      </c>
      <c r="C2404" s="1011" t="s">
        <v>1326</v>
      </c>
      <c r="D2404" s="1011" t="s">
        <v>1</v>
      </c>
      <c r="E2404" s="1011" t="s">
        <v>135</v>
      </c>
      <c r="F2404" s="1011" t="s">
        <v>20</v>
      </c>
      <c r="G2404" s="1011" t="s">
        <v>20</v>
      </c>
      <c r="H2404" s="1011" t="s">
        <v>98</v>
      </c>
      <c r="I2404" s="1011" t="s">
        <v>1444</v>
      </c>
      <c r="J2404" s="1011" t="s">
        <v>1445</v>
      </c>
      <c r="K2404" s="1011" t="s">
        <v>1329</v>
      </c>
      <c r="L2404" s="1011" t="s">
        <v>47</v>
      </c>
      <c r="M2404" s="1011" t="s">
        <v>198</v>
      </c>
      <c r="N2404" s="1011">
        <v>106</v>
      </c>
      <c r="O2404" s="1011">
        <v>106</v>
      </c>
      <c r="P2404" s="1011">
        <v>3428.93</v>
      </c>
      <c r="Q2404" s="1011">
        <v>3729.36</v>
      </c>
      <c r="R2404" s="1011">
        <v>828.34</v>
      </c>
      <c r="S2404" s="1011">
        <v>640.04502267999999</v>
      </c>
      <c r="T2404" s="1011">
        <v>0</v>
      </c>
      <c r="U2404" s="1011">
        <v>0</v>
      </c>
      <c r="V2404" s="1011">
        <v>828.34</v>
      </c>
      <c r="W2404" s="1011" t="s">
        <v>1446</v>
      </c>
      <c r="X2404" s="1011" t="s">
        <v>1331</v>
      </c>
      <c r="Y2404" s="1011" t="s">
        <v>1447</v>
      </c>
      <c r="AA2404" s="1011" t="s">
        <v>1448</v>
      </c>
      <c r="AB2404" s="1011" t="s">
        <v>140</v>
      </c>
    </row>
    <row r="2405" spans="1:28" x14ac:dyDescent="0.25">
      <c r="A2405" s="1011">
        <v>44220424</v>
      </c>
      <c r="B2405" s="1011" t="s">
        <v>1443</v>
      </c>
      <c r="C2405" s="1011" t="s">
        <v>1326</v>
      </c>
      <c r="D2405" s="1011" t="s">
        <v>1</v>
      </c>
      <c r="E2405" s="1011" t="s">
        <v>135</v>
      </c>
      <c r="F2405" s="1011" t="s">
        <v>20</v>
      </c>
      <c r="G2405" s="1011" t="s">
        <v>20</v>
      </c>
      <c r="H2405" s="1011" t="s">
        <v>90</v>
      </c>
      <c r="I2405" s="1011" t="s">
        <v>1444</v>
      </c>
      <c r="J2405" s="1011" t="s">
        <v>1445</v>
      </c>
      <c r="K2405" s="1011" t="s">
        <v>1329</v>
      </c>
      <c r="L2405" s="1011" t="s">
        <v>47</v>
      </c>
      <c r="M2405" s="1011" t="s">
        <v>198</v>
      </c>
      <c r="N2405" s="1011">
        <v>148</v>
      </c>
      <c r="O2405" s="1011">
        <v>140</v>
      </c>
      <c r="P2405" s="1011">
        <v>5680</v>
      </c>
      <c r="Q2405" s="1011">
        <v>7269.22</v>
      </c>
      <c r="R2405" s="1011">
        <v>564.15</v>
      </c>
      <c r="S2405" s="1011">
        <v>936.22465756999998</v>
      </c>
      <c r="T2405" s="1011">
        <v>0</v>
      </c>
      <c r="U2405" s="1011">
        <v>0</v>
      </c>
      <c r="V2405" s="1011">
        <v>564.15</v>
      </c>
      <c r="W2405" s="1011" t="s">
        <v>1446</v>
      </c>
      <c r="X2405" s="1011" t="s">
        <v>1331</v>
      </c>
      <c r="Y2405" s="1011" t="s">
        <v>1447</v>
      </c>
      <c r="AA2405" s="1011" t="s">
        <v>1448</v>
      </c>
      <c r="AB2405" s="1011" t="s">
        <v>140</v>
      </c>
    </row>
    <row r="2406" spans="1:28" x14ac:dyDescent="0.25">
      <c r="A2406" s="1011">
        <v>63918262</v>
      </c>
      <c r="B2406" s="1011" t="s">
        <v>1409</v>
      </c>
      <c r="C2406" s="1011" t="s">
        <v>1326</v>
      </c>
      <c r="D2406" s="1011" t="s">
        <v>1</v>
      </c>
      <c r="E2406" s="1011" t="s">
        <v>135</v>
      </c>
      <c r="F2406" s="1011" t="s">
        <v>6</v>
      </c>
      <c r="G2406" s="1011" t="s">
        <v>6</v>
      </c>
      <c r="H2406" s="1011" t="s">
        <v>96</v>
      </c>
      <c r="I2406" s="1011" t="s">
        <v>1410</v>
      </c>
      <c r="J2406" s="1011" t="s">
        <v>1411</v>
      </c>
      <c r="K2406" s="1011" t="s">
        <v>1329</v>
      </c>
      <c r="L2406" s="1011" t="s">
        <v>47</v>
      </c>
      <c r="M2406" s="1011" t="s">
        <v>198</v>
      </c>
      <c r="N2406" s="1011">
        <v>8</v>
      </c>
      <c r="O2406" s="1011">
        <v>8</v>
      </c>
      <c r="P2406" s="1011">
        <v>52</v>
      </c>
      <c r="Q2406" s="1011">
        <v>143.44</v>
      </c>
      <c r="R2406" s="1011">
        <v>24.55</v>
      </c>
      <c r="S2406" s="1011">
        <v>11.28</v>
      </c>
      <c r="T2406" s="1011">
        <v>0</v>
      </c>
      <c r="U2406" s="1011">
        <v>0</v>
      </c>
      <c r="V2406" s="1011">
        <v>24.55</v>
      </c>
      <c r="W2406" s="1011" t="s">
        <v>80</v>
      </c>
      <c r="X2406" s="1011" t="s">
        <v>1331</v>
      </c>
      <c r="Y2406" s="1011" t="s">
        <v>1412</v>
      </c>
      <c r="AA2406" s="1011" t="s">
        <v>1413</v>
      </c>
      <c r="AB2406" s="1011" t="s">
        <v>140</v>
      </c>
    </row>
    <row r="2407" spans="1:28" x14ac:dyDescent="0.25">
      <c r="A2407" s="1011">
        <v>64062466</v>
      </c>
      <c r="B2407" s="1011" t="s">
        <v>1414</v>
      </c>
      <c r="C2407" s="1011" t="s">
        <v>1326</v>
      </c>
      <c r="D2407" s="1011" t="s">
        <v>1</v>
      </c>
      <c r="E2407" s="1011" t="s">
        <v>135</v>
      </c>
      <c r="F2407" s="1011" t="s">
        <v>62</v>
      </c>
      <c r="G2407" s="1011" t="s">
        <v>62</v>
      </c>
      <c r="H2407" s="1011" t="s">
        <v>104</v>
      </c>
      <c r="I2407" s="1011" t="s">
        <v>1415</v>
      </c>
      <c r="J2407" s="1011" t="s">
        <v>1416</v>
      </c>
      <c r="K2407" s="1011" t="s">
        <v>1329</v>
      </c>
      <c r="L2407" s="1011" t="s">
        <v>47</v>
      </c>
      <c r="M2407" s="1011" t="s">
        <v>198</v>
      </c>
      <c r="N2407" s="1011">
        <v>11</v>
      </c>
      <c r="O2407" s="1011">
        <v>11</v>
      </c>
      <c r="P2407" s="1011">
        <v>464.5</v>
      </c>
      <c r="Q2407" s="1011">
        <v>313.49</v>
      </c>
      <c r="R2407" s="1011">
        <v>47.86</v>
      </c>
      <c r="S2407" s="1011">
        <v>57.424862449999999</v>
      </c>
      <c r="T2407" s="1011">
        <v>0</v>
      </c>
      <c r="U2407" s="1011">
        <v>0</v>
      </c>
      <c r="V2407" s="1011">
        <v>47.86</v>
      </c>
      <c r="W2407" s="1011" t="s">
        <v>1397</v>
      </c>
      <c r="X2407" s="1011" t="s">
        <v>1331</v>
      </c>
      <c r="Y2407" s="1011" t="s">
        <v>1417</v>
      </c>
      <c r="AA2407" s="1011" t="s">
        <v>1418</v>
      </c>
      <c r="AB2407" s="1011" t="s">
        <v>140</v>
      </c>
    </row>
    <row r="2408" spans="1:28" x14ac:dyDescent="0.25">
      <c r="A2408" s="1011">
        <v>53757852</v>
      </c>
      <c r="B2408" s="1011" t="s">
        <v>2034</v>
      </c>
      <c r="C2408" s="1011" t="s">
        <v>1326</v>
      </c>
      <c r="D2408" s="1011" t="s">
        <v>1</v>
      </c>
      <c r="E2408" s="1011" t="s">
        <v>135</v>
      </c>
      <c r="F2408" s="1011" t="s">
        <v>38</v>
      </c>
      <c r="G2408" s="1011" t="s">
        <v>38</v>
      </c>
      <c r="H2408" s="1011" t="s">
        <v>104</v>
      </c>
      <c r="I2408" s="1011" t="s">
        <v>2035</v>
      </c>
      <c r="J2408" s="1011" t="s">
        <v>1657</v>
      </c>
      <c r="K2408" s="1011" t="s">
        <v>1329</v>
      </c>
      <c r="L2408" s="1011" t="s">
        <v>47</v>
      </c>
      <c r="M2408" s="1011" t="s">
        <v>198</v>
      </c>
      <c r="N2408" s="1011">
        <v>1</v>
      </c>
      <c r="O2408" s="1011">
        <v>1</v>
      </c>
      <c r="P2408" s="1011">
        <v>58</v>
      </c>
      <c r="Q2408" s="1011">
        <v>16.97</v>
      </c>
      <c r="R2408" s="1011">
        <v>3.62</v>
      </c>
      <c r="S2408" s="1011">
        <v>4.0843824900000003</v>
      </c>
      <c r="T2408" s="1011">
        <v>0</v>
      </c>
      <c r="U2408" s="1011">
        <v>0</v>
      </c>
      <c r="V2408" s="1011">
        <v>3.62</v>
      </c>
      <c r="W2408" s="1011" t="s">
        <v>1658</v>
      </c>
      <c r="X2408" s="1011" t="s">
        <v>1331</v>
      </c>
      <c r="Y2408" s="1011" t="s">
        <v>2036</v>
      </c>
      <c r="AA2408" s="1011" t="s">
        <v>2037</v>
      </c>
      <c r="AB2408" s="1011" t="s">
        <v>140</v>
      </c>
    </row>
    <row r="2409" spans="1:28" x14ac:dyDescent="0.25">
      <c r="A2409" s="1011">
        <v>94134871</v>
      </c>
      <c r="B2409" s="1011" t="s">
        <v>1972</v>
      </c>
      <c r="C2409" s="1011" t="s">
        <v>1326</v>
      </c>
      <c r="D2409" s="1011" t="s">
        <v>1</v>
      </c>
      <c r="E2409" s="1011" t="s">
        <v>135</v>
      </c>
      <c r="F2409" s="1011" t="s">
        <v>11</v>
      </c>
      <c r="G2409" s="1011" t="s">
        <v>11</v>
      </c>
      <c r="H2409" s="1011" t="s">
        <v>98</v>
      </c>
      <c r="I2409" s="1011" t="s">
        <v>1973</v>
      </c>
      <c r="J2409" s="1011" t="s">
        <v>1360</v>
      </c>
      <c r="K2409" s="1011" t="s">
        <v>1329</v>
      </c>
      <c r="L2409" s="1011" t="s">
        <v>47</v>
      </c>
      <c r="M2409" s="1011" t="s">
        <v>198</v>
      </c>
      <c r="N2409" s="1011">
        <v>4.6661999999999999</v>
      </c>
      <c r="O2409" s="1011">
        <v>4.6661999999999999</v>
      </c>
      <c r="P2409" s="1011">
        <v>168</v>
      </c>
      <c r="Q2409" s="1011">
        <v>170.98</v>
      </c>
      <c r="R2409" s="1011">
        <v>75.69</v>
      </c>
      <c r="S2409" s="1011">
        <v>17.201085620000001</v>
      </c>
      <c r="T2409" s="1011">
        <v>0</v>
      </c>
      <c r="U2409" s="1011">
        <v>0</v>
      </c>
      <c r="V2409" s="1011">
        <v>75.69</v>
      </c>
      <c r="W2409" s="1011" t="s">
        <v>1361</v>
      </c>
      <c r="X2409" s="1011" t="s">
        <v>1331</v>
      </c>
      <c r="Y2409" s="1011" t="s">
        <v>1974</v>
      </c>
      <c r="AA2409" s="1011" t="s">
        <v>1975</v>
      </c>
      <c r="AB2409" s="1011" t="s">
        <v>140</v>
      </c>
    </row>
    <row r="2410" spans="1:28" x14ac:dyDescent="0.25">
      <c r="A2410" s="1011">
        <v>14091128</v>
      </c>
      <c r="B2410" s="1011" t="s">
        <v>2345</v>
      </c>
      <c r="C2410" s="1011" t="s">
        <v>1326</v>
      </c>
      <c r="D2410" s="1011" t="s">
        <v>1</v>
      </c>
      <c r="E2410" s="1011" t="s">
        <v>135</v>
      </c>
      <c r="F2410" s="1011" t="s">
        <v>14</v>
      </c>
      <c r="G2410" s="1011" t="s">
        <v>14</v>
      </c>
      <c r="H2410" s="1011" t="s">
        <v>104</v>
      </c>
      <c r="I2410" s="1011" t="s">
        <v>2261</v>
      </c>
      <c r="J2410" s="1011" t="s">
        <v>1445</v>
      </c>
      <c r="K2410" s="1011" t="s">
        <v>1329</v>
      </c>
      <c r="L2410" s="1011" t="s">
        <v>47</v>
      </c>
      <c r="M2410" s="1011" t="s">
        <v>198</v>
      </c>
      <c r="N2410" s="1011">
        <v>8</v>
      </c>
      <c r="O2410" s="1011">
        <v>7</v>
      </c>
      <c r="P2410" s="1011">
        <v>141.49</v>
      </c>
      <c r="Q2410" s="1011">
        <v>325.61</v>
      </c>
      <c r="R2410" s="1011">
        <v>50.13</v>
      </c>
      <c r="S2410" s="1011">
        <v>38.918651330000003</v>
      </c>
      <c r="T2410" s="1011">
        <v>0</v>
      </c>
      <c r="U2410" s="1011">
        <v>0</v>
      </c>
      <c r="V2410" s="1011">
        <v>50.13</v>
      </c>
      <c r="W2410" s="1011" t="s">
        <v>1446</v>
      </c>
      <c r="X2410" s="1011" t="s">
        <v>1331</v>
      </c>
      <c r="Y2410" s="1011" t="s">
        <v>2346</v>
      </c>
      <c r="AA2410" s="1011" t="s">
        <v>2347</v>
      </c>
      <c r="AB2410" s="1011" t="s">
        <v>140</v>
      </c>
    </row>
    <row r="2411" spans="1:28" x14ac:dyDescent="0.25">
      <c r="A2411" s="1011">
        <v>54056197</v>
      </c>
      <c r="B2411" s="1011" t="s">
        <v>1884</v>
      </c>
      <c r="C2411" s="1011" t="s">
        <v>1326</v>
      </c>
      <c r="D2411" s="1011" t="s">
        <v>1</v>
      </c>
      <c r="E2411" s="1011" t="s">
        <v>135</v>
      </c>
      <c r="F2411" s="1011" t="s">
        <v>20</v>
      </c>
      <c r="G2411" s="1011" t="s">
        <v>20</v>
      </c>
      <c r="H2411" s="1011" t="s">
        <v>100</v>
      </c>
      <c r="I2411" s="1011" t="s">
        <v>1885</v>
      </c>
      <c r="J2411" s="1011" t="s">
        <v>1886</v>
      </c>
      <c r="K2411" s="1011" t="s">
        <v>1329</v>
      </c>
      <c r="L2411" s="1011" t="s">
        <v>47</v>
      </c>
      <c r="M2411" s="1011" t="s">
        <v>198</v>
      </c>
      <c r="N2411" s="1011">
        <v>6</v>
      </c>
      <c r="O2411" s="1011">
        <v>6</v>
      </c>
      <c r="P2411" s="1011">
        <v>180</v>
      </c>
      <c r="Q2411" s="1011">
        <v>408</v>
      </c>
      <c r="R2411" s="1011">
        <v>41.87</v>
      </c>
      <c r="S2411" s="1011">
        <v>50.522047800000003</v>
      </c>
      <c r="T2411" s="1011">
        <v>0</v>
      </c>
      <c r="U2411" s="1011">
        <v>0</v>
      </c>
      <c r="V2411" s="1011">
        <v>41.87</v>
      </c>
      <c r="W2411" s="1011" t="s">
        <v>1887</v>
      </c>
      <c r="X2411" s="1011" t="s">
        <v>1331</v>
      </c>
      <c r="Y2411" s="1011" t="s">
        <v>1888</v>
      </c>
      <c r="AA2411" s="1011" t="s">
        <v>1889</v>
      </c>
      <c r="AB2411" s="1011" t="s">
        <v>140</v>
      </c>
    </row>
    <row r="2412" spans="1:28" x14ac:dyDescent="0.25">
      <c r="A2412" s="1011">
        <v>64034705</v>
      </c>
      <c r="B2412" s="1011" t="s">
        <v>2467</v>
      </c>
      <c r="C2412" s="1011" t="s">
        <v>1326</v>
      </c>
      <c r="D2412" s="1011" t="s">
        <v>1</v>
      </c>
      <c r="E2412" s="1011" t="s">
        <v>135</v>
      </c>
      <c r="F2412" s="1011" t="s">
        <v>34</v>
      </c>
      <c r="G2412" s="1011" t="s">
        <v>34</v>
      </c>
      <c r="H2412" s="1011" t="s">
        <v>96</v>
      </c>
      <c r="I2412" s="1011" t="s">
        <v>2468</v>
      </c>
      <c r="J2412" s="1011" t="s">
        <v>1371</v>
      </c>
      <c r="K2412" s="1011" t="s">
        <v>1329</v>
      </c>
      <c r="L2412" s="1011" t="s">
        <v>47</v>
      </c>
      <c r="M2412" s="1011" t="s">
        <v>198</v>
      </c>
      <c r="N2412" s="1011">
        <v>47</v>
      </c>
      <c r="O2412" s="1011">
        <v>10</v>
      </c>
      <c r="P2412" s="1011">
        <v>114.8</v>
      </c>
      <c r="Q2412" s="1011">
        <v>280.76</v>
      </c>
      <c r="R2412" s="1011">
        <v>40.54</v>
      </c>
      <c r="S2412" s="1011">
        <v>25.339623599999999</v>
      </c>
      <c r="T2412" s="1011">
        <v>0</v>
      </c>
      <c r="U2412" s="1011">
        <v>0</v>
      </c>
      <c r="V2412" s="1011">
        <v>40.54</v>
      </c>
      <c r="W2412" s="1011" t="s">
        <v>1372</v>
      </c>
      <c r="X2412" s="1011" t="s">
        <v>1331</v>
      </c>
      <c r="Y2412" s="1011" t="s">
        <v>2469</v>
      </c>
      <c r="AA2412" s="1011" t="s">
        <v>2470</v>
      </c>
      <c r="AB2412" s="1011" t="s">
        <v>140</v>
      </c>
    </row>
    <row r="2413" spans="1:28" x14ac:dyDescent="0.25">
      <c r="A2413" s="1011">
        <v>43941970</v>
      </c>
      <c r="B2413" s="1011" t="s">
        <v>1789</v>
      </c>
      <c r="C2413" s="1011" t="s">
        <v>1326</v>
      </c>
      <c r="D2413" s="1011" t="s">
        <v>1</v>
      </c>
      <c r="E2413" s="1011" t="s">
        <v>135</v>
      </c>
      <c r="F2413" s="1011" t="s">
        <v>38</v>
      </c>
      <c r="G2413" s="1011" t="s">
        <v>38</v>
      </c>
      <c r="H2413" s="1011" t="s">
        <v>1394</v>
      </c>
      <c r="I2413" s="1011" t="s">
        <v>1579</v>
      </c>
      <c r="J2413" s="1011" t="s">
        <v>1396</v>
      </c>
      <c r="K2413" s="1011" t="s">
        <v>1329</v>
      </c>
      <c r="L2413" s="1011" t="s">
        <v>47</v>
      </c>
      <c r="M2413" s="1011" t="s">
        <v>198</v>
      </c>
      <c r="N2413" s="1011">
        <v>0</v>
      </c>
      <c r="O2413" s="1011">
        <v>0</v>
      </c>
      <c r="P2413" s="1011">
        <v>0</v>
      </c>
      <c r="Q2413" s="1011">
        <v>0</v>
      </c>
      <c r="R2413" s="1011">
        <v>0</v>
      </c>
      <c r="S2413" s="1011">
        <v>0</v>
      </c>
      <c r="T2413" s="1011">
        <v>0</v>
      </c>
      <c r="U2413" s="1011">
        <v>0</v>
      </c>
      <c r="V2413" s="1011">
        <v>0</v>
      </c>
      <c r="W2413" s="1011" t="s">
        <v>1397</v>
      </c>
      <c r="X2413" s="1011" t="s">
        <v>1331</v>
      </c>
      <c r="Y2413" s="1011" t="s">
        <v>1790</v>
      </c>
      <c r="AA2413" s="1011" t="s">
        <v>1791</v>
      </c>
      <c r="AB2413" s="1011" t="s">
        <v>140</v>
      </c>
    </row>
    <row r="2414" spans="1:28" x14ac:dyDescent="0.25">
      <c r="A2414" s="1011">
        <v>93757912</v>
      </c>
      <c r="B2414" s="1011" t="s">
        <v>2332</v>
      </c>
      <c r="C2414" s="1011" t="s">
        <v>1326</v>
      </c>
      <c r="D2414" s="1011" t="s">
        <v>1</v>
      </c>
      <c r="E2414" s="1011" t="s">
        <v>135</v>
      </c>
      <c r="F2414" s="1011" t="s">
        <v>0</v>
      </c>
      <c r="G2414" s="1011" t="s">
        <v>0</v>
      </c>
      <c r="H2414" s="1011" t="s">
        <v>100</v>
      </c>
      <c r="I2414" s="1011" t="s">
        <v>1382</v>
      </c>
      <c r="J2414" s="1011" t="s">
        <v>1383</v>
      </c>
      <c r="K2414" s="1011" t="s">
        <v>1329</v>
      </c>
      <c r="L2414" s="1011" t="s">
        <v>47</v>
      </c>
      <c r="M2414" s="1011" t="s">
        <v>198</v>
      </c>
      <c r="N2414" s="1011">
        <v>5.25</v>
      </c>
      <c r="O2414" s="1011">
        <v>5.25</v>
      </c>
      <c r="P2414" s="1011">
        <v>105</v>
      </c>
      <c r="Q2414" s="1011">
        <v>260.48</v>
      </c>
      <c r="R2414" s="1011">
        <v>46.22</v>
      </c>
      <c r="S2414" s="1011">
        <v>31.780732740000001</v>
      </c>
      <c r="T2414" s="1011">
        <v>0</v>
      </c>
      <c r="U2414" s="1011">
        <v>0</v>
      </c>
      <c r="V2414" s="1011">
        <v>46.22</v>
      </c>
      <c r="W2414" s="1011" t="s">
        <v>1384</v>
      </c>
      <c r="X2414" s="1011" t="s">
        <v>1331</v>
      </c>
      <c r="Y2414" s="1011" t="s">
        <v>2333</v>
      </c>
      <c r="AA2414" s="1011" t="s">
        <v>2334</v>
      </c>
      <c r="AB2414" s="1011" t="s">
        <v>140</v>
      </c>
    </row>
    <row r="2415" spans="1:28" x14ac:dyDescent="0.25">
      <c r="A2415" s="1011">
        <v>93921609</v>
      </c>
      <c r="B2415" s="1011" t="s">
        <v>2158</v>
      </c>
      <c r="C2415" s="1011" t="s">
        <v>1326</v>
      </c>
      <c r="D2415" s="1011" t="s">
        <v>1</v>
      </c>
      <c r="E2415" s="1011" t="s">
        <v>135</v>
      </c>
      <c r="F2415" s="1011" t="s">
        <v>14</v>
      </c>
      <c r="G2415" s="1011" t="s">
        <v>14</v>
      </c>
      <c r="H2415" s="1011" t="s">
        <v>104</v>
      </c>
      <c r="I2415" s="1011" t="s">
        <v>2159</v>
      </c>
      <c r="J2415" s="1011" t="s">
        <v>2160</v>
      </c>
      <c r="K2415" s="1011" t="s">
        <v>1329</v>
      </c>
      <c r="L2415" s="1011" t="s">
        <v>47</v>
      </c>
      <c r="M2415" s="1011" t="s">
        <v>198</v>
      </c>
      <c r="N2415" s="1011">
        <v>1</v>
      </c>
      <c r="O2415" s="1011">
        <v>1</v>
      </c>
      <c r="P2415" s="1011">
        <v>16</v>
      </c>
      <c r="Q2415" s="1011">
        <v>80.75</v>
      </c>
      <c r="R2415" s="1011">
        <v>22.95</v>
      </c>
      <c r="S2415" s="1011">
        <v>9.5337309099999992</v>
      </c>
      <c r="T2415" s="1011">
        <v>0</v>
      </c>
      <c r="U2415" s="1011">
        <v>0</v>
      </c>
      <c r="V2415" s="1011">
        <v>22.95</v>
      </c>
      <c r="W2415" s="1011" t="s">
        <v>2161</v>
      </c>
      <c r="X2415" s="1011" t="s">
        <v>1331</v>
      </c>
      <c r="Y2415" s="1011" t="s">
        <v>2162</v>
      </c>
      <c r="AA2415" s="1011" t="s">
        <v>2163</v>
      </c>
      <c r="AB2415" s="1011" t="s">
        <v>140</v>
      </c>
    </row>
    <row r="2416" spans="1:28" x14ac:dyDescent="0.25">
      <c r="A2416" s="1011">
        <v>13789250</v>
      </c>
      <c r="B2416" s="1011" t="s">
        <v>1375</v>
      </c>
      <c r="C2416" s="1011" t="s">
        <v>1326</v>
      </c>
      <c r="D2416" s="1011" t="s">
        <v>1</v>
      </c>
      <c r="E2416" s="1011" t="s">
        <v>135</v>
      </c>
      <c r="F2416" s="1011" t="s">
        <v>6</v>
      </c>
      <c r="G2416" s="1011" t="s">
        <v>6</v>
      </c>
      <c r="H2416" s="1011" t="s">
        <v>529</v>
      </c>
      <c r="I2416" s="1011" t="s">
        <v>1376</v>
      </c>
      <c r="J2416" s="1011" t="s">
        <v>1377</v>
      </c>
      <c r="K2416" s="1011" t="s">
        <v>1329</v>
      </c>
      <c r="L2416" s="1011" t="s">
        <v>47</v>
      </c>
      <c r="M2416" s="1011" t="s">
        <v>198</v>
      </c>
      <c r="N2416" s="1011">
        <v>3</v>
      </c>
      <c r="O2416" s="1011">
        <v>3</v>
      </c>
      <c r="P2416" s="1011">
        <v>31</v>
      </c>
      <c r="Q2416" s="1011">
        <v>117.18</v>
      </c>
      <c r="R2416" s="1011">
        <v>-107.62389702</v>
      </c>
      <c r="S2416" s="1011">
        <v>4.6500000000000004</v>
      </c>
      <c r="T2416" s="1011">
        <v>0.87610297999999998</v>
      </c>
      <c r="U2416" s="1011">
        <v>0</v>
      </c>
      <c r="V2416" s="1011">
        <v>-108.5</v>
      </c>
      <c r="W2416" s="1011" t="s">
        <v>1378</v>
      </c>
      <c r="X2416" s="1011" t="s">
        <v>1331</v>
      </c>
      <c r="Y2416" s="1011" t="s">
        <v>1379</v>
      </c>
      <c r="AA2416" s="1011" t="s">
        <v>1380</v>
      </c>
      <c r="AB2416" s="1011" t="s">
        <v>140</v>
      </c>
    </row>
    <row r="2417" spans="1:28" x14ac:dyDescent="0.25">
      <c r="A2417" s="1011">
        <v>74088600</v>
      </c>
      <c r="B2417" s="1011" t="s">
        <v>2254</v>
      </c>
      <c r="C2417" s="1011" t="s">
        <v>1326</v>
      </c>
      <c r="D2417" s="1011" t="s">
        <v>1</v>
      </c>
      <c r="E2417" s="1011" t="s">
        <v>135</v>
      </c>
      <c r="F2417" s="1011" t="s">
        <v>14</v>
      </c>
      <c r="G2417" s="1011" t="s">
        <v>14</v>
      </c>
      <c r="H2417" s="1011" t="s">
        <v>529</v>
      </c>
      <c r="I2417" s="1011" t="s">
        <v>2255</v>
      </c>
      <c r="J2417" s="1011" t="s">
        <v>2256</v>
      </c>
      <c r="K2417" s="1011" t="s">
        <v>1329</v>
      </c>
      <c r="L2417" s="1011" t="s">
        <v>47</v>
      </c>
      <c r="M2417" s="1011" t="s">
        <v>198</v>
      </c>
      <c r="N2417" s="1011">
        <v>1</v>
      </c>
      <c r="O2417" s="1011">
        <v>0</v>
      </c>
      <c r="P2417" s="1011">
        <v>83.4</v>
      </c>
      <c r="Q2417" s="1011">
        <v>474.55</v>
      </c>
      <c r="R2417" s="1011">
        <v>13.1</v>
      </c>
      <c r="S2417" s="1011">
        <v>10.07078295</v>
      </c>
      <c r="T2417" s="1011">
        <v>0</v>
      </c>
      <c r="U2417" s="1011">
        <v>0</v>
      </c>
      <c r="V2417" s="1011">
        <v>13.1</v>
      </c>
      <c r="W2417" s="1011" t="s">
        <v>2257</v>
      </c>
      <c r="X2417" s="1011" t="s">
        <v>1331</v>
      </c>
      <c r="Y2417" s="1011" t="s">
        <v>2258</v>
      </c>
      <c r="AA2417" s="1011" t="s">
        <v>2259</v>
      </c>
      <c r="AB2417" s="1011" t="s">
        <v>140</v>
      </c>
    </row>
    <row r="2418" spans="1:28" x14ac:dyDescent="0.25">
      <c r="A2418" s="1011">
        <v>4004669</v>
      </c>
      <c r="B2418" s="1011" t="s">
        <v>2018</v>
      </c>
      <c r="C2418" s="1011" t="s">
        <v>1326</v>
      </c>
      <c r="D2418" s="1011" t="s">
        <v>1</v>
      </c>
      <c r="E2418" s="1011" t="s">
        <v>135</v>
      </c>
      <c r="F2418" s="1011" t="s">
        <v>34</v>
      </c>
      <c r="G2418" s="1011" t="s">
        <v>34</v>
      </c>
      <c r="H2418" s="1011" t="s">
        <v>87</v>
      </c>
      <c r="I2418" s="1011" t="s">
        <v>1688</v>
      </c>
      <c r="J2418" s="1011" t="s">
        <v>1416</v>
      </c>
      <c r="K2418" s="1011" t="s">
        <v>1329</v>
      </c>
      <c r="L2418" s="1011" t="s">
        <v>47</v>
      </c>
      <c r="M2418" s="1011" t="s">
        <v>198</v>
      </c>
      <c r="N2418" s="1011">
        <v>1</v>
      </c>
      <c r="O2418" s="1011">
        <v>0</v>
      </c>
      <c r="P2418" s="1011">
        <v>18.2</v>
      </c>
      <c r="Q2418" s="1011">
        <v>222.77</v>
      </c>
      <c r="R2418" s="1011">
        <v>16.559999999999999</v>
      </c>
      <c r="S2418" s="1011">
        <v>2.73</v>
      </c>
      <c r="T2418" s="1011">
        <v>0</v>
      </c>
      <c r="U2418" s="1011">
        <v>0</v>
      </c>
      <c r="V2418" s="1011">
        <v>16.559999999999999</v>
      </c>
      <c r="W2418" s="1011" t="s">
        <v>1397</v>
      </c>
      <c r="X2418" s="1011" t="s">
        <v>1331</v>
      </c>
      <c r="Y2418" s="1011" t="s">
        <v>2019</v>
      </c>
      <c r="AA2418" s="1011" t="s">
        <v>2020</v>
      </c>
      <c r="AB2418" s="1011" t="s">
        <v>140</v>
      </c>
    </row>
    <row r="2419" spans="1:28" x14ac:dyDescent="0.25">
      <c r="A2419" s="1011">
        <v>24091738</v>
      </c>
      <c r="B2419" s="1011" t="s">
        <v>1804</v>
      </c>
      <c r="C2419" s="1011" t="s">
        <v>1326</v>
      </c>
      <c r="D2419" s="1011" t="s">
        <v>1</v>
      </c>
      <c r="E2419" s="1011" t="s">
        <v>135</v>
      </c>
      <c r="F2419" s="1011" t="s">
        <v>20</v>
      </c>
      <c r="G2419" s="1011" t="s">
        <v>20</v>
      </c>
      <c r="H2419" s="1011" t="s">
        <v>93</v>
      </c>
      <c r="I2419" s="1011" t="s">
        <v>1805</v>
      </c>
      <c r="J2419" s="1011" t="s">
        <v>1806</v>
      </c>
      <c r="K2419" s="1011" t="s">
        <v>1329</v>
      </c>
      <c r="L2419" s="1011" t="s">
        <v>47</v>
      </c>
      <c r="M2419" s="1011" t="s">
        <v>198</v>
      </c>
      <c r="N2419" s="1011">
        <v>284</v>
      </c>
      <c r="O2419" s="1011">
        <v>63</v>
      </c>
      <c r="P2419" s="1011">
        <v>9061.7999999999993</v>
      </c>
      <c r="Q2419" s="1011">
        <v>6270.43</v>
      </c>
      <c r="R2419" s="1011">
        <v>736.78</v>
      </c>
      <c r="S2419" s="1011">
        <v>609.67314837000004</v>
      </c>
      <c r="T2419" s="1011">
        <v>0</v>
      </c>
      <c r="U2419" s="1011">
        <v>0</v>
      </c>
      <c r="V2419" s="1011">
        <v>736.78</v>
      </c>
      <c r="W2419" s="1011" t="s">
        <v>10</v>
      </c>
      <c r="X2419" s="1011" t="s">
        <v>1331</v>
      </c>
      <c r="Y2419" s="1011" t="s">
        <v>1807</v>
      </c>
      <c r="AA2419" s="1011" t="s">
        <v>1808</v>
      </c>
      <c r="AB2419" s="1011" t="s">
        <v>140</v>
      </c>
    </row>
    <row r="2420" spans="1:28" x14ac:dyDescent="0.25">
      <c r="A2420" s="1011">
        <v>94010360</v>
      </c>
      <c r="B2420" s="1011" t="s">
        <v>2408</v>
      </c>
      <c r="C2420" s="1011" t="s">
        <v>1326</v>
      </c>
      <c r="D2420" s="1011" t="s">
        <v>1</v>
      </c>
      <c r="E2420" s="1011" t="s">
        <v>135</v>
      </c>
      <c r="F2420" s="1011" t="s">
        <v>20</v>
      </c>
      <c r="G2420" s="1011" t="s">
        <v>20</v>
      </c>
      <c r="H2420" s="1011" t="s">
        <v>90</v>
      </c>
      <c r="I2420" s="1011" t="s">
        <v>1662</v>
      </c>
      <c r="J2420" s="1011" t="s">
        <v>1663</v>
      </c>
      <c r="K2420" s="1011" t="s">
        <v>1329</v>
      </c>
      <c r="L2420" s="1011" t="s">
        <v>47</v>
      </c>
      <c r="M2420" s="1011" t="s">
        <v>198</v>
      </c>
      <c r="N2420" s="1011">
        <v>348</v>
      </c>
      <c r="O2420" s="1011">
        <v>348</v>
      </c>
      <c r="P2420" s="1011">
        <v>11100</v>
      </c>
      <c r="Q2420" s="1011">
        <v>17521.93</v>
      </c>
      <c r="R2420" s="1011">
        <v>759.99</v>
      </c>
      <c r="S2420" s="1011">
        <v>2257.6278621199999</v>
      </c>
      <c r="T2420" s="1011">
        <v>0</v>
      </c>
      <c r="U2420" s="1011">
        <v>0</v>
      </c>
      <c r="V2420" s="1011">
        <v>759.99</v>
      </c>
      <c r="W2420" s="1011" t="s">
        <v>1664</v>
      </c>
      <c r="X2420" s="1011" t="s">
        <v>1331</v>
      </c>
      <c r="Y2420" s="1011" t="s">
        <v>2409</v>
      </c>
      <c r="AA2420" s="1011" t="s">
        <v>2410</v>
      </c>
      <c r="AB2420" s="1011" t="s">
        <v>140</v>
      </c>
    </row>
    <row r="2421" spans="1:28" x14ac:dyDescent="0.25">
      <c r="A2421" s="1011">
        <v>84165521</v>
      </c>
      <c r="B2421" s="1011" t="s">
        <v>1958</v>
      </c>
      <c r="C2421" s="1011" t="s">
        <v>1326</v>
      </c>
      <c r="D2421" s="1011" t="s">
        <v>1</v>
      </c>
      <c r="E2421" s="1011" t="s">
        <v>135</v>
      </c>
      <c r="F2421" s="1011" t="s">
        <v>20</v>
      </c>
      <c r="G2421" s="1011" t="s">
        <v>20</v>
      </c>
      <c r="H2421" s="1011" t="s">
        <v>95</v>
      </c>
      <c r="I2421" s="1011" t="s">
        <v>1327</v>
      </c>
      <c r="J2421" s="1011" t="s">
        <v>1328</v>
      </c>
      <c r="K2421" s="1011" t="s">
        <v>1329</v>
      </c>
      <c r="L2421" s="1011" t="s">
        <v>47</v>
      </c>
      <c r="M2421" s="1011" t="s">
        <v>198</v>
      </c>
      <c r="N2421" s="1011">
        <v>649.26670000000001</v>
      </c>
      <c r="O2421" s="1011">
        <v>526.26670000000001</v>
      </c>
      <c r="P2421" s="1011">
        <v>6585.68</v>
      </c>
      <c r="Q2421" s="1011">
        <v>28327.84</v>
      </c>
      <c r="R2421" s="1011">
        <v>1980.43534221</v>
      </c>
      <c r="S2421" s="1011">
        <v>11772.99825923</v>
      </c>
      <c r="T2421" s="1011">
        <v>-4.4657790000000003E-2</v>
      </c>
      <c r="U2421" s="1011">
        <v>293.05</v>
      </c>
      <c r="V2421" s="1011">
        <v>2273.5300000000002</v>
      </c>
      <c r="W2421" s="1011" t="s">
        <v>1330</v>
      </c>
      <c r="X2421" s="1011" t="s">
        <v>1331</v>
      </c>
      <c r="Y2421" s="1011" t="s">
        <v>1959</v>
      </c>
      <c r="AA2421" s="1011" t="s">
        <v>1921</v>
      </c>
      <c r="AB2421" s="1011" t="s">
        <v>140</v>
      </c>
    </row>
    <row r="2422" spans="1:28" x14ac:dyDescent="0.25">
      <c r="A2422" s="1011">
        <v>84165521</v>
      </c>
      <c r="B2422" s="1011" t="s">
        <v>1958</v>
      </c>
      <c r="C2422" s="1011" t="s">
        <v>1326</v>
      </c>
      <c r="D2422" s="1011" t="s">
        <v>1</v>
      </c>
      <c r="E2422" s="1011" t="s">
        <v>135</v>
      </c>
      <c r="F2422" s="1011" t="s">
        <v>20</v>
      </c>
      <c r="G2422" s="1011" t="s">
        <v>20</v>
      </c>
      <c r="H2422" s="1011" t="s">
        <v>96</v>
      </c>
      <c r="I2422" s="1011" t="s">
        <v>1327</v>
      </c>
      <c r="J2422" s="1011" t="s">
        <v>1328</v>
      </c>
      <c r="K2422" s="1011" t="s">
        <v>1329</v>
      </c>
      <c r="L2422" s="1011" t="s">
        <v>47</v>
      </c>
      <c r="M2422" s="1011" t="s">
        <v>198</v>
      </c>
      <c r="N2422" s="1011">
        <v>149.0001</v>
      </c>
      <c r="O2422" s="1011">
        <v>122.0001</v>
      </c>
      <c r="P2422" s="1011">
        <v>383.65</v>
      </c>
      <c r="Q2422" s="1011">
        <v>2213.5700000000002</v>
      </c>
      <c r="R2422" s="1011">
        <v>340.55</v>
      </c>
      <c r="S2422" s="1011">
        <v>223.23002908999999</v>
      </c>
      <c r="T2422" s="1011">
        <v>0</v>
      </c>
      <c r="U2422" s="1011">
        <v>0</v>
      </c>
      <c r="V2422" s="1011">
        <v>340.55</v>
      </c>
      <c r="W2422" s="1011" t="s">
        <v>1330</v>
      </c>
      <c r="X2422" s="1011" t="s">
        <v>1331</v>
      </c>
      <c r="Y2422" s="1011" t="s">
        <v>1959</v>
      </c>
      <c r="AA2422" s="1011" t="s">
        <v>1921</v>
      </c>
      <c r="AB2422" s="1011" t="s">
        <v>140</v>
      </c>
    </row>
    <row r="2423" spans="1:28" x14ac:dyDescent="0.25">
      <c r="A2423" s="1011">
        <v>83757740</v>
      </c>
      <c r="B2423" s="1011" t="s">
        <v>2565</v>
      </c>
      <c r="C2423" s="1011" t="s">
        <v>1326</v>
      </c>
      <c r="D2423" s="1011" t="s">
        <v>1</v>
      </c>
      <c r="E2423" s="1011" t="s">
        <v>135</v>
      </c>
      <c r="F2423" s="1011" t="s">
        <v>34</v>
      </c>
      <c r="G2423" s="1011" t="s">
        <v>34</v>
      </c>
      <c r="H2423" s="1011" t="s">
        <v>102</v>
      </c>
      <c r="I2423" s="1011" t="s">
        <v>2527</v>
      </c>
      <c r="J2423" s="1011" t="s">
        <v>1475</v>
      </c>
      <c r="K2423" s="1011" t="s">
        <v>1329</v>
      </c>
      <c r="L2423" s="1011" t="s">
        <v>47</v>
      </c>
      <c r="M2423" s="1011" t="s">
        <v>198</v>
      </c>
      <c r="N2423" s="1011">
        <v>182</v>
      </c>
      <c r="O2423" s="1011">
        <v>56</v>
      </c>
      <c r="P2423" s="1011">
        <v>6247.97</v>
      </c>
      <c r="Q2423" s="1011">
        <v>13242.66</v>
      </c>
      <c r="R2423" s="1011">
        <v>1334.68505155</v>
      </c>
      <c r="S2423" s="1011">
        <v>646.38224922999996</v>
      </c>
      <c r="T2423" s="1011">
        <v>54.485051550000001</v>
      </c>
      <c r="U2423" s="1011">
        <v>0</v>
      </c>
      <c r="V2423" s="1011">
        <v>1280.2</v>
      </c>
      <c r="W2423" s="1011" t="s">
        <v>1476</v>
      </c>
      <c r="X2423" s="1011" t="s">
        <v>1331</v>
      </c>
      <c r="Y2423" s="1011" t="s">
        <v>2566</v>
      </c>
      <c r="AA2423" s="1011" t="s">
        <v>1478</v>
      </c>
      <c r="AB2423" s="1011" t="s">
        <v>140</v>
      </c>
    </row>
    <row r="2424" spans="1:28" x14ac:dyDescent="0.25">
      <c r="A2424" s="1011">
        <v>84105592</v>
      </c>
      <c r="B2424" s="1011" t="s">
        <v>2478</v>
      </c>
      <c r="C2424" s="1011" t="s">
        <v>1326</v>
      </c>
      <c r="D2424" s="1011" t="s">
        <v>1</v>
      </c>
      <c r="E2424" s="1011" t="s">
        <v>135</v>
      </c>
      <c r="F2424" s="1011" t="s">
        <v>11</v>
      </c>
      <c r="G2424" s="1011" t="s">
        <v>11</v>
      </c>
      <c r="H2424" s="1011" t="s">
        <v>101</v>
      </c>
      <c r="I2424" s="1011" t="s">
        <v>2479</v>
      </c>
      <c r="J2424" s="1011" t="s">
        <v>1360</v>
      </c>
      <c r="K2424" s="1011" t="s">
        <v>1329</v>
      </c>
      <c r="L2424" s="1011" t="s">
        <v>47</v>
      </c>
      <c r="M2424" s="1011" t="s">
        <v>198</v>
      </c>
      <c r="N2424" s="1011">
        <v>471.75</v>
      </c>
      <c r="O2424" s="1011">
        <v>429.75</v>
      </c>
      <c r="P2424" s="1011">
        <v>16951.88</v>
      </c>
      <c r="Q2424" s="1011">
        <v>16609.2</v>
      </c>
      <c r="R2424" s="1011">
        <v>741.06</v>
      </c>
      <c r="S2424" s="1011">
        <v>3084.3887128299998</v>
      </c>
      <c r="T2424" s="1011">
        <v>0</v>
      </c>
      <c r="U2424" s="1011">
        <v>379.94</v>
      </c>
      <c r="V2424" s="1011">
        <v>1121</v>
      </c>
      <c r="W2424" s="1011" t="s">
        <v>1361</v>
      </c>
      <c r="X2424" s="1011" t="s">
        <v>1331</v>
      </c>
      <c r="Y2424" s="1011" t="s">
        <v>2480</v>
      </c>
      <c r="AA2424" s="1011" t="s">
        <v>2481</v>
      </c>
      <c r="AB2424" s="1011" t="s">
        <v>140</v>
      </c>
    </row>
    <row r="2425" spans="1:28" x14ac:dyDescent="0.25">
      <c r="A2425" s="1011">
        <v>84105592</v>
      </c>
      <c r="B2425" s="1011" t="s">
        <v>2478</v>
      </c>
      <c r="C2425" s="1011" t="s">
        <v>1326</v>
      </c>
      <c r="D2425" s="1011" t="s">
        <v>1</v>
      </c>
      <c r="E2425" s="1011" t="s">
        <v>135</v>
      </c>
      <c r="F2425" s="1011" t="s">
        <v>11</v>
      </c>
      <c r="G2425" s="1011" t="s">
        <v>11</v>
      </c>
      <c r="H2425" s="1011" t="s">
        <v>92</v>
      </c>
      <c r="I2425" s="1011" t="s">
        <v>2479</v>
      </c>
      <c r="J2425" s="1011" t="s">
        <v>1360</v>
      </c>
      <c r="K2425" s="1011" t="s">
        <v>1329</v>
      </c>
      <c r="L2425" s="1011" t="s">
        <v>47</v>
      </c>
      <c r="M2425" s="1011" t="s">
        <v>198</v>
      </c>
      <c r="N2425" s="1011">
        <v>167</v>
      </c>
      <c r="O2425" s="1011">
        <v>4</v>
      </c>
      <c r="P2425" s="1011">
        <v>3465.32</v>
      </c>
      <c r="Q2425" s="1011">
        <v>12898.29</v>
      </c>
      <c r="R2425" s="1011">
        <v>867.71</v>
      </c>
      <c r="S2425" s="1011">
        <v>253.69675760000001</v>
      </c>
      <c r="T2425" s="1011">
        <v>0</v>
      </c>
      <c r="U2425" s="1011">
        <v>0</v>
      </c>
      <c r="V2425" s="1011">
        <v>867.71</v>
      </c>
      <c r="W2425" s="1011" t="s">
        <v>1361</v>
      </c>
      <c r="X2425" s="1011" t="s">
        <v>1331</v>
      </c>
      <c r="Y2425" s="1011" t="s">
        <v>2480</v>
      </c>
      <c r="AA2425" s="1011" t="s">
        <v>2481</v>
      </c>
      <c r="AB2425" s="1011" t="s">
        <v>140</v>
      </c>
    </row>
    <row r="2426" spans="1:28" x14ac:dyDescent="0.25">
      <c r="A2426" s="1011">
        <v>53980132</v>
      </c>
      <c r="B2426" s="1011" t="s">
        <v>1563</v>
      </c>
      <c r="C2426" s="1011" t="s">
        <v>1326</v>
      </c>
      <c r="D2426" s="1011" t="s">
        <v>1</v>
      </c>
      <c r="E2426" s="1011" t="s">
        <v>135</v>
      </c>
      <c r="F2426" s="1011" t="s">
        <v>20</v>
      </c>
      <c r="G2426" s="1011" t="s">
        <v>20</v>
      </c>
      <c r="H2426" s="1011" t="s">
        <v>92</v>
      </c>
      <c r="I2426" s="1011" t="s">
        <v>1564</v>
      </c>
      <c r="J2426" s="1011" t="s">
        <v>1565</v>
      </c>
      <c r="K2426" s="1011" t="s">
        <v>1329</v>
      </c>
      <c r="L2426" s="1011" t="s">
        <v>47</v>
      </c>
      <c r="M2426" s="1011" t="s">
        <v>198</v>
      </c>
      <c r="N2426" s="1011">
        <v>222</v>
      </c>
      <c r="O2426" s="1011">
        <v>222</v>
      </c>
      <c r="P2426" s="1011">
        <v>7720</v>
      </c>
      <c r="Q2426" s="1011">
        <v>5301.08</v>
      </c>
      <c r="R2426" s="1011">
        <v>397.75</v>
      </c>
      <c r="S2426" s="1011">
        <v>920.67410159999997</v>
      </c>
      <c r="T2426" s="1011">
        <v>0</v>
      </c>
      <c r="U2426" s="1011">
        <v>0</v>
      </c>
      <c r="V2426" s="1011">
        <v>397.75</v>
      </c>
      <c r="W2426" s="1011" t="s">
        <v>65</v>
      </c>
      <c r="X2426" s="1011" t="s">
        <v>1331</v>
      </c>
      <c r="Y2426" s="1011" t="s">
        <v>1566</v>
      </c>
      <c r="AA2426" s="1011" t="s">
        <v>1567</v>
      </c>
      <c r="AB2426" s="1011" t="s">
        <v>140</v>
      </c>
    </row>
    <row r="2427" spans="1:28" x14ac:dyDescent="0.25">
      <c r="A2427" s="1011">
        <v>54180716</v>
      </c>
      <c r="B2427" s="1011" t="s">
        <v>2293</v>
      </c>
      <c r="C2427" s="1011" t="s">
        <v>1326</v>
      </c>
      <c r="D2427" s="1011" t="s">
        <v>1</v>
      </c>
      <c r="E2427" s="1011" t="s">
        <v>135</v>
      </c>
      <c r="F2427" s="1011" t="s">
        <v>6</v>
      </c>
      <c r="G2427" s="1011" t="s">
        <v>6</v>
      </c>
      <c r="H2427" s="1011" t="s">
        <v>99</v>
      </c>
      <c r="I2427" s="1011" t="s">
        <v>2294</v>
      </c>
      <c r="J2427" s="1011" t="s">
        <v>1989</v>
      </c>
      <c r="K2427" s="1011" t="s">
        <v>1329</v>
      </c>
      <c r="L2427" s="1011" t="s">
        <v>47</v>
      </c>
      <c r="M2427" s="1011" t="s">
        <v>198</v>
      </c>
      <c r="N2427" s="1011">
        <v>501</v>
      </c>
      <c r="O2427" s="1011">
        <v>484</v>
      </c>
      <c r="P2427" s="1011">
        <v>10065</v>
      </c>
      <c r="Q2427" s="1011">
        <v>15519.87</v>
      </c>
      <c r="R2427" s="1011">
        <v>1289.6500000000001</v>
      </c>
      <c r="S2427" s="1011">
        <v>3688.93428877</v>
      </c>
      <c r="T2427" s="1011">
        <v>0</v>
      </c>
      <c r="U2427" s="1011">
        <v>0</v>
      </c>
      <c r="V2427" s="1011">
        <v>1289.6500000000001</v>
      </c>
      <c r="W2427" s="1011" t="s">
        <v>1990</v>
      </c>
      <c r="X2427" s="1011" t="s">
        <v>1331</v>
      </c>
      <c r="Y2427" s="1011" t="s">
        <v>2295</v>
      </c>
      <c r="AA2427" s="1011" t="s">
        <v>2296</v>
      </c>
      <c r="AB2427" s="1011" t="s">
        <v>140</v>
      </c>
    </row>
    <row r="2428" spans="1:28" x14ac:dyDescent="0.25">
      <c r="A2428" s="1011">
        <v>73754517</v>
      </c>
      <c r="B2428" s="1011" t="s">
        <v>2553</v>
      </c>
      <c r="C2428" s="1011" t="s">
        <v>1326</v>
      </c>
      <c r="D2428" s="1011" t="s">
        <v>1</v>
      </c>
      <c r="E2428" s="1011" t="s">
        <v>135</v>
      </c>
      <c r="F2428" s="1011" t="s">
        <v>34</v>
      </c>
      <c r="G2428" s="1011" t="s">
        <v>34</v>
      </c>
      <c r="H2428" s="1011" t="s">
        <v>99</v>
      </c>
      <c r="I2428" s="1011" t="s">
        <v>2554</v>
      </c>
      <c r="J2428" s="1011" t="s">
        <v>2555</v>
      </c>
      <c r="K2428" s="1011" t="s">
        <v>1329</v>
      </c>
      <c r="L2428" s="1011" t="s">
        <v>47</v>
      </c>
      <c r="M2428" s="1011" t="s">
        <v>198</v>
      </c>
      <c r="N2428" s="1011">
        <v>321</v>
      </c>
      <c r="O2428" s="1011">
        <v>1</v>
      </c>
      <c r="P2428" s="1011">
        <v>8206</v>
      </c>
      <c r="Q2428" s="1011">
        <v>8939.94</v>
      </c>
      <c r="R2428" s="1011">
        <v>-203.98</v>
      </c>
      <c r="S2428" s="1011">
        <v>1275.6268366100001</v>
      </c>
      <c r="T2428" s="1011">
        <v>764.1</v>
      </c>
      <c r="U2428" s="1011">
        <v>734.4</v>
      </c>
      <c r="V2428" s="1011">
        <v>560.12</v>
      </c>
      <c r="W2428" s="1011" t="s">
        <v>2556</v>
      </c>
      <c r="X2428" s="1011" t="s">
        <v>1331</v>
      </c>
      <c r="Y2428" s="1011" t="s">
        <v>2557</v>
      </c>
      <c r="AA2428" s="1011" t="s">
        <v>2558</v>
      </c>
      <c r="AB2428" s="1011" t="s">
        <v>140</v>
      </c>
    </row>
    <row r="2429" spans="1:28" x14ac:dyDescent="0.25">
      <c r="A2429" s="1011">
        <v>84157304</v>
      </c>
      <c r="B2429" s="1011" t="s">
        <v>1983</v>
      </c>
      <c r="C2429" s="1011" t="s">
        <v>1326</v>
      </c>
      <c r="D2429" s="1011" t="s">
        <v>1</v>
      </c>
      <c r="E2429" s="1011" t="s">
        <v>135</v>
      </c>
      <c r="F2429" s="1011" t="s">
        <v>11</v>
      </c>
      <c r="G2429" s="1011" t="s">
        <v>11</v>
      </c>
      <c r="H2429" s="1011" t="s">
        <v>529</v>
      </c>
      <c r="I2429" s="1011" t="s">
        <v>1984</v>
      </c>
      <c r="J2429" s="1011" t="s">
        <v>1985</v>
      </c>
      <c r="K2429" s="1011" t="s">
        <v>1329</v>
      </c>
      <c r="L2429" s="1011" t="s">
        <v>47</v>
      </c>
      <c r="M2429" s="1011" t="s">
        <v>198</v>
      </c>
      <c r="N2429" s="1011">
        <v>29</v>
      </c>
      <c r="O2429" s="1011">
        <v>1</v>
      </c>
      <c r="P2429" s="1011">
        <v>1998.65</v>
      </c>
      <c r="Q2429" s="1011">
        <v>8911.81</v>
      </c>
      <c r="R2429" s="1011">
        <v>1080.79</v>
      </c>
      <c r="S2429" s="1011">
        <v>238.48807507000001</v>
      </c>
      <c r="T2429" s="1011">
        <v>0</v>
      </c>
      <c r="U2429" s="1011">
        <v>0</v>
      </c>
      <c r="V2429" s="1011">
        <v>1080.79</v>
      </c>
      <c r="W2429" s="1011" t="s">
        <v>10</v>
      </c>
      <c r="X2429" s="1011" t="s">
        <v>1331</v>
      </c>
      <c r="Y2429" s="1011" t="s">
        <v>1986</v>
      </c>
      <c r="AA2429" s="1011" t="s">
        <v>1921</v>
      </c>
      <c r="AB2429" s="1011" t="s">
        <v>140</v>
      </c>
    </row>
    <row r="2430" spans="1:28" x14ac:dyDescent="0.25">
      <c r="A2430" s="1011">
        <v>64116148</v>
      </c>
      <c r="B2430" s="1011" t="s">
        <v>1731</v>
      </c>
      <c r="C2430" s="1011" t="s">
        <v>1326</v>
      </c>
      <c r="D2430" s="1011" t="s">
        <v>1</v>
      </c>
      <c r="E2430" s="1011" t="s">
        <v>135</v>
      </c>
      <c r="F2430" s="1011" t="s">
        <v>11</v>
      </c>
      <c r="G2430" s="1011" t="s">
        <v>11</v>
      </c>
      <c r="H2430" s="1011" t="s">
        <v>91</v>
      </c>
      <c r="I2430" s="1011" t="s">
        <v>1732</v>
      </c>
      <c r="J2430" s="1011" t="s">
        <v>1360</v>
      </c>
      <c r="K2430" s="1011" t="s">
        <v>1329</v>
      </c>
      <c r="L2430" s="1011" t="s">
        <v>47</v>
      </c>
      <c r="M2430" s="1011" t="s">
        <v>198</v>
      </c>
      <c r="N2430" s="1011">
        <v>13</v>
      </c>
      <c r="O2430" s="1011">
        <v>1</v>
      </c>
      <c r="P2430" s="1011">
        <v>130</v>
      </c>
      <c r="Q2430" s="1011">
        <v>898.85</v>
      </c>
      <c r="R2430" s="1011">
        <v>127.0300013</v>
      </c>
      <c r="S2430" s="1011">
        <v>28.77796932</v>
      </c>
      <c r="T2430" s="1011">
        <v>1.3E-6</v>
      </c>
      <c r="U2430" s="1011">
        <v>0</v>
      </c>
      <c r="V2430" s="1011">
        <v>127.03</v>
      </c>
      <c r="W2430" s="1011" t="s">
        <v>1361</v>
      </c>
      <c r="X2430" s="1011" t="s">
        <v>1331</v>
      </c>
      <c r="Y2430" s="1011" t="s">
        <v>1733</v>
      </c>
      <c r="AA2430" s="1011" t="s">
        <v>1734</v>
      </c>
      <c r="AB2430" s="1011" t="s">
        <v>140</v>
      </c>
    </row>
    <row r="2431" spans="1:28" x14ac:dyDescent="0.25">
      <c r="A2431" s="1011">
        <v>74163817</v>
      </c>
      <c r="B2431" s="1011" t="s">
        <v>2282</v>
      </c>
      <c r="C2431" s="1011" t="s">
        <v>1326</v>
      </c>
      <c r="D2431" s="1011" t="s">
        <v>1</v>
      </c>
      <c r="E2431" s="1011" t="s">
        <v>135</v>
      </c>
      <c r="F2431" s="1011" t="s">
        <v>11</v>
      </c>
      <c r="G2431" s="1011" t="s">
        <v>11</v>
      </c>
      <c r="H2431" s="1011" t="s">
        <v>91</v>
      </c>
      <c r="I2431" s="1011" t="s">
        <v>2283</v>
      </c>
      <c r="J2431" s="1011" t="s">
        <v>1693</v>
      </c>
      <c r="K2431" s="1011" t="s">
        <v>1329</v>
      </c>
      <c r="L2431" s="1011" t="s">
        <v>47</v>
      </c>
      <c r="M2431" s="1011" t="s">
        <v>198</v>
      </c>
      <c r="N2431" s="1011">
        <v>73</v>
      </c>
      <c r="O2431" s="1011">
        <v>33</v>
      </c>
      <c r="P2431" s="1011">
        <v>1512</v>
      </c>
      <c r="Q2431" s="1011">
        <v>5367.28</v>
      </c>
      <c r="R2431" s="1011">
        <v>1166.2710733399999</v>
      </c>
      <c r="S2431" s="1011">
        <v>515.64164473000005</v>
      </c>
      <c r="T2431" s="1011">
        <v>1.0733400000000001E-3</v>
      </c>
      <c r="U2431" s="1011">
        <v>0</v>
      </c>
      <c r="V2431" s="1011">
        <v>1166.27</v>
      </c>
      <c r="W2431" s="1011" t="s">
        <v>1694</v>
      </c>
      <c r="X2431" s="1011" t="s">
        <v>1331</v>
      </c>
      <c r="Y2431" s="1011" t="s">
        <v>2284</v>
      </c>
      <c r="AA2431" s="1011" t="s">
        <v>2285</v>
      </c>
      <c r="AB2431" s="1011" t="s">
        <v>140</v>
      </c>
    </row>
    <row r="2432" spans="1:28" x14ac:dyDescent="0.25">
      <c r="A2432" s="1011">
        <v>84098797</v>
      </c>
      <c r="B2432" s="1011" t="s">
        <v>1479</v>
      </c>
      <c r="C2432" s="1011" t="s">
        <v>1326</v>
      </c>
      <c r="D2432" s="1011" t="s">
        <v>1</v>
      </c>
      <c r="E2432" s="1011" t="s">
        <v>135</v>
      </c>
      <c r="F2432" s="1011" t="s">
        <v>34</v>
      </c>
      <c r="G2432" s="1011" t="s">
        <v>34</v>
      </c>
      <c r="H2432" s="1011" t="s">
        <v>90</v>
      </c>
      <c r="I2432" s="1011" t="s">
        <v>1480</v>
      </c>
      <c r="J2432" s="1011" t="s">
        <v>1481</v>
      </c>
      <c r="K2432" s="1011" t="s">
        <v>1329</v>
      </c>
      <c r="L2432" s="1011" t="s">
        <v>47</v>
      </c>
      <c r="M2432" s="1011" t="s">
        <v>198</v>
      </c>
      <c r="N2432" s="1011">
        <v>876</v>
      </c>
      <c r="O2432" s="1011">
        <v>856</v>
      </c>
      <c r="P2432" s="1011">
        <v>30801.27</v>
      </c>
      <c r="Q2432" s="1011">
        <v>66578.240000000005</v>
      </c>
      <c r="R2432" s="1011">
        <v>4669.79</v>
      </c>
      <c r="S2432" s="1011">
        <v>4989.19339287</v>
      </c>
      <c r="T2432" s="1011">
        <v>0</v>
      </c>
      <c r="U2432" s="1011">
        <v>23.6</v>
      </c>
      <c r="V2432" s="1011">
        <v>4693.3900000000003</v>
      </c>
      <c r="W2432" s="1011" t="s">
        <v>1482</v>
      </c>
      <c r="X2432" s="1011" t="s">
        <v>1331</v>
      </c>
      <c r="Y2432" s="1011" t="s">
        <v>1483</v>
      </c>
      <c r="AA2432" s="1011" t="s">
        <v>1484</v>
      </c>
      <c r="AB2432" s="1011" t="s">
        <v>140</v>
      </c>
    </row>
    <row r="2433" spans="1:28" x14ac:dyDescent="0.25">
      <c r="A2433" s="1011">
        <v>74096488</v>
      </c>
      <c r="B2433" s="1011" t="s">
        <v>1425</v>
      </c>
      <c r="C2433" s="1011" t="s">
        <v>1326</v>
      </c>
      <c r="D2433" s="1011" t="s">
        <v>1</v>
      </c>
      <c r="E2433" s="1011" t="s">
        <v>135</v>
      </c>
      <c r="F2433" s="1011" t="s">
        <v>14</v>
      </c>
      <c r="G2433" s="1011" t="s">
        <v>14</v>
      </c>
      <c r="H2433" s="1011" t="s">
        <v>90</v>
      </c>
      <c r="I2433" s="1011" t="s">
        <v>1426</v>
      </c>
      <c r="J2433" s="1011" t="s">
        <v>1427</v>
      </c>
      <c r="K2433" s="1011" t="s">
        <v>1329</v>
      </c>
      <c r="L2433" s="1011" t="s">
        <v>47</v>
      </c>
      <c r="M2433" s="1011" t="s">
        <v>198</v>
      </c>
      <c r="N2433" s="1011">
        <v>272</v>
      </c>
      <c r="O2433" s="1011">
        <v>89</v>
      </c>
      <c r="P2433" s="1011">
        <v>7257.64</v>
      </c>
      <c r="Q2433" s="1011">
        <v>13714</v>
      </c>
      <c r="R2433" s="1011">
        <v>1723.01</v>
      </c>
      <c r="S2433" s="1011">
        <v>1303.87174243</v>
      </c>
      <c r="T2433" s="1011">
        <v>0</v>
      </c>
      <c r="U2433" s="1011">
        <v>0</v>
      </c>
      <c r="V2433" s="1011">
        <v>1723.01</v>
      </c>
      <c r="W2433" s="1011" t="s">
        <v>1428</v>
      </c>
      <c r="X2433" s="1011" t="s">
        <v>1331</v>
      </c>
      <c r="Y2433" s="1011" t="s">
        <v>1429</v>
      </c>
      <c r="AA2433" s="1011" t="s">
        <v>1430</v>
      </c>
      <c r="AB2433" s="1011" t="s">
        <v>140</v>
      </c>
    </row>
    <row r="2434" spans="1:28" x14ac:dyDescent="0.25">
      <c r="A2434" s="1011">
        <v>84218171</v>
      </c>
      <c r="B2434" s="1011" t="s">
        <v>2388</v>
      </c>
      <c r="C2434" s="1011" t="s">
        <v>1326</v>
      </c>
      <c r="D2434" s="1011" t="s">
        <v>113</v>
      </c>
      <c r="E2434" s="1011" t="s">
        <v>135</v>
      </c>
      <c r="F2434" s="1011" t="s">
        <v>267</v>
      </c>
      <c r="G2434" s="1011" t="s">
        <v>1687</v>
      </c>
      <c r="H2434" s="1011" t="s">
        <v>94</v>
      </c>
      <c r="I2434" s="1011" t="s">
        <v>2389</v>
      </c>
      <c r="J2434" s="1011" t="s">
        <v>1817</v>
      </c>
      <c r="K2434" s="1011" t="s">
        <v>1329</v>
      </c>
      <c r="L2434" s="1011" t="s">
        <v>47</v>
      </c>
      <c r="M2434" s="1011" t="s">
        <v>198</v>
      </c>
      <c r="N2434" s="1011">
        <v>1047.5999999999999</v>
      </c>
      <c r="O2434" s="1011">
        <v>591.25</v>
      </c>
      <c r="P2434" s="1011">
        <v>13603.5</v>
      </c>
      <c r="Q2434" s="1011">
        <v>26492.32</v>
      </c>
      <c r="R2434" s="1011">
        <v>6686.01</v>
      </c>
      <c r="S2434" s="1011">
        <v>3156.2724285499999</v>
      </c>
      <c r="T2434" s="1011">
        <v>0</v>
      </c>
      <c r="U2434" s="1011">
        <v>0</v>
      </c>
      <c r="V2434" s="1011">
        <v>6686.01</v>
      </c>
      <c r="W2434" s="1011" t="s">
        <v>1818</v>
      </c>
      <c r="X2434" s="1011" t="s">
        <v>1331</v>
      </c>
      <c r="Y2434" s="1011" t="s">
        <v>2390</v>
      </c>
      <c r="AA2434" s="1011" t="s">
        <v>2391</v>
      </c>
      <c r="AB2434" s="1011" t="s">
        <v>140</v>
      </c>
    </row>
    <row r="2435" spans="1:28" x14ac:dyDescent="0.25">
      <c r="A2435" s="1011">
        <v>63757884</v>
      </c>
      <c r="B2435" s="1011" t="s">
        <v>1492</v>
      </c>
      <c r="C2435" s="1011" t="s">
        <v>1326</v>
      </c>
      <c r="D2435" s="1011" t="s">
        <v>1</v>
      </c>
      <c r="E2435" s="1011" t="s">
        <v>135</v>
      </c>
      <c r="F2435" s="1011" t="s">
        <v>36</v>
      </c>
      <c r="G2435" s="1011" t="s">
        <v>36</v>
      </c>
      <c r="H2435" s="1011" t="s">
        <v>94</v>
      </c>
      <c r="I2435" s="1011" t="s">
        <v>1493</v>
      </c>
      <c r="J2435" s="1011" t="s">
        <v>1494</v>
      </c>
      <c r="K2435" s="1011" t="s">
        <v>1329</v>
      </c>
      <c r="L2435" s="1011" t="s">
        <v>47</v>
      </c>
      <c r="M2435" s="1011" t="s">
        <v>198</v>
      </c>
      <c r="N2435" s="1011">
        <v>722.75</v>
      </c>
      <c r="O2435" s="1011">
        <v>673.75</v>
      </c>
      <c r="P2435" s="1011">
        <v>9451</v>
      </c>
      <c r="Q2435" s="1011">
        <v>11212.09</v>
      </c>
      <c r="R2435" s="1011">
        <v>626.12</v>
      </c>
      <c r="S2435" s="1011">
        <v>1540.63837627</v>
      </c>
      <c r="T2435" s="1011">
        <v>0</v>
      </c>
      <c r="U2435" s="1011">
        <v>0</v>
      </c>
      <c r="V2435" s="1011">
        <v>626.12</v>
      </c>
      <c r="W2435" s="1011" t="s">
        <v>1361</v>
      </c>
      <c r="X2435" s="1011" t="s">
        <v>1331</v>
      </c>
      <c r="Y2435" s="1011" t="s">
        <v>1495</v>
      </c>
      <c r="AA2435" s="1011" t="s">
        <v>1496</v>
      </c>
      <c r="AB2435" s="1011" t="s">
        <v>140</v>
      </c>
    </row>
    <row r="2436" spans="1:28" x14ac:dyDescent="0.25">
      <c r="A2436" s="1011">
        <v>63955280</v>
      </c>
      <c r="B2436" s="1011" t="s">
        <v>2000</v>
      </c>
      <c r="C2436" s="1011" t="s">
        <v>1326</v>
      </c>
      <c r="D2436" s="1011" t="s">
        <v>1</v>
      </c>
      <c r="E2436" s="1011" t="s">
        <v>135</v>
      </c>
      <c r="F2436" s="1011" t="s">
        <v>20</v>
      </c>
      <c r="G2436" s="1011" t="s">
        <v>20</v>
      </c>
      <c r="H2436" s="1011" t="s">
        <v>98</v>
      </c>
      <c r="I2436" s="1011" t="s">
        <v>2001</v>
      </c>
      <c r="J2436" s="1011" t="s">
        <v>1985</v>
      </c>
      <c r="K2436" s="1011" t="s">
        <v>1329</v>
      </c>
      <c r="L2436" s="1011" t="s">
        <v>47</v>
      </c>
      <c r="M2436" s="1011" t="s">
        <v>198</v>
      </c>
      <c r="N2436" s="1011">
        <v>638</v>
      </c>
      <c r="O2436" s="1011">
        <v>594</v>
      </c>
      <c r="P2436" s="1011">
        <v>16365.13</v>
      </c>
      <c r="Q2436" s="1011">
        <v>13350.02</v>
      </c>
      <c r="R2436" s="1011">
        <v>1119.05</v>
      </c>
      <c r="S2436" s="1011">
        <v>2198.68523473</v>
      </c>
      <c r="T2436" s="1011">
        <v>0</v>
      </c>
      <c r="U2436" s="1011">
        <v>0</v>
      </c>
      <c r="V2436" s="1011">
        <v>1119.05</v>
      </c>
      <c r="W2436" s="1011" t="s">
        <v>10</v>
      </c>
      <c r="X2436" s="1011" t="s">
        <v>1331</v>
      </c>
      <c r="Y2436" s="1011" t="s">
        <v>2002</v>
      </c>
      <c r="AA2436" s="1011" t="s">
        <v>2003</v>
      </c>
      <c r="AB2436" s="1011" t="s">
        <v>140</v>
      </c>
    </row>
    <row r="2437" spans="1:28" x14ac:dyDescent="0.25">
      <c r="A2437" s="1011">
        <v>93970044</v>
      </c>
      <c r="B2437" s="1011" t="s">
        <v>1775</v>
      </c>
      <c r="C2437" s="1011" t="s">
        <v>1326</v>
      </c>
      <c r="D2437" s="1011" t="s">
        <v>1</v>
      </c>
      <c r="E2437" s="1011" t="s">
        <v>135</v>
      </c>
      <c r="F2437" s="1011" t="s">
        <v>20</v>
      </c>
      <c r="G2437" s="1011" t="s">
        <v>20</v>
      </c>
      <c r="H2437" s="1011" t="s">
        <v>94</v>
      </c>
      <c r="I2437" s="1011" t="s">
        <v>1341</v>
      </c>
      <c r="J2437" s="1011" t="s">
        <v>1342</v>
      </c>
      <c r="K2437" s="1011" t="s">
        <v>1329</v>
      </c>
      <c r="L2437" s="1011" t="s">
        <v>47</v>
      </c>
      <c r="M2437" s="1011" t="s">
        <v>198</v>
      </c>
      <c r="N2437" s="1011">
        <v>975</v>
      </c>
      <c r="O2437" s="1011">
        <v>451</v>
      </c>
      <c r="P2437" s="1011">
        <v>25436</v>
      </c>
      <c r="Q2437" s="1011">
        <v>25692.82</v>
      </c>
      <c r="R2437" s="1011">
        <v>4918.4399999999996</v>
      </c>
      <c r="S2437" s="1011">
        <v>3017.1225827899998</v>
      </c>
      <c r="T2437" s="1011">
        <v>0</v>
      </c>
      <c r="U2437" s="1011">
        <v>0</v>
      </c>
      <c r="V2437" s="1011">
        <v>4918.4399999999996</v>
      </c>
      <c r="W2437" s="1011" t="s">
        <v>1343</v>
      </c>
      <c r="X2437" s="1011" t="s">
        <v>1331</v>
      </c>
      <c r="Y2437" s="1011" t="s">
        <v>1776</v>
      </c>
      <c r="AA2437" s="1011" t="s">
        <v>1777</v>
      </c>
      <c r="AB2437" s="1011" t="s">
        <v>140</v>
      </c>
    </row>
    <row r="2438" spans="1:28" x14ac:dyDescent="0.25">
      <c r="A2438" s="1011">
        <v>63757884</v>
      </c>
      <c r="B2438" s="1011" t="s">
        <v>1492</v>
      </c>
      <c r="C2438" s="1011" t="s">
        <v>1326</v>
      </c>
      <c r="D2438" s="1011" t="s">
        <v>1</v>
      </c>
      <c r="E2438" s="1011" t="s">
        <v>135</v>
      </c>
      <c r="F2438" s="1011" t="s">
        <v>36</v>
      </c>
      <c r="G2438" s="1011" t="s">
        <v>36</v>
      </c>
      <c r="H2438" s="1011" t="s">
        <v>90</v>
      </c>
      <c r="I2438" s="1011" t="s">
        <v>1493</v>
      </c>
      <c r="J2438" s="1011" t="s">
        <v>1494</v>
      </c>
      <c r="K2438" s="1011" t="s">
        <v>1329</v>
      </c>
      <c r="L2438" s="1011" t="s">
        <v>47</v>
      </c>
      <c r="M2438" s="1011" t="s">
        <v>198</v>
      </c>
      <c r="N2438" s="1011">
        <v>292</v>
      </c>
      <c r="O2438" s="1011">
        <v>292</v>
      </c>
      <c r="P2438" s="1011">
        <v>11680</v>
      </c>
      <c r="Q2438" s="1011">
        <v>18509.27</v>
      </c>
      <c r="R2438" s="1011">
        <v>-1549.43</v>
      </c>
      <c r="S2438" s="1011">
        <v>1640.2274754699999</v>
      </c>
      <c r="T2438" s="1011">
        <v>0</v>
      </c>
      <c r="U2438" s="1011">
        <v>0</v>
      </c>
      <c r="V2438" s="1011">
        <v>-1549.43</v>
      </c>
      <c r="W2438" s="1011" t="s">
        <v>1361</v>
      </c>
      <c r="X2438" s="1011" t="s">
        <v>1331</v>
      </c>
      <c r="Y2438" s="1011" t="s">
        <v>1495</v>
      </c>
      <c r="AA2438" s="1011" t="s">
        <v>1496</v>
      </c>
      <c r="AB2438" s="1011" t="s">
        <v>140</v>
      </c>
    </row>
    <row r="2439" spans="1:28" x14ac:dyDescent="0.25">
      <c r="A2439" s="1011">
        <v>4053286</v>
      </c>
      <c r="B2439" s="1011" t="s">
        <v>2226</v>
      </c>
      <c r="C2439" s="1011" t="s">
        <v>1326</v>
      </c>
      <c r="D2439" s="1011" t="s">
        <v>1</v>
      </c>
      <c r="E2439" s="1011" t="s">
        <v>135</v>
      </c>
      <c r="F2439" s="1011" t="s">
        <v>34</v>
      </c>
      <c r="G2439" s="1011" t="s">
        <v>34</v>
      </c>
      <c r="H2439" s="1011" t="s">
        <v>98</v>
      </c>
      <c r="I2439" s="1011" t="s">
        <v>2227</v>
      </c>
      <c r="J2439" s="1011" t="s">
        <v>1550</v>
      </c>
      <c r="K2439" s="1011" t="s">
        <v>1329</v>
      </c>
      <c r="L2439" s="1011" t="s">
        <v>47</v>
      </c>
      <c r="M2439" s="1011" t="s">
        <v>198</v>
      </c>
      <c r="N2439" s="1011">
        <v>143.0812</v>
      </c>
      <c r="O2439" s="1011">
        <v>143.0812</v>
      </c>
      <c r="P2439" s="1011">
        <v>3922.54</v>
      </c>
      <c r="Q2439" s="1011">
        <v>4007.52</v>
      </c>
      <c r="R2439" s="1011">
        <v>1221.02</v>
      </c>
      <c r="S2439" s="1011">
        <v>640.68112458999997</v>
      </c>
      <c r="T2439" s="1011">
        <v>0</v>
      </c>
      <c r="U2439" s="1011">
        <v>9</v>
      </c>
      <c r="V2439" s="1011">
        <v>1230.02</v>
      </c>
      <c r="W2439" s="1011" t="s">
        <v>1361</v>
      </c>
      <c r="X2439" s="1011" t="s">
        <v>1331</v>
      </c>
      <c r="Y2439" s="1011" t="s">
        <v>2228</v>
      </c>
      <c r="AA2439" s="1011" t="s">
        <v>2229</v>
      </c>
      <c r="AB2439" s="1011" t="s">
        <v>140</v>
      </c>
    </row>
    <row r="2440" spans="1:28" x14ac:dyDescent="0.25">
      <c r="A2440" s="1011">
        <v>14054480</v>
      </c>
      <c r="B2440" s="1011" t="s">
        <v>2458</v>
      </c>
      <c r="C2440" s="1011" t="s">
        <v>1326</v>
      </c>
      <c r="D2440" s="1011" t="s">
        <v>1</v>
      </c>
      <c r="E2440" s="1011" t="s">
        <v>135</v>
      </c>
      <c r="F2440" s="1011" t="s">
        <v>34</v>
      </c>
      <c r="G2440" s="1011" t="s">
        <v>34</v>
      </c>
      <c r="H2440" s="1011" t="s">
        <v>99</v>
      </c>
      <c r="I2440" s="1011" t="s">
        <v>2459</v>
      </c>
      <c r="J2440" s="1011" t="s">
        <v>1421</v>
      </c>
      <c r="K2440" s="1011" t="s">
        <v>1329</v>
      </c>
      <c r="L2440" s="1011" t="s">
        <v>47</v>
      </c>
      <c r="M2440" s="1011" t="s">
        <v>198</v>
      </c>
      <c r="N2440" s="1011">
        <v>489</v>
      </c>
      <c r="O2440" s="1011">
        <v>358</v>
      </c>
      <c r="P2440" s="1011">
        <v>8259</v>
      </c>
      <c r="Q2440" s="1011">
        <v>20141.78</v>
      </c>
      <c r="R2440" s="1011">
        <v>2217.33</v>
      </c>
      <c r="S2440" s="1011">
        <v>3462.19971768</v>
      </c>
      <c r="T2440" s="1011">
        <v>0</v>
      </c>
      <c r="U2440" s="1011">
        <v>0</v>
      </c>
      <c r="V2440" s="1011">
        <v>2217.33</v>
      </c>
      <c r="W2440" s="1011" t="s">
        <v>1422</v>
      </c>
      <c r="X2440" s="1011" t="s">
        <v>1331</v>
      </c>
      <c r="Y2440" s="1011" t="s">
        <v>2460</v>
      </c>
      <c r="AA2440" s="1011" t="s">
        <v>2461</v>
      </c>
      <c r="AB2440" s="1011" t="s">
        <v>140</v>
      </c>
    </row>
    <row r="2441" spans="1:28" x14ac:dyDescent="0.25">
      <c r="A2441" s="1011">
        <v>43771211</v>
      </c>
      <c r="B2441" s="1011" t="s">
        <v>2075</v>
      </c>
      <c r="C2441" s="1011" t="s">
        <v>1326</v>
      </c>
      <c r="D2441" s="1011" t="s">
        <v>1</v>
      </c>
      <c r="E2441" s="1011" t="s">
        <v>135</v>
      </c>
      <c r="F2441" s="1011" t="s">
        <v>34</v>
      </c>
      <c r="G2441" s="1011" t="s">
        <v>34</v>
      </c>
      <c r="H2441" s="1011" t="s">
        <v>94</v>
      </c>
      <c r="I2441" s="1011" t="s">
        <v>1404</v>
      </c>
      <c r="J2441" s="1011" t="s">
        <v>1405</v>
      </c>
      <c r="K2441" s="1011" t="s">
        <v>1329</v>
      </c>
      <c r="L2441" s="1011" t="s">
        <v>47</v>
      </c>
      <c r="M2441" s="1011" t="s">
        <v>198</v>
      </c>
      <c r="N2441" s="1011">
        <v>546.5</v>
      </c>
      <c r="O2441" s="1011">
        <v>441.5</v>
      </c>
      <c r="P2441" s="1011">
        <v>17108</v>
      </c>
      <c r="Q2441" s="1011">
        <v>14775.33</v>
      </c>
      <c r="R2441" s="1011">
        <v>3086.76</v>
      </c>
      <c r="S2441" s="1011">
        <v>1644.2086770200001</v>
      </c>
      <c r="T2441" s="1011">
        <v>0</v>
      </c>
      <c r="U2441" s="1011">
        <v>0</v>
      </c>
      <c r="V2441" s="1011">
        <v>3086.76</v>
      </c>
      <c r="W2441" s="1011" t="s">
        <v>1406</v>
      </c>
      <c r="X2441" s="1011" t="s">
        <v>1331</v>
      </c>
      <c r="Y2441" s="1011" t="s">
        <v>2076</v>
      </c>
      <c r="AA2441" s="1011" t="s">
        <v>2077</v>
      </c>
      <c r="AB2441" s="1011" t="s">
        <v>140</v>
      </c>
    </row>
    <row r="2442" spans="1:28" x14ac:dyDescent="0.25">
      <c r="A2442" s="1011">
        <v>44097343</v>
      </c>
      <c r="B2442" s="1011" t="s">
        <v>1686</v>
      </c>
      <c r="C2442" s="1011" t="s">
        <v>417</v>
      </c>
      <c r="D2442" s="1011" t="s">
        <v>113</v>
      </c>
      <c r="E2442" s="1011" t="s">
        <v>135</v>
      </c>
      <c r="F2442" s="1011" t="s">
        <v>267</v>
      </c>
      <c r="G2442" s="1011" t="s">
        <v>1687</v>
      </c>
      <c r="H2442" s="1011" t="s">
        <v>89</v>
      </c>
      <c r="I2442" s="1011" t="s">
        <v>1688</v>
      </c>
      <c r="J2442" s="1011" t="s">
        <v>1416</v>
      </c>
      <c r="K2442" s="1011" t="s">
        <v>1329</v>
      </c>
      <c r="L2442" s="1011" t="s">
        <v>47</v>
      </c>
      <c r="M2442" s="1011" t="s">
        <v>198</v>
      </c>
      <c r="N2442" s="1011">
        <v>108</v>
      </c>
      <c r="O2442" s="1011">
        <v>56</v>
      </c>
      <c r="P2442" s="1011">
        <v>1080</v>
      </c>
      <c r="Q2442" s="1011">
        <v>5234.25</v>
      </c>
      <c r="R2442" s="1011">
        <v>2442.4499999999998</v>
      </c>
      <c r="S2442" s="1011">
        <v>490.47253311999998</v>
      </c>
      <c r="T2442" s="1011">
        <v>0</v>
      </c>
      <c r="U2442" s="1011">
        <v>0</v>
      </c>
      <c r="V2442" s="1011">
        <v>2442.4499999999998</v>
      </c>
      <c r="W2442" s="1011" t="s">
        <v>1397</v>
      </c>
      <c r="X2442" s="1011" t="s">
        <v>1331</v>
      </c>
      <c r="Y2442" s="1011" t="s">
        <v>1689</v>
      </c>
      <c r="AA2442" s="1011" t="s">
        <v>1690</v>
      </c>
      <c r="AB2442" s="1011" t="s">
        <v>140</v>
      </c>
    </row>
    <row r="2443" spans="1:28" x14ac:dyDescent="0.25">
      <c r="A2443" s="1011">
        <v>93758050</v>
      </c>
      <c r="B2443" s="1011" t="s">
        <v>1352</v>
      </c>
      <c r="C2443" s="1011" t="s">
        <v>1326</v>
      </c>
      <c r="D2443" s="1011" t="s">
        <v>1</v>
      </c>
      <c r="E2443" s="1011" t="s">
        <v>135</v>
      </c>
      <c r="F2443" s="1011" t="s">
        <v>14</v>
      </c>
      <c r="G2443" s="1011" t="s">
        <v>14</v>
      </c>
      <c r="H2443" s="1011" t="s">
        <v>101</v>
      </c>
      <c r="I2443" s="1011" t="s">
        <v>1353</v>
      </c>
      <c r="J2443" s="1011" t="s">
        <v>1354</v>
      </c>
      <c r="K2443" s="1011" t="s">
        <v>1329</v>
      </c>
      <c r="L2443" s="1011" t="s">
        <v>47</v>
      </c>
      <c r="M2443" s="1011" t="s">
        <v>198</v>
      </c>
      <c r="N2443" s="1011">
        <v>161</v>
      </c>
      <c r="O2443" s="1011">
        <v>161</v>
      </c>
      <c r="P2443" s="1011">
        <v>6106.49</v>
      </c>
      <c r="Q2443" s="1011">
        <v>4601.8599999999997</v>
      </c>
      <c r="R2443" s="1011">
        <v>631.32000000000005</v>
      </c>
      <c r="S2443" s="1011">
        <v>985.87787279999998</v>
      </c>
      <c r="T2443" s="1011">
        <v>0</v>
      </c>
      <c r="U2443" s="1011">
        <v>0</v>
      </c>
      <c r="V2443" s="1011">
        <v>631.32000000000005</v>
      </c>
      <c r="W2443" s="1011" t="s">
        <v>1355</v>
      </c>
      <c r="X2443" s="1011" t="s">
        <v>1331</v>
      </c>
      <c r="Y2443" s="1011" t="s">
        <v>1356</v>
      </c>
      <c r="AA2443" s="1011" t="s">
        <v>1357</v>
      </c>
      <c r="AB2443" s="1011" t="s">
        <v>140</v>
      </c>
    </row>
    <row r="2444" spans="1:28" x14ac:dyDescent="0.25">
      <c r="A2444" s="1011">
        <v>54179593</v>
      </c>
      <c r="B2444" s="1011" t="s">
        <v>2494</v>
      </c>
      <c r="C2444" s="1011" t="s">
        <v>1326</v>
      </c>
      <c r="D2444" s="1011" t="s">
        <v>1</v>
      </c>
      <c r="E2444" s="1011" t="s">
        <v>135</v>
      </c>
      <c r="F2444" s="1011" t="s">
        <v>20</v>
      </c>
      <c r="G2444" s="1011" t="s">
        <v>20</v>
      </c>
      <c r="H2444" s="1011" t="s">
        <v>530</v>
      </c>
      <c r="I2444" s="1011" t="s">
        <v>1564</v>
      </c>
      <c r="J2444" s="1011" t="s">
        <v>1565</v>
      </c>
      <c r="K2444" s="1011" t="s">
        <v>1329</v>
      </c>
      <c r="L2444" s="1011" t="s">
        <v>47</v>
      </c>
      <c r="M2444" s="1011" t="s">
        <v>198</v>
      </c>
      <c r="N2444" s="1011">
        <v>18</v>
      </c>
      <c r="O2444" s="1011">
        <v>18</v>
      </c>
      <c r="P2444" s="1011">
        <v>1444.52</v>
      </c>
      <c r="Q2444" s="1011">
        <v>3151.86</v>
      </c>
      <c r="R2444" s="1011">
        <v>64.209999999999994</v>
      </c>
      <c r="S2444" s="1011">
        <v>419.23464343000001</v>
      </c>
      <c r="T2444" s="1011">
        <v>0</v>
      </c>
      <c r="U2444" s="1011">
        <v>0</v>
      </c>
      <c r="V2444" s="1011">
        <v>64.209999999999994</v>
      </c>
      <c r="W2444" s="1011" t="s">
        <v>65</v>
      </c>
      <c r="X2444" s="1011" t="s">
        <v>1331</v>
      </c>
      <c r="Y2444" s="1011" t="s">
        <v>2495</v>
      </c>
      <c r="AA2444" s="1011" t="s">
        <v>2496</v>
      </c>
      <c r="AB2444" s="1011" t="s">
        <v>140</v>
      </c>
    </row>
    <row r="2445" spans="1:28" x14ac:dyDescent="0.25">
      <c r="A2445" s="1011">
        <v>24082927</v>
      </c>
      <c r="B2445" s="1011" t="s">
        <v>2118</v>
      </c>
      <c r="C2445" s="1011" t="s">
        <v>1326</v>
      </c>
      <c r="D2445" s="1011" t="s">
        <v>1</v>
      </c>
      <c r="E2445" s="1011" t="s">
        <v>135</v>
      </c>
      <c r="F2445" s="1011" t="s">
        <v>20</v>
      </c>
      <c r="G2445" s="1011" t="s">
        <v>20</v>
      </c>
      <c r="H2445" s="1011" t="s">
        <v>92</v>
      </c>
      <c r="I2445" s="1011" t="s">
        <v>2119</v>
      </c>
      <c r="J2445" s="1011" t="s">
        <v>1565</v>
      </c>
      <c r="K2445" s="1011" t="s">
        <v>1329</v>
      </c>
      <c r="L2445" s="1011" t="s">
        <v>47</v>
      </c>
      <c r="M2445" s="1011" t="s">
        <v>198</v>
      </c>
      <c r="N2445" s="1011">
        <v>121</v>
      </c>
      <c r="O2445" s="1011">
        <v>121</v>
      </c>
      <c r="P2445" s="1011">
        <v>4230</v>
      </c>
      <c r="Q2445" s="1011">
        <v>2363.33</v>
      </c>
      <c r="R2445" s="1011">
        <v>-146.19999999999999</v>
      </c>
      <c r="S2445" s="1011">
        <v>339.56408895999999</v>
      </c>
      <c r="T2445" s="1011">
        <v>0</v>
      </c>
      <c r="U2445" s="1011">
        <v>0</v>
      </c>
      <c r="V2445" s="1011">
        <v>-146.19999999999999</v>
      </c>
      <c r="W2445" s="1011" t="s">
        <v>65</v>
      </c>
      <c r="X2445" s="1011" t="s">
        <v>1331</v>
      </c>
      <c r="Y2445" s="1011" t="s">
        <v>2120</v>
      </c>
      <c r="AA2445" s="1011" t="s">
        <v>2121</v>
      </c>
      <c r="AB2445" s="1011" t="s">
        <v>140</v>
      </c>
    </row>
    <row r="2446" spans="1:28" x14ac:dyDescent="0.25">
      <c r="A2446" s="1011">
        <v>54235049</v>
      </c>
      <c r="B2446" s="1011" t="s">
        <v>2171</v>
      </c>
      <c r="C2446" s="1011" t="s">
        <v>1326</v>
      </c>
      <c r="D2446" s="1011" t="s">
        <v>1</v>
      </c>
      <c r="E2446" s="1011" t="s">
        <v>135</v>
      </c>
      <c r="F2446" s="1011" t="s">
        <v>62</v>
      </c>
      <c r="G2446" s="1011" t="s">
        <v>62</v>
      </c>
      <c r="H2446" s="1011" t="s">
        <v>96</v>
      </c>
      <c r="I2446" s="1011" t="s">
        <v>2172</v>
      </c>
      <c r="J2446" s="1011" t="s">
        <v>2173</v>
      </c>
      <c r="K2446" s="1011" t="s">
        <v>1329</v>
      </c>
      <c r="L2446" s="1011" t="s">
        <v>47</v>
      </c>
      <c r="M2446" s="1011" t="s">
        <v>198</v>
      </c>
      <c r="N2446" s="1011">
        <v>21</v>
      </c>
      <c r="O2446" s="1011">
        <v>16</v>
      </c>
      <c r="P2446" s="1011">
        <v>121.75</v>
      </c>
      <c r="Q2446" s="1011">
        <v>732.42</v>
      </c>
      <c r="R2446" s="1011">
        <v>71.52</v>
      </c>
      <c r="S2446" s="1011">
        <v>337.13072712000002</v>
      </c>
      <c r="T2446" s="1011">
        <v>0</v>
      </c>
      <c r="U2446" s="1011">
        <v>3.44</v>
      </c>
      <c r="V2446" s="1011">
        <v>74.959999999999994</v>
      </c>
      <c r="W2446" s="1011" t="s">
        <v>2174</v>
      </c>
      <c r="X2446" s="1011" t="s">
        <v>2175</v>
      </c>
      <c r="Y2446" s="1011" t="s">
        <v>2176</v>
      </c>
      <c r="AA2446" s="1011" t="s">
        <v>2177</v>
      </c>
      <c r="AB2446" s="1011" t="s">
        <v>140</v>
      </c>
    </row>
    <row r="2447" spans="1:28" x14ac:dyDescent="0.25">
      <c r="A2447" s="1011">
        <v>14155451</v>
      </c>
      <c r="B2447" s="1011" t="s">
        <v>1928</v>
      </c>
      <c r="C2447" s="1011" t="s">
        <v>1326</v>
      </c>
      <c r="D2447" s="1011" t="s">
        <v>1</v>
      </c>
      <c r="E2447" s="1011" t="s">
        <v>135</v>
      </c>
      <c r="F2447" s="1011" t="s">
        <v>0</v>
      </c>
      <c r="G2447" s="1011" t="s">
        <v>0</v>
      </c>
      <c r="H2447" s="1011" t="s">
        <v>97</v>
      </c>
      <c r="I2447" s="1011" t="s">
        <v>1929</v>
      </c>
      <c r="J2447" s="1011" t="s">
        <v>1904</v>
      </c>
      <c r="K2447" s="1011" t="s">
        <v>1329</v>
      </c>
      <c r="L2447" s="1011" t="s">
        <v>47</v>
      </c>
      <c r="M2447" s="1011" t="s">
        <v>198</v>
      </c>
      <c r="N2447" s="1011">
        <v>127.25</v>
      </c>
      <c r="O2447" s="1011">
        <v>84.25</v>
      </c>
      <c r="P2447" s="1011">
        <v>3338.34</v>
      </c>
      <c r="Q2447" s="1011">
        <v>4186.8500000000004</v>
      </c>
      <c r="R2447" s="1011">
        <v>729.97732250000001</v>
      </c>
      <c r="S2447" s="1011">
        <v>783.78693484999997</v>
      </c>
      <c r="T2447" s="1011">
        <v>7.3225E-3</v>
      </c>
      <c r="U2447" s="1011">
        <v>0</v>
      </c>
      <c r="V2447" s="1011">
        <v>729.97</v>
      </c>
      <c r="W2447" s="1011" t="s">
        <v>1905</v>
      </c>
      <c r="X2447" s="1011" t="s">
        <v>1331</v>
      </c>
      <c r="Y2447" s="1011" t="s">
        <v>1930</v>
      </c>
      <c r="AA2447" s="1011" t="s">
        <v>1931</v>
      </c>
      <c r="AB2447" s="1011" t="s">
        <v>140</v>
      </c>
    </row>
    <row r="2448" spans="1:28" x14ac:dyDescent="0.25">
      <c r="A2448" s="1011">
        <v>94039054</v>
      </c>
      <c r="B2448" s="1011" t="s">
        <v>1848</v>
      </c>
      <c r="C2448" s="1011" t="s">
        <v>1326</v>
      </c>
      <c r="D2448" s="1011" t="s">
        <v>1</v>
      </c>
      <c r="E2448" s="1011" t="s">
        <v>135</v>
      </c>
      <c r="F2448" s="1011" t="s">
        <v>20</v>
      </c>
      <c r="G2448" s="1011" t="s">
        <v>20</v>
      </c>
      <c r="H2448" s="1011" t="s">
        <v>95</v>
      </c>
      <c r="I2448" s="1011" t="s">
        <v>1462</v>
      </c>
      <c r="J2448" s="1011" t="s">
        <v>1463</v>
      </c>
      <c r="K2448" s="1011" t="s">
        <v>1329</v>
      </c>
      <c r="L2448" s="1011" t="s">
        <v>47</v>
      </c>
      <c r="M2448" s="1011" t="s">
        <v>198</v>
      </c>
      <c r="N2448" s="1011">
        <v>437.5831</v>
      </c>
      <c r="O2448" s="1011">
        <v>139.583</v>
      </c>
      <c r="P2448" s="1011">
        <v>5155.6000000000004</v>
      </c>
      <c r="Q2448" s="1011">
        <v>25882.18</v>
      </c>
      <c r="R2448" s="1011">
        <v>7141.1577412699999</v>
      </c>
      <c r="S2448" s="1011">
        <v>4936.0985870000004</v>
      </c>
      <c r="T2448" s="1011">
        <v>-1.2258730000000001E-2</v>
      </c>
      <c r="U2448" s="1011">
        <v>0</v>
      </c>
      <c r="V2448" s="1011">
        <v>7141.17</v>
      </c>
      <c r="W2448" s="1011" t="s">
        <v>1464</v>
      </c>
      <c r="X2448" s="1011" t="s">
        <v>1331</v>
      </c>
      <c r="Y2448" s="1011" t="s">
        <v>1849</v>
      </c>
      <c r="AA2448" s="1011" t="s">
        <v>1599</v>
      </c>
      <c r="AB2448" s="1011" t="s">
        <v>140</v>
      </c>
    </row>
    <row r="2449" spans="1:28" x14ac:dyDescent="0.25">
      <c r="A2449" s="1011">
        <v>64054281</v>
      </c>
      <c r="B2449" s="1011" t="s">
        <v>1652</v>
      </c>
      <c r="C2449" s="1011" t="s">
        <v>1326</v>
      </c>
      <c r="D2449" s="1011" t="s">
        <v>1</v>
      </c>
      <c r="E2449" s="1011" t="s">
        <v>135</v>
      </c>
      <c r="F2449" s="1011" t="s">
        <v>34</v>
      </c>
      <c r="G2449" s="1011" t="s">
        <v>34</v>
      </c>
      <c r="H2449" s="1011" t="s">
        <v>98</v>
      </c>
      <c r="I2449" s="1011" t="s">
        <v>1353</v>
      </c>
      <c r="J2449" s="1011" t="s">
        <v>1354</v>
      </c>
      <c r="K2449" s="1011" t="s">
        <v>1329</v>
      </c>
      <c r="L2449" s="1011" t="s">
        <v>47</v>
      </c>
      <c r="M2449" s="1011" t="s">
        <v>198</v>
      </c>
      <c r="N2449" s="1011">
        <v>186.77760000000001</v>
      </c>
      <c r="O2449" s="1011">
        <v>183.4443</v>
      </c>
      <c r="P2449" s="1011">
        <v>4607.83</v>
      </c>
      <c r="Q2449" s="1011">
        <v>7231.47</v>
      </c>
      <c r="R2449" s="1011">
        <v>1822.36</v>
      </c>
      <c r="S2449" s="1011">
        <v>994.07351535999999</v>
      </c>
      <c r="T2449" s="1011">
        <v>0</v>
      </c>
      <c r="U2449" s="1011">
        <v>0</v>
      </c>
      <c r="V2449" s="1011">
        <v>1822.36</v>
      </c>
      <c r="W2449" s="1011" t="s">
        <v>1355</v>
      </c>
      <c r="X2449" s="1011" t="s">
        <v>1331</v>
      </c>
      <c r="Y2449" s="1011" t="s">
        <v>1653</v>
      </c>
      <c r="AA2449" s="1011" t="s">
        <v>1654</v>
      </c>
      <c r="AB2449" s="1011" t="s">
        <v>140</v>
      </c>
    </row>
    <row r="2450" spans="1:28" x14ac:dyDescent="0.25">
      <c r="A2450" s="1011">
        <v>3757812</v>
      </c>
      <c r="B2450" s="1011" t="s">
        <v>1497</v>
      </c>
      <c r="C2450" s="1011" t="s">
        <v>1326</v>
      </c>
      <c r="D2450" s="1011" t="s">
        <v>1</v>
      </c>
      <c r="E2450" s="1011" t="s">
        <v>135</v>
      </c>
      <c r="F2450" s="1011" t="s">
        <v>11</v>
      </c>
      <c r="G2450" s="1011" t="s">
        <v>11</v>
      </c>
      <c r="H2450" s="1011" t="s">
        <v>104</v>
      </c>
      <c r="I2450" s="1011" t="s">
        <v>1359</v>
      </c>
      <c r="J2450" s="1011" t="s">
        <v>1360</v>
      </c>
      <c r="K2450" s="1011" t="s">
        <v>1329</v>
      </c>
      <c r="L2450" s="1011" t="s">
        <v>47</v>
      </c>
      <c r="M2450" s="1011" t="s">
        <v>198</v>
      </c>
      <c r="N2450" s="1011">
        <v>39</v>
      </c>
      <c r="O2450" s="1011">
        <v>28</v>
      </c>
      <c r="P2450" s="1011">
        <v>2041.17</v>
      </c>
      <c r="Q2450" s="1011">
        <v>749.31</v>
      </c>
      <c r="R2450" s="1011">
        <v>152.08000000000001</v>
      </c>
      <c r="S2450" s="1011">
        <v>143.76217118</v>
      </c>
      <c r="T2450" s="1011">
        <v>0</v>
      </c>
      <c r="U2450" s="1011">
        <v>0</v>
      </c>
      <c r="V2450" s="1011">
        <v>152.08000000000001</v>
      </c>
      <c r="W2450" s="1011" t="s">
        <v>1361</v>
      </c>
      <c r="X2450" s="1011" t="s">
        <v>1331</v>
      </c>
      <c r="Y2450" s="1011" t="s">
        <v>2182</v>
      </c>
      <c r="AA2450" s="1011" t="s">
        <v>2183</v>
      </c>
      <c r="AB2450" s="1011" t="s">
        <v>140</v>
      </c>
    </row>
    <row r="2451" spans="1:28" x14ac:dyDescent="0.25">
      <c r="A2451" s="1011">
        <v>93797231</v>
      </c>
      <c r="B2451" s="1011" t="s">
        <v>1497</v>
      </c>
      <c r="C2451" s="1011" t="s">
        <v>1326</v>
      </c>
      <c r="D2451" s="1011" t="s">
        <v>1</v>
      </c>
      <c r="E2451" s="1011" t="s">
        <v>135</v>
      </c>
      <c r="F2451" s="1011" t="s">
        <v>11</v>
      </c>
      <c r="G2451" s="1011" t="s">
        <v>11</v>
      </c>
      <c r="H2451" s="1011" t="s">
        <v>90</v>
      </c>
      <c r="I2451" s="1011" t="s">
        <v>1498</v>
      </c>
      <c r="J2451" s="1011" t="s">
        <v>1499</v>
      </c>
      <c r="K2451" s="1011" t="s">
        <v>1329</v>
      </c>
      <c r="L2451" s="1011" t="s">
        <v>47</v>
      </c>
      <c r="M2451" s="1011" t="s">
        <v>198</v>
      </c>
      <c r="N2451" s="1011">
        <v>502</v>
      </c>
      <c r="O2451" s="1011">
        <v>65</v>
      </c>
      <c r="P2451" s="1011">
        <v>6453.64</v>
      </c>
      <c r="Q2451" s="1011">
        <v>15159.27</v>
      </c>
      <c r="R2451" s="1011">
        <v>1743.9464230200001</v>
      </c>
      <c r="S2451" s="1011">
        <v>1934.4483149600001</v>
      </c>
      <c r="T2451" s="1011">
        <v>423.59642301999997</v>
      </c>
      <c r="U2451" s="1011">
        <v>135.68</v>
      </c>
      <c r="V2451" s="1011">
        <v>1880.03</v>
      </c>
      <c r="W2451" s="1011" t="s">
        <v>1361</v>
      </c>
      <c r="X2451" s="1011" t="s">
        <v>1331</v>
      </c>
      <c r="Y2451" s="1011" t="s">
        <v>1500</v>
      </c>
      <c r="AA2451" s="1011" t="s">
        <v>1501</v>
      </c>
      <c r="AB2451" s="1011" t="s">
        <v>140</v>
      </c>
    </row>
    <row r="2452" spans="1:28" x14ac:dyDescent="0.25">
      <c r="A2452" s="1011">
        <v>43756410</v>
      </c>
      <c r="B2452" s="1011" t="s">
        <v>1943</v>
      </c>
      <c r="C2452" s="1011" t="s">
        <v>1326</v>
      </c>
      <c r="D2452" s="1011" t="s">
        <v>1</v>
      </c>
      <c r="E2452" s="1011" t="s">
        <v>135</v>
      </c>
      <c r="F2452" s="1011" t="s">
        <v>14</v>
      </c>
      <c r="G2452" s="1011" t="s">
        <v>14</v>
      </c>
      <c r="H2452" s="1011" t="s">
        <v>94</v>
      </c>
      <c r="I2452" s="1011" t="s">
        <v>1620</v>
      </c>
      <c r="J2452" s="1011" t="s">
        <v>1621</v>
      </c>
      <c r="K2452" s="1011" t="s">
        <v>1329</v>
      </c>
      <c r="L2452" s="1011" t="s">
        <v>47</v>
      </c>
      <c r="M2452" s="1011" t="s">
        <v>198</v>
      </c>
      <c r="N2452" s="1011">
        <v>602</v>
      </c>
      <c r="O2452" s="1011">
        <v>371</v>
      </c>
      <c r="P2452" s="1011">
        <v>15856.5</v>
      </c>
      <c r="Q2452" s="1011">
        <v>14282.15</v>
      </c>
      <c r="R2452" s="1011">
        <v>3288.05</v>
      </c>
      <c r="S2452" s="1011">
        <v>1889.4638854899999</v>
      </c>
      <c r="T2452" s="1011">
        <v>0</v>
      </c>
      <c r="U2452" s="1011">
        <v>0</v>
      </c>
      <c r="V2452" s="1011">
        <v>3288.05</v>
      </c>
      <c r="W2452" s="1011" t="s">
        <v>1622</v>
      </c>
      <c r="X2452" s="1011" t="s">
        <v>1331</v>
      </c>
      <c r="Y2452" s="1011" t="s">
        <v>1944</v>
      </c>
      <c r="AA2452" s="1011" t="s">
        <v>1945</v>
      </c>
      <c r="AB2452" s="1011" t="s">
        <v>140</v>
      </c>
    </row>
    <row r="2453" spans="1:28" x14ac:dyDescent="0.25">
      <c r="A2453" s="1011">
        <v>4274296</v>
      </c>
      <c r="B2453" s="1011" t="s">
        <v>1557</v>
      </c>
      <c r="C2453" s="1011" t="s">
        <v>1326</v>
      </c>
      <c r="D2453" s="1011" t="s">
        <v>1</v>
      </c>
      <c r="E2453" s="1011" t="s">
        <v>135</v>
      </c>
      <c r="F2453" s="1011" t="s">
        <v>20</v>
      </c>
      <c r="G2453" s="1011" t="s">
        <v>20</v>
      </c>
      <c r="H2453" s="1011" t="s">
        <v>90</v>
      </c>
      <c r="I2453" s="1011" t="s">
        <v>1558</v>
      </c>
      <c r="J2453" s="1011" t="s">
        <v>1559</v>
      </c>
      <c r="K2453" s="1011" t="s">
        <v>1329</v>
      </c>
      <c r="L2453" s="1011" t="s">
        <v>47</v>
      </c>
      <c r="M2453" s="1011" t="s">
        <v>198</v>
      </c>
      <c r="N2453" s="1011">
        <v>280</v>
      </c>
      <c r="O2453" s="1011">
        <v>280</v>
      </c>
      <c r="P2453" s="1011">
        <v>10630</v>
      </c>
      <c r="Q2453" s="1011">
        <v>11679.35</v>
      </c>
      <c r="R2453" s="1011">
        <v>-1088.8399999999999</v>
      </c>
      <c r="S2453" s="1011">
        <v>1777.2832244399999</v>
      </c>
      <c r="T2453" s="1011">
        <v>0</v>
      </c>
      <c r="U2453" s="1011">
        <v>0</v>
      </c>
      <c r="V2453" s="1011">
        <v>-1088.8399999999999</v>
      </c>
      <c r="W2453" s="1011" t="s">
        <v>1560</v>
      </c>
      <c r="X2453" s="1011" t="s">
        <v>1331</v>
      </c>
      <c r="Y2453" s="1011" t="s">
        <v>1561</v>
      </c>
      <c r="AA2453" s="1011" t="s">
        <v>1562</v>
      </c>
      <c r="AB2453" s="1011" t="s">
        <v>140</v>
      </c>
    </row>
    <row r="2454" spans="1:28" x14ac:dyDescent="0.25">
      <c r="A2454" s="1011">
        <v>74253238</v>
      </c>
      <c r="B2454" s="1011" t="s">
        <v>2373</v>
      </c>
      <c r="C2454" s="1011" t="s">
        <v>1326</v>
      </c>
      <c r="D2454" s="1011" t="s">
        <v>1</v>
      </c>
      <c r="E2454" s="1011" t="s">
        <v>135</v>
      </c>
      <c r="F2454" s="1011" t="s">
        <v>69</v>
      </c>
      <c r="G2454" s="1011" t="s">
        <v>69</v>
      </c>
      <c r="H2454" s="1011" t="s">
        <v>104</v>
      </c>
      <c r="I2454" s="1011" t="s">
        <v>2374</v>
      </c>
      <c r="J2454" s="1011" t="s">
        <v>1328</v>
      </c>
      <c r="K2454" s="1011" t="s">
        <v>1329</v>
      </c>
      <c r="L2454" s="1011" t="s">
        <v>47</v>
      </c>
      <c r="M2454" s="1011" t="s">
        <v>198</v>
      </c>
      <c r="N2454" s="1011">
        <v>64</v>
      </c>
      <c r="O2454" s="1011">
        <v>44</v>
      </c>
      <c r="P2454" s="1011">
        <v>2796</v>
      </c>
      <c r="Q2454" s="1011">
        <v>5874.22</v>
      </c>
      <c r="R2454" s="1011">
        <v>914.47</v>
      </c>
      <c r="S2454" s="1011">
        <v>804.96564624999996</v>
      </c>
      <c r="T2454" s="1011">
        <v>0</v>
      </c>
      <c r="U2454" s="1011">
        <v>0</v>
      </c>
      <c r="V2454" s="1011">
        <v>914.47</v>
      </c>
      <c r="W2454" s="1011" t="s">
        <v>1330</v>
      </c>
      <c r="X2454" s="1011" t="s">
        <v>1331</v>
      </c>
      <c r="Y2454" s="1011" t="s">
        <v>2375</v>
      </c>
      <c r="AA2454" s="1011" t="s">
        <v>2376</v>
      </c>
      <c r="AB2454" s="1011" t="s">
        <v>140</v>
      </c>
    </row>
    <row r="2455" spans="1:28" x14ac:dyDescent="0.25">
      <c r="A2455" s="1011">
        <v>3790045</v>
      </c>
      <c r="B2455" s="1011" t="s">
        <v>1750</v>
      </c>
      <c r="C2455" s="1011" t="s">
        <v>1326</v>
      </c>
      <c r="D2455" s="1011" t="s">
        <v>113</v>
      </c>
      <c r="E2455" s="1011" t="s">
        <v>135</v>
      </c>
      <c r="F2455" s="1011" t="s">
        <v>267</v>
      </c>
      <c r="G2455" s="1011" t="s">
        <v>1687</v>
      </c>
      <c r="H2455" s="1011" t="s">
        <v>1394</v>
      </c>
      <c r="I2455" s="1011" t="s">
        <v>1688</v>
      </c>
      <c r="J2455" s="1011" t="s">
        <v>1416</v>
      </c>
      <c r="K2455" s="1011" t="s">
        <v>1329</v>
      </c>
      <c r="L2455" s="1011" t="s">
        <v>47</v>
      </c>
      <c r="M2455" s="1011" t="s">
        <v>198</v>
      </c>
      <c r="N2455" s="1011">
        <v>0</v>
      </c>
      <c r="O2455" s="1011">
        <v>0</v>
      </c>
      <c r="P2455" s="1011">
        <v>0</v>
      </c>
      <c r="Q2455" s="1011">
        <v>0</v>
      </c>
      <c r="R2455" s="1011">
        <v>0</v>
      </c>
      <c r="S2455" s="1011">
        <v>0</v>
      </c>
      <c r="T2455" s="1011">
        <v>0</v>
      </c>
      <c r="U2455" s="1011">
        <v>0</v>
      </c>
      <c r="V2455" s="1011">
        <v>0</v>
      </c>
      <c r="W2455" s="1011" t="s">
        <v>1397</v>
      </c>
      <c r="X2455" s="1011" t="s">
        <v>1331</v>
      </c>
      <c r="Y2455" s="1011" t="s">
        <v>1751</v>
      </c>
      <c r="AA2455" s="1011" t="s">
        <v>1752</v>
      </c>
      <c r="AB2455" s="1011" t="s">
        <v>140</v>
      </c>
    </row>
    <row r="2456" spans="1:28" x14ac:dyDescent="0.25">
      <c r="A2456" s="1011">
        <v>24166571</v>
      </c>
      <c r="B2456" s="1011" t="s">
        <v>2381</v>
      </c>
      <c r="C2456" s="1011" t="s">
        <v>1326</v>
      </c>
      <c r="D2456" s="1011" t="s">
        <v>1</v>
      </c>
      <c r="E2456" s="1011" t="s">
        <v>135</v>
      </c>
      <c r="F2456" s="1011" t="s">
        <v>0</v>
      </c>
      <c r="G2456" s="1011" t="s">
        <v>0</v>
      </c>
      <c r="H2456" s="1011" t="s">
        <v>1394</v>
      </c>
      <c r="I2456" s="1011" t="s">
        <v>2382</v>
      </c>
      <c r="J2456" s="1011" t="s">
        <v>1499</v>
      </c>
      <c r="K2456" s="1011" t="s">
        <v>1329</v>
      </c>
      <c r="L2456" s="1011" t="s">
        <v>47</v>
      </c>
      <c r="M2456" s="1011" t="s">
        <v>198</v>
      </c>
      <c r="N2456" s="1011">
        <v>0</v>
      </c>
      <c r="O2456" s="1011">
        <v>0</v>
      </c>
      <c r="P2456" s="1011">
        <v>0</v>
      </c>
      <c r="Q2456" s="1011">
        <v>0</v>
      </c>
      <c r="R2456" s="1011">
        <v>0</v>
      </c>
      <c r="S2456" s="1011">
        <v>0</v>
      </c>
      <c r="T2456" s="1011">
        <v>0</v>
      </c>
      <c r="U2456" s="1011">
        <v>0</v>
      </c>
      <c r="V2456" s="1011">
        <v>0</v>
      </c>
      <c r="W2456" s="1011" t="s">
        <v>1361</v>
      </c>
      <c r="X2456" s="1011" t="s">
        <v>1331</v>
      </c>
      <c r="Y2456" s="1011" t="s">
        <v>2383</v>
      </c>
      <c r="AA2456" s="1011" t="s">
        <v>2384</v>
      </c>
      <c r="AB2456" s="1011" t="s">
        <v>140</v>
      </c>
    </row>
    <row r="2457" spans="1:28" x14ac:dyDescent="0.25">
      <c r="A2457" s="1011">
        <v>53757399</v>
      </c>
      <c r="B2457" s="1011" t="s">
        <v>2021</v>
      </c>
      <c r="C2457" s="1011" t="s">
        <v>1326</v>
      </c>
      <c r="D2457" s="1011" t="s">
        <v>1</v>
      </c>
      <c r="E2457" s="1011" t="s">
        <v>135</v>
      </c>
      <c r="F2457" s="1011" t="s">
        <v>20</v>
      </c>
      <c r="G2457" s="1011" t="s">
        <v>20</v>
      </c>
      <c r="H2457" s="1011" t="s">
        <v>91</v>
      </c>
      <c r="I2457" s="1011" t="s">
        <v>1688</v>
      </c>
      <c r="J2457" s="1011" t="s">
        <v>1416</v>
      </c>
      <c r="K2457" s="1011" t="s">
        <v>1329</v>
      </c>
      <c r="L2457" s="1011" t="s">
        <v>47</v>
      </c>
      <c r="M2457" s="1011" t="s">
        <v>198</v>
      </c>
      <c r="N2457" s="1011">
        <v>57</v>
      </c>
      <c r="O2457" s="1011">
        <v>41</v>
      </c>
      <c r="P2457" s="1011">
        <v>2245.0300000000002</v>
      </c>
      <c r="Q2457" s="1011">
        <v>3608.66</v>
      </c>
      <c r="R2457" s="1011">
        <v>224.51000026</v>
      </c>
      <c r="S2457" s="1011">
        <v>295.80309084999999</v>
      </c>
      <c r="T2457" s="1011">
        <v>2.6E-7</v>
      </c>
      <c r="U2457" s="1011">
        <v>0</v>
      </c>
      <c r="V2457" s="1011">
        <v>224.51</v>
      </c>
      <c r="W2457" s="1011" t="s">
        <v>1397</v>
      </c>
      <c r="X2457" s="1011" t="s">
        <v>1331</v>
      </c>
      <c r="Y2457" s="1011" t="s">
        <v>2022</v>
      </c>
      <c r="AA2457" s="1011" t="s">
        <v>2023</v>
      </c>
      <c r="AB2457" s="1011" t="s">
        <v>140</v>
      </c>
    </row>
    <row r="2458" spans="1:28" x14ac:dyDescent="0.25">
      <c r="A2458" s="1011">
        <v>84054071</v>
      </c>
      <c r="B2458" s="1011" t="s">
        <v>2591</v>
      </c>
      <c r="C2458" s="1011" t="s">
        <v>1326</v>
      </c>
      <c r="D2458" s="1011" t="s">
        <v>1</v>
      </c>
      <c r="E2458" s="1011" t="s">
        <v>135</v>
      </c>
      <c r="F2458" s="1011" t="s">
        <v>36</v>
      </c>
      <c r="G2458" s="1011" t="s">
        <v>36</v>
      </c>
      <c r="H2458" s="1011" t="s">
        <v>102</v>
      </c>
      <c r="I2458" s="1011" t="s">
        <v>2592</v>
      </c>
      <c r="J2458" s="1011" t="s">
        <v>1868</v>
      </c>
      <c r="K2458" s="1011" t="s">
        <v>1329</v>
      </c>
      <c r="L2458" s="1011" t="s">
        <v>47</v>
      </c>
      <c r="M2458" s="1011" t="s">
        <v>198</v>
      </c>
      <c r="N2458" s="1011">
        <v>45</v>
      </c>
      <c r="O2458" s="1011">
        <v>45</v>
      </c>
      <c r="P2458" s="1011">
        <v>288</v>
      </c>
      <c r="Q2458" s="1011">
        <v>1543.98</v>
      </c>
      <c r="R2458" s="1011">
        <v>315.29000000000002</v>
      </c>
      <c r="S2458" s="1011">
        <v>865.35667905000003</v>
      </c>
      <c r="T2458" s="1011">
        <v>0</v>
      </c>
      <c r="U2458" s="1011">
        <v>0</v>
      </c>
      <c r="V2458" s="1011">
        <v>315.29000000000002</v>
      </c>
      <c r="W2458" s="1011" t="s">
        <v>1869</v>
      </c>
      <c r="X2458" s="1011" t="s">
        <v>1331</v>
      </c>
      <c r="Y2458" s="1011" t="s">
        <v>2593</v>
      </c>
      <c r="AA2458" s="1011" t="s">
        <v>2594</v>
      </c>
      <c r="AB2458" s="1011" t="s">
        <v>140</v>
      </c>
    </row>
    <row r="2459" spans="1:28" x14ac:dyDescent="0.25">
      <c r="A2459" s="1011">
        <v>63998637</v>
      </c>
      <c r="B2459" s="1011" t="s">
        <v>2297</v>
      </c>
      <c r="C2459" s="1011" t="s">
        <v>1326</v>
      </c>
      <c r="D2459" s="1011" t="s">
        <v>1</v>
      </c>
      <c r="E2459" s="1011" t="s">
        <v>135</v>
      </c>
      <c r="F2459" s="1011" t="s">
        <v>20</v>
      </c>
      <c r="G2459" s="1011" t="s">
        <v>20</v>
      </c>
      <c r="H2459" s="1011" t="s">
        <v>101</v>
      </c>
      <c r="I2459" s="1011" t="s">
        <v>2212</v>
      </c>
      <c r="J2459" s="1011" t="s">
        <v>1669</v>
      </c>
      <c r="K2459" s="1011" t="s">
        <v>1329</v>
      </c>
      <c r="L2459" s="1011" t="s">
        <v>47</v>
      </c>
      <c r="M2459" s="1011" t="s">
        <v>198</v>
      </c>
      <c r="N2459" s="1011">
        <v>271</v>
      </c>
      <c r="O2459" s="1011">
        <v>246</v>
      </c>
      <c r="P2459" s="1011">
        <v>10863.55</v>
      </c>
      <c r="Q2459" s="1011">
        <v>7169.81</v>
      </c>
      <c r="R2459" s="1011">
        <v>791.31</v>
      </c>
      <c r="S2459" s="1011">
        <v>1557.8424275100001</v>
      </c>
      <c r="T2459" s="1011">
        <v>0</v>
      </c>
      <c r="U2459" s="1011">
        <v>0</v>
      </c>
      <c r="V2459" s="1011">
        <v>791.31</v>
      </c>
      <c r="W2459" s="1011" t="s">
        <v>1670</v>
      </c>
      <c r="X2459" s="1011" t="s">
        <v>1331</v>
      </c>
      <c r="Y2459" s="1011" t="s">
        <v>2298</v>
      </c>
      <c r="AA2459" s="1011" t="s">
        <v>2299</v>
      </c>
      <c r="AB2459" s="1011" t="s">
        <v>140</v>
      </c>
    </row>
    <row r="2460" spans="1:28" x14ac:dyDescent="0.25">
      <c r="A2460" s="1011">
        <v>4138046</v>
      </c>
      <c r="B2460" s="1011" t="s">
        <v>1830</v>
      </c>
      <c r="C2460" s="1011" t="s">
        <v>1326</v>
      </c>
      <c r="D2460" s="1011" t="s">
        <v>1</v>
      </c>
      <c r="E2460" s="1011" t="s">
        <v>135</v>
      </c>
      <c r="F2460" s="1011" t="s">
        <v>34</v>
      </c>
      <c r="G2460" s="1011" t="s">
        <v>34</v>
      </c>
      <c r="H2460" s="1011" t="s">
        <v>97</v>
      </c>
      <c r="I2460" s="1011" t="s">
        <v>1831</v>
      </c>
      <c r="J2460" s="1011" t="s">
        <v>1463</v>
      </c>
      <c r="K2460" s="1011" t="s">
        <v>1329</v>
      </c>
      <c r="L2460" s="1011" t="s">
        <v>47</v>
      </c>
      <c r="M2460" s="1011" t="s">
        <v>198</v>
      </c>
      <c r="N2460" s="1011">
        <v>493.25</v>
      </c>
      <c r="O2460" s="1011">
        <v>109.25</v>
      </c>
      <c r="P2460" s="1011">
        <v>16039.46</v>
      </c>
      <c r="Q2460" s="1011">
        <v>9901.84</v>
      </c>
      <c r="R2460" s="1011">
        <v>1008.86885375</v>
      </c>
      <c r="S2460" s="1011">
        <v>930.39156142000002</v>
      </c>
      <c r="T2460" s="1011">
        <v>9.8853750000000004E-2</v>
      </c>
      <c r="U2460" s="1011">
        <v>0</v>
      </c>
      <c r="V2460" s="1011">
        <v>1008.77</v>
      </c>
      <c r="W2460" s="1011" t="s">
        <v>1464</v>
      </c>
      <c r="X2460" s="1011" t="s">
        <v>1331</v>
      </c>
      <c r="Y2460" s="1011" t="s">
        <v>1832</v>
      </c>
      <c r="AA2460" s="1011" t="s">
        <v>1833</v>
      </c>
      <c r="AB2460" s="1011" t="s">
        <v>140</v>
      </c>
    </row>
    <row r="2461" spans="1:28" x14ac:dyDescent="0.25">
      <c r="A2461" s="1011">
        <v>23787096</v>
      </c>
      <c r="B2461" s="1011" t="s">
        <v>1792</v>
      </c>
      <c r="C2461" s="1011" t="s">
        <v>1326</v>
      </c>
      <c r="D2461" s="1011" t="s">
        <v>1</v>
      </c>
      <c r="E2461" s="1011" t="s">
        <v>135</v>
      </c>
      <c r="F2461" s="1011" t="s">
        <v>20</v>
      </c>
      <c r="G2461" s="1011" t="s">
        <v>20</v>
      </c>
      <c r="H2461" s="1011" t="s">
        <v>97</v>
      </c>
      <c r="I2461" s="1011" t="s">
        <v>1793</v>
      </c>
      <c r="J2461" s="1011" t="s">
        <v>1794</v>
      </c>
      <c r="K2461" s="1011" t="s">
        <v>1329</v>
      </c>
      <c r="L2461" s="1011" t="s">
        <v>47</v>
      </c>
      <c r="M2461" s="1011" t="s">
        <v>198</v>
      </c>
      <c r="N2461" s="1011">
        <v>95</v>
      </c>
      <c r="O2461" s="1011">
        <v>6</v>
      </c>
      <c r="P2461" s="1011">
        <v>2141.48</v>
      </c>
      <c r="Q2461" s="1011">
        <v>2036.39</v>
      </c>
      <c r="R2461" s="1011">
        <v>347.47940122</v>
      </c>
      <c r="S2461" s="1011">
        <v>139.1098949</v>
      </c>
      <c r="T2461" s="1011">
        <v>0.17940122</v>
      </c>
      <c r="U2461" s="1011">
        <v>0</v>
      </c>
      <c r="V2461" s="1011">
        <v>347.3</v>
      </c>
      <c r="W2461" s="1011" t="s">
        <v>1795</v>
      </c>
      <c r="X2461" s="1011" t="s">
        <v>1331</v>
      </c>
      <c r="Y2461" s="1011" t="s">
        <v>1796</v>
      </c>
      <c r="AA2461" s="1011" t="s">
        <v>1797</v>
      </c>
      <c r="AB2461" s="1011" t="s">
        <v>140</v>
      </c>
    </row>
    <row r="2462" spans="1:28" x14ac:dyDescent="0.25">
      <c r="A2462" s="1011">
        <v>4013058</v>
      </c>
      <c r="B2462" s="1011" t="s">
        <v>2184</v>
      </c>
      <c r="C2462" s="1011" t="s">
        <v>1326</v>
      </c>
      <c r="D2462" s="1011" t="s">
        <v>1</v>
      </c>
      <c r="E2462" s="1011" t="s">
        <v>135</v>
      </c>
      <c r="F2462" s="1011" t="s">
        <v>48</v>
      </c>
      <c r="G2462" s="1011" t="s">
        <v>48</v>
      </c>
      <c r="H2462" s="1011" t="s">
        <v>91</v>
      </c>
      <c r="I2462" s="1011" t="s">
        <v>1595</v>
      </c>
      <c r="J2462" s="1011" t="s">
        <v>1596</v>
      </c>
      <c r="K2462" s="1011" t="s">
        <v>1329</v>
      </c>
      <c r="L2462" s="1011" t="s">
        <v>47</v>
      </c>
      <c r="M2462" s="1011" t="s">
        <v>198</v>
      </c>
      <c r="N2462" s="1011">
        <v>58</v>
      </c>
      <c r="O2462" s="1011">
        <v>28</v>
      </c>
      <c r="P2462" s="1011">
        <v>416.03</v>
      </c>
      <c r="Q2462" s="1011">
        <v>2253.4899999999998</v>
      </c>
      <c r="R2462" s="1011">
        <v>374.73000078000001</v>
      </c>
      <c r="S2462" s="1011">
        <v>181.44067964000001</v>
      </c>
      <c r="T2462" s="1011">
        <v>7.8000000000000005E-7</v>
      </c>
      <c r="U2462" s="1011">
        <v>0</v>
      </c>
      <c r="V2462" s="1011">
        <v>374.73</v>
      </c>
      <c r="W2462" s="1011" t="s">
        <v>1597</v>
      </c>
      <c r="X2462" s="1011" t="s">
        <v>1331</v>
      </c>
      <c r="Y2462" s="1011" t="s">
        <v>2185</v>
      </c>
      <c r="AA2462" s="1011" t="s">
        <v>2186</v>
      </c>
      <c r="AB2462" s="1011" t="s">
        <v>140</v>
      </c>
    </row>
    <row r="2463" spans="1:28" x14ac:dyDescent="0.25">
      <c r="A2463" s="1011">
        <v>4224762</v>
      </c>
      <c r="B2463" s="1011" t="s">
        <v>2154</v>
      </c>
      <c r="C2463" s="1011" t="s">
        <v>1326</v>
      </c>
      <c r="D2463" s="1011" t="s">
        <v>1</v>
      </c>
      <c r="E2463" s="1011" t="s">
        <v>135</v>
      </c>
      <c r="F2463" s="1011" t="s">
        <v>0</v>
      </c>
      <c r="G2463" s="1011" t="s">
        <v>0</v>
      </c>
      <c r="H2463" s="1011" t="s">
        <v>529</v>
      </c>
      <c r="I2463" s="1011" t="s">
        <v>2155</v>
      </c>
      <c r="J2463" s="1011" t="s">
        <v>1504</v>
      </c>
      <c r="K2463" s="1011" t="s">
        <v>1329</v>
      </c>
      <c r="L2463" s="1011" t="s">
        <v>47</v>
      </c>
      <c r="M2463" s="1011" t="s">
        <v>198</v>
      </c>
      <c r="N2463" s="1011">
        <v>36</v>
      </c>
      <c r="O2463" s="1011">
        <v>22</v>
      </c>
      <c r="P2463" s="1011">
        <v>2474.4</v>
      </c>
      <c r="Q2463" s="1011">
        <v>9687.7099999999991</v>
      </c>
      <c r="R2463" s="1011">
        <v>-852.02</v>
      </c>
      <c r="S2463" s="1011">
        <v>291.41917145999997</v>
      </c>
      <c r="T2463" s="1011">
        <v>0</v>
      </c>
      <c r="U2463" s="1011">
        <v>0</v>
      </c>
      <c r="V2463" s="1011">
        <v>-852.02</v>
      </c>
      <c r="W2463" s="1011" t="s">
        <v>1505</v>
      </c>
      <c r="X2463" s="1011" t="s">
        <v>1331</v>
      </c>
      <c r="Y2463" s="1011" t="s">
        <v>2156</v>
      </c>
      <c r="AA2463" s="1011" t="s">
        <v>2157</v>
      </c>
      <c r="AB2463" s="1011" t="s">
        <v>140</v>
      </c>
    </row>
    <row r="2464" spans="1:28" x14ac:dyDescent="0.25">
      <c r="A2464" s="1011">
        <v>74163817</v>
      </c>
      <c r="B2464" s="1011" t="s">
        <v>2282</v>
      </c>
      <c r="C2464" s="1011" t="s">
        <v>1326</v>
      </c>
      <c r="D2464" s="1011" t="s">
        <v>1</v>
      </c>
      <c r="E2464" s="1011" t="s">
        <v>135</v>
      </c>
      <c r="F2464" s="1011" t="s">
        <v>11</v>
      </c>
      <c r="G2464" s="1011" t="s">
        <v>11</v>
      </c>
      <c r="H2464" s="1011" t="s">
        <v>88</v>
      </c>
      <c r="I2464" s="1011" t="s">
        <v>2283</v>
      </c>
      <c r="J2464" s="1011" t="s">
        <v>1693</v>
      </c>
      <c r="K2464" s="1011" t="s">
        <v>1329</v>
      </c>
      <c r="L2464" s="1011" t="s">
        <v>47</v>
      </c>
      <c r="M2464" s="1011" t="s">
        <v>198</v>
      </c>
      <c r="N2464" s="1011">
        <v>25</v>
      </c>
      <c r="O2464" s="1011">
        <v>21</v>
      </c>
      <c r="P2464" s="1011">
        <v>320</v>
      </c>
      <c r="Q2464" s="1011">
        <v>2345.42</v>
      </c>
      <c r="R2464" s="1011">
        <v>248.53</v>
      </c>
      <c r="S2464" s="1011">
        <v>25.3</v>
      </c>
      <c r="T2464" s="1011">
        <v>0</v>
      </c>
      <c r="U2464" s="1011">
        <v>0</v>
      </c>
      <c r="V2464" s="1011">
        <v>248.53</v>
      </c>
      <c r="W2464" s="1011" t="s">
        <v>1694</v>
      </c>
      <c r="X2464" s="1011" t="s">
        <v>1331</v>
      </c>
      <c r="Y2464" s="1011" t="s">
        <v>2284</v>
      </c>
      <c r="AA2464" s="1011" t="s">
        <v>2285</v>
      </c>
      <c r="AB2464" s="1011" t="s">
        <v>140</v>
      </c>
    </row>
    <row r="2465" spans="1:28" x14ac:dyDescent="0.25">
      <c r="A2465" s="1011">
        <v>73968232</v>
      </c>
      <c r="B2465" s="1011" t="s">
        <v>1896</v>
      </c>
      <c r="C2465" s="1011" t="s">
        <v>1326</v>
      </c>
      <c r="D2465" s="1011" t="s">
        <v>1</v>
      </c>
      <c r="E2465" s="1011" t="s">
        <v>135</v>
      </c>
      <c r="F2465" s="1011" t="s">
        <v>20</v>
      </c>
      <c r="G2465" s="1011" t="s">
        <v>20</v>
      </c>
      <c r="H2465" s="1011" t="s">
        <v>102</v>
      </c>
      <c r="I2465" s="1011" t="s">
        <v>1897</v>
      </c>
      <c r="J2465" s="1011" t="s">
        <v>1898</v>
      </c>
      <c r="K2465" s="1011" t="s">
        <v>1329</v>
      </c>
      <c r="L2465" s="1011" t="s">
        <v>47</v>
      </c>
      <c r="M2465" s="1011" t="s">
        <v>198</v>
      </c>
      <c r="N2465" s="1011">
        <v>32</v>
      </c>
      <c r="O2465" s="1011">
        <v>9</v>
      </c>
      <c r="P2465" s="1011">
        <v>1074.25</v>
      </c>
      <c r="Q2465" s="1011">
        <v>1839.23</v>
      </c>
      <c r="R2465" s="1011">
        <v>141.88232393000001</v>
      </c>
      <c r="S2465" s="1011">
        <v>224.24799963999999</v>
      </c>
      <c r="T2465" s="1011">
        <v>12.412323929999999</v>
      </c>
      <c r="U2465" s="1011">
        <v>3.88</v>
      </c>
      <c r="V2465" s="1011">
        <v>133.35</v>
      </c>
      <c r="W2465" s="1011" t="s">
        <v>1899</v>
      </c>
      <c r="X2465" s="1011" t="s">
        <v>1331</v>
      </c>
      <c r="Y2465" s="1011" t="s">
        <v>1900</v>
      </c>
      <c r="AA2465" s="1011" t="s">
        <v>1901</v>
      </c>
      <c r="AB2465" s="1011" t="s">
        <v>140</v>
      </c>
    </row>
    <row r="2466" spans="1:28" x14ac:dyDescent="0.25">
      <c r="A2466" s="1011">
        <v>13791983</v>
      </c>
      <c r="B2466" s="1011" t="s">
        <v>2042</v>
      </c>
      <c r="C2466" s="1011" t="s">
        <v>1326</v>
      </c>
      <c r="D2466" s="1011" t="s">
        <v>1</v>
      </c>
      <c r="E2466" s="1011" t="s">
        <v>135</v>
      </c>
      <c r="F2466" s="1011" t="s">
        <v>14</v>
      </c>
      <c r="G2466" s="1011" t="s">
        <v>14</v>
      </c>
      <c r="H2466" s="1011" t="s">
        <v>92</v>
      </c>
      <c r="I2466" s="1011" t="s">
        <v>2043</v>
      </c>
      <c r="J2466" s="1011" t="s">
        <v>2044</v>
      </c>
      <c r="K2466" s="1011" t="s">
        <v>1329</v>
      </c>
      <c r="L2466" s="1011" t="s">
        <v>47</v>
      </c>
      <c r="M2466" s="1011" t="s">
        <v>198</v>
      </c>
      <c r="N2466" s="1011">
        <v>153</v>
      </c>
      <c r="O2466" s="1011">
        <v>153</v>
      </c>
      <c r="P2466" s="1011">
        <v>5195.74</v>
      </c>
      <c r="Q2466" s="1011">
        <v>5240.0200000000004</v>
      </c>
      <c r="R2466" s="1011">
        <v>367.25</v>
      </c>
      <c r="S2466" s="1011">
        <v>1364.6565662800001</v>
      </c>
      <c r="T2466" s="1011">
        <v>0</v>
      </c>
      <c r="U2466" s="1011">
        <v>0</v>
      </c>
      <c r="V2466" s="1011">
        <v>367.25</v>
      </c>
      <c r="W2466" s="1011" t="s">
        <v>2045</v>
      </c>
      <c r="X2466" s="1011" t="s">
        <v>1331</v>
      </c>
      <c r="Y2466" s="1011" t="s">
        <v>2046</v>
      </c>
      <c r="AA2466" s="1011" t="s">
        <v>2047</v>
      </c>
      <c r="AB2466" s="1011" t="s">
        <v>140</v>
      </c>
    </row>
    <row r="2467" spans="1:28" x14ac:dyDescent="0.25">
      <c r="A2467" s="1011">
        <v>3754595</v>
      </c>
      <c r="B2467" s="1011" t="s">
        <v>2199</v>
      </c>
      <c r="C2467" s="1011" t="s">
        <v>1326</v>
      </c>
      <c r="D2467" s="1011" t="s">
        <v>1</v>
      </c>
      <c r="E2467" s="1011" t="s">
        <v>135</v>
      </c>
      <c r="F2467" s="1011" t="s">
        <v>11</v>
      </c>
      <c r="G2467" s="1011" t="s">
        <v>11</v>
      </c>
      <c r="H2467" s="1011" t="s">
        <v>95</v>
      </c>
      <c r="I2467" s="1011" t="s">
        <v>2200</v>
      </c>
      <c r="J2467" s="1011" t="s">
        <v>1544</v>
      </c>
      <c r="K2467" s="1011" t="s">
        <v>1329</v>
      </c>
      <c r="L2467" s="1011" t="s">
        <v>47</v>
      </c>
      <c r="M2467" s="1011" t="s">
        <v>198</v>
      </c>
      <c r="N2467" s="1011">
        <v>736</v>
      </c>
      <c r="O2467" s="1011">
        <v>424</v>
      </c>
      <c r="P2467" s="1011">
        <v>5915.29</v>
      </c>
      <c r="Q2467" s="1011">
        <v>17713.43</v>
      </c>
      <c r="R2467" s="1011">
        <v>-103.08978528</v>
      </c>
      <c r="S2467" s="1011">
        <v>4469.8636756200003</v>
      </c>
      <c r="T2467" s="1011">
        <v>-4.9785280000000001E-2</v>
      </c>
      <c r="U2467" s="1011">
        <v>0</v>
      </c>
      <c r="V2467" s="1011">
        <v>-103.04</v>
      </c>
      <c r="W2467" s="1011" t="s">
        <v>1545</v>
      </c>
      <c r="X2467" s="1011" t="s">
        <v>1331</v>
      </c>
      <c r="Y2467" s="1011" t="s">
        <v>2201</v>
      </c>
      <c r="AA2467" s="1011" t="s">
        <v>2202</v>
      </c>
      <c r="AB2467" s="1011" t="s">
        <v>140</v>
      </c>
    </row>
    <row r="2468" spans="1:28" x14ac:dyDescent="0.25">
      <c r="A2468" s="1011">
        <v>54253646</v>
      </c>
      <c r="B2468" s="1011" t="s">
        <v>1745</v>
      </c>
      <c r="C2468" s="1011" t="s">
        <v>1326</v>
      </c>
      <c r="D2468" s="1011" t="s">
        <v>1</v>
      </c>
      <c r="E2468" s="1011" t="s">
        <v>135</v>
      </c>
      <c r="F2468" s="1011" t="s">
        <v>6</v>
      </c>
      <c r="G2468" s="1011" t="s">
        <v>6</v>
      </c>
      <c r="H2468" s="1011" t="s">
        <v>98</v>
      </c>
      <c r="I2468" s="1011" t="s">
        <v>1746</v>
      </c>
      <c r="J2468" s="1011" t="s">
        <v>1405</v>
      </c>
      <c r="K2468" s="1011" t="s">
        <v>1329</v>
      </c>
      <c r="L2468" s="1011" t="s">
        <v>47</v>
      </c>
      <c r="M2468" s="1011" t="s">
        <v>198</v>
      </c>
      <c r="N2468" s="1011">
        <v>74.25</v>
      </c>
      <c r="O2468" s="1011">
        <v>74.25</v>
      </c>
      <c r="P2468" s="1011">
        <v>1798.83</v>
      </c>
      <c r="Q2468" s="1011">
        <v>1863.81</v>
      </c>
      <c r="R2468" s="1011">
        <v>338.33</v>
      </c>
      <c r="S2468" s="1011">
        <v>352.82820457999998</v>
      </c>
      <c r="T2468" s="1011">
        <v>0</v>
      </c>
      <c r="U2468" s="1011">
        <v>0</v>
      </c>
      <c r="V2468" s="1011">
        <v>338.33</v>
      </c>
      <c r="W2468" s="1011" t="s">
        <v>1406</v>
      </c>
      <c r="X2468" s="1011" t="s">
        <v>1331</v>
      </c>
      <c r="Y2468" s="1011" t="s">
        <v>1747</v>
      </c>
      <c r="Z2468" s="1011" t="s">
        <v>1748</v>
      </c>
      <c r="AA2468" s="1011" t="s">
        <v>1749</v>
      </c>
      <c r="AB2468" s="1011" t="s">
        <v>140</v>
      </c>
    </row>
    <row r="2469" spans="1:28" x14ac:dyDescent="0.25">
      <c r="A2469" s="1011">
        <v>94164886</v>
      </c>
      <c r="B2469" s="1011" t="s">
        <v>2024</v>
      </c>
      <c r="C2469" s="1011" t="s">
        <v>1326</v>
      </c>
      <c r="D2469" s="1011" t="s">
        <v>1</v>
      </c>
      <c r="E2469" s="1011" t="s">
        <v>135</v>
      </c>
      <c r="F2469" s="1011" t="s">
        <v>34</v>
      </c>
      <c r="G2469" s="1011" t="s">
        <v>34</v>
      </c>
      <c r="H2469" s="1011" t="s">
        <v>530</v>
      </c>
      <c r="I2469" s="1011" t="s">
        <v>2025</v>
      </c>
      <c r="J2469" s="1011" t="s">
        <v>2026</v>
      </c>
      <c r="K2469" s="1011" t="s">
        <v>1329</v>
      </c>
      <c r="L2469" s="1011" t="s">
        <v>47</v>
      </c>
      <c r="M2469" s="1011" t="s">
        <v>198</v>
      </c>
      <c r="N2469" s="1011">
        <v>10</v>
      </c>
      <c r="O2469" s="1011">
        <v>10</v>
      </c>
      <c r="P2469" s="1011">
        <v>302.25</v>
      </c>
      <c r="Q2469" s="1011">
        <v>946.05</v>
      </c>
      <c r="R2469" s="1011">
        <v>33.529504459999998</v>
      </c>
      <c r="S2469" s="1011">
        <v>81.708350120000006</v>
      </c>
      <c r="T2469" s="1011">
        <v>4.7895044599999999</v>
      </c>
      <c r="U2469" s="1011">
        <v>0</v>
      </c>
      <c r="V2469" s="1011">
        <v>28.74</v>
      </c>
      <c r="W2469" s="1011" t="s">
        <v>2027</v>
      </c>
      <c r="X2469" s="1011" t="s">
        <v>1331</v>
      </c>
      <c r="Y2469" s="1011" t="s">
        <v>2028</v>
      </c>
      <c r="AA2469" s="1011" t="s">
        <v>2029</v>
      </c>
      <c r="AB2469" s="1011" t="s">
        <v>140</v>
      </c>
    </row>
    <row r="2470" spans="1:28" x14ac:dyDescent="0.25">
      <c r="A2470" s="1011">
        <v>64138647</v>
      </c>
      <c r="B2470" s="1011" t="s">
        <v>1538</v>
      </c>
      <c r="C2470" s="1011" t="s">
        <v>1326</v>
      </c>
      <c r="D2470" s="1011" t="s">
        <v>1</v>
      </c>
      <c r="E2470" s="1011" t="s">
        <v>135</v>
      </c>
      <c r="F2470" s="1011" t="s">
        <v>34</v>
      </c>
      <c r="G2470" s="1011" t="s">
        <v>34</v>
      </c>
      <c r="H2470" s="1011" t="s">
        <v>90</v>
      </c>
      <c r="I2470" s="1011" t="s">
        <v>1539</v>
      </c>
      <c r="J2470" s="1011" t="s">
        <v>1328</v>
      </c>
      <c r="K2470" s="1011" t="s">
        <v>1329</v>
      </c>
      <c r="L2470" s="1011" t="s">
        <v>47</v>
      </c>
      <c r="M2470" s="1011" t="s">
        <v>198</v>
      </c>
      <c r="N2470" s="1011">
        <v>264</v>
      </c>
      <c r="O2470" s="1011">
        <v>202</v>
      </c>
      <c r="P2470" s="1011">
        <v>8460.1200000000008</v>
      </c>
      <c r="Q2470" s="1011">
        <v>19480.96</v>
      </c>
      <c r="R2470" s="1011">
        <v>200.72</v>
      </c>
      <c r="S2470" s="1011">
        <v>1386.29990606</v>
      </c>
      <c r="T2470" s="1011">
        <v>385.98</v>
      </c>
      <c r="U2470" s="1011">
        <v>0</v>
      </c>
      <c r="V2470" s="1011">
        <v>200.72</v>
      </c>
      <c r="W2470" s="1011" t="s">
        <v>1330</v>
      </c>
      <c r="X2470" s="1011" t="s">
        <v>1331</v>
      </c>
      <c r="Y2470" s="1011" t="s">
        <v>1540</v>
      </c>
      <c r="AA2470" s="1011" t="s">
        <v>1541</v>
      </c>
      <c r="AB2470" s="1011" t="s">
        <v>140</v>
      </c>
    </row>
    <row r="2471" spans="1:28" x14ac:dyDescent="0.25">
      <c r="A2471" s="1011">
        <v>63885933</v>
      </c>
      <c r="B2471" s="1011" t="s">
        <v>1707</v>
      </c>
      <c r="C2471" s="1011" t="s">
        <v>417</v>
      </c>
      <c r="D2471" s="1011" t="s">
        <v>113</v>
      </c>
      <c r="E2471" s="1011" t="s">
        <v>135</v>
      </c>
      <c r="F2471" s="1011" t="s">
        <v>6</v>
      </c>
      <c r="G2471" s="1011" t="s">
        <v>6</v>
      </c>
      <c r="H2471" s="1011" t="s">
        <v>89</v>
      </c>
      <c r="I2471" s="1011" t="s">
        <v>1708</v>
      </c>
      <c r="J2471" s="1011" t="s">
        <v>1709</v>
      </c>
      <c r="K2471" s="1011" t="s">
        <v>1329</v>
      </c>
      <c r="L2471" s="1011" t="s">
        <v>47</v>
      </c>
      <c r="M2471" s="1011" t="s">
        <v>198</v>
      </c>
      <c r="N2471" s="1011">
        <v>10</v>
      </c>
      <c r="O2471" s="1011">
        <v>1</v>
      </c>
      <c r="P2471" s="1011">
        <v>118</v>
      </c>
      <c r="Q2471" s="1011">
        <v>348.93</v>
      </c>
      <c r="R2471" s="1011">
        <v>53.76</v>
      </c>
      <c r="S2471" s="1011">
        <v>31.654298099999998</v>
      </c>
      <c r="T2471" s="1011">
        <v>0</v>
      </c>
      <c r="U2471" s="1011">
        <v>0</v>
      </c>
      <c r="V2471" s="1011">
        <v>53.76</v>
      </c>
      <c r="W2471" s="1011" t="s">
        <v>1710</v>
      </c>
      <c r="X2471" s="1011" t="s">
        <v>1331</v>
      </c>
      <c r="Y2471" s="1011" t="s">
        <v>1711</v>
      </c>
      <c r="AA2471" s="1011" t="s">
        <v>1712</v>
      </c>
      <c r="AB2471" s="1011" t="s">
        <v>140</v>
      </c>
    </row>
    <row r="2472" spans="1:28" x14ac:dyDescent="0.25">
      <c r="A2472" s="1011">
        <v>84098797</v>
      </c>
      <c r="B2472" s="1011" t="s">
        <v>1479</v>
      </c>
      <c r="C2472" s="1011" t="s">
        <v>1326</v>
      </c>
      <c r="D2472" s="1011" t="s">
        <v>1</v>
      </c>
      <c r="E2472" s="1011" t="s">
        <v>135</v>
      </c>
      <c r="F2472" s="1011" t="s">
        <v>34</v>
      </c>
      <c r="G2472" s="1011" t="s">
        <v>34</v>
      </c>
      <c r="H2472" s="1011" t="s">
        <v>102</v>
      </c>
      <c r="I2472" s="1011" t="s">
        <v>1480</v>
      </c>
      <c r="J2472" s="1011" t="s">
        <v>1481</v>
      </c>
      <c r="K2472" s="1011" t="s">
        <v>1329</v>
      </c>
      <c r="L2472" s="1011" t="s">
        <v>47</v>
      </c>
      <c r="M2472" s="1011" t="s">
        <v>198</v>
      </c>
      <c r="N2472" s="1011">
        <v>112</v>
      </c>
      <c r="O2472" s="1011">
        <v>54</v>
      </c>
      <c r="P2472" s="1011">
        <v>3178.73</v>
      </c>
      <c r="Q2472" s="1011">
        <v>7182.39</v>
      </c>
      <c r="R2472" s="1011">
        <v>1054.95580989</v>
      </c>
      <c r="S2472" s="1011">
        <v>1058.56137438</v>
      </c>
      <c r="T2472" s="1011">
        <v>14.90580989</v>
      </c>
      <c r="U2472" s="1011">
        <v>0</v>
      </c>
      <c r="V2472" s="1011">
        <v>1040.05</v>
      </c>
      <c r="W2472" s="1011" t="s">
        <v>1482</v>
      </c>
      <c r="X2472" s="1011" t="s">
        <v>1331</v>
      </c>
      <c r="Y2472" s="1011" t="s">
        <v>1483</v>
      </c>
      <c r="AA2472" s="1011" t="s">
        <v>1484</v>
      </c>
      <c r="AB2472" s="1011" t="s">
        <v>140</v>
      </c>
    </row>
    <row r="2473" spans="1:28" x14ac:dyDescent="0.25">
      <c r="A2473" s="1011">
        <v>84169713</v>
      </c>
      <c r="B2473" s="1011" t="s">
        <v>1863</v>
      </c>
      <c r="C2473" s="1011" t="s">
        <v>1326</v>
      </c>
      <c r="D2473" s="1011" t="s">
        <v>1</v>
      </c>
      <c r="E2473" s="1011" t="s">
        <v>135</v>
      </c>
      <c r="F2473" s="1011" t="s">
        <v>6</v>
      </c>
      <c r="G2473" s="1011" t="s">
        <v>6</v>
      </c>
      <c r="H2473" s="1011" t="s">
        <v>88</v>
      </c>
      <c r="I2473" s="1011" t="s">
        <v>1595</v>
      </c>
      <c r="J2473" s="1011" t="s">
        <v>1596</v>
      </c>
      <c r="K2473" s="1011" t="s">
        <v>1329</v>
      </c>
      <c r="L2473" s="1011" t="s">
        <v>47</v>
      </c>
      <c r="M2473" s="1011" t="s">
        <v>198</v>
      </c>
      <c r="N2473" s="1011">
        <v>114</v>
      </c>
      <c r="O2473" s="1011">
        <v>12</v>
      </c>
      <c r="P2473" s="1011">
        <v>1670</v>
      </c>
      <c r="Q2473" s="1011">
        <v>3810.13</v>
      </c>
      <c r="R2473" s="1011">
        <v>657.87</v>
      </c>
      <c r="S2473" s="1011">
        <v>184.92003414000001</v>
      </c>
      <c r="T2473" s="1011">
        <v>0</v>
      </c>
      <c r="U2473" s="1011">
        <v>0</v>
      </c>
      <c r="V2473" s="1011">
        <v>657.87</v>
      </c>
      <c r="W2473" s="1011" t="s">
        <v>1597</v>
      </c>
      <c r="X2473" s="1011" t="s">
        <v>1331</v>
      </c>
      <c r="Y2473" s="1011" t="s">
        <v>1864</v>
      </c>
      <c r="AA2473" s="1011" t="s">
        <v>1865</v>
      </c>
      <c r="AB2473" s="1011" t="s">
        <v>140</v>
      </c>
    </row>
    <row r="2474" spans="1:28" x14ac:dyDescent="0.25">
      <c r="A2474" s="1011">
        <v>93921609</v>
      </c>
      <c r="B2474" s="1011" t="s">
        <v>2158</v>
      </c>
      <c r="C2474" s="1011" t="s">
        <v>1326</v>
      </c>
      <c r="D2474" s="1011" t="s">
        <v>1</v>
      </c>
      <c r="E2474" s="1011" t="s">
        <v>135</v>
      </c>
      <c r="F2474" s="1011" t="s">
        <v>14</v>
      </c>
      <c r="G2474" s="1011" t="s">
        <v>14</v>
      </c>
      <c r="H2474" s="1011" t="s">
        <v>96</v>
      </c>
      <c r="I2474" s="1011" t="s">
        <v>2159</v>
      </c>
      <c r="J2474" s="1011" t="s">
        <v>2160</v>
      </c>
      <c r="K2474" s="1011" t="s">
        <v>1329</v>
      </c>
      <c r="L2474" s="1011" t="s">
        <v>47</v>
      </c>
      <c r="M2474" s="1011" t="s">
        <v>198</v>
      </c>
      <c r="N2474" s="1011">
        <v>31</v>
      </c>
      <c r="O2474" s="1011">
        <v>24</v>
      </c>
      <c r="P2474" s="1011">
        <v>334.74</v>
      </c>
      <c r="Q2474" s="1011">
        <v>1676.38</v>
      </c>
      <c r="R2474" s="1011">
        <v>420.2</v>
      </c>
      <c r="S2474" s="1011">
        <v>100.31131602000001</v>
      </c>
      <c r="T2474" s="1011">
        <v>0</v>
      </c>
      <c r="U2474" s="1011">
        <v>0</v>
      </c>
      <c r="V2474" s="1011">
        <v>420.2</v>
      </c>
      <c r="W2474" s="1011" t="s">
        <v>2161</v>
      </c>
      <c r="X2474" s="1011" t="s">
        <v>1331</v>
      </c>
      <c r="Y2474" s="1011" t="s">
        <v>2162</v>
      </c>
      <c r="AA2474" s="1011" t="s">
        <v>2163</v>
      </c>
      <c r="AB2474" s="1011" t="s">
        <v>140</v>
      </c>
    </row>
    <row r="2475" spans="1:28" x14ac:dyDescent="0.25">
      <c r="A2475" s="1011">
        <v>63991905</v>
      </c>
      <c r="B2475" s="1011" t="s">
        <v>2241</v>
      </c>
      <c r="C2475" s="1011" t="s">
        <v>1326</v>
      </c>
      <c r="D2475" s="1011" t="s">
        <v>1</v>
      </c>
      <c r="E2475" s="1011" t="s">
        <v>135</v>
      </c>
      <c r="F2475" s="1011" t="s">
        <v>20</v>
      </c>
      <c r="G2475" s="1011" t="s">
        <v>20</v>
      </c>
      <c r="H2475" s="1011" t="s">
        <v>1394</v>
      </c>
      <c r="I2475" s="1011" t="s">
        <v>1376</v>
      </c>
      <c r="J2475" s="1011" t="s">
        <v>1377</v>
      </c>
      <c r="K2475" s="1011" t="s">
        <v>1329</v>
      </c>
      <c r="L2475" s="1011" t="s">
        <v>47</v>
      </c>
      <c r="M2475" s="1011" t="s">
        <v>198</v>
      </c>
      <c r="N2475" s="1011">
        <v>0</v>
      </c>
      <c r="O2475" s="1011">
        <v>0</v>
      </c>
      <c r="P2475" s="1011">
        <v>0</v>
      </c>
      <c r="Q2475" s="1011">
        <v>0</v>
      </c>
      <c r="R2475" s="1011">
        <v>0</v>
      </c>
      <c r="S2475" s="1011">
        <v>0</v>
      </c>
      <c r="T2475" s="1011">
        <v>0</v>
      </c>
      <c r="U2475" s="1011">
        <v>0</v>
      </c>
      <c r="V2475" s="1011">
        <v>0</v>
      </c>
      <c r="W2475" s="1011" t="s">
        <v>1378</v>
      </c>
      <c r="X2475" s="1011" t="s">
        <v>1331</v>
      </c>
      <c r="Y2475" s="1011" t="s">
        <v>2242</v>
      </c>
      <c r="AA2475" s="1011" t="s">
        <v>2243</v>
      </c>
      <c r="AB2475" s="1011" t="s">
        <v>140</v>
      </c>
    </row>
    <row r="2476" spans="1:28" x14ac:dyDescent="0.25">
      <c r="A2476" s="1011">
        <v>3753290</v>
      </c>
      <c r="B2476" s="1011" t="s">
        <v>2147</v>
      </c>
      <c r="C2476" s="1011" t="s">
        <v>1326</v>
      </c>
      <c r="D2476" s="1011" t="s">
        <v>1</v>
      </c>
      <c r="E2476" s="1011" t="s">
        <v>135</v>
      </c>
      <c r="F2476" s="1011" t="s">
        <v>6</v>
      </c>
      <c r="G2476" s="1011" t="s">
        <v>6</v>
      </c>
      <c r="H2476" s="1011" t="s">
        <v>100</v>
      </c>
      <c r="I2476" s="1011" t="s">
        <v>2148</v>
      </c>
      <c r="J2476" s="1011" t="s">
        <v>1371</v>
      </c>
      <c r="K2476" s="1011" t="s">
        <v>1329</v>
      </c>
      <c r="L2476" s="1011" t="s">
        <v>47</v>
      </c>
      <c r="M2476" s="1011" t="s">
        <v>198</v>
      </c>
      <c r="N2476" s="1011">
        <v>138.125</v>
      </c>
      <c r="O2476" s="1011">
        <v>16.125</v>
      </c>
      <c r="P2476" s="1011">
        <v>1438.5</v>
      </c>
      <c r="Q2476" s="1011">
        <v>9306.7800000000007</v>
      </c>
      <c r="R2476" s="1011">
        <v>1712.18</v>
      </c>
      <c r="S2476" s="1011">
        <v>107.01763047</v>
      </c>
      <c r="T2476" s="1011">
        <v>0</v>
      </c>
      <c r="U2476" s="1011">
        <v>0</v>
      </c>
      <c r="V2476" s="1011">
        <v>1712.18</v>
      </c>
      <c r="W2476" s="1011" t="s">
        <v>1372</v>
      </c>
      <c r="X2476" s="1011" t="s">
        <v>1331</v>
      </c>
      <c r="Y2476" s="1011" t="s">
        <v>2149</v>
      </c>
      <c r="AA2476" s="1011" t="s">
        <v>2150</v>
      </c>
      <c r="AB2476" s="1011" t="s">
        <v>140</v>
      </c>
    </row>
    <row r="2477" spans="1:28" x14ac:dyDescent="0.25">
      <c r="A2477" s="1011">
        <v>93757037</v>
      </c>
      <c r="B2477" s="1011" t="s">
        <v>2273</v>
      </c>
      <c r="C2477" s="1011" t="s">
        <v>1326</v>
      </c>
      <c r="D2477" s="1011" t="s">
        <v>1</v>
      </c>
      <c r="E2477" s="1011" t="s">
        <v>135</v>
      </c>
      <c r="F2477" s="1011" t="s">
        <v>0</v>
      </c>
      <c r="G2477" s="1011" t="s">
        <v>0</v>
      </c>
      <c r="H2477" s="1011" t="s">
        <v>89</v>
      </c>
      <c r="I2477" s="1011" t="s">
        <v>2060</v>
      </c>
      <c r="J2477" s="1011" t="s">
        <v>2061</v>
      </c>
      <c r="K2477" s="1011" t="s">
        <v>1329</v>
      </c>
      <c r="L2477" s="1011" t="s">
        <v>47</v>
      </c>
      <c r="M2477" s="1011" t="s">
        <v>198</v>
      </c>
      <c r="N2477" s="1011">
        <v>14</v>
      </c>
      <c r="O2477" s="1011">
        <v>7</v>
      </c>
      <c r="P2477" s="1011">
        <v>140</v>
      </c>
      <c r="Q2477" s="1011">
        <v>509.72</v>
      </c>
      <c r="R2477" s="1011">
        <v>132.02000000000001</v>
      </c>
      <c r="S2477" s="1011">
        <v>62.407211869999998</v>
      </c>
      <c r="T2477" s="1011">
        <v>0</v>
      </c>
      <c r="U2477" s="1011">
        <v>0</v>
      </c>
      <c r="V2477" s="1011">
        <v>132.02000000000001</v>
      </c>
      <c r="W2477" s="1011" t="s">
        <v>2062</v>
      </c>
      <c r="X2477" s="1011" t="s">
        <v>1331</v>
      </c>
      <c r="Y2477" s="1011" t="s">
        <v>2274</v>
      </c>
      <c r="AA2477" s="1011" t="s">
        <v>2275</v>
      </c>
      <c r="AB2477" s="1011" t="s">
        <v>140</v>
      </c>
    </row>
    <row r="2478" spans="1:28" x14ac:dyDescent="0.25">
      <c r="A2478" s="1011">
        <v>83758029</v>
      </c>
      <c r="B2478" s="1011" t="s">
        <v>2059</v>
      </c>
      <c r="C2478" s="1011" t="s">
        <v>1326</v>
      </c>
      <c r="D2478" s="1011" t="s">
        <v>1</v>
      </c>
      <c r="E2478" s="1011" t="s">
        <v>135</v>
      </c>
      <c r="F2478" s="1011" t="s">
        <v>14</v>
      </c>
      <c r="G2478" s="1011" t="s">
        <v>14</v>
      </c>
      <c r="H2478" s="1011" t="s">
        <v>529</v>
      </c>
      <c r="I2478" s="1011" t="s">
        <v>2060</v>
      </c>
      <c r="J2478" s="1011" t="s">
        <v>2061</v>
      </c>
      <c r="K2478" s="1011" t="s">
        <v>1329</v>
      </c>
      <c r="L2478" s="1011" t="s">
        <v>47</v>
      </c>
      <c r="M2478" s="1011" t="s">
        <v>198</v>
      </c>
      <c r="N2478" s="1011">
        <v>9</v>
      </c>
      <c r="O2478" s="1011">
        <v>8</v>
      </c>
      <c r="P2478" s="1011">
        <v>99.51</v>
      </c>
      <c r="Q2478" s="1011">
        <v>1442.9</v>
      </c>
      <c r="R2478" s="1011">
        <v>49.357574069999998</v>
      </c>
      <c r="S2478" s="1011">
        <v>10.4396</v>
      </c>
      <c r="T2478" s="1011">
        <v>0.32757406999999999</v>
      </c>
      <c r="U2478" s="1011">
        <v>0</v>
      </c>
      <c r="V2478" s="1011">
        <v>49.03</v>
      </c>
      <c r="W2478" s="1011" t="s">
        <v>2062</v>
      </c>
      <c r="X2478" s="1011" t="s">
        <v>1331</v>
      </c>
      <c r="Y2478" s="1011" t="s">
        <v>2063</v>
      </c>
      <c r="AA2478" s="1011" t="s">
        <v>2064</v>
      </c>
      <c r="AB2478" s="1011" t="s">
        <v>140</v>
      </c>
    </row>
    <row r="2479" spans="1:28" x14ac:dyDescent="0.25">
      <c r="A2479" s="1011">
        <v>73754913</v>
      </c>
      <c r="B2479" s="1011" t="s">
        <v>1778</v>
      </c>
      <c r="C2479" s="1011" t="s">
        <v>1326</v>
      </c>
      <c r="D2479" s="1011" t="s">
        <v>1</v>
      </c>
      <c r="E2479" s="1011" t="s">
        <v>135</v>
      </c>
      <c r="F2479" s="1011" t="s">
        <v>0</v>
      </c>
      <c r="G2479" s="1011" t="s">
        <v>0</v>
      </c>
      <c r="H2479" s="1011" t="s">
        <v>102</v>
      </c>
      <c r="I2479" s="1011" t="s">
        <v>1779</v>
      </c>
      <c r="J2479" s="1011" t="s">
        <v>1780</v>
      </c>
      <c r="K2479" s="1011" t="s">
        <v>1329</v>
      </c>
      <c r="L2479" s="1011" t="s">
        <v>47</v>
      </c>
      <c r="M2479" s="1011" t="s">
        <v>198</v>
      </c>
      <c r="N2479" s="1011">
        <v>76</v>
      </c>
      <c r="O2479" s="1011">
        <v>25</v>
      </c>
      <c r="P2479" s="1011">
        <v>2298.7199999999998</v>
      </c>
      <c r="Q2479" s="1011">
        <v>4906.3900000000003</v>
      </c>
      <c r="R2479" s="1011">
        <v>412.48457416999997</v>
      </c>
      <c r="S2479" s="1011">
        <v>515.66624153999999</v>
      </c>
      <c r="T2479" s="1011">
        <v>22.58457417</v>
      </c>
      <c r="U2479" s="1011">
        <v>0</v>
      </c>
      <c r="V2479" s="1011">
        <v>389.9</v>
      </c>
      <c r="W2479" s="1011" t="s">
        <v>1781</v>
      </c>
      <c r="X2479" s="1011" t="s">
        <v>1331</v>
      </c>
      <c r="Y2479" s="1011" t="s">
        <v>1782</v>
      </c>
      <c r="AA2479" s="1011" t="s">
        <v>1783</v>
      </c>
      <c r="AB2479" s="1011" t="s">
        <v>140</v>
      </c>
    </row>
    <row r="2480" spans="1:28" x14ac:dyDescent="0.25">
      <c r="A2480" s="1011">
        <v>34152462</v>
      </c>
      <c r="B2480" s="1011" t="s">
        <v>2448</v>
      </c>
      <c r="C2480" s="1011" t="s">
        <v>1326</v>
      </c>
      <c r="D2480" s="1011" t="s">
        <v>1</v>
      </c>
      <c r="E2480" s="1011" t="s">
        <v>135</v>
      </c>
      <c r="F2480" s="1011" t="s">
        <v>62</v>
      </c>
      <c r="G2480" s="1011" t="s">
        <v>62</v>
      </c>
      <c r="H2480" s="1011" t="s">
        <v>1394</v>
      </c>
      <c r="I2480" s="1011" t="s">
        <v>1353</v>
      </c>
      <c r="J2480" s="1011" t="s">
        <v>1354</v>
      </c>
      <c r="K2480" s="1011" t="s">
        <v>1329</v>
      </c>
      <c r="L2480" s="1011" t="s">
        <v>47</v>
      </c>
      <c r="M2480" s="1011" t="s">
        <v>198</v>
      </c>
      <c r="N2480" s="1011">
        <v>0</v>
      </c>
      <c r="O2480" s="1011">
        <v>0</v>
      </c>
      <c r="P2480" s="1011">
        <v>0</v>
      </c>
      <c r="Q2480" s="1011">
        <v>0</v>
      </c>
      <c r="R2480" s="1011">
        <v>0</v>
      </c>
      <c r="S2480" s="1011">
        <v>0</v>
      </c>
      <c r="T2480" s="1011">
        <v>0</v>
      </c>
      <c r="U2480" s="1011">
        <v>0</v>
      </c>
      <c r="V2480" s="1011">
        <v>0</v>
      </c>
      <c r="W2480" s="1011" t="s">
        <v>1355</v>
      </c>
      <c r="X2480" s="1011" t="s">
        <v>1331</v>
      </c>
      <c r="Y2480" s="1011" t="s">
        <v>2449</v>
      </c>
      <c r="Z2480" s="1011" t="s">
        <v>2450</v>
      </c>
      <c r="AA2480" s="1011" t="s">
        <v>2451</v>
      </c>
      <c r="AB2480" s="1011" t="s">
        <v>140</v>
      </c>
    </row>
    <row r="2481" spans="1:28" x14ac:dyDescent="0.25">
      <c r="A2481" s="1011">
        <v>94251014</v>
      </c>
      <c r="B2481" s="1011" t="s">
        <v>1937</v>
      </c>
      <c r="C2481" s="1011" t="s">
        <v>1326</v>
      </c>
      <c r="D2481" s="1011" t="s">
        <v>1</v>
      </c>
      <c r="E2481" s="1011" t="s">
        <v>135</v>
      </c>
      <c r="F2481" s="1011" t="s">
        <v>36</v>
      </c>
      <c r="G2481" s="1011" t="s">
        <v>36</v>
      </c>
      <c r="H2481" s="1011" t="s">
        <v>88</v>
      </c>
      <c r="I2481" s="1011" t="s">
        <v>1938</v>
      </c>
      <c r="J2481" s="1011" t="s">
        <v>1939</v>
      </c>
      <c r="K2481" s="1011" t="s">
        <v>1329</v>
      </c>
      <c r="L2481" s="1011" t="s">
        <v>47</v>
      </c>
      <c r="M2481" s="1011" t="s">
        <v>198</v>
      </c>
      <c r="N2481" s="1011">
        <v>54</v>
      </c>
      <c r="O2481" s="1011">
        <v>7</v>
      </c>
      <c r="P2481" s="1011">
        <v>540</v>
      </c>
      <c r="Q2481" s="1011">
        <v>11621.67</v>
      </c>
      <c r="R2481" s="1011">
        <v>1060.93</v>
      </c>
      <c r="S2481" s="1011">
        <v>178</v>
      </c>
      <c r="T2481" s="1011">
        <v>0</v>
      </c>
      <c r="U2481" s="1011">
        <v>0</v>
      </c>
      <c r="V2481" s="1011">
        <v>1060.93</v>
      </c>
      <c r="W2481" s="1011" t="s">
        <v>1940</v>
      </c>
      <c r="X2481" s="1011" t="s">
        <v>1331</v>
      </c>
      <c r="Y2481" s="1011" t="s">
        <v>1941</v>
      </c>
      <c r="AA2481" s="1011" t="s">
        <v>1942</v>
      </c>
      <c r="AB2481" s="1011" t="s">
        <v>140</v>
      </c>
    </row>
    <row r="2482" spans="1:28" x14ac:dyDescent="0.25">
      <c r="A2482" s="1011">
        <v>74072976</v>
      </c>
      <c r="B2482" s="1011" t="s">
        <v>2187</v>
      </c>
      <c r="C2482" s="1011" t="s">
        <v>1326</v>
      </c>
      <c r="D2482" s="1011" t="s">
        <v>1</v>
      </c>
      <c r="E2482" s="1011" t="s">
        <v>135</v>
      </c>
      <c r="F2482" s="1011" t="s">
        <v>34</v>
      </c>
      <c r="G2482" s="1011" t="s">
        <v>34</v>
      </c>
      <c r="H2482" s="1011" t="s">
        <v>89</v>
      </c>
      <c r="I2482" s="1011" t="s">
        <v>2188</v>
      </c>
      <c r="J2482" s="1011" t="s">
        <v>1328</v>
      </c>
      <c r="K2482" s="1011" t="s">
        <v>1329</v>
      </c>
      <c r="L2482" s="1011" t="s">
        <v>47</v>
      </c>
      <c r="M2482" s="1011" t="s">
        <v>198</v>
      </c>
      <c r="N2482" s="1011">
        <v>10</v>
      </c>
      <c r="O2482" s="1011">
        <v>10</v>
      </c>
      <c r="P2482" s="1011">
        <v>103.4</v>
      </c>
      <c r="Q2482" s="1011">
        <v>319.52</v>
      </c>
      <c r="R2482" s="1011">
        <v>30.15</v>
      </c>
      <c r="S2482" s="1011">
        <v>51.36549454</v>
      </c>
      <c r="T2482" s="1011">
        <v>0</v>
      </c>
      <c r="U2482" s="1011">
        <v>0</v>
      </c>
      <c r="V2482" s="1011">
        <v>30.15</v>
      </c>
      <c r="W2482" s="1011" t="s">
        <v>1330</v>
      </c>
      <c r="X2482" s="1011" t="s">
        <v>1331</v>
      </c>
      <c r="Y2482" s="1011" t="s">
        <v>2189</v>
      </c>
      <c r="AA2482" s="1011" t="s">
        <v>2190</v>
      </c>
      <c r="AB2482" s="1011" t="s">
        <v>140</v>
      </c>
    </row>
    <row r="2483" spans="1:28" x14ac:dyDescent="0.25">
      <c r="A2483" s="1011">
        <v>73754913</v>
      </c>
      <c r="B2483" s="1011" t="s">
        <v>1778</v>
      </c>
      <c r="C2483" s="1011" t="s">
        <v>1326</v>
      </c>
      <c r="D2483" s="1011" t="s">
        <v>1</v>
      </c>
      <c r="E2483" s="1011" t="s">
        <v>135</v>
      </c>
      <c r="F2483" s="1011" t="s">
        <v>0</v>
      </c>
      <c r="G2483" s="1011" t="s">
        <v>0</v>
      </c>
      <c r="H2483" s="1011" t="s">
        <v>104</v>
      </c>
      <c r="I2483" s="1011" t="s">
        <v>1779</v>
      </c>
      <c r="J2483" s="1011" t="s">
        <v>1780</v>
      </c>
      <c r="K2483" s="1011" t="s">
        <v>1329</v>
      </c>
      <c r="L2483" s="1011" t="s">
        <v>47</v>
      </c>
      <c r="M2483" s="1011" t="s">
        <v>198</v>
      </c>
      <c r="N2483" s="1011">
        <v>13</v>
      </c>
      <c r="O2483" s="1011">
        <v>1</v>
      </c>
      <c r="P2483" s="1011">
        <v>181.9</v>
      </c>
      <c r="Q2483" s="1011">
        <v>685.25</v>
      </c>
      <c r="R2483" s="1011">
        <v>234.58</v>
      </c>
      <c r="S2483" s="1011">
        <v>6.2343800099999997</v>
      </c>
      <c r="T2483" s="1011">
        <v>0</v>
      </c>
      <c r="U2483" s="1011">
        <v>0</v>
      </c>
      <c r="V2483" s="1011">
        <v>234.58</v>
      </c>
      <c r="W2483" s="1011" t="s">
        <v>1781</v>
      </c>
      <c r="X2483" s="1011" t="s">
        <v>1331</v>
      </c>
      <c r="Y2483" s="1011" t="s">
        <v>1782</v>
      </c>
      <c r="AA2483" s="1011" t="s">
        <v>1783</v>
      </c>
      <c r="AB2483" s="1011" t="s">
        <v>140</v>
      </c>
    </row>
    <row r="2484" spans="1:28" x14ac:dyDescent="0.25">
      <c r="A2484" s="1011">
        <v>34165688</v>
      </c>
      <c r="B2484" s="1011" t="s">
        <v>2335</v>
      </c>
      <c r="C2484" s="1011" t="s">
        <v>1326</v>
      </c>
      <c r="D2484" s="1011" t="s">
        <v>1</v>
      </c>
      <c r="E2484" s="1011" t="s">
        <v>135</v>
      </c>
      <c r="F2484" s="1011" t="s">
        <v>6</v>
      </c>
      <c r="G2484" s="1011" t="s">
        <v>6</v>
      </c>
      <c r="H2484" s="1011" t="s">
        <v>89</v>
      </c>
      <c r="I2484" s="1011" t="s">
        <v>2336</v>
      </c>
      <c r="J2484" s="1011" t="s">
        <v>1354</v>
      </c>
      <c r="K2484" s="1011" t="s">
        <v>1329</v>
      </c>
      <c r="L2484" s="1011" t="s">
        <v>47</v>
      </c>
      <c r="M2484" s="1011" t="s">
        <v>198</v>
      </c>
      <c r="N2484" s="1011">
        <v>28</v>
      </c>
      <c r="O2484" s="1011">
        <v>28</v>
      </c>
      <c r="P2484" s="1011">
        <v>280</v>
      </c>
      <c r="Q2484" s="1011">
        <v>853.45</v>
      </c>
      <c r="R2484" s="1011">
        <v>143.25</v>
      </c>
      <c r="S2484" s="1011">
        <v>219.64416800999999</v>
      </c>
      <c r="T2484" s="1011">
        <v>0</v>
      </c>
      <c r="U2484" s="1011">
        <v>0</v>
      </c>
      <c r="V2484" s="1011">
        <v>143.25</v>
      </c>
      <c r="W2484" s="1011" t="s">
        <v>1355</v>
      </c>
      <c r="X2484" s="1011" t="s">
        <v>1331</v>
      </c>
      <c r="Y2484" s="1011" t="s">
        <v>2337</v>
      </c>
      <c r="AA2484" s="1011" t="s">
        <v>2338</v>
      </c>
      <c r="AB2484" s="1011" t="s">
        <v>140</v>
      </c>
    </row>
    <row r="2485" spans="1:28" x14ac:dyDescent="0.25">
      <c r="A2485" s="1011">
        <v>84105592</v>
      </c>
      <c r="B2485" s="1011" t="s">
        <v>2478</v>
      </c>
      <c r="C2485" s="1011" t="s">
        <v>1326</v>
      </c>
      <c r="D2485" s="1011" t="s">
        <v>1</v>
      </c>
      <c r="E2485" s="1011" t="s">
        <v>135</v>
      </c>
      <c r="F2485" s="1011" t="s">
        <v>11</v>
      </c>
      <c r="G2485" s="1011" t="s">
        <v>11</v>
      </c>
      <c r="H2485" s="1011" t="s">
        <v>529</v>
      </c>
      <c r="I2485" s="1011" t="s">
        <v>2479</v>
      </c>
      <c r="J2485" s="1011" t="s">
        <v>1360</v>
      </c>
      <c r="K2485" s="1011" t="s">
        <v>1329</v>
      </c>
      <c r="L2485" s="1011" t="s">
        <v>47</v>
      </c>
      <c r="M2485" s="1011" t="s">
        <v>198</v>
      </c>
      <c r="N2485" s="1011">
        <v>22</v>
      </c>
      <c r="O2485" s="1011">
        <v>0</v>
      </c>
      <c r="P2485" s="1011">
        <v>1483.95</v>
      </c>
      <c r="Q2485" s="1011">
        <v>6360.95</v>
      </c>
      <c r="R2485" s="1011">
        <v>623.20000000000005</v>
      </c>
      <c r="S2485" s="1011">
        <v>170.54239213</v>
      </c>
      <c r="T2485" s="1011">
        <v>0</v>
      </c>
      <c r="U2485" s="1011">
        <v>0</v>
      </c>
      <c r="V2485" s="1011">
        <v>623.20000000000005</v>
      </c>
      <c r="W2485" s="1011" t="s">
        <v>1361</v>
      </c>
      <c r="X2485" s="1011" t="s">
        <v>1331</v>
      </c>
      <c r="Y2485" s="1011" t="s">
        <v>2480</v>
      </c>
      <c r="AA2485" s="1011" t="s">
        <v>2481</v>
      </c>
      <c r="AB2485" s="1011" t="s">
        <v>140</v>
      </c>
    </row>
    <row r="2486" spans="1:28" x14ac:dyDescent="0.25">
      <c r="A2486" s="1011">
        <v>4180501</v>
      </c>
      <c r="B2486" s="1011" t="s">
        <v>1697</v>
      </c>
      <c r="C2486" s="1011" t="s">
        <v>1326</v>
      </c>
      <c r="D2486" s="1011" t="s">
        <v>1</v>
      </c>
      <c r="E2486" s="1011" t="s">
        <v>135</v>
      </c>
      <c r="F2486" s="1011" t="s">
        <v>14</v>
      </c>
      <c r="G2486" s="1011" t="s">
        <v>14</v>
      </c>
      <c r="H2486" s="1011" t="s">
        <v>100</v>
      </c>
      <c r="I2486" s="1011" t="s">
        <v>1698</v>
      </c>
      <c r="J2486" s="1011" t="s">
        <v>1528</v>
      </c>
      <c r="K2486" s="1011" t="s">
        <v>1329</v>
      </c>
      <c r="L2486" s="1011" t="s">
        <v>47</v>
      </c>
      <c r="M2486" s="1011" t="s">
        <v>198</v>
      </c>
      <c r="N2486" s="1011">
        <v>35.166699999999999</v>
      </c>
      <c r="O2486" s="1011">
        <v>32.166699999999999</v>
      </c>
      <c r="P2486" s="1011">
        <v>829</v>
      </c>
      <c r="Q2486" s="1011">
        <v>2293.9</v>
      </c>
      <c r="R2486" s="1011">
        <v>236.05</v>
      </c>
      <c r="S2486" s="1011">
        <v>241.62708230000001</v>
      </c>
      <c r="T2486" s="1011">
        <v>0</v>
      </c>
      <c r="U2486" s="1011">
        <v>0</v>
      </c>
      <c r="V2486" s="1011">
        <v>236.05</v>
      </c>
      <c r="W2486" s="1011" t="s">
        <v>1529</v>
      </c>
      <c r="X2486" s="1011" t="s">
        <v>1331</v>
      </c>
      <c r="Y2486" s="1011" t="s">
        <v>1699</v>
      </c>
      <c r="AA2486" s="1011" t="s">
        <v>1700</v>
      </c>
      <c r="AB2486" s="1011" t="s">
        <v>140</v>
      </c>
    </row>
    <row r="2487" spans="1:28" x14ac:dyDescent="0.25">
      <c r="A2487" s="1011">
        <v>4224762</v>
      </c>
      <c r="B2487" s="1011" t="s">
        <v>2154</v>
      </c>
      <c r="C2487" s="1011" t="s">
        <v>1326</v>
      </c>
      <c r="D2487" s="1011" t="s">
        <v>1</v>
      </c>
      <c r="E2487" s="1011" t="s">
        <v>135</v>
      </c>
      <c r="F2487" s="1011" t="s">
        <v>0</v>
      </c>
      <c r="G2487" s="1011" t="s">
        <v>0</v>
      </c>
      <c r="H2487" s="1011" t="s">
        <v>102</v>
      </c>
      <c r="I2487" s="1011" t="s">
        <v>2155</v>
      </c>
      <c r="J2487" s="1011" t="s">
        <v>1504</v>
      </c>
      <c r="K2487" s="1011" t="s">
        <v>1329</v>
      </c>
      <c r="L2487" s="1011" t="s">
        <v>47</v>
      </c>
      <c r="M2487" s="1011" t="s">
        <v>198</v>
      </c>
      <c r="N2487" s="1011">
        <v>15</v>
      </c>
      <c r="O2487" s="1011">
        <v>3</v>
      </c>
      <c r="P2487" s="1011">
        <v>207.23</v>
      </c>
      <c r="Q2487" s="1011">
        <v>540.64</v>
      </c>
      <c r="R2487" s="1011">
        <v>167.88</v>
      </c>
      <c r="S2487" s="1011">
        <v>50.089142870000003</v>
      </c>
      <c r="T2487" s="1011">
        <v>0</v>
      </c>
      <c r="U2487" s="1011">
        <v>0</v>
      </c>
      <c r="V2487" s="1011">
        <v>167.88</v>
      </c>
      <c r="W2487" s="1011" t="s">
        <v>1505</v>
      </c>
      <c r="X2487" s="1011" t="s">
        <v>1331</v>
      </c>
      <c r="Y2487" s="1011" t="s">
        <v>2156</v>
      </c>
      <c r="AA2487" s="1011" t="s">
        <v>2157</v>
      </c>
      <c r="AB2487" s="1011" t="s">
        <v>140</v>
      </c>
    </row>
    <row r="2488" spans="1:28" x14ac:dyDescent="0.25">
      <c r="A2488" s="1011">
        <v>13758214</v>
      </c>
      <c r="B2488" s="1011" t="s">
        <v>2437</v>
      </c>
      <c r="C2488" s="1011" t="s">
        <v>1326</v>
      </c>
      <c r="D2488" s="1011" t="s">
        <v>1</v>
      </c>
      <c r="E2488" s="1011" t="s">
        <v>135</v>
      </c>
      <c r="F2488" s="1011" t="s">
        <v>35</v>
      </c>
      <c r="G2488" s="1011" t="s">
        <v>35</v>
      </c>
      <c r="H2488" s="1011" t="s">
        <v>98</v>
      </c>
      <c r="I2488" s="1011" t="s">
        <v>1656</v>
      </c>
      <c r="J2488" s="1011" t="s">
        <v>1657</v>
      </c>
      <c r="K2488" s="1011" t="s">
        <v>1329</v>
      </c>
      <c r="L2488" s="1011" t="s">
        <v>47</v>
      </c>
      <c r="M2488" s="1011" t="s">
        <v>198</v>
      </c>
      <c r="N2488" s="1011">
        <v>16</v>
      </c>
      <c r="O2488" s="1011">
        <v>16</v>
      </c>
      <c r="P2488" s="1011">
        <v>386.95</v>
      </c>
      <c r="Q2488" s="1011">
        <v>266.95999999999998</v>
      </c>
      <c r="R2488" s="1011">
        <v>39.450000000000003</v>
      </c>
      <c r="S2488" s="1011">
        <v>58.65</v>
      </c>
      <c r="T2488" s="1011">
        <v>0</v>
      </c>
      <c r="U2488" s="1011">
        <v>0</v>
      </c>
      <c r="V2488" s="1011">
        <v>39.450000000000003</v>
      </c>
      <c r="W2488" s="1011" t="s">
        <v>1658</v>
      </c>
      <c r="X2488" s="1011" t="s">
        <v>1331</v>
      </c>
      <c r="Y2488" s="1011" t="s">
        <v>2438</v>
      </c>
      <c r="AA2488" s="1011" t="s">
        <v>2439</v>
      </c>
      <c r="AB2488" s="1011" t="s">
        <v>140</v>
      </c>
    </row>
    <row r="2489" spans="1:28" x14ac:dyDescent="0.25">
      <c r="A2489" s="1011">
        <v>74235227</v>
      </c>
      <c r="B2489" s="1011" t="s">
        <v>2290</v>
      </c>
      <c r="C2489" s="1011" t="s">
        <v>1326</v>
      </c>
      <c r="D2489" s="1011" t="s">
        <v>1</v>
      </c>
      <c r="E2489" s="1011" t="s">
        <v>135</v>
      </c>
      <c r="F2489" s="1011" t="s">
        <v>34</v>
      </c>
      <c r="G2489" s="1011" t="s">
        <v>34</v>
      </c>
      <c r="H2489" s="1011" t="s">
        <v>87</v>
      </c>
      <c r="I2489" s="1011" t="s">
        <v>1662</v>
      </c>
      <c r="J2489" s="1011" t="s">
        <v>1663</v>
      </c>
      <c r="K2489" s="1011" t="s">
        <v>1329</v>
      </c>
      <c r="L2489" s="1011" t="s">
        <v>47</v>
      </c>
      <c r="M2489" s="1011" t="s">
        <v>198</v>
      </c>
      <c r="N2489" s="1011">
        <v>3</v>
      </c>
      <c r="O2489" s="1011">
        <v>0</v>
      </c>
      <c r="P2489" s="1011">
        <v>90</v>
      </c>
      <c r="Q2489" s="1011">
        <v>494.35</v>
      </c>
      <c r="R2489" s="1011">
        <v>92.35</v>
      </c>
      <c r="S2489" s="1011">
        <v>5.4</v>
      </c>
      <c r="T2489" s="1011">
        <v>0</v>
      </c>
      <c r="U2489" s="1011">
        <v>0</v>
      </c>
      <c r="V2489" s="1011">
        <v>92.35</v>
      </c>
      <c r="W2489" s="1011" t="s">
        <v>1664</v>
      </c>
      <c r="X2489" s="1011" t="s">
        <v>1331</v>
      </c>
      <c r="Y2489" s="1011" t="s">
        <v>2291</v>
      </c>
      <c r="AA2489" s="1011" t="s">
        <v>2292</v>
      </c>
      <c r="AB2489" s="1011" t="s">
        <v>140</v>
      </c>
    </row>
    <row r="2490" spans="1:28" x14ac:dyDescent="0.25">
      <c r="A2490" s="1011">
        <v>33757618</v>
      </c>
      <c r="B2490" s="1011" t="s">
        <v>1502</v>
      </c>
      <c r="C2490" s="1011" t="s">
        <v>1326</v>
      </c>
      <c r="D2490" s="1011" t="s">
        <v>1</v>
      </c>
      <c r="E2490" s="1011" t="s">
        <v>135</v>
      </c>
      <c r="F2490" s="1011" t="s">
        <v>14</v>
      </c>
      <c r="G2490" s="1011" t="s">
        <v>14</v>
      </c>
      <c r="H2490" s="1011" t="s">
        <v>87</v>
      </c>
      <c r="I2490" s="1011" t="s">
        <v>1503</v>
      </c>
      <c r="J2490" s="1011" t="s">
        <v>1504</v>
      </c>
      <c r="K2490" s="1011" t="s">
        <v>1329</v>
      </c>
      <c r="L2490" s="1011" t="s">
        <v>47</v>
      </c>
      <c r="M2490" s="1011" t="s">
        <v>198</v>
      </c>
      <c r="N2490" s="1011">
        <v>2</v>
      </c>
      <c r="O2490" s="1011">
        <v>0</v>
      </c>
      <c r="P2490" s="1011">
        <v>48</v>
      </c>
      <c r="Q2490" s="1011">
        <v>501.34</v>
      </c>
      <c r="R2490" s="1011">
        <v>50.14</v>
      </c>
      <c r="S2490" s="1011">
        <v>0</v>
      </c>
      <c r="T2490" s="1011">
        <v>0</v>
      </c>
      <c r="U2490" s="1011">
        <v>0</v>
      </c>
      <c r="V2490" s="1011">
        <v>50.14</v>
      </c>
      <c r="W2490" s="1011" t="s">
        <v>1505</v>
      </c>
      <c r="X2490" s="1011" t="s">
        <v>1331</v>
      </c>
      <c r="Y2490" s="1011" t="s">
        <v>1506</v>
      </c>
      <c r="AA2490" s="1011" t="s">
        <v>1507</v>
      </c>
      <c r="AB2490" s="1011" t="s">
        <v>140</v>
      </c>
    </row>
    <row r="2491" spans="1:28" x14ac:dyDescent="0.25">
      <c r="A2491" s="1011">
        <v>63935860</v>
      </c>
      <c r="B2491" s="1011" t="s">
        <v>2396</v>
      </c>
      <c r="C2491" s="1011" t="s">
        <v>1326</v>
      </c>
      <c r="D2491" s="1011" t="s">
        <v>1</v>
      </c>
      <c r="E2491" s="1011" t="s">
        <v>135</v>
      </c>
      <c r="F2491" s="1011" t="s">
        <v>14</v>
      </c>
      <c r="G2491" s="1011" t="s">
        <v>14</v>
      </c>
      <c r="H2491" s="1011" t="s">
        <v>98</v>
      </c>
      <c r="I2491" s="1011" t="s">
        <v>2159</v>
      </c>
      <c r="J2491" s="1011" t="s">
        <v>2160</v>
      </c>
      <c r="K2491" s="1011" t="s">
        <v>1329</v>
      </c>
      <c r="L2491" s="1011" t="s">
        <v>47</v>
      </c>
      <c r="M2491" s="1011" t="s">
        <v>198</v>
      </c>
      <c r="N2491" s="1011">
        <v>1</v>
      </c>
      <c r="O2491" s="1011">
        <v>1</v>
      </c>
      <c r="P2491" s="1011">
        <v>45.9</v>
      </c>
      <c r="Q2491" s="1011">
        <v>28.4</v>
      </c>
      <c r="R2491" s="1011">
        <v>-0.66</v>
      </c>
      <c r="S2491" s="1011">
        <v>6.0404606999999997</v>
      </c>
      <c r="T2491" s="1011">
        <v>0</v>
      </c>
      <c r="U2491" s="1011">
        <v>0</v>
      </c>
      <c r="V2491" s="1011">
        <v>-0.66</v>
      </c>
      <c r="W2491" s="1011" t="s">
        <v>2161</v>
      </c>
      <c r="X2491" s="1011" t="s">
        <v>1331</v>
      </c>
      <c r="Y2491" s="1011" t="s">
        <v>2397</v>
      </c>
      <c r="AA2491" s="1011" t="s">
        <v>2398</v>
      </c>
      <c r="AB2491" s="1011" t="s">
        <v>140</v>
      </c>
    </row>
    <row r="2492" spans="1:28" x14ac:dyDescent="0.25">
      <c r="A2492" s="1011">
        <v>94164886</v>
      </c>
      <c r="B2492" s="1011" t="s">
        <v>2024</v>
      </c>
      <c r="C2492" s="1011" t="s">
        <v>1326</v>
      </c>
      <c r="D2492" s="1011" t="s">
        <v>1</v>
      </c>
      <c r="E2492" s="1011" t="s">
        <v>135</v>
      </c>
      <c r="F2492" s="1011" t="s">
        <v>34</v>
      </c>
      <c r="G2492" s="1011" t="s">
        <v>34</v>
      </c>
      <c r="H2492" s="1011" t="s">
        <v>529</v>
      </c>
      <c r="I2492" s="1011" t="s">
        <v>2025</v>
      </c>
      <c r="J2492" s="1011" t="s">
        <v>2026</v>
      </c>
      <c r="K2492" s="1011" t="s">
        <v>1329</v>
      </c>
      <c r="L2492" s="1011" t="s">
        <v>47</v>
      </c>
      <c r="M2492" s="1011" t="s">
        <v>198</v>
      </c>
      <c r="N2492" s="1011">
        <v>3</v>
      </c>
      <c r="O2492" s="1011">
        <v>1</v>
      </c>
      <c r="P2492" s="1011">
        <v>33.07</v>
      </c>
      <c r="Q2492" s="1011">
        <v>263.77</v>
      </c>
      <c r="R2492" s="1011">
        <v>17.24751101</v>
      </c>
      <c r="S2492" s="1011">
        <v>2.5507499999999999</v>
      </c>
      <c r="T2492" s="1011">
        <v>0.10751101</v>
      </c>
      <c r="U2492" s="1011">
        <v>0</v>
      </c>
      <c r="V2492" s="1011">
        <v>17.14</v>
      </c>
      <c r="W2492" s="1011" t="s">
        <v>2027</v>
      </c>
      <c r="X2492" s="1011" t="s">
        <v>1331</v>
      </c>
      <c r="Y2492" s="1011" t="s">
        <v>2028</v>
      </c>
      <c r="AA2492" s="1011" t="s">
        <v>2029</v>
      </c>
      <c r="AB2492" s="1011" t="s">
        <v>140</v>
      </c>
    </row>
    <row r="2493" spans="1:28" x14ac:dyDescent="0.25">
      <c r="A2493" s="1011">
        <v>53757399</v>
      </c>
      <c r="B2493" s="1011" t="s">
        <v>2021</v>
      </c>
      <c r="C2493" s="1011" t="s">
        <v>1326</v>
      </c>
      <c r="D2493" s="1011" t="s">
        <v>1</v>
      </c>
      <c r="E2493" s="1011" t="s">
        <v>135</v>
      </c>
      <c r="F2493" s="1011" t="s">
        <v>20</v>
      </c>
      <c r="G2493" s="1011" t="s">
        <v>20</v>
      </c>
      <c r="H2493" s="1011" t="s">
        <v>95</v>
      </c>
      <c r="I2493" s="1011" t="s">
        <v>1688</v>
      </c>
      <c r="J2493" s="1011" t="s">
        <v>1416</v>
      </c>
      <c r="K2493" s="1011" t="s">
        <v>1329</v>
      </c>
      <c r="L2493" s="1011" t="s">
        <v>47</v>
      </c>
      <c r="M2493" s="1011" t="s">
        <v>198</v>
      </c>
      <c r="N2493" s="1011">
        <v>441.16669999999999</v>
      </c>
      <c r="O2493" s="1011">
        <v>371.16669999999999</v>
      </c>
      <c r="P2493" s="1011">
        <v>4986.3500000000004</v>
      </c>
      <c r="Q2493" s="1011">
        <v>13620.2</v>
      </c>
      <c r="R2493" s="1011">
        <v>225.25443645999999</v>
      </c>
      <c r="S2493" s="1011">
        <v>4362.0572449600004</v>
      </c>
      <c r="T2493" s="1011">
        <v>-4.556354E-2</v>
      </c>
      <c r="U2493" s="1011">
        <v>0</v>
      </c>
      <c r="V2493" s="1011">
        <v>225.3</v>
      </c>
      <c r="W2493" s="1011" t="s">
        <v>1397</v>
      </c>
      <c r="X2493" s="1011" t="s">
        <v>1331</v>
      </c>
      <c r="Y2493" s="1011" t="s">
        <v>2022</v>
      </c>
      <c r="AA2493" s="1011" t="s">
        <v>2023</v>
      </c>
      <c r="AB2493" s="1011" t="s">
        <v>140</v>
      </c>
    </row>
    <row r="2494" spans="1:28" x14ac:dyDescent="0.25">
      <c r="A2494" s="1011">
        <v>44143477</v>
      </c>
      <c r="B2494" s="1011" t="s">
        <v>1845</v>
      </c>
      <c r="C2494" s="1011" t="s">
        <v>1326</v>
      </c>
      <c r="D2494" s="1011" t="s">
        <v>1</v>
      </c>
      <c r="E2494" s="1011" t="s">
        <v>135</v>
      </c>
      <c r="F2494" s="1011" t="s">
        <v>14</v>
      </c>
      <c r="G2494" s="1011" t="s">
        <v>14</v>
      </c>
      <c r="H2494" s="1011" t="s">
        <v>92</v>
      </c>
      <c r="I2494" s="1011" t="s">
        <v>1410</v>
      </c>
      <c r="J2494" s="1011" t="s">
        <v>1411</v>
      </c>
      <c r="K2494" s="1011" t="s">
        <v>1329</v>
      </c>
      <c r="L2494" s="1011" t="s">
        <v>47</v>
      </c>
      <c r="M2494" s="1011" t="s">
        <v>198</v>
      </c>
      <c r="N2494" s="1011">
        <v>441</v>
      </c>
      <c r="O2494" s="1011">
        <v>441</v>
      </c>
      <c r="P2494" s="1011">
        <v>15455</v>
      </c>
      <c r="Q2494" s="1011">
        <v>10718.92</v>
      </c>
      <c r="R2494" s="1011">
        <v>390.22</v>
      </c>
      <c r="S2494" s="1011">
        <v>1840.9863059500001</v>
      </c>
      <c r="T2494" s="1011">
        <v>0</v>
      </c>
      <c r="U2494" s="1011">
        <v>0</v>
      </c>
      <c r="V2494" s="1011">
        <v>390.22</v>
      </c>
      <c r="W2494" s="1011" t="s">
        <v>80</v>
      </c>
      <c r="X2494" s="1011" t="s">
        <v>1331</v>
      </c>
      <c r="Y2494" s="1011" t="s">
        <v>1846</v>
      </c>
      <c r="AA2494" s="1011" t="s">
        <v>1847</v>
      </c>
      <c r="AB2494" s="1011" t="s">
        <v>140</v>
      </c>
    </row>
    <row r="2495" spans="1:28" x14ac:dyDescent="0.25">
      <c r="A2495" s="1011">
        <v>93756971</v>
      </c>
      <c r="B2495" s="1011" t="s">
        <v>1455</v>
      </c>
      <c r="C2495" s="1011" t="s">
        <v>1326</v>
      </c>
      <c r="D2495" s="1011" t="s">
        <v>1</v>
      </c>
      <c r="E2495" s="1011" t="s">
        <v>135</v>
      </c>
      <c r="F2495" s="1011" t="s">
        <v>6</v>
      </c>
      <c r="G2495" s="1011" t="s">
        <v>6</v>
      </c>
      <c r="H2495" s="1011" t="s">
        <v>90</v>
      </c>
      <c r="I2495" s="1011" t="s">
        <v>1456</v>
      </c>
      <c r="J2495" s="1011" t="s">
        <v>1457</v>
      </c>
      <c r="K2495" s="1011" t="s">
        <v>1329</v>
      </c>
      <c r="L2495" s="1011" t="s">
        <v>47</v>
      </c>
      <c r="M2495" s="1011" t="s">
        <v>198</v>
      </c>
      <c r="N2495" s="1011">
        <v>847</v>
      </c>
      <c r="O2495" s="1011">
        <v>748</v>
      </c>
      <c r="P2495" s="1011">
        <v>18557.47</v>
      </c>
      <c r="Q2495" s="1011">
        <v>41999.77</v>
      </c>
      <c r="R2495" s="1011">
        <v>9179.8485691999995</v>
      </c>
      <c r="S2495" s="1011">
        <v>4606.5118438</v>
      </c>
      <c r="T2495" s="1011">
        <v>-0.16143080000000001</v>
      </c>
      <c r="U2495" s="1011">
        <v>0</v>
      </c>
      <c r="V2495" s="1011">
        <v>9180.01</v>
      </c>
      <c r="W2495" s="1011" t="s">
        <v>1458</v>
      </c>
      <c r="X2495" s="1011" t="s">
        <v>1331</v>
      </c>
      <c r="Y2495" s="1011" t="s">
        <v>1459</v>
      </c>
      <c r="AA2495" s="1011" t="s">
        <v>1460</v>
      </c>
      <c r="AB2495" s="1011" t="s">
        <v>140</v>
      </c>
    </row>
    <row r="2496" spans="1:28" x14ac:dyDescent="0.25">
      <c r="A2496" s="1011">
        <v>93757037</v>
      </c>
      <c r="B2496" s="1011" t="s">
        <v>2273</v>
      </c>
      <c r="C2496" s="1011" t="s">
        <v>1326</v>
      </c>
      <c r="D2496" s="1011" t="s">
        <v>1</v>
      </c>
      <c r="E2496" s="1011" t="s">
        <v>135</v>
      </c>
      <c r="F2496" s="1011" t="s">
        <v>0</v>
      </c>
      <c r="G2496" s="1011" t="s">
        <v>0</v>
      </c>
      <c r="H2496" s="1011" t="s">
        <v>94</v>
      </c>
      <c r="I2496" s="1011" t="s">
        <v>2060</v>
      </c>
      <c r="J2496" s="1011" t="s">
        <v>2061</v>
      </c>
      <c r="K2496" s="1011" t="s">
        <v>1329</v>
      </c>
      <c r="L2496" s="1011" t="s">
        <v>47</v>
      </c>
      <c r="M2496" s="1011" t="s">
        <v>198</v>
      </c>
      <c r="N2496" s="1011">
        <v>213.25</v>
      </c>
      <c r="O2496" s="1011">
        <v>204.25</v>
      </c>
      <c r="P2496" s="1011">
        <v>7617</v>
      </c>
      <c r="Q2496" s="1011">
        <v>5090.4399999999996</v>
      </c>
      <c r="R2496" s="1011">
        <v>741.57</v>
      </c>
      <c r="S2496" s="1011">
        <v>658.23788080999998</v>
      </c>
      <c r="T2496" s="1011">
        <v>0</v>
      </c>
      <c r="U2496" s="1011">
        <v>0</v>
      </c>
      <c r="V2496" s="1011">
        <v>741.57</v>
      </c>
      <c r="W2496" s="1011" t="s">
        <v>2062</v>
      </c>
      <c r="X2496" s="1011" t="s">
        <v>1331</v>
      </c>
      <c r="Y2496" s="1011" t="s">
        <v>2274</v>
      </c>
      <c r="AA2496" s="1011" t="s">
        <v>2275</v>
      </c>
      <c r="AB2496" s="1011" t="s">
        <v>140</v>
      </c>
    </row>
    <row r="2497" spans="1:28" x14ac:dyDescent="0.25">
      <c r="A2497" s="1011">
        <v>44114049</v>
      </c>
      <c r="B2497" s="1011" t="s">
        <v>2547</v>
      </c>
      <c r="C2497" s="1011" t="s">
        <v>1326</v>
      </c>
      <c r="D2497" s="1011" t="s">
        <v>1</v>
      </c>
      <c r="E2497" s="1011" t="s">
        <v>135</v>
      </c>
      <c r="F2497" s="1011" t="s">
        <v>15</v>
      </c>
      <c r="G2497" s="1011" t="s">
        <v>15</v>
      </c>
      <c r="H2497" s="1011" t="s">
        <v>101</v>
      </c>
      <c r="I2497" s="1011" t="s">
        <v>2548</v>
      </c>
      <c r="J2497" s="1011" t="s">
        <v>1499</v>
      </c>
      <c r="K2497" s="1011" t="s">
        <v>1329</v>
      </c>
      <c r="L2497" s="1011" t="s">
        <v>47</v>
      </c>
      <c r="M2497" s="1011" t="s">
        <v>198</v>
      </c>
      <c r="N2497" s="1011">
        <v>23.416699999999999</v>
      </c>
      <c r="O2497" s="1011">
        <v>19.416699999999999</v>
      </c>
      <c r="P2497" s="1011">
        <v>665.13</v>
      </c>
      <c r="Q2497" s="1011">
        <v>973.63</v>
      </c>
      <c r="R2497" s="1011">
        <v>160.27000000000001</v>
      </c>
      <c r="S2497" s="1011">
        <v>167.34413006</v>
      </c>
      <c r="T2497" s="1011">
        <v>0</v>
      </c>
      <c r="U2497" s="1011">
        <v>0</v>
      </c>
      <c r="V2497" s="1011">
        <v>160.27000000000001</v>
      </c>
      <c r="W2497" s="1011" t="s">
        <v>1361</v>
      </c>
      <c r="X2497" s="1011" t="s">
        <v>1331</v>
      </c>
      <c r="Y2497" s="1011" t="s">
        <v>2549</v>
      </c>
      <c r="AA2497" s="1011" t="s">
        <v>2550</v>
      </c>
      <c r="AB2497" s="1011" t="s">
        <v>140</v>
      </c>
    </row>
    <row r="2498" spans="1:28" x14ac:dyDescent="0.25">
      <c r="A2498" s="1011">
        <v>74163817</v>
      </c>
      <c r="B2498" s="1011" t="s">
        <v>2282</v>
      </c>
      <c r="C2498" s="1011" t="s">
        <v>1326</v>
      </c>
      <c r="D2498" s="1011" t="s">
        <v>1</v>
      </c>
      <c r="E2498" s="1011" t="s">
        <v>135</v>
      </c>
      <c r="F2498" s="1011" t="s">
        <v>11</v>
      </c>
      <c r="G2498" s="1011" t="s">
        <v>11</v>
      </c>
      <c r="H2498" s="1011" t="s">
        <v>95</v>
      </c>
      <c r="I2498" s="1011" t="s">
        <v>2283</v>
      </c>
      <c r="J2498" s="1011" t="s">
        <v>1693</v>
      </c>
      <c r="K2498" s="1011" t="s">
        <v>1329</v>
      </c>
      <c r="L2498" s="1011" t="s">
        <v>47</v>
      </c>
      <c r="M2498" s="1011" t="s">
        <v>198</v>
      </c>
      <c r="N2498" s="1011">
        <v>395.5</v>
      </c>
      <c r="O2498" s="1011">
        <v>203.5</v>
      </c>
      <c r="P2498" s="1011">
        <v>5013.1400000000003</v>
      </c>
      <c r="Q2498" s="1011">
        <v>12227.08</v>
      </c>
      <c r="R2498" s="1011">
        <v>314.54617080999998</v>
      </c>
      <c r="S2498" s="1011">
        <v>3344.6087727600002</v>
      </c>
      <c r="T2498" s="1011">
        <v>-1.382919E-2</v>
      </c>
      <c r="U2498" s="1011">
        <v>0</v>
      </c>
      <c r="V2498" s="1011">
        <v>314.56</v>
      </c>
      <c r="W2498" s="1011" t="s">
        <v>1694</v>
      </c>
      <c r="X2498" s="1011" t="s">
        <v>1331</v>
      </c>
      <c r="Y2498" s="1011" t="s">
        <v>2284</v>
      </c>
      <c r="AA2498" s="1011" t="s">
        <v>2285</v>
      </c>
      <c r="AB2498" s="1011" t="s">
        <v>140</v>
      </c>
    </row>
    <row r="2499" spans="1:28" x14ac:dyDescent="0.25">
      <c r="A2499" s="1011">
        <v>74253238</v>
      </c>
      <c r="B2499" s="1011" t="s">
        <v>2373</v>
      </c>
      <c r="C2499" s="1011" t="s">
        <v>1326</v>
      </c>
      <c r="D2499" s="1011" t="s">
        <v>1</v>
      </c>
      <c r="E2499" s="1011" t="s">
        <v>135</v>
      </c>
      <c r="F2499" s="1011" t="s">
        <v>69</v>
      </c>
      <c r="G2499" s="1011" t="s">
        <v>69</v>
      </c>
      <c r="H2499" s="1011" t="s">
        <v>102</v>
      </c>
      <c r="I2499" s="1011" t="s">
        <v>2374</v>
      </c>
      <c r="J2499" s="1011" t="s">
        <v>1328</v>
      </c>
      <c r="K2499" s="1011" t="s">
        <v>1329</v>
      </c>
      <c r="L2499" s="1011" t="s">
        <v>47</v>
      </c>
      <c r="M2499" s="1011" t="s">
        <v>198</v>
      </c>
      <c r="N2499" s="1011">
        <v>85</v>
      </c>
      <c r="O2499" s="1011">
        <v>67</v>
      </c>
      <c r="P2499" s="1011">
        <v>1306.8</v>
      </c>
      <c r="Q2499" s="1011">
        <v>5706.94</v>
      </c>
      <c r="R2499" s="1011">
        <v>1158.3800000000001</v>
      </c>
      <c r="S2499" s="1011">
        <v>979.34407496999995</v>
      </c>
      <c r="T2499" s="1011">
        <v>0</v>
      </c>
      <c r="U2499" s="1011">
        <v>0</v>
      </c>
      <c r="V2499" s="1011">
        <v>1158.3800000000001</v>
      </c>
      <c r="W2499" s="1011" t="s">
        <v>1330</v>
      </c>
      <c r="X2499" s="1011" t="s">
        <v>1331</v>
      </c>
      <c r="Y2499" s="1011" t="s">
        <v>2375</v>
      </c>
      <c r="AA2499" s="1011" t="s">
        <v>2376</v>
      </c>
      <c r="AB2499" s="1011" t="s">
        <v>140</v>
      </c>
    </row>
    <row r="2500" spans="1:28" x14ac:dyDescent="0.25">
      <c r="A2500" s="1011">
        <v>44256188</v>
      </c>
      <c r="B2500" s="1011" t="s">
        <v>2360</v>
      </c>
      <c r="C2500" s="1011" t="s">
        <v>1326</v>
      </c>
      <c r="D2500" s="1011" t="s">
        <v>1</v>
      </c>
      <c r="E2500" s="1011" t="s">
        <v>135</v>
      </c>
      <c r="F2500" s="1011" t="s">
        <v>11</v>
      </c>
      <c r="G2500" s="1011" t="s">
        <v>11</v>
      </c>
      <c r="H2500" s="1011" t="s">
        <v>97</v>
      </c>
      <c r="I2500" s="1011" t="s">
        <v>2361</v>
      </c>
      <c r="J2500" s="1011" t="s">
        <v>1574</v>
      </c>
      <c r="K2500" s="1011" t="s">
        <v>1329</v>
      </c>
      <c r="L2500" s="1011" t="s">
        <v>47</v>
      </c>
      <c r="M2500" s="1011" t="s">
        <v>198</v>
      </c>
      <c r="N2500" s="1011">
        <v>970</v>
      </c>
      <c r="O2500" s="1011">
        <v>519</v>
      </c>
      <c r="P2500" s="1011">
        <v>26932.560000000001</v>
      </c>
      <c r="Q2500" s="1011">
        <v>27415.68</v>
      </c>
      <c r="R2500" s="1011">
        <v>2520.2399999999998</v>
      </c>
      <c r="S2500" s="1011">
        <v>4626.4468823500001</v>
      </c>
      <c r="T2500" s="1011">
        <v>0</v>
      </c>
      <c r="U2500" s="1011">
        <v>0</v>
      </c>
      <c r="V2500" s="1011">
        <v>2520.2399999999998</v>
      </c>
      <c r="W2500" s="1011" t="s">
        <v>1575</v>
      </c>
      <c r="X2500" s="1011" t="s">
        <v>1331</v>
      </c>
      <c r="Y2500" s="1011" t="s">
        <v>2362</v>
      </c>
      <c r="AA2500" s="1011" t="s">
        <v>1921</v>
      </c>
      <c r="AB2500" s="1011" t="s">
        <v>140</v>
      </c>
    </row>
    <row r="2501" spans="1:28" x14ac:dyDescent="0.25">
      <c r="A2501" s="1011">
        <v>64042203</v>
      </c>
      <c r="B2501" s="1011" t="s">
        <v>1532</v>
      </c>
      <c r="C2501" s="1011" t="s">
        <v>1326</v>
      </c>
      <c r="D2501" s="1011" t="s">
        <v>1</v>
      </c>
      <c r="E2501" s="1011" t="s">
        <v>135</v>
      </c>
      <c r="F2501" s="1011" t="s">
        <v>20</v>
      </c>
      <c r="G2501" s="1011" t="s">
        <v>20</v>
      </c>
      <c r="H2501" s="1011" t="s">
        <v>95</v>
      </c>
      <c r="I2501" s="1011" t="s">
        <v>1533</v>
      </c>
      <c r="J2501" s="1011" t="s">
        <v>1534</v>
      </c>
      <c r="K2501" s="1011" t="s">
        <v>1329</v>
      </c>
      <c r="L2501" s="1011" t="s">
        <v>47</v>
      </c>
      <c r="M2501" s="1011" t="s">
        <v>198</v>
      </c>
      <c r="N2501" s="1011">
        <v>670</v>
      </c>
      <c r="O2501" s="1011">
        <v>312</v>
      </c>
      <c r="P2501" s="1011">
        <v>6831.85</v>
      </c>
      <c r="Q2501" s="1011">
        <v>24286.07</v>
      </c>
      <c r="R2501" s="1011">
        <v>-625.89469561999999</v>
      </c>
      <c r="S2501" s="1011">
        <v>7436.20656065</v>
      </c>
      <c r="T2501" s="1011">
        <v>-8.5046956199999997</v>
      </c>
      <c r="U2501" s="1011">
        <v>91.2</v>
      </c>
      <c r="V2501" s="1011">
        <v>-526.19000000000005</v>
      </c>
      <c r="W2501" s="1011" t="s">
        <v>1535</v>
      </c>
      <c r="X2501" s="1011" t="s">
        <v>1331</v>
      </c>
      <c r="Y2501" s="1011" t="s">
        <v>1536</v>
      </c>
      <c r="AA2501" s="1011" t="s">
        <v>1537</v>
      </c>
      <c r="AB2501" s="1011" t="s">
        <v>140</v>
      </c>
    </row>
    <row r="2502" spans="1:28" x14ac:dyDescent="0.25">
      <c r="A2502" s="1011">
        <v>13757141</v>
      </c>
      <c r="B2502" s="1011" t="s">
        <v>2191</v>
      </c>
      <c r="C2502" s="1011" t="s">
        <v>1326</v>
      </c>
      <c r="D2502" s="1011" t="s">
        <v>1</v>
      </c>
      <c r="E2502" s="1011" t="s">
        <v>135</v>
      </c>
      <c r="F2502" s="1011" t="s">
        <v>45</v>
      </c>
      <c r="G2502" s="1011" t="s">
        <v>45</v>
      </c>
      <c r="H2502" s="1011" t="s">
        <v>95</v>
      </c>
      <c r="I2502" s="1011" t="s">
        <v>1810</v>
      </c>
      <c r="J2502" s="1011" t="s">
        <v>1811</v>
      </c>
      <c r="K2502" s="1011" t="s">
        <v>1329</v>
      </c>
      <c r="L2502" s="1011" t="s">
        <v>47</v>
      </c>
      <c r="M2502" s="1011" t="s">
        <v>198</v>
      </c>
      <c r="N2502" s="1011">
        <v>384</v>
      </c>
      <c r="O2502" s="1011">
        <v>173</v>
      </c>
      <c r="P2502" s="1011">
        <v>3542.11</v>
      </c>
      <c r="Q2502" s="1011">
        <v>12155.23</v>
      </c>
      <c r="R2502" s="1011">
        <v>-2252.3663617500001</v>
      </c>
      <c r="S2502" s="1011">
        <v>4678.1290934999997</v>
      </c>
      <c r="T2502" s="1011">
        <v>-1.54636175</v>
      </c>
      <c r="U2502" s="1011">
        <v>0</v>
      </c>
      <c r="V2502" s="1011">
        <v>-2250.8200000000002</v>
      </c>
      <c r="W2502" s="1011" t="s">
        <v>1812</v>
      </c>
      <c r="X2502" s="1011" t="s">
        <v>1331</v>
      </c>
      <c r="Y2502" s="1011" t="s">
        <v>2192</v>
      </c>
      <c r="AA2502" s="1011" t="s">
        <v>2193</v>
      </c>
      <c r="AB2502" s="1011" t="s">
        <v>140</v>
      </c>
    </row>
    <row r="2503" spans="1:28" x14ac:dyDescent="0.25">
      <c r="A2503" s="1011">
        <v>44159820</v>
      </c>
      <c r="B2503" s="1011" t="s">
        <v>1629</v>
      </c>
      <c r="C2503" s="1011" t="s">
        <v>1326</v>
      </c>
      <c r="D2503" s="1011" t="s">
        <v>1</v>
      </c>
      <c r="E2503" s="1011" t="s">
        <v>135</v>
      </c>
      <c r="F2503" s="1011" t="s">
        <v>14</v>
      </c>
      <c r="G2503" s="1011" t="s">
        <v>14</v>
      </c>
      <c r="H2503" s="1011" t="s">
        <v>95</v>
      </c>
      <c r="I2503" s="1011" t="s">
        <v>1630</v>
      </c>
      <c r="J2503" s="1011" t="s">
        <v>1416</v>
      </c>
      <c r="K2503" s="1011" t="s">
        <v>1329</v>
      </c>
      <c r="L2503" s="1011" t="s">
        <v>47</v>
      </c>
      <c r="M2503" s="1011" t="s">
        <v>198</v>
      </c>
      <c r="N2503" s="1011">
        <v>186.04159999999999</v>
      </c>
      <c r="O2503" s="1011">
        <v>149.04159999999999</v>
      </c>
      <c r="P2503" s="1011">
        <v>2269.41</v>
      </c>
      <c r="Q2503" s="1011">
        <v>9795.7800000000007</v>
      </c>
      <c r="R2503" s="1011">
        <v>980.66896096999994</v>
      </c>
      <c r="S2503" s="1011">
        <v>3889.1293676599998</v>
      </c>
      <c r="T2503" s="1011">
        <v>-1.103903E-2</v>
      </c>
      <c r="U2503" s="1011">
        <v>292.25</v>
      </c>
      <c r="V2503" s="1011">
        <v>1272.93</v>
      </c>
      <c r="W2503" s="1011" t="s">
        <v>1397</v>
      </c>
      <c r="X2503" s="1011" t="s">
        <v>1331</v>
      </c>
      <c r="Y2503" s="1011" t="s">
        <v>1631</v>
      </c>
      <c r="AA2503" s="1011" t="s">
        <v>1632</v>
      </c>
      <c r="AB2503" s="1011" t="s">
        <v>140</v>
      </c>
    </row>
    <row r="2504" spans="1:28" x14ac:dyDescent="0.25">
      <c r="A2504" s="1011">
        <v>13980131</v>
      </c>
      <c r="B2504" s="1011" t="s">
        <v>1619</v>
      </c>
      <c r="C2504" s="1011" t="s">
        <v>1326</v>
      </c>
      <c r="D2504" s="1011" t="s">
        <v>1</v>
      </c>
      <c r="E2504" s="1011" t="s">
        <v>135</v>
      </c>
      <c r="F2504" s="1011" t="s">
        <v>20</v>
      </c>
      <c r="G2504" s="1011" t="s">
        <v>20</v>
      </c>
      <c r="H2504" s="1011" t="s">
        <v>90</v>
      </c>
      <c r="I2504" s="1011" t="s">
        <v>1620</v>
      </c>
      <c r="J2504" s="1011" t="s">
        <v>1621</v>
      </c>
      <c r="K2504" s="1011" t="s">
        <v>1329</v>
      </c>
      <c r="L2504" s="1011" t="s">
        <v>47</v>
      </c>
      <c r="M2504" s="1011" t="s">
        <v>198</v>
      </c>
      <c r="N2504" s="1011">
        <v>308</v>
      </c>
      <c r="O2504" s="1011">
        <v>308</v>
      </c>
      <c r="P2504" s="1011">
        <v>12320</v>
      </c>
      <c r="Q2504" s="1011">
        <v>14828.9</v>
      </c>
      <c r="R2504" s="1011">
        <v>310.22000000000003</v>
      </c>
      <c r="S2504" s="1011">
        <v>2037.69358231</v>
      </c>
      <c r="T2504" s="1011">
        <v>0</v>
      </c>
      <c r="U2504" s="1011">
        <v>0</v>
      </c>
      <c r="V2504" s="1011">
        <v>310.22000000000003</v>
      </c>
      <c r="W2504" s="1011" t="s">
        <v>1622</v>
      </c>
      <c r="X2504" s="1011" t="s">
        <v>1331</v>
      </c>
      <c r="Y2504" s="1011" t="s">
        <v>1623</v>
      </c>
      <c r="AA2504" s="1011" t="s">
        <v>1624</v>
      </c>
      <c r="AB2504" s="1011" t="s">
        <v>140</v>
      </c>
    </row>
    <row r="2505" spans="1:28" x14ac:dyDescent="0.25">
      <c r="A2505" s="1011">
        <v>64034705</v>
      </c>
      <c r="B2505" s="1011" t="s">
        <v>2467</v>
      </c>
      <c r="C2505" s="1011" t="s">
        <v>1326</v>
      </c>
      <c r="D2505" s="1011" t="s">
        <v>1</v>
      </c>
      <c r="E2505" s="1011" t="s">
        <v>135</v>
      </c>
      <c r="F2505" s="1011" t="s">
        <v>34</v>
      </c>
      <c r="G2505" s="1011" t="s">
        <v>34</v>
      </c>
      <c r="H2505" s="1011" t="s">
        <v>95</v>
      </c>
      <c r="I2505" s="1011" t="s">
        <v>2468</v>
      </c>
      <c r="J2505" s="1011" t="s">
        <v>1371</v>
      </c>
      <c r="K2505" s="1011" t="s">
        <v>1329</v>
      </c>
      <c r="L2505" s="1011" t="s">
        <v>47</v>
      </c>
      <c r="M2505" s="1011" t="s">
        <v>198</v>
      </c>
      <c r="N2505" s="1011">
        <v>328</v>
      </c>
      <c r="O2505" s="1011">
        <v>257</v>
      </c>
      <c r="P2505" s="1011">
        <v>2446.85</v>
      </c>
      <c r="Q2505" s="1011">
        <v>13262.66</v>
      </c>
      <c r="R2505" s="1011">
        <v>114.79</v>
      </c>
      <c r="S2505" s="1011">
        <v>3326.5735867799999</v>
      </c>
      <c r="T2505" s="1011">
        <v>0</v>
      </c>
      <c r="U2505" s="1011">
        <v>0</v>
      </c>
      <c r="V2505" s="1011">
        <v>114.79</v>
      </c>
      <c r="W2505" s="1011" t="s">
        <v>1372</v>
      </c>
      <c r="X2505" s="1011" t="s">
        <v>1331</v>
      </c>
      <c r="Y2505" s="1011" t="s">
        <v>2469</v>
      </c>
      <c r="AA2505" s="1011" t="s">
        <v>2470</v>
      </c>
      <c r="AB2505" s="1011" t="s">
        <v>140</v>
      </c>
    </row>
    <row r="2506" spans="1:28" x14ac:dyDescent="0.25">
      <c r="A2506" s="1011">
        <v>24146680</v>
      </c>
      <c r="B2506" s="1011" t="s">
        <v>1993</v>
      </c>
      <c r="C2506" s="1011" t="s">
        <v>1326</v>
      </c>
      <c r="D2506" s="1011" t="s">
        <v>1</v>
      </c>
      <c r="E2506" s="1011" t="s">
        <v>135</v>
      </c>
      <c r="F2506" s="1011" t="s">
        <v>38</v>
      </c>
      <c r="G2506" s="1011" t="s">
        <v>38</v>
      </c>
      <c r="H2506" s="1011" t="s">
        <v>97</v>
      </c>
      <c r="I2506" s="1011" t="s">
        <v>1994</v>
      </c>
      <c r="J2506" s="1011" t="s">
        <v>1499</v>
      </c>
      <c r="K2506" s="1011" t="s">
        <v>1329</v>
      </c>
      <c r="L2506" s="1011" t="s">
        <v>47</v>
      </c>
      <c r="M2506" s="1011" t="s">
        <v>198</v>
      </c>
      <c r="N2506" s="1011">
        <v>1981.9186</v>
      </c>
      <c r="O2506" s="1011">
        <v>1203.1686</v>
      </c>
      <c r="P2506" s="1011">
        <v>35323.129999999997</v>
      </c>
      <c r="Q2506" s="1011">
        <v>64002.76</v>
      </c>
      <c r="R2506" s="1011">
        <v>2213.4811130799999</v>
      </c>
      <c r="S2506" s="1011">
        <v>12374.01089962</v>
      </c>
      <c r="T2506" s="1011">
        <v>1.11308E-3</v>
      </c>
      <c r="U2506" s="1011">
        <v>3661.51</v>
      </c>
      <c r="V2506" s="1011">
        <v>5874.99</v>
      </c>
      <c r="W2506" s="1011" t="s">
        <v>1361</v>
      </c>
      <c r="X2506" s="1011" t="s">
        <v>1331</v>
      </c>
      <c r="Y2506" s="1011" t="s">
        <v>1995</v>
      </c>
      <c r="AA2506" s="1011" t="s">
        <v>1996</v>
      </c>
      <c r="AB2506" s="1011" t="s">
        <v>140</v>
      </c>
    </row>
    <row r="2507" spans="1:28" x14ac:dyDescent="0.25">
      <c r="A2507" s="1011">
        <v>24146680</v>
      </c>
      <c r="B2507" s="1011" t="s">
        <v>1993</v>
      </c>
      <c r="C2507" s="1011" t="s">
        <v>1326</v>
      </c>
      <c r="D2507" s="1011" t="s">
        <v>1</v>
      </c>
      <c r="E2507" s="1011" t="s">
        <v>135</v>
      </c>
      <c r="F2507" s="1011" t="s">
        <v>38</v>
      </c>
      <c r="G2507" s="1011" t="s">
        <v>38</v>
      </c>
      <c r="H2507" s="1011" t="s">
        <v>92</v>
      </c>
      <c r="I2507" s="1011" t="s">
        <v>1994</v>
      </c>
      <c r="J2507" s="1011" t="s">
        <v>1499</v>
      </c>
      <c r="K2507" s="1011" t="s">
        <v>1329</v>
      </c>
      <c r="L2507" s="1011" t="s">
        <v>47</v>
      </c>
      <c r="M2507" s="1011" t="s">
        <v>198</v>
      </c>
      <c r="N2507" s="1011">
        <v>352.7</v>
      </c>
      <c r="O2507" s="1011">
        <v>294.5</v>
      </c>
      <c r="P2507" s="1011">
        <v>8694.1200000000008</v>
      </c>
      <c r="Q2507" s="1011">
        <v>12835.21</v>
      </c>
      <c r="R2507" s="1011">
        <v>-469.89</v>
      </c>
      <c r="S2507" s="1011">
        <v>2871.19214164</v>
      </c>
      <c r="T2507" s="1011">
        <v>0</v>
      </c>
      <c r="U2507" s="1011">
        <v>1629.5</v>
      </c>
      <c r="V2507" s="1011">
        <v>1159.6099999999999</v>
      </c>
      <c r="W2507" s="1011" t="s">
        <v>1361</v>
      </c>
      <c r="X2507" s="1011" t="s">
        <v>1331</v>
      </c>
      <c r="Y2507" s="1011" t="s">
        <v>1995</v>
      </c>
      <c r="AA2507" s="1011" t="s">
        <v>1996</v>
      </c>
      <c r="AB2507" s="1011" t="s">
        <v>140</v>
      </c>
    </row>
    <row r="2508" spans="1:28" x14ac:dyDescent="0.25">
      <c r="A2508" s="1011">
        <v>63997654</v>
      </c>
      <c r="B2508" s="1011" t="s">
        <v>2203</v>
      </c>
      <c r="C2508" s="1011" t="s">
        <v>1326</v>
      </c>
      <c r="D2508" s="1011" t="s">
        <v>1</v>
      </c>
      <c r="E2508" s="1011" t="s">
        <v>135</v>
      </c>
      <c r="F2508" s="1011" t="s">
        <v>11</v>
      </c>
      <c r="G2508" s="1011" t="s">
        <v>11</v>
      </c>
      <c r="H2508" s="1011" t="s">
        <v>94</v>
      </c>
      <c r="I2508" s="1011" t="s">
        <v>2204</v>
      </c>
      <c r="J2508" s="1011" t="s">
        <v>2205</v>
      </c>
      <c r="K2508" s="1011" t="s">
        <v>1329</v>
      </c>
      <c r="L2508" s="1011" t="s">
        <v>47</v>
      </c>
      <c r="M2508" s="1011" t="s">
        <v>198</v>
      </c>
      <c r="N2508" s="1011">
        <v>139.5</v>
      </c>
      <c r="O2508" s="1011">
        <v>95.5</v>
      </c>
      <c r="P2508" s="1011">
        <v>3046</v>
      </c>
      <c r="Q2508" s="1011">
        <v>3953.42</v>
      </c>
      <c r="R2508" s="1011">
        <v>1261.8399999999999</v>
      </c>
      <c r="S2508" s="1011">
        <v>427.96991070000001</v>
      </c>
      <c r="T2508" s="1011">
        <v>0</v>
      </c>
      <c r="U2508" s="1011">
        <v>0</v>
      </c>
      <c r="V2508" s="1011">
        <v>1261.8399999999999</v>
      </c>
      <c r="W2508" s="1011" t="s">
        <v>19</v>
      </c>
      <c r="X2508" s="1011" t="s">
        <v>1331</v>
      </c>
      <c r="Y2508" s="1011" t="s">
        <v>2206</v>
      </c>
      <c r="AA2508" s="1011" t="s">
        <v>2207</v>
      </c>
      <c r="AB2508" s="1011" t="s">
        <v>140</v>
      </c>
    </row>
    <row r="2509" spans="1:28" x14ac:dyDescent="0.25">
      <c r="A2509" s="1011">
        <v>13791983</v>
      </c>
      <c r="B2509" s="1011" t="s">
        <v>2042</v>
      </c>
      <c r="C2509" s="1011" t="s">
        <v>1326</v>
      </c>
      <c r="D2509" s="1011" t="s">
        <v>1</v>
      </c>
      <c r="E2509" s="1011" t="s">
        <v>135</v>
      </c>
      <c r="F2509" s="1011" t="s">
        <v>14</v>
      </c>
      <c r="G2509" s="1011" t="s">
        <v>14</v>
      </c>
      <c r="H2509" s="1011" t="s">
        <v>95</v>
      </c>
      <c r="I2509" s="1011" t="s">
        <v>2043</v>
      </c>
      <c r="J2509" s="1011" t="s">
        <v>2044</v>
      </c>
      <c r="K2509" s="1011" t="s">
        <v>1329</v>
      </c>
      <c r="L2509" s="1011" t="s">
        <v>47</v>
      </c>
      <c r="M2509" s="1011" t="s">
        <v>198</v>
      </c>
      <c r="N2509" s="1011">
        <v>160.09209999999999</v>
      </c>
      <c r="O2509" s="1011">
        <v>130.96700000000001</v>
      </c>
      <c r="P2509" s="1011">
        <v>1852.91</v>
      </c>
      <c r="Q2509" s="1011">
        <v>5478.62</v>
      </c>
      <c r="R2509" s="1011">
        <v>-223.05875028</v>
      </c>
      <c r="S2509" s="1011">
        <v>2532.1116137499998</v>
      </c>
      <c r="T2509" s="1011">
        <v>-8.7502799999999992E-3</v>
      </c>
      <c r="U2509" s="1011">
        <v>0</v>
      </c>
      <c r="V2509" s="1011">
        <v>-223.05</v>
      </c>
      <c r="W2509" s="1011" t="s">
        <v>2045</v>
      </c>
      <c r="X2509" s="1011" t="s">
        <v>1331</v>
      </c>
      <c r="Y2509" s="1011" t="s">
        <v>2046</v>
      </c>
      <c r="AA2509" s="1011" t="s">
        <v>2047</v>
      </c>
      <c r="AB2509" s="1011" t="s">
        <v>140</v>
      </c>
    </row>
    <row r="2510" spans="1:28" x14ac:dyDescent="0.25">
      <c r="A2510" s="1011">
        <v>4232021</v>
      </c>
      <c r="B2510" s="1011" t="s">
        <v>1932</v>
      </c>
      <c r="C2510" s="1011" t="s">
        <v>1326</v>
      </c>
      <c r="D2510" s="1011" t="s">
        <v>1</v>
      </c>
      <c r="E2510" s="1011" t="s">
        <v>135</v>
      </c>
      <c r="F2510" s="1011" t="s">
        <v>34</v>
      </c>
      <c r="G2510" s="1011" t="s">
        <v>34</v>
      </c>
      <c r="H2510" s="1011" t="s">
        <v>99</v>
      </c>
      <c r="I2510" s="1011" t="s">
        <v>1933</v>
      </c>
      <c r="J2510" s="1011" t="s">
        <v>1934</v>
      </c>
      <c r="K2510" s="1011" t="s">
        <v>1329</v>
      </c>
      <c r="L2510" s="1011" t="s">
        <v>47</v>
      </c>
      <c r="M2510" s="1011" t="s">
        <v>198</v>
      </c>
      <c r="N2510" s="1011">
        <v>455</v>
      </c>
      <c r="O2510" s="1011">
        <v>128</v>
      </c>
      <c r="P2510" s="1011">
        <v>8574.5</v>
      </c>
      <c r="Q2510" s="1011">
        <v>18180.37</v>
      </c>
      <c r="R2510" s="1011">
        <v>873.94</v>
      </c>
      <c r="S2510" s="1011">
        <v>2708.4883568099999</v>
      </c>
      <c r="T2510" s="1011">
        <v>1500.5</v>
      </c>
      <c r="U2510" s="1011">
        <v>599.98</v>
      </c>
      <c r="V2510" s="1011">
        <v>1467.92</v>
      </c>
      <c r="W2510" s="1011" t="s">
        <v>1935</v>
      </c>
      <c r="X2510" s="1011" t="s">
        <v>1331</v>
      </c>
      <c r="Y2510" s="1011" t="s">
        <v>1936</v>
      </c>
      <c r="AA2510" s="1011" t="s">
        <v>1399</v>
      </c>
      <c r="AB2510" s="1011" t="s">
        <v>140</v>
      </c>
    </row>
    <row r="2511" spans="1:28" x14ac:dyDescent="0.25">
      <c r="A2511" s="1011">
        <v>33757618</v>
      </c>
      <c r="B2511" s="1011" t="s">
        <v>1502</v>
      </c>
      <c r="C2511" s="1011" t="s">
        <v>1326</v>
      </c>
      <c r="D2511" s="1011" t="s">
        <v>1</v>
      </c>
      <c r="E2511" s="1011" t="s">
        <v>135</v>
      </c>
      <c r="F2511" s="1011" t="s">
        <v>14</v>
      </c>
      <c r="G2511" s="1011" t="s">
        <v>14</v>
      </c>
      <c r="H2511" s="1011" t="s">
        <v>1394</v>
      </c>
      <c r="I2511" s="1011" t="s">
        <v>1503</v>
      </c>
      <c r="J2511" s="1011" t="s">
        <v>1504</v>
      </c>
      <c r="K2511" s="1011" t="s">
        <v>1329</v>
      </c>
      <c r="L2511" s="1011" t="s">
        <v>47</v>
      </c>
      <c r="M2511" s="1011" t="s">
        <v>198</v>
      </c>
      <c r="N2511" s="1011">
        <v>0</v>
      </c>
      <c r="O2511" s="1011">
        <v>0</v>
      </c>
      <c r="P2511" s="1011">
        <v>0</v>
      </c>
      <c r="Q2511" s="1011">
        <v>0</v>
      </c>
      <c r="R2511" s="1011">
        <v>0</v>
      </c>
      <c r="S2511" s="1011">
        <v>0</v>
      </c>
      <c r="T2511" s="1011">
        <v>0</v>
      </c>
      <c r="U2511" s="1011">
        <v>0</v>
      </c>
      <c r="V2511" s="1011">
        <v>0</v>
      </c>
      <c r="W2511" s="1011" t="s">
        <v>1505</v>
      </c>
      <c r="X2511" s="1011" t="s">
        <v>1331</v>
      </c>
      <c r="Y2511" s="1011" t="s">
        <v>1506</v>
      </c>
      <c r="AA2511" s="1011" t="s">
        <v>1507</v>
      </c>
      <c r="AB2511" s="1011" t="s">
        <v>140</v>
      </c>
    </row>
    <row r="2512" spans="1:28" x14ac:dyDescent="0.25">
      <c r="A2512" s="1011">
        <v>53754974</v>
      </c>
      <c r="B2512" s="1011" t="s">
        <v>1963</v>
      </c>
      <c r="C2512" s="1011" t="s">
        <v>1326</v>
      </c>
      <c r="D2512" s="1011" t="s">
        <v>1</v>
      </c>
      <c r="E2512" s="1011" t="s">
        <v>135</v>
      </c>
      <c r="F2512" s="1011" t="s">
        <v>6</v>
      </c>
      <c r="G2512" s="1011" t="s">
        <v>6</v>
      </c>
      <c r="H2512" s="1011" t="s">
        <v>93</v>
      </c>
      <c r="I2512" s="1011" t="s">
        <v>1964</v>
      </c>
      <c r="J2512" s="1011" t="s">
        <v>1965</v>
      </c>
      <c r="K2512" s="1011" t="s">
        <v>1329</v>
      </c>
      <c r="L2512" s="1011" t="s">
        <v>47</v>
      </c>
      <c r="M2512" s="1011" t="s">
        <v>198</v>
      </c>
      <c r="N2512" s="1011">
        <v>205</v>
      </c>
      <c r="O2512" s="1011">
        <v>205</v>
      </c>
      <c r="P2512" s="1011">
        <v>3661.78</v>
      </c>
      <c r="Q2512" s="1011">
        <v>7486.9</v>
      </c>
      <c r="R2512" s="1011">
        <v>1845.35</v>
      </c>
      <c r="S2512" s="1011">
        <v>2198.6924751299998</v>
      </c>
      <c r="T2512" s="1011">
        <v>0</v>
      </c>
      <c r="U2512" s="1011">
        <v>0</v>
      </c>
      <c r="V2512" s="1011">
        <v>1845.35</v>
      </c>
      <c r="W2512" s="1011" t="s">
        <v>1966</v>
      </c>
      <c r="X2512" s="1011" t="s">
        <v>1331</v>
      </c>
      <c r="Y2512" s="1011" t="s">
        <v>1967</v>
      </c>
      <c r="AA2512" s="1011" t="s">
        <v>1968</v>
      </c>
      <c r="AB2512" s="1011" t="s">
        <v>140</v>
      </c>
    </row>
    <row r="2513" spans="1:28" x14ac:dyDescent="0.25">
      <c r="A2513" s="1011">
        <v>73755514</v>
      </c>
      <c r="B2513" s="1011" t="s">
        <v>1661</v>
      </c>
      <c r="C2513" s="1011" t="s">
        <v>1326</v>
      </c>
      <c r="D2513" s="1011" t="s">
        <v>1</v>
      </c>
      <c r="E2513" s="1011" t="s">
        <v>135</v>
      </c>
      <c r="F2513" s="1011" t="s">
        <v>38</v>
      </c>
      <c r="G2513" s="1011" t="s">
        <v>38</v>
      </c>
      <c r="H2513" s="1011" t="s">
        <v>529</v>
      </c>
      <c r="I2513" s="1011" t="s">
        <v>1662</v>
      </c>
      <c r="J2513" s="1011" t="s">
        <v>1663</v>
      </c>
      <c r="K2513" s="1011" t="s">
        <v>1329</v>
      </c>
      <c r="L2513" s="1011" t="s">
        <v>47</v>
      </c>
      <c r="M2513" s="1011" t="s">
        <v>198</v>
      </c>
      <c r="N2513" s="1011">
        <v>577</v>
      </c>
      <c r="O2513" s="1011">
        <v>573</v>
      </c>
      <c r="P2513" s="1011">
        <v>6067.72</v>
      </c>
      <c r="Q2513" s="1011">
        <v>96149.21</v>
      </c>
      <c r="R2513" s="1011">
        <v>500.41921602999997</v>
      </c>
      <c r="S2513" s="1011">
        <v>903.51156409999999</v>
      </c>
      <c r="T2513" s="1011">
        <v>4954.6592160299997</v>
      </c>
      <c r="U2513" s="1011">
        <v>0</v>
      </c>
      <c r="V2513" s="1011">
        <v>978.64</v>
      </c>
      <c r="W2513" s="1011" t="s">
        <v>1664</v>
      </c>
      <c r="X2513" s="1011" t="s">
        <v>1331</v>
      </c>
      <c r="Y2513" s="1011" t="s">
        <v>1665</v>
      </c>
      <c r="AA2513" s="1011" t="s">
        <v>1666</v>
      </c>
      <c r="AB2513" s="1011" t="s">
        <v>140</v>
      </c>
    </row>
    <row r="2514" spans="1:28" x14ac:dyDescent="0.25">
      <c r="A2514" s="1011">
        <v>53980132</v>
      </c>
      <c r="B2514" s="1011" t="s">
        <v>1563</v>
      </c>
      <c r="C2514" s="1011" t="s">
        <v>1326</v>
      </c>
      <c r="D2514" s="1011" t="s">
        <v>1</v>
      </c>
      <c r="E2514" s="1011" t="s">
        <v>135</v>
      </c>
      <c r="F2514" s="1011" t="s">
        <v>20</v>
      </c>
      <c r="G2514" s="1011" t="s">
        <v>20</v>
      </c>
      <c r="H2514" s="1011" t="s">
        <v>98</v>
      </c>
      <c r="I2514" s="1011" t="s">
        <v>1564</v>
      </c>
      <c r="J2514" s="1011" t="s">
        <v>1565</v>
      </c>
      <c r="K2514" s="1011" t="s">
        <v>1329</v>
      </c>
      <c r="L2514" s="1011" t="s">
        <v>47</v>
      </c>
      <c r="M2514" s="1011" t="s">
        <v>198</v>
      </c>
      <c r="N2514" s="1011">
        <v>417.75</v>
      </c>
      <c r="O2514" s="1011">
        <v>413.75</v>
      </c>
      <c r="P2514" s="1011">
        <v>12476.39</v>
      </c>
      <c r="Q2514" s="1011">
        <v>7719.56</v>
      </c>
      <c r="R2514" s="1011">
        <v>165.9</v>
      </c>
      <c r="S2514" s="1011">
        <v>1273.2300111100001</v>
      </c>
      <c r="T2514" s="1011">
        <v>0</v>
      </c>
      <c r="U2514" s="1011">
        <v>0</v>
      </c>
      <c r="V2514" s="1011">
        <v>165.9</v>
      </c>
      <c r="W2514" s="1011" t="s">
        <v>65</v>
      </c>
      <c r="X2514" s="1011" t="s">
        <v>1331</v>
      </c>
      <c r="Y2514" s="1011" t="s">
        <v>1566</v>
      </c>
      <c r="AA2514" s="1011" t="s">
        <v>1567</v>
      </c>
      <c r="AB2514" s="1011" t="s">
        <v>140</v>
      </c>
    </row>
    <row r="2515" spans="1:28" x14ac:dyDescent="0.25">
      <c r="A2515" s="1011">
        <v>84157304</v>
      </c>
      <c r="B2515" s="1011" t="s">
        <v>1983</v>
      </c>
      <c r="C2515" s="1011" t="s">
        <v>1326</v>
      </c>
      <c r="D2515" s="1011" t="s">
        <v>1</v>
      </c>
      <c r="E2515" s="1011" t="s">
        <v>135</v>
      </c>
      <c r="F2515" s="1011" t="s">
        <v>11</v>
      </c>
      <c r="G2515" s="1011" t="s">
        <v>11</v>
      </c>
      <c r="H2515" s="1011" t="s">
        <v>96</v>
      </c>
      <c r="I2515" s="1011" t="s">
        <v>1984</v>
      </c>
      <c r="J2515" s="1011" t="s">
        <v>1985</v>
      </c>
      <c r="K2515" s="1011" t="s">
        <v>1329</v>
      </c>
      <c r="L2515" s="1011" t="s">
        <v>47</v>
      </c>
      <c r="M2515" s="1011" t="s">
        <v>198</v>
      </c>
      <c r="N2515" s="1011">
        <v>256</v>
      </c>
      <c r="O2515" s="1011">
        <v>134</v>
      </c>
      <c r="P2515" s="1011">
        <v>734.33</v>
      </c>
      <c r="Q2515" s="1011">
        <v>6442.32</v>
      </c>
      <c r="R2515" s="1011">
        <v>795.32</v>
      </c>
      <c r="S2515" s="1011">
        <v>982.17628841999999</v>
      </c>
      <c r="T2515" s="1011">
        <v>0</v>
      </c>
      <c r="U2515" s="1011">
        <v>0</v>
      </c>
      <c r="V2515" s="1011">
        <v>795.32</v>
      </c>
      <c r="W2515" s="1011" t="s">
        <v>10</v>
      </c>
      <c r="X2515" s="1011" t="s">
        <v>1331</v>
      </c>
      <c r="Y2515" s="1011" t="s">
        <v>1986</v>
      </c>
      <c r="AA2515" s="1011" t="s">
        <v>1921</v>
      </c>
      <c r="AB2515" s="1011" t="s">
        <v>140</v>
      </c>
    </row>
    <row r="2516" spans="1:28" x14ac:dyDescent="0.25">
      <c r="A2516" s="1011">
        <v>23756737</v>
      </c>
      <c r="B2516" s="1011" t="s">
        <v>2168</v>
      </c>
      <c r="C2516" s="1011" t="s">
        <v>1326</v>
      </c>
      <c r="D2516" s="1011" t="s">
        <v>1</v>
      </c>
      <c r="E2516" s="1011" t="s">
        <v>135</v>
      </c>
      <c r="F2516" s="1011" t="s">
        <v>4</v>
      </c>
      <c r="G2516" s="1011" t="s">
        <v>4</v>
      </c>
      <c r="H2516" s="1011" t="s">
        <v>104</v>
      </c>
      <c r="I2516" s="1011" t="s">
        <v>1656</v>
      </c>
      <c r="J2516" s="1011" t="s">
        <v>1657</v>
      </c>
      <c r="K2516" s="1011" t="s">
        <v>1329</v>
      </c>
      <c r="L2516" s="1011" t="s">
        <v>47</v>
      </c>
      <c r="M2516" s="1011" t="s">
        <v>198</v>
      </c>
      <c r="N2516" s="1011">
        <v>29</v>
      </c>
      <c r="O2516" s="1011">
        <v>19</v>
      </c>
      <c r="P2516" s="1011">
        <v>485</v>
      </c>
      <c r="Q2516" s="1011">
        <v>1412.53</v>
      </c>
      <c r="R2516" s="1011">
        <v>285.08999999999997</v>
      </c>
      <c r="S2516" s="1011">
        <v>107.47524285</v>
      </c>
      <c r="T2516" s="1011">
        <v>0</v>
      </c>
      <c r="U2516" s="1011">
        <v>0</v>
      </c>
      <c r="V2516" s="1011">
        <v>285.08999999999997</v>
      </c>
      <c r="W2516" s="1011" t="s">
        <v>1658</v>
      </c>
      <c r="X2516" s="1011" t="s">
        <v>1331</v>
      </c>
      <c r="Y2516" s="1011" t="s">
        <v>2169</v>
      </c>
      <c r="AA2516" s="1011" t="s">
        <v>2170</v>
      </c>
      <c r="AB2516" s="1011" t="s">
        <v>140</v>
      </c>
    </row>
    <row r="2517" spans="1:28" x14ac:dyDescent="0.25">
      <c r="A2517" s="1011">
        <v>43771211</v>
      </c>
      <c r="B2517" s="1011" t="s">
        <v>2075</v>
      </c>
      <c r="C2517" s="1011" t="s">
        <v>1326</v>
      </c>
      <c r="D2517" s="1011" t="s">
        <v>1</v>
      </c>
      <c r="E2517" s="1011" t="s">
        <v>135</v>
      </c>
      <c r="F2517" s="1011" t="s">
        <v>34</v>
      </c>
      <c r="G2517" s="1011" t="s">
        <v>34</v>
      </c>
      <c r="H2517" s="1011" t="s">
        <v>97</v>
      </c>
      <c r="I2517" s="1011" t="s">
        <v>1404</v>
      </c>
      <c r="J2517" s="1011" t="s">
        <v>1405</v>
      </c>
      <c r="K2517" s="1011" t="s">
        <v>1329</v>
      </c>
      <c r="L2517" s="1011" t="s">
        <v>47</v>
      </c>
      <c r="M2517" s="1011" t="s">
        <v>198</v>
      </c>
      <c r="N2517" s="1011">
        <v>1479.3333</v>
      </c>
      <c r="O2517" s="1011">
        <v>551.08330000000001</v>
      </c>
      <c r="P2517" s="1011">
        <v>35892.449999999997</v>
      </c>
      <c r="Q2517" s="1011">
        <v>30323.83</v>
      </c>
      <c r="R2517" s="1011">
        <v>2118.0996584200002</v>
      </c>
      <c r="S2517" s="1011">
        <v>2919.7375049000002</v>
      </c>
      <c r="T2517" s="1011">
        <v>-0.49034158</v>
      </c>
      <c r="U2517" s="1011">
        <v>1239.3</v>
      </c>
      <c r="V2517" s="1011">
        <v>3357.89</v>
      </c>
      <c r="W2517" s="1011" t="s">
        <v>1406</v>
      </c>
      <c r="X2517" s="1011" t="s">
        <v>1331</v>
      </c>
      <c r="Y2517" s="1011" t="s">
        <v>2076</v>
      </c>
      <c r="AA2517" s="1011" t="s">
        <v>2077</v>
      </c>
      <c r="AB2517" s="1011" t="s">
        <v>140</v>
      </c>
    </row>
    <row r="2518" spans="1:28" x14ac:dyDescent="0.25">
      <c r="A2518" s="1011">
        <v>43771211</v>
      </c>
      <c r="B2518" s="1011" t="s">
        <v>2075</v>
      </c>
      <c r="C2518" s="1011" t="s">
        <v>1326</v>
      </c>
      <c r="D2518" s="1011" t="s">
        <v>1</v>
      </c>
      <c r="E2518" s="1011" t="s">
        <v>135</v>
      </c>
      <c r="F2518" s="1011" t="s">
        <v>34</v>
      </c>
      <c r="G2518" s="1011" t="s">
        <v>34</v>
      </c>
      <c r="H2518" s="1011" t="s">
        <v>91</v>
      </c>
      <c r="I2518" s="1011" t="s">
        <v>1404</v>
      </c>
      <c r="J2518" s="1011" t="s">
        <v>1405</v>
      </c>
      <c r="K2518" s="1011" t="s">
        <v>1329</v>
      </c>
      <c r="L2518" s="1011" t="s">
        <v>47</v>
      </c>
      <c r="M2518" s="1011" t="s">
        <v>198</v>
      </c>
      <c r="N2518" s="1011">
        <v>259</v>
      </c>
      <c r="O2518" s="1011">
        <v>95</v>
      </c>
      <c r="P2518" s="1011">
        <v>2619.4</v>
      </c>
      <c r="Q2518" s="1011">
        <v>10748.28</v>
      </c>
      <c r="R2518" s="1011">
        <v>1085.2600108500001</v>
      </c>
      <c r="S2518" s="1011">
        <v>910.09578851000003</v>
      </c>
      <c r="T2518" s="1011">
        <v>1.0849999999999999E-5</v>
      </c>
      <c r="U2518" s="1011">
        <v>0</v>
      </c>
      <c r="V2518" s="1011">
        <v>1085.26</v>
      </c>
      <c r="W2518" s="1011" t="s">
        <v>1406</v>
      </c>
      <c r="X2518" s="1011" t="s">
        <v>1331</v>
      </c>
      <c r="Y2518" s="1011" t="s">
        <v>2076</v>
      </c>
      <c r="AA2518" s="1011" t="s">
        <v>2077</v>
      </c>
      <c r="AB2518" s="1011" t="s">
        <v>140</v>
      </c>
    </row>
    <row r="2519" spans="1:28" x14ac:dyDescent="0.25">
      <c r="A2519" s="1011">
        <v>3757507</v>
      </c>
      <c r="B2519" s="1011" t="s">
        <v>1902</v>
      </c>
      <c r="C2519" s="1011" t="s">
        <v>1326</v>
      </c>
      <c r="D2519" s="1011" t="s">
        <v>1</v>
      </c>
      <c r="E2519" s="1011" t="s">
        <v>135</v>
      </c>
      <c r="F2519" s="1011" t="s">
        <v>14</v>
      </c>
      <c r="G2519" s="1011" t="s">
        <v>14</v>
      </c>
      <c r="H2519" s="1011" t="s">
        <v>102</v>
      </c>
      <c r="I2519" s="1011" t="s">
        <v>1903</v>
      </c>
      <c r="J2519" s="1011" t="s">
        <v>1904</v>
      </c>
      <c r="K2519" s="1011" t="s">
        <v>1329</v>
      </c>
      <c r="L2519" s="1011" t="s">
        <v>47</v>
      </c>
      <c r="M2519" s="1011" t="s">
        <v>198</v>
      </c>
      <c r="N2519" s="1011">
        <v>113.1</v>
      </c>
      <c r="O2519" s="1011">
        <v>98.1</v>
      </c>
      <c r="P2519" s="1011">
        <v>1099.18</v>
      </c>
      <c r="Q2519" s="1011">
        <v>5027.17</v>
      </c>
      <c r="R2519" s="1011">
        <v>883.85</v>
      </c>
      <c r="S2519" s="1011">
        <v>1849.3516570500001</v>
      </c>
      <c r="T2519" s="1011">
        <v>0</v>
      </c>
      <c r="U2519" s="1011">
        <v>0</v>
      </c>
      <c r="V2519" s="1011">
        <v>883.85</v>
      </c>
      <c r="W2519" s="1011" t="s">
        <v>1905</v>
      </c>
      <c r="X2519" s="1011" t="s">
        <v>1331</v>
      </c>
      <c r="Y2519" s="1011" t="s">
        <v>1906</v>
      </c>
      <c r="AA2519" s="1011" t="s">
        <v>1907</v>
      </c>
      <c r="AB2519" s="1011" t="s">
        <v>140</v>
      </c>
    </row>
    <row r="2520" spans="1:28" x14ac:dyDescent="0.25">
      <c r="A2520" s="1011">
        <v>43758085</v>
      </c>
      <c r="B2520" s="1011" t="s">
        <v>2218</v>
      </c>
      <c r="C2520" s="1011" t="s">
        <v>1326</v>
      </c>
      <c r="D2520" s="1011" t="s">
        <v>1</v>
      </c>
      <c r="E2520" s="1011" t="s">
        <v>135</v>
      </c>
      <c r="F2520" s="1011" t="s">
        <v>38</v>
      </c>
      <c r="G2520" s="1011" t="s">
        <v>38</v>
      </c>
      <c r="H2520" s="1011" t="s">
        <v>95</v>
      </c>
      <c r="I2520" s="1011" t="s">
        <v>2219</v>
      </c>
      <c r="J2520" s="1011" t="s">
        <v>1755</v>
      </c>
      <c r="K2520" s="1011" t="s">
        <v>1329</v>
      </c>
      <c r="L2520" s="1011" t="s">
        <v>47</v>
      </c>
      <c r="M2520" s="1011" t="s">
        <v>198</v>
      </c>
      <c r="N2520" s="1011">
        <v>275.04000000000002</v>
      </c>
      <c r="O2520" s="1011">
        <v>173.04</v>
      </c>
      <c r="P2520" s="1011">
        <v>4756.49</v>
      </c>
      <c r="Q2520" s="1011">
        <v>13216.2</v>
      </c>
      <c r="R2520" s="1011">
        <v>-949.42414876999999</v>
      </c>
      <c r="S2520" s="1011">
        <v>3649.5026569199999</v>
      </c>
      <c r="T2520" s="1011">
        <v>-4.1487700000000004E-3</v>
      </c>
      <c r="U2520" s="1011">
        <v>0</v>
      </c>
      <c r="V2520" s="1011">
        <v>-949.42</v>
      </c>
      <c r="W2520" s="1011" t="s">
        <v>1361</v>
      </c>
      <c r="X2520" s="1011" t="s">
        <v>1331</v>
      </c>
      <c r="Y2520" s="1011" t="s">
        <v>2220</v>
      </c>
      <c r="AA2520" s="1011" t="s">
        <v>2221</v>
      </c>
      <c r="AB2520" s="1011" t="s">
        <v>140</v>
      </c>
    </row>
    <row r="2521" spans="1:28" x14ac:dyDescent="0.25">
      <c r="A2521" s="1011">
        <v>43893585</v>
      </c>
      <c r="B2521" s="1011" t="s">
        <v>2122</v>
      </c>
      <c r="C2521" s="1011" t="s">
        <v>1326</v>
      </c>
      <c r="D2521" s="1011" t="s">
        <v>1</v>
      </c>
      <c r="E2521" s="1011" t="s">
        <v>135</v>
      </c>
      <c r="F2521" s="1011" t="s">
        <v>20</v>
      </c>
      <c r="G2521" s="1011" t="s">
        <v>20</v>
      </c>
      <c r="H2521" s="1011" t="s">
        <v>96</v>
      </c>
      <c r="I2521" s="1011" t="s">
        <v>1462</v>
      </c>
      <c r="J2521" s="1011" t="s">
        <v>1463</v>
      </c>
      <c r="K2521" s="1011" t="s">
        <v>1329</v>
      </c>
      <c r="L2521" s="1011" t="s">
        <v>47</v>
      </c>
      <c r="M2521" s="1011" t="s">
        <v>198</v>
      </c>
      <c r="N2521" s="1011">
        <v>180</v>
      </c>
      <c r="O2521" s="1011">
        <v>160</v>
      </c>
      <c r="P2521" s="1011">
        <v>715.77</v>
      </c>
      <c r="Q2521" s="1011">
        <v>7533.33</v>
      </c>
      <c r="R2521" s="1011">
        <v>1650.8157785400001</v>
      </c>
      <c r="S2521" s="1011">
        <v>748.14655034999998</v>
      </c>
      <c r="T2521" s="1011">
        <v>-1.1942214600000001</v>
      </c>
      <c r="U2521" s="1011">
        <v>0</v>
      </c>
      <c r="V2521" s="1011">
        <v>1652.01</v>
      </c>
      <c r="W2521" s="1011" t="s">
        <v>1464</v>
      </c>
      <c r="X2521" s="1011" t="s">
        <v>1331</v>
      </c>
      <c r="Y2521" s="1011" t="s">
        <v>2123</v>
      </c>
      <c r="AA2521" s="1011" t="s">
        <v>2124</v>
      </c>
      <c r="AB2521" s="1011" t="s">
        <v>140</v>
      </c>
    </row>
    <row r="2522" spans="1:28" x14ac:dyDescent="0.25">
      <c r="A2522" s="1011">
        <v>44150696</v>
      </c>
      <c r="B2522" s="1011" t="s">
        <v>1784</v>
      </c>
      <c r="C2522" s="1011" t="s">
        <v>1326</v>
      </c>
      <c r="D2522" s="1011" t="s">
        <v>1</v>
      </c>
      <c r="E2522" s="1011" t="s">
        <v>135</v>
      </c>
      <c r="F2522" s="1011" t="s">
        <v>20</v>
      </c>
      <c r="G2522" s="1011" t="s">
        <v>20</v>
      </c>
      <c r="H2522" s="1011" t="s">
        <v>95</v>
      </c>
      <c r="I2522" s="1011" t="s">
        <v>1785</v>
      </c>
      <c r="J2522" s="1011" t="s">
        <v>1360</v>
      </c>
      <c r="K2522" s="1011" t="s">
        <v>1329</v>
      </c>
      <c r="L2522" s="1011" t="s">
        <v>47</v>
      </c>
      <c r="M2522" s="1011" t="s">
        <v>198</v>
      </c>
      <c r="N2522" s="1011">
        <v>300.48340000000002</v>
      </c>
      <c r="O2522" s="1011">
        <v>189.66669999999999</v>
      </c>
      <c r="P2522" s="1011">
        <v>3233.77</v>
      </c>
      <c r="Q2522" s="1011">
        <v>9791.17</v>
      </c>
      <c r="R2522" s="1011">
        <v>-260.90795369</v>
      </c>
      <c r="S2522" s="1011">
        <v>3305.4849946600002</v>
      </c>
      <c r="T2522" s="1011">
        <v>-1.7953690000000001E-2</v>
      </c>
      <c r="U2522" s="1011">
        <v>0</v>
      </c>
      <c r="V2522" s="1011">
        <v>-260.89</v>
      </c>
      <c r="W2522" s="1011" t="s">
        <v>1361</v>
      </c>
      <c r="X2522" s="1011" t="s">
        <v>1331</v>
      </c>
      <c r="Y2522" s="1011" t="s">
        <v>1786</v>
      </c>
      <c r="Z2522" s="1011" t="s">
        <v>1787</v>
      </c>
      <c r="AA2522" s="1011" t="s">
        <v>1788</v>
      </c>
      <c r="AB2522" s="1011" t="s">
        <v>140</v>
      </c>
    </row>
    <row r="2523" spans="1:28" x14ac:dyDescent="0.25">
      <c r="A2523" s="1011">
        <v>94239241</v>
      </c>
      <c r="B2523" s="1011" t="s">
        <v>1954</v>
      </c>
      <c r="C2523" s="1011" t="s">
        <v>1326</v>
      </c>
      <c r="D2523" s="1011" t="s">
        <v>1</v>
      </c>
      <c r="E2523" s="1011" t="s">
        <v>135</v>
      </c>
      <c r="F2523" s="1011" t="s">
        <v>38</v>
      </c>
      <c r="G2523" s="1011" t="s">
        <v>38</v>
      </c>
      <c r="H2523" s="1011" t="s">
        <v>97</v>
      </c>
      <c r="I2523" s="1011" t="s">
        <v>1955</v>
      </c>
      <c r="J2523" s="1011" t="s">
        <v>1767</v>
      </c>
      <c r="K2523" s="1011" t="s">
        <v>1329</v>
      </c>
      <c r="L2523" s="1011" t="s">
        <v>47</v>
      </c>
      <c r="M2523" s="1011" t="s">
        <v>198</v>
      </c>
      <c r="N2523" s="1011">
        <v>145.5</v>
      </c>
      <c r="O2523" s="1011">
        <v>90.5</v>
      </c>
      <c r="P2523" s="1011">
        <v>3470.08</v>
      </c>
      <c r="Q2523" s="1011">
        <v>4225.7</v>
      </c>
      <c r="R2523" s="1011">
        <v>797.65</v>
      </c>
      <c r="S2523" s="1011">
        <v>833.40722345999995</v>
      </c>
      <c r="T2523" s="1011">
        <v>0</v>
      </c>
      <c r="U2523" s="1011">
        <v>0</v>
      </c>
      <c r="V2523" s="1011">
        <v>797.65</v>
      </c>
      <c r="W2523" s="1011" t="s">
        <v>1768</v>
      </c>
      <c r="X2523" s="1011" t="s">
        <v>1331</v>
      </c>
      <c r="Y2523" s="1011" t="s">
        <v>1956</v>
      </c>
      <c r="AA2523" s="1011" t="s">
        <v>1957</v>
      </c>
      <c r="AB2523" s="1011" t="s">
        <v>140</v>
      </c>
    </row>
    <row r="2524" spans="1:28" x14ac:dyDescent="0.25">
      <c r="A2524" s="1011">
        <v>73766974</v>
      </c>
      <c r="B2524" s="1011" t="s">
        <v>2505</v>
      </c>
      <c r="C2524" s="1011" t="s">
        <v>1326</v>
      </c>
      <c r="D2524" s="1011" t="s">
        <v>1</v>
      </c>
      <c r="E2524" s="1011" t="s">
        <v>135</v>
      </c>
      <c r="F2524" s="1011" t="s">
        <v>34</v>
      </c>
      <c r="G2524" s="1011" t="s">
        <v>34</v>
      </c>
      <c r="H2524" s="1011" t="s">
        <v>88</v>
      </c>
      <c r="I2524" s="1011" t="s">
        <v>1327</v>
      </c>
      <c r="J2524" s="1011" t="s">
        <v>1328</v>
      </c>
      <c r="K2524" s="1011" t="s">
        <v>1329</v>
      </c>
      <c r="L2524" s="1011" t="s">
        <v>47</v>
      </c>
      <c r="M2524" s="1011" t="s">
        <v>198</v>
      </c>
      <c r="N2524" s="1011">
        <v>392</v>
      </c>
      <c r="O2524" s="1011">
        <v>362</v>
      </c>
      <c r="P2524" s="1011">
        <v>5220</v>
      </c>
      <c r="Q2524" s="1011">
        <v>30054.06</v>
      </c>
      <c r="R2524" s="1011">
        <v>2467.1799999999998</v>
      </c>
      <c r="S2524" s="1011">
        <v>1536.2090000000001</v>
      </c>
      <c r="T2524" s="1011">
        <v>0</v>
      </c>
      <c r="U2524" s="1011">
        <v>0</v>
      </c>
      <c r="V2524" s="1011">
        <v>2467.1799999999998</v>
      </c>
      <c r="W2524" s="1011" t="s">
        <v>1330</v>
      </c>
      <c r="X2524" s="1011" t="s">
        <v>1331</v>
      </c>
      <c r="Y2524" s="1011" t="s">
        <v>2506</v>
      </c>
      <c r="AA2524" s="1011" t="s">
        <v>2507</v>
      </c>
      <c r="AB2524" s="1011" t="s">
        <v>140</v>
      </c>
    </row>
    <row r="2525" spans="1:28" x14ac:dyDescent="0.25">
      <c r="A2525" s="1011">
        <v>23771397</v>
      </c>
      <c r="B2525" s="1011" t="s">
        <v>2098</v>
      </c>
      <c r="C2525" s="1011" t="s">
        <v>1326</v>
      </c>
      <c r="D2525" s="1011" t="s">
        <v>1</v>
      </c>
      <c r="E2525" s="1011" t="s">
        <v>135</v>
      </c>
      <c r="F2525" s="1011" t="s">
        <v>38</v>
      </c>
      <c r="G2525" s="1011" t="s">
        <v>38</v>
      </c>
      <c r="H2525" s="1011" t="s">
        <v>99</v>
      </c>
      <c r="I2525" s="1011" t="s">
        <v>1579</v>
      </c>
      <c r="J2525" s="1011" t="s">
        <v>1396</v>
      </c>
      <c r="K2525" s="1011" t="s">
        <v>1329</v>
      </c>
      <c r="L2525" s="1011" t="s">
        <v>47</v>
      </c>
      <c r="M2525" s="1011" t="s">
        <v>198</v>
      </c>
      <c r="N2525" s="1011">
        <v>414</v>
      </c>
      <c r="O2525" s="1011">
        <v>373</v>
      </c>
      <c r="P2525" s="1011">
        <v>11274</v>
      </c>
      <c r="Q2525" s="1011">
        <v>10661.71</v>
      </c>
      <c r="R2525" s="1011">
        <v>-1028.99</v>
      </c>
      <c r="S2525" s="1011">
        <v>2448.5927559299998</v>
      </c>
      <c r="T2525" s="1011">
        <v>0</v>
      </c>
      <c r="U2525" s="1011">
        <v>0</v>
      </c>
      <c r="V2525" s="1011">
        <v>-1028.99</v>
      </c>
      <c r="W2525" s="1011" t="s">
        <v>1397</v>
      </c>
      <c r="X2525" s="1011" t="s">
        <v>1331</v>
      </c>
      <c r="Y2525" s="1011" t="s">
        <v>2099</v>
      </c>
      <c r="AA2525" s="1011" t="s">
        <v>2100</v>
      </c>
      <c r="AB2525" s="1011" t="s">
        <v>140</v>
      </c>
    </row>
    <row r="2526" spans="1:28" x14ac:dyDescent="0.25">
      <c r="A2526" s="1011">
        <v>4004669</v>
      </c>
      <c r="B2526" s="1011" t="s">
        <v>2018</v>
      </c>
      <c r="C2526" s="1011" t="s">
        <v>1326</v>
      </c>
      <c r="D2526" s="1011" t="s">
        <v>1</v>
      </c>
      <c r="E2526" s="1011" t="s">
        <v>135</v>
      </c>
      <c r="F2526" s="1011" t="s">
        <v>34</v>
      </c>
      <c r="G2526" s="1011" t="s">
        <v>34</v>
      </c>
      <c r="H2526" s="1011" t="s">
        <v>102</v>
      </c>
      <c r="I2526" s="1011" t="s">
        <v>1688</v>
      </c>
      <c r="J2526" s="1011" t="s">
        <v>1416</v>
      </c>
      <c r="K2526" s="1011" t="s">
        <v>1329</v>
      </c>
      <c r="L2526" s="1011" t="s">
        <v>47</v>
      </c>
      <c r="M2526" s="1011" t="s">
        <v>198</v>
      </c>
      <c r="N2526" s="1011">
        <v>146</v>
      </c>
      <c r="O2526" s="1011">
        <v>44</v>
      </c>
      <c r="P2526" s="1011">
        <v>3858.51</v>
      </c>
      <c r="Q2526" s="1011">
        <v>7911.67</v>
      </c>
      <c r="R2526" s="1011">
        <v>854.99796545000004</v>
      </c>
      <c r="S2526" s="1011">
        <v>836.57576139000003</v>
      </c>
      <c r="T2526" s="1011">
        <v>14.69796545</v>
      </c>
      <c r="U2526" s="1011">
        <v>0</v>
      </c>
      <c r="V2526" s="1011">
        <v>840.3</v>
      </c>
      <c r="W2526" s="1011" t="s">
        <v>1397</v>
      </c>
      <c r="X2526" s="1011" t="s">
        <v>1331</v>
      </c>
      <c r="Y2526" s="1011" t="s">
        <v>2019</v>
      </c>
      <c r="AA2526" s="1011" t="s">
        <v>2020</v>
      </c>
      <c r="AB2526" s="1011" t="s">
        <v>140</v>
      </c>
    </row>
    <row r="2527" spans="1:28" x14ac:dyDescent="0.25">
      <c r="A2527" s="1011">
        <v>84229129</v>
      </c>
      <c r="B2527" s="1011" t="s">
        <v>2276</v>
      </c>
      <c r="C2527" s="1011" t="s">
        <v>1326</v>
      </c>
      <c r="D2527" s="1011" t="s">
        <v>1</v>
      </c>
      <c r="E2527" s="1011" t="s">
        <v>135</v>
      </c>
      <c r="F2527" s="1011" t="s">
        <v>11</v>
      </c>
      <c r="G2527" s="1011" t="s">
        <v>11</v>
      </c>
      <c r="H2527" s="1011" t="s">
        <v>88</v>
      </c>
      <c r="I2527" s="1011" t="s">
        <v>2277</v>
      </c>
      <c r="J2527" s="1011" t="s">
        <v>2278</v>
      </c>
      <c r="K2527" s="1011" t="s">
        <v>1329</v>
      </c>
      <c r="L2527" s="1011" t="s">
        <v>47</v>
      </c>
      <c r="M2527" s="1011" t="s">
        <v>198</v>
      </c>
      <c r="N2527" s="1011">
        <v>320.60000000000002</v>
      </c>
      <c r="O2527" s="1011">
        <v>268.60000000000002</v>
      </c>
      <c r="P2527" s="1011">
        <v>4494</v>
      </c>
      <c r="Q2527" s="1011">
        <v>13889.13</v>
      </c>
      <c r="R2527" s="1011">
        <v>1614.01</v>
      </c>
      <c r="S2527" s="1011">
        <v>1461.6800052200001</v>
      </c>
      <c r="T2527" s="1011">
        <v>0</v>
      </c>
      <c r="U2527" s="1011">
        <v>0</v>
      </c>
      <c r="V2527" s="1011">
        <v>1614.01</v>
      </c>
      <c r="W2527" s="1011" t="s">
        <v>2279</v>
      </c>
      <c r="X2527" s="1011" t="s">
        <v>1331</v>
      </c>
      <c r="Y2527" s="1011" t="s">
        <v>2280</v>
      </c>
      <c r="AA2527" s="1011" t="s">
        <v>2281</v>
      </c>
      <c r="AB2527" s="1011" t="s">
        <v>140</v>
      </c>
    </row>
    <row r="2528" spans="1:28" x14ac:dyDescent="0.25">
      <c r="A2528" s="1011">
        <v>33770868</v>
      </c>
      <c r="B2528" s="1011" t="s">
        <v>2136</v>
      </c>
      <c r="C2528" s="1011" t="s">
        <v>1326</v>
      </c>
      <c r="D2528" s="1011" t="s">
        <v>1</v>
      </c>
      <c r="E2528" s="1011" t="s">
        <v>135</v>
      </c>
      <c r="F2528" s="1011" t="s">
        <v>20</v>
      </c>
      <c r="G2528" s="1011" t="s">
        <v>20</v>
      </c>
      <c r="H2528" s="1011" t="s">
        <v>100</v>
      </c>
      <c r="I2528" s="1011" t="s">
        <v>1656</v>
      </c>
      <c r="J2528" s="1011" t="s">
        <v>1657</v>
      </c>
      <c r="K2528" s="1011" t="s">
        <v>1329</v>
      </c>
      <c r="L2528" s="1011" t="s">
        <v>47</v>
      </c>
      <c r="M2528" s="1011" t="s">
        <v>198</v>
      </c>
      <c r="N2528" s="1011">
        <v>35</v>
      </c>
      <c r="O2528" s="1011">
        <v>0</v>
      </c>
      <c r="P2528" s="1011">
        <v>1050</v>
      </c>
      <c r="Q2528" s="1011">
        <v>2873.33</v>
      </c>
      <c r="R2528" s="1011">
        <v>28.12</v>
      </c>
      <c r="S2528" s="1011">
        <v>58.877470760000001</v>
      </c>
      <c r="T2528" s="1011">
        <v>0</v>
      </c>
      <c r="U2528" s="1011">
        <v>0</v>
      </c>
      <c r="V2528" s="1011">
        <v>28.12</v>
      </c>
      <c r="W2528" s="1011" t="s">
        <v>1658</v>
      </c>
      <c r="X2528" s="1011" t="s">
        <v>1331</v>
      </c>
      <c r="Y2528" s="1011" t="s">
        <v>2137</v>
      </c>
      <c r="AA2528" s="1011" t="s">
        <v>2138</v>
      </c>
      <c r="AB2528" s="1011" t="s">
        <v>140</v>
      </c>
    </row>
    <row r="2529" spans="1:28" x14ac:dyDescent="0.25">
      <c r="A2529" s="1011">
        <v>94011400</v>
      </c>
      <c r="B2529" s="1011" t="s">
        <v>1735</v>
      </c>
      <c r="C2529" s="1011" t="s">
        <v>1326</v>
      </c>
      <c r="D2529" s="1011" t="s">
        <v>1</v>
      </c>
      <c r="E2529" s="1011" t="s">
        <v>135</v>
      </c>
      <c r="F2529" s="1011" t="s">
        <v>20</v>
      </c>
      <c r="G2529" s="1011" t="s">
        <v>20</v>
      </c>
      <c r="H2529" s="1011" t="s">
        <v>93</v>
      </c>
      <c r="I2529" s="1011" t="s">
        <v>1579</v>
      </c>
      <c r="J2529" s="1011" t="s">
        <v>1396</v>
      </c>
      <c r="K2529" s="1011" t="s">
        <v>1329</v>
      </c>
      <c r="L2529" s="1011" t="s">
        <v>47</v>
      </c>
      <c r="M2529" s="1011" t="s">
        <v>198</v>
      </c>
      <c r="N2529" s="1011">
        <v>206</v>
      </c>
      <c r="O2529" s="1011">
        <v>2</v>
      </c>
      <c r="P2529" s="1011">
        <v>5148</v>
      </c>
      <c r="Q2529" s="1011">
        <v>3474.38</v>
      </c>
      <c r="R2529" s="1011">
        <v>-60.95</v>
      </c>
      <c r="S2529" s="1011">
        <v>34.6608874</v>
      </c>
      <c r="T2529" s="1011">
        <v>183.6</v>
      </c>
      <c r="U2529" s="1011">
        <v>99.88</v>
      </c>
      <c r="V2529" s="1011">
        <v>38.93</v>
      </c>
      <c r="W2529" s="1011" t="s">
        <v>1397</v>
      </c>
      <c r="X2529" s="1011" t="s">
        <v>1331</v>
      </c>
      <c r="Y2529" s="1011" t="s">
        <v>1736</v>
      </c>
      <c r="AA2529" s="1011" t="s">
        <v>1737</v>
      </c>
      <c r="AB2529" s="1011" t="s">
        <v>140</v>
      </c>
    </row>
    <row r="2530" spans="1:28" x14ac:dyDescent="0.25">
      <c r="A2530" s="1011">
        <v>74088600</v>
      </c>
      <c r="B2530" s="1011" t="s">
        <v>2254</v>
      </c>
      <c r="C2530" s="1011" t="s">
        <v>1326</v>
      </c>
      <c r="D2530" s="1011" t="s">
        <v>1</v>
      </c>
      <c r="E2530" s="1011" t="s">
        <v>135</v>
      </c>
      <c r="F2530" s="1011" t="s">
        <v>14</v>
      </c>
      <c r="G2530" s="1011" t="s">
        <v>14</v>
      </c>
      <c r="H2530" s="1011" t="s">
        <v>102</v>
      </c>
      <c r="I2530" s="1011" t="s">
        <v>2255</v>
      </c>
      <c r="J2530" s="1011" t="s">
        <v>2256</v>
      </c>
      <c r="K2530" s="1011" t="s">
        <v>1329</v>
      </c>
      <c r="L2530" s="1011" t="s">
        <v>47</v>
      </c>
      <c r="M2530" s="1011" t="s">
        <v>198</v>
      </c>
      <c r="N2530" s="1011">
        <v>30</v>
      </c>
      <c r="O2530" s="1011">
        <v>30</v>
      </c>
      <c r="P2530" s="1011">
        <v>835.99</v>
      </c>
      <c r="Q2530" s="1011">
        <v>215.47</v>
      </c>
      <c r="R2530" s="1011">
        <v>31.24</v>
      </c>
      <c r="S2530" s="1011">
        <v>63.383680310000003</v>
      </c>
      <c r="T2530" s="1011">
        <v>0</v>
      </c>
      <c r="U2530" s="1011">
        <v>0</v>
      </c>
      <c r="V2530" s="1011">
        <v>31.24</v>
      </c>
      <c r="W2530" s="1011" t="s">
        <v>2257</v>
      </c>
      <c r="X2530" s="1011" t="s">
        <v>1331</v>
      </c>
      <c r="Y2530" s="1011" t="s">
        <v>2258</v>
      </c>
      <c r="AA2530" s="1011" t="s">
        <v>2259</v>
      </c>
      <c r="AB2530" s="1011" t="s">
        <v>140</v>
      </c>
    </row>
    <row r="2531" spans="1:28" x14ac:dyDescent="0.25">
      <c r="A2531" s="1011">
        <v>3978095</v>
      </c>
      <c r="B2531" s="1011" t="s">
        <v>1838</v>
      </c>
      <c r="C2531" s="1011" t="s">
        <v>1326</v>
      </c>
      <c r="D2531" s="1011" t="s">
        <v>1</v>
      </c>
      <c r="E2531" s="1011" t="s">
        <v>135</v>
      </c>
      <c r="F2531" s="1011" t="s">
        <v>34</v>
      </c>
      <c r="G2531" s="1011" t="s">
        <v>34</v>
      </c>
      <c r="H2531" s="1011" t="s">
        <v>105</v>
      </c>
      <c r="I2531" s="1011" t="s">
        <v>1620</v>
      </c>
      <c r="J2531" s="1011" t="s">
        <v>1621</v>
      </c>
      <c r="K2531" s="1011" t="s">
        <v>1329</v>
      </c>
      <c r="L2531" s="1011" t="s">
        <v>47</v>
      </c>
      <c r="M2531" s="1011" t="s">
        <v>198</v>
      </c>
      <c r="N2531" s="1011">
        <v>6</v>
      </c>
      <c r="O2531" s="1011">
        <v>6</v>
      </c>
      <c r="P2531" s="1011">
        <v>57.36</v>
      </c>
      <c r="Q2531" s="1011">
        <v>271.08</v>
      </c>
      <c r="R2531" s="1011">
        <v>35.22</v>
      </c>
      <c r="S2531" s="1011">
        <v>92.260183999999995</v>
      </c>
      <c r="T2531" s="1011">
        <v>0</v>
      </c>
      <c r="U2531" s="1011">
        <v>0</v>
      </c>
      <c r="V2531" s="1011">
        <v>35.22</v>
      </c>
      <c r="W2531" s="1011" t="s">
        <v>1622</v>
      </c>
      <c r="X2531" s="1011" t="s">
        <v>1331</v>
      </c>
      <c r="Y2531" s="1011" t="s">
        <v>1839</v>
      </c>
      <c r="AA2531" s="1011" t="s">
        <v>1840</v>
      </c>
      <c r="AB2531" s="1011" t="s">
        <v>140</v>
      </c>
    </row>
    <row r="2532" spans="1:28" x14ac:dyDescent="0.25">
      <c r="A2532" s="1011">
        <v>84085539</v>
      </c>
      <c r="B2532" s="1011" t="s">
        <v>2440</v>
      </c>
      <c r="C2532" s="1011" t="s">
        <v>1326</v>
      </c>
      <c r="D2532" s="1011" t="s">
        <v>1</v>
      </c>
      <c r="E2532" s="1011" t="s">
        <v>135</v>
      </c>
      <c r="F2532" s="1011" t="s">
        <v>74</v>
      </c>
      <c r="G2532" s="1011" t="s">
        <v>74</v>
      </c>
      <c r="H2532" s="1011" t="s">
        <v>92</v>
      </c>
      <c r="I2532" s="1011" t="s">
        <v>2441</v>
      </c>
      <c r="J2532" s="1011" t="s">
        <v>1463</v>
      </c>
      <c r="K2532" s="1011" t="s">
        <v>1329</v>
      </c>
      <c r="L2532" s="1011" t="s">
        <v>47</v>
      </c>
      <c r="M2532" s="1011" t="s">
        <v>198</v>
      </c>
      <c r="N2532" s="1011">
        <v>34</v>
      </c>
      <c r="O2532" s="1011">
        <v>27</v>
      </c>
      <c r="P2532" s="1011">
        <v>1037.96</v>
      </c>
      <c r="Q2532" s="1011">
        <v>857.58</v>
      </c>
      <c r="R2532" s="1011">
        <v>27.63</v>
      </c>
      <c r="S2532" s="1011">
        <v>104.9229496</v>
      </c>
      <c r="T2532" s="1011">
        <v>0</v>
      </c>
      <c r="U2532" s="1011">
        <v>0</v>
      </c>
      <c r="V2532" s="1011">
        <v>27.63</v>
      </c>
      <c r="W2532" s="1011" t="s">
        <v>1464</v>
      </c>
      <c r="X2532" s="1011" t="s">
        <v>1331</v>
      </c>
      <c r="Y2532" s="1011" t="s">
        <v>2442</v>
      </c>
      <c r="AA2532" s="1011" t="s">
        <v>2443</v>
      </c>
      <c r="AB2532" s="1011" t="s">
        <v>140</v>
      </c>
    </row>
    <row r="2533" spans="1:28" x14ac:dyDescent="0.25">
      <c r="A2533" s="1011">
        <v>14091128</v>
      </c>
      <c r="B2533" s="1011" t="s">
        <v>2345</v>
      </c>
      <c r="C2533" s="1011" t="s">
        <v>1326</v>
      </c>
      <c r="D2533" s="1011" t="s">
        <v>1</v>
      </c>
      <c r="E2533" s="1011" t="s">
        <v>135</v>
      </c>
      <c r="F2533" s="1011" t="s">
        <v>14</v>
      </c>
      <c r="G2533" s="1011" t="s">
        <v>14</v>
      </c>
      <c r="H2533" s="1011" t="s">
        <v>91</v>
      </c>
      <c r="I2533" s="1011" t="s">
        <v>2261</v>
      </c>
      <c r="J2533" s="1011" t="s">
        <v>1445</v>
      </c>
      <c r="K2533" s="1011" t="s">
        <v>1329</v>
      </c>
      <c r="L2533" s="1011" t="s">
        <v>47</v>
      </c>
      <c r="M2533" s="1011" t="s">
        <v>198</v>
      </c>
      <c r="N2533" s="1011">
        <v>19</v>
      </c>
      <c r="O2533" s="1011">
        <v>3</v>
      </c>
      <c r="P2533" s="1011">
        <v>277.47000000000003</v>
      </c>
      <c r="Q2533" s="1011">
        <v>1058.6199999999999</v>
      </c>
      <c r="R2533" s="1011">
        <v>227.29</v>
      </c>
      <c r="S2533" s="1011">
        <v>63.86763595</v>
      </c>
      <c r="T2533" s="1011">
        <v>0</v>
      </c>
      <c r="U2533" s="1011">
        <v>0</v>
      </c>
      <c r="V2533" s="1011">
        <v>227.29</v>
      </c>
      <c r="W2533" s="1011" t="s">
        <v>1446</v>
      </c>
      <c r="X2533" s="1011" t="s">
        <v>1331</v>
      </c>
      <c r="Y2533" s="1011" t="s">
        <v>2346</v>
      </c>
      <c r="AA2533" s="1011" t="s">
        <v>2347</v>
      </c>
      <c r="AB2533" s="1011" t="s">
        <v>140</v>
      </c>
    </row>
    <row r="2534" spans="1:28" x14ac:dyDescent="0.25">
      <c r="A2534" s="1011">
        <v>84175637</v>
      </c>
      <c r="B2534" s="1011" t="s">
        <v>1980</v>
      </c>
      <c r="C2534" s="1011" t="s">
        <v>1326</v>
      </c>
      <c r="D2534" s="1011" t="s">
        <v>1</v>
      </c>
      <c r="E2534" s="1011" t="s">
        <v>135</v>
      </c>
      <c r="F2534" s="1011" t="s">
        <v>35</v>
      </c>
      <c r="G2534" s="1011" t="s">
        <v>35</v>
      </c>
      <c r="H2534" s="1011" t="s">
        <v>1394</v>
      </c>
      <c r="I2534" s="1011" t="s">
        <v>1462</v>
      </c>
      <c r="J2534" s="1011" t="s">
        <v>1463</v>
      </c>
      <c r="K2534" s="1011" t="s">
        <v>1329</v>
      </c>
      <c r="L2534" s="1011" t="s">
        <v>47</v>
      </c>
      <c r="M2534" s="1011" t="s">
        <v>198</v>
      </c>
      <c r="N2534" s="1011">
        <v>0</v>
      </c>
      <c r="O2534" s="1011">
        <v>0</v>
      </c>
      <c r="P2534" s="1011">
        <v>0</v>
      </c>
      <c r="Q2534" s="1011">
        <v>0</v>
      </c>
      <c r="R2534" s="1011">
        <v>0</v>
      </c>
      <c r="S2534" s="1011">
        <v>0</v>
      </c>
      <c r="T2534" s="1011">
        <v>0</v>
      </c>
      <c r="U2534" s="1011">
        <v>0</v>
      </c>
      <c r="V2534" s="1011">
        <v>0</v>
      </c>
      <c r="W2534" s="1011" t="s">
        <v>1464</v>
      </c>
      <c r="X2534" s="1011" t="s">
        <v>1331</v>
      </c>
      <c r="Y2534" s="1011" t="s">
        <v>1981</v>
      </c>
      <c r="AA2534" s="1011" t="s">
        <v>1982</v>
      </c>
      <c r="AB2534" s="1011" t="s">
        <v>140</v>
      </c>
    </row>
    <row r="2535" spans="1:28" x14ac:dyDescent="0.25">
      <c r="A2535" s="1011">
        <v>74253238</v>
      </c>
      <c r="B2535" s="1011" t="s">
        <v>2373</v>
      </c>
      <c r="C2535" s="1011" t="s">
        <v>1326</v>
      </c>
      <c r="D2535" s="1011" t="s">
        <v>1</v>
      </c>
      <c r="E2535" s="1011" t="s">
        <v>135</v>
      </c>
      <c r="F2535" s="1011" t="s">
        <v>69</v>
      </c>
      <c r="G2535" s="1011" t="s">
        <v>69</v>
      </c>
      <c r="H2535" s="1011" t="s">
        <v>96</v>
      </c>
      <c r="I2535" s="1011" t="s">
        <v>2374</v>
      </c>
      <c r="J2535" s="1011" t="s">
        <v>1328</v>
      </c>
      <c r="K2535" s="1011" t="s">
        <v>1329</v>
      </c>
      <c r="L2535" s="1011" t="s">
        <v>47</v>
      </c>
      <c r="M2535" s="1011" t="s">
        <v>198</v>
      </c>
      <c r="N2535" s="1011">
        <v>19.433399999999999</v>
      </c>
      <c r="O2535" s="1011">
        <v>17.433399999999999</v>
      </c>
      <c r="P2535" s="1011">
        <v>173.49</v>
      </c>
      <c r="Q2535" s="1011">
        <v>1177.9100000000001</v>
      </c>
      <c r="R2535" s="1011">
        <v>625.87</v>
      </c>
      <c r="S2535" s="1011">
        <v>70.07756449</v>
      </c>
      <c r="T2535" s="1011">
        <v>0</v>
      </c>
      <c r="U2535" s="1011">
        <v>0</v>
      </c>
      <c r="V2535" s="1011">
        <v>625.87</v>
      </c>
      <c r="W2535" s="1011" t="s">
        <v>1330</v>
      </c>
      <c r="X2535" s="1011" t="s">
        <v>1331</v>
      </c>
      <c r="Y2535" s="1011" t="s">
        <v>2375</v>
      </c>
      <c r="AA2535" s="1011" t="s">
        <v>2376</v>
      </c>
      <c r="AB2535" s="1011" t="s">
        <v>140</v>
      </c>
    </row>
    <row r="2536" spans="1:28" x14ac:dyDescent="0.25">
      <c r="A2536" s="1011">
        <v>84106079</v>
      </c>
      <c r="B2536" s="1011" t="s">
        <v>1431</v>
      </c>
      <c r="C2536" s="1011" t="s">
        <v>1326</v>
      </c>
      <c r="D2536" s="1011" t="s">
        <v>1</v>
      </c>
      <c r="E2536" s="1011" t="s">
        <v>135</v>
      </c>
      <c r="F2536" s="1011" t="s">
        <v>14</v>
      </c>
      <c r="G2536" s="1011" t="s">
        <v>14</v>
      </c>
      <c r="H2536" s="1011" t="s">
        <v>102</v>
      </c>
      <c r="I2536" s="1011" t="s">
        <v>1432</v>
      </c>
      <c r="J2536" s="1011" t="s">
        <v>1433</v>
      </c>
      <c r="K2536" s="1011" t="s">
        <v>1329</v>
      </c>
      <c r="L2536" s="1011" t="s">
        <v>47</v>
      </c>
      <c r="M2536" s="1011" t="s">
        <v>198</v>
      </c>
      <c r="N2536" s="1011">
        <v>10</v>
      </c>
      <c r="O2536" s="1011">
        <v>5</v>
      </c>
      <c r="P2536" s="1011">
        <v>57.5</v>
      </c>
      <c r="Q2536" s="1011">
        <v>383.37</v>
      </c>
      <c r="R2536" s="1011">
        <v>99.48</v>
      </c>
      <c r="S2536" s="1011">
        <v>171.69915467999999</v>
      </c>
      <c r="T2536" s="1011">
        <v>0</v>
      </c>
      <c r="U2536" s="1011">
        <v>0</v>
      </c>
      <c r="V2536" s="1011">
        <v>99.48</v>
      </c>
      <c r="W2536" s="1011" t="s">
        <v>1434</v>
      </c>
      <c r="X2536" s="1011" t="s">
        <v>1331</v>
      </c>
      <c r="Y2536" s="1011" t="s">
        <v>1435</v>
      </c>
      <c r="AA2536" s="1011" t="s">
        <v>1436</v>
      </c>
      <c r="AB2536" s="1011" t="s">
        <v>140</v>
      </c>
    </row>
    <row r="2537" spans="1:28" x14ac:dyDescent="0.25">
      <c r="A2537" s="1011">
        <v>64034705</v>
      </c>
      <c r="B2537" s="1011" t="s">
        <v>2467</v>
      </c>
      <c r="C2537" s="1011" t="s">
        <v>1326</v>
      </c>
      <c r="D2537" s="1011" t="s">
        <v>1</v>
      </c>
      <c r="E2537" s="1011" t="s">
        <v>135</v>
      </c>
      <c r="F2537" s="1011" t="s">
        <v>34</v>
      </c>
      <c r="G2537" s="1011" t="s">
        <v>34</v>
      </c>
      <c r="H2537" s="1011" t="s">
        <v>529</v>
      </c>
      <c r="I2537" s="1011" t="s">
        <v>2468</v>
      </c>
      <c r="J2537" s="1011" t="s">
        <v>1371</v>
      </c>
      <c r="K2537" s="1011" t="s">
        <v>1329</v>
      </c>
      <c r="L2537" s="1011" t="s">
        <v>47</v>
      </c>
      <c r="M2537" s="1011" t="s">
        <v>198</v>
      </c>
      <c r="N2537" s="1011">
        <v>3</v>
      </c>
      <c r="O2537" s="1011">
        <v>2</v>
      </c>
      <c r="P2537" s="1011">
        <v>142.75</v>
      </c>
      <c r="Q2537" s="1011">
        <v>446.12</v>
      </c>
      <c r="R2537" s="1011">
        <v>50.01</v>
      </c>
      <c r="S2537" s="1011">
        <v>25.931999999999999</v>
      </c>
      <c r="T2537" s="1011">
        <v>0</v>
      </c>
      <c r="U2537" s="1011">
        <v>0</v>
      </c>
      <c r="V2537" s="1011">
        <v>50.01</v>
      </c>
      <c r="W2537" s="1011" t="s">
        <v>1372</v>
      </c>
      <c r="X2537" s="1011" t="s">
        <v>1331</v>
      </c>
      <c r="Y2537" s="1011" t="s">
        <v>2469</v>
      </c>
      <c r="AA2537" s="1011" t="s">
        <v>2470</v>
      </c>
      <c r="AB2537" s="1011" t="s">
        <v>140</v>
      </c>
    </row>
    <row r="2538" spans="1:28" x14ac:dyDescent="0.25">
      <c r="A2538" s="1011">
        <v>64153794</v>
      </c>
      <c r="B2538" s="1011" t="s">
        <v>1542</v>
      </c>
      <c r="C2538" s="1011" t="s">
        <v>1326</v>
      </c>
      <c r="D2538" s="1011" t="s">
        <v>1</v>
      </c>
      <c r="E2538" s="1011" t="s">
        <v>135</v>
      </c>
      <c r="F2538" s="1011" t="s">
        <v>20</v>
      </c>
      <c r="G2538" s="1011" t="s">
        <v>20</v>
      </c>
      <c r="H2538" s="1011" t="s">
        <v>1394</v>
      </c>
      <c r="I2538" s="1011" t="s">
        <v>1543</v>
      </c>
      <c r="J2538" s="1011" t="s">
        <v>1544</v>
      </c>
      <c r="K2538" s="1011" t="s">
        <v>1329</v>
      </c>
      <c r="L2538" s="1011" t="s">
        <v>47</v>
      </c>
      <c r="M2538" s="1011" t="s">
        <v>198</v>
      </c>
      <c r="N2538" s="1011">
        <v>0</v>
      </c>
      <c r="O2538" s="1011">
        <v>0</v>
      </c>
      <c r="P2538" s="1011">
        <v>0</v>
      </c>
      <c r="Q2538" s="1011">
        <v>0</v>
      </c>
      <c r="R2538" s="1011">
        <v>0</v>
      </c>
      <c r="S2538" s="1011">
        <v>0</v>
      </c>
      <c r="T2538" s="1011">
        <v>0</v>
      </c>
      <c r="U2538" s="1011">
        <v>0</v>
      </c>
      <c r="V2538" s="1011">
        <v>0</v>
      </c>
      <c r="W2538" s="1011" t="s">
        <v>1545</v>
      </c>
      <c r="X2538" s="1011" t="s">
        <v>1331</v>
      </c>
      <c r="Y2538" s="1011" t="s">
        <v>1546</v>
      </c>
      <c r="AA2538" s="1011" t="s">
        <v>1547</v>
      </c>
      <c r="AB2538" s="1011" t="s">
        <v>140</v>
      </c>
    </row>
    <row r="2539" spans="1:28" x14ac:dyDescent="0.25">
      <c r="A2539" s="1011">
        <v>23840531</v>
      </c>
      <c r="B2539" s="1011" t="s">
        <v>2488</v>
      </c>
      <c r="C2539" s="1011" t="s">
        <v>1326</v>
      </c>
      <c r="D2539" s="1011" t="s">
        <v>1</v>
      </c>
      <c r="E2539" s="1011" t="s">
        <v>135</v>
      </c>
      <c r="F2539" s="1011" t="s">
        <v>0</v>
      </c>
      <c r="G2539" s="1011" t="s">
        <v>0</v>
      </c>
      <c r="H2539" s="1011" t="s">
        <v>101</v>
      </c>
      <c r="I2539" s="1011" t="s">
        <v>2489</v>
      </c>
      <c r="J2539" s="1011" t="s">
        <v>2490</v>
      </c>
      <c r="K2539" s="1011" t="s">
        <v>1329</v>
      </c>
      <c r="L2539" s="1011" t="s">
        <v>47</v>
      </c>
      <c r="M2539" s="1011" t="s">
        <v>198</v>
      </c>
      <c r="N2539" s="1011">
        <v>53</v>
      </c>
      <c r="O2539" s="1011">
        <v>40</v>
      </c>
      <c r="P2539" s="1011">
        <v>2090.75</v>
      </c>
      <c r="Q2539" s="1011">
        <v>1613.65</v>
      </c>
      <c r="R2539" s="1011">
        <v>149.16999999999999</v>
      </c>
      <c r="S2539" s="1011">
        <v>271.95937137999999</v>
      </c>
      <c r="T2539" s="1011">
        <v>0</v>
      </c>
      <c r="U2539" s="1011">
        <v>0</v>
      </c>
      <c r="V2539" s="1011">
        <v>149.16999999999999</v>
      </c>
      <c r="W2539" s="1011" t="s">
        <v>2491</v>
      </c>
      <c r="X2539" s="1011" t="s">
        <v>1331</v>
      </c>
      <c r="Y2539" s="1011" t="s">
        <v>2492</v>
      </c>
      <c r="AA2539" s="1011" t="s">
        <v>2493</v>
      </c>
      <c r="AB2539" s="1011" t="s">
        <v>140</v>
      </c>
    </row>
    <row r="2540" spans="1:28" x14ac:dyDescent="0.25">
      <c r="A2540" s="1011">
        <v>43771211</v>
      </c>
      <c r="B2540" s="1011" t="s">
        <v>2075</v>
      </c>
      <c r="C2540" s="1011" t="s">
        <v>1326</v>
      </c>
      <c r="D2540" s="1011" t="s">
        <v>1</v>
      </c>
      <c r="E2540" s="1011" t="s">
        <v>135</v>
      </c>
      <c r="F2540" s="1011" t="s">
        <v>34</v>
      </c>
      <c r="G2540" s="1011" t="s">
        <v>34</v>
      </c>
      <c r="H2540" s="1011" t="s">
        <v>1394</v>
      </c>
      <c r="I2540" s="1011" t="s">
        <v>1404</v>
      </c>
      <c r="J2540" s="1011" t="s">
        <v>1405</v>
      </c>
      <c r="K2540" s="1011" t="s">
        <v>1329</v>
      </c>
      <c r="L2540" s="1011" t="s">
        <v>47</v>
      </c>
      <c r="M2540" s="1011" t="s">
        <v>198</v>
      </c>
      <c r="N2540" s="1011">
        <v>0</v>
      </c>
      <c r="O2540" s="1011">
        <v>0</v>
      </c>
      <c r="P2540" s="1011">
        <v>0</v>
      </c>
      <c r="Q2540" s="1011">
        <v>0</v>
      </c>
      <c r="R2540" s="1011">
        <v>0</v>
      </c>
      <c r="S2540" s="1011">
        <v>0</v>
      </c>
      <c r="T2540" s="1011">
        <v>0</v>
      </c>
      <c r="U2540" s="1011">
        <v>0</v>
      </c>
      <c r="V2540" s="1011">
        <v>0</v>
      </c>
      <c r="W2540" s="1011" t="s">
        <v>1406</v>
      </c>
      <c r="X2540" s="1011" t="s">
        <v>1331</v>
      </c>
      <c r="Y2540" s="1011" t="s">
        <v>2076</v>
      </c>
      <c r="AA2540" s="1011" t="s">
        <v>2077</v>
      </c>
      <c r="AB2540" s="1011" t="s">
        <v>140</v>
      </c>
    </row>
    <row r="2541" spans="1:28" x14ac:dyDescent="0.25">
      <c r="A2541" s="1011">
        <v>73766974</v>
      </c>
      <c r="B2541" s="1011" t="s">
        <v>2505</v>
      </c>
      <c r="C2541" s="1011" t="s">
        <v>1326</v>
      </c>
      <c r="D2541" s="1011" t="s">
        <v>1</v>
      </c>
      <c r="E2541" s="1011" t="s">
        <v>135</v>
      </c>
      <c r="F2541" s="1011" t="s">
        <v>34</v>
      </c>
      <c r="G2541" s="1011" t="s">
        <v>34</v>
      </c>
      <c r="H2541" s="1011" t="s">
        <v>96</v>
      </c>
      <c r="I2541" s="1011" t="s">
        <v>1327</v>
      </c>
      <c r="J2541" s="1011" t="s">
        <v>1328</v>
      </c>
      <c r="K2541" s="1011" t="s">
        <v>1329</v>
      </c>
      <c r="L2541" s="1011" t="s">
        <v>47</v>
      </c>
      <c r="M2541" s="1011" t="s">
        <v>198</v>
      </c>
      <c r="N2541" s="1011">
        <v>8</v>
      </c>
      <c r="O2541" s="1011">
        <v>5</v>
      </c>
      <c r="P2541" s="1011">
        <v>82.66</v>
      </c>
      <c r="Q2541" s="1011">
        <v>396.97</v>
      </c>
      <c r="R2541" s="1011">
        <v>32.39</v>
      </c>
      <c r="S2541" s="1011">
        <v>95.792005399999994</v>
      </c>
      <c r="T2541" s="1011">
        <v>0</v>
      </c>
      <c r="U2541" s="1011">
        <v>0</v>
      </c>
      <c r="V2541" s="1011">
        <v>32.39</v>
      </c>
      <c r="W2541" s="1011" t="s">
        <v>1330</v>
      </c>
      <c r="X2541" s="1011" t="s">
        <v>1331</v>
      </c>
      <c r="Y2541" s="1011" t="s">
        <v>2506</v>
      </c>
      <c r="AA2541" s="1011" t="s">
        <v>2507</v>
      </c>
      <c r="AB2541" s="1011" t="s">
        <v>140</v>
      </c>
    </row>
    <row r="2542" spans="1:28" x14ac:dyDescent="0.25">
      <c r="A2542" s="1011">
        <v>34261214</v>
      </c>
      <c r="B2542" s="1011" t="s">
        <v>2303</v>
      </c>
      <c r="C2542" s="1011" t="s">
        <v>1326</v>
      </c>
      <c r="D2542" s="1011" t="s">
        <v>1</v>
      </c>
      <c r="E2542" s="1011" t="s">
        <v>135</v>
      </c>
      <c r="F2542" s="1011" t="s">
        <v>20</v>
      </c>
      <c r="G2542" s="1011" t="s">
        <v>20</v>
      </c>
      <c r="H2542" s="1011" t="s">
        <v>96</v>
      </c>
      <c r="I2542" s="1011" t="s">
        <v>2304</v>
      </c>
      <c r="J2542" s="1011" t="s">
        <v>1510</v>
      </c>
      <c r="K2542" s="1011" t="s">
        <v>1329</v>
      </c>
      <c r="L2542" s="1011" t="s">
        <v>47</v>
      </c>
      <c r="M2542" s="1011" t="s">
        <v>198</v>
      </c>
      <c r="N2542" s="1011">
        <v>8.3332999999999995</v>
      </c>
      <c r="O2542" s="1011">
        <v>8.3332999999999995</v>
      </c>
      <c r="P2542" s="1011">
        <v>72.88</v>
      </c>
      <c r="Q2542" s="1011">
        <v>356.88</v>
      </c>
      <c r="R2542" s="1011">
        <v>57.77</v>
      </c>
      <c r="S2542" s="1011">
        <v>57.32922928</v>
      </c>
      <c r="T2542" s="1011">
        <v>0</v>
      </c>
      <c r="U2542" s="1011">
        <v>0</v>
      </c>
      <c r="V2542" s="1011">
        <v>57.77</v>
      </c>
      <c r="W2542" s="1011" t="s">
        <v>1511</v>
      </c>
      <c r="X2542" s="1011" t="s">
        <v>1331</v>
      </c>
      <c r="Y2542" s="1011" t="s">
        <v>2305</v>
      </c>
      <c r="AA2542" s="1011" t="s">
        <v>2306</v>
      </c>
      <c r="AB2542" s="1011" t="s">
        <v>140</v>
      </c>
    </row>
    <row r="2543" spans="1:28" x14ac:dyDescent="0.25">
      <c r="A2543" s="1011">
        <v>53980132</v>
      </c>
      <c r="B2543" s="1011" t="s">
        <v>1563</v>
      </c>
      <c r="C2543" s="1011" t="s">
        <v>1326</v>
      </c>
      <c r="D2543" s="1011" t="s">
        <v>1</v>
      </c>
      <c r="E2543" s="1011" t="s">
        <v>135</v>
      </c>
      <c r="F2543" s="1011" t="s">
        <v>20</v>
      </c>
      <c r="G2543" s="1011" t="s">
        <v>20</v>
      </c>
      <c r="H2543" s="1011" t="s">
        <v>1394</v>
      </c>
      <c r="I2543" s="1011" t="s">
        <v>1564</v>
      </c>
      <c r="J2543" s="1011" t="s">
        <v>1565</v>
      </c>
      <c r="K2543" s="1011" t="s">
        <v>1329</v>
      </c>
      <c r="L2543" s="1011" t="s">
        <v>47</v>
      </c>
      <c r="M2543" s="1011" t="s">
        <v>198</v>
      </c>
      <c r="N2543" s="1011">
        <v>0</v>
      </c>
      <c r="O2543" s="1011">
        <v>0</v>
      </c>
      <c r="P2543" s="1011">
        <v>0</v>
      </c>
      <c r="Q2543" s="1011">
        <v>0</v>
      </c>
      <c r="R2543" s="1011">
        <v>0</v>
      </c>
      <c r="S2543" s="1011">
        <v>0</v>
      </c>
      <c r="T2543" s="1011">
        <v>0</v>
      </c>
      <c r="U2543" s="1011">
        <v>0</v>
      </c>
      <c r="V2543" s="1011">
        <v>0</v>
      </c>
      <c r="W2543" s="1011" t="s">
        <v>65</v>
      </c>
      <c r="X2543" s="1011" t="s">
        <v>1331</v>
      </c>
      <c r="Y2543" s="1011" t="s">
        <v>1566</v>
      </c>
      <c r="AA2543" s="1011" t="s">
        <v>1567</v>
      </c>
      <c r="AB2543" s="1011" t="s">
        <v>140</v>
      </c>
    </row>
    <row r="2544" spans="1:28" x14ac:dyDescent="0.25">
      <c r="A2544" s="1011">
        <v>23756901</v>
      </c>
      <c r="B2544" s="1011" t="s">
        <v>1553</v>
      </c>
      <c r="C2544" s="1011" t="s">
        <v>1326</v>
      </c>
      <c r="D2544" s="1011" t="s">
        <v>1</v>
      </c>
      <c r="E2544" s="1011" t="s">
        <v>135</v>
      </c>
      <c r="F2544" s="1011" t="s">
        <v>6</v>
      </c>
      <c r="G2544" s="1011" t="s">
        <v>6</v>
      </c>
      <c r="H2544" s="1011" t="s">
        <v>91</v>
      </c>
      <c r="I2544" s="1011" t="s">
        <v>1554</v>
      </c>
      <c r="J2544" s="1011" t="s">
        <v>1463</v>
      </c>
      <c r="K2544" s="1011" t="s">
        <v>1329</v>
      </c>
      <c r="L2544" s="1011" t="s">
        <v>47</v>
      </c>
      <c r="M2544" s="1011" t="s">
        <v>198</v>
      </c>
      <c r="N2544" s="1011">
        <v>178</v>
      </c>
      <c r="O2544" s="1011">
        <v>48</v>
      </c>
      <c r="P2544" s="1011">
        <v>5389.82</v>
      </c>
      <c r="Q2544" s="1011">
        <v>13759.81</v>
      </c>
      <c r="R2544" s="1011">
        <v>1171.30035623</v>
      </c>
      <c r="S2544" s="1011">
        <v>1190.9698240099999</v>
      </c>
      <c r="T2544" s="1011">
        <v>186.00035622999999</v>
      </c>
      <c r="U2544" s="1011">
        <v>112.16</v>
      </c>
      <c r="V2544" s="1011">
        <v>1255.42</v>
      </c>
      <c r="W2544" s="1011" t="s">
        <v>1464</v>
      </c>
      <c r="X2544" s="1011" t="s">
        <v>1331</v>
      </c>
      <c r="Y2544" s="1011" t="s">
        <v>1555</v>
      </c>
      <c r="AA2544" s="1011" t="s">
        <v>1556</v>
      </c>
      <c r="AB2544" s="1011" t="s">
        <v>140</v>
      </c>
    </row>
    <row r="2545" spans="1:28" x14ac:dyDescent="0.25">
      <c r="A2545" s="1011">
        <v>74237348</v>
      </c>
      <c r="B2545" s="1011" t="s">
        <v>1765</v>
      </c>
      <c r="C2545" s="1011" t="s">
        <v>1326</v>
      </c>
      <c r="D2545" s="1011" t="s">
        <v>1</v>
      </c>
      <c r="E2545" s="1011" t="s">
        <v>135</v>
      </c>
      <c r="F2545" s="1011" t="s">
        <v>69</v>
      </c>
      <c r="G2545" s="1011" t="s">
        <v>69</v>
      </c>
      <c r="H2545" s="1011" t="s">
        <v>102</v>
      </c>
      <c r="I2545" s="1011" t="s">
        <v>1766</v>
      </c>
      <c r="J2545" s="1011" t="s">
        <v>1767</v>
      </c>
      <c r="K2545" s="1011" t="s">
        <v>1329</v>
      </c>
      <c r="L2545" s="1011" t="s">
        <v>47</v>
      </c>
      <c r="M2545" s="1011" t="s">
        <v>198</v>
      </c>
      <c r="N2545" s="1011">
        <v>18</v>
      </c>
      <c r="O2545" s="1011">
        <v>15</v>
      </c>
      <c r="P2545" s="1011">
        <v>108</v>
      </c>
      <c r="Q2545" s="1011">
        <v>694.16</v>
      </c>
      <c r="R2545" s="1011">
        <v>205.37</v>
      </c>
      <c r="S2545" s="1011">
        <v>293.23708744999999</v>
      </c>
      <c r="T2545" s="1011">
        <v>0</v>
      </c>
      <c r="U2545" s="1011">
        <v>0</v>
      </c>
      <c r="V2545" s="1011">
        <v>205.37</v>
      </c>
      <c r="W2545" s="1011" t="s">
        <v>1768</v>
      </c>
      <c r="X2545" s="1011" t="s">
        <v>1331</v>
      </c>
      <c r="Y2545" s="1011" t="s">
        <v>1769</v>
      </c>
      <c r="AA2545" s="1011" t="s">
        <v>1770</v>
      </c>
      <c r="AB2545" s="1011" t="s">
        <v>140</v>
      </c>
    </row>
    <row r="2546" spans="1:28" x14ac:dyDescent="0.25">
      <c r="A2546" s="1011">
        <v>14259873</v>
      </c>
      <c r="B2546" s="1011" t="s">
        <v>2464</v>
      </c>
      <c r="C2546" s="1011" t="s">
        <v>1326</v>
      </c>
      <c r="D2546" s="1011" t="s">
        <v>1</v>
      </c>
      <c r="E2546" s="1011" t="s">
        <v>135</v>
      </c>
      <c r="F2546" s="1011" t="s">
        <v>6</v>
      </c>
      <c r="G2546" s="1011" t="s">
        <v>6</v>
      </c>
      <c r="H2546" s="1011" t="s">
        <v>91</v>
      </c>
      <c r="I2546" s="1011" t="s">
        <v>2093</v>
      </c>
      <c r="J2546" s="1011" t="s">
        <v>2094</v>
      </c>
      <c r="K2546" s="1011" t="s">
        <v>1329</v>
      </c>
      <c r="L2546" s="1011" t="s">
        <v>47</v>
      </c>
      <c r="M2546" s="1011" t="s">
        <v>198</v>
      </c>
      <c r="N2546" s="1011">
        <v>35</v>
      </c>
      <c r="O2546" s="1011">
        <v>15</v>
      </c>
      <c r="P2546" s="1011">
        <v>650</v>
      </c>
      <c r="Q2546" s="1011">
        <v>2286.8000000000002</v>
      </c>
      <c r="R2546" s="1011">
        <v>460.7</v>
      </c>
      <c r="S2546" s="1011">
        <v>285.60488844000002</v>
      </c>
      <c r="T2546" s="1011">
        <v>0</v>
      </c>
      <c r="U2546" s="1011">
        <v>0</v>
      </c>
      <c r="V2546" s="1011">
        <v>460.7</v>
      </c>
      <c r="W2546" s="1011" t="s">
        <v>2095</v>
      </c>
      <c r="X2546" s="1011" t="s">
        <v>1331</v>
      </c>
      <c r="Y2546" s="1011" t="s">
        <v>2465</v>
      </c>
      <c r="AA2546" s="1011" t="s">
        <v>2466</v>
      </c>
      <c r="AB2546" s="1011" t="s">
        <v>140</v>
      </c>
    </row>
    <row r="2547" spans="1:28" x14ac:dyDescent="0.25">
      <c r="A2547" s="1011">
        <v>84156447</v>
      </c>
      <c r="B2547" s="1011" t="s">
        <v>2286</v>
      </c>
      <c r="C2547" s="1011" t="s">
        <v>1326</v>
      </c>
      <c r="D2547" s="1011" t="s">
        <v>1</v>
      </c>
      <c r="E2547" s="1011" t="s">
        <v>135</v>
      </c>
      <c r="F2547" s="1011" t="s">
        <v>20</v>
      </c>
      <c r="G2547" s="1011" t="s">
        <v>20</v>
      </c>
      <c r="H2547" s="1011" t="s">
        <v>92</v>
      </c>
      <c r="I2547" s="1011" t="s">
        <v>2287</v>
      </c>
      <c r="J2547" s="1011" t="s">
        <v>1499</v>
      </c>
      <c r="K2547" s="1011" t="s">
        <v>1329</v>
      </c>
      <c r="L2547" s="1011" t="s">
        <v>47</v>
      </c>
      <c r="M2547" s="1011" t="s">
        <v>198</v>
      </c>
      <c r="N2547" s="1011">
        <v>325</v>
      </c>
      <c r="O2547" s="1011">
        <v>306</v>
      </c>
      <c r="P2547" s="1011">
        <v>11660</v>
      </c>
      <c r="Q2547" s="1011">
        <v>6558.71</v>
      </c>
      <c r="R2547" s="1011">
        <v>-395.47</v>
      </c>
      <c r="S2547" s="1011">
        <v>901.93039949000001</v>
      </c>
      <c r="T2547" s="1011">
        <v>0</v>
      </c>
      <c r="U2547" s="1011">
        <v>0</v>
      </c>
      <c r="V2547" s="1011">
        <v>-395.47</v>
      </c>
      <c r="W2547" s="1011" t="s">
        <v>1361</v>
      </c>
      <c r="X2547" s="1011" t="s">
        <v>1331</v>
      </c>
      <c r="Y2547" s="1011" t="s">
        <v>2288</v>
      </c>
      <c r="AA2547" s="1011" t="s">
        <v>2289</v>
      </c>
      <c r="AB2547" s="1011" t="s">
        <v>140</v>
      </c>
    </row>
    <row r="2548" spans="1:28" x14ac:dyDescent="0.25">
      <c r="A2548" s="1011">
        <v>94156445</v>
      </c>
      <c r="B2548" s="1011" t="s">
        <v>1922</v>
      </c>
      <c r="C2548" s="1011" t="s">
        <v>1326</v>
      </c>
      <c r="D2548" s="1011" t="s">
        <v>1</v>
      </c>
      <c r="E2548" s="1011" t="s">
        <v>135</v>
      </c>
      <c r="F2548" s="1011" t="s">
        <v>20</v>
      </c>
      <c r="G2548" s="1011" t="s">
        <v>20</v>
      </c>
      <c r="H2548" s="1011" t="s">
        <v>101</v>
      </c>
      <c r="I2548" s="1011" t="s">
        <v>1923</v>
      </c>
      <c r="J2548" s="1011" t="s">
        <v>1924</v>
      </c>
      <c r="K2548" s="1011" t="s">
        <v>1329</v>
      </c>
      <c r="L2548" s="1011" t="s">
        <v>47</v>
      </c>
      <c r="M2548" s="1011" t="s">
        <v>198</v>
      </c>
      <c r="N2548" s="1011">
        <v>94</v>
      </c>
      <c r="O2548" s="1011">
        <v>59</v>
      </c>
      <c r="P2548" s="1011">
        <v>3481</v>
      </c>
      <c r="Q2548" s="1011">
        <v>2314.27</v>
      </c>
      <c r="R2548" s="1011">
        <v>-170.96</v>
      </c>
      <c r="S2548" s="1011">
        <v>403.34670697000001</v>
      </c>
      <c r="T2548" s="1011">
        <v>0</v>
      </c>
      <c r="U2548" s="1011">
        <v>0</v>
      </c>
      <c r="V2548" s="1011">
        <v>-170.96</v>
      </c>
      <c r="W2548" s="1011" t="s">
        <v>1925</v>
      </c>
      <c r="X2548" s="1011" t="s">
        <v>1331</v>
      </c>
      <c r="Y2548" s="1011" t="s">
        <v>1926</v>
      </c>
      <c r="AA2548" s="1011" t="s">
        <v>1927</v>
      </c>
      <c r="AB2548" s="1011" t="s">
        <v>140</v>
      </c>
    </row>
    <row r="2549" spans="1:28" x14ac:dyDescent="0.25">
      <c r="A2549" s="1011">
        <v>13769211</v>
      </c>
      <c r="B2549" s="1011" t="s">
        <v>2086</v>
      </c>
      <c r="C2549" s="1011" t="s">
        <v>1326</v>
      </c>
      <c r="D2549" s="1011" t="s">
        <v>1</v>
      </c>
      <c r="E2549" s="1011" t="s">
        <v>135</v>
      </c>
      <c r="F2549" s="1011" t="s">
        <v>36</v>
      </c>
      <c r="G2549" s="1011" t="s">
        <v>36</v>
      </c>
      <c r="H2549" s="1011" t="s">
        <v>90</v>
      </c>
      <c r="I2549" s="1011" t="s">
        <v>2087</v>
      </c>
      <c r="J2549" s="1011" t="s">
        <v>2088</v>
      </c>
      <c r="K2549" s="1011" t="s">
        <v>1329</v>
      </c>
      <c r="L2549" s="1011" t="s">
        <v>47</v>
      </c>
      <c r="M2549" s="1011" t="s">
        <v>198</v>
      </c>
      <c r="N2549" s="1011">
        <v>80</v>
      </c>
      <c r="O2549" s="1011">
        <v>80</v>
      </c>
      <c r="P2549" s="1011">
        <v>2150</v>
      </c>
      <c r="Q2549" s="1011">
        <v>3543.96</v>
      </c>
      <c r="R2549" s="1011">
        <v>840.01</v>
      </c>
      <c r="S2549" s="1011">
        <v>329.25119194000001</v>
      </c>
      <c r="T2549" s="1011">
        <v>0</v>
      </c>
      <c r="U2549" s="1011">
        <v>0</v>
      </c>
      <c r="V2549" s="1011">
        <v>840.01</v>
      </c>
      <c r="W2549" s="1011" t="s">
        <v>2089</v>
      </c>
      <c r="X2549" s="1011" t="s">
        <v>1331</v>
      </c>
      <c r="Y2549" s="1011" t="s">
        <v>2090</v>
      </c>
      <c r="AA2549" s="1011" t="s">
        <v>2091</v>
      </c>
      <c r="AB2549" s="1011" t="s">
        <v>140</v>
      </c>
    </row>
    <row r="2550" spans="1:28" x14ac:dyDescent="0.25">
      <c r="A2550" s="1011">
        <v>4140778</v>
      </c>
      <c r="B2550" s="1011" t="s">
        <v>2052</v>
      </c>
      <c r="C2550" s="1011" t="s">
        <v>1326</v>
      </c>
      <c r="D2550" s="1011" t="s">
        <v>1</v>
      </c>
      <c r="E2550" s="1011" t="s">
        <v>135</v>
      </c>
      <c r="F2550" s="1011" t="s">
        <v>0</v>
      </c>
      <c r="G2550" s="1011" t="s">
        <v>0</v>
      </c>
      <c r="H2550" s="1011" t="s">
        <v>530</v>
      </c>
      <c r="I2550" s="1011" t="s">
        <v>2053</v>
      </c>
      <c r="J2550" s="1011" t="s">
        <v>1550</v>
      </c>
      <c r="K2550" s="1011" t="s">
        <v>1329</v>
      </c>
      <c r="L2550" s="1011" t="s">
        <v>47</v>
      </c>
      <c r="M2550" s="1011" t="s">
        <v>198</v>
      </c>
      <c r="N2550" s="1011">
        <v>16</v>
      </c>
      <c r="O2550" s="1011">
        <v>13</v>
      </c>
      <c r="P2550" s="1011">
        <v>961.1</v>
      </c>
      <c r="Q2550" s="1011">
        <v>3021.1</v>
      </c>
      <c r="R2550" s="1011">
        <v>-13.33</v>
      </c>
      <c r="S2550" s="1011">
        <v>134.65305411</v>
      </c>
      <c r="T2550" s="1011">
        <v>0</v>
      </c>
      <c r="U2550" s="1011">
        <v>0</v>
      </c>
      <c r="V2550" s="1011">
        <v>-13.33</v>
      </c>
      <c r="W2550" s="1011" t="s">
        <v>1361</v>
      </c>
      <c r="X2550" s="1011" t="s">
        <v>1331</v>
      </c>
      <c r="Y2550" s="1011" t="s">
        <v>2054</v>
      </c>
      <c r="AA2550" s="1011" t="s">
        <v>2055</v>
      </c>
      <c r="AB2550" s="1011" t="s">
        <v>140</v>
      </c>
    </row>
    <row r="2551" spans="1:28" x14ac:dyDescent="0.25">
      <c r="A2551" s="1011">
        <v>94134871</v>
      </c>
      <c r="B2551" s="1011" t="s">
        <v>1972</v>
      </c>
      <c r="C2551" s="1011" t="s">
        <v>1326</v>
      </c>
      <c r="D2551" s="1011" t="s">
        <v>1</v>
      </c>
      <c r="E2551" s="1011" t="s">
        <v>135</v>
      </c>
      <c r="F2551" s="1011" t="s">
        <v>11</v>
      </c>
      <c r="G2551" s="1011" t="s">
        <v>11</v>
      </c>
      <c r="H2551" s="1011" t="s">
        <v>89</v>
      </c>
      <c r="I2551" s="1011" t="s">
        <v>1973</v>
      </c>
      <c r="J2551" s="1011" t="s">
        <v>1360</v>
      </c>
      <c r="K2551" s="1011" t="s">
        <v>1329</v>
      </c>
      <c r="L2551" s="1011" t="s">
        <v>47</v>
      </c>
      <c r="M2551" s="1011" t="s">
        <v>198</v>
      </c>
      <c r="N2551" s="1011">
        <v>40</v>
      </c>
      <c r="O2551" s="1011">
        <v>36</v>
      </c>
      <c r="P2551" s="1011">
        <v>840</v>
      </c>
      <c r="Q2551" s="1011">
        <v>3374.97</v>
      </c>
      <c r="R2551" s="1011">
        <v>1037.71928538</v>
      </c>
      <c r="S2551" s="1011">
        <v>305.31496128999999</v>
      </c>
      <c r="T2551" s="1011">
        <v>-8.0714620000000001E-2</v>
      </c>
      <c r="U2551" s="1011">
        <v>0</v>
      </c>
      <c r="V2551" s="1011">
        <v>1037.8</v>
      </c>
      <c r="W2551" s="1011" t="s">
        <v>1361</v>
      </c>
      <c r="X2551" s="1011" t="s">
        <v>1331</v>
      </c>
      <c r="Y2551" s="1011" t="s">
        <v>1974</v>
      </c>
      <c r="AA2551" s="1011" t="s">
        <v>1975</v>
      </c>
      <c r="AB2551" s="1011" t="s">
        <v>140</v>
      </c>
    </row>
    <row r="2552" spans="1:28" x14ac:dyDescent="0.25">
      <c r="A2552" s="1011">
        <v>84085539</v>
      </c>
      <c r="B2552" s="1011" t="s">
        <v>2440</v>
      </c>
      <c r="C2552" s="1011" t="s">
        <v>1326</v>
      </c>
      <c r="D2552" s="1011" t="s">
        <v>1</v>
      </c>
      <c r="E2552" s="1011" t="s">
        <v>135</v>
      </c>
      <c r="F2552" s="1011" t="s">
        <v>74</v>
      </c>
      <c r="G2552" s="1011" t="s">
        <v>74</v>
      </c>
      <c r="H2552" s="1011" t="s">
        <v>530</v>
      </c>
      <c r="I2552" s="1011" t="s">
        <v>2441</v>
      </c>
      <c r="J2552" s="1011" t="s">
        <v>1463</v>
      </c>
      <c r="K2552" s="1011" t="s">
        <v>1329</v>
      </c>
      <c r="L2552" s="1011" t="s">
        <v>47</v>
      </c>
      <c r="M2552" s="1011" t="s">
        <v>198</v>
      </c>
      <c r="N2552" s="1011">
        <v>30</v>
      </c>
      <c r="O2552" s="1011">
        <v>30</v>
      </c>
      <c r="P2552" s="1011">
        <v>2395.8000000000002</v>
      </c>
      <c r="Q2552" s="1011">
        <v>5674.31</v>
      </c>
      <c r="R2552" s="1011">
        <v>403.95</v>
      </c>
      <c r="S2552" s="1011">
        <v>695.66362335999997</v>
      </c>
      <c r="T2552" s="1011">
        <v>0</v>
      </c>
      <c r="U2552" s="1011">
        <v>0</v>
      </c>
      <c r="V2552" s="1011">
        <v>403.95</v>
      </c>
      <c r="W2552" s="1011" t="s">
        <v>1464</v>
      </c>
      <c r="X2552" s="1011" t="s">
        <v>1331</v>
      </c>
      <c r="Y2552" s="1011" t="s">
        <v>2442</v>
      </c>
      <c r="AA2552" s="1011" t="s">
        <v>2443</v>
      </c>
      <c r="AB2552" s="1011" t="s">
        <v>140</v>
      </c>
    </row>
    <row r="2553" spans="1:28" x14ac:dyDescent="0.25">
      <c r="A2553" s="1011">
        <v>34058099</v>
      </c>
      <c r="B2553" s="1011" t="s">
        <v>1526</v>
      </c>
      <c r="C2553" s="1011" t="s">
        <v>1326</v>
      </c>
      <c r="D2553" s="1011" t="s">
        <v>1</v>
      </c>
      <c r="E2553" s="1011" t="s">
        <v>135</v>
      </c>
      <c r="F2553" s="1011" t="s">
        <v>34</v>
      </c>
      <c r="G2553" s="1011" t="s">
        <v>34</v>
      </c>
      <c r="H2553" s="1011" t="s">
        <v>101</v>
      </c>
      <c r="I2553" s="1011" t="s">
        <v>1527</v>
      </c>
      <c r="J2553" s="1011" t="s">
        <v>1528</v>
      </c>
      <c r="K2553" s="1011" t="s">
        <v>1329</v>
      </c>
      <c r="L2553" s="1011" t="s">
        <v>47</v>
      </c>
      <c r="M2553" s="1011" t="s">
        <v>198</v>
      </c>
      <c r="N2553" s="1011">
        <v>17</v>
      </c>
      <c r="O2553" s="1011">
        <v>0</v>
      </c>
      <c r="P2553" s="1011">
        <v>337.5</v>
      </c>
      <c r="Q2553" s="1011">
        <v>497.82</v>
      </c>
      <c r="R2553" s="1011">
        <v>110.5</v>
      </c>
      <c r="S2553" s="1011">
        <v>0</v>
      </c>
      <c r="T2553" s="1011">
        <v>0</v>
      </c>
      <c r="U2553" s="1011">
        <v>0</v>
      </c>
      <c r="V2553" s="1011">
        <v>110.5</v>
      </c>
      <c r="W2553" s="1011" t="s">
        <v>1529</v>
      </c>
      <c r="X2553" s="1011" t="s">
        <v>1331</v>
      </c>
      <c r="Y2553" s="1011" t="s">
        <v>1530</v>
      </c>
      <c r="AA2553" s="1011" t="s">
        <v>1531</v>
      </c>
      <c r="AB2553" s="1011" t="s">
        <v>140</v>
      </c>
    </row>
    <row r="2554" spans="1:28" x14ac:dyDescent="0.25">
      <c r="A2554" s="1011">
        <v>3960127</v>
      </c>
      <c r="B2554" s="1011" t="s">
        <v>2576</v>
      </c>
      <c r="C2554" s="1011" t="s">
        <v>1326</v>
      </c>
      <c r="D2554" s="1011" t="s">
        <v>113</v>
      </c>
      <c r="E2554" s="1011" t="s">
        <v>135</v>
      </c>
      <c r="F2554" s="1011" t="s">
        <v>267</v>
      </c>
      <c r="G2554" s="1011" t="s">
        <v>1687</v>
      </c>
      <c r="H2554" s="1011" t="s">
        <v>89</v>
      </c>
      <c r="I2554" s="1011" t="s">
        <v>2577</v>
      </c>
      <c r="J2554" s="1011" t="s">
        <v>1823</v>
      </c>
      <c r="K2554" s="1011" t="s">
        <v>1329</v>
      </c>
      <c r="L2554" s="1011" t="s">
        <v>47</v>
      </c>
      <c r="M2554" s="1011" t="s">
        <v>198</v>
      </c>
      <c r="N2554" s="1011">
        <v>184</v>
      </c>
      <c r="O2554" s="1011">
        <v>19</v>
      </c>
      <c r="P2554" s="1011">
        <v>1850</v>
      </c>
      <c r="Q2554" s="1011">
        <v>6952.85</v>
      </c>
      <c r="R2554" s="1011">
        <v>351.23000026</v>
      </c>
      <c r="S2554" s="1011">
        <v>280.13679466000002</v>
      </c>
      <c r="T2554" s="1011">
        <v>7.6000002599999998</v>
      </c>
      <c r="U2554" s="1011">
        <v>0</v>
      </c>
      <c r="V2554" s="1011">
        <v>351.23</v>
      </c>
      <c r="W2554" s="1011" t="s">
        <v>1824</v>
      </c>
      <c r="X2554" s="1011" t="s">
        <v>1331</v>
      </c>
      <c r="Y2554" s="1011" t="s">
        <v>2578</v>
      </c>
      <c r="AA2554" s="1011" t="s">
        <v>2579</v>
      </c>
      <c r="AB2554" s="1011" t="s">
        <v>140</v>
      </c>
    </row>
    <row r="2555" spans="1:28" x14ac:dyDescent="0.25">
      <c r="A2555" s="1011">
        <v>53757399</v>
      </c>
      <c r="B2555" s="1011" t="s">
        <v>2021</v>
      </c>
      <c r="C2555" s="1011" t="s">
        <v>1326</v>
      </c>
      <c r="D2555" s="1011" t="s">
        <v>1</v>
      </c>
      <c r="E2555" s="1011" t="s">
        <v>135</v>
      </c>
      <c r="F2555" s="1011" t="s">
        <v>20</v>
      </c>
      <c r="G2555" s="1011" t="s">
        <v>20</v>
      </c>
      <c r="H2555" s="1011" t="s">
        <v>100</v>
      </c>
      <c r="I2555" s="1011" t="s">
        <v>1688</v>
      </c>
      <c r="J2555" s="1011" t="s">
        <v>1416</v>
      </c>
      <c r="K2555" s="1011" t="s">
        <v>1329</v>
      </c>
      <c r="L2555" s="1011" t="s">
        <v>47</v>
      </c>
      <c r="M2555" s="1011" t="s">
        <v>198</v>
      </c>
      <c r="N2555" s="1011">
        <v>49</v>
      </c>
      <c r="O2555" s="1011">
        <v>44</v>
      </c>
      <c r="P2555" s="1011">
        <v>1470</v>
      </c>
      <c r="Q2555" s="1011">
        <v>3318.55</v>
      </c>
      <c r="R2555" s="1011">
        <v>156.04</v>
      </c>
      <c r="S2555" s="1011">
        <v>378.94981007000001</v>
      </c>
      <c r="T2555" s="1011">
        <v>0</v>
      </c>
      <c r="U2555" s="1011">
        <v>0</v>
      </c>
      <c r="V2555" s="1011">
        <v>156.04</v>
      </c>
      <c r="W2555" s="1011" t="s">
        <v>1397</v>
      </c>
      <c r="X2555" s="1011" t="s">
        <v>1331</v>
      </c>
      <c r="Y2555" s="1011" t="s">
        <v>2022</v>
      </c>
      <c r="AA2555" s="1011" t="s">
        <v>2023</v>
      </c>
      <c r="AB2555" s="1011" t="s">
        <v>140</v>
      </c>
    </row>
    <row r="2556" spans="1:28" x14ac:dyDescent="0.25">
      <c r="A2556" s="1011">
        <v>14268007</v>
      </c>
      <c r="B2556" s="1011" t="s">
        <v>1568</v>
      </c>
      <c r="C2556" s="1011" t="s">
        <v>1326</v>
      </c>
      <c r="D2556" s="1011" t="s">
        <v>1</v>
      </c>
      <c r="E2556" s="1011" t="s">
        <v>135</v>
      </c>
      <c r="F2556" s="1011" t="s">
        <v>20</v>
      </c>
      <c r="G2556" s="1011" t="s">
        <v>20</v>
      </c>
      <c r="H2556" s="1011" t="s">
        <v>88</v>
      </c>
      <c r="I2556" s="1011" t="s">
        <v>1569</v>
      </c>
      <c r="J2556" s="1011" t="s">
        <v>1416</v>
      </c>
      <c r="K2556" s="1011" t="s">
        <v>1329</v>
      </c>
      <c r="L2556" s="1011" t="s">
        <v>47</v>
      </c>
      <c r="M2556" s="1011" t="s">
        <v>198</v>
      </c>
      <c r="N2556" s="1011">
        <v>4</v>
      </c>
      <c r="O2556" s="1011">
        <v>2</v>
      </c>
      <c r="P2556" s="1011">
        <v>40</v>
      </c>
      <c r="Q2556" s="1011">
        <v>183.38</v>
      </c>
      <c r="R2556" s="1011">
        <v>19.600000000000001</v>
      </c>
      <c r="S2556" s="1011">
        <v>14.8</v>
      </c>
      <c r="T2556" s="1011">
        <v>0</v>
      </c>
      <c r="U2556" s="1011">
        <v>0</v>
      </c>
      <c r="V2556" s="1011">
        <v>19.600000000000001</v>
      </c>
      <c r="W2556" s="1011" t="s">
        <v>1397</v>
      </c>
      <c r="X2556" s="1011" t="s">
        <v>1331</v>
      </c>
      <c r="Y2556" s="1011" t="s">
        <v>1570</v>
      </c>
      <c r="AA2556" s="1011" t="s">
        <v>1571</v>
      </c>
      <c r="AB2556" s="1011" t="s">
        <v>140</v>
      </c>
    </row>
    <row r="2557" spans="1:28" x14ac:dyDescent="0.25">
      <c r="A2557" s="1011">
        <v>84085539</v>
      </c>
      <c r="B2557" s="1011" t="s">
        <v>2440</v>
      </c>
      <c r="C2557" s="1011" t="s">
        <v>1326</v>
      </c>
      <c r="D2557" s="1011" t="s">
        <v>1</v>
      </c>
      <c r="E2557" s="1011" t="s">
        <v>135</v>
      </c>
      <c r="F2557" s="1011" t="s">
        <v>74</v>
      </c>
      <c r="G2557" s="1011" t="s">
        <v>74</v>
      </c>
      <c r="H2557" s="1011" t="s">
        <v>102</v>
      </c>
      <c r="I2557" s="1011" t="s">
        <v>2441</v>
      </c>
      <c r="J2557" s="1011" t="s">
        <v>1463</v>
      </c>
      <c r="K2557" s="1011" t="s">
        <v>1329</v>
      </c>
      <c r="L2557" s="1011" t="s">
        <v>47</v>
      </c>
      <c r="M2557" s="1011" t="s">
        <v>198</v>
      </c>
      <c r="N2557" s="1011">
        <v>18</v>
      </c>
      <c r="O2557" s="1011">
        <v>18</v>
      </c>
      <c r="P2557" s="1011">
        <v>108</v>
      </c>
      <c r="Q2557" s="1011">
        <v>568.03</v>
      </c>
      <c r="R2557" s="1011">
        <v>76.45</v>
      </c>
      <c r="S2557" s="1011">
        <v>346.52233558</v>
      </c>
      <c r="T2557" s="1011">
        <v>0</v>
      </c>
      <c r="U2557" s="1011">
        <v>0</v>
      </c>
      <c r="V2557" s="1011">
        <v>76.45</v>
      </c>
      <c r="W2557" s="1011" t="s">
        <v>1464</v>
      </c>
      <c r="X2557" s="1011" t="s">
        <v>1331</v>
      </c>
      <c r="Y2557" s="1011" t="s">
        <v>2442</v>
      </c>
      <c r="AA2557" s="1011" t="s">
        <v>2443</v>
      </c>
      <c r="AB2557" s="1011" t="s">
        <v>140</v>
      </c>
    </row>
    <row r="2558" spans="1:28" x14ac:dyDescent="0.25">
      <c r="A2558" s="1011">
        <v>23754377</v>
      </c>
      <c r="B2558" s="1011" t="s">
        <v>2112</v>
      </c>
      <c r="C2558" s="1011" t="s">
        <v>417</v>
      </c>
      <c r="D2558" s="1011" t="s">
        <v>113</v>
      </c>
      <c r="E2558" s="1011" t="s">
        <v>135</v>
      </c>
      <c r="F2558" s="1011" t="s">
        <v>267</v>
      </c>
      <c r="G2558" s="1011" t="s">
        <v>1687</v>
      </c>
      <c r="H2558" s="1011" t="s">
        <v>100</v>
      </c>
      <c r="I2558" s="1011" t="s">
        <v>2113</v>
      </c>
      <c r="J2558" s="1011" t="s">
        <v>2114</v>
      </c>
      <c r="K2558" s="1011" t="s">
        <v>1329</v>
      </c>
      <c r="L2558" s="1011" t="s">
        <v>47</v>
      </c>
      <c r="M2558" s="1011" t="s">
        <v>198</v>
      </c>
      <c r="N2558" s="1011">
        <v>28.5</v>
      </c>
      <c r="O2558" s="1011">
        <v>26.5</v>
      </c>
      <c r="P2558" s="1011">
        <v>554</v>
      </c>
      <c r="Q2558" s="1011">
        <v>1737.91</v>
      </c>
      <c r="R2558" s="1011">
        <v>197.51</v>
      </c>
      <c r="S2558" s="1011">
        <v>172.93617631000001</v>
      </c>
      <c r="T2558" s="1011">
        <v>0</v>
      </c>
      <c r="U2558" s="1011">
        <v>0</v>
      </c>
      <c r="V2558" s="1011">
        <v>197.51</v>
      </c>
      <c r="W2558" s="1011" t="s">
        <v>2115</v>
      </c>
      <c r="X2558" s="1011" t="s">
        <v>1331</v>
      </c>
      <c r="Y2558" s="1011" t="s">
        <v>2116</v>
      </c>
      <c r="AA2558" s="1011" t="s">
        <v>2117</v>
      </c>
      <c r="AB2558" s="1011" t="s">
        <v>140</v>
      </c>
    </row>
    <row r="2559" spans="1:28" x14ac:dyDescent="0.25">
      <c r="A2559" s="1011">
        <v>83992024</v>
      </c>
      <c r="B2559" s="1011" t="s">
        <v>1358</v>
      </c>
      <c r="C2559" s="1011" t="s">
        <v>1326</v>
      </c>
      <c r="D2559" s="1011" t="s">
        <v>1</v>
      </c>
      <c r="E2559" s="1011" t="s">
        <v>135</v>
      </c>
      <c r="F2559" s="1011" t="s">
        <v>36</v>
      </c>
      <c r="G2559" s="1011" t="s">
        <v>36</v>
      </c>
      <c r="H2559" s="1011" t="s">
        <v>88</v>
      </c>
      <c r="I2559" s="1011" t="s">
        <v>1359</v>
      </c>
      <c r="J2559" s="1011" t="s">
        <v>1360</v>
      </c>
      <c r="K2559" s="1011" t="s">
        <v>1329</v>
      </c>
      <c r="L2559" s="1011" t="s">
        <v>47</v>
      </c>
      <c r="M2559" s="1011" t="s">
        <v>198</v>
      </c>
      <c r="N2559" s="1011">
        <v>22</v>
      </c>
      <c r="O2559" s="1011">
        <v>22</v>
      </c>
      <c r="P2559" s="1011">
        <v>220</v>
      </c>
      <c r="Q2559" s="1011">
        <v>1114.08</v>
      </c>
      <c r="R2559" s="1011">
        <v>54.68</v>
      </c>
      <c r="S2559" s="1011">
        <v>70.400000000000006</v>
      </c>
      <c r="T2559" s="1011">
        <v>0</v>
      </c>
      <c r="U2559" s="1011">
        <v>0</v>
      </c>
      <c r="V2559" s="1011">
        <v>54.68</v>
      </c>
      <c r="W2559" s="1011" t="s">
        <v>1361</v>
      </c>
      <c r="X2559" s="1011" t="s">
        <v>1331</v>
      </c>
      <c r="Y2559" s="1011" t="s">
        <v>1362</v>
      </c>
      <c r="AA2559" s="1011" t="s">
        <v>1363</v>
      </c>
      <c r="AB2559" s="1011" t="s">
        <v>140</v>
      </c>
    </row>
    <row r="2560" spans="1:28" x14ac:dyDescent="0.25">
      <c r="A2560" s="1011">
        <v>74096488</v>
      </c>
      <c r="B2560" s="1011" t="s">
        <v>1425</v>
      </c>
      <c r="C2560" s="1011" t="s">
        <v>1326</v>
      </c>
      <c r="D2560" s="1011" t="s">
        <v>1</v>
      </c>
      <c r="E2560" s="1011" t="s">
        <v>135</v>
      </c>
      <c r="F2560" s="1011" t="s">
        <v>14</v>
      </c>
      <c r="G2560" s="1011" t="s">
        <v>14</v>
      </c>
      <c r="H2560" s="1011" t="s">
        <v>529</v>
      </c>
      <c r="I2560" s="1011" t="s">
        <v>1426</v>
      </c>
      <c r="J2560" s="1011" t="s">
        <v>1427</v>
      </c>
      <c r="K2560" s="1011" t="s">
        <v>1329</v>
      </c>
      <c r="L2560" s="1011" t="s">
        <v>47</v>
      </c>
      <c r="M2560" s="1011" t="s">
        <v>198</v>
      </c>
      <c r="N2560" s="1011">
        <v>11</v>
      </c>
      <c r="O2560" s="1011">
        <v>1</v>
      </c>
      <c r="P2560" s="1011">
        <v>786.5</v>
      </c>
      <c r="Q2560" s="1011">
        <v>5828.35</v>
      </c>
      <c r="R2560" s="1011">
        <v>504.7</v>
      </c>
      <c r="S2560" s="1011">
        <v>99.105827849999997</v>
      </c>
      <c r="T2560" s="1011">
        <v>0</v>
      </c>
      <c r="U2560" s="1011">
        <v>0</v>
      </c>
      <c r="V2560" s="1011">
        <v>504.7</v>
      </c>
      <c r="W2560" s="1011" t="s">
        <v>1428</v>
      </c>
      <c r="X2560" s="1011" t="s">
        <v>1331</v>
      </c>
      <c r="Y2560" s="1011" t="s">
        <v>1429</v>
      </c>
      <c r="AA2560" s="1011" t="s">
        <v>1430</v>
      </c>
      <c r="AB2560" s="1011" t="s">
        <v>140</v>
      </c>
    </row>
    <row r="2561" spans="1:28" x14ac:dyDescent="0.25">
      <c r="A2561" s="1011">
        <v>54253646</v>
      </c>
      <c r="B2561" s="1011" t="s">
        <v>1745</v>
      </c>
      <c r="C2561" s="1011" t="s">
        <v>1326</v>
      </c>
      <c r="D2561" s="1011" t="s">
        <v>1</v>
      </c>
      <c r="E2561" s="1011" t="s">
        <v>135</v>
      </c>
      <c r="F2561" s="1011" t="s">
        <v>6</v>
      </c>
      <c r="G2561" s="1011" t="s">
        <v>6</v>
      </c>
      <c r="H2561" s="1011" t="s">
        <v>95</v>
      </c>
      <c r="I2561" s="1011" t="s">
        <v>1746</v>
      </c>
      <c r="J2561" s="1011" t="s">
        <v>1405</v>
      </c>
      <c r="K2561" s="1011" t="s">
        <v>1329</v>
      </c>
      <c r="L2561" s="1011" t="s">
        <v>47</v>
      </c>
      <c r="M2561" s="1011" t="s">
        <v>198</v>
      </c>
      <c r="N2561" s="1011">
        <v>16.216699999999999</v>
      </c>
      <c r="O2561" s="1011">
        <v>10.216699999999999</v>
      </c>
      <c r="P2561" s="1011">
        <v>173.81</v>
      </c>
      <c r="Q2561" s="1011">
        <v>875.81</v>
      </c>
      <c r="R2561" s="1011">
        <v>-203.36</v>
      </c>
      <c r="S2561" s="1011">
        <v>499.54982552000001</v>
      </c>
      <c r="T2561" s="1011">
        <v>0</v>
      </c>
      <c r="U2561" s="1011">
        <v>0</v>
      </c>
      <c r="V2561" s="1011">
        <v>-203.36</v>
      </c>
      <c r="W2561" s="1011" t="s">
        <v>1406</v>
      </c>
      <c r="X2561" s="1011" t="s">
        <v>1331</v>
      </c>
      <c r="Y2561" s="1011" t="s">
        <v>1747</v>
      </c>
      <c r="Z2561" s="1011" t="s">
        <v>1748</v>
      </c>
      <c r="AA2561" s="1011" t="s">
        <v>1749</v>
      </c>
      <c r="AB2561" s="1011" t="s">
        <v>140</v>
      </c>
    </row>
    <row r="2562" spans="1:28" x14ac:dyDescent="0.25">
      <c r="A2562" s="1011">
        <v>83773168</v>
      </c>
      <c r="B2562" s="1011" t="s">
        <v>1691</v>
      </c>
      <c r="C2562" s="1011" t="s">
        <v>1326</v>
      </c>
      <c r="D2562" s="1011" t="s">
        <v>1</v>
      </c>
      <c r="E2562" s="1011" t="s">
        <v>135</v>
      </c>
      <c r="F2562" s="1011" t="s">
        <v>6</v>
      </c>
      <c r="G2562" s="1011" t="s">
        <v>6</v>
      </c>
      <c r="H2562" s="1011" t="s">
        <v>104</v>
      </c>
      <c r="I2562" s="1011" t="s">
        <v>1692</v>
      </c>
      <c r="J2562" s="1011" t="s">
        <v>1693</v>
      </c>
      <c r="K2562" s="1011" t="s">
        <v>1329</v>
      </c>
      <c r="L2562" s="1011" t="s">
        <v>47</v>
      </c>
      <c r="M2562" s="1011" t="s">
        <v>198</v>
      </c>
      <c r="N2562" s="1011">
        <v>1</v>
      </c>
      <c r="O2562" s="1011">
        <v>1</v>
      </c>
      <c r="P2562" s="1011">
        <v>17.52</v>
      </c>
      <c r="Q2562" s="1011">
        <v>60.28</v>
      </c>
      <c r="R2562" s="1011">
        <v>1.18</v>
      </c>
      <c r="S2562" s="1011">
        <v>0</v>
      </c>
      <c r="T2562" s="1011">
        <v>0</v>
      </c>
      <c r="U2562" s="1011">
        <v>0</v>
      </c>
      <c r="V2562" s="1011">
        <v>1.18</v>
      </c>
      <c r="W2562" s="1011" t="s">
        <v>1694</v>
      </c>
      <c r="X2562" s="1011" t="s">
        <v>1331</v>
      </c>
      <c r="Y2562" s="1011" t="s">
        <v>1695</v>
      </c>
      <c r="AA2562" s="1011" t="s">
        <v>1696</v>
      </c>
      <c r="AB2562" s="1011" t="s">
        <v>140</v>
      </c>
    </row>
    <row r="2563" spans="1:28" x14ac:dyDescent="0.25">
      <c r="A2563" s="1011">
        <v>54179593</v>
      </c>
      <c r="B2563" s="1011" t="s">
        <v>2494</v>
      </c>
      <c r="C2563" s="1011" t="s">
        <v>1326</v>
      </c>
      <c r="D2563" s="1011" t="s">
        <v>1</v>
      </c>
      <c r="E2563" s="1011" t="s">
        <v>135</v>
      </c>
      <c r="F2563" s="1011" t="s">
        <v>20</v>
      </c>
      <c r="G2563" s="1011" t="s">
        <v>20</v>
      </c>
      <c r="H2563" s="1011" t="s">
        <v>88</v>
      </c>
      <c r="I2563" s="1011" t="s">
        <v>1564</v>
      </c>
      <c r="J2563" s="1011" t="s">
        <v>1565</v>
      </c>
      <c r="K2563" s="1011" t="s">
        <v>1329</v>
      </c>
      <c r="L2563" s="1011" t="s">
        <v>47</v>
      </c>
      <c r="M2563" s="1011" t="s">
        <v>198</v>
      </c>
      <c r="N2563" s="1011">
        <v>7</v>
      </c>
      <c r="O2563" s="1011">
        <v>7</v>
      </c>
      <c r="P2563" s="1011">
        <v>75</v>
      </c>
      <c r="Q2563" s="1011">
        <v>357.42</v>
      </c>
      <c r="R2563" s="1011">
        <v>1.64</v>
      </c>
      <c r="S2563" s="1011">
        <v>36.372</v>
      </c>
      <c r="T2563" s="1011">
        <v>0</v>
      </c>
      <c r="U2563" s="1011">
        <v>0</v>
      </c>
      <c r="V2563" s="1011">
        <v>1.64</v>
      </c>
      <c r="W2563" s="1011" t="s">
        <v>65</v>
      </c>
      <c r="X2563" s="1011" t="s">
        <v>1331</v>
      </c>
      <c r="Y2563" s="1011" t="s">
        <v>2495</v>
      </c>
      <c r="AA2563" s="1011" t="s">
        <v>2496</v>
      </c>
      <c r="AB2563" s="1011" t="s">
        <v>140</v>
      </c>
    </row>
    <row r="2564" spans="1:28" x14ac:dyDescent="0.25">
      <c r="A2564" s="1011">
        <v>24128670</v>
      </c>
      <c r="B2564" s="1011" t="s">
        <v>1667</v>
      </c>
      <c r="C2564" s="1011" t="s">
        <v>1326</v>
      </c>
      <c r="D2564" s="1011" t="s">
        <v>1</v>
      </c>
      <c r="E2564" s="1011" t="s">
        <v>135</v>
      </c>
      <c r="F2564" s="1011" t="s">
        <v>14</v>
      </c>
      <c r="G2564" s="1011" t="s">
        <v>14</v>
      </c>
      <c r="H2564" s="1011" t="s">
        <v>87</v>
      </c>
      <c r="I2564" s="1011" t="s">
        <v>1668</v>
      </c>
      <c r="J2564" s="1011" t="s">
        <v>1669</v>
      </c>
      <c r="K2564" s="1011" t="s">
        <v>1329</v>
      </c>
      <c r="L2564" s="1011" t="s">
        <v>47</v>
      </c>
      <c r="M2564" s="1011" t="s">
        <v>198</v>
      </c>
      <c r="N2564" s="1011">
        <v>1</v>
      </c>
      <c r="O2564" s="1011">
        <v>0</v>
      </c>
      <c r="P2564" s="1011">
        <v>10</v>
      </c>
      <c r="Q2564" s="1011">
        <v>45.4</v>
      </c>
      <c r="R2564" s="1011">
        <v>9.4499999999999993</v>
      </c>
      <c r="S2564" s="1011">
        <v>0</v>
      </c>
      <c r="T2564" s="1011">
        <v>0</v>
      </c>
      <c r="U2564" s="1011">
        <v>0</v>
      </c>
      <c r="V2564" s="1011">
        <v>9.4499999999999993</v>
      </c>
      <c r="W2564" s="1011" t="s">
        <v>1670</v>
      </c>
      <c r="X2564" s="1011" t="s">
        <v>1331</v>
      </c>
      <c r="Y2564" s="1011" t="s">
        <v>1671</v>
      </c>
      <c r="Z2564" s="1011" t="s">
        <v>1672</v>
      </c>
      <c r="AA2564" s="1011" t="s">
        <v>1673</v>
      </c>
      <c r="AB2564" s="1011" t="s">
        <v>140</v>
      </c>
    </row>
    <row r="2565" spans="1:28" x14ac:dyDescent="0.25">
      <c r="A2565" s="1011">
        <v>54180716</v>
      </c>
      <c r="B2565" s="1011" t="s">
        <v>2293</v>
      </c>
      <c r="C2565" s="1011" t="s">
        <v>1326</v>
      </c>
      <c r="D2565" s="1011" t="s">
        <v>1</v>
      </c>
      <c r="E2565" s="1011" t="s">
        <v>135</v>
      </c>
      <c r="F2565" s="1011" t="s">
        <v>6</v>
      </c>
      <c r="G2565" s="1011" t="s">
        <v>6</v>
      </c>
      <c r="H2565" s="1011" t="s">
        <v>87</v>
      </c>
      <c r="I2565" s="1011" t="s">
        <v>2294</v>
      </c>
      <c r="J2565" s="1011" t="s">
        <v>1989</v>
      </c>
      <c r="K2565" s="1011" t="s">
        <v>1329</v>
      </c>
      <c r="L2565" s="1011" t="s">
        <v>47</v>
      </c>
      <c r="M2565" s="1011" t="s">
        <v>198</v>
      </c>
      <c r="N2565" s="1011">
        <v>1</v>
      </c>
      <c r="O2565" s="1011">
        <v>0</v>
      </c>
      <c r="P2565" s="1011">
        <v>10</v>
      </c>
      <c r="Q2565" s="1011">
        <v>48.81</v>
      </c>
      <c r="R2565" s="1011">
        <v>0.01</v>
      </c>
      <c r="S2565" s="1011">
        <v>0</v>
      </c>
      <c r="T2565" s="1011">
        <v>0</v>
      </c>
      <c r="U2565" s="1011">
        <v>0</v>
      </c>
      <c r="V2565" s="1011">
        <v>0.01</v>
      </c>
      <c r="W2565" s="1011" t="s">
        <v>1990</v>
      </c>
      <c r="X2565" s="1011" t="s">
        <v>1331</v>
      </c>
      <c r="Y2565" s="1011" t="s">
        <v>2295</v>
      </c>
      <c r="AA2565" s="1011" t="s">
        <v>2296</v>
      </c>
      <c r="AB2565" s="1011" t="s">
        <v>140</v>
      </c>
    </row>
    <row r="2566" spans="1:28" x14ac:dyDescent="0.25">
      <c r="A2566" s="1011">
        <v>54277843</v>
      </c>
      <c r="B2566" s="1011" t="s">
        <v>1950</v>
      </c>
      <c r="C2566" s="1011" t="s">
        <v>1326</v>
      </c>
      <c r="D2566" s="1011" t="s">
        <v>1</v>
      </c>
      <c r="E2566" s="1011" t="s">
        <v>135</v>
      </c>
      <c r="F2566" s="1011" t="s">
        <v>38</v>
      </c>
      <c r="G2566" s="1011" t="s">
        <v>38</v>
      </c>
      <c r="H2566" s="1011" t="s">
        <v>1394</v>
      </c>
      <c r="I2566" s="1011" t="s">
        <v>1951</v>
      </c>
      <c r="J2566" s="1011" t="s">
        <v>1475</v>
      </c>
      <c r="K2566" s="1011" t="s">
        <v>1329</v>
      </c>
      <c r="L2566" s="1011" t="s">
        <v>47</v>
      </c>
      <c r="M2566" s="1011" t="s">
        <v>198</v>
      </c>
      <c r="N2566" s="1011">
        <v>0</v>
      </c>
      <c r="O2566" s="1011">
        <v>0</v>
      </c>
      <c r="P2566" s="1011">
        <v>0</v>
      </c>
      <c r="Q2566" s="1011">
        <v>0</v>
      </c>
      <c r="R2566" s="1011">
        <v>0</v>
      </c>
      <c r="S2566" s="1011">
        <v>0</v>
      </c>
      <c r="T2566" s="1011">
        <v>0</v>
      </c>
      <c r="U2566" s="1011">
        <v>0</v>
      </c>
      <c r="V2566" s="1011">
        <v>0</v>
      </c>
      <c r="W2566" s="1011" t="s">
        <v>1476</v>
      </c>
      <c r="X2566" s="1011" t="s">
        <v>1331</v>
      </c>
      <c r="Y2566" s="1011" t="s">
        <v>1952</v>
      </c>
      <c r="AA2566" s="1011" t="s">
        <v>1953</v>
      </c>
      <c r="AB2566" s="1011" t="s">
        <v>140</v>
      </c>
    </row>
    <row r="2567" spans="1:28" x14ac:dyDescent="0.25">
      <c r="A2567" s="1011">
        <v>44047363</v>
      </c>
      <c r="B2567" s="1011" t="s">
        <v>2339</v>
      </c>
      <c r="C2567" s="1011" t="s">
        <v>1326</v>
      </c>
      <c r="D2567" s="1011" t="s">
        <v>1</v>
      </c>
      <c r="E2567" s="1011" t="s">
        <v>135</v>
      </c>
      <c r="F2567" s="1011" t="s">
        <v>9</v>
      </c>
      <c r="G2567" s="1011" t="s">
        <v>9</v>
      </c>
      <c r="H2567" s="1011" t="s">
        <v>102</v>
      </c>
      <c r="I2567" s="1011" t="s">
        <v>2340</v>
      </c>
      <c r="J2567" s="1011" t="s">
        <v>2341</v>
      </c>
      <c r="K2567" s="1011" t="s">
        <v>1329</v>
      </c>
      <c r="L2567" s="1011" t="s">
        <v>47</v>
      </c>
      <c r="M2567" s="1011" t="s">
        <v>198</v>
      </c>
      <c r="N2567" s="1011">
        <v>13</v>
      </c>
      <c r="O2567" s="1011">
        <v>1</v>
      </c>
      <c r="P2567" s="1011">
        <v>292.43</v>
      </c>
      <c r="Q2567" s="1011">
        <v>349.13</v>
      </c>
      <c r="R2567" s="1011">
        <v>94.816077910000004</v>
      </c>
      <c r="S2567" s="1011">
        <v>7.00641172</v>
      </c>
      <c r="T2567" s="1011">
        <v>2.0860779100000002</v>
      </c>
      <c r="U2567" s="1011">
        <v>0</v>
      </c>
      <c r="V2567" s="1011">
        <v>92.73</v>
      </c>
      <c r="W2567" s="1011" t="s">
        <v>2342</v>
      </c>
      <c r="X2567" s="1011" t="s">
        <v>1331</v>
      </c>
      <c r="Y2567" s="1011" t="s">
        <v>2343</v>
      </c>
      <c r="AA2567" s="1011" t="s">
        <v>2344</v>
      </c>
      <c r="AB2567" s="1011" t="s">
        <v>140</v>
      </c>
    </row>
    <row r="2568" spans="1:28" x14ac:dyDescent="0.25">
      <c r="A2568" s="1011">
        <v>44246809</v>
      </c>
      <c r="B2568" s="1011" t="s">
        <v>1918</v>
      </c>
      <c r="C2568" s="1011" t="s">
        <v>1326</v>
      </c>
      <c r="D2568" s="1011" t="s">
        <v>1</v>
      </c>
      <c r="E2568" s="1011" t="s">
        <v>135</v>
      </c>
      <c r="F2568" s="1011" t="s">
        <v>11</v>
      </c>
      <c r="G2568" s="1011" t="s">
        <v>11</v>
      </c>
      <c r="H2568" s="1011" t="s">
        <v>95</v>
      </c>
      <c r="I2568" s="1011" t="s">
        <v>1919</v>
      </c>
      <c r="J2568" s="1011" t="s">
        <v>1868</v>
      </c>
      <c r="K2568" s="1011" t="s">
        <v>1329</v>
      </c>
      <c r="L2568" s="1011" t="s">
        <v>47</v>
      </c>
      <c r="M2568" s="1011" t="s">
        <v>198</v>
      </c>
      <c r="N2568" s="1011">
        <v>221.25</v>
      </c>
      <c r="O2568" s="1011">
        <v>124</v>
      </c>
      <c r="P2568" s="1011">
        <v>2686.08</v>
      </c>
      <c r="Q2568" s="1011">
        <v>6726.62</v>
      </c>
      <c r="R2568" s="1011">
        <v>190.16</v>
      </c>
      <c r="S2568" s="1011">
        <v>1787.5058653599999</v>
      </c>
      <c r="T2568" s="1011">
        <v>0</v>
      </c>
      <c r="U2568" s="1011">
        <v>394.8</v>
      </c>
      <c r="V2568" s="1011">
        <v>584.96</v>
      </c>
      <c r="W2568" s="1011" t="s">
        <v>1869</v>
      </c>
      <c r="X2568" s="1011" t="s">
        <v>1331</v>
      </c>
      <c r="Y2568" s="1011" t="s">
        <v>1920</v>
      </c>
      <c r="AA2568" s="1011" t="s">
        <v>1921</v>
      </c>
      <c r="AB2568" s="1011" t="s">
        <v>140</v>
      </c>
    </row>
    <row r="2569" spans="1:28" x14ac:dyDescent="0.25">
      <c r="A2569" s="1011">
        <v>63752968</v>
      </c>
      <c r="B2569" s="1011" t="s">
        <v>1400</v>
      </c>
      <c r="C2569" s="1011" t="s">
        <v>1326</v>
      </c>
      <c r="D2569" s="1011" t="s">
        <v>1</v>
      </c>
      <c r="E2569" s="1011" t="s">
        <v>135</v>
      </c>
      <c r="F2569" s="1011" t="s">
        <v>45</v>
      </c>
      <c r="G2569" s="1011" t="s">
        <v>45</v>
      </c>
      <c r="H2569" s="1011" t="s">
        <v>102</v>
      </c>
      <c r="I2569" s="1011" t="s">
        <v>1353</v>
      </c>
      <c r="J2569" s="1011" t="s">
        <v>1354</v>
      </c>
      <c r="K2569" s="1011" t="s">
        <v>1329</v>
      </c>
      <c r="L2569" s="1011" t="s">
        <v>47</v>
      </c>
      <c r="M2569" s="1011" t="s">
        <v>198</v>
      </c>
      <c r="N2569" s="1011">
        <v>2.1</v>
      </c>
      <c r="O2569" s="1011">
        <v>2</v>
      </c>
      <c r="P2569" s="1011">
        <v>48.5</v>
      </c>
      <c r="Q2569" s="1011">
        <v>143.77000000000001</v>
      </c>
      <c r="R2569" s="1011">
        <v>25.38</v>
      </c>
      <c r="S2569" s="1011">
        <v>58.358867760000003</v>
      </c>
      <c r="T2569" s="1011">
        <v>0</v>
      </c>
      <c r="U2569" s="1011">
        <v>0</v>
      </c>
      <c r="V2569" s="1011">
        <v>25.38</v>
      </c>
      <c r="W2569" s="1011" t="s">
        <v>1355</v>
      </c>
      <c r="X2569" s="1011" t="s">
        <v>1331</v>
      </c>
      <c r="Y2569" s="1011" t="s">
        <v>1401</v>
      </c>
      <c r="AA2569" s="1011" t="s">
        <v>1402</v>
      </c>
      <c r="AB2569" s="1011" t="s">
        <v>140</v>
      </c>
    </row>
    <row r="2570" spans="1:28" x14ac:dyDescent="0.25">
      <c r="A2570" s="1011">
        <v>93754612</v>
      </c>
      <c r="B2570" s="1011" t="s">
        <v>1960</v>
      </c>
      <c r="C2570" s="1011" t="s">
        <v>1326</v>
      </c>
      <c r="D2570" s="1011" t="s">
        <v>113</v>
      </c>
      <c r="E2570" s="1011" t="s">
        <v>135</v>
      </c>
      <c r="F2570" s="1011" t="s">
        <v>267</v>
      </c>
      <c r="G2570" s="1011" t="s">
        <v>1687</v>
      </c>
      <c r="H2570" s="1011" t="s">
        <v>529</v>
      </c>
      <c r="I2570" s="1011" t="s">
        <v>1688</v>
      </c>
      <c r="J2570" s="1011" t="s">
        <v>1416</v>
      </c>
      <c r="K2570" s="1011" t="s">
        <v>1329</v>
      </c>
      <c r="L2570" s="1011" t="s">
        <v>47</v>
      </c>
      <c r="M2570" s="1011" t="s">
        <v>198</v>
      </c>
      <c r="N2570" s="1011">
        <v>1</v>
      </c>
      <c r="O2570" s="1011">
        <v>0</v>
      </c>
      <c r="P2570" s="1011">
        <v>24.28</v>
      </c>
      <c r="Q2570" s="1011">
        <v>123.1</v>
      </c>
      <c r="R2570" s="1011">
        <v>18.22</v>
      </c>
      <c r="S2570" s="1011">
        <v>2.5129800000000002</v>
      </c>
      <c r="T2570" s="1011">
        <v>0</v>
      </c>
      <c r="U2570" s="1011">
        <v>0</v>
      </c>
      <c r="V2570" s="1011">
        <v>18.22</v>
      </c>
      <c r="W2570" s="1011" t="s">
        <v>1397</v>
      </c>
      <c r="X2570" s="1011" t="s">
        <v>1331</v>
      </c>
      <c r="Y2570" s="1011" t="s">
        <v>1961</v>
      </c>
      <c r="AA2570" s="1011" t="s">
        <v>1962</v>
      </c>
      <c r="AB2570" s="1011" t="s">
        <v>140</v>
      </c>
    </row>
    <row r="2571" spans="1:28" x14ac:dyDescent="0.25">
      <c r="A2571" s="1011">
        <v>4138046</v>
      </c>
      <c r="B2571" s="1011" t="s">
        <v>1830</v>
      </c>
      <c r="C2571" s="1011" t="s">
        <v>1326</v>
      </c>
      <c r="D2571" s="1011" t="s">
        <v>1</v>
      </c>
      <c r="E2571" s="1011" t="s">
        <v>135</v>
      </c>
      <c r="F2571" s="1011" t="s">
        <v>34</v>
      </c>
      <c r="G2571" s="1011" t="s">
        <v>34</v>
      </c>
      <c r="H2571" s="1011" t="s">
        <v>96</v>
      </c>
      <c r="I2571" s="1011" t="s">
        <v>1831</v>
      </c>
      <c r="J2571" s="1011" t="s">
        <v>1463</v>
      </c>
      <c r="K2571" s="1011" t="s">
        <v>1329</v>
      </c>
      <c r="L2571" s="1011" t="s">
        <v>47</v>
      </c>
      <c r="M2571" s="1011" t="s">
        <v>198</v>
      </c>
      <c r="N2571" s="1011">
        <v>0.16669999999999999</v>
      </c>
      <c r="O2571" s="1011">
        <v>0.16669999999999999</v>
      </c>
      <c r="P2571" s="1011">
        <v>0.92</v>
      </c>
      <c r="Q2571" s="1011">
        <v>14.66</v>
      </c>
      <c r="R2571" s="1011">
        <v>5.85</v>
      </c>
      <c r="S2571" s="1011">
        <v>6.1378940000000002</v>
      </c>
      <c r="T2571" s="1011">
        <v>0</v>
      </c>
      <c r="U2571" s="1011">
        <v>0</v>
      </c>
      <c r="V2571" s="1011">
        <v>5.85</v>
      </c>
      <c r="W2571" s="1011" t="s">
        <v>1464</v>
      </c>
      <c r="X2571" s="1011" t="s">
        <v>1331</v>
      </c>
      <c r="Y2571" s="1011" t="s">
        <v>1832</v>
      </c>
      <c r="AA2571" s="1011" t="s">
        <v>1833</v>
      </c>
      <c r="AB2571" s="1011" t="s">
        <v>140</v>
      </c>
    </row>
    <row r="2572" spans="1:28" x14ac:dyDescent="0.25">
      <c r="A2572" s="1011">
        <v>24082927</v>
      </c>
      <c r="B2572" s="1011" t="s">
        <v>2118</v>
      </c>
      <c r="C2572" s="1011" t="s">
        <v>1326</v>
      </c>
      <c r="D2572" s="1011" t="s">
        <v>1</v>
      </c>
      <c r="E2572" s="1011" t="s">
        <v>135</v>
      </c>
      <c r="F2572" s="1011" t="s">
        <v>20</v>
      </c>
      <c r="G2572" s="1011" t="s">
        <v>20</v>
      </c>
      <c r="H2572" s="1011" t="s">
        <v>91</v>
      </c>
      <c r="I2572" s="1011" t="s">
        <v>2119</v>
      </c>
      <c r="J2572" s="1011" t="s">
        <v>1565</v>
      </c>
      <c r="K2572" s="1011" t="s">
        <v>1329</v>
      </c>
      <c r="L2572" s="1011" t="s">
        <v>47</v>
      </c>
      <c r="M2572" s="1011" t="s">
        <v>198</v>
      </c>
      <c r="N2572" s="1011">
        <v>1</v>
      </c>
      <c r="O2572" s="1011">
        <v>1</v>
      </c>
      <c r="P2572" s="1011">
        <v>53.74</v>
      </c>
      <c r="Q2572" s="1011">
        <v>56.43</v>
      </c>
      <c r="R2572" s="1011">
        <v>0.85</v>
      </c>
      <c r="S2572" s="1011">
        <v>4.0305</v>
      </c>
      <c r="T2572" s="1011">
        <v>0</v>
      </c>
      <c r="U2572" s="1011">
        <v>0</v>
      </c>
      <c r="V2572" s="1011">
        <v>0.85</v>
      </c>
      <c r="W2572" s="1011" t="s">
        <v>65</v>
      </c>
      <c r="X2572" s="1011" t="s">
        <v>1331</v>
      </c>
      <c r="Y2572" s="1011" t="s">
        <v>2120</v>
      </c>
      <c r="AA2572" s="1011" t="s">
        <v>2121</v>
      </c>
      <c r="AB2572" s="1011" t="s">
        <v>140</v>
      </c>
    </row>
    <row r="2573" spans="1:28" x14ac:dyDescent="0.25">
      <c r="A2573" s="1011">
        <v>44143477</v>
      </c>
      <c r="B2573" s="1011" t="s">
        <v>1845</v>
      </c>
      <c r="C2573" s="1011" t="s">
        <v>1326</v>
      </c>
      <c r="D2573" s="1011" t="s">
        <v>1</v>
      </c>
      <c r="E2573" s="1011" t="s">
        <v>135</v>
      </c>
      <c r="F2573" s="1011" t="s">
        <v>14</v>
      </c>
      <c r="G2573" s="1011" t="s">
        <v>14</v>
      </c>
      <c r="H2573" s="1011" t="s">
        <v>94</v>
      </c>
      <c r="I2573" s="1011" t="s">
        <v>1410</v>
      </c>
      <c r="J2573" s="1011" t="s">
        <v>1411</v>
      </c>
      <c r="K2573" s="1011" t="s">
        <v>1329</v>
      </c>
      <c r="L2573" s="1011" t="s">
        <v>47</v>
      </c>
      <c r="M2573" s="1011" t="s">
        <v>198</v>
      </c>
      <c r="N2573" s="1011">
        <v>1900.875</v>
      </c>
      <c r="O2573" s="1011">
        <v>1366.25</v>
      </c>
      <c r="P2573" s="1011">
        <v>51945</v>
      </c>
      <c r="Q2573" s="1011">
        <v>50377.49</v>
      </c>
      <c r="R2573" s="1011">
        <v>11995.42</v>
      </c>
      <c r="S2573" s="1011">
        <v>5857.86469141</v>
      </c>
      <c r="T2573" s="1011">
        <v>0</v>
      </c>
      <c r="U2573" s="1011">
        <v>0</v>
      </c>
      <c r="V2573" s="1011">
        <v>11995.42</v>
      </c>
      <c r="W2573" s="1011" t="s">
        <v>80</v>
      </c>
      <c r="X2573" s="1011" t="s">
        <v>1331</v>
      </c>
      <c r="Y2573" s="1011" t="s">
        <v>1846</v>
      </c>
      <c r="AA2573" s="1011" t="s">
        <v>1847</v>
      </c>
      <c r="AB2573" s="1011" t="s">
        <v>140</v>
      </c>
    </row>
    <row r="2574" spans="1:28" x14ac:dyDescent="0.25">
      <c r="A2574" s="1011">
        <v>53757399</v>
      </c>
      <c r="B2574" s="1011" t="s">
        <v>2021</v>
      </c>
      <c r="C2574" s="1011" t="s">
        <v>1326</v>
      </c>
      <c r="D2574" s="1011" t="s">
        <v>1</v>
      </c>
      <c r="E2574" s="1011" t="s">
        <v>135</v>
      </c>
      <c r="F2574" s="1011" t="s">
        <v>20</v>
      </c>
      <c r="G2574" s="1011" t="s">
        <v>20</v>
      </c>
      <c r="H2574" s="1011" t="s">
        <v>99</v>
      </c>
      <c r="I2574" s="1011" t="s">
        <v>1688</v>
      </c>
      <c r="J2574" s="1011" t="s">
        <v>1416</v>
      </c>
      <c r="K2574" s="1011" t="s">
        <v>1329</v>
      </c>
      <c r="L2574" s="1011" t="s">
        <v>47</v>
      </c>
      <c r="M2574" s="1011" t="s">
        <v>198</v>
      </c>
      <c r="N2574" s="1011">
        <v>50</v>
      </c>
      <c r="O2574" s="1011">
        <v>46</v>
      </c>
      <c r="P2574" s="1011">
        <v>1443</v>
      </c>
      <c r="Q2574" s="1011">
        <v>1672.19</v>
      </c>
      <c r="R2574" s="1011">
        <v>152.62</v>
      </c>
      <c r="S2574" s="1011">
        <v>88.775301880000001</v>
      </c>
      <c r="T2574" s="1011">
        <v>0</v>
      </c>
      <c r="U2574" s="1011">
        <v>0</v>
      </c>
      <c r="V2574" s="1011">
        <v>152.62</v>
      </c>
      <c r="W2574" s="1011" t="s">
        <v>1397</v>
      </c>
      <c r="X2574" s="1011" t="s">
        <v>1331</v>
      </c>
      <c r="Y2574" s="1011" t="s">
        <v>2022</v>
      </c>
      <c r="AA2574" s="1011" t="s">
        <v>2023</v>
      </c>
      <c r="AB2574" s="1011" t="s">
        <v>140</v>
      </c>
    </row>
    <row r="2575" spans="1:28" x14ac:dyDescent="0.25">
      <c r="A2575" s="1011">
        <v>14259873</v>
      </c>
      <c r="B2575" s="1011" t="s">
        <v>2464</v>
      </c>
      <c r="C2575" s="1011" t="s">
        <v>1326</v>
      </c>
      <c r="D2575" s="1011" t="s">
        <v>1</v>
      </c>
      <c r="E2575" s="1011" t="s">
        <v>135</v>
      </c>
      <c r="F2575" s="1011" t="s">
        <v>6</v>
      </c>
      <c r="G2575" s="1011" t="s">
        <v>6</v>
      </c>
      <c r="H2575" s="1011" t="s">
        <v>97</v>
      </c>
      <c r="I2575" s="1011" t="s">
        <v>2093</v>
      </c>
      <c r="J2575" s="1011" t="s">
        <v>2094</v>
      </c>
      <c r="K2575" s="1011" t="s">
        <v>1329</v>
      </c>
      <c r="L2575" s="1011" t="s">
        <v>47</v>
      </c>
      <c r="M2575" s="1011" t="s">
        <v>198</v>
      </c>
      <c r="N2575" s="1011">
        <v>219.8347</v>
      </c>
      <c r="O2575" s="1011">
        <v>73.917699999999996</v>
      </c>
      <c r="P2575" s="1011">
        <v>3298.98</v>
      </c>
      <c r="Q2575" s="1011">
        <v>7978.35</v>
      </c>
      <c r="R2575" s="1011">
        <v>2397.0933392400002</v>
      </c>
      <c r="S2575" s="1011">
        <v>744.17984373000002</v>
      </c>
      <c r="T2575" s="1011">
        <v>3.3392399999999998E-3</v>
      </c>
      <c r="U2575" s="1011">
        <v>0</v>
      </c>
      <c r="V2575" s="1011">
        <v>2397.09</v>
      </c>
      <c r="W2575" s="1011" t="s">
        <v>2095</v>
      </c>
      <c r="X2575" s="1011" t="s">
        <v>1331</v>
      </c>
      <c r="Y2575" s="1011" t="s">
        <v>2465</v>
      </c>
      <c r="AA2575" s="1011" t="s">
        <v>2466</v>
      </c>
      <c r="AB2575" s="1011" t="s">
        <v>140</v>
      </c>
    </row>
    <row r="2576" spans="1:28" x14ac:dyDescent="0.25">
      <c r="A2576" s="1011">
        <v>14259873</v>
      </c>
      <c r="B2576" s="1011" t="s">
        <v>2464</v>
      </c>
      <c r="C2576" s="1011" t="s">
        <v>1326</v>
      </c>
      <c r="D2576" s="1011" t="s">
        <v>1</v>
      </c>
      <c r="E2576" s="1011" t="s">
        <v>135</v>
      </c>
      <c r="F2576" s="1011" t="s">
        <v>6</v>
      </c>
      <c r="G2576" s="1011" t="s">
        <v>6</v>
      </c>
      <c r="H2576" s="1011" t="s">
        <v>98</v>
      </c>
      <c r="I2576" s="1011" t="s">
        <v>2093</v>
      </c>
      <c r="J2576" s="1011" t="s">
        <v>2094</v>
      </c>
      <c r="K2576" s="1011" t="s">
        <v>1329</v>
      </c>
      <c r="L2576" s="1011" t="s">
        <v>47</v>
      </c>
      <c r="M2576" s="1011" t="s">
        <v>198</v>
      </c>
      <c r="N2576" s="1011">
        <v>31</v>
      </c>
      <c r="O2576" s="1011">
        <v>24</v>
      </c>
      <c r="P2576" s="1011">
        <v>343.98</v>
      </c>
      <c r="Q2576" s="1011">
        <v>1111.54</v>
      </c>
      <c r="R2576" s="1011">
        <v>190.71</v>
      </c>
      <c r="S2576" s="1011">
        <v>121.13086177</v>
      </c>
      <c r="T2576" s="1011">
        <v>0</v>
      </c>
      <c r="U2576" s="1011">
        <v>0</v>
      </c>
      <c r="V2576" s="1011">
        <v>190.71</v>
      </c>
      <c r="W2576" s="1011" t="s">
        <v>2095</v>
      </c>
      <c r="X2576" s="1011" t="s">
        <v>1331</v>
      </c>
      <c r="Y2576" s="1011" t="s">
        <v>2465</v>
      </c>
      <c r="AA2576" s="1011" t="s">
        <v>2466</v>
      </c>
      <c r="AB2576" s="1011" t="s">
        <v>140</v>
      </c>
    </row>
    <row r="2577" spans="1:28" x14ac:dyDescent="0.25">
      <c r="A2577" s="1011">
        <v>24043473</v>
      </c>
      <c r="B2577" s="1011" t="s">
        <v>2559</v>
      </c>
      <c r="C2577" s="1011" t="s">
        <v>1326</v>
      </c>
      <c r="D2577" s="1011" t="s">
        <v>1</v>
      </c>
      <c r="E2577" s="1011" t="s">
        <v>135</v>
      </c>
      <c r="F2577" s="1011" t="s">
        <v>38</v>
      </c>
      <c r="G2577" s="1011" t="s">
        <v>38</v>
      </c>
      <c r="H2577" s="1011" t="s">
        <v>88</v>
      </c>
      <c r="I2577" s="1011" t="s">
        <v>2560</v>
      </c>
      <c r="J2577" s="1011" t="s">
        <v>2561</v>
      </c>
      <c r="K2577" s="1011" t="s">
        <v>1329</v>
      </c>
      <c r="L2577" s="1011" t="s">
        <v>47</v>
      </c>
      <c r="M2577" s="1011" t="s">
        <v>198</v>
      </c>
      <c r="N2577" s="1011">
        <v>2973</v>
      </c>
      <c r="O2577" s="1011">
        <v>2973</v>
      </c>
      <c r="P2577" s="1011">
        <v>44440</v>
      </c>
      <c r="Q2577" s="1011">
        <v>90251.59</v>
      </c>
      <c r="R2577" s="1011">
        <v>-4143.63</v>
      </c>
      <c r="S2577" s="1011">
        <v>11617.713311740001</v>
      </c>
      <c r="T2577" s="1011">
        <v>0</v>
      </c>
      <c r="U2577" s="1011">
        <v>0</v>
      </c>
      <c r="V2577" s="1011">
        <v>-4143.63</v>
      </c>
      <c r="W2577" s="1011" t="s">
        <v>2562</v>
      </c>
      <c r="X2577" s="1011" t="s">
        <v>2430</v>
      </c>
      <c r="Y2577" s="1011" t="s">
        <v>2563</v>
      </c>
      <c r="AA2577" s="1011" t="s">
        <v>2564</v>
      </c>
      <c r="AB2577" s="1011" t="s">
        <v>140</v>
      </c>
    </row>
    <row r="2578" spans="1:28" x14ac:dyDescent="0.25">
      <c r="A2578" s="1011">
        <v>64042872</v>
      </c>
      <c r="B2578" s="1011" t="s">
        <v>1364</v>
      </c>
      <c r="C2578" s="1011" t="s">
        <v>1365</v>
      </c>
      <c r="D2578" s="1011" t="s">
        <v>1</v>
      </c>
      <c r="E2578" s="1011" t="s">
        <v>135</v>
      </c>
      <c r="F2578" s="1011" t="s">
        <v>34</v>
      </c>
      <c r="G2578" s="1011" t="s">
        <v>34</v>
      </c>
      <c r="H2578" s="1011" t="s">
        <v>97</v>
      </c>
      <c r="I2578" s="1011" t="s">
        <v>1366</v>
      </c>
      <c r="J2578" s="1011" t="s">
        <v>1354</v>
      </c>
      <c r="K2578" s="1011" t="s">
        <v>1329</v>
      </c>
      <c r="L2578" s="1011" t="s">
        <v>47</v>
      </c>
      <c r="M2578" s="1011" t="s">
        <v>198</v>
      </c>
      <c r="N2578" s="1011">
        <v>355.24990000000003</v>
      </c>
      <c r="O2578" s="1011">
        <v>222.9999</v>
      </c>
      <c r="P2578" s="1011">
        <v>7498.18</v>
      </c>
      <c r="Q2578" s="1011">
        <v>9904.7800000000007</v>
      </c>
      <c r="R2578" s="1011">
        <v>833.21237154000005</v>
      </c>
      <c r="S2578" s="1011">
        <v>1974.7574198299999</v>
      </c>
      <c r="T2578" s="1011">
        <v>68.042371540000005</v>
      </c>
      <c r="U2578" s="1011">
        <v>18.61</v>
      </c>
      <c r="V2578" s="1011">
        <v>852.49</v>
      </c>
      <c r="W2578" s="1011" t="s">
        <v>1355</v>
      </c>
      <c r="X2578" s="1011" t="s">
        <v>1331</v>
      </c>
      <c r="Y2578" s="1011" t="s">
        <v>1367</v>
      </c>
      <c r="AA2578" s="1011" t="s">
        <v>1368</v>
      </c>
      <c r="AB2578" s="1011" t="s">
        <v>140</v>
      </c>
    </row>
    <row r="2579" spans="1:28" x14ac:dyDescent="0.25">
      <c r="A2579" s="1011">
        <v>3956695</v>
      </c>
      <c r="B2579" s="1011" t="s">
        <v>2270</v>
      </c>
      <c r="C2579" s="1011" t="s">
        <v>1326</v>
      </c>
      <c r="D2579" s="1011" t="s">
        <v>1</v>
      </c>
      <c r="E2579" s="1011" t="s">
        <v>135</v>
      </c>
      <c r="F2579" s="1011" t="s">
        <v>34</v>
      </c>
      <c r="G2579" s="1011" t="s">
        <v>34</v>
      </c>
      <c r="H2579" s="1011" t="s">
        <v>94</v>
      </c>
      <c r="I2579" s="1011" t="s">
        <v>1692</v>
      </c>
      <c r="J2579" s="1011" t="s">
        <v>1693</v>
      </c>
      <c r="K2579" s="1011" t="s">
        <v>1329</v>
      </c>
      <c r="L2579" s="1011" t="s">
        <v>47</v>
      </c>
      <c r="M2579" s="1011" t="s">
        <v>198</v>
      </c>
      <c r="N2579" s="1011">
        <v>842.5</v>
      </c>
      <c r="O2579" s="1011">
        <v>660.5</v>
      </c>
      <c r="P2579" s="1011">
        <v>22163.5</v>
      </c>
      <c r="Q2579" s="1011">
        <v>22180.18</v>
      </c>
      <c r="R2579" s="1011">
        <v>5165.68</v>
      </c>
      <c r="S2579" s="1011">
        <v>2497.04608263</v>
      </c>
      <c r="T2579" s="1011">
        <v>0</v>
      </c>
      <c r="U2579" s="1011">
        <v>0</v>
      </c>
      <c r="V2579" s="1011">
        <v>5165.68</v>
      </c>
      <c r="W2579" s="1011" t="s">
        <v>1694</v>
      </c>
      <c r="X2579" s="1011" t="s">
        <v>1331</v>
      </c>
      <c r="Y2579" s="1011" t="s">
        <v>2271</v>
      </c>
      <c r="AA2579" s="1011" t="s">
        <v>2272</v>
      </c>
      <c r="AB2579" s="1011" t="s">
        <v>140</v>
      </c>
    </row>
    <row r="2580" spans="1:28" x14ac:dyDescent="0.25">
      <c r="A2580" s="1011">
        <v>44047363</v>
      </c>
      <c r="B2580" s="1011" t="s">
        <v>2339</v>
      </c>
      <c r="C2580" s="1011" t="s">
        <v>1326</v>
      </c>
      <c r="D2580" s="1011" t="s">
        <v>1</v>
      </c>
      <c r="E2580" s="1011" t="s">
        <v>135</v>
      </c>
      <c r="F2580" s="1011" t="s">
        <v>9</v>
      </c>
      <c r="G2580" s="1011" t="s">
        <v>9</v>
      </c>
      <c r="H2580" s="1011" t="s">
        <v>92</v>
      </c>
      <c r="I2580" s="1011" t="s">
        <v>2340</v>
      </c>
      <c r="J2580" s="1011" t="s">
        <v>2341</v>
      </c>
      <c r="K2580" s="1011" t="s">
        <v>1329</v>
      </c>
      <c r="L2580" s="1011" t="s">
        <v>47</v>
      </c>
      <c r="M2580" s="1011" t="s">
        <v>198</v>
      </c>
      <c r="N2580" s="1011">
        <v>3</v>
      </c>
      <c r="O2580" s="1011">
        <v>3</v>
      </c>
      <c r="P2580" s="1011">
        <v>105</v>
      </c>
      <c r="Q2580" s="1011">
        <v>66.510000000000005</v>
      </c>
      <c r="R2580" s="1011">
        <v>8.8800000000000008</v>
      </c>
      <c r="S2580" s="1011">
        <v>7.8665943499999997</v>
      </c>
      <c r="T2580" s="1011">
        <v>0</v>
      </c>
      <c r="U2580" s="1011">
        <v>0</v>
      </c>
      <c r="V2580" s="1011">
        <v>8.8800000000000008</v>
      </c>
      <c r="W2580" s="1011" t="s">
        <v>2342</v>
      </c>
      <c r="X2580" s="1011" t="s">
        <v>1331</v>
      </c>
      <c r="Y2580" s="1011" t="s">
        <v>2343</v>
      </c>
      <c r="AA2580" s="1011" t="s">
        <v>2344</v>
      </c>
      <c r="AB2580" s="1011" t="s">
        <v>140</v>
      </c>
    </row>
    <row r="2581" spans="1:28" x14ac:dyDescent="0.25">
      <c r="A2581" s="1011">
        <v>4180501</v>
      </c>
      <c r="B2581" s="1011" t="s">
        <v>1697</v>
      </c>
      <c r="C2581" s="1011" t="s">
        <v>1326</v>
      </c>
      <c r="D2581" s="1011" t="s">
        <v>1</v>
      </c>
      <c r="E2581" s="1011" t="s">
        <v>135</v>
      </c>
      <c r="F2581" s="1011" t="s">
        <v>14</v>
      </c>
      <c r="G2581" s="1011" t="s">
        <v>14</v>
      </c>
      <c r="H2581" s="1011" t="s">
        <v>95</v>
      </c>
      <c r="I2581" s="1011" t="s">
        <v>1698</v>
      </c>
      <c r="J2581" s="1011" t="s">
        <v>1528</v>
      </c>
      <c r="K2581" s="1011" t="s">
        <v>1329</v>
      </c>
      <c r="L2581" s="1011" t="s">
        <v>47</v>
      </c>
      <c r="M2581" s="1011" t="s">
        <v>198</v>
      </c>
      <c r="N2581" s="1011">
        <v>58.1</v>
      </c>
      <c r="O2581" s="1011">
        <v>52.1</v>
      </c>
      <c r="P2581" s="1011">
        <v>567.46</v>
      </c>
      <c r="Q2581" s="1011">
        <v>3317.47</v>
      </c>
      <c r="R2581" s="1011">
        <v>-745.98</v>
      </c>
      <c r="S2581" s="1011">
        <v>1713.4324479500001</v>
      </c>
      <c r="T2581" s="1011">
        <v>0</v>
      </c>
      <c r="U2581" s="1011">
        <v>0</v>
      </c>
      <c r="V2581" s="1011">
        <v>-745.98</v>
      </c>
      <c r="W2581" s="1011" t="s">
        <v>1529</v>
      </c>
      <c r="X2581" s="1011" t="s">
        <v>1331</v>
      </c>
      <c r="Y2581" s="1011" t="s">
        <v>1699</v>
      </c>
      <c r="AA2581" s="1011" t="s">
        <v>1700</v>
      </c>
      <c r="AB2581" s="1011" t="s">
        <v>140</v>
      </c>
    </row>
    <row r="2582" spans="1:28" x14ac:dyDescent="0.25">
      <c r="A2582" s="1011">
        <v>24079261</v>
      </c>
      <c r="B2582" s="1011" t="s">
        <v>2010</v>
      </c>
      <c r="C2582" s="1011" t="s">
        <v>1326</v>
      </c>
      <c r="D2582" s="1011" t="s">
        <v>1</v>
      </c>
      <c r="E2582" s="1011" t="s">
        <v>135</v>
      </c>
      <c r="F2582" s="1011" t="s">
        <v>14</v>
      </c>
      <c r="G2582" s="1011" t="s">
        <v>14</v>
      </c>
      <c r="H2582" s="1011" t="s">
        <v>95</v>
      </c>
      <c r="I2582" s="1011" t="s">
        <v>2011</v>
      </c>
      <c r="J2582" s="1011" t="s">
        <v>1439</v>
      </c>
      <c r="K2582" s="1011" t="s">
        <v>1329</v>
      </c>
      <c r="L2582" s="1011" t="s">
        <v>47</v>
      </c>
      <c r="M2582" s="1011" t="s">
        <v>198</v>
      </c>
      <c r="N2582" s="1011">
        <v>380.7</v>
      </c>
      <c r="O2582" s="1011">
        <v>315.7</v>
      </c>
      <c r="P2582" s="1011">
        <v>5885.98</v>
      </c>
      <c r="Q2582" s="1011">
        <v>12395.84</v>
      </c>
      <c r="R2582" s="1011">
        <v>1268.09875197</v>
      </c>
      <c r="S2582" s="1011">
        <v>3302.0798899900001</v>
      </c>
      <c r="T2582" s="1011">
        <v>-2.6012480299999998</v>
      </c>
      <c r="U2582" s="1011">
        <v>0</v>
      </c>
      <c r="V2582" s="1011">
        <v>1270.7</v>
      </c>
      <c r="W2582" s="1011" t="s">
        <v>1440</v>
      </c>
      <c r="X2582" s="1011" t="s">
        <v>1331</v>
      </c>
      <c r="Y2582" s="1011" t="s">
        <v>2012</v>
      </c>
      <c r="AA2582" s="1011" t="s">
        <v>2013</v>
      </c>
      <c r="AB2582" s="1011" t="s">
        <v>140</v>
      </c>
    </row>
    <row r="2583" spans="1:28" x14ac:dyDescent="0.25">
      <c r="A2583" s="1011">
        <v>63756415</v>
      </c>
      <c r="B2583" s="1011" t="s">
        <v>2211</v>
      </c>
      <c r="C2583" s="1011" t="s">
        <v>1326</v>
      </c>
      <c r="D2583" s="1011" t="s">
        <v>1</v>
      </c>
      <c r="E2583" s="1011" t="s">
        <v>135</v>
      </c>
      <c r="F2583" s="1011" t="s">
        <v>20</v>
      </c>
      <c r="G2583" s="1011" t="s">
        <v>20</v>
      </c>
      <c r="H2583" s="1011" t="s">
        <v>90</v>
      </c>
      <c r="I2583" s="1011" t="s">
        <v>2212</v>
      </c>
      <c r="J2583" s="1011" t="s">
        <v>1669</v>
      </c>
      <c r="K2583" s="1011" t="s">
        <v>1329</v>
      </c>
      <c r="L2583" s="1011" t="s">
        <v>47</v>
      </c>
      <c r="M2583" s="1011" t="s">
        <v>198</v>
      </c>
      <c r="N2583" s="1011">
        <v>198</v>
      </c>
      <c r="O2583" s="1011">
        <v>174</v>
      </c>
      <c r="P2583" s="1011">
        <v>7360</v>
      </c>
      <c r="Q2583" s="1011">
        <v>9032.83</v>
      </c>
      <c r="R2583" s="1011">
        <v>562.36</v>
      </c>
      <c r="S2583" s="1011">
        <v>1160.6007496699999</v>
      </c>
      <c r="T2583" s="1011">
        <v>0</v>
      </c>
      <c r="U2583" s="1011">
        <v>0</v>
      </c>
      <c r="V2583" s="1011">
        <v>562.36</v>
      </c>
      <c r="W2583" s="1011" t="s">
        <v>1670</v>
      </c>
      <c r="X2583" s="1011" t="s">
        <v>1331</v>
      </c>
      <c r="Y2583" s="1011" t="s">
        <v>2213</v>
      </c>
      <c r="AA2583" s="1011" t="s">
        <v>2214</v>
      </c>
      <c r="AB2583" s="1011" t="s">
        <v>140</v>
      </c>
    </row>
    <row r="2584" spans="1:28" x14ac:dyDescent="0.25">
      <c r="A2584" s="1011">
        <v>4165502</v>
      </c>
      <c r="B2584" s="1011" t="s">
        <v>2369</v>
      </c>
      <c r="C2584" s="1011" t="s">
        <v>1326</v>
      </c>
      <c r="D2584" s="1011" t="s">
        <v>1</v>
      </c>
      <c r="E2584" s="1011" t="s">
        <v>135</v>
      </c>
      <c r="F2584" s="1011" t="s">
        <v>4</v>
      </c>
      <c r="G2584" s="1011" t="s">
        <v>4</v>
      </c>
      <c r="H2584" s="1011" t="s">
        <v>93</v>
      </c>
      <c r="I2584" s="1011" t="s">
        <v>2370</v>
      </c>
      <c r="J2584" s="1011" t="s">
        <v>1499</v>
      </c>
      <c r="K2584" s="1011" t="s">
        <v>1329</v>
      </c>
      <c r="L2584" s="1011" t="s">
        <v>47</v>
      </c>
      <c r="M2584" s="1011" t="s">
        <v>198</v>
      </c>
      <c r="N2584" s="1011">
        <v>888</v>
      </c>
      <c r="O2584" s="1011">
        <v>594</v>
      </c>
      <c r="P2584" s="1011">
        <v>21517.54</v>
      </c>
      <c r="Q2584" s="1011">
        <v>29264.23</v>
      </c>
      <c r="R2584" s="1011">
        <v>6097.18</v>
      </c>
      <c r="S2584" s="1011">
        <v>4806.8482950199996</v>
      </c>
      <c r="T2584" s="1011">
        <v>0</v>
      </c>
      <c r="U2584" s="1011">
        <v>0</v>
      </c>
      <c r="V2584" s="1011">
        <v>6097.18</v>
      </c>
      <c r="W2584" s="1011" t="s">
        <v>1361</v>
      </c>
      <c r="X2584" s="1011" t="s">
        <v>1331</v>
      </c>
      <c r="Y2584" s="1011" t="s">
        <v>2371</v>
      </c>
      <c r="AA2584" s="1011" t="s">
        <v>2372</v>
      </c>
      <c r="AB2584" s="1011" t="s">
        <v>140</v>
      </c>
    </row>
    <row r="2585" spans="1:28" x14ac:dyDescent="0.25">
      <c r="A2585" s="1011">
        <v>14152664</v>
      </c>
      <c r="B2585" s="1011" t="s">
        <v>1815</v>
      </c>
      <c r="C2585" s="1011" t="s">
        <v>1326</v>
      </c>
      <c r="D2585" s="1011" t="s">
        <v>1</v>
      </c>
      <c r="E2585" s="1011" t="s">
        <v>135</v>
      </c>
      <c r="F2585" s="1011" t="s">
        <v>38</v>
      </c>
      <c r="G2585" s="1011" t="s">
        <v>38</v>
      </c>
      <c r="H2585" s="1011" t="s">
        <v>94</v>
      </c>
      <c r="I2585" s="1011" t="s">
        <v>1816</v>
      </c>
      <c r="J2585" s="1011" t="s">
        <v>1817</v>
      </c>
      <c r="K2585" s="1011" t="s">
        <v>1329</v>
      </c>
      <c r="L2585" s="1011" t="s">
        <v>47</v>
      </c>
      <c r="M2585" s="1011" t="s">
        <v>198</v>
      </c>
      <c r="N2585" s="1011">
        <v>839</v>
      </c>
      <c r="O2585" s="1011">
        <v>695</v>
      </c>
      <c r="P2585" s="1011">
        <v>25429.5</v>
      </c>
      <c r="Q2585" s="1011">
        <v>26735.78</v>
      </c>
      <c r="R2585" s="1011">
        <v>5823.83</v>
      </c>
      <c r="S2585" s="1011">
        <v>2567.4852579600001</v>
      </c>
      <c r="T2585" s="1011">
        <v>0</v>
      </c>
      <c r="U2585" s="1011">
        <v>0</v>
      </c>
      <c r="V2585" s="1011">
        <v>5823.83</v>
      </c>
      <c r="W2585" s="1011" t="s">
        <v>1818</v>
      </c>
      <c r="X2585" s="1011" t="s">
        <v>1331</v>
      </c>
      <c r="Y2585" s="1011" t="s">
        <v>1819</v>
      </c>
      <c r="AA2585" s="1011" t="s">
        <v>1820</v>
      </c>
      <c r="AB2585" s="1011" t="s">
        <v>140</v>
      </c>
    </row>
    <row r="2586" spans="1:28" x14ac:dyDescent="0.25">
      <c r="A2586" s="1011">
        <v>4224762</v>
      </c>
      <c r="B2586" s="1011" t="s">
        <v>2154</v>
      </c>
      <c r="C2586" s="1011" t="s">
        <v>1326</v>
      </c>
      <c r="D2586" s="1011" t="s">
        <v>1</v>
      </c>
      <c r="E2586" s="1011" t="s">
        <v>135</v>
      </c>
      <c r="F2586" s="1011" t="s">
        <v>0</v>
      </c>
      <c r="G2586" s="1011" t="s">
        <v>0</v>
      </c>
      <c r="H2586" s="1011" t="s">
        <v>95</v>
      </c>
      <c r="I2586" s="1011" t="s">
        <v>2155</v>
      </c>
      <c r="J2586" s="1011" t="s">
        <v>1504</v>
      </c>
      <c r="K2586" s="1011" t="s">
        <v>1329</v>
      </c>
      <c r="L2586" s="1011" t="s">
        <v>47</v>
      </c>
      <c r="M2586" s="1011" t="s">
        <v>198</v>
      </c>
      <c r="N2586" s="1011">
        <v>178</v>
      </c>
      <c r="O2586" s="1011">
        <v>82</v>
      </c>
      <c r="P2586" s="1011">
        <v>1700.23</v>
      </c>
      <c r="Q2586" s="1011">
        <v>5262.18</v>
      </c>
      <c r="R2586" s="1011">
        <v>-305.02138287999998</v>
      </c>
      <c r="S2586" s="1011">
        <v>1789.2210652599999</v>
      </c>
      <c r="T2586" s="1011">
        <v>-1.38288E-3</v>
      </c>
      <c r="U2586" s="1011">
        <v>0</v>
      </c>
      <c r="V2586" s="1011">
        <v>-305.02</v>
      </c>
      <c r="W2586" s="1011" t="s">
        <v>1505</v>
      </c>
      <c r="X2586" s="1011" t="s">
        <v>1331</v>
      </c>
      <c r="Y2586" s="1011" t="s">
        <v>2156</v>
      </c>
      <c r="AA2586" s="1011" t="s">
        <v>2157</v>
      </c>
      <c r="AB2586" s="1011" t="s">
        <v>140</v>
      </c>
    </row>
    <row r="2587" spans="1:28" x14ac:dyDescent="0.25">
      <c r="A2587" s="1011">
        <v>94156445</v>
      </c>
      <c r="B2587" s="1011" t="s">
        <v>1922</v>
      </c>
      <c r="C2587" s="1011" t="s">
        <v>1326</v>
      </c>
      <c r="D2587" s="1011" t="s">
        <v>1</v>
      </c>
      <c r="E2587" s="1011" t="s">
        <v>135</v>
      </c>
      <c r="F2587" s="1011" t="s">
        <v>20</v>
      </c>
      <c r="G2587" s="1011" t="s">
        <v>20</v>
      </c>
      <c r="H2587" s="1011" t="s">
        <v>98</v>
      </c>
      <c r="I2587" s="1011" t="s">
        <v>1923</v>
      </c>
      <c r="J2587" s="1011" t="s">
        <v>1924</v>
      </c>
      <c r="K2587" s="1011" t="s">
        <v>1329</v>
      </c>
      <c r="L2587" s="1011" t="s">
        <v>47</v>
      </c>
      <c r="M2587" s="1011" t="s">
        <v>198</v>
      </c>
      <c r="N2587" s="1011">
        <v>224.44390000000001</v>
      </c>
      <c r="O2587" s="1011">
        <v>215.44390000000001</v>
      </c>
      <c r="P2587" s="1011">
        <v>4989.63</v>
      </c>
      <c r="Q2587" s="1011">
        <v>4821.21</v>
      </c>
      <c r="R2587" s="1011">
        <v>580.04999999999995</v>
      </c>
      <c r="S2587" s="1011">
        <v>831.43513719999999</v>
      </c>
      <c r="T2587" s="1011">
        <v>0</v>
      </c>
      <c r="U2587" s="1011">
        <v>0</v>
      </c>
      <c r="V2587" s="1011">
        <v>580.04999999999995</v>
      </c>
      <c r="W2587" s="1011" t="s">
        <v>1925</v>
      </c>
      <c r="X2587" s="1011" t="s">
        <v>1331</v>
      </c>
      <c r="Y2587" s="1011" t="s">
        <v>1926</v>
      </c>
      <c r="AA2587" s="1011" t="s">
        <v>1927</v>
      </c>
      <c r="AB2587" s="1011" t="s">
        <v>140</v>
      </c>
    </row>
    <row r="2588" spans="1:28" x14ac:dyDescent="0.25">
      <c r="A2588" s="1011">
        <v>44180685</v>
      </c>
      <c r="B2588" s="1011" t="s">
        <v>1437</v>
      </c>
      <c r="C2588" s="1011" t="s">
        <v>1326</v>
      </c>
      <c r="D2588" s="1011" t="s">
        <v>1</v>
      </c>
      <c r="E2588" s="1011" t="s">
        <v>135</v>
      </c>
      <c r="F2588" s="1011" t="s">
        <v>0</v>
      </c>
      <c r="G2588" s="1011" t="s">
        <v>0</v>
      </c>
      <c r="H2588" s="1011" t="s">
        <v>99</v>
      </c>
      <c r="I2588" s="1011" t="s">
        <v>1438</v>
      </c>
      <c r="J2588" s="1011" t="s">
        <v>1439</v>
      </c>
      <c r="K2588" s="1011" t="s">
        <v>1329</v>
      </c>
      <c r="L2588" s="1011" t="s">
        <v>47</v>
      </c>
      <c r="M2588" s="1011" t="s">
        <v>198</v>
      </c>
      <c r="N2588" s="1011">
        <v>498</v>
      </c>
      <c r="O2588" s="1011">
        <v>472</v>
      </c>
      <c r="P2588" s="1011">
        <v>12459</v>
      </c>
      <c r="Q2588" s="1011">
        <v>17192.84</v>
      </c>
      <c r="R2588" s="1011">
        <v>2875.96</v>
      </c>
      <c r="S2588" s="1011">
        <v>1524.21239193</v>
      </c>
      <c r="T2588" s="1011">
        <v>0</v>
      </c>
      <c r="U2588" s="1011">
        <v>0</v>
      </c>
      <c r="V2588" s="1011">
        <v>2875.96</v>
      </c>
      <c r="W2588" s="1011" t="s">
        <v>1440</v>
      </c>
      <c r="X2588" s="1011" t="s">
        <v>1331</v>
      </c>
      <c r="Y2588" s="1011" t="s">
        <v>1441</v>
      </c>
      <c r="AA2588" s="1011" t="s">
        <v>1442</v>
      </c>
      <c r="AB2588" s="1011" t="s">
        <v>140</v>
      </c>
    </row>
    <row r="2589" spans="1:28" x14ac:dyDescent="0.25">
      <c r="A2589" s="1011">
        <v>33771395</v>
      </c>
      <c r="B2589" s="1011" t="s">
        <v>2520</v>
      </c>
      <c r="C2589" s="1011" t="s">
        <v>1326</v>
      </c>
      <c r="D2589" s="1011" t="s">
        <v>1</v>
      </c>
      <c r="E2589" s="1011" t="s">
        <v>135</v>
      </c>
      <c r="F2589" s="1011" t="s">
        <v>6</v>
      </c>
      <c r="G2589" s="1011" t="s">
        <v>6</v>
      </c>
      <c r="H2589" s="1011" t="s">
        <v>92</v>
      </c>
      <c r="I2589" s="1011" t="s">
        <v>1688</v>
      </c>
      <c r="J2589" s="1011" t="s">
        <v>1416</v>
      </c>
      <c r="K2589" s="1011" t="s">
        <v>1329</v>
      </c>
      <c r="L2589" s="1011" t="s">
        <v>47</v>
      </c>
      <c r="M2589" s="1011" t="s">
        <v>198</v>
      </c>
      <c r="N2589" s="1011">
        <v>329.3</v>
      </c>
      <c r="O2589" s="1011">
        <v>328</v>
      </c>
      <c r="P2589" s="1011">
        <v>10394.299999999999</v>
      </c>
      <c r="Q2589" s="1011">
        <v>11301.26</v>
      </c>
      <c r="R2589" s="1011">
        <v>612.67999999999995</v>
      </c>
      <c r="S2589" s="1011">
        <v>1808.04813218</v>
      </c>
      <c r="T2589" s="1011">
        <v>0</v>
      </c>
      <c r="U2589" s="1011">
        <v>186.11</v>
      </c>
      <c r="V2589" s="1011">
        <v>798.79</v>
      </c>
      <c r="W2589" s="1011" t="s">
        <v>1397</v>
      </c>
      <c r="X2589" s="1011" t="s">
        <v>1331</v>
      </c>
      <c r="Y2589" s="1011" t="s">
        <v>2521</v>
      </c>
      <c r="AA2589" s="1011" t="s">
        <v>2522</v>
      </c>
      <c r="AB2589" s="1011" t="s">
        <v>140</v>
      </c>
    </row>
    <row r="2590" spans="1:28" x14ac:dyDescent="0.25">
      <c r="A2590" s="1011">
        <v>33771395</v>
      </c>
      <c r="B2590" s="1011" t="s">
        <v>2520</v>
      </c>
      <c r="C2590" s="1011" t="s">
        <v>1326</v>
      </c>
      <c r="D2590" s="1011" t="s">
        <v>1</v>
      </c>
      <c r="E2590" s="1011" t="s">
        <v>135</v>
      </c>
      <c r="F2590" s="1011" t="s">
        <v>6</v>
      </c>
      <c r="G2590" s="1011" t="s">
        <v>6</v>
      </c>
      <c r="H2590" s="1011" t="s">
        <v>1394</v>
      </c>
      <c r="I2590" s="1011" t="s">
        <v>1688</v>
      </c>
      <c r="J2590" s="1011" t="s">
        <v>1416</v>
      </c>
      <c r="K2590" s="1011" t="s">
        <v>1329</v>
      </c>
      <c r="L2590" s="1011" t="s">
        <v>47</v>
      </c>
      <c r="M2590" s="1011" t="s">
        <v>198</v>
      </c>
      <c r="N2590" s="1011">
        <v>0</v>
      </c>
      <c r="O2590" s="1011">
        <v>0</v>
      </c>
      <c r="P2590" s="1011">
        <v>0</v>
      </c>
      <c r="Q2590" s="1011">
        <v>0</v>
      </c>
      <c r="R2590" s="1011">
        <v>0</v>
      </c>
      <c r="S2590" s="1011">
        <v>0</v>
      </c>
      <c r="T2590" s="1011">
        <v>0</v>
      </c>
      <c r="U2590" s="1011">
        <v>0</v>
      </c>
      <c r="V2590" s="1011">
        <v>0</v>
      </c>
      <c r="W2590" s="1011" t="s">
        <v>1397</v>
      </c>
      <c r="X2590" s="1011" t="s">
        <v>1331</v>
      </c>
      <c r="Y2590" s="1011" t="s">
        <v>2521</v>
      </c>
      <c r="AA2590" s="1011" t="s">
        <v>2522</v>
      </c>
      <c r="AB2590" s="1011" t="s">
        <v>140</v>
      </c>
    </row>
    <row r="2591" spans="1:28" x14ac:dyDescent="0.25">
      <c r="A2591" s="1011">
        <v>83756460</v>
      </c>
      <c r="B2591" s="1011" t="s">
        <v>1761</v>
      </c>
      <c r="C2591" s="1011" t="s">
        <v>1326</v>
      </c>
      <c r="D2591" s="1011" t="s">
        <v>1</v>
      </c>
      <c r="E2591" s="1011" t="s">
        <v>135</v>
      </c>
      <c r="F2591" s="1011" t="s">
        <v>6</v>
      </c>
      <c r="G2591" s="1011" t="s">
        <v>6</v>
      </c>
      <c r="H2591" s="1011" t="s">
        <v>88</v>
      </c>
      <c r="I2591" s="1011" t="s">
        <v>1762</v>
      </c>
      <c r="J2591" s="1011" t="s">
        <v>1693</v>
      </c>
      <c r="K2591" s="1011" t="s">
        <v>1329</v>
      </c>
      <c r="L2591" s="1011" t="s">
        <v>47</v>
      </c>
      <c r="M2591" s="1011" t="s">
        <v>198</v>
      </c>
      <c r="N2591" s="1011">
        <v>467</v>
      </c>
      <c r="O2591" s="1011">
        <v>465</v>
      </c>
      <c r="P2591" s="1011">
        <v>7012</v>
      </c>
      <c r="Q2591" s="1011">
        <v>19505.48</v>
      </c>
      <c r="R2591" s="1011">
        <v>4799.62</v>
      </c>
      <c r="S2591" s="1011">
        <v>1680.22959853</v>
      </c>
      <c r="T2591" s="1011">
        <v>0</v>
      </c>
      <c r="U2591" s="1011">
        <v>0</v>
      </c>
      <c r="V2591" s="1011">
        <v>4799.62</v>
      </c>
      <c r="W2591" s="1011" t="s">
        <v>1694</v>
      </c>
      <c r="X2591" s="1011" t="s">
        <v>1331</v>
      </c>
      <c r="Y2591" s="1011" t="s">
        <v>1763</v>
      </c>
      <c r="AA2591" s="1011" t="s">
        <v>1764</v>
      </c>
      <c r="AB2591" s="1011" t="s">
        <v>140</v>
      </c>
    </row>
    <row r="2592" spans="1:28" x14ac:dyDescent="0.25">
      <c r="A2592" s="1011">
        <v>83758029</v>
      </c>
      <c r="B2592" s="1011" t="s">
        <v>2059</v>
      </c>
      <c r="C2592" s="1011" t="s">
        <v>1326</v>
      </c>
      <c r="D2592" s="1011" t="s">
        <v>1</v>
      </c>
      <c r="E2592" s="1011" t="s">
        <v>135</v>
      </c>
      <c r="F2592" s="1011" t="s">
        <v>14</v>
      </c>
      <c r="G2592" s="1011" t="s">
        <v>14</v>
      </c>
      <c r="H2592" s="1011" t="s">
        <v>98</v>
      </c>
      <c r="I2592" s="1011" t="s">
        <v>2060</v>
      </c>
      <c r="J2592" s="1011" t="s">
        <v>2061</v>
      </c>
      <c r="K2592" s="1011" t="s">
        <v>1329</v>
      </c>
      <c r="L2592" s="1011" t="s">
        <v>47</v>
      </c>
      <c r="M2592" s="1011" t="s">
        <v>198</v>
      </c>
      <c r="N2592" s="1011">
        <v>243.25</v>
      </c>
      <c r="O2592" s="1011">
        <v>216.25</v>
      </c>
      <c r="P2592" s="1011">
        <v>5321.79</v>
      </c>
      <c r="Q2592" s="1011">
        <v>7703.79</v>
      </c>
      <c r="R2592" s="1011">
        <v>935.44</v>
      </c>
      <c r="S2592" s="1011">
        <v>1255.9971195799999</v>
      </c>
      <c r="T2592" s="1011">
        <v>0</v>
      </c>
      <c r="U2592" s="1011">
        <v>0</v>
      </c>
      <c r="V2592" s="1011">
        <v>935.44</v>
      </c>
      <c r="W2592" s="1011" t="s">
        <v>2062</v>
      </c>
      <c r="X2592" s="1011" t="s">
        <v>1331</v>
      </c>
      <c r="Y2592" s="1011" t="s">
        <v>2063</v>
      </c>
      <c r="AA2592" s="1011" t="s">
        <v>2064</v>
      </c>
      <c r="AB2592" s="1011" t="s">
        <v>140</v>
      </c>
    </row>
    <row r="2593" spans="1:28" x14ac:dyDescent="0.25">
      <c r="A2593" s="1011">
        <v>63918262</v>
      </c>
      <c r="B2593" s="1011" t="s">
        <v>1409</v>
      </c>
      <c r="C2593" s="1011" t="s">
        <v>1326</v>
      </c>
      <c r="D2593" s="1011" t="s">
        <v>1</v>
      </c>
      <c r="E2593" s="1011" t="s">
        <v>135</v>
      </c>
      <c r="F2593" s="1011" t="s">
        <v>6</v>
      </c>
      <c r="G2593" s="1011" t="s">
        <v>6</v>
      </c>
      <c r="H2593" s="1011" t="s">
        <v>94</v>
      </c>
      <c r="I2593" s="1011" t="s">
        <v>1410</v>
      </c>
      <c r="J2593" s="1011" t="s">
        <v>1411</v>
      </c>
      <c r="K2593" s="1011" t="s">
        <v>1329</v>
      </c>
      <c r="L2593" s="1011" t="s">
        <v>47</v>
      </c>
      <c r="M2593" s="1011" t="s">
        <v>198</v>
      </c>
      <c r="N2593" s="1011">
        <v>172</v>
      </c>
      <c r="O2593" s="1011">
        <v>171</v>
      </c>
      <c r="P2593" s="1011">
        <v>3840</v>
      </c>
      <c r="Q2593" s="1011">
        <v>4902.62</v>
      </c>
      <c r="R2593" s="1011">
        <v>1105.0999999999999</v>
      </c>
      <c r="S2593" s="1011">
        <v>537.53609384000004</v>
      </c>
      <c r="T2593" s="1011">
        <v>0</v>
      </c>
      <c r="U2593" s="1011">
        <v>0</v>
      </c>
      <c r="V2593" s="1011">
        <v>1105.0999999999999</v>
      </c>
      <c r="W2593" s="1011" t="s">
        <v>80</v>
      </c>
      <c r="X2593" s="1011" t="s">
        <v>1331</v>
      </c>
      <c r="Y2593" s="1011" t="s">
        <v>1412</v>
      </c>
      <c r="AA2593" s="1011" t="s">
        <v>1413</v>
      </c>
      <c r="AB2593" s="1011" t="s">
        <v>140</v>
      </c>
    </row>
    <row r="2594" spans="1:28" x14ac:dyDescent="0.25">
      <c r="A2594" s="1011">
        <v>84127497</v>
      </c>
      <c r="B2594" s="1011" t="s">
        <v>1610</v>
      </c>
      <c r="C2594" s="1011" t="s">
        <v>1326</v>
      </c>
      <c r="D2594" s="1011" t="s">
        <v>1</v>
      </c>
      <c r="E2594" s="1011" t="s">
        <v>135</v>
      </c>
      <c r="F2594" s="1011" t="s">
        <v>0</v>
      </c>
      <c r="G2594" s="1011" t="s">
        <v>0</v>
      </c>
      <c r="H2594" s="1011" t="s">
        <v>530</v>
      </c>
      <c r="I2594" s="1011" t="s">
        <v>1611</v>
      </c>
      <c r="J2594" s="1011" t="s">
        <v>1612</v>
      </c>
      <c r="K2594" s="1011" t="s">
        <v>1329</v>
      </c>
      <c r="L2594" s="1011" t="s">
        <v>47</v>
      </c>
      <c r="M2594" s="1011" t="s">
        <v>198</v>
      </c>
      <c r="N2594" s="1011">
        <v>34</v>
      </c>
      <c r="O2594" s="1011">
        <v>29</v>
      </c>
      <c r="P2594" s="1011">
        <v>2419.75</v>
      </c>
      <c r="Q2594" s="1011">
        <v>5522.45</v>
      </c>
      <c r="R2594" s="1011">
        <v>366.92000051999997</v>
      </c>
      <c r="S2594" s="1011">
        <v>682.07332991999999</v>
      </c>
      <c r="T2594" s="1011">
        <v>5.2E-7</v>
      </c>
      <c r="U2594" s="1011">
        <v>0</v>
      </c>
      <c r="V2594" s="1011">
        <v>366.92</v>
      </c>
      <c r="W2594" s="1011" t="s">
        <v>1613</v>
      </c>
      <c r="X2594" s="1011" t="s">
        <v>1331</v>
      </c>
      <c r="Y2594" s="1011" t="s">
        <v>1614</v>
      </c>
      <c r="AA2594" s="1011" t="s">
        <v>1615</v>
      </c>
      <c r="AB2594" s="1011" t="s">
        <v>140</v>
      </c>
    </row>
    <row r="2595" spans="1:28" x14ac:dyDescent="0.25">
      <c r="A2595" s="1011">
        <v>13866041</v>
      </c>
      <c r="B2595" s="1011" t="s">
        <v>2007</v>
      </c>
      <c r="C2595" s="1011" t="s">
        <v>1326</v>
      </c>
      <c r="D2595" s="1011" t="s">
        <v>1</v>
      </c>
      <c r="E2595" s="1011" t="s">
        <v>135</v>
      </c>
      <c r="F2595" s="1011" t="s">
        <v>20</v>
      </c>
      <c r="G2595" s="1011" t="s">
        <v>20</v>
      </c>
      <c r="H2595" s="1011" t="s">
        <v>102</v>
      </c>
      <c r="I2595" s="1011" t="s">
        <v>1675</v>
      </c>
      <c r="J2595" s="1011" t="s">
        <v>1676</v>
      </c>
      <c r="K2595" s="1011" t="s">
        <v>1329</v>
      </c>
      <c r="L2595" s="1011" t="s">
        <v>47</v>
      </c>
      <c r="M2595" s="1011" t="s">
        <v>198</v>
      </c>
      <c r="N2595" s="1011">
        <v>26</v>
      </c>
      <c r="O2595" s="1011">
        <v>22</v>
      </c>
      <c r="P2595" s="1011">
        <v>300</v>
      </c>
      <c r="Q2595" s="1011">
        <v>1042.08</v>
      </c>
      <c r="R2595" s="1011">
        <v>191.94</v>
      </c>
      <c r="S2595" s="1011">
        <v>440.48546981999999</v>
      </c>
      <c r="T2595" s="1011">
        <v>0</v>
      </c>
      <c r="U2595" s="1011">
        <v>0</v>
      </c>
      <c r="V2595" s="1011">
        <v>191.94</v>
      </c>
      <c r="W2595" s="1011" t="s">
        <v>47</v>
      </c>
      <c r="X2595" s="1011" t="s">
        <v>1331</v>
      </c>
      <c r="Y2595" s="1011" t="s">
        <v>2008</v>
      </c>
      <c r="AA2595" s="1011" t="s">
        <v>2009</v>
      </c>
      <c r="AB2595" s="1011" t="s">
        <v>140</v>
      </c>
    </row>
    <row r="2596" spans="1:28" x14ac:dyDescent="0.25">
      <c r="A2596" s="1011">
        <v>53757399</v>
      </c>
      <c r="B2596" s="1011" t="s">
        <v>2021</v>
      </c>
      <c r="C2596" s="1011" t="s">
        <v>1326</v>
      </c>
      <c r="D2596" s="1011" t="s">
        <v>1</v>
      </c>
      <c r="E2596" s="1011" t="s">
        <v>135</v>
      </c>
      <c r="F2596" s="1011" t="s">
        <v>20</v>
      </c>
      <c r="G2596" s="1011" t="s">
        <v>20</v>
      </c>
      <c r="H2596" s="1011" t="s">
        <v>529</v>
      </c>
      <c r="I2596" s="1011" t="s">
        <v>1688</v>
      </c>
      <c r="J2596" s="1011" t="s">
        <v>1416</v>
      </c>
      <c r="K2596" s="1011" t="s">
        <v>1329</v>
      </c>
      <c r="L2596" s="1011" t="s">
        <v>47</v>
      </c>
      <c r="M2596" s="1011" t="s">
        <v>198</v>
      </c>
      <c r="N2596" s="1011">
        <v>24</v>
      </c>
      <c r="O2596" s="1011">
        <v>17</v>
      </c>
      <c r="P2596" s="1011">
        <v>940.8</v>
      </c>
      <c r="Q2596" s="1011">
        <v>4318.57</v>
      </c>
      <c r="R2596" s="1011">
        <v>455.92207421000001</v>
      </c>
      <c r="S2596" s="1011">
        <v>122.72913643</v>
      </c>
      <c r="T2596" s="1011">
        <v>1.207421E-2</v>
      </c>
      <c r="U2596" s="1011">
        <v>0</v>
      </c>
      <c r="V2596" s="1011">
        <v>455.91</v>
      </c>
      <c r="W2596" s="1011" t="s">
        <v>1397</v>
      </c>
      <c r="X2596" s="1011" t="s">
        <v>1331</v>
      </c>
      <c r="Y2596" s="1011" t="s">
        <v>2022</v>
      </c>
      <c r="AA2596" s="1011" t="s">
        <v>2023</v>
      </c>
      <c r="AB2596" s="1011" t="s">
        <v>140</v>
      </c>
    </row>
    <row r="2597" spans="1:28" x14ac:dyDescent="0.25">
      <c r="A2597" s="1011">
        <v>64116148</v>
      </c>
      <c r="B2597" s="1011" t="s">
        <v>1731</v>
      </c>
      <c r="C2597" s="1011" t="s">
        <v>1326</v>
      </c>
      <c r="D2597" s="1011" t="s">
        <v>1</v>
      </c>
      <c r="E2597" s="1011" t="s">
        <v>135</v>
      </c>
      <c r="F2597" s="1011" t="s">
        <v>11</v>
      </c>
      <c r="G2597" s="1011" t="s">
        <v>11</v>
      </c>
      <c r="H2597" s="1011" t="s">
        <v>529</v>
      </c>
      <c r="I2597" s="1011" t="s">
        <v>1732</v>
      </c>
      <c r="J2597" s="1011" t="s">
        <v>1360</v>
      </c>
      <c r="K2597" s="1011" t="s">
        <v>1329</v>
      </c>
      <c r="L2597" s="1011" t="s">
        <v>47</v>
      </c>
      <c r="M2597" s="1011" t="s">
        <v>198</v>
      </c>
      <c r="N2597" s="1011">
        <v>15</v>
      </c>
      <c r="O2597" s="1011">
        <v>0</v>
      </c>
      <c r="P2597" s="1011">
        <v>330</v>
      </c>
      <c r="Q2597" s="1011">
        <v>1549.02</v>
      </c>
      <c r="R2597" s="1011">
        <v>204.37</v>
      </c>
      <c r="S2597" s="1011">
        <v>43.23</v>
      </c>
      <c r="T2597" s="1011">
        <v>0</v>
      </c>
      <c r="U2597" s="1011">
        <v>0</v>
      </c>
      <c r="V2597" s="1011">
        <v>204.37</v>
      </c>
      <c r="W2597" s="1011" t="s">
        <v>1361</v>
      </c>
      <c r="X2597" s="1011" t="s">
        <v>1331</v>
      </c>
      <c r="Y2597" s="1011" t="s">
        <v>1733</v>
      </c>
      <c r="AA2597" s="1011" t="s">
        <v>1734</v>
      </c>
      <c r="AB2597" s="1011" t="s">
        <v>140</v>
      </c>
    </row>
    <row r="2598" spans="1:28" x14ac:dyDescent="0.25">
      <c r="A2598" s="1011">
        <v>44073278</v>
      </c>
      <c r="B2598" s="1011" t="s">
        <v>2109</v>
      </c>
      <c r="C2598" s="1011" t="s">
        <v>1326</v>
      </c>
      <c r="D2598" s="1011" t="s">
        <v>1</v>
      </c>
      <c r="E2598" s="1011" t="s">
        <v>135</v>
      </c>
      <c r="F2598" s="1011" t="s">
        <v>48</v>
      </c>
      <c r="G2598" s="1011" t="s">
        <v>48</v>
      </c>
      <c r="H2598" s="1011" t="s">
        <v>89</v>
      </c>
      <c r="I2598" s="1011" t="s">
        <v>2110</v>
      </c>
      <c r="J2598" s="1011" t="s">
        <v>1621</v>
      </c>
      <c r="K2598" s="1011" t="s">
        <v>1329</v>
      </c>
      <c r="L2598" s="1011" t="s">
        <v>47</v>
      </c>
      <c r="M2598" s="1011" t="s">
        <v>198</v>
      </c>
      <c r="N2598" s="1011">
        <v>22</v>
      </c>
      <c r="O2598" s="1011">
        <v>12</v>
      </c>
      <c r="P2598" s="1011">
        <v>190.37</v>
      </c>
      <c r="Q2598" s="1011">
        <v>968.17</v>
      </c>
      <c r="R2598" s="1011">
        <v>125.73008206</v>
      </c>
      <c r="S2598" s="1011">
        <v>65.335625390000004</v>
      </c>
      <c r="T2598" s="1011">
        <v>1.008206E-2</v>
      </c>
      <c r="U2598" s="1011">
        <v>0</v>
      </c>
      <c r="V2598" s="1011">
        <v>125.72</v>
      </c>
      <c r="W2598" s="1011" t="s">
        <v>1622</v>
      </c>
      <c r="X2598" s="1011" t="s">
        <v>1331</v>
      </c>
      <c r="Y2598" s="1011" t="s">
        <v>1839</v>
      </c>
      <c r="AA2598" s="1011" t="s">
        <v>2111</v>
      </c>
      <c r="AB2598" s="1011" t="s">
        <v>140</v>
      </c>
    </row>
    <row r="2599" spans="1:28" x14ac:dyDescent="0.25">
      <c r="A2599" s="1011">
        <v>54179593</v>
      </c>
      <c r="B2599" s="1011" t="s">
        <v>2494</v>
      </c>
      <c r="C2599" s="1011" t="s">
        <v>1326</v>
      </c>
      <c r="D2599" s="1011" t="s">
        <v>1</v>
      </c>
      <c r="E2599" s="1011" t="s">
        <v>135</v>
      </c>
      <c r="F2599" s="1011" t="s">
        <v>20</v>
      </c>
      <c r="G2599" s="1011" t="s">
        <v>20</v>
      </c>
      <c r="H2599" s="1011" t="s">
        <v>1394</v>
      </c>
      <c r="I2599" s="1011" t="s">
        <v>1564</v>
      </c>
      <c r="J2599" s="1011" t="s">
        <v>1565</v>
      </c>
      <c r="K2599" s="1011" t="s">
        <v>1329</v>
      </c>
      <c r="L2599" s="1011" t="s">
        <v>47</v>
      </c>
      <c r="M2599" s="1011" t="s">
        <v>198</v>
      </c>
      <c r="N2599" s="1011">
        <v>0</v>
      </c>
      <c r="O2599" s="1011">
        <v>0</v>
      </c>
      <c r="P2599" s="1011">
        <v>0</v>
      </c>
      <c r="Q2599" s="1011">
        <v>0</v>
      </c>
      <c r="R2599" s="1011">
        <v>0</v>
      </c>
      <c r="S2599" s="1011">
        <v>0</v>
      </c>
      <c r="T2599" s="1011">
        <v>0</v>
      </c>
      <c r="U2599" s="1011">
        <v>0</v>
      </c>
      <c r="V2599" s="1011">
        <v>0</v>
      </c>
      <c r="W2599" s="1011" t="s">
        <v>65</v>
      </c>
      <c r="X2599" s="1011" t="s">
        <v>1331</v>
      </c>
      <c r="Y2599" s="1011" t="s">
        <v>2495</v>
      </c>
      <c r="AA2599" s="1011" t="s">
        <v>2496</v>
      </c>
      <c r="AB2599" s="1011" t="s">
        <v>140</v>
      </c>
    </row>
    <row r="2600" spans="1:28" x14ac:dyDescent="0.25">
      <c r="A2600" s="1011">
        <v>23754377</v>
      </c>
      <c r="B2600" s="1011" t="s">
        <v>2112</v>
      </c>
      <c r="C2600" s="1011" t="s">
        <v>417</v>
      </c>
      <c r="D2600" s="1011" t="s">
        <v>113</v>
      </c>
      <c r="E2600" s="1011" t="s">
        <v>135</v>
      </c>
      <c r="F2600" s="1011" t="s">
        <v>267</v>
      </c>
      <c r="G2600" s="1011" t="s">
        <v>1687</v>
      </c>
      <c r="H2600" s="1011" t="s">
        <v>104</v>
      </c>
      <c r="I2600" s="1011" t="s">
        <v>2113</v>
      </c>
      <c r="J2600" s="1011" t="s">
        <v>2114</v>
      </c>
      <c r="K2600" s="1011" t="s">
        <v>1329</v>
      </c>
      <c r="L2600" s="1011" t="s">
        <v>47</v>
      </c>
      <c r="M2600" s="1011" t="s">
        <v>198</v>
      </c>
      <c r="N2600" s="1011">
        <v>45</v>
      </c>
      <c r="O2600" s="1011">
        <v>21</v>
      </c>
      <c r="P2600" s="1011">
        <v>1041.26</v>
      </c>
      <c r="Q2600" s="1011">
        <v>1756.93</v>
      </c>
      <c r="R2600" s="1011">
        <v>416.01</v>
      </c>
      <c r="S2600" s="1011">
        <v>176.31775377</v>
      </c>
      <c r="T2600" s="1011">
        <v>0</v>
      </c>
      <c r="U2600" s="1011">
        <v>0</v>
      </c>
      <c r="V2600" s="1011">
        <v>416.01</v>
      </c>
      <c r="W2600" s="1011" t="s">
        <v>2115</v>
      </c>
      <c r="X2600" s="1011" t="s">
        <v>1331</v>
      </c>
      <c r="Y2600" s="1011" t="s">
        <v>2116</v>
      </c>
      <c r="AA2600" s="1011" t="s">
        <v>2117</v>
      </c>
      <c r="AB2600" s="1011" t="s">
        <v>140</v>
      </c>
    </row>
    <row r="2601" spans="1:28" x14ac:dyDescent="0.25">
      <c r="A2601" s="1011">
        <v>73968232</v>
      </c>
      <c r="B2601" s="1011" t="s">
        <v>1896</v>
      </c>
      <c r="C2601" s="1011" t="s">
        <v>1326</v>
      </c>
      <c r="D2601" s="1011" t="s">
        <v>1</v>
      </c>
      <c r="E2601" s="1011" t="s">
        <v>135</v>
      </c>
      <c r="F2601" s="1011" t="s">
        <v>20</v>
      </c>
      <c r="G2601" s="1011" t="s">
        <v>20</v>
      </c>
      <c r="H2601" s="1011" t="s">
        <v>94</v>
      </c>
      <c r="I2601" s="1011" t="s">
        <v>1897</v>
      </c>
      <c r="J2601" s="1011" t="s">
        <v>1898</v>
      </c>
      <c r="K2601" s="1011" t="s">
        <v>1329</v>
      </c>
      <c r="L2601" s="1011" t="s">
        <v>47</v>
      </c>
      <c r="M2601" s="1011" t="s">
        <v>198</v>
      </c>
      <c r="N2601" s="1011">
        <v>523</v>
      </c>
      <c r="O2601" s="1011">
        <v>144</v>
      </c>
      <c r="P2601" s="1011">
        <v>12268</v>
      </c>
      <c r="Q2601" s="1011">
        <v>10437.4</v>
      </c>
      <c r="R2601" s="1011">
        <v>761.7</v>
      </c>
      <c r="S2601" s="1011">
        <v>1604.13957992</v>
      </c>
      <c r="T2601" s="1011">
        <v>0</v>
      </c>
      <c r="U2601" s="1011">
        <v>115.15</v>
      </c>
      <c r="V2601" s="1011">
        <v>876.85</v>
      </c>
      <c r="W2601" s="1011" t="s">
        <v>1899</v>
      </c>
      <c r="X2601" s="1011" t="s">
        <v>1331</v>
      </c>
      <c r="Y2601" s="1011" t="s">
        <v>1900</v>
      </c>
      <c r="AA2601" s="1011" t="s">
        <v>1901</v>
      </c>
      <c r="AB2601" s="1011" t="s">
        <v>140</v>
      </c>
    </row>
    <row r="2602" spans="1:28" x14ac:dyDescent="0.25">
      <c r="A2602" s="1011">
        <v>34138347</v>
      </c>
      <c r="B2602" s="1011" t="s">
        <v>2038</v>
      </c>
      <c r="C2602" s="1011" t="s">
        <v>1326</v>
      </c>
      <c r="D2602" s="1011" t="s">
        <v>1</v>
      </c>
      <c r="E2602" s="1011" t="s">
        <v>135</v>
      </c>
      <c r="F2602" s="1011" t="s">
        <v>9</v>
      </c>
      <c r="G2602" s="1011" t="s">
        <v>9</v>
      </c>
      <c r="H2602" s="1011" t="s">
        <v>90</v>
      </c>
      <c r="I2602" s="1011" t="s">
        <v>2039</v>
      </c>
      <c r="J2602" s="1011" t="s">
        <v>1528</v>
      </c>
      <c r="K2602" s="1011" t="s">
        <v>1329</v>
      </c>
      <c r="L2602" s="1011" t="s">
        <v>47</v>
      </c>
      <c r="M2602" s="1011" t="s">
        <v>198</v>
      </c>
      <c r="N2602" s="1011">
        <v>218</v>
      </c>
      <c r="O2602" s="1011">
        <v>210</v>
      </c>
      <c r="P2602" s="1011">
        <v>3780.44</v>
      </c>
      <c r="Q2602" s="1011">
        <v>11760.59</v>
      </c>
      <c r="R2602" s="1011">
        <v>1601.96</v>
      </c>
      <c r="S2602" s="1011">
        <v>3245.2796908400001</v>
      </c>
      <c r="T2602" s="1011">
        <v>0</v>
      </c>
      <c r="U2602" s="1011">
        <v>0</v>
      </c>
      <c r="V2602" s="1011">
        <v>1601.96</v>
      </c>
      <c r="W2602" s="1011" t="s">
        <v>1529</v>
      </c>
      <c r="X2602" s="1011" t="s">
        <v>1331</v>
      </c>
      <c r="Y2602" s="1011" t="s">
        <v>2040</v>
      </c>
      <c r="AA2602" s="1011" t="s">
        <v>2041</v>
      </c>
      <c r="AB2602" s="1011" t="s">
        <v>140</v>
      </c>
    </row>
    <row r="2603" spans="1:28" x14ac:dyDescent="0.25">
      <c r="A2603" s="1011">
        <v>63955280</v>
      </c>
      <c r="B2603" s="1011" t="s">
        <v>2000</v>
      </c>
      <c r="C2603" s="1011" t="s">
        <v>1326</v>
      </c>
      <c r="D2603" s="1011" t="s">
        <v>1</v>
      </c>
      <c r="E2603" s="1011" t="s">
        <v>135</v>
      </c>
      <c r="F2603" s="1011" t="s">
        <v>20</v>
      </c>
      <c r="G2603" s="1011" t="s">
        <v>20</v>
      </c>
      <c r="H2603" s="1011" t="s">
        <v>92</v>
      </c>
      <c r="I2603" s="1011" t="s">
        <v>2001</v>
      </c>
      <c r="J2603" s="1011" t="s">
        <v>1985</v>
      </c>
      <c r="K2603" s="1011" t="s">
        <v>1329</v>
      </c>
      <c r="L2603" s="1011" t="s">
        <v>47</v>
      </c>
      <c r="M2603" s="1011" t="s">
        <v>198</v>
      </c>
      <c r="N2603" s="1011">
        <v>327</v>
      </c>
      <c r="O2603" s="1011">
        <v>327</v>
      </c>
      <c r="P2603" s="1011">
        <v>11365</v>
      </c>
      <c r="Q2603" s="1011">
        <v>7052.45</v>
      </c>
      <c r="R2603" s="1011">
        <v>-244.58</v>
      </c>
      <c r="S2603" s="1011">
        <v>944.85316281999997</v>
      </c>
      <c r="T2603" s="1011">
        <v>0</v>
      </c>
      <c r="U2603" s="1011">
        <v>0</v>
      </c>
      <c r="V2603" s="1011">
        <v>-244.58</v>
      </c>
      <c r="W2603" s="1011" t="s">
        <v>10</v>
      </c>
      <c r="X2603" s="1011" t="s">
        <v>1331</v>
      </c>
      <c r="Y2603" s="1011" t="s">
        <v>2002</v>
      </c>
      <c r="AA2603" s="1011" t="s">
        <v>2003</v>
      </c>
      <c r="AB2603" s="1011" t="s">
        <v>140</v>
      </c>
    </row>
    <row r="2604" spans="1:28" x14ac:dyDescent="0.25">
      <c r="A2604" s="1011">
        <v>33952011</v>
      </c>
      <c r="B2604" s="1011" t="s">
        <v>1725</v>
      </c>
      <c r="C2604" s="1011" t="s">
        <v>1326</v>
      </c>
      <c r="D2604" s="1011" t="s">
        <v>113</v>
      </c>
      <c r="E2604" s="1011" t="s">
        <v>135</v>
      </c>
      <c r="F2604" s="1011" t="s">
        <v>267</v>
      </c>
      <c r="G2604" s="1011" t="s">
        <v>1687</v>
      </c>
      <c r="H2604" s="1011" t="s">
        <v>92</v>
      </c>
      <c r="I2604" s="1011" t="s">
        <v>1726</v>
      </c>
      <c r="J2604" s="1011" t="s">
        <v>1727</v>
      </c>
      <c r="K2604" s="1011" t="s">
        <v>1329</v>
      </c>
      <c r="L2604" s="1011" t="s">
        <v>47</v>
      </c>
      <c r="M2604" s="1011" t="s">
        <v>198</v>
      </c>
      <c r="N2604" s="1011">
        <v>142</v>
      </c>
      <c r="O2604" s="1011">
        <v>142</v>
      </c>
      <c r="P2604" s="1011">
        <v>4731</v>
      </c>
      <c r="Q2604" s="1011">
        <v>5215.99</v>
      </c>
      <c r="R2604" s="1011">
        <v>1538.7</v>
      </c>
      <c r="S2604" s="1011">
        <v>900.24029524000002</v>
      </c>
      <c r="T2604" s="1011">
        <v>0</v>
      </c>
      <c r="U2604" s="1011">
        <v>0</v>
      </c>
      <c r="V2604" s="1011">
        <v>1538.7</v>
      </c>
      <c r="W2604" s="1011" t="s">
        <v>1728</v>
      </c>
      <c r="X2604" s="1011" t="s">
        <v>1331</v>
      </c>
      <c r="Y2604" s="1011" t="s">
        <v>1729</v>
      </c>
      <c r="AA2604" s="1011" t="s">
        <v>1730</v>
      </c>
      <c r="AB2604" s="1011" t="s">
        <v>140</v>
      </c>
    </row>
    <row r="2605" spans="1:28" x14ac:dyDescent="0.25">
      <c r="A2605" s="1011">
        <v>84218171</v>
      </c>
      <c r="B2605" s="1011" t="s">
        <v>2388</v>
      </c>
      <c r="C2605" s="1011" t="s">
        <v>1326</v>
      </c>
      <c r="D2605" s="1011" t="s">
        <v>113</v>
      </c>
      <c r="E2605" s="1011" t="s">
        <v>135</v>
      </c>
      <c r="F2605" s="1011" t="s">
        <v>267</v>
      </c>
      <c r="G2605" s="1011" t="s">
        <v>1687</v>
      </c>
      <c r="H2605" s="1011" t="s">
        <v>529</v>
      </c>
      <c r="I2605" s="1011" t="s">
        <v>2389</v>
      </c>
      <c r="J2605" s="1011" t="s">
        <v>1817</v>
      </c>
      <c r="K2605" s="1011" t="s">
        <v>1329</v>
      </c>
      <c r="L2605" s="1011" t="s">
        <v>47</v>
      </c>
      <c r="M2605" s="1011" t="s">
        <v>198</v>
      </c>
      <c r="N2605" s="1011">
        <v>145</v>
      </c>
      <c r="O2605" s="1011">
        <v>134</v>
      </c>
      <c r="P2605" s="1011">
        <v>2857.08</v>
      </c>
      <c r="Q2605" s="1011">
        <v>33151.879999999997</v>
      </c>
      <c r="R2605" s="1011">
        <v>3676.6558886799999</v>
      </c>
      <c r="S2605" s="1011">
        <v>416.19174194999999</v>
      </c>
      <c r="T2605" s="1011">
        <v>26.535888679999999</v>
      </c>
      <c r="U2605" s="1011">
        <v>0</v>
      </c>
      <c r="V2605" s="1011">
        <v>3650.12</v>
      </c>
      <c r="W2605" s="1011" t="s">
        <v>1818</v>
      </c>
      <c r="X2605" s="1011" t="s">
        <v>1331</v>
      </c>
      <c r="Y2605" s="1011" t="s">
        <v>2390</v>
      </c>
      <c r="AA2605" s="1011" t="s">
        <v>2391</v>
      </c>
      <c r="AB2605" s="1011" t="s">
        <v>140</v>
      </c>
    </row>
    <row r="2606" spans="1:28" x14ac:dyDescent="0.25">
      <c r="A2606" s="1011">
        <v>3790045</v>
      </c>
      <c r="B2606" s="1011" t="s">
        <v>1750</v>
      </c>
      <c r="C2606" s="1011" t="s">
        <v>1326</v>
      </c>
      <c r="D2606" s="1011" t="s">
        <v>113</v>
      </c>
      <c r="E2606" s="1011" t="s">
        <v>135</v>
      </c>
      <c r="F2606" s="1011" t="s">
        <v>267</v>
      </c>
      <c r="G2606" s="1011" t="s">
        <v>1687</v>
      </c>
      <c r="H2606" s="1011" t="s">
        <v>93</v>
      </c>
      <c r="I2606" s="1011" t="s">
        <v>1688</v>
      </c>
      <c r="J2606" s="1011" t="s">
        <v>1416</v>
      </c>
      <c r="K2606" s="1011" t="s">
        <v>1329</v>
      </c>
      <c r="L2606" s="1011" t="s">
        <v>47</v>
      </c>
      <c r="M2606" s="1011" t="s">
        <v>198</v>
      </c>
      <c r="N2606" s="1011">
        <v>149.08340000000001</v>
      </c>
      <c r="O2606" s="1011">
        <v>71.083399999999997</v>
      </c>
      <c r="P2606" s="1011">
        <v>2399.4</v>
      </c>
      <c r="Q2606" s="1011">
        <v>5003.6499999999996</v>
      </c>
      <c r="R2606" s="1011">
        <v>575.73</v>
      </c>
      <c r="S2606" s="1011">
        <v>949.35504221999997</v>
      </c>
      <c r="T2606" s="1011">
        <v>2.5</v>
      </c>
      <c r="U2606" s="1011">
        <v>3.75</v>
      </c>
      <c r="V2606" s="1011">
        <v>579.48</v>
      </c>
      <c r="W2606" s="1011" t="s">
        <v>1397</v>
      </c>
      <c r="X2606" s="1011" t="s">
        <v>1331</v>
      </c>
      <c r="Y2606" s="1011" t="s">
        <v>1751</v>
      </c>
      <c r="AA2606" s="1011" t="s">
        <v>1752</v>
      </c>
      <c r="AB2606" s="1011" t="s">
        <v>140</v>
      </c>
    </row>
    <row r="2607" spans="1:28" x14ac:dyDescent="0.25">
      <c r="A2607" s="1011">
        <v>84098797</v>
      </c>
      <c r="B2607" s="1011" t="s">
        <v>1479</v>
      </c>
      <c r="C2607" s="1011" t="s">
        <v>1326</v>
      </c>
      <c r="D2607" s="1011" t="s">
        <v>1</v>
      </c>
      <c r="E2607" s="1011" t="s">
        <v>135</v>
      </c>
      <c r="F2607" s="1011" t="s">
        <v>34</v>
      </c>
      <c r="G2607" s="1011" t="s">
        <v>34</v>
      </c>
      <c r="H2607" s="1011" t="s">
        <v>1394</v>
      </c>
      <c r="I2607" s="1011" t="s">
        <v>1480</v>
      </c>
      <c r="J2607" s="1011" t="s">
        <v>1481</v>
      </c>
      <c r="K2607" s="1011" t="s">
        <v>1329</v>
      </c>
      <c r="L2607" s="1011" t="s">
        <v>47</v>
      </c>
      <c r="M2607" s="1011" t="s">
        <v>198</v>
      </c>
      <c r="N2607" s="1011">
        <v>0</v>
      </c>
      <c r="O2607" s="1011">
        <v>0</v>
      </c>
      <c r="P2607" s="1011">
        <v>0</v>
      </c>
      <c r="Q2607" s="1011">
        <v>0</v>
      </c>
      <c r="R2607" s="1011">
        <v>0</v>
      </c>
      <c r="S2607" s="1011">
        <v>0</v>
      </c>
      <c r="T2607" s="1011">
        <v>0</v>
      </c>
      <c r="U2607" s="1011">
        <v>0</v>
      </c>
      <c r="V2607" s="1011">
        <v>0</v>
      </c>
      <c r="W2607" s="1011" t="s">
        <v>1482</v>
      </c>
      <c r="X2607" s="1011" t="s">
        <v>1331</v>
      </c>
      <c r="Y2607" s="1011" t="s">
        <v>1483</v>
      </c>
      <c r="AA2607" s="1011" t="s">
        <v>1484</v>
      </c>
      <c r="AB2607" s="1011" t="s">
        <v>140</v>
      </c>
    </row>
    <row r="2608" spans="1:28" x14ac:dyDescent="0.25">
      <c r="A2608" s="1011">
        <v>3768215</v>
      </c>
      <c r="B2608" s="1011" t="s">
        <v>1801</v>
      </c>
      <c r="C2608" s="1011" t="s">
        <v>1326</v>
      </c>
      <c r="D2608" s="1011" t="s">
        <v>1</v>
      </c>
      <c r="E2608" s="1011" t="s">
        <v>135</v>
      </c>
      <c r="F2608" s="1011" t="s">
        <v>11</v>
      </c>
      <c r="G2608" s="1011" t="s">
        <v>11</v>
      </c>
      <c r="H2608" s="1011" t="s">
        <v>89</v>
      </c>
      <c r="I2608" s="1011" t="s">
        <v>1688</v>
      </c>
      <c r="J2608" s="1011" t="s">
        <v>1416</v>
      </c>
      <c r="K2608" s="1011" t="s">
        <v>1329</v>
      </c>
      <c r="L2608" s="1011" t="s">
        <v>47</v>
      </c>
      <c r="M2608" s="1011" t="s">
        <v>198</v>
      </c>
      <c r="N2608" s="1011">
        <v>82</v>
      </c>
      <c r="O2608" s="1011">
        <v>82</v>
      </c>
      <c r="P2608" s="1011">
        <v>820</v>
      </c>
      <c r="Q2608" s="1011">
        <v>3214.57</v>
      </c>
      <c r="R2608" s="1011">
        <v>933.52</v>
      </c>
      <c r="S2608" s="1011">
        <v>558.80386446</v>
      </c>
      <c r="T2608" s="1011">
        <v>0</v>
      </c>
      <c r="U2608" s="1011">
        <v>0</v>
      </c>
      <c r="V2608" s="1011">
        <v>933.52</v>
      </c>
      <c r="W2608" s="1011" t="s">
        <v>1397</v>
      </c>
      <c r="X2608" s="1011" t="s">
        <v>1331</v>
      </c>
      <c r="Y2608" s="1011" t="s">
        <v>1802</v>
      </c>
      <c r="AA2608" s="1011" t="s">
        <v>1803</v>
      </c>
      <c r="AB2608" s="1011" t="s">
        <v>140</v>
      </c>
    </row>
    <row r="2609" spans="1:28" x14ac:dyDescent="0.25">
      <c r="A2609" s="1011">
        <v>33788845</v>
      </c>
      <c r="B2609" s="1011" t="s">
        <v>1461</v>
      </c>
      <c r="C2609" s="1011" t="s">
        <v>1326</v>
      </c>
      <c r="D2609" s="1011" t="s">
        <v>1</v>
      </c>
      <c r="E2609" s="1011" t="s">
        <v>135</v>
      </c>
      <c r="F2609" s="1011" t="s">
        <v>20</v>
      </c>
      <c r="G2609" s="1011" t="s">
        <v>20</v>
      </c>
      <c r="H2609" s="1011" t="s">
        <v>529</v>
      </c>
      <c r="I2609" s="1011" t="s">
        <v>1462</v>
      </c>
      <c r="J2609" s="1011" t="s">
        <v>1463</v>
      </c>
      <c r="K2609" s="1011" t="s">
        <v>1329</v>
      </c>
      <c r="L2609" s="1011" t="s">
        <v>47</v>
      </c>
      <c r="M2609" s="1011" t="s">
        <v>198</v>
      </c>
      <c r="N2609" s="1011">
        <v>209</v>
      </c>
      <c r="O2609" s="1011">
        <v>30</v>
      </c>
      <c r="P2609" s="1011">
        <v>12398.45</v>
      </c>
      <c r="Q2609" s="1011">
        <v>76351.570000000007</v>
      </c>
      <c r="R2609" s="1011">
        <v>929.29</v>
      </c>
      <c r="S2609" s="1011">
        <v>1503.3608538000001</v>
      </c>
      <c r="T2609" s="1011">
        <v>0</v>
      </c>
      <c r="U2609" s="1011">
        <v>0</v>
      </c>
      <c r="V2609" s="1011">
        <v>929.29</v>
      </c>
      <c r="W2609" s="1011" t="s">
        <v>1464</v>
      </c>
      <c r="X2609" s="1011" t="s">
        <v>1331</v>
      </c>
      <c r="Y2609" s="1011" t="s">
        <v>1465</v>
      </c>
      <c r="AA2609" s="1011" t="s">
        <v>1466</v>
      </c>
      <c r="AB2609" s="1011" t="s">
        <v>140</v>
      </c>
    </row>
    <row r="2610" spans="1:28" x14ac:dyDescent="0.25">
      <c r="A2610" s="1011">
        <v>13904818</v>
      </c>
      <c r="B2610" s="1011" t="s">
        <v>2363</v>
      </c>
      <c r="C2610" s="1011" t="s">
        <v>1326</v>
      </c>
      <c r="D2610" s="1011" t="s">
        <v>1</v>
      </c>
      <c r="E2610" s="1011" t="s">
        <v>135</v>
      </c>
      <c r="F2610" s="1011" t="s">
        <v>6</v>
      </c>
      <c r="G2610" s="1011" t="s">
        <v>6</v>
      </c>
      <c r="H2610" s="1011" t="s">
        <v>102</v>
      </c>
      <c r="I2610" s="1011" t="s">
        <v>2364</v>
      </c>
      <c r="J2610" s="1011" t="s">
        <v>2365</v>
      </c>
      <c r="K2610" s="1011" t="s">
        <v>1329</v>
      </c>
      <c r="L2610" s="1011" t="s">
        <v>47</v>
      </c>
      <c r="M2610" s="1011" t="s">
        <v>198</v>
      </c>
      <c r="N2610" s="1011">
        <v>37</v>
      </c>
      <c r="O2610" s="1011">
        <v>35</v>
      </c>
      <c r="P2610" s="1011">
        <v>350.55</v>
      </c>
      <c r="Q2610" s="1011">
        <v>1385.78</v>
      </c>
      <c r="R2610" s="1011">
        <v>180.13266325999999</v>
      </c>
      <c r="S2610" s="1011">
        <v>664.73210340000003</v>
      </c>
      <c r="T2610" s="1011">
        <v>3.5226632599999999</v>
      </c>
      <c r="U2610" s="1011">
        <v>0</v>
      </c>
      <c r="V2610" s="1011">
        <v>180.61</v>
      </c>
      <c r="W2610" s="1011" t="s">
        <v>2366</v>
      </c>
      <c r="X2610" s="1011" t="s">
        <v>1331</v>
      </c>
      <c r="Y2610" s="1011" t="s">
        <v>2367</v>
      </c>
      <c r="AA2610" s="1011" t="s">
        <v>2368</v>
      </c>
      <c r="AB2610" s="1011" t="s">
        <v>140</v>
      </c>
    </row>
    <row r="2611" spans="1:28" x14ac:dyDescent="0.25">
      <c r="A2611" s="1011">
        <v>34129312</v>
      </c>
      <c r="B2611" s="1011" t="s">
        <v>1625</v>
      </c>
      <c r="C2611" s="1011" t="s">
        <v>1326</v>
      </c>
      <c r="D2611" s="1011" t="s">
        <v>1</v>
      </c>
      <c r="E2611" s="1011" t="s">
        <v>135</v>
      </c>
      <c r="F2611" s="1011" t="s">
        <v>14</v>
      </c>
      <c r="G2611" s="1011" t="s">
        <v>14</v>
      </c>
      <c r="H2611" s="1011" t="s">
        <v>88</v>
      </c>
      <c r="I2611" s="1011" t="s">
        <v>1626</v>
      </c>
      <c r="J2611" s="1011" t="s">
        <v>1481</v>
      </c>
      <c r="K2611" s="1011" t="s">
        <v>1329</v>
      </c>
      <c r="L2611" s="1011" t="s">
        <v>47</v>
      </c>
      <c r="M2611" s="1011" t="s">
        <v>198</v>
      </c>
      <c r="N2611" s="1011">
        <v>192</v>
      </c>
      <c r="O2611" s="1011">
        <v>89</v>
      </c>
      <c r="P2611" s="1011">
        <v>2316.42</v>
      </c>
      <c r="Q2611" s="1011">
        <v>6318.62</v>
      </c>
      <c r="R2611" s="1011">
        <v>488.86</v>
      </c>
      <c r="S2611" s="1011">
        <v>488.71408228000001</v>
      </c>
      <c r="T2611" s="1011">
        <v>0</v>
      </c>
      <c r="U2611" s="1011">
        <v>0</v>
      </c>
      <c r="V2611" s="1011">
        <v>488.86</v>
      </c>
      <c r="W2611" s="1011" t="s">
        <v>1482</v>
      </c>
      <c r="X2611" s="1011" t="s">
        <v>1331</v>
      </c>
      <c r="Y2611" s="1011" t="s">
        <v>1627</v>
      </c>
      <c r="AA2611" s="1011" t="s">
        <v>1628</v>
      </c>
      <c r="AB2611" s="1011" t="s">
        <v>140</v>
      </c>
    </row>
    <row r="2612" spans="1:28" x14ac:dyDescent="0.25">
      <c r="A2612" s="1011">
        <v>3757507</v>
      </c>
      <c r="B2612" s="1011" t="s">
        <v>1902</v>
      </c>
      <c r="C2612" s="1011" t="s">
        <v>1326</v>
      </c>
      <c r="D2612" s="1011" t="s">
        <v>1</v>
      </c>
      <c r="E2612" s="1011" t="s">
        <v>135</v>
      </c>
      <c r="F2612" s="1011" t="s">
        <v>14</v>
      </c>
      <c r="G2612" s="1011" t="s">
        <v>14</v>
      </c>
      <c r="H2612" s="1011" t="s">
        <v>92</v>
      </c>
      <c r="I2612" s="1011" t="s">
        <v>1903</v>
      </c>
      <c r="J2612" s="1011" t="s">
        <v>1904</v>
      </c>
      <c r="K2612" s="1011" t="s">
        <v>1329</v>
      </c>
      <c r="L2612" s="1011" t="s">
        <v>47</v>
      </c>
      <c r="M2612" s="1011" t="s">
        <v>198</v>
      </c>
      <c r="N2612" s="1011">
        <v>160</v>
      </c>
      <c r="O2612" s="1011">
        <v>159</v>
      </c>
      <c r="P2612" s="1011">
        <v>5537</v>
      </c>
      <c r="Q2612" s="1011">
        <v>4239.1099999999997</v>
      </c>
      <c r="R2612" s="1011">
        <v>496.98</v>
      </c>
      <c r="S2612" s="1011">
        <v>705.50916935999999</v>
      </c>
      <c r="T2612" s="1011">
        <v>0</v>
      </c>
      <c r="U2612" s="1011">
        <v>0</v>
      </c>
      <c r="V2612" s="1011">
        <v>496.98</v>
      </c>
      <c r="W2612" s="1011" t="s">
        <v>1905</v>
      </c>
      <c r="X2612" s="1011" t="s">
        <v>1331</v>
      </c>
      <c r="Y2612" s="1011" t="s">
        <v>1906</v>
      </c>
      <c r="AA2612" s="1011" t="s">
        <v>1907</v>
      </c>
      <c r="AB2612" s="1011" t="s">
        <v>140</v>
      </c>
    </row>
    <row r="2613" spans="1:28" x14ac:dyDescent="0.25">
      <c r="A2613" s="1011">
        <v>53757761</v>
      </c>
      <c r="B2613" s="1011" t="s">
        <v>1758</v>
      </c>
      <c r="C2613" s="1011" t="s">
        <v>1326</v>
      </c>
      <c r="D2613" s="1011" t="s">
        <v>113</v>
      </c>
      <c r="E2613" s="1011" t="s">
        <v>135</v>
      </c>
      <c r="F2613" s="1011" t="s">
        <v>267</v>
      </c>
      <c r="G2613" s="1011" t="s">
        <v>1687</v>
      </c>
      <c r="H2613" s="1011" t="s">
        <v>94</v>
      </c>
      <c r="I2613" s="1011" t="s">
        <v>1462</v>
      </c>
      <c r="J2613" s="1011" t="s">
        <v>1463</v>
      </c>
      <c r="K2613" s="1011" t="s">
        <v>1329</v>
      </c>
      <c r="L2613" s="1011" t="s">
        <v>47</v>
      </c>
      <c r="M2613" s="1011" t="s">
        <v>198</v>
      </c>
      <c r="N2613" s="1011">
        <v>271.5</v>
      </c>
      <c r="O2613" s="1011">
        <v>176.5</v>
      </c>
      <c r="P2613" s="1011">
        <v>5661</v>
      </c>
      <c r="Q2613" s="1011">
        <v>6731.3</v>
      </c>
      <c r="R2613" s="1011">
        <v>2056.73</v>
      </c>
      <c r="S2613" s="1011">
        <v>819.65414954000005</v>
      </c>
      <c r="T2613" s="1011">
        <v>0</v>
      </c>
      <c r="U2613" s="1011">
        <v>0</v>
      </c>
      <c r="V2613" s="1011">
        <v>2056.73</v>
      </c>
      <c r="W2613" s="1011" t="s">
        <v>1464</v>
      </c>
      <c r="X2613" s="1011" t="s">
        <v>1331</v>
      </c>
      <c r="Y2613" s="1011" t="s">
        <v>1759</v>
      </c>
      <c r="AA2613" s="1011" t="s">
        <v>1760</v>
      </c>
      <c r="AB2613" s="1011" t="s">
        <v>140</v>
      </c>
    </row>
    <row r="2614" spans="1:28" x14ac:dyDescent="0.25">
      <c r="A2614" s="1011">
        <v>14152664</v>
      </c>
      <c r="B2614" s="1011" t="s">
        <v>1815</v>
      </c>
      <c r="C2614" s="1011" t="s">
        <v>1326</v>
      </c>
      <c r="D2614" s="1011" t="s">
        <v>1</v>
      </c>
      <c r="E2614" s="1011" t="s">
        <v>135</v>
      </c>
      <c r="F2614" s="1011" t="s">
        <v>38</v>
      </c>
      <c r="G2614" s="1011" t="s">
        <v>38</v>
      </c>
      <c r="H2614" s="1011" t="s">
        <v>93</v>
      </c>
      <c r="I2614" s="1011" t="s">
        <v>1816</v>
      </c>
      <c r="J2614" s="1011" t="s">
        <v>1817</v>
      </c>
      <c r="K2614" s="1011" t="s">
        <v>1329</v>
      </c>
      <c r="L2614" s="1011" t="s">
        <v>47</v>
      </c>
      <c r="M2614" s="1011" t="s">
        <v>198</v>
      </c>
      <c r="N2614" s="1011">
        <v>570</v>
      </c>
      <c r="O2614" s="1011">
        <v>102</v>
      </c>
      <c r="P2614" s="1011">
        <v>7808.35</v>
      </c>
      <c r="Q2614" s="1011">
        <v>21799.51</v>
      </c>
      <c r="R2614" s="1011">
        <v>2732.74</v>
      </c>
      <c r="S2614" s="1011">
        <v>2278.84268187</v>
      </c>
      <c r="T2614" s="1011">
        <v>0</v>
      </c>
      <c r="U2614" s="1011">
        <v>0</v>
      </c>
      <c r="V2614" s="1011">
        <v>2732.74</v>
      </c>
      <c r="W2614" s="1011" t="s">
        <v>1818</v>
      </c>
      <c r="X2614" s="1011" t="s">
        <v>1331</v>
      </c>
      <c r="Y2614" s="1011" t="s">
        <v>1819</v>
      </c>
      <c r="AA2614" s="1011" t="s">
        <v>1820</v>
      </c>
      <c r="AB2614" s="1011" t="s">
        <v>140</v>
      </c>
    </row>
    <row r="2615" spans="1:28" x14ac:dyDescent="0.25">
      <c r="A2615" s="1011">
        <v>14270797</v>
      </c>
      <c r="B2615" s="1011" t="s">
        <v>2424</v>
      </c>
      <c r="C2615" s="1011" t="s">
        <v>1326</v>
      </c>
      <c r="D2615" s="1011" t="s">
        <v>1</v>
      </c>
      <c r="E2615" s="1011" t="s">
        <v>135</v>
      </c>
      <c r="F2615" s="1011" t="s">
        <v>34</v>
      </c>
      <c r="G2615" s="1011" t="s">
        <v>34</v>
      </c>
      <c r="H2615" s="1011" t="s">
        <v>89</v>
      </c>
      <c r="I2615" s="1011" t="s">
        <v>1462</v>
      </c>
      <c r="J2615" s="1011" t="s">
        <v>1463</v>
      </c>
      <c r="K2615" s="1011" t="s">
        <v>1329</v>
      </c>
      <c r="L2615" s="1011" t="s">
        <v>47</v>
      </c>
      <c r="M2615" s="1011" t="s">
        <v>198</v>
      </c>
      <c r="N2615" s="1011">
        <v>39</v>
      </c>
      <c r="O2615" s="1011">
        <v>0</v>
      </c>
      <c r="P2615" s="1011">
        <v>390</v>
      </c>
      <c r="Q2615" s="1011">
        <v>1782.73</v>
      </c>
      <c r="R2615" s="1011">
        <v>339.73</v>
      </c>
      <c r="S2615" s="1011">
        <v>43</v>
      </c>
      <c r="T2615" s="1011">
        <v>0</v>
      </c>
      <c r="U2615" s="1011">
        <v>0</v>
      </c>
      <c r="V2615" s="1011">
        <v>339.73</v>
      </c>
      <c r="W2615" s="1011" t="s">
        <v>1464</v>
      </c>
      <c r="X2615" s="1011" t="s">
        <v>1331</v>
      </c>
      <c r="Y2615" s="1011" t="s">
        <v>2425</v>
      </c>
      <c r="AA2615" s="1011" t="s">
        <v>2081</v>
      </c>
      <c r="AB2615" s="1011" t="s">
        <v>140</v>
      </c>
    </row>
    <row r="2616" spans="1:28" x14ac:dyDescent="0.25">
      <c r="A2616" s="1011">
        <v>63991905</v>
      </c>
      <c r="B2616" s="1011" t="s">
        <v>2241</v>
      </c>
      <c r="C2616" s="1011" t="s">
        <v>1326</v>
      </c>
      <c r="D2616" s="1011" t="s">
        <v>1</v>
      </c>
      <c r="E2616" s="1011" t="s">
        <v>135</v>
      </c>
      <c r="F2616" s="1011" t="s">
        <v>20</v>
      </c>
      <c r="G2616" s="1011" t="s">
        <v>20</v>
      </c>
      <c r="H2616" s="1011" t="s">
        <v>97</v>
      </c>
      <c r="I2616" s="1011" t="s">
        <v>1376</v>
      </c>
      <c r="J2616" s="1011" t="s">
        <v>1377</v>
      </c>
      <c r="K2616" s="1011" t="s">
        <v>1329</v>
      </c>
      <c r="L2616" s="1011" t="s">
        <v>47</v>
      </c>
      <c r="M2616" s="1011" t="s">
        <v>198</v>
      </c>
      <c r="N2616" s="1011">
        <v>46.25</v>
      </c>
      <c r="O2616" s="1011">
        <v>26.25</v>
      </c>
      <c r="P2616" s="1011">
        <v>797.09</v>
      </c>
      <c r="Q2616" s="1011">
        <v>1346.77</v>
      </c>
      <c r="R2616" s="1011">
        <v>360.57464499999998</v>
      </c>
      <c r="S2616" s="1011">
        <v>191.11293307</v>
      </c>
      <c r="T2616" s="1011">
        <v>1.4645E-2</v>
      </c>
      <c r="U2616" s="1011">
        <v>0</v>
      </c>
      <c r="V2616" s="1011">
        <v>360.56</v>
      </c>
      <c r="W2616" s="1011" t="s">
        <v>1378</v>
      </c>
      <c r="X2616" s="1011" t="s">
        <v>1331</v>
      </c>
      <c r="Y2616" s="1011" t="s">
        <v>2242</v>
      </c>
      <c r="AA2616" s="1011" t="s">
        <v>2243</v>
      </c>
      <c r="AB2616" s="1011" t="s">
        <v>140</v>
      </c>
    </row>
    <row r="2617" spans="1:28" x14ac:dyDescent="0.25">
      <c r="A2617" s="1011">
        <v>54113899</v>
      </c>
      <c r="B2617" s="1011" t="s">
        <v>2317</v>
      </c>
      <c r="C2617" s="1011" t="s">
        <v>1326</v>
      </c>
      <c r="D2617" s="1011" t="s">
        <v>1</v>
      </c>
      <c r="E2617" s="1011" t="s">
        <v>135</v>
      </c>
      <c r="F2617" s="1011" t="s">
        <v>14</v>
      </c>
      <c r="G2617" s="1011" t="s">
        <v>14</v>
      </c>
      <c r="H2617" s="1011" t="s">
        <v>94</v>
      </c>
      <c r="I2617" s="1011" t="s">
        <v>2318</v>
      </c>
      <c r="J2617" s="1011" t="s">
        <v>2319</v>
      </c>
      <c r="K2617" s="1011" t="s">
        <v>1329</v>
      </c>
      <c r="L2617" s="1011" t="s">
        <v>47</v>
      </c>
      <c r="M2617" s="1011" t="s">
        <v>198</v>
      </c>
      <c r="N2617" s="1011">
        <v>274</v>
      </c>
      <c r="O2617" s="1011">
        <v>127</v>
      </c>
      <c r="P2617" s="1011">
        <v>8841</v>
      </c>
      <c r="Q2617" s="1011">
        <v>6756.73</v>
      </c>
      <c r="R2617" s="1011">
        <v>1623.08</v>
      </c>
      <c r="S2617" s="1011">
        <v>866.46130476999997</v>
      </c>
      <c r="T2617" s="1011">
        <v>0</v>
      </c>
      <c r="U2617" s="1011">
        <v>0</v>
      </c>
      <c r="V2617" s="1011">
        <v>1623.08</v>
      </c>
      <c r="W2617" s="1011" t="s">
        <v>2320</v>
      </c>
      <c r="X2617" s="1011" t="s">
        <v>1331</v>
      </c>
      <c r="Y2617" s="1011" t="s">
        <v>2321</v>
      </c>
      <c r="AA2617" s="1011" t="s">
        <v>2322</v>
      </c>
      <c r="AB2617" s="1011" t="s">
        <v>140</v>
      </c>
    </row>
    <row r="2618" spans="1:28" x14ac:dyDescent="0.25">
      <c r="A2618" s="1011">
        <v>44047363</v>
      </c>
      <c r="B2618" s="1011" t="s">
        <v>2339</v>
      </c>
      <c r="C2618" s="1011" t="s">
        <v>1326</v>
      </c>
      <c r="D2618" s="1011" t="s">
        <v>1</v>
      </c>
      <c r="E2618" s="1011" t="s">
        <v>135</v>
      </c>
      <c r="F2618" s="1011" t="s">
        <v>9</v>
      </c>
      <c r="G2618" s="1011" t="s">
        <v>9</v>
      </c>
      <c r="H2618" s="1011" t="s">
        <v>89</v>
      </c>
      <c r="I2618" s="1011" t="s">
        <v>2340</v>
      </c>
      <c r="J2618" s="1011" t="s">
        <v>2341</v>
      </c>
      <c r="K2618" s="1011" t="s">
        <v>1329</v>
      </c>
      <c r="L2618" s="1011" t="s">
        <v>47</v>
      </c>
      <c r="M2618" s="1011" t="s">
        <v>198</v>
      </c>
      <c r="N2618" s="1011">
        <v>2</v>
      </c>
      <c r="O2618" s="1011">
        <v>2</v>
      </c>
      <c r="P2618" s="1011">
        <v>20</v>
      </c>
      <c r="Q2618" s="1011">
        <v>86.14</v>
      </c>
      <c r="R2618" s="1011">
        <v>32.94</v>
      </c>
      <c r="S2618" s="1011">
        <v>15.542</v>
      </c>
      <c r="T2618" s="1011">
        <v>0</v>
      </c>
      <c r="U2618" s="1011">
        <v>0</v>
      </c>
      <c r="V2618" s="1011">
        <v>32.94</v>
      </c>
      <c r="W2618" s="1011" t="s">
        <v>2342</v>
      </c>
      <c r="X2618" s="1011" t="s">
        <v>1331</v>
      </c>
      <c r="Y2618" s="1011" t="s">
        <v>2343</v>
      </c>
      <c r="AA2618" s="1011" t="s">
        <v>2344</v>
      </c>
      <c r="AB2618" s="1011" t="s">
        <v>140</v>
      </c>
    </row>
    <row r="2619" spans="1:28" x14ac:dyDescent="0.25">
      <c r="A2619" s="1011">
        <v>13789250</v>
      </c>
      <c r="B2619" s="1011" t="s">
        <v>1375</v>
      </c>
      <c r="C2619" s="1011" t="s">
        <v>1326</v>
      </c>
      <c r="D2619" s="1011" t="s">
        <v>1</v>
      </c>
      <c r="E2619" s="1011" t="s">
        <v>135</v>
      </c>
      <c r="F2619" s="1011" t="s">
        <v>6</v>
      </c>
      <c r="G2619" s="1011" t="s">
        <v>6</v>
      </c>
      <c r="H2619" s="1011" t="s">
        <v>90</v>
      </c>
      <c r="I2619" s="1011" t="s">
        <v>1376</v>
      </c>
      <c r="J2619" s="1011" t="s">
        <v>1377</v>
      </c>
      <c r="K2619" s="1011" t="s">
        <v>1329</v>
      </c>
      <c r="L2619" s="1011" t="s">
        <v>47</v>
      </c>
      <c r="M2619" s="1011" t="s">
        <v>198</v>
      </c>
      <c r="N2619" s="1011">
        <v>300</v>
      </c>
      <c r="O2619" s="1011">
        <v>264</v>
      </c>
      <c r="P2619" s="1011">
        <v>5765.85</v>
      </c>
      <c r="Q2619" s="1011">
        <v>13473.72</v>
      </c>
      <c r="R2619" s="1011">
        <v>1601.91</v>
      </c>
      <c r="S2619" s="1011">
        <v>1491.23144387</v>
      </c>
      <c r="T2619" s="1011">
        <v>0</v>
      </c>
      <c r="U2619" s="1011">
        <v>0</v>
      </c>
      <c r="V2619" s="1011">
        <v>1601.91</v>
      </c>
      <c r="W2619" s="1011" t="s">
        <v>1378</v>
      </c>
      <c r="X2619" s="1011" t="s">
        <v>1331</v>
      </c>
      <c r="Y2619" s="1011" t="s">
        <v>1379</v>
      </c>
      <c r="AA2619" s="1011" t="s">
        <v>1380</v>
      </c>
      <c r="AB2619" s="1011" t="s">
        <v>140</v>
      </c>
    </row>
    <row r="2620" spans="1:28" x14ac:dyDescent="0.25">
      <c r="A2620" s="1011">
        <v>64062466</v>
      </c>
      <c r="B2620" s="1011" t="s">
        <v>1414</v>
      </c>
      <c r="C2620" s="1011" t="s">
        <v>1326</v>
      </c>
      <c r="D2620" s="1011" t="s">
        <v>1</v>
      </c>
      <c r="E2620" s="1011" t="s">
        <v>135</v>
      </c>
      <c r="F2620" s="1011" t="s">
        <v>62</v>
      </c>
      <c r="G2620" s="1011" t="s">
        <v>62</v>
      </c>
      <c r="H2620" s="1011" t="s">
        <v>529</v>
      </c>
      <c r="I2620" s="1011" t="s">
        <v>1415</v>
      </c>
      <c r="J2620" s="1011" t="s">
        <v>1416</v>
      </c>
      <c r="K2620" s="1011" t="s">
        <v>1329</v>
      </c>
      <c r="L2620" s="1011" t="s">
        <v>47</v>
      </c>
      <c r="M2620" s="1011" t="s">
        <v>198</v>
      </c>
      <c r="N2620" s="1011">
        <v>88</v>
      </c>
      <c r="O2620" s="1011">
        <v>0</v>
      </c>
      <c r="P2620" s="1011">
        <v>2544.0500000000002</v>
      </c>
      <c r="Q2620" s="1011">
        <v>18111.7</v>
      </c>
      <c r="R2620" s="1011">
        <v>1758.2800018099999</v>
      </c>
      <c r="S2620" s="1011">
        <v>11.98765618</v>
      </c>
      <c r="T2620" s="1011">
        <v>1.81E-6</v>
      </c>
      <c r="U2620" s="1011">
        <v>0</v>
      </c>
      <c r="V2620" s="1011">
        <v>1758.28</v>
      </c>
      <c r="W2620" s="1011" t="s">
        <v>1397</v>
      </c>
      <c r="X2620" s="1011" t="s">
        <v>1331</v>
      </c>
      <c r="Y2620" s="1011" t="s">
        <v>1417</v>
      </c>
      <c r="AA2620" s="1011" t="s">
        <v>1418</v>
      </c>
      <c r="AB2620" s="1011" t="s">
        <v>140</v>
      </c>
    </row>
    <row r="2621" spans="1:28" x14ac:dyDescent="0.25">
      <c r="A2621" s="1011">
        <v>93921609</v>
      </c>
      <c r="B2621" s="1011" t="s">
        <v>2158</v>
      </c>
      <c r="C2621" s="1011" t="s">
        <v>1326</v>
      </c>
      <c r="D2621" s="1011" t="s">
        <v>1</v>
      </c>
      <c r="E2621" s="1011" t="s">
        <v>135</v>
      </c>
      <c r="F2621" s="1011" t="s">
        <v>14</v>
      </c>
      <c r="G2621" s="1011" t="s">
        <v>14</v>
      </c>
      <c r="H2621" s="1011" t="s">
        <v>95</v>
      </c>
      <c r="I2621" s="1011" t="s">
        <v>2159</v>
      </c>
      <c r="J2621" s="1011" t="s">
        <v>2160</v>
      </c>
      <c r="K2621" s="1011" t="s">
        <v>1329</v>
      </c>
      <c r="L2621" s="1011" t="s">
        <v>47</v>
      </c>
      <c r="M2621" s="1011" t="s">
        <v>198</v>
      </c>
      <c r="N2621" s="1011">
        <v>223.66659999999999</v>
      </c>
      <c r="O2621" s="1011">
        <v>219.76660000000001</v>
      </c>
      <c r="P2621" s="1011">
        <v>2591.98</v>
      </c>
      <c r="Q2621" s="1011">
        <v>5954.78</v>
      </c>
      <c r="R2621" s="1011">
        <v>-70.829368479999999</v>
      </c>
      <c r="S2621" s="1011">
        <v>2198.86917713</v>
      </c>
      <c r="T2621" s="1011">
        <v>-5.9368480000000001E-2</v>
      </c>
      <c r="U2621" s="1011">
        <v>0</v>
      </c>
      <c r="V2621" s="1011">
        <v>-70.77</v>
      </c>
      <c r="W2621" s="1011" t="s">
        <v>2161</v>
      </c>
      <c r="X2621" s="1011" t="s">
        <v>1331</v>
      </c>
      <c r="Y2621" s="1011" t="s">
        <v>2162</v>
      </c>
      <c r="AA2621" s="1011" t="s">
        <v>2163</v>
      </c>
      <c r="AB2621" s="1011" t="s">
        <v>140</v>
      </c>
    </row>
    <row r="2622" spans="1:28" x14ac:dyDescent="0.25">
      <c r="A2622" s="1011">
        <v>93921609</v>
      </c>
      <c r="B2622" s="1011" t="s">
        <v>2158</v>
      </c>
      <c r="C2622" s="1011" t="s">
        <v>1326</v>
      </c>
      <c r="D2622" s="1011" t="s">
        <v>1</v>
      </c>
      <c r="E2622" s="1011" t="s">
        <v>135</v>
      </c>
      <c r="F2622" s="1011" t="s">
        <v>14</v>
      </c>
      <c r="G2622" s="1011" t="s">
        <v>14</v>
      </c>
      <c r="H2622" s="1011" t="s">
        <v>98</v>
      </c>
      <c r="I2622" s="1011" t="s">
        <v>2159</v>
      </c>
      <c r="J2622" s="1011" t="s">
        <v>2160</v>
      </c>
      <c r="K2622" s="1011" t="s">
        <v>1329</v>
      </c>
      <c r="L2622" s="1011" t="s">
        <v>47</v>
      </c>
      <c r="M2622" s="1011" t="s">
        <v>198</v>
      </c>
      <c r="N2622" s="1011">
        <v>586.5</v>
      </c>
      <c r="O2622" s="1011">
        <v>497.5</v>
      </c>
      <c r="P2622" s="1011">
        <v>10418.290000000001</v>
      </c>
      <c r="Q2622" s="1011">
        <v>12338.52</v>
      </c>
      <c r="R2622" s="1011">
        <v>2199.9299999999998</v>
      </c>
      <c r="S2622" s="1011">
        <v>1988.6972898500001</v>
      </c>
      <c r="T2622" s="1011">
        <v>0</v>
      </c>
      <c r="U2622" s="1011">
        <v>0</v>
      </c>
      <c r="V2622" s="1011">
        <v>2199.9299999999998</v>
      </c>
      <c r="W2622" s="1011" t="s">
        <v>2161</v>
      </c>
      <c r="X2622" s="1011" t="s">
        <v>1331</v>
      </c>
      <c r="Y2622" s="1011" t="s">
        <v>2162</v>
      </c>
      <c r="AA2622" s="1011" t="s">
        <v>2163</v>
      </c>
      <c r="AB2622" s="1011" t="s">
        <v>140</v>
      </c>
    </row>
    <row r="2623" spans="1:28" x14ac:dyDescent="0.25">
      <c r="A2623" s="1011">
        <v>93921609</v>
      </c>
      <c r="B2623" s="1011" t="s">
        <v>2158</v>
      </c>
      <c r="C2623" s="1011" t="s">
        <v>1326</v>
      </c>
      <c r="D2623" s="1011" t="s">
        <v>1</v>
      </c>
      <c r="E2623" s="1011" t="s">
        <v>135</v>
      </c>
      <c r="F2623" s="1011" t="s">
        <v>14</v>
      </c>
      <c r="G2623" s="1011" t="s">
        <v>14</v>
      </c>
      <c r="H2623" s="1011" t="s">
        <v>100</v>
      </c>
      <c r="I2623" s="1011" t="s">
        <v>2159</v>
      </c>
      <c r="J2623" s="1011" t="s">
        <v>2160</v>
      </c>
      <c r="K2623" s="1011" t="s">
        <v>1329</v>
      </c>
      <c r="L2623" s="1011" t="s">
        <v>47</v>
      </c>
      <c r="M2623" s="1011" t="s">
        <v>198</v>
      </c>
      <c r="N2623" s="1011">
        <v>109.625</v>
      </c>
      <c r="O2623" s="1011">
        <v>79.625</v>
      </c>
      <c r="P2623" s="1011">
        <v>2146.7800000000002</v>
      </c>
      <c r="Q2623" s="1011">
        <v>5533.65</v>
      </c>
      <c r="R2623" s="1011">
        <v>1118.71</v>
      </c>
      <c r="S2623" s="1011">
        <v>469.25705289000001</v>
      </c>
      <c r="T2623" s="1011">
        <v>0</v>
      </c>
      <c r="U2623" s="1011">
        <v>0</v>
      </c>
      <c r="V2623" s="1011">
        <v>1118.71</v>
      </c>
      <c r="W2623" s="1011" t="s">
        <v>2161</v>
      </c>
      <c r="X2623" s="1011" t="s">
        <v>1331</v>
      </c>
      <c r="Y2623" s="1011" t="s">
        <v>2162</v>
      </c>
      <c r="AA2623" s="1011" t="s">
        <v>2163</v>
      </c>
      <c r="AB2623" s="1011" t="s">
        <v>140</v>
      </c>
    </row>
    <row r="2624" spans="1:28" x14ac:dyDescent="0.25">
      <c r="A2624" s="1011">
        <v>24146680</v>
      </c>
      <c r="B2624" s="1011" t="s">
        <v>1993</v>
      </c>
      <c r="C2624" s="1011" t="s">
        <v>1326</v>
      </c>
      <c r="D2624" s="1011" t="s">
        <v>1</v>
      </c>
      <c r="E2624" s="1011" t="s">
        <v>135</v>
      </c>
      <c r="F2624" s="1011" t="s">
        <v>38</v>
      </c>
      <c r="G2624" s="1011" t="s">
        <v>38</v>
      </c>
      <c r="H2624" s="1011" t="s">
        <v>98</v>
      </c>
      <c r="I2624" s="1011" t="s">
        <v>1994</v>
      </c>
      <c r="J2624" s="1011" t="s">
        <v>1499</v>
      </c>
      <c r="K2624" s="1011" t="s">
        <v>1329</v>
      </c>
      <c r="L2624" s="1011" t="s">
        <v>47</v>
      </c>
      <c r="M2624" s="1011" t="s">
        <v>198</v>
      </c>
      <c r="N2624" s="1011">
        <v>440</v>
      </c>
      <c r="O2624" s="1011">
        <v>191</v>
      </c>
      <c r="P2624" s="1011">
        <v>9615.48</v>
      </c>
      <c r="Q2624" s="1011">
        <v>22817.7</v>
      </c>
      <c r="R2624" s="1011">
        <v>1693.69</v>
      </c>
      <c r="S2624" s="1011">
        <v>2558.4333316000002</v>
      </c>
      <c r="T2624" s="1011">
        <v>0</v>
      </c>
      <c r="U2624" s="1011">
        <v>491.3</v>
      </c>
      <c r="V2624" s="1011">
        <v>2184.9899999999998</v>
      </c>
      <c r="W2624" s="1011" t="s">
        <v>1361</v>
      </c>
      <c r="X2624" s="1011" t="s">
        <v>1331</v>
      </c>
      <c r="Y2624" s="1011" t="s">
        <v>1995</v>
      </c>
      <c r="AA2624" s="1011" t="s">
        <v>1996</v>
      </c>
      <c r="AB2624" s="1011" t="s">
        <v>140</v>
      </c>
    </row>
    <row r="2625" spans="1:28" x14ac:dyDescent="0.25">
      <c r="A2625" s="1011">
        <v>23994155</v>
      </c>
      <c r="B2625" s="1011" t="s">
        <v>2260</v>
      </c>
      <c r="C2625" s="1011" t="s">
        <v>1326</v>
      </c>
      <c r="D2625" s="1011" t="s">
        <v>113</v>
      </c>
      <c r="E2625" s="1011" t="s">
        <v>135</v>
      </c>
      <c r="F2625" s="1011" t="s">
        <v>267</v>
      </c>
      <c r="G2625" s="1011" t="s">
        <v>1687</v>
      </c>
      <c r="H2625" s="1011" t="s">
        <v>97</v>
      </c>
      <c r="I2625" s="1011" t="s">
        <v>2261</v>
      </c>
      <c r="J2625" s="1011" t="s">
        <v>1445</v>
      </c>
      <c r="K2625" s="1011" t="s">
        <v>1329</v>
      </c>
      <c r="L2625" s="1011" t="s">
        <v>47</v>
      </c>
      <c r="M2625" s="1011" t="s">
        <v>198</v>
      </c>
      <c r="N2625" s="1011">
        <v>185</v>
      </c>
      <c r="O2625" s="1011">
        <v>102.75</v>
      </c>
      <c r="P2625" s="1011">
        <v>4892.6000000000004</v>
      </c>
      <c r="Q2625" s="1011">
        <v>7806.52</v>
      </c>
      <c r="R2625" s="1011">
        <v>2065.6840468999999</v>
      </c>
      <c r="S2625" s="1011">
        <v>1411.24241108</v>
      </c>
      <c r="T2625" s="1011">
        <v>-0.66595309999999996</v>
      </c>
      <c r="U2625" s="1011">
        <v>0</v>
      </c>
      <c r="V2625" s="1011">
        <v>2066.35</v>
      </c>
      <c r="W2625" s="1011" t="s">
        <v>1446</v>
      </c>
      <c r="X2625" s="1011" t="s">
        <v>1331</v>
      </c>
      <c r="Y2625" s="1011" t="s">
        <v>2262</v>
      </c>
      <c r="AA2625" s="1011" t="s">
        <v>2263</v>
      </c>
      <c r="AB2625" s="1011" t="s">
        <v>140</v>
      </c>
    </row>
    <row r="2626" spans="1:28" x14ac:dyDescent="0.25">
      <c r="A2626" s="1011">
        <v>63991905</v>
      </c>
      <c r="B2626" s="1011" t="s">
        <v>2241</v>
      </c>
      <c r="C2626" s="1011" t="s">
        <v>1326</v>
      </c>
      <c r="D2626" s="1011" t="s">
        <v>1</v>
      </c>
      <c r="E2626" s="1011" t="s">
        <v>135</v>
      </c>
      <c r="F2626" s="1011" t="s">
        <v>20</v>
      </c>
      <c r="G2626" s="1011" t="s">
        <v>20</v>
      </c>
      <c r="H2626" s="1011" t="s">
        <v>101</v>
      </c>
      <c r="I2626" s="1011" t="s">
        <v>1376</v>
      </c>
      <c r="J2626" s="1011" t="s">
        <v>1377</v>
      </c>
      <c r="K2626" s="1011" t="s">
        <v>1329</v>
      </c>
      <c r="L2626" s="1011" t="s">
        <v>47</v>
      </c>
      <c r="M2626" s="1011" t="s">
        <v>198</v>
      </c>
      <c r="N2626" s="1011">
        <v>30</v>
      </c>
      <c r="O2626" s="1011">
        <v>30</v>
      </c>
      <c r="P2626" s="1011">
        <v>1199</v>
      </c>
      <c r="Q2626" s="1011">
        <v>1029.19</v>
      </c>
      <c r="R2626" s="1011">
        <v>216.65</v>
      </c>
      <c r="S2626" s="1011">
        <v>215.40717189</v>
      </c>
      <c r="T2626" s="1011">
        <v>0</v>
      </c>
      <c r="U2626" s="1011">
        <v>0</v>
      </c>
      <c r="V2626" s="1011">
        <v>216.65</v>
      </c>
      <c r="W2626" s="1011" t="s">
        <v>1378</v>
      </c>
      <c r="X2626" s="1011" t="s">
        <v>1331</v>
      </c>
      <c r="Y2626" s="1011" t="s">
        <v>2242</v>
      </c>
      <c r="AA2626" s="1011" t="s">
        <v>2243</v>
      </c>
      <c r="AB2626" s="1011" t="s">
        <v>140</v>
      </c>
    </row>
    <row r="2627" spans="1:28" x14ac:dyDescent="0.25">
      <c r="A2627" s="1011">
        <v>84054071</v>
      </c>
      <c r="B2627" s="1011" t="s">
        <v>2591</v>
      </c>
      <c r="C2627" s="1011" t="s">
        <v>1326</v>
      </c>
      <c r="D2627" s="1011" t="s">
        <v>1</v>
      </c>
      <c r="E2627" s="1011" t="s">
        <v>135</v>
      </c>
      <c r="F2627" s="1011" t="s">
        <v>36</v>
      </c>
      <c r="G2627" s="1011" t="s">
        <v>36</v>
      </c>
      <c r="H2627" s="1011" t="s">
        <v>88</v>
      </c>
      <c r="I2627" s="1011" t="s">
        <v>2592</v>
      </c>
      <c r="J2627" s="1011" t="s">
        <v>1868</v>
      </c>
      <c r="K2627" s="1011" t="s">
        <v>1329</v>
      </c>
      <c r="L2627" s="1011" t="s">
        <v>47</v>
      </c>
      <c r="M2627" s="1011" t="s">
        <v>198</v>
      </c>
      <c r="N2627" s="1011">
        <v>990.8</v>
      </c>
      <c r="O2627" s="1011">
        <v>794.8</v>
      </c>
      <c r="P2627" s="1011">
        <v>9864</v>
      </c>
      <c r="Q2627" s="1011">
        <v>81720.53</v>
      </c>
      <c r="R2627" s="1011">
        <v>4502.33</v>
      </c>
      <c r="S2627" s="1011">
        <v>5530.7079999999996</v>
      </c>
      <c r="T2627" s="1011">
        <v>0</v>
      </c>
      <c r="U2627" s="1011">
        <v>0</v>
      </c>
      <c r="V2627" s="1011">
        <v>4502.33</v>
      </c>
      <c r="W2627" s="1011" t="s">
        <v>1869</v>
      </c>
      <c r="X2627" s="1011" t="s">
        <v>1331</v>
      </c>
      <c r="Y2627" s="1011" t="s">
        <v>2593</v>
      </c>
      <c r="AA2627" s="1011" t="s">
        <v>2594</v>
      </c>
      <c r="AB2627" s="1011" t="s">
        <v>140</v>
      </c>
    </row>
    <row r="2628" spans="1:28" x14ac:dyDescent="0.25">
      <c r="A2628" s="1011">
        <v>54180716</v>
      </c>
      <c r="B2628" s="1011" t="s">
        <v>2293</v>
      </c>
      <c r="C2628" s="1011" t="s">
        <v>1326</v>
      </c>
      <c r="D2628" s="1011" t="s">
        <v>1</v>
      </c>
      <c r="E2628" s="1011" t="s">
        <v>135</v>
      </c>
      <c r="F2628" s="1011" t="s">
        <v>6</v>
      </c>
      <c r="G2628" s="1011" t="s">
        <v>6</v>
      </c>
      <c r="H2628" s="1011" t="s">
        <v>1394</v>
      </c>
      <c r="I2628" s="1011" t="s">
        <v>2294</v>
      </c>
      <c r="J2628" s="1011" t="s">
        <v>1989</v>
      </c>
      <c r="K2628" s="1011" t="s">
        <v>1329</v>
      </c>
      <c r="L2628" s="1011" t="s">
        <v>47</v>
      </c>
      <c r="M2628" s="1011" t="s">
        <v>198</v>
      </c>
      <c r="N2628" s="1011">
        <v>0</v>
      </c>
      <c r="O2628" s="1011">
        <v>0</v>
      </c>
      <c r="P2628" s="1011">
        <v>0</v>
      </c>
      <c r="Q2628" s="1011">
        <v>0</v>
      </c>
      <c r="R2628" s="1011">
        <v>0</v>
      </c>
      <c r="S2628" s="1011">
        <v>0</v>
      </c>
      <c r="T2628" s="1011">
        <v>0</v>
      </c>
      <c r="U2628" s="1011">
        <v>0</v>
      </c>
      <c r="V2628" s="1011">
        <v>0</v>
      </c>
      <c r="W2628" s="1011" t="s">
        <v>1990</v>
      </c>
      <c r="X2628" s="1011" t="s">
        <v>1331</v>
      </c>
      <c r="Y2628" s="1011" t="s">
        <v>2295</v>
      </c>
      <c r="AA2628" s="1011" t="s">
        <v>2296</v>
      </c>
      <c r="AB2628" s="1011" t="s">
        <v>140</v>
      </c>
    </row>
    <row r="2629" spans="1:28" x14ac:dyDescent="0.25">
      <c r="A2629" s="1011">
        <v>74072976</v>
      </c>
      <c r="B2629" s="1011" t="s">
        <v>2187</v>
      </c>
      <c r="C2629" s="1011" t="s">
        <v>1326</v>
      </c>
      <c r="D2629" s="1011" t="s">
        <v>1</v>
      </c>
      <c r="E2629" s="1011" t="s">
        <v>135</v>
      </c>
      <c r="F2629" s="1011" t="s">
        <v>34</v>
      </c>
      <c r="G2629" s="1011" t="s">
        <v>34</v>
      </c>
      <c r="H2629" s="1011" t="s">
        <v>99</v>
      </c>
      <c r="I2629" s="1011" t="s">
        <v>2188</v>
      </c>
      <c r="J2629" s="1011" t="s">
        <v>1328</v>
      </c>
      <c r="K2629" s="1011" t="s">
        <v>1329</v>
      </c>
      <c r="L2629" s="1011" t="s">
        <v>47</v>
      </c>
      <c r="M2629" s="1011" t="s">
        <v>198</v>
      </c>
      <c r="N2629" s="1011">
        <v>486</v>
      </c>
      <c r="O2629" s="1011">
        <v>322</v>
      </c>
      <c r="P2629" s="1011">
        <v>7308.81</v>
      </c>
      <c r="Q2629" s="1011">
        <v>22848</v>
      </c>
      <c r="R2629" s="1011">
        <v>1747.2376329199999</v>
      </c>
      <c r="S2629" s="1011">
        <v>5115.9085520400004</v>
      </c>
      <c r="T2629" s="1011">
        <v>-0.80236708000000001</v>
      </c>
      <c r="U2629" s="1011">
        <v>0</v>
      </c>
      <c r="V2629" s="1011">
        <v>1748.04</v>
      </c>
      <c r="W2629" s="1011" t="s">
        <v>1330</v>
      </c>
      <c r="X2629" s="1011" t="s">
        <v>1331</v>
      </c>
      <c r="Y2629" s="1011" t="s">
        <v>2189</v>
      </c>
      <c r="AA2629" s="1011" t="s">
        <v>2190</v>
      </c>
      <c r="AB2629" s="1011" t="s">
        <v>140</v>
      </c>
    </row>
    <row r="2630" spans="1:28" x14ac:dyDescent="0.25">
      <c r="A2630" s="1011">
        <v>54173505</v>
      </c>
      <c r="B2630" s="1011" t="s">
        <v>2164</v>
      </c>
      <c r="C2630" s="1011" t="s">
        <v>1326</v>
      </c>
      <c r="D2630" s="1011" t="s">
        <v>1</v>
      </c>
      <c r="E2630" s="1011" t="s">
        <v>135</v>
      </c>
      <c r="F2630" s="1011" t="s">
        <v>14</v>
      </c>
      <c r="G2630" s="1011" t="s">
        <v>14</v>
      </c>
      <c r="H2630" s="1011" t="s">
        <v>95</v>
      </c>
      <c r="I2630" s="1011" t="s">
        <v>2165</v>
      </c>
      <c r="J2630" s="1011" t="s">
        <v>1874</v>
      </c>
      <c r="K2630" s="1011" t="s">
        <v>1329</v>
      </c>
      <c r="L2630" s="1011" t="s">
        <v>47</v>
      </c>
      <c r="M2630" s="1011" t="s">
        <v>198</v>
      </c>
      <c r="N2630" s="1011">
        <v>156.1833</v>
      </c>
      <c r="O2630" s="1011">
        <v>88.083299999999994</v>
      </c>
      <c r="P2630" s="1011">
        <v>1632.73</v>
      </c>
      <c r="Q2630" s="1011">
        <v>5305.27</v>
      </c>
      <c r="R2630" s="1011">
        <v>431.26494549</v>
      </c>
      <c r="S2630" s="1011">
        <v>1524.63312</v>
      </c>
      <c r="T2630" s="1011">
        <v>-5.0545099999999999E-3</v>
      </c>
      <c r="U2630" s="1011">
        <v>0</v>
      </c>
      <c r="V2630" s="1011">
        <v>431.27</v>
      </c>
      <c r="W2630" s="1011" t="s">
        <v>1875</v>
      </c>
      <c r="X2630" s="1011" t="s">
        <v>1331</v>
      </c>
      <c r="Y2630" s="1011" t="s">
        <v>2166</v>
      </c>
      <c r="AA2630" s="1011" t="s">
        <v>2167</v>
      </c>
      <c r="AB2630" s="1011" t="s">
        <v>140</v>
      </c>
    </row>
    <row r="2631" spans="1:28" x14ac:dyDescent="0.25">
      <c r="A2631" s="1011">
        <v>74088600</v>
      </c>
      <c r="B2631" s="1011" t="s">
        <v>2254</v>
      </c>
      <c r="C2631" s="1011" t="s">
        <v>1326</v>
      </c>
      <c r="D2631" s="1011" t="s">
        <v>1</v>
      </c>
      <c r="E2631" s="1011" t="s">
        <v>135</v>
      </c>
      <c r="F2631" s="1011" t="s">
        <v>14</v>
      </c>
      <c r="G2631" s="1011" t="s">
        <v>14</v>
      </c>
      <c r="H2631" s="1011" t="s">
        <v>91</v>
      </c>
      <c r="I2631" s="1011" t="s">
        <v>2255</v>
      </c>
      <c r="J2631" s="1011" t="s">
        <v>2256</v>
      </c>
      <c r="K2631" s="1011" t="s">
        <v>1329</v>
      </c>
      <c r="L2631" s="1011" t="s">
        <v>47</v>
      </c>
      <c r="M2631" s="1011" t="s">
        <v>198</v>
      </c>
      <c r="N2631" s="1011">
        <v>137</v>
      </c>
      <c r="O2631" s="1011">
        <v>101</v>
      </c>
      <c r="P2631" s="1011">
        <v>2000</v>
      </c>
      <c r="Q2631" s="1011">
        <v>8771.73</v>
      </c>
      <c r="R2631" s="1011">
        <v>759.22</v>
      </c>
      <c r="S2631" s="1011">
        <v>1166.2986544800001</v>
      </c>
      <c r="T2631" s="1011">
        <v>0</v>
      </c>
      <c r="U2631" s="1011">
        <v>0</v>
      </c>
      <c r="V2631" s="1011">
        <v>759.22</v>
      </c>
      <c r="W2631" s="1011" t="s">
        <v>2257</v>
      </c>
      <c r="X2631" s="1011" t="s">
        <v>1331</v>
      </c>
      <c r="Y2631" s="1011" t="s">
        <v>2258</v>
      </c>
      <c r="AA2631" s="1011" t="s">
        <v>2259</v>
      </c>
      <c r="AB2631" s="1011" t="s">
        <v>140</v>
      </c>
    </row>
    <row r="2632" spans="1:28" x14ac:dyDescent="0.25">
      <c r="A2632" s="1011">
        <v>4180501</v>
      </c>
      <c r="B2632" s="1011" t="s">
        <v>1697</v>
      </c>
      <c r="C2632" s="1011" t="s">
        <v>1326</v>
      </c>
      <c r="D2632" s="1011" t="s">
        <v>1</v>
      </c>
      <c r="E2632" s="1011" t="s">
        <v>135</v>
      </c>
      <c r="F2632" s="1011" t="s">
        <v>14</v>
      </c>
      <c r="G2632" s="1011" t="s">
        <v>14</v>
      </c>
      <c r="H2632" s="1011" t="s">
        <v>97</v>
      </c>
      <c r="I2632" s="1011" t="s">
        <v>1698</v>
      </c>
      <c r="J2632" s="1011" t="s">
        <v>1528</v>
      </c>
      <c r="K2632" s="1011" t="s">
        <v>1329</v>
      </c>
      <c r="L2632" s="1011" t="s">
        <v>47</v>
      </c>
      <c r="M2632" s="1011" t="s">
        <v>198</v>
      </c>
      <c r="N2632" s="1011">
        <v>75.5</v>
      </c>
      <c r="O2632" s="1011">
        <v>59</v>
      </c>
      <c r="P2632" s="1011">
        <v>1331.88</v>
      </c>
      <c r="Q2632" s="1011">
        <v>2224.88</v>
      </c>
      <c r="R2632" s="1011">
        <v>392.68366125</v>
      </c>
      <c r="S2632" s="1011">
        <v>526.34724243000005</v>
      </c>
      <c r="T2632" s="1011">
        <v>3.66125E-3</v>
      </c>
      <c r="U2632" s="1011">
        <v>0</v>
      </c>
      <c r="V2632" s="1011">
        <v>392.68</v>
      </c>
      <c r="W2632" s="1011" t="s">
        <v>1529</v>
      </c>
      <c r="X2632" s="1011" t="s">
        <v>1331</v>
      </c>
      <c r="Y2632" s="1011" t="s">
        <v>1699</v>
      </c>
      <c r="AA2632" s="1011" t="s">
        <v>1700</v>
      </c>
      <c r="AB2632" s="1011" t="s">
        <v>140</v>
      </c>
    </row>
    <row r="2633" spans="1:28" x14ac:dyDescent="0.25">
      <c r="A2633" s="1011">
        <v>33952011</v>
      </c>
      <c r="B2633" s="1011" t="s">
        <v>1725</v>
      </c>
      <c r="C2633" s="1011" t="s">
        <v>1326</v>
      </c>
      <c r="D2633" s="1011" t="s">
        <v>113</v>
      </c>
      <c r="E2633" s="1011" t="s">
        <v>135</v>
      </c>
      <c r="F2633" s="1011" t="s">
        <v>267</v>
      </c>
      <c r="G2633" s="1011" t="s">
        <v>1687</v>
      </c>
      <c r="H2633" s="1011" t="s">
        <v>530</v>
      </c>
      <c r="I2633" s="1011" t="s">
        <v>1726</v>
      </c>
      <c r="J2633" s="1011" t="s">
        <v>1727</v>
      </c>
      <c r="K2633" s="1011" t="s">
        <v>1329</v>
      </c>
      <c r="L2633" s="1011" t="s">
        <v>47</v>
      </c>
      <c r="M2633" s="1011" t="s">
        <v>198</v>
      </c>
      <c r="N2633" s="1011">
        <v>478</v>
      </c>
      <c r="O2633" s="1011">
        <v>465</v>
      </c>
      <c r="P2633" s="1011">
        <v>5319.88</v>
      </c>
      <c r="Q2633" s="1011">
        <v>26900.42</v>
      </c>
      <c r="R2633" s="1011">
        <v>5286.33</v>
      </c>
      <c r="S2633" s="1011">
        <v>1345.65762924</v>
      </c>
      <c r="T2633" s="1011">
        <v>11130.84</v>
      </c>
      <c r="U2633" s="1011">
        <v>0</v>
      </c>
      <c r="V2633" s="1011">
        <v>5346.33</v>
      </c>
      <c r="W2633" s="1011" t="s">
        <v>1728</v>
      </c>
      <c r="X2633" s="1011" t="s">
        <v>1331</v>
      </c>
      <c r="Y2633" s="1011" t="s">
        <v>1729</v>
      </c>
      <c r="AA2633" s="1011" t="s">
        <v>1730</v>
      </c>
      <c r="AB2633" s="1011" t="s">
        <v>140</v>
      </c>
    </row>
    <row r="2634" spans="1:28" x14ac:dyDescent="0.25">
      <c r="A2634" s="1011">
        <v>54239215</v>
      </c>
      <c r="B2634" s="1011" t="s">
        <v>2530</v>
      </c>
      <c r="C2634" s="1011" t="s">
        <v>1326</v>
      </c>
      <c r="D2634" s="1011" t="s">
        <v>1</v>
      </c>
      <c r="E2634" s="1011" t="s">
        <v>135</v>
      </c>
      <c r="F2634" s="1011" t="s">
        <v>38</v>
      </c>
      <c r="G2634" s="1011" t="s">
        <v>38</v>
      </c>
      <c r="H2634" s="1011" t="s">
        <v>102</v>
      </c>
      <c r="I2634" s="1011" t="s">
        <v>2531</v>
      </c>
      <c r="J2634" s="1011" t="s">
        <v>1669</v>
      </c>
      <c r="K2634" s="1011" t="s">
        <v>1329</v>
      </c>
      <c r="L2634" s="1011" t="s">
        <v>47</v>
      </c>
      <c r="M2634" s="1011" t="s">
        <v>198</v>
      </c>
      <c r="N2634" s="1011">
        <v>78.099999999999994</v>
      </c>
      <c r="O2634" s="1011">
        <v>73.099999999999994</v>
      </c>
      <c r="P2634" s="1011">
        <v>787.39</v>
      </c>
      <c r="Q2634" s="1011">
        <v>2650.5</v>
      </c>
      <c r="R2634" s="1011">
        <v>504.63</v>
      </c>
      <c r="S2634" s="1011">
        <v>1102.71240433</v>
      </c>
      <c r="T2634" s="1011">
        <v>0</v>
      </c>
      <c r="U2634" s="1011">
        <v>0</v>
      </c>
      <c r="V2634" s="1011">
        <v>504.63</v>
      </c>
      <c r="W2634" s="1011" t="s">
        <v>1670</v>
      </c>
      <c r="X2634" s="1011" t="s">
        <v>1331</v>
      </c>
      <c r="Y2634" s="1011" t="s">
        <v>2532</v>
      </c>
      <c r="Z2634" s="1011" t="s">
        <v>2533</v>
      </c>
      <c r="AA2634" s="1011" t="s">
        <v>1992</v>
      </c>
      <c r="AB2634" s="1011" t="s">
        <v>140</v>
      </c>
    </row>
    <row r="2635" spans="1:28" x14ac:dyDescent="0.25">
      <c r="A2635" s="1011">
        <v>24229528</v>
      </c>
      <c r="B2635" s="1011" t="s">
        <v>1866</v>
      </c>
      <c r="C2635" s="1011" t="s">
        <v>1326</v>
      </c>
      <c r="D2635" s="1011" t="s">
        <v>1</v>
      </c>
      <c r="E2635" s="1011" t="s">
        <v>135</v>
      </c>
      <c r="F2635" s="1011" t="s">
        <v>20</v>
      </c>
      <c r="G2635" s="1011" t="s">
        <v>20</v>
      </c>
      <c r="H2635" s="1011" t="s">
        <v>92</v>
      </c>
      <c r="I2635" s="1011" t="s">
        <v>1867</v>
      </c>
      <c r="J2635" s="1011" t="s">
        <v>1868</v>
      </c>
      <c r="K2635" s="1011" t="s">
        <v>1329</v>
      </c>
      <c r="L2635" s="1011" t="s">
        <v>47</v>
      </c>
      <c r="M2635" s="1011" t="s">
        <v>198</v>
      </c>
      <c r="N2635" s="1011">
        <v>135</v>
      </c>
      <c r="O2635" s="1011">
        <v>135</v>
      </c>
      <c r="P2635" s="1011">
        <v>4685</v>
      </c>
      <c r="Q2635" s="1011">
        <v>2964.97</v>
      </c>
      <c r="R2635" s="1011">
        <v>222.56</v>
      </c>
      <c r="S2635" s="1011">
        <v>396.38608857000003</v>
      </c>
      <c r="T2635" s="1011">
        <v>0</v>
      </c>
      <c r="U2635" s="1011">
        <v>0</v>
      </c>
      <c r="V2635" s="1011">
        <v>222.56</v>
      </c>
      <c r="W2635" s="1011" t="s">
        <v>1869</v>
      </c>
      <c r="X2635" s="1011" t="s">
        <v>1331</v>
      </c>
      <c r="Y2635" s="1011" t="s">
        <v>1870</v>
      </c>
      <c r="AA2635" s="1011" t="s">
        <v>1871</v>
      </c>
      <c r="AB2635" s="1011" t="s">
        <v>140</v>
      </c>
    </row>
    <row r="2636" spans="1:28" x14ac:dyDescent="0.25">
      <c r="A2636" s="1011">
        <v>23757669</v>
      </c>
      <c r="B2636" s="1011" t="s">
        <v>2144</v>
      </c>
      <c r="C2636" s="1011" t="s">
        <v>1326</v>
      </c>
      <c r="D2636" s="1011" t="s">
        <v>1</v>
      </c>
      <c r="E2636" s="1011" t="s">
        <v>135</v>
      </c>
      <c r="F2636" s="1011" t="s">
        <v>0</v>
      </c>
      <c r="G2636" s="1011" t="s">
        <v>0</v>
      </c>
      <c r="H2636" s="1011" t="s">
        <v>95</v>
      </c>
      <c r="I2636" s="1011" t="s">
        <v>1327</v>
      </c>
      <c r="J2636" s="1011" t="s">
        <v>1328</v>
      </c>
      <c r="K2636" s="1011" t="s">
        <v>1329</v>
      </c>
      <c r="L2636" s="1011" t="s">
        <v>47</v>
      </c>
      <c r="M2636" s="1011" t="s">
        <v>198</v>
      </c>
      <c r="N2636" s="1011">
        <v>295.08330000000001</v>
      </c>
      <c r="O2636" s="1011">
        <v>237.08330000000001</v>
      </c>
      <c r="P2636" s="1011">
        <v>2478.16</v>
      </c>
      <c r="Q2636" s="1011">
        <v>6450.44</v>
      </c>
      <c r="R2636" s="1011">
        <v>-652.82955460999995</v>
      </c>
      <c r="S2636" s="1011">
        <v>2627.66235805</v>
      </c>
      <c r="T2636" s="1011">
        <v>-3.9554609999999997E-2</v>
      </c>
      <c r="U2636" s="1011">
        <v>0</v>
      </c>
      <c r="V2636" s="1011">
        <v>-652.79</v>
      </c>
      <c r="W2636" s="1011" t="s">
        <v>1330</v>
      </c>
      <c r="X2636" s="1011" t="s">
        <v>1331</v>
      </c>
      <c r="Y2636" s="1011" t="s">
        <v>2145</v>
      </c>
      <c r="AA2636" s="1011" t="s">
        <v>2146</v>
      </c>
      <c r="AB2636" s="1011" t="s">
        <v>140</v>
      </c>
    </row>
    <row r="2637" spans="1:28" x14ac:dyDescent="0.25">
      <c r="A2637" s="1011">
        <v>14253462</v>
      </c>
      <c r="B2637" s="1011" t="s">
        <v>1798</v>
      </c>
      <c r="C2637" s="1011" t="s">
        <v>1326</v>
      </c>
      <c r="D2637" s="1011" t="s">
        <v>1</v>
      </c>
      <c r="E2637" s="1011" t="s">
        <v>135</v>
      </c>
      <c r="F2637" s="1011" t="s">
        <v>6</v>
      </c>
      <c r="G2637" s="1011" t="s">
        <v>6</v>
      </c>
      <c r="H2637" s="1011" t="s">
        <v>96</v>
      </c>
      <c r="I2637" s="1011" t="s">
        <v>1688</v>
      </c>
      <c r="J2637" s="1011" t="s">
        <v>1416</v>
      </c>
      <c r="K2637" s="1011" t="s">
        <v>1329</v>
      </c>
      <c r="L2637" s="1011" t="s">
        <v>47</v>
      </c>
      <c r="M2637" s="1011" t="s">
        <v>198</v>
      </c>
      <c r="N2637" s="1011">
        <v>192.5001</v>
      </c>
      <c r="O2637" s="1011">
        <v>106.5001</v>
      </c>
      <c r="P2637" s="1011">
        <v>677.95</v>
      </c>
      <c r="Q2637" s="1011">
        <v>3902.91</v>
      </c>
      <c r="R2637" s="1011">
        <v>261.14999999999998</v>
      </c>
      <c r="S2637" s="1011">
        <v>369.95535996000001</v>
      </c>
      <c r="T2637" s="1011">
        <v>0</v>
      </c>
      <c r="U2637" s="1011">
        <v>24.15</v>
      </c>
      <c r="V2637" s="1011">
        <v>285.3</v>
      </c>
      <c r="W2637" s="1011" t="s">
        <v>1397</v>
      </c>
      <c r="X2637" s="1011" t="s">
        <v>1331</v>
      </c>
      <c r="Y2637" s="1011" t="s">
        <v>1799</v>
      </c>
      <c r="AA2637" s="1011" t="s">
        <v>1800</v>
      </c>
      <c r="AB2637" s="1011" t="s">
        <v>140</v>
      </c>
    </row>
    <row r="2638" spans="1:28" x14ac:dyDescent="0.25">
      <c r="A2638" s="1011">
        <v>23771421</v>
      </c>
      <c r="B2638" s="1011" t="s">
        <v>1655</v>
      </c>
      <c r="C2638" s="1011" t="s">
        <v>1326</v>
      </c>
      <c r="D2638" s="1011" t="s">
        <v>1</v>
      </c>
      <c r="E2638" s="1011" t="s">
        <v>135</v>
      </c>
      <c r="F2638" s="1011" t="s">
        <v>6</v>
      </c>
      <c r="G2638" s="1011" t="s">
        <v>6</v>
      </c>
      <c r="H2638" s="1011" t="s">
        <v>99</v>
      </c>
      <c r="I2638" s="1011" t="s">
        <v>1656</v>
      </c>
      <c r="J2638" s="1011" t="s">
        <v>1657</v>
      </c>
      <c r="K2638" s="1011" t="s">
        <v>1329</v>
      </c>
      <c r="L2638" s="1011" t="s">
        <v>47</v>
      </c>
      <c r="M2638" s="1011" t="s">
        <v>198</v>
      </c>
      <c r="N2638" s="1011">
        <v>72</v>
      </c>
      <c r="O2638" s="1011">
        <v>20</v>
      </c>
      <c r="P2638" s="1011">
        <v>1097.53</v>
      </c>
      <c r="Q2638" s="1011">
        <v>3357.02</v>
      </c>
      <c r="R2638" s="1011">
        <v>915.77132733999997</v>
      </c>
      <c r="S2638" s="1011">
        <v>437.80242129999999</v>
      </c>
      <c r="T2638" s="1011">
        <v>-2.26867266</v>
      </c>
      <c r="U2638" s="1011">
        <v>0</v>
      </c>
      <c r="V2638" s="1011">
        <v>918.04</v>
      </c>
      <c r="W2638" s="1011" t="s">
        <v>1658</v>
      </c>
      <c r="X2638" s="1011" t="s">
        <v>1331</v>
      </c>
      <c r="Y2638" s="1011" t="s">
        <v>1659</v>
      </c>
      <c r="AA2638" s="1011" t="s">
        <v>1660</v>
      </c>
      <c r="AB2638" s="1011" t="s">
        <v>140</v>
      </c>
    </row>
    <row r="2639" spans="1:28" x14ac:dyDescent="0.25">
      <c r="A2639" s="1011">
        <v>23936792</v>
      </c>
      <c r="B2639" s="1011" t="s">
        <v>2004</v>
      </c>
      <c r="C2639" s="1011" t="s">
        <v>417</v>
      </c>
      <c r="D2639" s="1011" t="s">
        <v>113</v>
      </c>
      <c r="E2639" s="1011" t="s">
        <v>135</v>
      </c>
      <c r="F2639" s="1011" t="s">
        <v>267</v>
      </c>
      <c r="G2639" s="1011" t="s">
        <v>1687</v>
      </c>
      <c r="H2639" s="1011" t="s">
        <v>86</v>
      </c>
      <c r="I2639" s="1011" t="s">
        <v>1656</v>
      </c>
      <c r="J2639" s="1011" t="s">
        <v>1657</v>
      </c>
      <c r="K2639" s="1011" t="s">
        <v>1329</v>
      </c>
      <c r="L2639" s="1011" t="s">
        <v>47</v>
      </c>
      <c r="M2639" s="1011" t="s">
        <v>198</v>
      </c>
      <c r="N2639" s="1011">
        <v>2</v>
      </c>
      <c r="O2639" s="1011">
        <v>2</v>
      </c>
      <c r="P2639" s="1011">
        <v>28</v>
      </c>
      <c r="Q2639" s="1011">
        <v>56.8</v>
      </c>
      <c r="R2639" s="1011">
        <v>16.2</v>
      </c>
      <c r="S2639" s="1011">
        <v>7.84</v>
      </c>
      <c r="T2639" s="1011">
        <v>0</v>
      </c>
      <c r="U2639" s="1011">
        <v>0</v>
      </c>
      <c r="V2639" s="1011">
        <v>16.2</v>
      </c>
      <c r="W2639" s="1011" t="s">
        <v>1658</v>
      </c>
      <c r="X2639" s="1011" t="s">
        <v>1331</v>
      </c>
      <c r="Y2639" s="1011" t="s">
        <v>2005</v>
      </c>
      <c r="AA2639" s="1011" t="s">
        <v>2006</v>
      </c>
      <c r="AB2639" s="1011" t="s">
        <v>140</v>
      </c>
    </row>
    <row r="2640" spans="1:28" x14ac:dyDescent="0.25">
      <c r="A2640" s="1011">
        <v>4138046</v>
      </c>
      <c r="B2640" s="1011" t="s">
        <v>1830</v>
      </c>
      <c r="C2640" s="1011" t="s">
        <v>1326</v>
      </c>
      <c r="D2640" s="1011" t="s">
        <v>1</v>
      </c>
      <c r="E2640" s="1011" t="s">
        <v>135</v>
      </c>
      <c r="F2640" s="1011" t="s">
        <v>34</v>
      </c>
      <c r="G2640" s="1011" t="s">
        <v>34</v>
      </c>
      <c r="H2640" s="1011" t="s">
        <v>530</v>
      </c>
      <c r="I2640" s="1011" t="s">
        <v>1831</v>
      </c>
      <c r="J2640" s="1011" t="s">
        <v>1463</v>
      </c>
      <c r="K2640" s="1011" t="s">
        <v>1329</v>
      </c>
      <c r="L2640" s="1011" t="s">
        <v>47</v>
      </c>
      <c r="M2640" s="1011" t="s">
        <v>198</v>
      </c>
      <c r="N2640" s="1011">
        <v>9</v>
      </c>
      <c r="O2640" s="1011">
        <v>1</v>
      </c>
      <c r="P2640" s="1011">
        <v>684.1</v>
      </c>
      <c r="Q2640" s="1011">
        <v>3362.24</v>
      </c>
      <c r="R2640" s="1011">
        <v>269.58999999999997</v>
      </c>
      <c r="S2640" s="1011">
        <v>98.142233959999999</v>
      </c>
      <c r="T2640" s="1011">
        <v>0</v>
      </c>
      <c r="U2640" s="1011">
        <v>0</v>
      </c>
      <c r="V2640" s="1011">
        <v>269.58999999999997</v>
      </c>
      <c r="W2640" s="1011" t="s">
        <v>1464</v>
      </c>
      <c r="X2640" s="1011" t="s">
        <v>1331</v>
      </c>
      <c r="Y2640" s="1011" t="s">
        <v>1832</v>
      </c>
      <c r="AA2640" s="1011" t="s">
        <v>1833</v>
      </c>
      <c r="AB2640" s="1011" t="s">
        <v>140</v>
      </c>
    </row>
    <row r="2641" spans="1:28" x14ac:dyDescent="0.25">
      <c r="A2641" s="1011">
        <v>23840531</v>
      </c>
      <c r="B2641" s="1011" t="s">
        <v>2488</v>
      </c>
      <c r="C2641" s="1011" t="s">
        <v>1326</v>
      </c>
      <c r="D2641" s="1011" t="s">
        <v>1</v>
      </c>
      <c r="E2641" s="1011" t="s">
        <v>135</v>
      </c>
      <c r="F2641" s="1011" t="s">
        <v>0</v>
      </c>
      <c r="G2641" s="1011" t="s">
        <v>0</v>
      </c>
      <c r="H2641" s="1011" t="s">
        <v>100</v>
      </c>
      <c r="I2641" s="1011" t="s">
        <v>2489</v>
      </c>
      <c r="J2641" s="1011" t="s">
        <v>2490</v>
      </c>
      <c r="K2641" s="1011" t="s">
        <v>1329</v>
      </c>
      <c r="L2641" s="1011" t="s">
        <v>47</v>
      </c>
      <c r="M2641" s="1011" t="s">
        <v>198</v>
      </c>
      <c r="N2641" s="1011">
        <v>70</v>
      </c>
      <c r="O2641" s="1011">
        <v>3</v>
      </c>
      <c r="P2641" s="1011">
        <v>1400</v>
      </c>
      <c r="Q2641" s="1011">
        <v>4129.54</v>
      </c>
      <c r="R2641" s="1011">
        <v>456.84</v>
      </c>
      <c r="S2641" s="1011">
        <v>20.136172859999999</v>
      </c>
      <c r="T2641" s="1011">
        <v>0</v>
      </c>
      <c r="U2641" s="1011">
        <v>0</v>
      </c>
      <c r="V2641" s="1011">
        <v>456.84</v>
      </c>
      <c r="W2641" s="1011" t="s">
        <v>2491</v>
      </c>
      <c r="X2641" s="1011" t="s">
        <v>1331</v>
      </c>
      <c r="Y2641" s="1011" t="s">
        <v>2492</v>
      </c>
      <c r="AA2641" s="1011" t="s">
        <v>2493</v>
      </c>
      <c r="AB2641" s="1011" t="s">
        <v>140</v>
      </c>
    </row>
    <row r="2642" spans="1:28" x14ac:dyDescent="0.25">
      <c r="A2642" s="1011">
        <v>44220424</v>
      </c>
      <c r="B2642" s="1011" t="s">
        <v>1443</v>
      </c>
      <c r="C2642" s="1011" t="s">
        <v>1326</v>
      </c>
      <c r="D2642" s="1011" t="s">
        <v>1</v>
      </c>
      <c r="E2642" s="1011" t="s">
        <v>135</v>
      </c>
      <c r="F2642" s="1011" t="s">
        <v>20</v>
      </c>
      <c r="G2642" s="1011" t="s">
        <v>20</v>
      </c>
      <c r="H2642" s="1011" t="s">
        <v>91</v>
      </c>
      <c r="I2642" s="1011" t="s">
        <v>1444</v>
      </c>
      <c r="J2642" s="1011" t="s">
        <v>1445</v>
      </c>
      <c r="K2642" s="1011" t="s">
        <v>1329</v>
      </c>
      <c r="L2642" s="1011" t="s">
        <v>47</v>
      </c>
      <c r="M2642" s="1011" t="s">
        <v>198</v>
      </c>
      <c r="N2642" s="1011">
        <v>16</v>
      </c>
      <c r="O2642" s="1011">
        <v>12</v>
      </c>
      <c r="P2642" s="1011">
        <v>651.58000000000004</v>
      </c>
      <c r="Q2642" s="1011">
        <v>995.99</v>
      </c>
      <c r="R2642" s="1011">
        <v>322.47000000000003</v>
      </c>
      <c r="S2642" s="1011">
        <v>49.286617139999997</v>
      </c>
      <c r="T2642" s="1011">
        <v>0</v>
      </c>
      <c r="U2642" s="1011">
        <v>0</v>
      </c>
      <c r="V2642" s="1011">
        <v>322.47000000000003</v>
      </c>
      <c r="W2642" s="1011" t="s">
        <v>1446</v>
      </c>
      <c r="X2642" s="1011" t="s">
        <v>1331</v>
      </c>
      <c r="Y2642" s="1011" t="s">
        <v>1447</v>
      </c>
      <c r="AA2642" s="1011" t="s">
        <v>1448</v>
      </c>
      <c r="AB2642" s="1011" t="s">
        <v>140</v>
      </c>
    </row>
    <row r="2643" spans="1:28" x14ac:dyDescent="0.25">
      <c r="A2643" s="1011">
        <v>83852160</v>
      </c>
      <c r="B2643" s="1011" t="s">
        <v>2498</v>
      </c>
      <c r="C2643" s="1011" t="s">
        <v>1326</v>
      </c>
      <c r="D2643" s="1011" t="s">
        <v>1</v>
      </c>
      <c r="E2643" s="1011" t="s">
        <v>135</v>
      </c>
      <c r="F2643" s="1011" t="s">
        <v>0</v>
      </c>
      <c r="G2643" s="1011" t="s">
        <v>0</v>
      </c>
      <c r="H2643" s="1011" t="s">
        <v>98</v>
      </c>
      <c r="I2643" s="1011" t="s">
        <v>1376</v>
      </c>
      <c r="J2643" s="1011" t="s">
        <v>1377</v>
      </c>
      <c r="K2643" s="1011" t="s">
        <v>1329</v>
      </c>
      <c r="L2643" s="1011" t="s">
        <v>47</v>
      </c>
      <c r="M2643" s="1011" t="s">
        <v>198</v>
      </c>
      <c r="N2643" s="1011">
        <v>109</v>
      </c>
      <c r="O2643" s="1011">
        <v>85</v>
      </c>
      <c r="P2643" s="1011">
        <v>1439.62</v>
      </c>
      <c r="Q2643" s="1011">
        <v>2415.91</v>
      </c>
      <c r="R2643" s="1011">
        <v>180.2</v>
      </c>
      <c r="S2643" s="1011">
        <v>587.71955291999996</v>
      </c>
      <c r="T2643" s="1011">
        <v>0</v>
      </c>
      <c r="U2643" s="1011">
        <v>0</v>
      </c>
      <c r="V2643" s="1011">
        <v>180.2</v>
      </c>
      <c r="W2643" s="1011" t="s">
        <v>1378</v>
      </c>
      <c r="X2643" s="1011" t="s">
        <v>1331</v>
      </c>
      <c r="Y2643" s="1011" t="s">
        <v>2499</v>
      </c>
      <c r="AA2643" s="1011" t="s">
        <v>2500</v>
      </c>
      <c r="AB2643" s="1011" t="s">
        <v>140</v>
      </c>
    </row>
    <row r="2644" spans="1:28" x14ac:dyDescent="0.25">
      <c r="A2644" s="1011">
        <v>93757912</v>
      </c>
      <c r="B2644" s="1011" t="s">
        <v>2332</v>
      </c>
      <c r="C2644" s="1011" t="s">
        <v>1326</v>
      </c>
      <c r="D2644" s="1011" t="s">
        <v>1</v>
      </c>
      <c r="E2644" s="1011" t="s">
        <v>135</v>
      </c>
      <c r="F2644" s="1011" t="s">
        <v>0</v>
      </c>
      <c r="G2644" s="1011" t="s">
        <v>0</v>
      </c>
      <c r="H2644" s="1011" t="s">
        <v>102</v>
      </c>
      <c r="I2644" s="1011" t="s">
        <v>1382</v>
      </c>
      <c r="J2644" s="1011" t="s">
        <v>1383</v>
      </c>
      <c r="K2644" s="1011" t="s">
        <v>1329</v>
      </c>
      <c r="L2644" s="1011" t="s">
        <v>47</v>
      </c>
      <c r="M2644" s="1011" t="s">
        <v>198</v>
      </c>
      <c r="N2644" s="1011">
        <v>17</v>
      </c>
      <c r="O2644" s="1011">
        <v>17</v>
      </c>
      <c r="P2644" s="1011">
        <v>96.75</v>
      </c>
      <c r="Q2644" s="1011">
        <v>600.21</v>
      </c>
      <c r="R2644" s="1011">
        <v>70</v>
      </c>
      <c r="S2644" s="1011">
        <v>337.73985413000003</v>
      </c>
      <c r="T2644" s="1011">
        <v>0</v>
      </c>
      <c r="U2644" s="1011">
        <v>0</v>
      </c>
      <c r="V2644" s="1011">
        <v>70</v>
      </c>
      <c r="W2644" s="1011" t="s">
        <v>1384</v>
      </c>
      <c r="X2644" s="1011" t="s">
        <v>1331</v>
      </c>
      <c r="Y2644" s="1011" t="s">
        <v>2333</v>
      </c>
      <c r="AA2644" s="1011" t="s">
        <v>2334</v>
      </c>
      <c r="AB2644" s="1011" t="s">
        <v>140</v>
      </c>
    </row>
    <row r="2645" spans="1:28" x14ac:dyDescent="0.25">
      <c r="A2645" s="1011">
        <v>24053233</v>
      </c>
      <c r="B2645" s="1011" t="s">
        <v>1841</v>
      </c>
      <c r="C2645" s="1011" t="s">
        <v>1326</v>
      </c>
      <c r="D2645" s="1011" t="s">
        <v>1</v>
      </c>
      <c r="E2645" s="1011" t="s">
        <v>135</v>
      </c>
      <c r="F2645" s="1011" t="s">
        <v>0</v>
      </c>
      <c r="G2645" s="1011" t="s">
        <v>0</v>
      </c>
      <c r="H2645" s="1011" t="s">
        <v>105</v>
      </c>
      <c r="I2645" s="1011" t="s">
        <v>1842</v>
      </c>
      <c r="J2645" s="1011" t="s">
        <v>1510</v>
      </c>
      <c r="K2645" s="1011" t="s">
        <v>1329</v>
      </c>
      <c r="L2645" s="1011" t="s">
        <v>47</v>
      </c>
      <c r="M2645" s="1011" t="s">
        <v>198</v>
      </c>
      <c r="N2645" s="1011">
        <v>5</v>
      </c>
      <c r="O2645" s="1011">
        <v>0</v>
      </c>
      <c r="P2645" s="1011">
        <v>50</v>
      </c>
      <c r="Q2645" s="1011">
        <v>457</v>
      </c>
      <c r="R2645" s="1011">
        <v>92</v>
      </c>
      <c r="S2645" s="1011">
        <v>31.775794600000001</v>
      </c>
      <c r="T2645" s="1011">
        <v>0</v>
      </c>
      <c r="U2645" s="1011">
        <v>0</v>
      </c>
      <c r="V2645" s="1011">
        <v>92</v>
      </c>
      <c r="W2645" s="1011" t="s">
        <v>1511</v>
      </c>
      <c r="X2645" s="1011" t="s">
        <v>1331</v>
      </c>
      <c r="Y2645" s="1011" t="s">
        <v>1843</v>
      </c>
      <c r="AA2645" s="1011" t="s">
        <v>1844</v>
      </c>
      <c r="AB2645" s="1011" t="s">
        <v>140</v>
      </c>
    </row>
    <row r="2646" spans="1:28" x14ac:dyDescent="0.25">
      <c r="A2646" s="1011">
        <v>63757884</v>
      </c>
      <c r="B2646" s="1011" t="s">
        <v>1492</v>
      </c>
      <c r="C2646" s="1011" t="s">
        <v>1326</v>
      </c>
      <c r="D2646" s="1011" t="s">
        <v>1</v>
      </c>
      <c r="E2646" s="1011" t="s">
        <v>135</v>
      </c>
      <c r="F2646" s="1011" t="s">
        <v>36</v>
      </c>
      <c r="G2646" s="1011" t="s">
        <v>36</v>
      </c>
      <c r="H2646" s="1011" t="s">
        <v>93</v>
      </c>
      <c r="I2646" s="1011" t="s">
        <v>1493</v>
      </c>
      <c r="J2646" s="1011" t="s">
        <v>1494</v>
      </c>
      <c r="K2646" s="1011" t="s">
        <v>1329</v>
      </c>
      <c r="L2646" s="1011" t="s">
        <v>47</v>
      </c>
      <c r="M2646" s="1011" t="s">
        <v>198</v>
      </c>
      <c r="N2646" s="1011">
        <v>1</v>
      </c>
      <c r="O2646" s="1011">
        <v>0</v>
      </c>
      <c r="P2646" s="1011">
        <v>15</v>
      </c>
      <c r="Q2646" s="1011">
        <v>32.18</v>
      </c>
      <c r="R2646" s="1011">
        <v>2.89</v>
      </c>
      <c r="S2646" s="1011">
        <v>0.68678035999999998</v>
      </c>
      <c r="T2646" s="1011">
        <v>0</v>
      </c>
      <c r="U2646" s="1011">
        <v>0</v>
      </c>
      <c r="V2646" s="1011">
        <v>2.89</v>
      </c>
      <c r="W2646" s="1011" t="s">
        <v>1361</v>
      </c>
      <c r="X2646" s="1011" t="s">
        <v>1331</v>
      </c>
      <c r="Y2646" s="1011" t="s">
        <v>1495</v>
      </c>
      <c r="AA2646" s="1011" t="s">
        <v>1496</v>
      </c>
      <c r="AB2646" s="1011" t="s">
        <v>140</v>
      </c>
    </row>
    <row r="2647" spans="1:28" x14ac:dyDescent="0.25">
      <c r="A2647" s="1011">
        <v>4112884</v>
      </c>
      <c r="B2647" s="1011" t="s">
        <v>2471</v>
      </c>
      <c r="C2647" s="1011" t="s">
        <v>1326</v>
      </c>
      <c r="D2647" s="1011" t="s">
        <v>1</v>
      </c>
      <c r="E2647" s="1011" t="s">
        <v>135</v>
      </c>
      <c r="F2647" s="1011" t="s">
        <v>14</v>
      </c>
      <c r="G2647" s="1011" t="s">
        <v>14</v>
      </c>
      <c r="H2647" s="1011" t="s">
        <v>1394</v>
      </c>
      <c r="I2647" s="1011" t="s">
        <v>2472</v>
      </c>
      <c r="J2647" s="1011" t="s">
        <v>1591</v>
      </c>
      <c r="K2647" s="1011" t="s">
        <v>1329</v>
      </c>
      <c r="L2647" s="1011" t="s">
        <v>47</v>
      </c>
      <c r="M2647" s="1011" t="s">
        <v>198</v>
      </c>
      <c r="N2647" s="1011">
        <v>0</v>
      </c>
      <c r="O2647" s="1011">
        <v>0</v>
      </c>
      <c r="P2647" s="1011">
        <v>0</v>
      </c>
      <c r="Q2647" s="1011">
        <v>0</v>
      </c>
      <c r="R2647" s="1011">
        <v>0</v>
      </c>
      <c r="S2647" s="1011">
        <v>0</v>
      </c>
      <c r="T2647" s="1011">
        <v>0</v>
      </c>
      <c r="U2647" s="1011">
        <v>0</v>
      </c>
      <c r="V2647" s="1011">
        <v>0</v>
      </c>
      <c r="W2647" s="1011" t="s">
        <v>1361</v>
      </c>
      <c r="X2647" s="1011" t="s">
        <v>1331</v>
      </c>
      <c r="Y2647" s="1011" t="s">
        <v>2473</v>
      </c>
      <c r="AA2647" s="1011" t="s">
        <v>2474</v>
      </c>
      <c r="AB2647" s="1011" t="s">
        <v>140</v>
      </c>
    </row>
    <row r="2648" spans="1:28" x14ac:dyDescent="0.25">
      <c r="A2648" s="1011">
        <v>43754282</v>
      </c>
      <c r="B2648" s="1011" t="s">
        <v>2125</v>
      </c>
      <c r="C2648" s="1011" t="s">
        <v>1326</v>
      </c>
      <c r="D2648" s="1011" t="s">
        <v>1</v>
      </c>
      <c r="E2648" s="1011" t="s">
        <v>135</v>
      </c>
      <c r="F2648" s="1011" t="s">
        <v>34</v>
      </c>
      <c r="G2648" s="1011" t="s">
        <v>34</v>
      </c>
      <c r="H2648" s="1011" t="s">
        <v>89</v>
      </c>
      <c r="I2648" s="1011" t="s">
        <v>1327</v>
      </c>
      <c r="J2648" s="1011" t="s">
        <v>1328</v>
      </c>
      <c r="K2648" s="1011" t="s">
        <v>1329</v>
      </c>
      <c r="L2648" s="1011" t="s">
        <v>47</v>
      </c>
      <c r="M2648" s="1011" t="s">
        <v>198</v>
      </c>
      <c r="N2648" s="1011">
        <v>44</v>
      </c>
      <c r="O2648" s="1011">
        <v>15</v>
      </c>
      <c r="P2648" s="1011">
        <v>490.25</v>
      </c>
      <c r="Q2648" s="1011">
        <v>2437.31</v>
      </c>
      <c r="R2648" s="1011">
        <v>634.69528720999995</v>
      </c>
      <c r="S2648" s="1011">
        <v>111.19557893</v>
      </c>
      <c r="T2648" s="1011">
        <v>3.5287209999999999E-2</v>
      </c>
      <c r="U2648" s="1011">
        <v>0</v>
      </c>
      <c r="V2648" s="1011">
        <v>634.66</v>
      </c>
      <c r="W2648" s="1011" t="s">
        <v>1330</v>
      </c>
      <c r="X2648" s="1011" t="s">
        <v>1331</v>
      </c>
      <c r="Y2648" s="1011" t="s">
        <v>2126</v>
      </c>
      <c r="AA2648" s="1011" t="s">
        <v>2127</v>
      </c>
      <c r="AB2648" s="1011" t="s">
        <v>140</v>
      </c>
    </row>
    <row r="2649" spans="1:28" x14ac:dyDescent="0.25">
      <c r="A2649" s="1011">
        <v>93758050</v>
      </c>
      <c r="B2649" s="1011" t="s">
        <v>1352</v>
      </c>
      <c r="C2649" s="1011" t="s">
        <v>1326</v>
      </c>
      <c r="D2649" s="1011" t="s">
        <v>1</v>
      </c>
      <c r="E2649" s="1011" t="s">
        <v>135</v>
      </c>
      <c r="F2649" s="1011" t="s">
        <v>14</v>
      </c>
      <c r="G2649" s="1011" t="s">
        <v>14</v>
      </c>
      <c r="H2649" s="1011" t="s">
        <v>89</v>
      </c>
      <c r="I2649" s="1011" t="s">
        <v>1353</v>
      </c>
      <c r="J2649" s="1011" t="s">
        <v>1354</v>
      </c>
      <c r="K2649" s="1011" t="s">
        <v>1329</v>
      </c>
      <c r="L2649" s="1011" t="s">
        <v>47</v>
      </c>
      <c r="M2649" s="1011" t="s">
        <v>198</v>
      </c>
      <c r="N2649" s="1011">
        <v>3</v>
      </c>
      <c r="O2649" s="1011">
        <v>0</v>
      </c>
      <c r="P2649" s="1011">
        <v>54</v>
      </c>
      <c r="Q2649" s="1011">
        <v>113.74</v>
      </c>
      <c r="R2649" s="1011">
        <v>10.06</v>
      </c>
      <c r="S2649" s="1011">
        <v>4.5088630299999997</v>
      </c>
      <c r="T2649" s="1011">
        <v>0</v>
      </c>
      <c r="U2649" s="1011">
        <v>0</v>
      </c>
      <c r="V2649" s="1011">
        <v>10.06</v>
      </c>
      <c r="W2649" s="1011" t="s">
        <v>1355</v>
      </c>
      <c r="X2649" s="1011" t="s">
        <v>1331</v>
      </c>
      <c r="Y2649" s="1011" t="s">
        <v>1356</v>
      </c>
      <c r="AA2649" s="1011" t="s">
        <v>1357</v>
      </c>
      <c r="AB2649" s="1011" t="s">
        <v>140</v>
      </c>
    </row>
    <row r="2650" spans="1:28" x14ac:dyDescent="0.25">
      <c r="A2650" s="1011">
        <v>23942782</v>
      </c>
      <c r="B2650" s="1011" t="s">
        <v>2101</v>
      </c>
      <c r="C2650" s="1011" t="s">
        <v>1326</v>
      </c>
      <c r="D2650" s="1011" t="s">
        <v>1</v>
      </c>
      <c r="E2650" s="1011" t="s">
        <v>135</v>
      </c>
      <c r="F2650" s="1011" t="s">
        <v>34</v>
      </c>
      <c r="G2650" s="1011" t="s">
        <v>34</v>
      </c>
      <c r="H2650" s="1011" t="s">
        <v>96</v>
      </c>
      <c r="I2650" s="1011" t="s">
        <v>1376</v>
      </c>
      <c r="J2650" s="1011" t="s">
        <v>1377</v>
      </c>
      <c r="K2650" s="1011" t="s">
        <v>1329</v>
      </c>
      <c r="L2650" s="1011" t="s">
        <v>47</v>
      </c>
      <c r="M2650" s="1011" t="s">
        <v>198</v>
      </c>
      <c r="N2650" s="1011">
        <v>26</v>
      </c>
      <c r="O2650" s="1011">
        <v>25</v>
      </c>
      <c r="P2650" s="1011">
        <v>80.36</v>
      </c>
      <c r="Q2650" s="1011">
        <v>412.38</v>
      </c>
      <c r="R2650" s="1011">
        <v>90.127393909999995</v>
      </c>
      <c r="S2650" s="1011">
        <v>47.188999930000001</v>
      </c>
      <c r="T2650" s="1011">
        <v>-3.2606089999999997E-2</v>
      </c>
      <c r="U2650" s="1011">
        <v>0</v>
      </c>
      <c r="V2650" s="1011">
        <v>90.16</v>
      </c>
      <c r="W2650" s="1011" t="s">
        <v>1378</v>
      </c>
      <c r="X2650" s="1011" t="s">
        <v>1331</v>
      </c>
      <c r="Y2650" s="1011" t="s">
        <v>2102</v>
      </c>
      <c r="AA2650" s="1011" t="s">
        <v>2103</v>
      </c>
      <c r="AB2650" s="1011" t="s">
        <v>140</v>
      </c>
    </row>
    <row r="2651" spans="1:28" x14ac:dyDescent="0.25">
      <c r="A2651" s="1011">
        <v>3755717</v>
      </c>
      <c r="B2651" s="1011" t="s">
        <v>2444</v>
      </c>
      <c r="C2651" s="1011" t="s">
        <v>1326</v>
      </c>
      <c r="D2651" s="1011" t="s">
        <v>1</v>
      </c>
      <c r="E2651" s="1011" t="s">
        <v>135</v>
      </c>
      <c r="F2651" s="1011" t="s">
        <v>6</v>
      </c>
      <c r="G2651" s="1011" t="s">
        <v>6</v>
      </c>
      <c r="H2651" s="1011" t="s">
        <v>92</v>
      </c>
      <c r="I2651" s="1011" t="s">
        <v>2445</v>
      </c>
      <c r="J2651" s="1011" t="s">
        <v>1924</v>
      </c>
      <c r="K2651" s="1011" t="s">
        <v>1329</v>
      </c>
      <c r="L2651" s="1011" t="s">
        <v>47</v>
      </c>
      <c r="M2651" s="1011" t="s">
        <v>198</v>
      </c>
      <c r="N2651" s="1011">
        <v>26</v>
      </c>
      <c r="O2651" s="1011">
        <v>26</v>
      </c>
      <c r="P2651" s="1011">
        <v>818</v>
      </c>
      <c r="Q2651" s="1011">
        <v>626.57000000000005</v>
      </c>
      <c r="R2651" s="1011">
        <v>28.74</v>
      </c>
      <c r="S2651" s="1011">
        <v>100.56358607999999</v>
      </c>
      <c r="T2651" s="1011">
        <v>0</v>
      </c>
      <c r="U2651" s="1011">
        <v>0</v>
      </c>
      <c r="V2651" s="1011">
        <v>28.74</v>
      </c>
      <c r="W2651" s="1011" t="s">
        <v>1925</v>
      </c>
      <c r="X2651" s="1011" t="s">
        <v>1331</v>
      </c>
      <c r="Y2651" s="1011" t="s">
        <v>2446</v>
      </c>
      <c r="AA2651" s="1011" t="s">
        <v>2447</v>
      </c>
      <c r="AB2651" s="1011" t="s">
        <v>140</v>
      </c>
    </row>
    <row r="2652" spans="1:28" x14ac:dyDescent="0.25">
      <c r="A2652" s="1011">
        <v>94010360</v>
      </c>
      <c r="B2652" s="1011" t="s">
        <v>2408</v>
      </c>
      <c r="C2652" s="1011" t="s">
        <v>1326</v>
      </c>
      <c r="D2652" s="1011" t="s">
        <v>1</v>
      </c>
      <c r="E2652" s="1011" t="s">
        <v>135</v>
      </c>
      <c r="F2652" s="1011" t="s">
        <v>20</v>
      </c>
      <c r="G2652" s="1011" t="s">
        <v>20</v>
      </c>
      <c r="H2652" s="1011" t="s">
        <v>89</v>
      </c>
      <c r="I2652" s="1011" t="s">
        <v>1662</v>
      </c>
      <c r="J2652" s="1011" t="s">
        <v>1663</v>
      </c>
      <c r="K2652" s="1011" t="s">
        <v>1329</v>
      </c>
      <c r="L2652" s="1011" t="s">
        <v>47</v>
      </c>
      <c r="M2652" s="1011" t="s">
        <v>198</v>
      </c>
      <c r="N2652" s="1011">
        <v>5</v>
      </c>
      <c r="O2652" s="1011">
        <v>0</v>
      </c>
      <c r="P2652" s="1011">
        <v>50</v>
      </c>
      <c r="Q2652" s="1011">
        <v>189.95</v>
      </c>
      <c r="R2652" s="1011">
        <v>14.23</v>
      </c>
      <c r="S2652" s="1011">
        <v>0</v>
      </c>
      <c r="T2652" s="1011">
        <v>0</v>
      </c>
      <c r="U2652" s="1011">
        <v>0</v>
      </c>
      <c r="V2652" s="1011">
        <v>14.23</v>
      </c>
      <c r="W2652" s="1011" t="s">
        <v>1664</v>
      </c>
      <c r="X2652" s="1011" t="s">
        <v>1331</v>
      </c>
      <c r="Y2652" s="1011" t="s">
        <v>2409</v>
      </c>
      <c r="AA2652" s="1011" t="s">
        <v>2410</v>
      </c>
      <c r="AB2652" s="1011" t="s">
        <v>140</v>
      </c>
    </row>
    <row r="2653" spans="1:28" x14ac:dyDescent="0.25">
      <c r="A2653" s="1011">
        <v>14284871</v>
      </c>
      <c r="B2653" s="1011" t="s">
        <v>1508</v>
      </c>
      <c r="C2653" s="1011" t="s">
        <v>1326</v>
      </c>
      <c r="D2653" s="1011" t="s">
        <v>1</v>
      </c>
      <c r="E2653" s="1011" t="s">
        <v>135</v>
      </c>
      <c r="F2653" s="1011" t="s">
        <v>6</v>
      </c>
      <c r="G2653" s="1011" t="s">
        <v>6</v>
      </c>
      <c r="H2653" s="1011" t="s">
        <v>1394</v>
      </c>
      <c r="I2653" s="1011" t="s">
        <v>1509</v>
      </c>
      <c r="J2653" s="1011" t="s">
        <v>1510</v>
      </c>
      <c r="K2653" s="1011" t="s">
        <v>1329</v>
      </c>
      <c r="L2653" s="1011" t="s">
        <v>47</v>
      </c>
      <c r="M2653" s="1011" t="s">
        <v>198</v>
      </c>
      <c r="N2653" s="1011">
        <v>0</v>
      </c>
      <c r="O2653" s="1011">
        <v>0</v>
      </c>
      <c r="P2653" s="1011">
        <v>0</v>
      </c>
      <c r="Q2653" s="1011">
        <v>0</v>
      </c>
      <c r="R2653" s="1011">
        <v>0</v>
      </c>
      <c r="S2653" s="1011">
        <v>0</v>
      </c>
      <c r="T2653" s="1011">
        <v>0</v>
      </c>
      <c r="U2653" s="1011">
        <v>0</v>
      </c>
      <c r="V2653" s="1011">
        <v>0</v>
      </c>
      <c r="W2653" s="1011" t="s">
        <v>1511</v>
      </c>
      <c r="X2653" s="1011" t="s">
        <v>1331</v>
      </c>
      <c r="Y2653" s="1011" t="s">
        <v>1512</v>
      </c>
      <c r="AA2653" s="1011" t="s">
        <v>1513</v>
      </c>
      <c r="AB2653" s="1011" t="s">
        <v>140</v>
      </c>
    </row>
    <row r="2654" spans="1:28" x14ac:dyDescent="0.25">
      <c r="A2654" s="1011">
        <v>34165688</v>
      </c>
      <c r="B2654" s="1011" t="s">
        <v>2335</v>
      </c>
      <c r="C2654" s="1011" t="s">
        <v>1326</v>
      </c>
      <c r="D2654" s="1011" t="s">
        <v>1</v>
      </c>
      <c r="E2654" s="1011" t="s">
        <v>135</v>
      </c>
      <c r="F2654" s="1011" t="s">
        <v>6</v>
      </c>
      <c r="G2654" s="1011" t="s">
        <v>6</v>
      </c>
      <c r="H2654" s="1011" t="s">
        <v>1394</v>
      </c>
      <c r="I2654" s="1011" t="s">
        <v>2336</v>
      </c>
      <c r="J2654" s="1011" t="s">
        <v>1354</v>
      </c>
      <c r="K2654" s="1011" t="s">
        <v>1329</v>
      </c>
      <c r="L2654" s="1011" t="s">
        <v>47</v>
      </c>
      <c r="M2654" s="1011" t="s">
        <v>198</v>
      </c>
      <c r="N2654" s="1011">
        <v>0</v>
      </c>
      <c r="O2654" s="1011">
        <v>0</v>
      </c>
      <c r="P2654" s="1011">
        <v>0</v>
      </c>
      <c r="Q2654" s="1011">
        <v>0</v>
      </c>
      <c r="R2654" s="1011">
        <v>0</v>
      </c>
      <c r="S2654" s="1011">
        <v>0</v>
      </c>
      <c r="T2654" s="1011">
        <v>0</v>
      </c>
      <c r="U2654" s="1011">
        <v>0</v>
      </c>
      <c r="V2654" s="1011">
        <v>0</v>
      </c>
      <c r="W2654" s="1011" t="s">
        <v>1355</v>
      </c>
      <c r="X2654" s="1011" t="s">
        <v>1331</v>
      </c>
      <c r="Y2654" s="1011" t="s">
        <v>2337</v>
      </c>
      <c r="AA2654" s="1011" t="s">
        <v>2338</v>
      </c>
      <c r="AB2654" s="1011" t="s">
        <v>140</v>
      </c>
    </row>
    <row r="2655" spans="1:28" x14ac:dyDescent="0.25">
      <c r="A2655" s="1011">
        <v>93754380</v>
      </c>
      <c r="B2655" s="1011" t="s">
        <v>2433</v>
      </c>
      <c r="C2655" s="1011" t="s">
        <v>1326</v>
      </c>
      <c r="D2655" s="1011" t="s">
        <v>113</v>
      </c>
      <c r="E2655" s="1011" t="s">
        <v>135</v>
      </c>
      <c r="F2655" s="1011" t="s">
        <v>267</v>
      </c>
      <c r="G2655" s="1011" t="s">
        <v>1687</v>
      </c>
      <c r="H2655" s="1011" t="s">
        <v>1394</v>
      </c>
      <c r="I2655" s="1011" t="s">
        <v>2434</v>
      </c>
      <c r="J2655" s="1011" t="s">
        <v>1559</v>
      </c>
      <c r="K2655" s="1011" t="s">
        <v>1329</v>
      </c>
      <c r="L2655" s="1011" t="s">
        <v>47</v>
      </c>
      <c r="M2655" s="1011" t="s">
        <v>198</v>
      </c>
      <c r="N2655" s="1011">
        <v>0</v>
      </c>
      <c r="O2655" s="1011">
        <v>0</v>
      </c>
      <c r="P2655" s="1011">
        <v>0</v>
      </c>
      <c r="Q2655" s="1011">
        <v>0</v>
      </c>
      <c r="R2655" s="1011">
        <v>0</v>
      </c>
      <c r="S2655" s="1011">
        <v>0</v>
      </c>
      <c r="T2655" s="1011">
        <v>0</v>
      </c>
      <c r="U2655" s="1011">
        <v>0</v>
      </c>
      <c r="V2655" s="1011">
        <v>0</v>
      </c>
      <c r="W2655" s="1011" t="s">
        <v>1560</v>
      </c>
      <c r="X2655" s="1011" t="s">
        <v>1331</v>
      </c>
      <c r="Y2655" s="1011" t="s">
        <v>2435</v>
      </c>
      <c r="AA2655" s="1011" t="s">
        <v>2436</v>
      </c>
      <c r="AB2655" s="1011" t="s">
        <v>140</v>
      </c>
    </row>
    <row r="2656" spans="1:28" x14ac:dyDescent="0.25">
      <c r="A2656" s="1011">
        <v>4162996</v>
      </c>
      <c r="B2656" s="1011" t="s">
        <v>1473</v>
      </c>
      <c r="C2656" s="1011" t="s">
        <v>1326</v>
      </c>
      <c r="D2656" s="1011" t="s">
        <v>1</v>
      </c>
      <c r="E2656" s="1011" t="s">
        <v>135</v>
      </c>
      <c r="F2656" s="1011" t="s">
        <v>34</v>
      </c>
      <c r="G2656" s="1011" t="s">
        <v>34</v>
      </c>
      <c r="H2656" s="1011" t="s">
        <v>1394</v>
      </c>
      <c r="I2656" s="1011" t="s">
        <v>1474</v>
      </c>
      <c r="J2656" s="1011" t="s">
        <v>1475</v>
      </c>
      <c r="K2656" s="1011" t="s">
        <v>1329</v>
      </c>
      <c r="L2656" s="1011" t="s">
        <v>47</v>
      </c>
      <c r="M2656" s="1011" t="s">
        <v>198</v>
      </c>
      <c r="N2656" s="1011">
        <v>0</v>
      </c>
      <c r="O2656" s="1011">
        <v>0</v>
      </c>
      <c r="P2656" s="1011">
        <v>0</v>
      </c>
      <c r="Q2656" s="1011">
        <v>0</v>
      </c>
      <c r="R2656" s="1011">
        <v>0</v>
      </c>
      <c r="S2656" s="1011">
        <v>0</v>
      </c>
      <c r="T2656" s="1011">
        <v>0</v>
      </c>
      <c r="U2656" s="1011">
        <v>0</v>
      </c>
      <c r="V2656" s="1011">
        <v>0</v>
      </c>
      <c r="W2656" s="1011" t="s">
        <v>1476</v>
      </c>
      <c r="X2656" s="1011" t="s">
        <v>1331</v>
      </c>
      <c r="Y2656" s="1011" t="s">
        <v>1477</v>
      </c>
      <c r="AA2656" s="1011" t="s">
        <v>1478</v>
      </c>
      <c r="AB2656" s="1011" t="s">
        <v>140</v>
      </c>
    </row>
    <row r="2657" spans="1:28" x14ac:dyDescent="0.25">
      <c r="A2657" s="1011">
        <v>53752606</v>
      </c>
      <c r="B2657" s="1011" t="s">
        <v>2411</v>
      </c>
      <c r="C2657" s="1011" t="s">
        <v>1326</v>
      </c>
      <c r="D2657" s="1011" t="s">
        <v>1</v>
      </c>
      <c r="E2657" s="1011" t="s">
        <v>135</v>
      </c>
      <c r="F2657" s="1011" t="s">
        <v>11</v>
      </c>
      <c r="G2657" s="1011" t="s">
        <v>11</v>
      </c>
      <c r="H2657" s="1011" t="s">
        <v>88</v>
      </c>
      <c r="I2657" s="1011" t="s">
        <v>2412</v>
      </c>
      <c r="J2657" s="1011" t="s">
        <v>1663</v>
      </c>
      <c r="K2657" s="1011" t="s">
        <v>1329</v>
      </c>
      <c r="L2657" s="1011" t="s">
        <v>47</v>
      </c>
      <c r="M2657" s="1011" t="s">
        <v>198</v>
      </c>
      <c r="N2657" s="1011">
        <v>4</v>
      </c>
      <c r="O2657" s="1011">
        <v>0</v>
      </c>
      <c r="P2657" s="1011">
        <v>60</v>
      </c>
      <c r="Q2657" s="1011">
        <v>647.87</v>
      </c>
      <c r="R2657" s="1011">
        <v>138.87</v>
      </c>
      <c r="S2657" s="1011">
        <v>6.4008218299999999</v>
      </c>
      <c r="T2657" s="1011">
        <v>0</v>
      </c>
      <c r="U2657" s="1011">
        <v>0</v>
      </c>
      <c r="V2657" s="1011">
        <v>138.87</v>
      </c>
      <c r="W2657" s="1011" t="s">
        <v>1664</v>
      </c>
      <c r="X2657" s="1011" t="s">
        <v>1331</v>
      </c>
      <c r="Y2657" s="1011" t="s">
        <v>2413</v>
      </c>
      <c r="AA2657" s="1011" t="s">
        <v>2414</v>
      </c>
      <c r="AB2657" s="1011" t="s">
        <v>140</v>
      </c>
    </row>
    <row r="2658" spans="1:28" x14ac:dyDescent="0.25">
      <c r="A2658" s="1011">
        <v>94067154</v>
      </c>
      <c r="B2658" s="1011" t="s">
        <v>1340</v>
      </c>
      <c r="C2658" s="1011" t="s">
        <v>1326</v>
      </c>
      <c r="D2658" s="1011" t="s">
        <v>1</v>
      </c>
      <c r="E2658" s="1011" t="s">
        <v>135</v>
      </c>
      <c r="F2658" s="1011" t="s">
        <v>0</v>
      </c>
      <c r="G2658" s="1011" t="s">
        <v>0</v>
      </c>
      <c r="H2658" s="1011" t="s">
        <v>96</v>
      </c>
      <c r="I2658" s="1011" t="s">
        <v>1341</v>
      </c>
      <c r="J2658" s="1011" t="s">
        <v>1342</v>
      </c>
      <c r="K2658" s="1011" t="s">
        <v>1329</v>
      </c>
      <c r="L2658" s="1011" t="s">
        <v>47</v>
      </c>
      <c r="M2658" s="1011" t="s">
        <v>198</v>
      </c>
      <c r="N2658" s="1011">
        <v>8</v>
      </c>
      <c r="O2658" s="1011">
        <v>2</v>
      </c>
      <c r="P2658" s="1011">
        <v>45.3</v>
      </c>
      <c r="Q2658" s="1011">
        <v>73.97</v>
      </c>
      <c r="R2658" s="1011">
        <v>31.92</v>
      </c>
      <c r="S2658" s="1011">
        <v>15.37182763</v>
      </c>
      <c r="T2658" s="1011">
        <v>0</v>
      </c>
      <c r="U2658" s="1011">
        <v>0</v>
      </c>
      <c r="V2658" s="1011">
        <v>31.92</v>
      </c>
      <c r="W2658" s="1011" t="s">
        <v>1343</v>
      </c>
      <c r="X2658" s="1011" t="s">
        <v>1331</v>
      </c>
      <c r="Y2658" s="1011" t="s">
        <v>1344</v>
      </c>
      <c r="AA2658" s="1011" t="s">
        <v>1345</v>
      </c>
      <c r="AB2658" s="1011" t="s">
        <v>140</v>
      </c>
    </row>
    <row r="2659" spans="1:28" x14ac:dyDescent="0.25">
      <c r="A2659" s="1011">
        <v>44220424</v>
      </c>
      <c r="B2659" s="1011" t="s">
        <v>1443</v>
      </c>
      <c r="C2659" s="1011" t="s">
        <v>1326</v>
      </c>
      <c r="D2659" s="1011" t="s">
        <v>1</v>
      </c>
      <c r="E2659" s="1011" t="s">
        <v>135</v>
      </c>
      <c r="F2659" s="1011" t="s">
        <v>20</v>
      </c>
      <c r="G2659" s="1011" t="s">
        <v>20</v>
      </c>
      <c r="H2659" s="1011" t="s">
        <v>93</v>
      </c>
      <c r="I2659" s="1011" t="s">
        <v>1444</v>
      </c>
      <c r="J2659" s="1011" t="s">
        <v>1445</v>
      </c>
      <c r="K2659" s="1011" t="s">
        <v>1329</v>
      </c>
      <c r="L2659" s="1011" t="s">
        <v>47</v>
      </c>
      <c r="M2659" s="1011" t="s">
        <v>198</v>
      </c>
      <c r="N2659" s="1011">
        <v>1</v>
      </c>
      <c r="O2659" s="1011">
        <v>0</v>
      </c>
      <c r="P2659" s="1011">
        <v>9.94</v>
      </c>
      <c r="Q2659" s="1011">
        <v>55.07</v>
      </c>
      <c r="R2659" s="1011">
        <v>7.02</v>
      </c>
      <c r="S2659" s="1011">
        <v>1.8082116699999999</v>
      </c>
      <c r="T2659" s="1011">
        <v>0</v>
      </c>
      <c r="U2659" s="1011">
        <v>0</v>
      </c>
      <c r="V2659" s="1011">
        <v>7.02</v>
      </c>
      <c r="W2659" s="1011" t="s">
        <v>1446</v>
      </c>
      <c r="X2659" s="1011" t="s">
        <v>1331</v>
      </c>
      <c r="Y2659" s="1011" t="s">
        <v>1447</v>
      </c>
      <c r="AA2659" s="1011" t="s">
        <v>1448</v>
      </c>
      <c r="AB2659" s="1011" t="s">
        <v>140</v>
      </c>
    </row>
    <row r="2660" spans="1:28" x14ac:dyDescent="0.25">
      <c r="A2660" s="1011">
        <v>44159820</v>
      </c>
      <c r="B2660" s="1011" t="s">
        <v>1629</v>
      </c>
      <c r="C2660" s="1011" t="s">
        <v>1326</v>
      </c>
      <c r="D2660" s="1011" t="s">
        <v>1</v>
      </c>
      <c r="E2660" s="1011" t="s">
        <v>135</v>
      </c>
      <c r="F2660" s="1011" t="s">
        <v>14</v>
      </c>
      <c r="G2660" s="1011" t="s">
        <v>14</v>
      </c>
      <c r="H2660" s="1011" t="s">
        <v>529</v>
      </c>
      <c r="I2660" s="1011" t="s">
        <v>1630</v>
      </c>
      <c r="J2660" s="1011" t="s">
        <v>1416</v>
      </c>
      <c r="K2660" s="1011" t="s">
        <v>1329</v>
      </c>
      <c r="L2660" s="1011" t="s">
        <v>47</v>
      </c>
      <c r="M2660" s="1011" t="s">
        <v>198</v>
      </c>
      <c r="N2660" s="1011">
        <v>5</v>
      </c>
      <c r="O2660" s="1011">
        <v>4</v>
      </c>
      <c r="P2660" s="1011">
        <v>80.989999999999995</v>
      </c>
      <c r="Q2660" s="1011">
        <v>946.94</v>
      </c>
      <c r="R2660" s="1011">
        <v>108.16785965</v>
      </c>
      <c r="S2660" s="1011">
        <v>12.251838469999999</v>
      </c>
      <c r="T2660" s="1011">
        <v>8.7859649999999997E-2</v>
      </c>
      <c r="U2660" s="1011">
        <v>0</v>
      </c>
      <c r="V2660" s="1011">
        <v>108.08</v>
      </c>
      <c r="W2660" s="1011" t="s">
        <v>1397</v>
      </c>
      <c r="X2660" s="1011" t="s">
        <v>1331</v>
      </c>
      <c r="Y2660" s="1011" t="s">
        <v>1631</v>
      </c>
      <c r="AA2660" s="1011" t="s">
        <v>1632</v>
      </c>
      <c r="AB2660" s="1011" t="s">
        <v>140</v>
      </c>
    </row>
    <row r="2661" spans="1:28" x14ac:dyDescent="0.25">
      <c r="A2661" s="1011">
        <v>63768766</v>
      </c>
      <c r="B2661" s="1011" t="s">
        <v>2215</v>
      </c>
      <c r="C2661" s="1011" t="s">
        <v>1326</v>
      </c>
      <c r="D2661" s="1011" t="s">
        <v>1</v>
      </c>
      <c r="E2661" s="1011" t="s">
        <v>135</v>
      </c>
      <c r="F2661" s="1011" t="s">
        <v>36</v>
      </c>
      <c r="G2661" s="1011" t="s">
        <v>36</v>
      </c>
      <c r="H2661" s="1011" t="s">
        <v>104</v>
      </c>
      <c r="I2661" s="1011" t="s">
        <v>1688</v>
      </c>
      <c r="J2661" s="1011" t="s">
        <v>1416</v>
      </c>
      <c r="K2661" s="1011" t="s">
        <v>1329</v>
      </c>
      <c r="L2661" s="1011" t="s">
        <v>47</v>
      </c>
      <c r="M2661" s="1011" t="s">
        <v>198</v>
      </c>
      <c r="N2661" s="1011">
        <v>1</v>
      </c>
      <c r="O2661" s="1011">
        <v>1</v>
      </c>
      <c r="P2661" s="1011">
        <v>16</v>
      </c>
      <c r="Q2661" s="1011">
        <v>59.95</v>
      </c>
      <c r="R2661" s="1011">
        <v>2.15</v>
      </c>
      <c r="S2661" s="1011">
        <v>7.6076223299999999</v>
      </c>
      <c r="T2661" s="1011">
        <v>0</v>
      </c>
      <c r="U2661" s="1011">
        <v>0</v>
      </c>
      <c r="V2661" s="1011">
        <v>2.15</v>
      </c>
      <c r="W2661" s="1011" t="s">
        <v>1397</v>
      </c>
      <c r="X2661" s="1011" t="s">
        <v>1331</v>
      </c>
      <c r="Y2661" s="1011" t="s">
        <v>2216</v>
      </c>
      <c r="AA2661" s="1011" t="s">
        <v>2217</v>
      </c>
      <c r="AB2661" s="1011" t="s">
        <v>140</v>
      </c>
    </row>
    <row r="2662" spans="1:28" x14ac:dyDescent="0.25">
      <c r="A2662" s="1011">
        <v>94174273</v>
      </c>
      <c r="B2662" s="1011" t="s">
        <v>2310</v>
      </c>
      <c r="C2662" s="1011" t="s">
        <v>417</v>
      </c>
      <c r="D2662" s="1011" t="s">
        <v>113</v>
      </c>
      <c r="E2662" s="1011" t="s">
        <v>135</v>
      </c>
      <c r="F2662" s="1011" t="s">
        <v>267</v>
      </c>
      <c r="G2662" s="1011" t="s">
        <v>1687</v>
      </c>
      <c r="H2662" s="1011" t="s">
        <v>92</v>
      </c>
      <c r="I2662" s="1011" t="s">
        <v>2311</v>
      </c>
      <c r="J2662" s="1011" t="s">
        <v>1354</v>
      </c>
      <c r="K2662" s="1011" t="s">
        <v>1329</v>
      </c>
      <c r="L2662" s="1011" t="s">
        <v>47</v>
      </c>
      <c r="M2662" s="1011" t="s">
        <v>198</v>
      </c>
      <c r="N2662" s="1011">
        <v>1</v>
      </c>
      <c r="O2662" s="1011">
        <v>1</v>
      </c>
      <c r="P2662" s="1011">
        <v>23</v>
      </c>
      <c r="Q2662" s="1011">
        <v>34.619999999999997</v>
      </c>
      <c r="R2662" s="1011">
        <v>9.41</v>
      </c>
      <c r="S2662" s="1011">
        <v>9.6723848799999992</v>
      </c>
      <c r="T2662" s="1011">
        <v>0</v>
      </c>
      <c r="U2662" s="1011">
        <v>0</v>
      </c>
      <c r="V2662" s="1011">
        <v>9.41</v>
      </c>
      <c r="W2662" s="1011" t="s">
        <v>1355</v>
      </c>
      <c r="X2662" s="1011" t="s">
        <v>1331</v>
      </c>
      <c r="Y2662" s="1011" t="s">
        <v>2312</v>
      </c>
      <c r="AA2662" s="1011" t="s">
        <v>2313</v>
      </c>
      <c r="AB2662" s="1011" t="s">
        <v>140</v>
      </c>
    </row>
    <row r="2663" spans="1:28" x14ac:dyDescent="0.25">
      <c r="A2663" s="1011">
        <v>84165521</v>
      </c>
      <c r="B2663" s="1011" t="s">
        <v>1958</v>
      </c>
      <c r="C2663" s="1011" t="s">
        <v>1326</v>
      </c>
      <c r="D2663" s="1011" t="s">
        <v>1</v>
      </c>
      <c r="E2663" s="1011" t="s">
        <v>135</v>
      </c>
      <c r="F2663" s="1011" t="s">
        <v>20</v>
      </c>
      <c r="G2663" s="1011" t="s">
        <v>20</v>
      </c>
      <c r="H2663" s="1011" t="s">
        <v>1394</v>
      </c>
      <c r="I2663" s="1011" t="s">
        <v>1327</v>
      </c>
      <c r="J2663" s="1011" t="s">
        <v>1328</v>
      </c>
      <c r="K2663" s="1011" t="s">
        <v>1329</v>
      </c>
      <c r="L2663" s="1011" t="s">
        <v>47</v>
      </c>
      <c r="M2663" s="1011" t="s">
        <v>198</v>
      </c>
      <c r="N2663" s="1011">
        <v>0</v>
      </c>
      <c r="O2663" s="1011">
        <v>0</v>
      </c>
      <c r="P2663" s="1011">
        <v>0</v>
      </c>
      <c r="Q2663" s="1011">
        <v>0</v>
      </c>
      <c r="R2663" s="1011">
        <v>0</v>
      </c>
      <c r="S2663" s="1011">
        <v>0</v>
      </c>
      <c r="T2663" s="1011">
        <v>0</v>
      </c>
      <c r="U2663" s="1011">
        <v>0</v>
      </c>
      <c r="V2663" s="1011">
        <v>0</v>
      </c>
      <c r="W2663" s="1011" t="s">
        <v>1330</v>
      </c>
      <c r="X2663" s="1011" t="s">
        <v>1331</v>
      </c>
      <c r="Y2663" s="1011" t="s">
        <v>1959</v>
      </c>
      <c r="AA2663" s="1011" t="s">
        <v>1921</v>
      </c>
      <c r="AB2663" s="1011" t="s">
        <v>140</v>
      </c>
    </row>
    <row r="2664" spans="1:28" x14ac:dyDescent="0.25">
      <c r="A2664" s="1011">
        <v>23994155</v>
      </c>
      <c r="B2664" s="1011" t="s">
        <v>2260</v>
      </c>
      <c r="C2664" s="1011" t="s">
        <v>1326</v>
      </c>
      <c r="D2664" s="1011" t="s">
        <v>113</v>
      </c>
      <c r="E2664" s="1011" t="s">
        <v>135</v>
      </c>
      <c r="F2664" s="1011" t="s">
        <v>267</v>
      </c>
      <c r="G2664" s="1011" t="s">
        <v>1687</v>
      </c>
      <c r="H2664" s="1011" t="s">
        <v>104</v>
      </c>
      <c r="I2664" s="1011" t="s">
        <v>2261</v>
      </c>
      <c r="J2664" s="1011" t="s">
        <v>1445</v>
      </c>
      <c r="K2664" s="1011" t="s">
        <v>1329</v>
      </c>
      <c r="L2664" s="1011" t="s">
        <v>47</v>
      </c>
      <c r="M2664" s="1011" t="s">
        <v>198</v>
      </c>
      <c r="N2664" s="1011">
        <v>12</v>
      </c>
      <c r="O2664" s="1011">
        <v>8</v>
      </c>
      <c r="P2664" s="1011">
        <v>229.8</v>
      </c>
      <c r="Q2664" s="1011">
        <v>527.41999999999996</v>
      </c>
      <c r="R2664" s="1011">
        <v>96.91</v>
      </c>
      <c r="S2664" s="1011">
        <v>45.749283859999998</v>
      </c>
      <c r="T2664" s="1011">
        <v>0</v>
      </c>
      <c r="U2664" s="1011">
        <v>0</v>
      </c>
      <c r="V2664" s="1011">
        <v>96.91</v>
      </c>
      <c r="W2664" s="1011" t="s">
        <v>1446</v>
      </c>
      <c r="X2664" s="1011" t="s">
        <v>1331</v>
      </c>
      <c r="Y2664" s="1011" t="s">
        <v>2262</v>
      </c>
      <c r="AA2664" s="1011" t="s">
        <v>2263</v>
      </c>
      <c r="AB2664" s="1011" t="s">
        <v>140</v>
      </c>
    </row>
    <row r="2665" spans="1:28" x14ac:dyDescent="0.25">
      <c r="A2665" s="1011">
        <v>24043473</v>
      </c>
      <c r="B2665" s="1011" t="s">
        <v>2559</v>
      </c>
      <c r="C2665" s="1011" t="s">
        <v>1326</v>
      </c>
      <c r="D2665" s="1011" t="s">
        <v>1</v>
      </c>
      <c r="E2665" s="1011" t="s">
        <v>135</v>
      </c>
      <c r="F2665" s="1011" t="s">
        <v>38</v>
      </c>
      <c r="G2665" s="1011" t="s">
        <v>38</v>
      </c>
      <c r="H2665" s="1011" t="s">
        <v>102</v>
      </c>
      <c r="I2665" s="1011" t="s">
        <v>2560</v>
      </c>
      <c r="J2665" s="1011" t="s">
        <v>2561</v>
      </c>
      <c r="K2665" s="1011" t="s">
        <v>1329</v>
      </c>
      <c r="L2665" s="1011" t="s">
        <v>47</v>
      </c>
      <c r="M2665" s="1011" t="s">
        <v>198</v>
      </c>
      <c r="N2665" s="1011">
        <v>43</v>
      </c>
      <c r="O2665" s="1011">
        <v>0</v>
      </c>
      <c r="P2665" s="1011">
        <v>2195.48</v>
      </c>
      <c r="Q2665" s="1011">
        <v>3722.11</v>
      </c>
      <c r="R2665" s="1011">
        <v>95.654486449999993</v>
      </c>
      <c r="S2665" s="1011">
        <v>1.3674576300000001</v>
      </c>
      <c r="T2665" s="1011">
        <v>7.0644864500000004</v>
      </c>
      <c r="U2665" s="1011">
        <v>0</v>
      </c>
      <c r="V2665" s="1011">
        <v>88.59</v>
      </c>
      <c r="W2665" s="1011" t="s">
        <v>2562</v>
      </c>
      <c r="X2665" s="1011" t="s">
        <v>2430</v>
      </c>
      <c r="Y2665" s="1011" t="s">
        <v>2563</v>
      </c>
      <c r="AA2665" s="1011" t="s">
        <v>2564</v>
      </c>
      <c r="AB2665" s="1011" t="s">
        <v>140</v>
      </c>
    </row>
    <row r="2666" spans="1:28" x14ac:dyDescent="0.25">
      <c r="A2666" s="1011">
        <v>83764498</v>
      </c>
      <c r="B2666" s="1011" t="s">
        <v>1572</v>
      </c>
      <c r="C2666" s="1011" t="s">
        <v>1326</v>
      </c>
      <c r="D2666" s="1011" t="s">
        <v>1</v>
      </c>
      <c r="E2666" s="1011" t="s">
        <v>135</v>
      </c>
      <c r="F2666" s="1011" t="s">
        <v>34</v>
      </c>
      <c r="G2666" s="1011" t="s">
        <v>34</v>
      </c>
      <c r="H2666" s="1011" t="s">
        <v>91</v>
      </c>
      <c r="I2666" s="1011" t="s">
        <v>1573</v>
      </c>
      <c r="J2666" s="1011" t="s">
        <v>1574</v>
      </c>
      <c r="K2666" s="1011" t="s">
        <v>1329</v>
      </c>
      <c r="L2666" s="1011" t="s">
        <v>47</v>
      </c>
      <c r="M2666" s="1011" t="s">
        <v>198</v>
      </c>
      <c r="N2666" s="1011">
        <v>100</v>
      </c>
      <c r="O2666" s="1011">
        <v>85</v>
      </c>
      <c r="P2666" s="1011">
        <v>3506.65</v>
      </c>
      <c r="Q2666" s="1011">
        <v>6376.01</v>
      </c>
      <c r="R2666" s="1011">
        <v>730.87000130000001</v>
      </c>
      <c r="S2666" s="1011">
        <v>484.21049985000002</v>
      </c>
      <c r="T2666" s="1011">
        <v>1.3E-6</v>
      </c>
      <c r="U2666" s="1011">
        <v>0</v>
      </c>
      <c r="V2666" s="1011">
        <v>730.87</v>
      </c>
      <c r="W2666" s="1011" t="s">
        <v>1575</v>
      </c>
      <c r="X2666" s="1011" t="s">
        <v>1331</v>
      </c>
      <c r="Y2666" s="1011" t="s">
        <v>1576</v>
      </c>
      <c r="AA2666" s="1011" t="s">
        <v>1577</v>
      </c>
      <c r="AB2666" s="1011" t="s">
        <v>140</v>
      </c>
    </row>
    <row r="2667" spans="1:28" x14ac:dyDescent="0.25">
      <c r="A2667" s="1011">
        <v>3753290</v>
      </c>
      <c r="B2667" s="1011" t="s">
        <v>2147</v>
      </c>
      <c r="C2667" s="1011" t="s">
        <v>1326</v>
      </c>
      <c r="D2667" s="1011" t="s">
        <v>1</v>
      </c>
      <c r="E2667" s="1011" t="s">
        <v>135</v>
      </c>
      <c r="F2667" s="1011" t="s">
        <v>6</v>
      </c>
      <c r="G2667" s="1011" t="s">
        <v>6</v>
      </c>
      <c r="H2667" s="1011" t="s">
        <v>88</v>
      </c>
      <c r="I2667" s="1011" t="s">
        <v>2148</v>
      </c>
      <c r="J2667" s="1011" t="s">
        <v>1371</v>
      </c>
      <c r="K2667" s="1011" t="s">
        <v>1329</v>
      </c>
      <c r="L2667" s="1011" t="s">
        <v>47</v>
      </c>
      <c r="M2667" s="1011" t="s">
        <v>198</v>
      </c>
      <c r="N2667" s="1011">
        <v>192</v>
      </c>
      <c r="O2667" s="1011">
        <v>188</v>
      </c>
      <c r="P2667" s="1011">
        <v>2010</v>
      </c>
      <c r="Q2667" s="1011">
        <v>26074.73</v>
      </c>
      <c r="R2667" s="1011">
        <v>2883.23</v>
      </c>
      <c r="S2667" s="1011">
        <v>1229.35782313</v>
      </c>
      <c r="T2667" s="1011">
        <v>0</v>
      </c>
      <c r="U2667" s="1011">
        <v>0</v>
      </c>
      <c r="V2667" s="1011">
        <v>2883.23</v>
      </c>
      <c r="W2667" s="1011" t="s">
        <v>1372</v>
      </c>
      <c r="X2667" s="1011" t="s">
        <v>1331</v>
      </c>
      <c r="Y2667" s="1011" t="s">
        <v>2149</v>
      </c>
      <c r="AA2667" s="1011" t="s">
        <v>2150</v>
      </c>
      <c r="AB2667" s="1011" t="s">
        <v>140</v>
      </c>
    </row>
    <row r="2668" spans="1:28" x14ac:dyDescent="0.25">
      <c r="A2668" s="1011">
        <v>74112996</v>
      </c>
      <c r="B2668" s="1011" t="s">
        <v>1714</v>
      </c>
      <c r="C2668" s="1011" t="s">
        <v>1326</v>
      </c>
      <c r="D2668" s="1011" t="s">
        <v>1</v>
      </c>
      <c r="E2668" s="1011" t="s">
        <v>135</v>
      </c>
      <c r="F2668" s="1011" t="s">
        <v>6</v>
      </c>
      <c r="G2668" s="1011" t="s">
        <v>6</v>
      </c>
      <c r="H2668" s="1011" t="s">
        <v>86</v>
      </c>
      <c r="I2668" s="1011" t="s">
        <v>1715</v>
      </c>
      <c r="J2668" s="1011" t="s">
        <v>1405</v>
      </c>
      <c r="K2668" s="1011" t="s">
        <v>1329</v>
      </c>
      <c r="L2668" s="1011" t="s">
        <v>47</v>
      </c>
      <c r="M2668" s="1011" t="s">
        <v>198</v>
      </c>
      <c r="N2668" s="1011">
        <v>27</v>
      </c>
      <c r="O2668" s="1011">
        <v>2</v>
      </c>
      <c r="P2668" s="1011">
        <v>542</v>
      </c>
      <c r="Q2668" s="1011">
        <v>1054.93</v>
      </c>
      <c r="R2668" s="1011">
        <v>250.91</v>
      </c>
      <c r="S2668" s="1011">
        <v>137.72</v>
      </c>
      <c r="T2668" s="1011">
        <v>0</v>
      </c>
      <c r="U2668" s="1011">
        <v>0</v>
      </c>
      <c r="V2668" s="1011">
        <v>250.91</v>
      </c>
      <c r="W2668" s="1011" t="s">
        <v>1406</v>
      </c>
      <c r="X2668" s="1011" t="s">
        <v>1331</v>
      </c>
      <c r="Y2668" s="1011" t="s">
        <v>1716</v>
      </c>
      <c r="AA2668" s="1011" t="s">
        <v>1717</v>
      </c>
      <c r="AB2668" s="1011" t="s">
        <v>140</v>
      </c>
    </row>
    <row r="2669" spans="1:28" x14ac:dyDescent="0.25">
      <c r="A2669" s="1011">
        <v>74068347</v>
      </c>
      <c r="B2669" s="1011" t="s">
        <v>1741</v>
      </c>
      <c r="C2669" s="1011" t="s">
        <v>1326</v>
      </c>
      <c r="D2669" s="1011" t="s">
        <v>1</v>
      </c>
      <c r="E2669" s="1011" t="s">
        <v>135</v>
      </c>
      <c r="F2669" s="1011" t="s">
        <v>14</v>
      </c>
      <c r="G2669" s="1011" t="s">
        <v>14</v>
      </c>
      <c r="H2669" s="1011" t="s">
        <v>93</v>
      </c>
      <c r="I2669" s="1011" t="s">
        <v>1742</v>
      </c>
      <c r="J2669" s="1011" t="s">
        <v>1565</v>
      </c>
      <c r="K2669" s="1011" t="s">
        <v>1329</v>
      </c>
      <c r="L2669" s="1011" t="s">
        <v>47</v>
      </c>
      <c r="M2669" s="1011" t="s">
        <v>198</v>
      </c>
      <c r="N2669" s="1011">
        <v>750.16700000000003</v>
      </c>
      <c r="O2669" s="1011">
        <v>321.66699999999997</v>
      </c>
      <c r="P2669" s="1011">
        <v>14430.15</v>
      </c>
      <c r="Q2669" s="1011">
        <v>24461.78</v>
      </c>
      <c r="R2669" s="1011">
        <v>-10.5</v>
      </c>
      <c r="S2669" s="1011">
        <v>5075.72662193</v>
      </c>
      <c r="T2669" s="1011">
        <v>3.33</v>
      </c>
      <c r="U2669" s="1011">
        <v>1616.23</v>
      </c>
      <c r="V2669" s="1011">
        <v>1631.53</v>
      </c>
      <c r="W2669" s="1011" t="s">
        <v>65</v>
      </c>
      <c r="X2669" s="1011" t="s">
        <v>1331</v>
      </c>
      <c r="Y2669" s="1011" t="s">
        <v>1743</v>
      </c>
      <c r="AA2669" s="1011" t="s">
        <v>1744</v>
      </c>
      <c r="AB2669" s="1011" t="s">
        <v>140</v>
      </c>
    </row>
    <row r="2670" spans="1:28" x14ac:dyDescent="0.25">
      <c r="A2670" s="1011">
        <v>14089023</v>
      </c>
      <c r="B2670" s="1011" t="s">
        <v>2534</v>
      </c>
      <c r="C2670" s="1011" t="s">
        <v>1326</v>
      </c>
      <c r="D2670" s="1011" t="s">
        <v>1</v>
      </c>
      <c r="E2670" s="1011" t="s">
        <v>135</v>
      </c>
      <c r="F2670" s="1011" t="s">
        <v>36</v>
      </c>
      <c r="G2670" s="1011" t="s">
        <v>36</v>
      </c>
      <c r="H2670" s="1011" t="s">
        <v>95</v>
      </c>
      <c r="I2670" s="1011" t="s">
        <v>2535</v>
      </c>
      <c r="J2670" s="1011" t="s">
        <v>1396</v>
      </c>
      <c r="K2670" s="1011" t="s">
        <v>1329</v>
      </c>
      <c r="L2670" s="1011" t="s">
        <v>47</v>
      </c>
      <c r="M2670" s="1011" t="s">
        <v>198</v>
      </c>
      <c r="N2670" s="1011">
        <v>265</v>
      </c>
      <c r="O2670" s="1011">
        <v>261</v>
      </c>
      <c r="P2670" s="1011">
        <v>1197.71</v>
      </c>
      <c r="Q2670" s="1011">
        <v>4792.18</v>
      </c>
      <c r="R2670" s="1011">
        <v>148.59051918</v>
      </c>
      <c r="S2670" s="1011">
        <v>1910.32854112</v>
      </c>
      <c r="T2670" s="1011">
        <v>-0.13948082000000001</v>
      </c>
      <c r="U2670" s="1011">
        <v>0</v>
      </c>
      <c r="V2670" s="1011">
        <v>148.72999999999999</v>
      </c>
      <c r="W2670" s="1011" t="s">
        <v>1397</v>
      </c>
      <c r="X2670" s="1011" t="s">
        <v>1331</v>
      </c>
      <c r="Y2670" s="1011" t="s">
        <v>2536</v>
      </c>
      <c r="AA2670" s="1011" t="s">
        <v>2537</v>
      </c>
      <c r="AB2670" s="1011" t="s">
        <v>140</v>
      </c>
    </row>
    <row r="2671" spans="1:28" x14ac:dyDescent="0.25">
      <c r="A2671" s="1011">
        <v>43754282</v>
      </c>
      <c r="B2671" s="1011" t="s">
        <v>2125</v>
      </c>
      <c r="C2671" s="1011" t="s">
        <v>1326</v>
      </c>
      <c r="D2671" s="1011" t="s">
        <v>1</v>
      </c>
      <c r="E2671" s="1011" t="s">
        <v>135</v>
      </c>
      <c r="F2671" s="1011" t="s">
        <v>34</v>
      </c>
      <c r="G2671" s="1011" t="s">
        <v>34</v>
      </c>
      <c r="H2671" s="1011" t="s">
        <v>93</v>
      </c>
      <c r="I2671" s="1011" t="s">
        <v>1327</v>
      </c>
      <c r="J2671" s="1011" t="s">
        <v>1328</v>
      </c>
      <c r="K2671" s="1011" t="s">
        <v>1329</v>
      </c>
      <c r="L2671" s="1011" t="s">
        <v>47</v>
      </c>
      <c r="M2671" s="1011" t="s">
        <v>198</v>
      </c>
      <c r="N2671" s="1011">
        <v>375.5</v>
      </c>
      <c r="O2671" s="1011">
        <v>121.5</v>
      </c>
      <c r="P2671" s="1011">
        <v>7707.39</v>
      </c>
      <c r="Q2671" s="1011">
        <v>16086.56</v>
      </c>
      <c r="R2671" s="1011">
        <v>4148.43</v>
      </c>
      <c r="S2671" s="1011">
        <v>2975.4322010000001</v>
      </c>
      <c r="T2671" s="1011">
        <v>0</v>
      </c>
      <c r="U2671" s="1011">
        <v>0</v>
      </c>
      <c r="V2671" s="1011">
        <v>4148.43</v>
      </c>
      <c r="W2671" s="1011" t="s">
        <v>1330</v>
      </c>
      <c r="X2671" s="1011" t="s">
        <v>1331</v>
      </c>
      <c r="Y2671" s="1011" t="s">
        <v>2126</v>
      </c>
      <c r="AA2671" s="1011" t="s">
        <v>2127</v>
      </c>
      <c r="AB2671" s="1011" t="s">
        <v>140</v>
      </c>
    </row>
    <row r="2672" spans="1:28" x14ac:dyDescent="0.25">
      <c r="A2672" s="1011">
        <v>63885933</v>
      </c>
      <c r="B2672" s="1011" t="s">
        <v>1707</v>
      </c>
      <c r="C2672" s="1011" t="s">
        <v>417</v>
      </c>
      <c r="D2672" s="1011" t="s">
        <v>113</v>
      </c>
      <c r="E2672" s="1011" t="s">
        <v>135</v>
      </c>
      <c r="F2672" s="1011" t="s">
        <v>6</v>
      </c>
      <c r="G2672" s="1011" t="s">
        <v>6</v>
      </c>
      <c r="H2672" s="1011" t="s">
        <v>95</v>
      </c>
      <c r="I2672" s="1011" t="s">
        <v>1708</v>
      </c>
      <c r="J2672" s="1011" t="s">
        <v>1709</v>
      </c>
      <c r="K2672" s="1011" t="s">
        <v>1329</v>
      </c>
      <c r="L2672" s="1011" t="s">
        <v>47</v>
      </c>
      <c r="M2672" s="1011" t="s">
        <v>198</v>
      </c>
      <c r="N2672" s="1011">
        <v>356</v>
      </c>
      <c r="O2672" s="1011">
        <v>216</v>
      </c>
      <c r="P2672" s="1011">
        <v>3039.07</v>
      </c>
      <c r="Q2672" s="1011">
        <v>10330.950000000001</v>
      </c>
      <c r="R2672" s="1011">
        <v>60.842063090000003</v>
      </c>
      <c r="S2672" s="1011">
        <v>3571.4654723499998</v>
      </c>
      <c r="T2672" s="1011">
        <v>169.94206309</v>
      </c>
      <c r="U2672" s="1011">
        <v>1400.76</v>
      </c>
      <c r="V2672" s="1011">
        <v>1461.66</v>
      </c>
      <c r="W2672" s="1011" t="s">
        <v>1710</v>
      </c>
      <c r="X2672" s="1011" t="s">
        <v>1331</v>
      </c>
      <c r="Y2672" s="1011" t="s">
        <v>1711</v>
      </c>
      <c r="AA2672" s="1011" t="s">
        <v>1712</v>
      </c>
      <c r="AB2672" s="1011" t="s">
        <v>140</v>
      </c>
    </row>
    <row r="2673" spans="1:28" x14ac:dyDescent="0.25">
      <c r="A2673" s="1011">
        <v>34241125</v>
      </c>
      <c r="B2673" s="1011" t="s">
        <v>1987</v>
      </c>
      <c r="C2673" s="1011" t="s">
        <v>1326</v>
      </c>
      <c r="D2673" s="1011" t="s">
        <v>1</v>
      </c>
      <c r="E2673" s="1011" t="s">
        <v>135</v>
      </c>
      <c r="F2673" s="1011" t="s">
        <v>38</v>
      </c>
      <c r="G2673" s="1011" t="s">
        <v>38</v>
      </c>
      <c r="H2673" s="1011" t="s">
        <v>97</v>
      </c>
      <c r="I2673" s="1011" t="s">
        <v>1988</v>
      </c>
      <c r="J2673" s="1011" t="s">
        <v>1989</v>
      </c>
      <c r="K2673" s="1011" t="s">
        <v>1329</v>
      </c>
      <c r="L2673" s="1011" t="s">
        <v>47</v>
      </c>
      <c r="M2673" s="1011" t="s">
        <v>198</v>
      </c>
      <c r="N2673" s="1011">
        <v>870.83339999999998</v>
      </c>
      <c r="O2673" s="1011">
        <v>644.58339999999998</v>
      </c>
      <c r="P2673" s="1011">
        <v>15094.83</v>
      </c>
      <c r="Q2673" s="1011">
        <v>28999.38</v>
      </c>
      <c r="R2673" s="1011">
        <v>5184.7847743299999</v>
      </c>
      <c r="S2673" s="1011">
        <v>6866.6057357299997</v>
      </c>
      <c r="T2673" s="1011">
        <v>4.7743300000000002E-3</v>
      </c>
      <c r="U2673" s="1011">
        <v>0</v>
      </c>
      <c r="V2673" s="1011">
        <v>5184.78</v>
      </c>
      <c r="W2673" s="1011" t="s">
        <v>1990</v>
      </c>
      <c r="X2673" s="1011" t="s">
        <v>1331</v>
      </c>
      <c r="Y2673" s="1011" t="s">
        <v>1991</v>
      </c>
      <c r="AA2673" s="1011" t="s">
        <v>1992</v>
      </c>
      <c r="AB2673" s="1011" t="s">
        <v>140</v>
      </c>
    </row>
    <row r="2674" spans="1:28" x14ac:dyDescent="0.25">
      <c r="A2674" s="1011">
        <v>34241125</v>
      </c>
      <c r="B2674" s="1011" t="s">
        <v>1987</v>
      </c>
      <c r="C2674" s="1011" t="s">
        <v>1326</v>
      </c>
      <c r="D2674" s="1011" t="s">
        <v>1</v>
      </c>
      <c r="E2674" s="1011" t="s">
        <v>135</v>
      </c>
      <c r="F2674" s="1011" t="s">
        <v>38</v>
      </c>
      <c r="G2674" s="1011" t="s">
        <v>38</v>
      </c>
      <c r="H2674" s="1011" t="s">
        <v>99</v>
      </c>
      <c r="I2674" s="1011" t="s">
        <v>1988</v>
      </c>
      <c r="J2674" s="1011" t="s">
        <v>1989</v>
      </c>
      <c r="K2674" s="1011" t="s">
        <v>1329</v>
      </c>
      <c r="L2674" s="1011" t="s">
        <v>47</v>
      </c>
      <c r="M2674" s="1011" t="s">
        <v>198</v>
      </c>
      <c r="N2674" s="1011">
        <v>723</v>
      </c>
      <c r="O2674" s="1011">
        <v>597</v>
      </c>
      <c r="P2674" s="1011">
        <v>15132</v>
      </c>
      <c r="Q2674" s="1011">
        <v>26443.8</v>
      </c>
      <c r="R2674" s="1011">
        <v>1824.9669739200001</v>
      </c>
      <c r="S2674" s="1011">
        <v>4622.9611996800004</v>
      </c>
      <c r="T2674" s="1011">
        <v>-0.35302608000000002</v>
      </c>
      <c r="U2674" s="1011">
        <v>0</v>
      </c>
      <c r="V2674" s="1011">
        <v>1825.32</v>
      </c>
      <c r="W2674" s="1011" t="s">
        <v>1990</v>
      </c>
      <c r="X2674" s="1011" t="s">
        <v>1331</v>
      </c>
      <c r="Y2674" s="1011" t="s">
        <v>1991</v>
      </c>
      <c r="AA2674" s="1011" t="s">
        <v>1992</v>
      </c>
      <c r="AB2674" s="1011" t="s">
        <v>140</v>
      </c>
    </row>
    <row r="2675" spans="1:28" x14ac:dyDescent="0.25">
      <c r="A2675" s="1011">
        <v>23754112</v>
      </c>
      <c r="B2675" s="1011" t="s">
        <v>2385</v>
      </c>
      <c r="C2675" s="1011" t="s">
        <v>1326</v>
      </c>
      <c r="D2675" s="1011" t="s">
        <v>1</v>
      </c>
      <c r="E2675" s="1011" t="s">
        <v>135</v>
      </c>
      <c r="F2675" s="1011" t="s">
        <v>6</v>
      </c>
      <c r="G2675" s="1011" t="s">
        <v>6</v>
      </c>
      <c r="H2675" s="1011" t="s">
        <v>98</v>
      </c>
      <c r="I2675" s="1011" t="s">
        <v>1601</v>
      </c>
      <c r="J2675" s="1011" t="s">
        <v>1602</v>
      </c>
      <c r="K2675" s="1011" t="s">
        <v>1329</v>
      </c>
      <c r="L2675" s="1011" t="s">
        <v>47</v>
      </c>
      <c r="M2675" s="1011" t="s">
        <v>198</v>
      </c>
      <c r="N2675" s="1011">
        <v>316.75</v>
      </c>
      <c r="O2675" s="1011">
        <v>312.75</v>
      </c>
      <c r="P2675" s="1011">
        <v>7167.76</v>
      </c>
      <c r="Q2675" s="1011">
        <v>4609.3100000000004</v>
      </c>
      <c r="R2675" s="1011">
        <v>-561.30999999999995</v>
      </c>
      <c r="S2675" s="1011">
        <v>1240.11250688</v>
      </c>
      <c r="T2675" s="1011">
        <v>0</v>
      </c>
      <c r="U2675" s="1011">
        <v>0</v>
      </c>
      <c r="V2675" s="1011">
        <v>-561.30999999999995</v>
      </c>
      <c r="W2675" s="1011" t="s">
        <v>1603</v>
      </c>
      <c r="X2675" s="1011" t="s">
        <v>1331</v>
      </c>
      <c r="Y2675" s="1011" t="s">
        <v>2386</v>
      </c>
      <c r="AA2675" s="1011" t="s">
        <v>2387</v>
      </c>
      <c r="AB2675" s="1011" t="s">
        <v>140</v>
      </c>
    </row>
    <row r="2676" spans="1:28" x14ac:dyDescent="0.25">
      <c r="A2676" s="1011">
        <v>43753961</v>
      </c>
      <c r="B2676" s="1011" t="s">
        <v>1997</v>
      </c>
      <c r="C2676" s="1011" t="s">
        <v>1326</v>
      </c>
      <c r="D2676" s="1011" t="s">
        <v>1</v>
      </c>
      <c r="E2676" s="1011" t="s">
        <v>135</v>
      </c>
      <c r="F2676" s="1011" t="s">
        <v>45</v>
      </c>
      <c r="G2676" s="1011" t="s">
        <v>45</v>
      </c>
      <c r="H2676" s="1011" t="s">
        <v>97</v>
      </c>
      <c r="I2676" s="1011" t="s">
        <v>1903</v>
      </c>
      <c r="J2676" s="1011" t="s">
        <v>1904</v>
      </c>
      <c r="K2676" s="1011" t="s">
        <v>1329</v>
      </c>
      <c r="L2676" s="1011" t="s">
        <v>47</v>
      </c>
      <c r="M2676" s="1011" t="s">
        <v>198</v>
      </c>
      <c r="N2676" s="1011">
        <v>580.58339999999998</v>
      </c>
      <c r="O2676" s="1011">
        <v>493.58339999999998</v>
      </c>
      <c r="P2676" s="1011">
        <v>15526.35</v>
      </c>
      <c r="Q2676" s="1011">
        <v>20767.400000000001</v>
      </c>
      <c r="R2676" s="1011">
        <v>4684.6141936599997</v>
      </c>
      <c r="S2676" s="1011">
        <v>4313.51202165</v>
      </c>
      <c r="T2676" s="1011">
        <v>2.4193659999999999E-2</v>
      </c>
      <c r="U2676" s="1011">
        <v>0</v>
      </c>
      <c r="V2676" s="1011">
        <v>4684.59</v>
      </c>
      <c r="W2676" s="1011" t="s">
        <v>1905</v>
      </c>
      <c r="X2676" s="1011" t="s">
        <v>1331</v>
      </c>
      <c r="Y2676" s="1011" t="s">
        <v>1998</v>
      </c>
      <c r="AA2676" s="1011" t="s">
        <v>1999</v>
      </c>
      <c r="AB2676" s="1011" t="s">
        <v>140</v>
      </c>
    </row>
    <row r="2677" spans="1:28" x14ac:dyDescent="0.25">
      <c r="A2677" s="1011">
        <v>24146680</v>
      </c>
      <c r="B2677" s="1011" t="s">
        <v>1993</v>
      </c>
      <c r="C2677" s="1011" t="s">
        <v>1326</v>
      </c>
      <c r="D2677" s="1011" t="s">
        <v>1</v>
      </c>
      <c r="E2677" s="1011" t="s">
        <v>135</v>
      </c>
      <c r="F2677" s="1011" t="s">
        <v>38</v>
      </c>
      <c r="G2677" s="1011" t="s">
        <v>38</v>
      </c>
      <c r="H2677" s="1011" t="s">
        <v>104</v>
      </c>
      <c r="I2677" s="1011" t="s">
        <v>1994</v>
      </c>
      <c r="J2677" s="1011" t="s">
        <v>1499</v>
      </c>
      <c r="K2677" s="1011" t="s">
        <v>1329</v>
      </c>
      <c r="L2677" s="1011" t="s">
        <v>47</v>
      </c>
      <c r="M2677" s="1011" t="s">
        <v>198</v>
      </c>
      <c r="N2677" s="1011">
        <v>178</v>
      </c>
      <c r="O2677" s="1011">
        <v>28</v>
      </c>
      <c r="P2677" s="1011">
        <v>5186.2</v>
      </c>
      <c r="Q2677" s="1011">
        <v>13501.56</v>
      </c>
      <c r="R2677" s="1011">
        <v>1195.34368485</v>
      </c>
      <c r="S2677" s="1011">
        <v>232.55702352</v>
      </c>
      <c r="T2677" s="1011">
        <v>11130.16368485</v>
      </c>
      <c r="U2677" s="1011">
        <v>0</v>
      </c>
      <c r="V2677" s="1011">
        <v>1334.52</v>
      </c>
      <c r="W2677" s="1011" t="s">
        <v>1361</v>
      </c>
      <c r="X2677" s="1011" t="s">
        <v>1331</v>
      </c>
      <c r="Y2677" s="1011" t="s">
        <v>1995</v>
      </c>
      <c r="AA2677" s="1011" t="s">
        <v>1996</v>
      </c>
      <c r="AB2677" s="1011" t="s">
        <v>140</v>
      </c>
    </row>
    <row r="2678" spans="1:28" x14ac:dyDescent="0.25">
      <c r="A2678" s="1011">
        <v>64153794</v>
      </c>
      <c r="B2678" s="1011" t="s">
        <v>1542</v>
      </c>
      <c r="C2678" s="1011" t="s">
        <v>1326</v>
      </c>
      <c r="D2678" s="1011" t="s">
        <v>1</v>
      </c>
      <c r="E2678" s="1011" t="s">
        <v>135</v>
      </c>
      <c r="F2678" s="1011" t="s">
        <v>20</v>
      </c>
      <c r="G2678" s="1011" t="s">
        <v>20</v>
      </c>
      <c r="H2678" s="1011" t="s">
        <v>102</v>
      </c>
      <c r="I2678" s="1011" t="s">
        <v>1543</v>
      </c>
      <c r="J2678" s="1011" t="s">
        <v>1544</v>
      </c>
      <c r="K2678" s="1011" t="s">
        <v>1329</v>
      </c>
      <c r="L2678" s="1011" t="s">
        <v>47</v>
      </c>
      <c r="M2678" s="1011" t="s">
        <v>198</v>
      </c>
      <c r="N2678" s="1011">
        <v>6</v>
      </c>
      <c r="O2678" s="1011">
        <v>0</v>
      </c>
      <c r="P2678" s="1011">
        <v>247.8</v>
      </c>
      <c r="Q2678" s="1011">
        <v>426.54</v>
      </c>
      <c r="R2678" s="1011">
        <v>42.92</v>
      </c>
      <c r="S2678" s="1011">
        <v>9.2345000000000006</v>
      </c>
      <c r="T2678" s="1011">
        <v>0.5</v>
      </c>
      <c r="U2678" s="1011">
        <v>0</v>
      </c>
      <c r="V2678" s="1011">
        <v>42.42</v>
      </c>
      <c r="W2678" s="1011" t="s">
        <v>1545</v>
      </c>
      <c r="X2678" s="1011" t="s">
        <v>1331</v>
      </c>
      <c r="Y2678" s="1011" t="s">
        <v>1546</v>
      </c>
      <c r="AA2678" s="1011" t="s">
        <v>1547</v>
      </c>
      <c r="AB2678" s="1011" t="s">
        <v>140</v>
      </c>
    </row>
    <row r="2679" spans="1:28" x14ac:dyDescent="0.25">
      <c r="A2679" s="1011">
        <v>93970044</v>
      </c>
      <c r="B2679" s="1011" t="s">
        <v>1775</v>
      </c>
      <c r="C2679" s="1011" t="s">
        <v>1326</v>
      </c>
      <c r="D2679" s="1011" t="s">
        <v>1</v>
      </c>
      <c r="E2679" s="1011" t="s">
        <v>135</v>
      </c>
      <c r="F2679" s="1011" t="s">
        <v>20</v>
      </c>
      <c r="G2679" s="1011" t="s">
        <v>20</v>
      </c>
      <c r="H2679" s="1011" t="s">
        <v>101</v>
      </c>
      <c r="I2679" s="1011" t="s">
        <v>1341</v>
      </c>
      <c r="J2679" s="1011" t="s">
        <v>1342</v>
      </c>
      <c r="K2679" s="1011" t="s">
        <v>1329</v>
      </c>
      <c r="L2679" s="1011" t="s">
        <v>47</v>
      </c>
      <c r="M2679" s="1011" t="s">
        <v>198</v>
      </c>
      <c r="N2679" s="1011">
        <v>408.5</v>
      </c>
      <c r="O2679" s="1011">
        <v>354.5</v>
      </c>
      <c r="P2679" s="1011">
        <v>16040.51</v>
      </c>
      <c r="Q2679" s="1011">
        <v>8523</v>
      </c>
      <c r="R2679" s="1011">
        <v>-289.7</v>
      </c>
      <c r="S2679" s="1011">
        <v>1505.02835336</v>
      </c>
      <c r="T2679" s="1011">
        <v>0</v>
      </c>
      <c r="U2679" s="1011">
        <v>0</v>
      </c>
      <c r="V2679" s="1011">
        <v>-289.7</v>
      </c>
      <c r="W2679" s="1011" t="s">
        <v>1343</v>
      </c>
      <c r="X2679" s="1011" t="s">
        <v>1331</v>
      </c>
      <c r="Y2679" s="1011" t="s">
        <v>1776</v>
      </c>
      <c r="AA2679" s="1011" t="s">
        <v>1777</v>
      </c>
      <c r="AB2679" s="1011" t="s">
        <v>140</v>
      </c>
    </row>
    <row r="2680" spans="1:28" x14ac:dyDescent="0.25">
      <c r="A2680" s="1011">
        <v>23840531</v>
      </c>
      <c r="B2680" s="1011" t="s">
        <v>2488</v>
      </c>
      <c r="C2680" s="1011" t="s">
        <v>1326</v>
      </c>
      <c r="D2680" s="1011" t="s">
        <v>1</v>
      </c>
      <c r="E2680" s="1011" t="s">
        <v>135</v>
      </c>
      <c r="F2680" s="1011" t="s">
        <v>0</v>
      </c>
      <c r="G2680" s="1011" t="s">
        <v>0</v>
      </c>
      <c r="H2680" s="1011" t="s">
        <v>94</v>
      </c>
      <c r="I2680" s="1011" t="s">
        <v>2489</v>
      </c>
      <c r="J2680" s="1011" t="s">
        <v>2490</v>
      </c>
      <c r="K2680" s="1011" t="s">
        <v>1329</v>
      </c>
      <c r="L2680" s="1011" t="s">
        <v>47</v>
      </c>
      <c r="M2680" s="1011" t="s">
        <v>198</v>
      </c>
      <c r="N2680" s="1011">
        <v>291</v>
      </c>
      <c r="O2680" s="1011">
        <v>250</v>
      </c>
      <c r="P2680" s="1011">
        <v>9633</v>
      </c>
      <c r="Q2680" s="1011">
        <v>7039.77</v>
      </c>
      <c r="R2680" s="1011">
        <v>812.08</v>
      </c>
      <c r="S2680" s="1011">
        <v>831.38989478999997</v>
      </c>
      <c r="T2680" s="1011">
        <v>0</v>
      </c>
      <c r="U2680" s="1011">
        <v>0</v>
      </c>
      <c r="V2680" s="1011">
        <v>812.08</v>
      </c>
      <c r="W2680" s="1011" t="s">
        <v>2491</v>
      </c>
      <c r="X2680" s="1011" t="s">
        <v>1331</v>
      </c>
      <c r="Y2680" s="1011" t="s">
        <v>2492</v>
      </c>
      <c r="AA2680" s="1011" t="s">
        <v>2493</v>
      </c>
      <c r="AB2680" s="1011" t="s">
        <v>140</v>
      </c>
    </row>
    <row r="2681" spans="1:28" x14ac:dyDescent="0.25">
      <c r="A2681" s="1011">
        <v>83754820</v>
      </c>
      <c r="B2681" s="1011" t="s">
        <v>2405</v>
      </c>
      <c r="C2681" s="1011" t="s">
        <v>1326</v>
      </c>
      <c r="D2681" s="1011" t="s">
        <v>1</v>
      </c>
      <c r="E2681" s="1011" t="s">
        <v>135</v>
      </c>
      <c r="F2681" s="1011" t="s">
        <v>38</v>
      </c>
      <c r="G2681" s="1011" t="s">
        <v>38</v>
      </c>
      <c r="H2681" s="1011" t="s">
        <v>95</v>
      </c>
      <c r="I2681" s="1011" t="s">
        <v>2261</v>
      </c>
      <c r="J2681" s="1011" t="s">
        <v>1445</v>
      </c>
      <c r="K2681" s="1011" t="s">
        <v>1329</v>
      </c>
      <c r="L2681" s="1011" t="s">
        <v>47</v>
      </c>
      <c r="M2681" s="1011" t="s">
        <v>198</v>
      </c>
      <c r="N2681" s="1011">
        <v>231</v>
      </c>
      <c r="O2681" s="1011">
        <v>205</v>
      </c>
      <c r="P2681" s="1011">
        <v>1581.66</v>
      </c>
      <c r="Q2681" s="1011">
        <v>4402.0200000000004</v>
      </c>
      <c r="R2681" s="1011">
        <v>-56.945777</v>
      </c>
      <c r="S2681" s="1011">
        <v>1498.3378274700001</v>
      </c>
      <c r="T2681" s="1011">
        <v>-9.5777000000000001E-2</v>
      </c>
      <c r="U2681" s="1011">
        <v>0</v>
      </c>
      <c r="V2681" s="1011">
        <v>-56.85</v>
      </c>
      <c r="W2681" s="1011" t="s">
        <v>1446</v>
      </c>
      <c r="X2681" s="1011" t="s">
        <v>1331</v>
      </c>
      <c r="Y2681" s="1011" t="s">
        <v>2406</v>
      </c>
      <c r="AA2681" s="1011" t="s">
        <v>2407</v>
      </c>
      <c r="AB2681" s="1011" t="s">
        <v>140</v>
      </c>
    </row>
    <row r="2682" spans="1:28" x14ac:dyDescent="0.25">
      <c r="A2682" s="1011">
        <v>83754820</v>
      </c>
      <c r="B2682" s="1011" t="s">
        <v>2405</v>
      </c>
      <c r="C2682" s="1011" t="s">
        <v>1326</v>
      </c>
      <c r="D2682" s="1011" t="s">
        <v>1</v>
      </c>
      <c r="E2682" s="1011" t="s">
        <v>135</v>
      </c>
      <c r="F2682" s="1011" t="s">
        <v>38</v>
      </c>
      <c r="G2682" s="1011" t="s">
        <v>38</v>
      </c>
      <c r="H2682" s="1011" t="s">
        <v>104</v>
      </c>
      <c r="I2682" s="1011" t="s">
        <v>2261</v>
      </c>
      <c r="J2682" s="1011" t="s">
        <v>1445</v>
      </c>
      <c r="K2682" s="1011" t="s">
        <v>1329</v>
      </c>
      <c r="L2682" s="1011" t="s">
        <v>47</v>
      </c>
      <c r="M2682" s="1011" t="s">
        <v>198</v>
      </c>
      <c r="N2682" s="1011">
        <v>40</v>
      </c>
      <c r="O2682" s="1011">
        <v>31</v>
      </c>
      <c r="P2682" s="1011">
        <v>1267.5</v>
      </c>
      <c r="Q2682" s="1011">
        <v>1252.6300000000001</v>
      </c>
      <c r="R2682" s="1011">
        <v>273.27999999999997</v>
      </c>
      <c r="S2682" s="1011">
        <v>0.61872700999999997</v>
      </c>
      <c r="T2682" s="1011">
        <v>0</v>
      </c>
      <c r="U2682" s="1011">
        <v>0</v>
      </c>
      <c r="V2682" s="1011">
        <v>273.27999999999997</v>
      </c>
      <c r="W2682" s="1011" t="s">
        <v>1446</v>
      </c>
      <c r="X2682" s="1011" t="s">
        <v>1331</v>
      </c>
      <c r="Y2682" s="1011" t="s">
        <v>2406</v>
      </c>
      <c r="AA2682" s="1011" t="s">
        <v>2407</v>
      </c>
      <c r="AB2682" s="1011" t="s">
        <v>140</v>
      </c>
    </row>
    <row r="2683" spans="1:28" x14ac:dyDescent="0.25">
      <c r="A2683" s="1011">
        <v>4053286</v>
      </c>
      <c r="B2683" s="1011" t="s">
        <v>2226</v>
      </c>
      <c r="C2683" s="1011" t="s">
        <v>1326</v>
      </c>
      <c r="D2683" s="1011" t="s">
        <v>1</v>
      </c>
      <c r="E2683" s="1011" t="s">
        <v>135</v>
      </c>
      <c r="F2683" s="1011" t="s">
        <v>34</v>
      </c>
      <c r="G2683" s="1011" t="s">
        <v>34</v>
      </c>
      <c r="H2683" s="1011" t="s">
        <v>530</v>
      </c>
      <c r="I2683" s="1011" t="s">
        <v>2227</v>
      </c>
      <c r="J2683" s="1011" t="s">
        <v>1550</v>
      </c>
      <c r="K2683" s="1011" t="s">
        <v>1329</v>
      </c>
      <c r="L2683" s="1011" t="s">
        <v>47</v>
      </c>
      <c r="M2683" s="1011" t="s">
        <v>198</v>
      </c>
      <c r="N2683" s="1011">
        <v>55</v>
      </c>
      <c r="O2683" s="1011">
        <v>51</v>
      </c>
      <c r="P2683" s="1011">
        <v>4267.5</v>
      </c>
      <c r="Q2683" s="1011">
        <v>10038.85</v>
      </c>
      <c r="R2683" s="1011">
        <v>1092.4100000000001</v>
      </c>
      <c r="S2683" s="1011">
        <v>930.52343957000005</v>
      </c>
      <c r="T2683" s="1011">
        <v>0</v>
      </c>
      <c r="U2683" s="1011">
        <v>0</v>
      </c>
      <c r="V2683" s="1011">
        <v>1092.4100000000001</v>
      </c>
      <c r="W2683" s="1011" t="s">
        <v>1361</v>
      </c>
      <c r="X2683" s="1011" t="s">
        <v>1331</v>
      </c>
      <c r="Y2683" s="1011" t="s">
        <v>2228</v>
      </c>
      <c r="AA2683" s="1011" t="s">
        <v>2229</v>
      </c>
      <c r="AB2683" s="1011" t="s">
        <v>140</v>
      </c>
    </row>
    <row r="2684" spans="1:28" x14ac:dyDescent="0.25">
      <c r="A2684" s="1011">
        <v>24088635</v>
      </c>
      <c r="B2684" s="1011" t="s">
        <v>2014</v>
      </c>
      <c r="C2684" s="1011" t="s">
        <v>1326</v>
      </c>
      <c r="D2684" s="1011" t="s">
        <v>1</v>
      </c>
      <c r="E2684" s="1011" t="s">
        <v>135</v>
      </c>
      <c r="F2684" s="1011" t="s">
        <v>14</v>
      </c>
      <c r="G2684" s="1011" t="s">
        <v>14</v>
      </c>
      <c r="H2684" s="1011" t="s">
        <v>91</v>
      </c>
      <c r="I2684" s="1011" t="s">
        <v>2015</v>
      </c>
      <c r="J2684" s="1011" t="s">
        <v>1463</v>
      </c>
      <c r="K2684" s="1011" t="s">
        <v>1329</v>
      </c>
      <c r="L2684" s="1011" t="s">
        <v>47</v>
      </c>
      <c r="M2684" s="1011" t="s">
        <v>198</v>
      </c>
      <c r="N2684" s="1011">
        <v>119</v>
      </c>
      <c r="O2684" s="1011">
        <v>56</v>
      </c>
      <c r="P2684" s="1011">
        <v>3303.78</v>
      </c>
      <c r="Q2684" s="1011">
        <v>9088.26</v>
      </c>
      <c r="R2684" s="1011">
        <v>1167.57</v>
      </c>
      <c r="S2684" s="1011">
        <v>473.08094926000001</v>
      </c>
      <c r="T2684" s="1011">
        <v>0</v>
      </c>
      <c r="U2684" s="1011">
        <v>0</v>
      </c>
      <c r="V2684" s="1011">
        <v>1167.57</v>
      </c>
      <c r="W2684" s="1011" t="s">
        <v>1464</v>
      </c>
      <c r="X2684" s="1011" t="s">
        <v>1331</v>
      </c>
      <c r="Y2684" s="1011" t="s">
        <v>2016</v>
      </c>
      <c r="AA2684" s="1011" t="s">
        <v>2017</v>
      </c>
      <c r="AB2684" s="1011" t="s">
        <v>140</v>
      </c>
    </row>
    <row r="2685" spans="1:28" x14ac:dyDescent="0.25">
      <c r="A2685" s="1011">
        <v>3757812</v>
      </c>
      <c r="B2685" s="1011" t="s">
        <v>1497</v>
      </c>
      <c r="C2685" s="1011" t="s">
        <v>1326</v>
      </c>
      <c r="D2685" s="1011" t="s">
        <v>1</v>
      </c>
      <c r="E2685" s="1011" t="s">
        <v>135</v>
      </c>
      <c r="F2685" s="1011" t="s">
        <v>11</v>
      </c>
      <c r="G2685" s="1011" t="s">
        <v>11</v>
      </c>
      <c r="H2685" s="1011" t="s">
        <v>94</v>
      </c>
      <c r="I2685" s="1011" t="s">
        <v>1359</v>
      </c>
      <c r="J2685" s="1011" t="s">
        <v>1360</v>
      </c>
      <c r="K2685" s="1011" t="s">
        <v>1329</v>
      </c>
      <c r="L2685" s="1011" t="s">
        <v>47</v>
      </c>
      <c r="M2685" s="1011" t="s">
        <v>198</v>
      </c>
      <c r="N2685" s="1011">
        <v>1564.25</v>
      </c>
      <c r="O2685" s="1011">
        <v>1449.25</v>
      </c>
      <c r="P2685" s="1011">
        <v>32655.4</v>
      </c>
      <c r="Q2685" s="1011">
        <v>32225.29</v>
      </c>
      <c r="R2685" s="1011">
        <v>2789.46</v>
      </c>
      <c r="S2685" s="1011">
        <v>4787.21383513</v>
      </c>
      <c r="T2685" s="1011">
        <v>0</v>
      </c>
      <c r="U2685" s="1011">
        <v>2553.75</v>
      </c>
      <c r="V2685" s="1011">
        <v>5343.21</v>
      </c>
      <c r="W2685" s="1011" t="s">
        <v>1361</v>
      </c>
      <c r="X2685" s="1011" t="s">
        <v>1331</v>
      </c>
      <c r="Y2685" s="1011" t="s">
        <v>2182</v>
      </c>
      <c r="AA2685" s="1011" t="s">
        <v>2183</v>
      </c>
      <c r="AB2685" s="1011" t="s">
        <v>140</v>
      </c>
    </row>
    <row r="2686" spans="1:28" x14ac:dyDescent="0.25">
      <c r="A2686" s="1011">
        <v>43941970</v>
      </c>
      <c r="B2686" s="1011" t="s">
        <v>1789</v>
      </c>
      <c r="C2686" s="1011" t="s">
        <v>1326</v>
      </c>
      <c r="D2686" s="1011" t="s">
        <v>1</v>
      </c>
      <c r="E2686" s="1011" t="s">
        <v>135</v>
      </c>
      <c r="F2686" s="1011" t="s">
        <v>38</v>
      </c>
      <c r="G2686" s="1011" t="s">
        <v>38</v>
      </c>
      <c r="H2686" s="1011" t="s">
        <v>98</v>
      </c>
      <c r="I2686" s="1011" t="s">
        <v>1579</v>
      </c>
      <c r="J2686" s="1011" t="s">
        <v>1396</v>
      </c>
      <c r="K2686" s="1011" t="s">
        <v>1329</v>
      </c>
      <c r="L2686" s="1011" t="s">
        <v>47</v>
      </c>
      <c r="M2686" s="1011" t="s">
        <v>198</v>
      </c>
      <c r="N2686" s="1011">
        <v>137</v>
      </c>
      <c r="O2686" s="1011">
        <v>137</v>
      </c>
      <c r="P2686" s="1011">
        <v>2903.85</v>
      </c>
      <c r="Q2686" s="1011">
        <v>1798.73</v>
      </c>
      <c r="R2686" s="1011">
        <v>-113.85</v>
      </c>
      <c r="S2686" s="1011">
        <v>558.93785390999994</v>
      </c>
      <c r="T2686" s="1011">
        <v>0</v>
      </c>
      <c r="U2686" s="1011">
        <v>0</v>
      </c>
      <c r="V2686" s="1011">
        <v>-113.85</v>
      </c>
      <c r="W2686" s="1011" t="s">
        <v>1397</v>
      </c>
      <c r="X2686" s="1011" t="s">
        <v>1331</v>
      </c>
      <c r="Y2686" s="1011" t="s">
        <v>1790</v>
      </c>
      <c r="AA2686" s="1011" t="s">
        <v>1791</v>
      </c>
      <c r="AB2686" s="1011" t="s">
        <v>140</v>
      </c>
    </row>
    <row r="2687" spans="1:28" x14ac:dyDescent="0.25">
      <c r="A2687" s="1011">
        <v>3978095</v>
      </c>
      <c r="B2687" s="1011" t="s">
        <v>1838</v>
      </c>
      <c r="C2687" s="1011" t="s">
        <v>1326</v>
      </c>
      <c r="D2687" s="1011" t="s">
        <v>1</v>
      </c>
      <c r="E2687" s="1011" t="s">
        <v>135</v>
      </c>
      <c r="F2687" s="1011" t="s">
        <v>34</v>
      </c>
      <c r="G2687" s="1011" t="s">
        <v>34</v>
      </c>
      <c r="H2687" s="1011" t="s">
        <v>88</v>
      </c>
      <c r="I2687" s="1011" t="s">
        <v>1620</v>
      </c>
      <c r="J2687" s="1011" t="s">
        <v>1621</v>
      </c>
      <c r="K2687" s="1011" t="s">
        <v>1329</v>
      </c>
      <c r="L2687" s="1011" t="s">
        <v>47</v>
      </c>
      <c r="M2687" s="1011" t="s">
        <v>198</v>
      </c>
      <c r="N2687" s="1011">
        <v>519</v>
      </c>
      <c r="O2687" s="1011">
        <v>511</v>
      </c>
      <c r="P2687" s="1011">
        <v>5011.37</v>
      </c>
      <c r="Q2687" s="1011">
        <v>28114.959999999999</v>
      </c>
      <c r="R2687" s="1011">
        <v>2984.41</v>
      </c>
      <c r="S2687" s="1011">
        <v>2297.74685899</v>
      </c>
      <c r="T2687" s="1011">
        <v>0</v>
      </c>
      <c r="U2687" s="1011">
        <v>0</v>
      </c>
      <c r="V2687" s="1011">
        <v>2984.41</v>
      </c>
      <c r="W2687" s="1011" t="s">
        <v>1622</v>
      </c>
      <c r="X2687" s="1011" t="s">
        <v>1331</v>
      </c>
      <c r="Y2687" s="1011" t="s">
        <v>1839</v>
      </c>
      <c r="AA2687" s="1011" t="s">
        <v>1840</v>
      </c>
      <c r="AB2687" s="1011" t="s">
        <v>140</v>
      </c>
    </row>
    <row r="2688" spans="1:28" x14ac:dyDescent="0.25">
      <c r="A2688" s="1011">
        <v>44135580</v>
      </c>
      <c r="B2688" s="1011" t="s">
        <v>1969</v>
      </c>
      <c r="C2688" s="1011" t="s">
        <v>1326</v>
      </c>
      <c r="D2688" s="1011" t="s">
        <v>1</v>
      </c>
      <c r="E2688" s="1011" t="s">
        <v>135</v>
      </c>
      <c r="F2688" s="1011" t="s">
        <v>38</v>
      </c>
      <c r="G2688" s="1011" t="s">
        <v>38</v>
      </c>
      <c r="H2688" s="1011" t="s">
        <v>97</v>
      </c>
      <c r="I2688" s="1011" t="s">
        <v>1903</v>
      </c>
      <c r="J2688" s="1011" t="s">
        <v>1904</v>
      </c>
      <c r="K2688" s="1011" t="s">
        <v>1329</v>
      </c>
      <c r="L2688" s="1011" t="s">
        <v>47</v>
      </c>
      <c r="M2688" s="1011" t="s">
        <v>198</v>
      </c>
      <c r="N2688" s="1011">
        <v>1369.9166</v>
      </c>
      <c r="O2688" s="1011">
        <v>1000.4167</v>
      </c>
      <c r="P2688" s="1011">
        <v>30060.52</v>
      </c>
      <c r="Q2688" s="1011">
        <v>50156.12</v>
      </c>
      <c r="R2688" s="1011">
        <v>10755.52605488</v>
      </c>
      <c r="S2688" s="1011">
        <v>9720.0331219500003</v>
      </c>
      <c r="T2688" s="1011">
        <v>-0.88394512000000003</v>
      </c>
      <c r="U2688" s="1011">
        <v>0</v>
      </c>
      <c r="V2688" s="1011">
        <v>10756.41</v>
      </c>
      <c r="W2688" s="1011" t="s">
        <v>1905</v>
      </c>
      <c r="X2688" s="1011" t="s">
        <v>1331</v>
      </c>
      <c r="Y2688" s="1011" t="s">
        <v>1970</v>
      </c>
      <c r="AA2688" s="1011" t="s">
        <v>1971</v>
      </c>
      <c r="AB2688" s="1011" t="s">
        <v>140</v>
      </c>
    </row>
    <row r="2689" spans="1:28" x14ac:dyDescent="0.25">
      <c r="A2689" s="1011">
        <v>13904818</v>
      </c>
      <c r="B2689" s="1011" t="s">
        <v>2363</v>
      </c>
      <c r="C2689" s="1011" t="s">
        <v>1326</v>
      </c>
      <c r="D2689" s="1011" t="s">
        <v>1</v>
      </c>
      <c r="E2689" s="1011" t="s">
        <v>135</v>
      </c>
      <c r="F2689" s="1011" t="s">
        <v>6</v>
      </c>
      <c r="G2689" s="1011" t="s">
        <v>6</v>
      </c>
      <c r="H2689" s="1011" t="s">
        <v>95</v>
      </c>
      <c r="I2689" s="1011" t="s">
        <v>2364</v>
      </c>
      <c r="J2689" s="1011" t="s">
        <v>2365</v>
      </c>
      <c r="K2689" s="1011" t="s">
        <v>1329</v>
      </c>
      <c r="L2689" s="1011" t="s">
        <v>47</v>
      </c>
      <c r="M2689" s="1011" t="s">
        <v>198</v>
      </c>
      <c r="N2689" s="1011">
        <v>268.26670000000001</v>
      </c>
      <c r="O2689" s="1011">
        <v>224</v>
      </c>
      <c r="P2689" s="1011">
        <v>2645.62</v>
      </c>
      <c r="Q2689" s="1011">
        <v>8045.73</v>
      </c>
      <c r="R2689" s="1011">
        <v>-615.46851558000003</v>
      </c>
      <c r="S2689" s="1011">
        <v>3728.95779717</v>
      </c>
      <c r="T2689" s="1011">
        <v>-2.8515579999999999E-2</v>
      </c>
      <c r="U2689" s="1011">
        <v>0</v>
      </c>
      <c r="V2689" s="1011">
        <v>-615.44000000000005</v>
      </c>
      <c r="W2689" s="1011" t="s">
        <v>2366</v>
      </c>
      <c r="X2689" s="1011" t="s">
        <v>1331</v>
      </c>
      <c r="Y2689" s="1011" t="s">
        <v>2367</v>
      </c>
      <c r="AA2689" s="1011" t="s">
        <v>2368</v>
      </c>
      <c r="AB2689" s="1011" t="s">
        <v>140</v>
      </c>
    </row>
    <row r="2690" spans="1:28" x14ac:dyDescent="0.25">
      <c r="A2690" s="1011">
        <v>13904818</v>
      </c>
      <c r="B2690" s="1011" t="s">
        <v>2363</v>
      </c>
      <c r="C2690" s="1011" t="s">
        <v>1326</v>
      </c>
      <c r="D2690" s="1011" t="s">
        <v>1</v>
      </c>
      <c r="E2690" s="1011" t="s">
        <v>135</v>
      </c>
      <c r="F2690" s="1011" t="s">
        <v>6</v>
      </c>
      <c r="G2690" s="1011" t="s">
        <v>6</v>
      </c>
      <c r="H2690" s="1011" t="s">
        <v>96</v>
      </c>
      <c r="I2690" s="1011" t="s">
        <v>2364</v>
      </c>
      <c r="J2690" s="1011" t="s">
        <v>2365</v>
      </c>
      <c r="K2690" s="1011" t="s">
        <v>1329</v>
      </c>
      <c r="L2690" s="1011" t="s">
        <v>47</v>
      </c>
      <c r="M2690" s="1011" t="s">
        <v>198</v>
      </c>
      <c r="N2690" s="1011">
        <v>27</v>
      </c>
      <c r="O2690" s="1011">
        <v>26</v>
      </c>
      <c r="P2690" s="1011">
        <v>206.12</v>
      </c>
      <c r="Q2690" s="1011">
        <v>918.15</v>
      </c>
      <c r="R2690" s="1011">
        <v>136.91</v>
      </c>
      <c r="S2690" s="1011">
        <v>97.697483449999993</v>
      </c>
      <c r="T2690" s="1011">
        <v>0</v>
      </c>
      <c r="U2690" s="1011">
        <v>0</v>
      </c>
      <c r="V2690" s="1011">
        <v>136.91</v>
      </c>
      <c r="W2690" s="1011" t="s">
        <v>2366</v>
      </c>
      <c r="X2690" s="1011" t="s">
        <v>1331</v>
      </c>
      <c r="Y2690" s="1011" t="s">
        <v>2367</v>
      </c>
      <c r="AA2690" s="1011" t="s">
        <v>2368</v>
      </c>
      <c r="AB2690" s="1011" t="s">
        <v>140</v>
      </c>
    </row>
    <row r="2691" spans="1:28" x14ac:dyDescent="0.25">
      <c r="A2691" s="1011">
        <v>84143841</v>
      </c>
      <c r="B2691" s="1011" t="s">
        <v>2222</v>
      </c>
      <c r="C2691" s="1011" t="s">
        <v>1326</v>
      </c>
      <c r="D2691" s="1011" t="s">
        <v>1</v>
      </c>
      <c r="E2691" s="1011" t="s">
        <v>135</v>
      </c>
      <c r="F2691" s="1011" t="s">
        <v>38</v>
      </c>
      <c r="G2691" s="1011" t="s">
        <v>38</v>
      </c>
      <c r="H2691" s="1011" t="s">
        <v>97</v>
      </c>
      <c r="I2691" s="1011" t="s">
        <v>2223</v>
      </c>
      <c r="J2691" s="1011" t="s">
        <v>1663</v>
      </c>
      <c r="K2691" s="1011" t="s">
        <v>1329</v>
      </c>
      <c r="L2691" s="1011" t="s">
        <v>47</v>
      </c>
      <c r="M2691" s="1011" t="s">
        <v>198</v>
      </c>
      <c r="N2691" s="1011">
        <v>63.25</v>
      </c>
      <c r="O2691" s="1011">
        <v>17</v>
      </c>
      <c r="P2691" s="1011">
        <v>2318.88</v>
      </c>
      <c r="Q2691" s="1011">
        <v>2001.7</v>
      </c>
      <c r="R2691" s="1011">
        <v>365.08</v>
      </c>
      <c r="S2691" s="1011">
        <v>189.44873292</v>
      </c>
      <c r="T2691" s="1011">
        <v>0</v>
      </c>
      <c r="U2691" s="1011">
        <v>0</v>
      </c>
      <c r="V2691" s="1011">
        <v>365.08</v>
      </c>
      <c r="W2691" s="1011" t="s">
        <v>1664</v>
      </c>
      <c r="X2691" s="1011" t="s">
        <v>1331</v>
      </c>
      <c r="Y2691" s="1011" t="s">
        <v>2224</v>
      </c>
      <c r="AA2691" s="1011" t="s">
        <v>2225</v>
      </c>
      <c r="AB2691" s="1011" t="s">
        <v>140</v>
      </c>
    </row>
    <row r="2692" spans="1:28" x14ac:dyDescent="0.25">
      <c r="A2692" s="1011">
        <v>93970044</v>
      </c>
      <c r="B2692" s="1011" t="s">
        <v>1775</v>
      </c>
      <c r="C2692" s="1011" t="s">
        <v>1326</v>
      </c>
      <c r="D2692" s="1011" t="s">
        <v>1</v>
      </c>
      <c r="E2692" s="1011" t="s">
        <v>135</v>
      </c>
      <c r="F2692" s="1011" t="s">
        <v>20</v>
      </c>
      <c r="G2692" s="1011" t="s">
        <v>20</v>
      </c>
      <c r="H2692" s="1011" t="s">
        <v>98</v>
      </c>
      <c r="I2692" s="1011" t="s">
        <v>1341</v>
      </c>
      <c r="J2692" s="1011" t="s">
        <v>1342</v>
      </c>
      <c r="K2692" s="1011" t="s">
        <v>1329</v>
      </c>
      <c r="L2692" s="1011" t="s">
        <v>47</v>
      </c>
      <c r="M2692" s="1011" t="s">
        <v>198</v>
      </c>
      <c r="N2692" s="1011">
        <v>353</v>
      </c>
      <c r="O2692" s="1011">
        <v>339</v>
      </c>
      <c r="P2692" s="1011">
        <v>9932.34</v>
      </c>
      <c r="Q2692" s="1011">
        <v>7278.75</v>
      </c>
      <c r="R2692" s="1011">
        <v>765.61</v>
      </c>
      <c r="S2692" s="1011">
        <v>1176.8866875399999</v>
      </c>
      <c r="T2692" s="1011">
        <v>0</v>
      </c>
      <c r="U2692" s="1011">
        <v>0</v>
      </c>
      <c r="V2692" s="1011">
        <v>765.61</v>
      </c>
      <c r="W2692" s="1011" t="s">
        <v>1343</v>
      </c>
      <c r="X2692" s="1011" t="s">
        <v>1331</v>
      </c>
      <c r="Y2692" s="1011" t="s">
        <v>1776</v>
      </c>
      <c r="AA2692" s="1011" t="s">
        <v>1777</v>
      </c>
      <c r="AB2692" s="1011" t="s">
        <v>140</v>
      </c>
    </row>
    <row r="2693" spans="1:28" x14ac:dyDescent="0.25">
      <c r="A2693" s="1011">
        <v>63768766</v>
      </c>
      <c r="B2693" s="1011" t="s">
        <v>2215</v>
      </c>
      <c r="C2693" s="1011" t="s">
        <v>1326</v>
      </c>
      <c r="D2693" s="1011" t="s">
        <v>1</v>
      </c>
      <c r="E2693" s="1011" t="s">
        <v>135</v>
      </c>
      <c r="F2693" s="1011" t="s">
        <v>36</v>
      </c>
      <c r="G2693" s="1011" t="s">
        <v>36</v>
      </c>
      <c r="H2693" s="1011" t="s">
        <v>92</v>
      </c>
      <c r="I2693" s="1011" t="s">
        <v>1688</v>
      </c>
      <c r="J2693" s="1011" t="s">
        <v>1416</v>
      </c>
      <c r="K2693" s="1011" t="s">
        <v>1329</v>
      </c>
      <c r="L2693" s="1011" t="s">
        <v>47</v>
      </c>
      <c r="M2693" s="1011" t="s">
        <v>198</v>
      </c>
      <c r="N2693" s="1011">
        <v>182</v>
      </c>
      <c r="O2693" s="1011">
        <v>182</v>
      </c>
      <c r="P2693" s="1011">
        <v>6070</v>
      </c>
      <c r="Q2693" s="1011">
        <v>4097.07</v>
      </c>
      <c r="R2693" s="1011">
        <v>305.17</v>
      </c>
      <c r="S2693" s="1011">
        <v>503.70768521999997</v>
      </c>
      <c r="T2693" s="1011">
        <v>0</v>
      </c>
      <c r="U2693" s="1011">
        <v>0</v>
      </c>
      <c r="V2693" s="1011">
        <v>305.17</v>
      </c>
      <c r="W2693" s="1011" t="s">
        <v>1397</v>
      </c>
      <c r="X2693" s="1011" t="s">
        <v>1331</v>
      </c>
      <c r="Y2693" s="1011" t="s">
        <v>2216</v>
      </c>
      <c r="AA2693" s="1011" t="s">
        <v>2217</v>
      </c>
      <c r="AB2693" s="1011" t="s">
        <v>140</v>
      </c>
    </row>
    <row r="2694" spans="1:28" x14ac:dyDescent="0.25">
      <c r="A2694" s="1011">
        <v>64054281</v>
      </c>
      <c r="B2694" s="1011" t="s">
        <v>1652</v>
      </c>
      <c r="C2694" s="1011" t="s">
        <v>1326</v>
      </c>
      <c r="D2694" s="1011" t="s">
        <v>1</v>
      </c>
      <c r="E2694" s="1011" t="s">
        <v>135</v>
      </c>
      <c r="F2694" s="1011" t="s">
        <v>34</v>
      </c>
      <c r="G2694" s="1011" t="s">
        <v>34</v>
      </c>
      <c r="H2694" s="1011" t="s">
        <v>1394</v>
      </c>
      <c r="I2694" s="1011" t="s">
        <v>1353</v>
      </c>
      <c r="J2694" s="1011" t="s">
        <v>1354</v>
      </c>
      <c r="K2694" s="1011" t="s">
        <v>1329</v>
      </c>
      <c r="L2694" s="1011" t="s">
        <v>47</v>
      </c>
      <c r="M2694" s="1011" t="s">
        <v>198</v>
      </c>
      <c r="N2694" s="1011">
        <v>0</v>
      </c>
      <c r="O2694" s="1011">
        <v>0</v>
      </c>
      <c r="P2694" s="1011">
        <v>0</v>
      </c>
      <c r="Q2694" s="1011">
        <v>0</v>
      </c>
      <c r="R2694" s="1011">
        <v>0</v>
      </c>
      <c r="S2694" s="1011">
        <v>0</v>
      </c>
      <c r="T2694" s="1011">
        <v>0</v>
      </c>
      <c r="U2694" s="1011">
        <v>0</v>
      </c>
      <c r="V2694" s="1011">
        <v>0</v>
      </c>
      <c r="W2694" s="1011" t="s">
        <v>1355</v>
      </c>
      <c r="X2694" s="1011" t="s">
        <v>1331</v>
      </c>
      <c r="Y2694" s="1011" t="s">
        <v>1653</v>
      </c>
      <c r="AA2694" s="1011" t="s">
        <v>1654</v>
      </c>
      <c r="AB2694" s="1011" t="s">
        <v>140</v>
      </c>
    </row>
    <row r="2695" spans="1:28" x14ac:dyDescent="0.25">
      <c r="A2695" s="1011">
        <v>44150696</v>
      </c>
      <c r="B2695" s="1011" t="s">
        <v>1784</v>
      </c>
      <c r="C2695" s="1011" t="s">
        <v>1326</v>
      </c>
      <c r="D2695" s="1011" t="s">
        <v>1</v>
      </c>
      <c r="E2695" s="1011" t="s">
        <v>135</v>
      </c>
      <c r="F2695" s="1011" t="s">
        <v>20</v>
      </c>
      <c r="G2695" s="1011" t="s">
        <v>20</v>
      </c>
      <c r="H2695" s="1011" t="s">
        <v>88</v>
      </c>
      <c r="I2695" s="1011" t="s">
        <v>1785</v>
      </c>
      <c r="J2695" s="1011" t="s">
        <v>1360</v>
      </c>
      <c r="K2695" s="1011" t="s">
        <v>1329</v>
      </c>
      <c r="L2695" s="1011" t="s">
        <v>47</v>
      </c>
      <c r="M2695" s="1011" t="s">
        <v>198</v>
      </c>
      <c r="N2695" s="1011">
        <v>94</v>
      </c>
      <c r="O2695" s="1011">
        <v>86</v>
      </c>
      <c r="P2695" s="1011">
        <v>940</v>
      </c>
      <c r="Q2695" s="1011">
        <v>4773.34</v>
      </c>
      <c r="R2695" s="1011">
        <v>447.24</v>
      </c>
      <c r="S2695" s="1011">
        <v>473.14313964000002</v>
      </c>
      <c r="T2695" s="1011">
        <v>0</v>
      </c>
      <c r="U2695" s="1011">
        <v>0</v>
      </c>
      <c r="V2695" s="1011">
        <v>447.24</v>
      </c>
      <c r="W2695" s="1011" t="s">
        <v>1361</v>
      </c>
      <c r="X2695" s="1011" t="s">
        <v>1331</v>
      </c>
      <c r="Y2695" s="1011" t="s">
        <v>1786</v>
      </c>
      <c r="Z2695" s="1011" t="s">
        <v>1787</v>
      </c>
      <c r="AA2695" s="1011" t="s">
        <v>1788</v>
      </c>
      <c r="AB2695" s="1011" t="s">
        <v>140</v>
      </c>
    </row>
    <row r="2696" spans="1:28" x14ac:dyDescent="0.25">
      <c r="A2696" s="1011">
        <v>53757399</v>
      </c>
      <c r="B2696" s="1011" t="s">
        <v>2021</v>
      </c>
      <c r="C2696" s="1011" t="s">
        <v>1326</v>
      </c>
      <c r="D2696" s="1011" t="s">
        <v>1</v>
      </c>
      <c r="E2696" s="1011" t="s">
        <v>135</v>
      </c>
      <c r="F2696" s="1011" t="s">
        <v>20</v>
      </c>
      <c r="G2696" s="1011" t="s">
        <v>20</v>
      </c>
      <c r="H2696" s="1011" t="s">
        <v>102</v>
      </c>
      <c r="I2696" s="1011" t="s">
        <v>1688</v>
      </c>
      <c r="J2696" s="1011" t="s">
        <v>1416</v>
      </c>
      <c r="K2696" s="1011" t="s">
        <v>1329</v>
      </c>
      <c r="L2696" s="1011" t="s">
        <v>47</v>
      </c>
      <c r="M2696" s="1011" t="s">
        <v>198</v>
      </c>
      <c r="N2696" s="1011">
        <v>131</v>
      </c>
      <c r="O2696" s="1011">
        <v>42</v>
      </c>
      <c r="P2696" s="1011">
        <v>4711.72</v>
      </c>
      <c r="Q2696" s="1011">
        <v>9006.65</v>
      </c>
      <c r="R2696" s="1011">
        <v>566.55809427999998</v>
      </c>
      <c r="S2696" s="1011">
        <v>915.24742401000003</v>
      </c>
      <c r="T2696" s="1011">
        <v>12.81809428</v>
      </c>
      <c r="U2696" s="1011">
        <v>0</v>
      </c>
      <c r="V2696" s="1011">
        <v>553.74</v>
      </c>
      <c r="W2696" s="1011" t="s">
        <v>1397</v>
      </c>
      <c r="X2696" s="1011" t="s">
        <v>1331</v>
      </c>
      <c r="Y2696" s="1011" t="s">
        <v>2022</v>
      </c>
      <c r="AA2696" s="1011" t="s">
        <v>2023</v>
      </c>
      <c r="AB2696" s="1011" t="s">
        <v>140</v>
      </c>
    </row>
    <row r="2697" spans="1:28" x14ac:dyDescent="0.25">
      <c r="A2697" s="1011">
        <v>64020167</v>
      </c>
      <c r="B2697" s="1011" t="s">
        <v>2264</v>
      </c>
      <c r="C2697" s="1011" t="s">
        <v>1326</v>
      </c>
      <c r="D2697" s="1011" t="s">
        <v>1</v>
      </c>
      <c r="E2697" s="1011" t="s">
        <v>135</v>
      </c>
      <c r="F2697" s="1011" t="s">
        <v>14</v>
      </c>
      <c r="G2697" s="1011" t="s">
        <v>14</v>
      </c>
      <c r="H2697" s="1011" t="s">
        <v>88</v>
      </c>
      <c r="I2697" s="1011" t="s">
        <v>2265</v>
      </c>
      <c r="J2697" s="1011" t="s">
        <v>2266</v>
      </c>
      <c r="K2697" s="1011" t="s">
        <v>1329</v>
      </c>
      <c r="L2697" s="1011" t="s">
        <v>47</v>
      </c>
      <c r="M2697" s="1011" t="s">
        <v>198</v>
      </c>
      <c r="N2697" s="1011">
        <v>217</v>
      </c>
      <c r="O2697" s="1011">
        <v>193</v>
      </c>
      <c r="P2697" s="1011">
        <v>2214.04</v>
      </c>
      <c r="Q2697" s="1011">
        <v>20487.39</v>
      </c>
      <c r="R2697" s="1011">
        <v>3346.37</v>
      </c>
      <c r="S2697" s="1011">
        <v>1279.65346303</v>
      </c>
      <c r="T2697" s="1011">
        <v>0</v>
      </c>
      <c r="U2697" s="1011">
        <v>0</v>
      </c>
      <c r="V2697" s="1011">
        <v>3346.37</v>
      </c>
      <c r="W2697" s="1011" t="s">
        <v>2267</v>
      </c>
      <c r="X2697" s="1011" t="s">
        <v>1331</v>
      </c>
      <c r="Y2697" s="1011" t="s">
        <v>2268</v>
      </c>
      <c r="AA2697" s="1011" t="s">
        <v>2269</v>
      </c>
      <c r="AB2697" s="1011" t="s">
        <v>140</v>
      </c>
    </row>
    <row r="2698" spans="1:28" x14ac:dyDescent="0.25">
      <c r="A2698" s="1011">
        <v>24043473</v>
      </c>
      <c r="B2698" s="1011" t="s">
        <v>2559</v>
      </c>
      <c r="C2698" s="1011" t="s">
        <v>1326</v>
      </c>
      <c r="D2698" s="1011" t="s">
        <v>1</v>
      </c>
      <c r="E2698" s="1011" t="s">
        <v>135</v>
      </c>
      <c r="F2698" s="1011" t="s">
        <v>38</v>
      </c>
      <c r="G2698" s="1011" t="s">
        <v>38</v>
      </c>
      <c r="H2698" s="1011" t="s">
        <v>93</v>
      </c>
      <c r="I2698" s="1011" t="s">
        <v>2560</v>
      </c>
      <c r="J2698" s="1011" t="s">
        <v>2561</v>
      </c>
      <c r="K2698" s="1011" t="s">
        <v>1329</v>
      </c>
      <c r="L2698" s="1011" t="s">
        <v>47</v>
      </c>
      <c r="M2698" s="1011" t="s">
        <v>198</v>
      </c>
      <c r="N2698" s="1011">
        <v>298</v>
      </c>
      <c r="O2698" s="1011">
        <v>298</v>
      </c>
      <c r="P2698" s="1011">
        <v>2980</v>
      </c>
      <c r="Q2698" s="1011">
        <v>5366.99</v>
      </c>
      <c r="R2698" s="1011">
        <v>935.19</v>
      </c>
      <c r="S2698" s="1011">
        <v>672.95159999999998</v>
      </c>
      <c r="T2698" s="1011">
        <v>0</v>
      </c>
      <c r="U2698" s="1011">
        <v>0</v>
      </c>
      <c r="V2698" s="1011">
        <v>935.19</v>
      </c>
      <c r="W2698" s="1011" t="s">
        <v>2562</v>
      </c>
      <c r="X2698" s="1011" t="s">
        <v>2430</v>
      </c>
      <c r="Y2698" s="1011" t="s">
        <v>2563</v>
      </c>
      <c r="AA2698" s="1011" t="s">
        <v>2564</v>
      </c>
      <c r="AB2698" s="1011" t="s">
        <v>140</v>
      </c>
    </row>
    <row r="2699" spans="1:28" x14ac:dyDescent="0.25">
      <c r="A2699" s="1011">
        <v>84064930</v>
      </c>
      <c r="B2699" s="1011" t="s">
        <v>1467</v>
      </c>
      <c r="C2699" s="1011" t="s">
        <v>1326</v>
      </c>
      <c r="D2699" s="1011" t="s">
        <v>1</v>
      </c>
      <c r="E2699" s="1011" t="s">
        <v>135</v>
      </c>
      <c r="F2699" s="1011" t="s">
        <v>20</v>
      </c>
      <c r="G2699" s="1011" t="s">
        <v>20</v>
      </c>
      <c r="H2699" s="1011" t="s">
        <v>91</v>
      </c>
      <c r="I2699" s="1011" t="s">
        <v>1468</v>
      </c>
      <c r="J2699" s="1011" t="s">
        <v>1469</v>
      </c>
      <c r="K2699" s="1011" t="s">
        <v>1329</v>
      </c>
      <c r="L2699" s="1011" t="s">
        <v>47</v>
      </c>
      <c r="M2699" s="1011" t="s">
        <v>198</v>
      </c>
      <c r="N2699" s="1011">
        <v>61</v>
      </c>
      <c r="O2699" s="1011">
        <v>51</v>
      </c>
      <c r="P2699" s="1011">
        <v>2930.85</v>
      </c>
      <c r="Q2699" s="1011">
        <v>6308.92</v>
      </c>
      <c r="R2699" s="1011">
        <v>1626.3700002600001</v>
      </c>
      <c r="S2699" s="1011">
        <v>311.53369398000001</v>
      </c>
      <c r="T2699" s="1011">
        <v>2.6E-7</v>
      </c>
      <c r="U2699" s="1011">
        <v>0</v>
      </c>
      <c r="V2699" s="1011">
        <v>1626.37</v>
      </c>
      <c r="W2699" s="1011" t="s">
        <v>1470</v>
      </c>
      <c r="X2699" s="1011" t="s">
        <v>1331</v>
      </c>
      <c r="Y2699" s="1011" t="s">
        <v>1471</v>
      </c>
      <c r="AA2699" s="1011" t="s">
        <v>1472</v>
      </c>
      <c r="AB2699" s="1011" t="s">
        <v>140</v>
      </c>
    </row>
    <row r="2700" spans="1:28" x14ac:dyDescent="0.25">
      <c r="A2700" s="1011">
        <v>54253646</v>
      </c>
      <c r="B2700" s="1011" t="s">
        <v>1745</v>
      </c>
      <c r="C2700" s="1011" t="s">
        <v>1326</v>
      </c>
      <c r="D2700" s="1011" t="s">
        <v>1</v>
      </c>
      <c r="E2700" s="1011" t="s">
        <v>135</v>
      </c>
      <c r="F2700" s="1011" t="s">
        <v>6</v>
      </c>
      <c r="G2700" s="1011" t="s">
        <v>6</v>
      </c>
      <c r="H2700" s="1011" t="s">
        <v>89</v>
      </c>
      <c r="I2700" s="1011" t="s">
        <v>1746</v>
      </c>
      <c r="J2700" s="1011" t="s">
        <v>1405</v>
      </c>
      <c r="K2700" s="1011" t="s">
        <v>1329</v>
      </c>
      <c r="L2700" s="1011" t="s">
        <v>47</v>
      </c>
      <c r="M2700" s="1011" t="s">
        <v>198</v>
      </c>
      <c r="N2700" s="1011">
        <v>48</v>
      </c>
      <c r="O2700" s="1011">
        <v>0</v>
      </c>
      <c r="P2700" s="1011">
        <v>576</v>
      </c>
      <c r="Q2700" s="1011">
        <v>1689.2</v>
      </c>
      <c r="R2700" s="1011">
        <v>541.04</v>
      </c>
      <c r="S2700" s="1011">
        <v>120.31312784000001</v>
      </c>
      <c r="T2700" s="1011">
        <v>0</v>
      </c>
      <c r="U2700" s="1011">
        <v>0</v>
      </c>
      <c r="V2700" s="1011">
        <v>541.04</v>
      </c>
      <c r="W2700" s="1011" t="s">
        <v>1406</v>
      </c>
      <c r="X2700" s="1011" t="s">
        <v>1331</v>
      </c>
      <c r="Y2700" s="1011" t="s">
        <v>1747</v>
      </c>
      <c r="Z2700" s="1011" t="s">
        <v>1748</v>
      </c>
      <c r="AA2700" s="1011" t="s">
        <v>1749</v>
      </c>
      <c r="AB2700" s="1011" t="s">
        <v>140</v>
      </c>
    </row>
    <row r="2701" spans="1:28" x14ac:dyDescent="0.25">
      <c r="A2701" s="1011">
        <v>74163817</v>
      </c>
      <c r="B2701" s="1011" t="s">
        <v>2282</v>
      </c>
      <c r="C2701" s="1011" t="s">
        <v>1326</v>
      </c>
      <c r="D2701" s="1011" t="s">
        <v>1</v>
      </c>
      <c r="E2701" s="1011" t="s">
        <v>135</v>
      </c>
      <c r="F2701" s="1011" t="s">
        <v>11</v>
      </c>
      <c r="G2701" s="1011" t="s">
        <v>11</v>
      </c>
      <c r="H2701" s="1011" t="s">
        <v>100</v>
      </c>
      <c r="I2701" s="1011" t="s">
        <v>2283</v>
      </c>
      <c r="J2701" s="1011" t="s">
        <v>1693</v>
      </c>
      <c r="K2701" s="1011" t="s">
        <v>1329</v>
      </c>
      <c r="L2701" s="1011" t="s">
        <v>47</v>
      </c>
      <c r="M2701" s="1011" t="s">
        <v>198</v>
      </c>
      <c r="N2701" s="1011">
        <v>187.5</v>
      </c>
      <c r="O2701" s="1011">
        <v>81.5</v>
      </c>
      <c r="P2701" s="1011">
        <v>6012.29</v>
      </c>
      <c r="Q2701" s="1011">
        <v>18861.12</v>
      </c>
      <c r="R2701" s="1011">
        <v>2054.46</v>
      </c>
      <c r="S2701" s="1011">
        <v>765.83839093999995</v>
      </c>
      <c r="T2701" s="1011">
        <v>0</v>
      </c>
      <c r="U2701" s="1011">
        <v>0</v>
      </c>
      <c r="V2701" s="1011">
        <v>2054.46</v>
      </c>
      <c r="W2701" s="1011" t="s">
        <v>1694</v>
      </c>
      <c r="X2701" s="1011" t="s">
        <v>1331</v>
      </c>
      <c r="Y2701" s="1011" t="s">
        <v>2284</v>
      </c>
      <c r="AA2701" s="1011" t="s">
        <v>2285</v>
      </c>
      <c r="AB2701" s="1011" t="s">
        <v>140</v>
      </c>
    </row>
    <row r="2702" spans="1:28" x14ac:dyDescent="0.25">
      <c r="A2702" s="1011">
        <v>63752968</v>
      </c>
      <c r="B2702" s="1011" t="s">
        <v>1400</v>
      </c>
      <c r="C2702" s="1011" t="s">
        <v>1326</v>
      </c>
      <c r="D2702" s="1011" t="s">
        <v>1</v>
      </c>
      <c r="E2702" s="1011" t="s">
        <v>135</v>
      </c>
      <c r="F2702" s="1011" t="s">
        <v>45</v>
      </c>
      <c r="G2702" s="1011" t="s">
        <v>45</v>
      </c>
      <c r="H2702" s="1011" t="s">
        <v>91</v>
      </c>
      <c r="I2702" s="1011" t="s">
        <v>1353</v>
      </c>
      <c r="J2702" s="1011" t="s">
        <v>1354</v>
      </c>
      <c r="K2702" s="1011" t="s">
        <v>1329</v>
      </c>
      <c r="L2702" s="1011" t="s">
        <v>47</v>
      </c>
      <c r="M2702" s="1011" t="s">
        <v>198</v>
      </c>
      <c r="N2702" s="1011">
        <v>31</v>
      </c>
      <c r="O2702" s="1011">
        <v>0</v>
      </c>
      <c r="P2702" s="1011">
        <v>310</v>
      </c>
      <c r="Q2702" s="1011">
        <v>1258.8499999999999</v>
      </c>
      <c r="R2702" s="1011">
        <v>304.82000260000001</v>
      </c>
      <c r="S2702" s="1011">
        <v>54.390321409999999</v>
      </c>
      <c r="T2702" s="1011">
        <v>2.6000000000000001E-6</v>
      </c>
      <c r="U2702" s="1011">
        <v>0</v>
      </c>
      <c r="V2702" s="1011">
        <v>304.82</v>
      </c>
      <c r="W2702" s="1011" t="s">
        <v>1355</v>
      </c>
      <c r="X2702" s="1011" t="s">
        <v>1331</v>
      </c>
      <c r="Y2702" s="1011" t="s">
        <v>1401</v>
      </c>
      <c r="AA2702" s="1011" t="s">
        <v>1402</v>
      </c>
      <c r="AB2702" s="1011" t="s">
        <v>140</v>
      </c>
    </row>
    <row r="2703" spans="1:28" x14ac:dyDescent="0.25">
      <c r="A2703" s="1011">
        <v>14268007</v>
      </c>
      <c r="B2703" s="1011" t="s">
        <v>1568</v>
      </c>
      <c r="C2703" s="1011" t="s">
        <v>1326</v>
      </c>
      <c r="D2703" s="1011" t="s">
        <v>1</v>
      </c>
      <c r="E2703" s="1011" t="s">
        <v>135</v>
      </c>
      <c r="F2703" s="1011" t="s">
        <v>20</v>
      </c>
      <c r="G2703" s="1011" t="s">
        <v>20</v>
      </c>
      <c r="H2703" s="1011" t="s">
        <v>90</v>
      </c>
      <c r="I2703" s="1011" t="s">
        <v>1569</v>
      </c>
      <c r="J2703" s="1011" t="s">
        <v>1416</v>
      </c>
      <c r="K2703" s="1011" t="s">
        <v>1329</v>
      </c>
      <c r="L2703" s="1011" t="s">
        <v>47</v>
      </c>
      <c r="M2703" s="1011" t="s">
        <v>198</v>
      </c>
      <c r="N2703" s="1011">
        <v>163</v>
      </c>
      <c r="O2703" s="1011">
        <v>163</v>
      </c>
      <c r="P2703" s="1011">
        <v>6460</v>
      </c>
      <c r="Q2703" s="1011">
        <v>7064.42</v>
      </c>
      <c r="R2703" s="1011">
        <v>-488.63</v>
      </c>
      <c r="S2703" s="1011">
        <v>1071.78422888</v>
      </c>
      <c r="T2703" s="1011">
        <v>0</v>
      </c>
      <c r="U2703" s="1011">
        <v>0</v>
      </c>
      <c r="V2703" s="1011">
        <v>-488.63</v>
      </c>
      <c r="W2703" s="1011" t="s">
        <v>1397</v>
      </c>
      <c r="X2703" s="1011" t="s">
        <v>1331</v>
      </c>
      <c r="Y2703" s="1011" t="s">
        <v>1570</v>
      </c>
      <c r="AA2703" s="1011" t="s">
        <v>1571</v>
      </c>
      <c r="AB2703" s="1011" t="s">
        <v>140</v>
      </c>
    </row>
    <row r="2704" spans="1:28" x14ac:dyDescent="0.25">
      <c r="A2704" s="1011">
        <v>73766974</v>
      </c>
      <c r="B2704" s="1011" t="s">
        <v>2505</v>
      </c>
      <c r="C2704" s="1011" t="s">
        <v>1326</v>
      </c>
      <c r="D2704" s="1011" t="s">
        <v>1</v>
      </c>
      <c r="E2704" s="1011" t="s">
        <v>135</v>
      </c>
      <c r="F2704" s="1011" t="s">
        <v>34</v>
      </c>
      <c r="G2704" s="1011" t="s">
        <v>34</v>
      </c>
      <c r="H2704" s="1011" t="s">
        <v>104</v>
      </c>
      <c r="I2704" s="1011" t="s">
        <v>1327</v>
      </c>
      <c r="J2704" s="1011" t="s">
        <v>1328</v>
      </c>
      <c r="K2704" s="1011" t="s">
        <v>1329</v>
      </c>
      <c r="L2704" s="1011" t="s">
        <v>47</v>
      </c>
      <c r="M2704" s="1011" t="s">
        <v>198</v>
      </c>
      <c r="N2704" s="1011">
        <v>16</v>
      </c>
      <c r="O2704" s="1011">
        <v>16</v>
      </c>
      <c r="P2704" s="1011">
        <v>650.20000000000005</v>
      </c>
      <c r="Q2704" s="1011">
        <v>458.01</v>
      </c>
      <c r="R2704" s="1011">
        <v>86</v>
      </c>
      <c r="S2704" s="1011">
        <v>67.829101640000005</v>
      </c>
      <c r="T2704" s="1011">
        <v>0</v>
      </c>
      <c r="U2704" s="1011">
        <v>0</v>
      </c>
      <c r="V2704" s="1011">
        <v>86</v>
      </c>
      <c r="W2704" s="1011" t="s">
        <v>1330</v>
      </c>
      <c r="X2704" s="1011" t="s">
        <v>1331</v>
      </c>
      <c r="Y2704" s="1011" t="s">
        <v>2506</v>
      </c>
      <c r="AA2704" s="1011" t="s">
        <v>2507</v>
      </c>
      <c r="AB2704" s="1011" t="s">
        <v>140</v>
      </c>
    </row>
    <row r="2705" spans="1:28" x14ac:dyDescent="0.25">
      <c r="A2705" s="1011">
        <v>63935860</v>
      </c>
      <c r="B2705" s="1011" t="s">
        <v>2396</v>
      </c>
      <c r="C2705" s="1011" t="s">
        <v>1326</v>
      </c>
      <c r="D2705" s="1011" t="s">
        <v>1</v>
      </c>
      <c r="E2705" s="1011" t="s">
        <v>135</v>
      </c>
      <c r="F2705" s="1011" t="s">
        <v>14</v>
      </c>
      <c r="G2705" s="1011" t="s">
        <v>14</v>
      </c>
      <c r="H2705" s="1011" t="s">
        <v>530</v>
      </c>
      <c r="I2705" s="1011" t="s">
        <v>2159</v>
      </c>
      <c r="J2705" s="1011" t="s">
        <v>2160</v>
      </c>
      <c r="K2705" s="1011" t="s">
        <v>1329</v>
      </c>
      <c r="L2705" s="1011" t="s">
        <v>47</v>
      </c>
      <c r="M2705" s="1011" t="s">
        <v>198</v>
      </c>
      <c r="N2705" s="1011">
        <v>13</v>
      </c>
      <c r="O2705" s="1011">
        <v>1</v>
      </c>
      <c r="P2705" s="1011">
        <v>250</v>
      </c>
      <c r="Q2705" s="1011">
        <v>652.08000000000004</v>
      </c>
      <c r="R2705" s="1011">
        <v>29.17</v>
      </c>
      <c r="S2705" s="1011">
        <v>62.95064</v>
      </c>
      <c r="T2705" s="1011">
        <v>0</v>
      </c>
      <c r="U2705" s="1011">
        <v>0</v>
      </c>
      <c r="V2705" s="1011">
        <v>29.17</v>
      </c>
      <c r="W2705" s="1011" t="s">
        <v>2161</v>
      </c>
      <c r="X2705" s="1011" t="s">
        <v>1331</v>
      </c>
      <c r="Y2705" s="1011" t="s">
        <v>2397</v>
      </c>
      <c r="AA2705" s="1011" t="s">
        <v>2398</v>
      </c>
      <c r="AB2705" s="1011" t="s">
        <v>140</v>
      </c>
    </row>
    <row r="2706" spans="1:28" x14ac:dyDescent="0.25">
      <c r="A2706" s="1011">
        <v>93757912</v>
      </c>
      <c r="B2706" s="1011" t="s">
        <v>2332</v>
      </c>
      <c r="C2706" s="1011" t="s">
        <v>1326</v>
      </c>
      <c r="D2706" s="1011" t="s">
        <v>1</v>
      </c>
      <c r="E2706" s="1011" t="s">
        <v>135</v>
      </c>
      <c r="F2706" s="1011" t="s">
        <v>0</v>
      </c>
      <c r="G2706" s="1011" t="s">
        <v>0</v>
      </c>
      <c r="H2706" s="1011" t="s">
        <v>530</v>
      </c>
      <c r="I2706" s="1011" t="s">
        <v>1382</v>
      </c>
      <c r="J2706" s="1011" t="s">
        <v>1383</v>
      </c>
      <c r="K2706" s="1011" t="s">
        <v>1329</v>
      </c>
      <c r="L2706" s="1011" t="s">
        <v>47</v>
      </c>
      <c r="M2706" s="1011" t="s">
        <v>198</v>
      </c>
      <c r="N2706" s="1011">
        <v>76</v>
      </c>
      <c r="O2706" s="1011">
        <v>27</v>
      </c>
      <c r="P2706" s="1011">
        <v>1662.64</v>
      </c>
      <c r="Q2706" s="1011">
        <v>6002.76</v>
      </c>
      <c r="R2706" s="1011">
        <v>303.77999999999997</v>
      </c>
      <c r="S2706" s="1011">
        <v>191.887618</v>
      </c>
      <c r="T2706" s="1011">
        <v>0</v>
      </c>
      <c r="U2706" s="1011">
        <v>0</v>
      </c>
      <c r="V2706" s="1011">
        <v>303.77999999999997</v>
      </c>
      <c r="W2706" s="1011" t="s">
        <v>1384</v>
      </c>
      <c r="X2706" s="1011" t="s">
        <v>1331</v>
      </c>
      <c r="Y2706" s="1011" t="s">
        <v>2333</v>
      </c>
      <c r="AA2706" s="1011" t="s">
        <v>2334</v>
      </c>
      <c r="AB2706" s="1011" t="s">
        <v>140</v>
      </c>
    </row>
    <row r="2707" spans="1:28" x14ac:dyDescent="0.25">
      <c r="A2707" s="1011">
        <v>44080646</v>
      </c>
      <c r="B2707" s="1011" t="s">
        <v>1606</v>
      </c>
      <c r="C2707" s="1011" t="s">
        <v>1326</v>
      </c>
      <c r="D2707" s="1011" t="s">
        <v>1</v>
      </c>
      <c r="E2707" s="1011" t="s">
        <v>135</v>
      </c>
      <c r="F2707" s="1011" t="s">
        <v>14</v>
      </c>
      <c r="G2707" s="1011" t="s">
        <v>14</v>
      </c>
      <c r="H2707" s="1011" t="s">
        <v>101</v>
      </c>
      <c r="I2707" s="1011" t="s">
        <v>1327</v>
      </c>
      <c r="J2707" s="1011" t="s">
        <v>1328</v>
      </c>
      <c r="K2707" s="1011" t="s">
        <v>1329</v>
      </c>
      <c r="L2707" s="1011" t="s">
        <v>47</v>
      </c>
      <c r="M2707" s="1011" t="s">
        <v>198</v>
      </c>
      <c r="N2707" s="1011">
        <v>31.25</v>
      </c>
      <c r="O2707" s="1011">
        <v>27.25</v>
      </c>
      <c r="P2707" s="1011">
        <v>795.16</v>
      </c>
      <c r="Q2707" s="1011">
        <v>1061.8499999999999</v>
      </c>
      <c r="R2707" s="1011">
        <v>213.98</v>
      </c>
      <c r="S2707" s="1011">
        <v>231.94159332000001</v>
      </c>
      <c r="T2707" s="1011">
        <v>0</v>
      </c>
      <c r="U2707" s="1011">
        <v>0</v>
      </c>
      <c r="V2707" s="1011">
        <v>213.98</v>
      </c>
      <c r="W2707" s="1011" t="s">
        <v>1330</v>
      </c>
      <c r="X2707" s="1011" t="s">
        <v>1331</v>
      </c>
      <c r="Y2707" s="1011" t="s">
        <v>1607</v>
      </c>
      <c r="Z2707" s="1011" t="s">
        <v>1608</v>
      </c>
      <c r="AA2707" s="1011" t="s">
        <v>1609</v>
      </c>
      <c r="AB2707" s="1011" t="s">
        <v>140</v>
      </c>
    </row>
    <row r="2708" spans="1:28" x14ac:dyDescent="0.25">
      <c r="A2708" s="1011">
        <v>93797231</v>
      </c>
      <c r="B2708" s="1011" t="s">
        <v>1497</v>
      </c>
      <c r="C2708" s="1011" t="s">
        <v>1326</v>
      </c>
      <c r="D2708" s="1011" t="s">
        <v>1</v>
      </c>
      <c r="E2708" s="1011" t="s">
        <v>135</v>
      </c>
      <c r="F2708" s="1011" t="s">
        <v>11</v>
      </c>
      <c r="G2708" s="1011" t="s">
        <v>11</v>
      </c>
      <c r="H2708" s="1011" t="s">
        <v>100</v>
      </c>
      <c r="I2708" s="1011" t="s">
        <v>1498</v>
      </c>
      <c r="J2708" s="1011" t="s">
        <v>1499</v>
      </c>
      <c r="K2708" s="1011" t="s">
        <v>1329</v>
      </c>
      <c r="L2708" s="1011" t="s">
        <v>47</v>
      </c>
      <c r="M2708" s="1011" t="s">
        <v>198</v>
      </c>
      <c r="N2708" s="1011">
        <v>373.25</v>
      </c>
      <c r="O2708" s="1011">
        <v>140.25</v>
      </c>
      <c r="P2708" s="1011">
        <v>7465</v>
      </c>
      <c r="Q2708" s="1011">
        <v>25731.51</v>
      </c>
      <c r="R2708" s="1011">
        <v>1146.3699999999999</v>
      </c>
      <c r="S2708" s="1011">
        <v>3660.0201560999999</v>
      </c>
      <c r="T2708" s="1011">
        <v>0</v>
      </c>
      <c r="U2708" s="1011">
        <v>1925.16</v>
      </c>
      <c r="V2708" s="1011">
        <v>3071.53</v>
      </c>
      <c r="W2708" s="1011" t="s">
        <v>1361</v>
      </c>
      <c r="X2708" s="1011" t="s">
        <v>1331</v>
      </c>
      <c r="Y2708" s="1011" t="s">
        <v>1500</v>
      </c>
      <c r="AA2708" s="1011" t="s">
        <v>1501</v>
      </c>
      <c r="AB2708" s="1011" t="s">
        <v>140</v>
      </c>
    </row>
    <row r="2709" spans="1:28" x14ac:dyDescent="0.25">
      <c r="A2709" s="1011">
        <v>43796705</v>
      </c>
      <c r="B2709" s="1011" t="s">
        <v>1809</v>
      </c>
      <c r="C2709" s="1011" t="s">
        <v>1326</v>
      </c>
      <c r="D2709" s="1011" t="s">
        <v>1</v>
      </c>
      <c r="E2709" s="1011" t="s">
        <v>135</v>
      </c>
      <c r="F2709" s="1011" t="s">
        <v>6</v>
      </c>
      <c r="G2709" s="1011" t="s">
        <v>6</v>
      </c>
      <c r="H2709" s="1011" t="s">
        <v>530</v>
      </c>
      <c r="I2709" s="1011" t="s">
        <v>1810</v>
      </c>
      <c r="J2709" s="1011" t="s">
        <v>1811</v>
      </c>
      <c r="K2709" s="1011" t="s">
        <v>1329</v>
      </c>
      <c r="L2709" s="1011" t="s">
        <v>47</v>
      </c>
      <c r="M2709" s="1011" t="s">
        <v>198</v>
      </c>
      <c r="N2709" s="1011">
        <v>307</v>
      </c>
      <c r="O2709" s="1011">
        <v>307</v>
      </c>
      <c r="P2709" s="1011">
        <v>3252.4</v>
      </c>
      <c r="Q2709" s="1011">
        <v>9286.42</v>
      </c>
      <c r="R2709" s="1011">
        <v>757.93</v>
      </c>
      <c r="S2709" s="1011">
        <v>1146.7391731600001</v>
      </c>
      <c r="T2709" s="1011">
        <v>0</v>
      </c>
      <c r="U2709" s="1011">
        <v>0</v>
      </c>
      <c r="V2709" s="1011">
        <v>757.93</v>
      </c>
      <c r="W2709" s="1011" t="s">
        <v>1812</v>
      </c>
      <c r="X2709" s="1011" t="s">
        <v>1331</v>
      </c>
      <c r="Y2709" s="1011" t="s">
        <v>1813</v>
      </c>
      <c r="AA2709" s="1011" t="s">
        <v>1814</v>
      </c>
      <c r="AB2709" s="1011" t="s">
        <v>140</v>
      </c>
    </row>
    <row r="2710" spans="1:28" x14ac:dyDescent="0.25">
      <c r="A2710" s="1011">
        <v>44114049</v>
      </c>
      <c r="B2710" s="1011" t="s">
        <v>2547</v>
      </c>
      <c r="C2710" s="1011" t="s">
        <v>1326</v>
      </c>
      <c r="D2710" s="1011" t="s">
        <v>1</v>
      </c>
      <c r="E2710" s="1011" t="s">
        <v>135</v>
      </c>
      <c r="F2710" s="1011" t="s">
        <v>15</v>
      </c>
      <c r="G2710" s="1011" t="s">
        <v>15</v>
      </c>
      <c r="H2710" s="1011" t="s">
        <v>102</v>
      </c>
      <c r="I2710" s="1011" t="s">
        <v>2548</v>
      </c>
      <c r="J2710" s="1011" t="s">
        <v>1499</v>
      </c>
      <c r="K2710" s="1011" t="s">
        <v>1329</v>
      </c>
      <c r="L2710" s="1011" t="s">
        <v>47</v>
      </c>
      <c r="M2710" s="1011" t="s">
        <v>198</v>
      </c>
      <c r="N2710" s="1011">
        <v>95.416700000000006</v>
      </c>
      <c r="O2710" s="1011">
        <v>61.416699999999999</v>
      </c>
      <c r="P2710" s="1011">
        <v>1017.01</v>
      </c>
      <c r="Q2710" s="1011">
        <v>4697.55</v>
      </c>
      <c r="R2710" s="1011">
        <v>735.35</v>
      </c>
      <c r="S2710" s="1011">
        <v>1701.9715597100001</v>
      </c>
      <c r="T2710" s="1011">
        <v>0</v>
      </c>
      <c r="U2710" s="1011">
        <v>0</v>
      </c>
      <c r="V2710" s="1011">
        <v>735.35</v>
      </c>
      <c r="W2710" s="1011" t="s">
        <v>1361</v>
      </c>
      <c r="X2710" s="1011" t="s">
        <v>1331</v>
      </c>
      <c r="Y2710" s="1011" t="s">
        <v>2549</v>
      </c>
      <c r="AA2710" s="1011" t="s">
        <v>2550</v>
      </c>
      <c r="AB2710" s="1011" t="s">
        <v>140</v>
      </c>
    </row>
    <row r="2711" spans="1:28" x14ac:dyDescent="0.25">
      <c r="A2711" s="1011">
        <v>63756415</v>
      </c>
      <c r="B2711" s="1011" t="s">
        <v>2211</v>
      </c>
      <c r="C2711" s="1011" t="s">
        <v>1326</v>
      </c>
      <c r="D2711" s="1011" t="s">
        <v>1</v>
      </c>
      <c r="E2711" s="1011" t="s">
        <v>135</v>
      </c>
      <c r="F2711" s="1011" t="s">
        <v>20</v>
      </c>
      <c r="G2711" s="1011" t="s">
        <v>20</v>
      </c>
      <c r="H2711" s="1011" t="s">
        <v>88</v>
      </c>
      <c r="I2711" s="1011" t="s">
        <v>2212</v>
      </c>
      <c r="J2711" s="1011" t="s">
        <v>1669</v>
      </c>
      <c r="K2711" s="1011" t="s">
        <v>1329</v>
      </c>
      <c r="L2711" s="1011" t="s">
        <v>47</v>
      </c>
      <c r="M2711" s="1011" t="s">
        <v>198</v>
      </c>
      <c r="N2711" s="1011">
        <v>147</v>
      </c>
      <c r="O2711" s="1011">
        <v>147</v>
      </c>
      <c r="P2711" s="1011">
        <v>1470</v>
      </c>
      <c r="Q2711" s="1011">
        <v>7670.91</v>
      </c>
      <c r="R2711" s="1011">
        <v>85.21</v>
      </c>
      <c r="S2711" s="1011">
        <v>924.1</v>
      </c>
      <c r="T2711" s="1011">
        <v>0</v>
      </c>
      <c r="U2711" s="1011">
        <v>0</v>
      </c>
      <c r="V2711" s="1011">
        <v>85.21</v>
      </c>
      <c r="W2711" s="1011" t="s">
        <v>1670</v>
      </c>
      <c r="X2711" s="1011" t="s">
        <v>1331</v>
      </c>
      <c r="Y2711" s="1011" t="s">
        <v>2213</v>
      </c>
      <c r="AA2711" s="1011" t="s">
        <v>2214</v>
      </c>
      <c r="AB2711" s="1011" t="s">
        <v>140</v>
      </c>
    </row>
    <row r="2712" spans="1:28" x14ac:dyDescent="0.25">
      <c r="A2712" s="1011">
        <v>44073278</v>
      </c>
      <c r="B2712" s="1011" t="s">
        <v>2109</v>
      </c>
      <c r="C2712" s="1011" t="s">
        <v>1326</v>
      </c>
      <c r="D2712" s="1011" t="s">
        <v>1</v>
      </c>
      <c r="E2712" s="1011" t="s">
        <v>135</v>
      </c>
      <c r="F2712" s="1011" t="s">
        <v>48</v>
      </c>
      <c r="G2712" s="1011" t="s">
        <v>48</v>
      </c>
      <c r="H2712" s="1011" t="s">
        <v>101</v>
      </c>
      <c r="I2712" s="1011" t="s">
        <v>2110</v>
      </c>
      <c r="J2712" s="1011" t="s">
        <v>1621</v>
      </c>
      <c r="K2712" s="1011" t="s">
        <v>1329</v>
      </c>
      <c r="L2712" s="1011" t="s">
        <v>47</v>
      </c>
      <c r="M2712" s="1011" t="s">
        <v>198</v>
      </c>
      <c r="N2712" s="1011">
        <v>14</v>
      </c>
      <c r="O2712" s="1011">
        <v>13</v>
      </c>
      <c r="P2712" s="1011">
        <v>488</v>
      </c>
      <c r="Q2712" s="1011">
        <v>553.20000000000005</v>
      </c>
      <c r="R2712" s="1011">
        <v>46.77</v>
      </c>
      <c r="S2712" s="1011">
        <v>93.04879991</v>
      </c>
      <c r="T2712" s="1011">
        <v>0</v>
      </c>
      <c r="U2712" s="1011">
        <v>0</v>
      </c>
      <c r="V2712" s="1011">
        <v>46.77</v>
      </c>
      <c r="W2712" s="1011" t="s">
        <v>1622</v>
      </c>
      <c r="X2712" s="1011" t="s">
        <v>1331</v>
      </c>
      <c r="Y2712" s="1011" t="s">
        <v>1839</v>
      </c>
      <c r="AA2712" s="1011" t="s">
        <v>2111</v>
      </c>
      <c r="AB2712" s="1011" t="s">
        <v>140</v>
      </c>
    </row>
    <row r="2713" spans="1:28" x14ac:dyDescent="0.25">
      <c r="A2713" s="1011">
        <v>44159820</v>
      </c>
      <c r="B2713" s="1011" t="s">
        <v>1629</v>
      </c>
      <c r="C2713" s="1011" t="s">
        <v>1326</v>
      </c>
      <c r="D2713" s="1011" t="s">
        <v>1</v>
      </c>
      <c r="E2713" s="1011" t="s">
        <v>135</v>
      </c>
      <c r="F2713" s="1011" t="s">
        <v>14</v>
      </c>
      <c r="G2713" s="1011" t="s">
        <v>14</v>
      </c>
      <c r="H2713" s="1011" t="s">
        <v>530</v>
      </c>
      <c r="I2713" s="1011" t="s">
        <v>1630</v>
      </c>
      <c r="J2713" s="1011" t="s">
        <v>1416</v>
      </c>
      <c r="K2713" s="1011" t="s">
        <v>1329</v>
      </c>
      <c r="L2713" s="1011" t="s">
        <v>47</v>
      </c>
      <c r="M2713" s="1011" t="s">
        <v>198</v>
      </c>
      <c r="N2713" s="1011">
        <v>112</v>
      </c>
      <c r="O2713" s="1011">
        <v>112</v>
      </c>
      <c r="P2713" s="1011">
        <v>2351.7600000000002</v>
      </c>
      <c r="Q2713" s="1011">
        <v>11527.09</v>
      </c>
      <c r="R2713" s="1011">
        <v>1660.15079322</v>
      </c>
      <c r="S2713" s="1011">
        <v>588.31098786999996</v>
      </c>
      <c r="T2713" s="1011">
        <v>6.2507932200000003</v>
      </c>
      <c r="U2713" s="1011">
        <v>0</v>
      </c>
      <c r="V2713" s="1011">
        <v>1653.9</v>
      </c>
      <c r="W2713" s="1011" t="s">
        <v>1397</v>
      </c>
      <c r="X2713" s="1011" t="s">
        <v>1331</v>
      </c>
      <c r="Y2713" s="1011" t="s">
        <v>1631</v>
      </c>
      <c r="AA2713" s="1011" t="s">
        <v>1632</v>
      </c>
      <c r="AB2713" s="1011" t="s">
        <v>140</v>
      </c>
    </row>
    <row r="2714" spans="1:28" x14ac:dyDescent="0.25">
      <c r="A2714" s="1011">
        <v>24015307</v>
      </c>
      <c r="B2714" s="1011" t="s">
        <v>2511</v>
      </c>
      <c r="C2714" s="1011" t="s">
        <v>1326</v>
      </c>
      <c r="D2714" s="1011" t="s">
        <v>1</v>
      </c>
      <c r="E2714" s="1011" t="s">
        <v>135</v>
      </c>
      <c r="F2714" s="1011" t="s">
        <v>34</v>
      </c>
      <c r="G2714" s="1011" t="s">
        <v>34</v>
      </c>
      <c r="H2714" s="1011" t="s">
        <v>88</v>
      </c>
      <c r="I2714" s="1011" t="s">
        <v>1816</v>
      </c>
      <c r="J2714" s="1011" t="s">
        <v>1817</v>
      </c>
      <c r="K2714" s="1011" t="s">
        <v>1329</v>
      </c>
      <c r="L2714" s="1011" t="s">
        <v>47</v>
      </c>
      <c r="M2714" s="1011" t="s">
        <v>198</v>
      </c>
      <c r="N2714" s="1011">
        <v>17</v>
      </c>
      <c r="O2714" s="1011">
        <v>17</v>
      </c>
      <c r="P2714" s="1011">
        <v>200</v>
      </c>
      <c r="Q2714" s="1011">
        <v>689.19</v>
      </c>
      <c r="R2714" s="1011">
        <v>103.72</v>
      </c>
      <c r="S2714" s="1011">
        <v>41.190705739999999</v>
      </c>
      <c r="T2714" s="1011">
        <v>0</v>
      </c>
      <c r="U2714" s="1011">
        <v>0</v>
      </c>
      <c r="V2714" s="1011">
        <v>103.72</v>
      </c>
      <c r="W2714" s="1011" t="s">
        <v>1818</v>
      </c>
      <c r="X2714" s="1011" t="s">
        <v>1331</v>
      </c>
      <c r="Y2714" s="1011" t="s">
        <v>2512</v>
      </c>
      <c r="AA2714" s="1011" t="s">
        <v>2513</v>
      </c>
      <c r="AB2714" s="1011" t="s">
        <v>140</v>
      </c>
    </row>
    <row r="2715" spans="1:28" x14ac:dyDescent="0.25">
      <c r="A2715" s="1011">
        <v>53757852</v>
      </c>
      <c r="B2715" s="1011" t="s">
        <v>2034</v>
      </c>
      <c r="C2715" s="1011" t="s">
        <v>1326</v>
      </c>
      <c r="D2715" s="1011" t="s">
        <v>1</v>
      </c>
      <c r="E2715" s="1011" t="s">
        <v>135</v>
      </c>
      <c r="F2715" s="1011" t="s">
        <v>38</v>
      </c>
      <c r="G2715" s="1011" t="s">
        <v>38</v>
      </c>
      <c r="H2715" s="1011" t="s">
        <v>92</v>
      </c>
      <c r="I2715" s="1011" t="s">
        <v>2035</v>
      </c>
      <c r="J2715" s="1011" t="s">
        <v>1657</v>
      </c>
      <c r="K2715" s="1011" t="s">
        <v>1329</v>
      </c>
      <c r="L2715" s="1011" t="s">
        <v>47</v>
      </c>
      <c r="M2715" s="1011" t="s">
        <v>198</v>
      </c>
      <c r="N2715" s="1011">
        <v>326</v>
      </c>
      <c r="O2715" s="1011">
        <v>322</v>
      </c>
      <c r="P2715" s="1011">
        <v>9693.4</v>
      </c>
      <c r="Q2715" s="1011">
        <v>6472.53</v>
      </c>
      <c r="R2715" s="1011">
        <v>59.3</v>
      </c>
      <c r="S2715" s="1011">
        <v>999.92175901999997</v>
      </c>
      <c r="T2715" s="1011">
        <v>0</v>
      </c>
      <c r="U2715" s="1011">
        <v>0</v>
      </c>
      <c r="V2715" s="1011">
        <v>59.3</v>
      </c>
      <c r="W2715" s="1011" t="s">
        <v>1658</v>
      </c>
      <c r="X2715" s="1011" t="s">
        <v>1331</v>
      </c>
      <c r="Y2715" s="1011" t="s">
        <v>2036</v>
      </c>
      <c r="AA2715" s="1011" t="s">
        <v>2037</v>
      </c>
      <c r="AB2715" s="1011" t="s">
        <v>140</v>
      </c>
    </row>
    <row r="2716" spans="1:28" x14ac:dyDescent="0.25">
      <c r="A2716" s="1011">
        <v>23756737</v>
      </c>
      <c r="B2716" s="1011" t="s">
        <v>2168</v>
      </c>
      <c r="C2716" s="1011" t="s">
        <v>1326</v>
      </c>
      <c r="D2716" s="1011" t="s">
        <v>1</v>
      </c>
      <c r="E2716" s="1011" t="s">
        <v>135</v>
      </c>
      <c r="F2716" s="1011" t="s">
        <v>4</v>
      </c>
      <c r="G2716" s="1011" t="s">
        <v>4</v>
      </c>
      <c r="H2716" s="1011" t="s">
        <v>90</v>
      </c>
      <c r="I2716" s="1011" t="s">
        <v>1656</v>
      </c>
      <c r="J2716" s="1011" t="s">
        <v>1657</v>
      </c>
      <c r="K2716" s="1011" t="s">
        <v>1329</v>
      </c>
      <c r="L2716" s="1011" t="s">
        <v>47</v>
      </c>
      <c r="M2716" s="1011" t="s">
        <v>198</v>
      </c>
      <c r="N2716" s="1011">
        <v>3314</v>
      </c>
      <c r="O2716" s="1011">
        <v>1602</v>
      </c>
      <c r="P2716" s="1011">
        <v>73238.73</v>
      </c>
      <c r="Q2716" s="1011">
        <v>105154.23</v>
      </c>
      <c r="R2716" s="1011">
        <v>3667.4805909800002</v>
      </c>
      <c r="S2716" s="1011">
        <v>11416.90448879</v>
      </c>
      <c r="T2716" s="1011">
        <v>3261.0405909800002</v>
      </c>
      <c r="U2716" s="1011">
        <v>3779.12</v>
      </c>
      <c r="V2716" s="1011">
        <v>7485.56</v>
      </c>
      <c r="W2716" s="1011" t="s">
        <v>1658</v>
      </c>
      <c r="X2716" s="1011" t="s">
        <v>1331</v>
      </c>
      <c r="Y2716" s="1011" t="s">
        <v>2169</v>
      </c>
      <c r="AA2716" s="1011" t="s">
        <v>2170</v>
      </c>
      <c r="AB2716" s="1011" t="s">
        <v>140</v>
      </c>
    </row>
    <row r="2717" spans="1:28" x14ac:dyDescent="0.25">
      <c r="A2717" s="1011">
        <v>43758200</v>
      </c>
      <c r="B2717" s="1011" t="s">
        <v>1718</v>
      </c>
      <c r="C2717" s="1011" t="s">
        <v>1326</v>
      </c>
      <c r="D2717" s="1011" t="s">
        <v>1</v>
      </c>
      <c r="E2717" s="1011" t="s">
        <v>135</v>
      </c>
      <c r="F2717" s="1011" t="s">
        <v>20</v>
      </c>
      <c r="G2717" s="1011" t="s">
        <v>20</v>
      </c>
      <c r="H2717" s="1011" t="s">
        <v>100</v>
      </c>
      <c r="I2717" s="1011" t="s">
        <v>1719</v>
      </c>
      <c r="J2717" s="1011" t="s">
        <v>1528</v>
      </c>
      <c r="K2717" s="1011" t="s">
        <v>1329</v>
      </c>
      <c r="L2717" s="1011" t="s">
        <v>47</v>
      </c>
      <c r="M2717" s="1011" t="s">
        <v>198</v>
      </c>
      <c r="N2717" s="1011">
        <v>765</v>
      </c>
      <c r="O2717" s="1011">
        <v>751</v>
      </c>
      <c r="P2717" s="1011">
        <v>26276.91</v>
      </c>
      <c r="Q2717" s="1011">
        <v>80196.06</v>
      </c>
      <c r="R2717" s="1011">
        <v>18910.52</v>
      </c>
      <c r="S2717" s="1011">
        <v>5022.7738201299999</v>
      </c>
      <c r="T2717" s="1011">
        <v>0</v>
      </c>
      <c r="U2717" s="1011">
        <v>0</v>
      </c>
      <c r="V2717" s="1011">
        <v>18910.52</v>
      </c>
      <c r="W2717" s="1011" t="s">
        <v>1529</v>
      </c>
      <c r="X2717" s="1011" t="s">
        <v>1331</v>
      </c>
      <c r="Y2717" s="1011" t="s">
        <v>1720</v>
      </c>
      <c r="AA2717" s="1011" t="s">
        <v>1721</v>
      </c>
      <c r="AB2717" s="1011" t="s">
        <v>140</v>
      </c>
    </row>
    <row r="2718" spans="1:28" x14ac:dyDescent="0.25">
      <c r="A2718" s="1011">
        <v>54235049</v>
      </c>
      <c r="B2718" s="1011" t="s">
        <v>2171</v>
      </c>
      <c r="C2718" s="1011" t="s">
        <v>1326</v>
      </c>
      <c r="D2718" s="1011" t="s">
        <v>1</v>
      </c>
      <c r="E2718" s="1011" t="s">
        <v>135</v>
      </c>
      <c r="F2718" s="1011" t="s">
        <v>62</v>
      </c>
      <c r="G2718" s="1011" t="s">
        <v>62</v>
      </c>
      <c r="H2718" s="1011" t="s">
        <v>89</v>
      </c>
      <c r="I2718" s="1011" t="s">
        <v>2172</v>
      </c>
      <c r="J2718" s="1011" t="s">
        <v>2173</v>
      </c>
      <c r="K2718" s="1011" t="s">
        <v>1329</v>
      </c>
      <c r="L2718" s="1011" t="s">
        <v>47</v>
      </c>
      <c r="M2718" s="1011" t="s">
        <v>198</v>
      </c>
      <c r="N2718" s="1011">
        <v>312</v>
      </c>
      <c r="O2718" s="1011">
        <v>0</v>
      </c>
      <c r="P2718" s="1011">
        <v>3247</v>
      </c>
      <c r="Q2718" s="1011">
        <v>10200.129999999999</v>
      </c>
      <c r="R2718" s="1011">
        <v>802.59</v>
      </c>
      <c r="S2718" s="1011">
        <v>568.81500000000005</v>
      </c>
      <c r="T2718" s="1011">
        <v>425</v>
      </c>
      <c r="U2718" s="1011">
        <v>0</v>
      </c>
      <c r="V2718" s="1011">
        <v>802.59</v>
      </c>
      <c r="W2718" s="1011" t="s">
        <v>2174</v>
      </c>
      <c r="X2718" s="1011" t="s">
        <v>2175</v>
      </c>
      <c r="Y2718" s="1011" t="s">
        <v>2176</v>
      </c>
      <c r="AA2718" s="1011" t="s">
        <v>2177</v>
      </c>
      <c r="AB2718" s="1011" t="s">
        <v>140</v>
      </c>
    </row>
    <row r="2719" spans="1:28" x14ac:dyDescent="0.25">
      <c r="A2719" s="1011">
        <v>54044805</v>
      </c>
      <c r="B2719" s="1011" t="s">
        <v>1857</v>
      </c>
      <c r="C2719" s="1011" t="s">
        <v>1326</v>
      </c>
      <c r="D2719" s="1011" t="s">
        <v>113</v>
      </c>
      <c r="E2719" s="1011" t="s">
        <v>135</v>
      </c>
      <c r="F2719" s="1011" t="s">
        <v>267</v>
      </c>
      <c r="G2719" s="1011" t="s">
        <v>1687</v>
      </c>
      <c r="H2719" s="1011" t="s">
        <v>98</v>
      </c>
      <c r="I2719" s="1011" t="s">
        <v>1858</v>
      </c>
      <c r="J2719" s="1011" t="s">
        <v>1859</v>
      </c>
      <c r="K2719" s="1011" t="s">
        <v>1329</v>
      </c>
      <c r="L2719" s="1011" t="s">
        <v>47</v>
      </c>
      <c r="M2719" s="1011" t="s">
        <v>198</v>
      </c>
      <c r="N2719" s="1011">
        <v>25</v>
      </c>
      <c r="O2719" s="1011">
        <v>10</v>
      </c>
      <c r="P2719" s="1011">
        <v>332.75</v>
      </c>
      <c r="Q2719" s="1011">
        <v>628.89</v>
      </c>
      <c r="R2719" s="1011">
        <v>133.31</v>
      </c>
      <c r="S2719" s="1011">
        <v>81.784272369999996</v>
      </c>
      <c r="T2719" s="1011">
        <v>0</v>
      </c>
      <c r="U2719" s="1011">
        <v>0</v>
      </c>
      <c r="V2719" s="1011">
        <v>133.31</v>
      </c>
      <c r="W2719" s="1011" t="s">
        <v>1860</v>
      </c>
      <c r="X2719" s="1011" t="s">
        <v>1331</v>
      </c>
      <c r="Y2719" s="1011" t="s">
        <v>1861</v>
      </c>
      <c r="AA2719" s="1011" t="s">
        <v>1862</v>
      </c>
      <c r="AB2719" s="1011" t="s">
        <v>140</v>
      </c>
    </row>
    <row r="2720" spans="1:28" x14ac:dyDescent="0.25">
      <c r="A2720" s="1011">
        <v>94231842</v>
      </c>
      <c r="B2720" s="1011" t="s">
        <v>1946</v>
      </c>
      <c r="C2720" s="1011" t="s">
        <v>1326</v>
      </c>
      <c r="D2720" s="1011" t="s">
        <v>1</v>
      </c>
      <c r="E2720" s="1011" t="s">
        <v>135</v>
      </c>
      <c r="F2720" s="1011" t="s">
        <v>11</v>
      </c>
      <c r="G2720" s="1011" t="s">
        <v>11</v>
      </c>
      <c r="H2720" s="1011" t="s">
        <v>530</v>
      </c>
      <c r="I2720" s="1011" t="s">
        <v>1947</v>
      </c>
      <c r="J2720" s="1011" t="s">
        <v>1868</v>
      </c>
      <c r="K2720" s="1011" t="s">
        <v>1329</v>
      </c>
      <c r="L2720" s="1011" t="s">
        <v>47</v>
      </c>
      <c r="M2720" s="1011" t="s">
        <v>198</v>
      </c>
      <c r="N2720" s="1011">
        <v>277</v>
      </c>
      <c r="O2720" s="1011">
        <v>29</v>
      </c>
      <c r="P2720" s="1011">
        <v>2770</v>
      </c>
      <c r="Q2720" s="1011">
        <v>10689.97</v>
      </c>
      <c r="R2720" s="1011">
        <v>1158.2700206</v>
      </c>
      <c r="S2720" s="1011">
        <v>645.63034601000004</v>
      </c>
      <c r="T2720" s="1011">
        <v>2.0599999999999999E-5</v>
      </c>
      <c r="U2720" s="1011">
        <v>0</v>
      </c>
      <c r="V2720" s="1011">
        <v>1158.27</v>
      </c>
      <c r="W2720" s="1011" t="s">
        <v>1869</v>
      </c>
      <c r="X2720" s="1011" t="s">
        <v>1331</v>
      </c>
      <c r="Y2720" s="1011" t="s">
        <v>1948</v>
      </c>
      <c r="AA2720" s="1011" t="s">
        <v>1949</v>
      </c>
      <c r="AB2720" s="1011" t="s">
        <v>140</v>
      </c>
    </row>
    <row r="2721" spans="1:28" x14ac:dyDescent="0.25">
      <c r="A2721" s="1011">
        <v>84064930</v>
      </c>
      <c r="B2721" s="1011" t="s">
        <v>1467</v>
      </c>
      <c r="C2721" s="1011" t="s">
        <v>1326</v>
      </c>
      <c r="D2721" s="1011" t="s">
        <v>1</v>
      </c>
      <c r="E2721" s="1011" t="s">
        <v>135</v>
      </c>
      <c r="F2721" s="1011" t="s">
        <v>20</v>
      </c>
      <c r="G2721" s="1011" t="s">
        <v>20</v>
      </c>
      <c r="H2721" s="1011" t="s">
        <v>530</v>
      </c>
      <c r="I2721" s="1011" t="s">
        <v>1468</v>
      </c>
      <c r="J2721" s="1011" t="s">
        <v>1469</v>
      </c>
      <c r="K2721" s="1011" t="s">
        <v>1329</v>
      </c>
      <c r="L2721" s="1011" t="s">
        <v>47</v>
      </c>
      <c r="M2721" s="1011" t="s">
        <v>198</v>
      </c>
      <c r="N2721" s="1011">
        <v>53</v>
      </c>
      <c r="O2721" s="1011">
        <v>53</v>
      </c>
      <c r="P2721" s="1011">
        <v>3109.63</v>
      </c>
      <c r="Q2721" s="1011">
        <v>8245.74</v>
      </c>
      <c r="R2721" s="1011">
        <v>775.83</v>
      </c>
      <c r="S2721" s="1011">
        <v>912.68981213999996</v>
      </c>
      <c r="T2721" s="1011">
        <v>0</v>
      </c>
      <c r="U2721" s="1011">
        <v>0</v>
      </c>
      <c r="V2721" s="1011">
        <v>775.83</v>
      </c>
      <c r="W2721" s="1011" t="s">
        <v>1470</v>
      </c>
      <c r="X2721" s="1011" t="s">
        <v>1331</v>
      </c>
      <c r="Y2721" s="1011" t="s">
        <v>1471</v>
      </c>
      <c r="AA2721" s="1011" t="s">
        <v>1472</v>
      </c>
      <c r="AB2721" s="1011" t="s">
        <v>140</v>
      </c>
    </row>
    <row r="2722" spans="1:28" x14ac:dyDescent="0.25">
      <c r="A2722" s="1011">
        <v>84127497</v>
      </c>
      <c r="B2722" s="1011" t="s">
        <v>1610</v>
      </c>
      <c r="C2722" s="1011" t="s">
        <v>1326</v>
      </c>
      <c r="D2722" s="1011" t="s">
        <v>1</v>
      </c>
      <c r="E2722" s="1011" t="s">
        <v>135</v>
      </c>
      <c r="F2722" s="1011" t="s">
        <v>0</v>
      </c>
      <c r="G2722" s="1011" t="s">
        <v>0</v>
      </c>
      <c r="H2722" s="1011" t="s">
        <v>91</v>
      </c>
      <c r="I2722" s="1011" t="s">
        <v>1611</v>
      </c>
      <c r="J2722" s="1011" t="s">
        <v>1612</v>
      </c>
      <c r="K2722" s="1011" t="s">
        <v>1329</v>
      </c>
      <c r="L2722" s="1011" t="s">
        <v>47</v>
      </c>
      <c r="M2722" s="1011" t="s">
        <v>198</v>
      </c>
      <c r="N2722" s="1011">
        <v>241</v>
      </c>
      <c r="O2722" s="1011">
        <v>180</v>
      </c>
      <c r="P2722" s="1011">
        <v>11086.31</v>
      </c>
      <c r="Q2722" s="1011">
        <v>16456.73</v>
      </c>
      <c r="R2722" s="1011">
        <v>1582.11000592</v>
      </c>
      <c r="S2722" s="1011">
        <v>863.90791477000005</v>
      </c>
      <c r="T2722" s="1011">
        <v>5.9200000000000001E-6</v>
      </c>
      <c r="U2722" s="1011">
        <v>0</v>
      </c>
      <c r="V2722" s="1011">
        <v>1582.11</v>
      </c>
      <c r="W2722" s="1011" t="s">
        <v>1613</v>
      </c>
      <c r="X2722" s="1011" t="s">
        <v>1331</v>
      </c>
      <c r="Y2722" s="1011" t="s">
        <v>1614</v>
      </c>
      <c r="AA2722" s="1011" t="s">
        <v>1615</v>
      </c>
      <c r="AB2722" s="1011" t="s">
        <v>140</v>
      </c>
    </row>
    <row r="2723" spans="1:28" x14ac:dyDescent="0.25">
      <c r="A2723" s="1011">
        <v>24091738</v>
      </c>
      <c r="B2723" s="1011" t="s">
        <v>1804</v>
      </c>
      <c r="C2723" s="1011" t="s">
        <v>1326</v>
      </c>
      <c r="D2723" s="1011" t="s">
        <v>1</v>
      </c>
      <c r="E2723" s="1011" t="s">
        <v>135</v>
      </c>
      <c r="F2723" s="1011" t="s">
        <v>20</v>
      </c>
      <c r="G2723" s="1011" t="s">
        <v>20</v>
      </c>
      <c r="H2723" s="1011" t="s">
        <v>1394</v>
      </c>
      <c r="I2723" s="1011" t="s">
        <v>1805</v>
      </c>
      <c r="J2723" s="1011" t="s">
        <v>1806</v>
      </c>
      <c r="K2723" s="1011" t="s">
        <v>1329</v>
      </c>
      <c r="L2723" s="1011" t="s">
        <v>47</v>
      </c>
      <c r="M2723" s="1011" t="s">
        <v>198</v>
      </c>
      <c r="N2723" s="1011">
        <v>0</v>
      </c>
      <c r="O2723" s="1011">
        <v>0</v>
      </c>
      <c r="P2723" s="1011">
        <v>0</v>
      </c>
      <c r="Q2723" s="1011">
        <v>0</v>
      </c>
      <c r="R2723" s="1011">
        <v>0</v>
      </c>
      <c r="S2723" s="1011">
        <v>0</v>
      </c>
      <c r="T2723" s="1011">
        <v>0</v>
      </c>
      <c r="U2723" s="1011">
        <v>0</v>
      </c>
      <c r="V2723" s="1011">
        <v>0</v>
      </c>
      <c r="W2723" s="1011" t="s">
        <v>10</v>
      </c>
      <c r="X2723" s="1011" t="s">
        <v>1331</v>
      </c>
      <c r="Y2723" s="1011" t="s">
        <v>1807</v>
      </c>
      <c r="AA2723" s="1011" t="s">
        <v>1808</v>
      </c>
      <c r="AB2723" s="1011" t="s">
        <v>140</v>
      </c>
    </row>
    <row r="2724" spans="1:28" x14ac:dyDescent="0.25">
      <c r="A2724" s="1011">
        <v>54179593</v>
      </c>
      <c r="B2724" s="1011" t="s">
        <v>2494</v>
      </c>
      <c r="C2724" s="1011" t="s">
        <v>1326</v>
      </c>
      <c r="D2724" s="1011" t="s">
        <v>1</v>
      </c>
      <c r="E2724" s="1011" t="s">
        <v>135</v>
      </c>
      <c r="F2724" s="1011" t="s">
        <v>20</v>
      </c>
      <c r="G2724" s="1011" t="s">
        <v>20</v>
      </c>
      <c r="H2724" s="1011" t="s">
        <v>92</v>
      </c>
      <c r="I2724" s="1011" t="s">
        <v>1564</v>
      </c>
      <c r="J2724" s="1011" t="s">
        <v>1565</v>
      </c>
      <c r="K2724" s="1011" t="s">
        <v>1329</v>
      </c>
      <c r="L2724" s="1011" t="s">
        <v>47</v>
      </c>
      <c r="M2724" s="1011" t="s">
        <v>198</v>
      </c>
      <c r="N2724" s="1011">
        <v>268</v>
      </c>
      <c r="O2724" s="1011">
        <v>268</v>
      </c>
      <c r="P2724" s="1011">
        <v>9369.68</v>
      </c>
      <c r="Q2724" s="1011">
        <v>5759.64</v>
      </c>
      <c r="R2724" s="1011">
        <v>-276.38</v>
      </c>
      <c r="S2724" s="1011">
        <v>787.89655475999996</v>
      </c>
      <c r="T2724" s="1011">
        <v>0</v>
      </c>
      <c r="U2724" s="1011">
        <v>0</v>
      </c>
      <c r="V2724" s="1011">
        <v>-276.38</v>
      </c>
      <c r="W2724" s="1011" t="s">
        <v>65</v>
      </c>
      <c r="X2724" s="1011" t="s">
        <v>1331</v>
      </c>
      <c r="Y2724" s="1011" t="s">
        <v>2495</v>
      </c>
      <c r="AA2724" s="1011" t="s">
        <v>2496</v>
      </c>
      <c r="AB2724" s="1011" t="s">
        <v>140</v>
      </c>
    </row>
    <row r="2725" spans="1:28" x14ac:dyDescent="0.25">
      <c r="A2725" s="1011">
        <v>24111999</v>
      </c>
      <c r="B2725" s="1011" t="s">
        <v>1701</v>
      </c>
      <c r="C2725" s="1011" t="s">
        <v>1326</v>
      </c>
      <c r="D2725" s="1011" t="s">
        <v>1</v>
      </c>
      <c r="E2725" s="1011" t="s">
        <v>135</v>
      </c>
      <c r="F2725" s="1011" t="s">
        <v>0</v>
      </c>
      <c r="G2725" s="1011" t="s">
        <v>0</v>
      </c>
      <c r="H2725" s="1011" t="s">
        <v>90</v>
      </c>
      <c r="I2725" s="1011" t="s">
        <v>1702</v>
      </c>
      <c r="J2725" s="1011" t="s">
        <v>1703</v>
      </c>
      <c r="K2725" s="1011" t="s">
        <v>1329</v>
      </c>
      <c r="L2725" s="1011" t="s">
        <v>47</v>
      </c>
      <c r="M2725" s="1011" t="s">
        <v>198</v>
      </c>
      <c r="N2725" s="1011">
        <v>28</v>
      </c>
      <c r="O2725" s="1011">
        <v>8</v>
      </c>
      <c r="P2725" s="1011">
        <v>525.66999999999996</v>
      </c>
      <c r="Q2725" s="1011">
        <v>1079.97</v>
      </c>
      <c r="R2725" s="1011">
        <v>215.93</v>
      </c>
      <c r="S2725" s="1011">
        <v>71.423699999999997</v>
      </c>
      <c r="T2725" s="1011">
        <v>0</v>
      </c>
      <c r="U2725" s="1011">
        <v>0</v>
      </c>
      <c r="V2725" s="1011">
        <v>215.93</v>
      </c>
      <c r="W2725" s="1011" t="s">
        <v>1704</v>
      </c>
      <c r="X2725" s="1011" t="s">
        <v>1331</v>
      </c>
      <c r="Y2725" s="1011" t="s">
        <v>1705</v>
      </c>
      <c r="AA2725" s="1011" t="s">
        <v>1706</v>
      </c>
      <c r="AB2725" s="1011" t="s">
        <v>140</v>
      </c>
    </row>
    <row r="2726" spans="1:28" x14ac:dyDescent="0.25">
      <c r="A2726" s="1011">
        <v>3960127</v>
      </c>
      <c r="B2726" s="1011" t="s">
        <v>2576</v>
      </c>
      <c r="C2726" s="1011" t="s">
        <v>1326</v>
      </c>
      <c r="D2726" s="1011" t="s">
        <v>113</v>
      </c>
      <c r="E2726" s="1011" t="s">
        <v>135</v>
      </c>
      <c r="F2726" s="1011" t="s">
        <v>267</v>
      </c>
      <c r="G2726" s="1011" t="s">
        <v>1687</v>
      </c>
      <c r="H2726" s="1011" t="s">
        <v>91</v>
      </c>
      <c r="I2726" s="1011" t="s">
        <v>2577</v>
      </c>
      <c r="J2726" s="1011" t="s">
        <v>1823</v>
      </c>
      <c r="K2726" s="1011" t="s">
        <v>1329</v>
      </c>
      <c r="L2726" s="1011" t="s">
        <v>47</v>
      </c>
      <c r="M2726" s="1011" t="s">
        <v>198</v>
      </c>
      <c r="N2726" s="1011">
        <v>74</v>
      </c>
      <c r="O2726" s="1011">
        <v>21</v>
      </c>
      <c r="P2726" s="1011">
        <v>613.87</v>
      </c>
      <c r="Q2726" s="1011">
        <v>2425</v>
      </c>
      <c r="R2726" s="1011">
        <v>81.540001279999998</v>
      </c>
      <c r="S2726" s="1011">
        <v>188.03195117999999</v>
      </c>
      <c r="T2726" s="1011">
        <v>36.400001279999998</v>
      </c>
      <c r="U2726" s="1011">
        <v>0</v>
      </c>
      <c r="V2726" s="1011">
        <v>81.540000000000006</v>
      </c>
      <c r="W2726" s="1011" t="s">
        <v>1824</v>
      </c>
      <c r="X2726" s="1011" t="s">
        <v>1331</v>
      </c>
      <c r="Y2726" s="1011" t="s">
        <v>2578</v>
      </c>
      <c r="AA2726" s="1011" t="s">
        <v>2579</v>
      </c>
      <c r="AB2726" s="1011" t="s">
        <v>140</v>
      </c>
    </row>
    <row r="2727" spans="1:28" x14ac:dyDescent="0.25">
      <c r="A2727" s="1011">
        <v>43922541</v>
      </c>
      <c r="B2727" s="1011" t="s">
        <v>2538</v>
      </c>
      <c r="C2727" s="1011" t="s">
        <v>1326</v>
      </c>
      <c r="D2727" s="1011" t="s">
        <v>1</v>
      </c>
      <c r="E2727" s="1011" t="s">
        <v>135</v>
      </c>
      <c r="F2727" s="1011" t="s">
        <v>35</v>
      </c>
      <c r="G2727" s="1011" t="s">
        <v>35</v>
      </c>
      <c r="H2727" s="1011" t="s">
        <v>90</v>
      </c>
      <c r="I2727" s="1011" t="s">
        <v>1498</v>
      </c>
      <c r="J2727" s="1011" t="s">
        <v>1499</v>
      </c>
      <c r="K2727" s="1011" t="s">
        <v>1329</v>
      </c>
      <c r="L2727" s="1011" t="s">
        <v>47</v>
      </c>
      <c r="M2727" s="1011" t="s">
        <v>198</v>
      </c>
      <c r="N2727" s="1011">
        <v>1482</v>
      </c>
      <c r="O2727" s="1011">
        <v>1482</v>
      </c>
      <c r="P2727" s="1011">
        <v>59280</v>
      </c>
      <c r="Q2727" s="1011">
        <v>66303.97</v>
      </c>
      <c r="R2727" s="1011">
        <v>-816.21</v>
      </c>
      <c r="S2727" s="1011">
        <v>9741.3397700299993</v>
      </c>
      <c r="T2727" s="1011">
        <v>0</v>
      </c>
      <c r="U2727" s="1011">
        <v>0</v>
      </c>
      <c r="V2727" s="1011">
        <v>-816.21</v>
      </c>
      <c r="W2727" s="1011" t="s">
        <v>1361</v>
      </c>
      <c r="X2727" s="1011" t="s">
        <v>1331</v>
      </c>
      <c r="Y2727" s="1011" t="s">
        <v>2539</v>
      </c>
      <c r="AA2727" s="1011" t="s">
        <v>2540</v>
      </c>
      <c r="AB2727" s="1011" t="s">
        <v>140</v>
      </c>
    </row>
    <row r="2728" spans="1:28" x14ac:dyDescent="0.25">
      <c r="A2728" s="1011">
        <v>34153841</v>
      </c>
      <c r="B2728" s="1011" t="s">
        <v>2326</v>
      </c>
      <c r="C2728" s="1011" t="s">
        <v>1326</v>
      </c>
      <c r="D2728" s="1011" t="s">
        <v>1</v>
      </c>
      <c r="E2728" s="1011" t="s">
        <v>135</v>
      </c>
      <c r="F2728" s="1011" t="s">
        <v>34</v>
      </c>
      <c r="G2728" s="1011" t="s">
        <v>34</v>
      </c>
      <c r="H2728" s="1011" t="s">
        <v>95</v>
      </c>
      <c r="I2728" s="1011" t="s">
        <v>2327</v>
      </c>
      <c r="J2728" s="1011" t="s">
        <v>2328</v>
      </c>
      <c r="K2728" s="1011" t="s">
        <v>1329</v>
      </c>
      <c r="L2728" s="1011" t="s">
        <v>47</v>
      </c>
      <c r="M2728" s="1011" t="s">
        <v>198</v>
      </c>
      <c r="N2728" s="1011">
        <v>16.083300000000001</v>
      </c>
      <c r="O2728" s="1011">
        <v>14.083299999999999</v>
      </c>
      <c r="P2728" s="1011">
        <v>72.91</v>
      </c>
      <c r="Q2728" s="1011">
        <v>273.86</v>
      </c>
      <c r="R2728" s="1011">
        <v>-33.494148770000002</v>
      </c>
      <c r="S2728" s="1011">
        <v>143.01507244999999</v>
      </c>
      <c r="T2728" s="1011">
        <v>-4.1487700000000004E-3</v>
      </c>
      <c r="U2728" s="1011">
        <v>0</v>
      </c>
      <c r="V2728" s="1011">
        <v>-33.49</v>
      </c>
      <c r="W2728" s="1011" t="s">
        <v>2329</v>
      </c>
      <c r="X2728" s="1011" t="s">
        <v>1331</v>
      </c>
      <c r="Y2728" s="1011" t="s">
        <v>2330</v>
      </c>
      <c r="AA2728" s="1011" t="s">
        <v>2331</v>
      </c>
      <c r="AB2728" s="1011" t="s">
        <v>140</v>
      </c>
    </row>
    <row r="2729" spans="1:28" x14ac:dyDescent="0.25">
      <c r="A2729" s="1011">
        <v>3757986</v>
      </c>
      <c r="B2729" s="1011" t="s">
        <v>2104</v>
      </c>
      <c r="C2729" s="1011" t="s">
        <v>1326</v>
      </c>
      <c r="D2729" s="1011" t="s">
        <v>1</v>
      </c>
      <c r="E2729" s="1011" t="s">
        <v>135</v>
      </c>
      <c r="F2729" s="1011" t="s">
        <v>20</v>
      </c>
      <c r="G2729" s="1011" t="s">
        <v>20</v>
      </c>
      <c r="H2729" s="1011" t="s">
        <v>89</v>
      </c>
      <c r="I2729" s="1011" t="s">
        <v>2105</v>
      </c>
      <c r="J2729" s="1011" t="s">
        <v>2106</v>
      </c>
      <c r="K2729" s="1011" t="s">
        <v>1329</v>
      </c>
      <c r="L2729" s="1011" t="s">
        <v>47</v>
      </c>
      <c r="M2729" s="1011" t="s">
        <v>198</v>
      </c>
      <c r="N2729" s="1011">
        <v>11</v>
      </c>
      <c r="O2729" s="1011">
        <v>0</v>
      </c>
      <c r="P2729" s="1011">
        <v>132</v>
      </c>
      <c r="Q2729" s="1011">
        <v>565.61</v>
      </c>
      <c r="R2729" s="1011">
        <v>168.59504103</v>
      </c>
      <c r="S2729" s="1011">
        <v>17.687999999999999</v>
      </c>
      <c r="T2729" s="1011">
        <v>5.0410300000000002E-3</v>
      </c>
      <c r="U2729" s="1011">
        <v>0</v>
      </c>
      <c r="V2729" s="1011">
        <v>168.59</v>
      </c>
      <c r="W2729" s="1011" t="s">
        <v>1869</v>
      </c>
      <c r="X2729" s="1011" t="s">
        <v>1331</v>
      </c>
      <c r="Y2729" s="1011" t="s">
        <v>2107</v>
      </c>
      <c r="AA2729" s="1011" t="s">
        <v>2108</v>
      </c>
      <c r="AB2729" s="1011" t="s">
        <v>140</v>
      </c>
    </row>
    <row r="2730" spans="1:28" x14ac:dyDescent="0.25">
      <c r="A2730" s="1011">
        <v>14163976</v>
      </c>
      <c r="B2730" s="1011" t="s">
        <v>1636</v>
      </c>
      <c r="C2730" s="1011" t="s">
        <v>1326</v>
      </c>
      <c r="D2730" s="1011" t="s">
        <v>1</v>
      </c>
      <c r="E2730" s="1011" t="s">
        <v>135</v>
      </c>
      <c r="F2730" s="1011" t="s">
        <v>6</v>
      </c>
      <c r="G2730" s="1011" t="s">
        <v>6</v>
      </c>
      <c r="H2730" s="1011" t="s">
        <v>88</v>
      </c>
      <c r="I2730" s="1011" t="s">
        <v>1637</v>
      </c>
      <c r="J2730" s="1011" t="s">
        <v>1360</v>
      </c>
      <c r="K2730" s="1011" t="s">
        <v>1329</v>
      </c>
      <c r="L2730" s="1011" t="s">
        <v>47</v>
      </c>
      <c r="M2730" s="1011" t="s">
        <v>198</v>
      </c>
      <c r="N2730" s="1011">
        <v>64</v>
      </c>
      <c r="O2730" s="1011">
        <v>19</v>
      </c>
      <c r="P2730" s="1011">
        <v>865</v>
      </c>
      <c r="Q2730" s="1011">
        <v>2243.9899999999998</v>
      </c>
      <c r="R2730" s="1011">
        <v>194.56</v>
      </c>
      <c r="S2730" s="1011">
        <v>159.34576906999999</v>
      </c>
      <c r="T2730" s="1011">
        <v>0</v>
      </c>
      <c r="U2730" s="1011">
        <v>0</v>
      </c>
      <c r="V2730" s="1011">
        <v>194.56</v>
      </c>
      <c r="W2730" s="1011" t="s">
        <v>1361</v>
      </c>
      <c r="X2730" s="1011" t="s">
        <v>1331</v>
      </c>
      <c r="Y2730" s="1011" t="s">
        <v>1638</v>
      </c>
      <c r="AA2730" s="1011" t="s">
        <v>1639</v>
      </c>
      <c r="AB2730" s="1011" t="s">
        <v>140</v>
      </c>
    </row>
    <row r="2731" spans="1:28" x14ac:dyDescent="0.25">
      <c r="A2731" s="1011">
        <v>94134871</v>
      </c>
      <c r="B2731" s="1011" t="s">
        <v>1972</v>
      </c>
      <c r="C2731" s="1011" t="s">
        <v>1326</v>
      </c>
      <c r="D2731" s="1011" t="s">
        <v>1</v>
      </c>
      <c r="E2731" s="1011" t="s">
        <v>135</v>
      </c>
      <c r="F2731" s="1011" t="s">
        <v>11</v>
      </c>
      <c r="G2731" s="1011" t="s">
        <v>11</v>
      </c>
      <c r="H2731" s="1011" t="s">
        <v>99</v>
      </c>
      <c r="I2731" s="1011" t="s">
        <v>1973</v>
      </c>
      <c r="J2731" s="1011" t="s">
        <v>1360</v>
      </c>
      <c r="K2731" s="1011" t="s">
        <v>1329</v>
      </c>
      <c r="L2731" s="1011" t="s">
        <v>47</v>
      </c>
      <c r="M2731" s="1011" t="s">
        <v>198</v>
      </c>
      <c r="N2731" s="1011">
        <v>2</v>
      </c>
      <c r="O2731" s="1011">
        <v>2</v>
      </c>
      <c r="P2731" s="1011">
        <v>60</v>
      </c>
      <c r="Q2731" s="1011">
        <v>85.58</v>
      </c>
      <c r="R2731" s="1011">
        <v>9.89</v>
      </c>
      <c r="S2731" s="1011">
        <v>20.988492019999999</v>
      </c>
      <c r="T2731" s="1011">
        <v>0</v>
      </c>
      <c r="U2731" s="1011">
        <v>0</v>
      </c>
      <c r="V2731" s="1011">
        <v>9.89</v>
      </c>
      <c r="W2731" s="1011" t="s">
        <v>1361</v>
      </c>
      <c r="X2731" s="1011" t="s">
        <v>1331</v>
      </c>
      <c r="Y2731" s="1011" t="s">
        <v>1974</v>
      </c>
      <c r="AA2731" s="1011" t="s">
        <v>1975</v>
      </c>
      <c r="AB2731" s="1011" t="s">
        <v>140</v>
      </c>
    </row>
    <row r="2732" spans="1:28" x14ac:dyDescent="0.25">
      <c r="A2732" s="1011">
        <v>84175637</v>
      </c>
      <c r="B2732" s="1011" t="s">
        <v>1980</v>
      </c>
      <c r="C2732" s="1011" t="s">
        <v>1326</v>
      </c>
      <c r="D2732" s="1011" t="s">
        <v>1</v>
      </c>
      <c r="E2732" s="1011" t="s">
        <v>135</v>
      </c>
      <c r="F2732" s="1011" t="s">
        <v>35</v>
      </c>
      <c r="G2732" s="1011" t="s">
        <v>35</v>
      </c>
      <c r="H2732" s="1011" t="s">
        <v>91</v>
      </c>
      <c r="I2732" s="1011" t="s">
        <v>1462</v>
      </c>
      <c r="J2732" s="1011" t="s">
        <v>1463</v>
      </c>
      <c r="K2732" s="1011" t="s">
        <v>1329</v>
      </c>
      <c r="L2732" s="1011" t="s">
        <v>47</v>
      </c>
      <c r="M2732" s="1011" t="s">
        <v>198</v>
      </c>
      <c r="N2732" s="1011">
        <v>118</v>
      </c>
      <c r="O2732" s="1011">
        <v>0</v>
      </c>
      <c r="P2732" s="1011">
        <v>3540</v>
      </c>
      <c r="Q2732" s="1011">
        <v>3899.3</v>
      </c>
      <c r="R2732" s="1011">
        <v>494.93</v>
      </c>
      <c r="S2732" s="1011">
        <v>0</v>
      </c>
      <c r="T2732" s="1011">
        <v>0</v>
      </c>
      <c r="U2732" s="1011">
        <v>0</v>
      </c>
      <c r="V2732" s="1011">
        <v>494.93</v>
      </c>
      <c r="W2732" s="1011" t="s">
        <v>1464</v>
      </c>
      <c r="X2732" s="1011" t="s">
        <v>1331</v>
      </c>
      <c r="Y2732" s="1011" t="s">
        <v>1981</v>
      </c>
      <c r="AA2732" s="1011" t="s">
        <v>1982</v>
      </c>
      <c r="AB2732" s="1011" t="s">
        <v>140</v>
      </c>
    </row>
    <row r="2733" spans="1:28" x14ac:dyDescent="0.25">
      <c r="A2733" s="1011">
        <v>3757812</v>
      </c>
      <c r="B2733" s="1011" t="s">
        <v>1497</v>
      </c>
      <c r="C2733" s="1011" t="s">
        <v>1326</v>
      </c>
      <c r="D2733" s="1011" t="s">
        <v>1</v>
      </c>
      <c r="E2733" s="1011" t="s">
        <v>135</v>
      </c>
      <c r="F2733" s="1011" t="s">
        <v>11</v>
      </c>
      <c r="G2733" s="1011" t="s">
        <v>11</v>
      </c>
      <c r="H2733" s="1011" t="s">
        <v>102</v>
      </c>
      <c r="I2733" s="1011" t="s">
        <v>1359</v>
      </c>
      <c r="J2733" s="1011" t="s">
        <v>1360</v>
      </c>
      <c r="K2733" s="1011" t="s">
        <v>1329</v>
      </c>
      <c r="L2733" s="1011" t="s">
        <v>47</v>
      </c>
      <c r="M2733" s="1011" t="s">
        <v>198</v>
      </c>
      <c r="N2733" s="1011">
        <v>27</v>
      </c>
      <c r="O2733" s="1011">
        <v>27</v>
      </c>
      <c r="P2733" s="1011">
        <v>406.4</v>
      </c>
      <c r="Q2733" s="1011">
        <v>478.59</v>
      </c>
      <c r="R2733" s="1011">
        <v>86.49</v>
      </c>
      <c r="S2733" s="1011">
        <v>36.229567959999997</v>
      </c>
      <c r="T2733" s="1011">
        <v>0</v>
      </c>
      <c r="U2733" s="1011">
        <v>19.2</v>
      </c>
      <c r="V2733" s="1011">
        <v>105.69</v>
      </c>
      <c r="W2733" s="1011" t="s">
        <v>1361</v>
      </c>
      <c r="X2733" s="1011" t="s">
        <v>1331</v>
      </c>
      <c r="Y2733" s="1011" t="s">
        <v>2182</v>
      </c>
      <c r="AA2733" s="1011" t="s">
        <v>2183</v>
      </c>
      <c r="AB2733" s="1011" t="s">
        <v>140</v>
      </c>
    </row>
    <row r="2734" spans="1:28" x14ac:dyDescent="0.25">
      <c r="A2734" s="1011">
        <v>63757884</v>
      </c>
      <c r="B2734" s="1011" t="s">
        <v>1492</v>
      </c>
      <c r="C2734" s="1011" t="s">
        <v>1326</v>
      </c>
      <c r="D2734" s="1011" t="s">
        <v>1</v>
      </c>
      <c r="E2734" s="1011" t="s">
        <v>135</v>
      </c>
      <c r="F2734" s="1011" t="s">
        <v>36</v>
      </c>
      <c r="G2734" s="1011" t="s">
        <v>36</v>
      </c>
      <c r="H2734" s="1011" t="s">
        <v>1394</v>
      </c>
      <c r="I2734" s="1011" t="s">
        <v>1493</v>
      </c>
      <c r="J2734" s="1011" t="s">
        <v>1494</v>
      </c>
      <c r="K2734" s="1011" t="s">
        <v>1329</v>
      </c>
      <c r="L2734" s="1011" t="s">
        <v>47</v>
      </c>
      <c r="M2734" s="1011" t="s">
        <v>198</v>
      </c>
      <c r="N2734" s="1011">
        <v>0</v>
      </c>
      <c r="O2734" s="1011">
        <v>0</v>
      </c>
      <c r="P2734" s="1011">
        <v>0</v>
      </c>
      <c r="Q2734" s="1011">
        <v>0</v>
      </c>
      <c r="R2734" s="1011">
        <v>0</v>
      </c>
      <c r="S2734" s="1011">
        <v>0</v>
      </c>
      <c r="T2734" s="1011">
        <v>0</v>
      </c>
      <c r="U2734" s="1011">
        <v>0</v>
      </c>
      <c r="V2734" s="1011">
        <v>0</v>
      </c>
      <c r="W2734" s="1011" t="s">
        <v>1361</v>
      </c>
      <c r="X2734" s="1011" t="s">
        <v>1331</v>
      </c>
      <c r="Y2734" s="1011" t="s">
        <v>1495</v>
      </c>
      <c r="AA2734" s="1011" t="s">
        <v>1496</v>
      </c>
      <c r="AB2734" s="1011" t="s">
        <v>140</v>
      </c>
    </row>
    <row r="2735" spans="1:28" x14ac:dyDescent="0.25">
      <c r="A2735" s="1011">
        <v>43758085</v>
      </c>
      <c r="B2735" s="1011" t="s">
        <v>2218</v>
      </c>
      <c r="C2735" s="1011" t="s">
        <v>1326</v>
      </c>
      <c r="D2735" s="1011" t="s">
        <v>1</v>
      </c>
      <c r="E2735" s="1011" t="s">
        <v>135</v>
      </c>
      <c r="F2735" s="1011" t="s">
        <v>38</v>
      </c>
      <c r="G2735" s="1011" t="s">
        <v>38</v>
      </c>
      <c r="H2735" s="1011" t="s">
        <v>89</v>
      </c>
      <c r="I2735" s="1011" t="s">
        <v>2219</v>
      </c>
      <c r="J2735" s="1011" t="s">
        <v>1755</v>
      </c>
      <c r="K2735" s="1011" t="s">
        <v>1329</v>
      </c>
      <c r="L2735" s="1011" t="s">
        <v>47</v>
      </c>
      <c r="M2735" s="1011" t="s">
        <v>198</v>
      </c>
      <c r="N2735" s="1011">
        <v>47</v>
      </c>
      <c r="O2735" s="1011">
        <v>1</v>
      </c>
      <c r="P2735" s="1011">
        <v>334</v>
      </c>
      <c r="Q2735" s="1011">
        <v>510.25</v>
      </c>
      <c r="R2735" s="1011">
        <v>68.710001289999994</v>
      </c>
      <c r="S2735" s="1011">
        <v>60.483193020000002</v>
      </c>
      <c r="T2735" s="1011">
        <v>1.2899999999999999E-6</v>
      </c>
      <c r="U2735" s="1011">
        <v>0</v>
      </c>
      <c r="V2735" s="1011">
        <v>68.709999999999994</v>
      </c>
      <c r="W2735" s="1011" t="s">
        <v>1361</v>
      </c>
      <c r="X2735" s="1011" t="s">
        <v>1331</v>
      </c>
      <c r="Y2735" s="1011" t="s">
        <v>2220</v>
      </c>
      <c r="AA2735" s="1011" t="s">
        <v>2221</v>
      </c>
      <c r="AB2735" s="1011" t="s">
        <v>140</v>
      </c>
    </row>
    <row r="2736" spans="1:28" x14ac:dyDescent="0.25">
      <c r="A2736" s="1011">
        <v>24007189</v>
      </c>
      <c r="B2736" s="1011" t="s">
        <v>2300</v>
      </c>
      <c r="C2736" s="1011" t="s">
        <v>1326</v>
      </c>
      <c r="D2736" s="1011" t="s">
        <v>1</v>
      </c>
      <c r="E2736" s="1011" t="s">
        <v>135</v>
      </c>
      <c r="F2736" s="1011" t="s">
        <v>9</v>
      </c>
      <c r="G2736" s="1011" t="s">
        <v>9</v>
      </c>
      <c r="H2736" s="1011" t="s">
        <v>104</v>
      </c>
      <c r="I2736" s="1011" t="s">
        <v>1656</v>
      </c>
      <c r="J2736" s="1011" t="s">
        <v>1657</v>
      </c>
      <c r="K2736" s="1011" t="s">
        <v>1329</v>
      </c>
      <c r="L2736" s="1011" t="s">
        <v>47</v>
      </c>
      <c r="M2736" s="1011" t="s">
        <v>198</v>
      </c>
      <c r="N2736" s="1011">
        <v>3</v>
      </c>
      <c r="O2736" s="1011">
        <v>3</v>
      </c>
      <c r="P2736" s="1011">
        <v>174</v>
      </c>
      <c r="Q2736" s="1011">
        <v>49.9</v>
      </c>
      <c r="R2736" s="1011">
        <v>10.1</v>
      </c>
      <c r="S2736" s="1011">
        <v>12.062133680000001</v>
      </c>
      <c r="T2736" s="1011">
        <v>0</v>
      </c>
      <c r="U2736" s="1011">
        <v>0</v>
      </c>
      <c r="V2736" s="1011">
        <v>10.1</v>
      </c>
      <c r="W2736" s="1011" t="s">
        <v>1658</v>
      </c>
      <c r="X2736" s="1011" t="s">
        <v>1331</v>
      </c>
      <c r="Y2736" s="1011" t="s">
        <v>2301</v>
      </c>
      <c r="AA2736" s="1011" t="s">
        <v>2302</v>
      </c>
      <c r="AB2736" s="1011" t="s">
        <v>140</v>
      </c>
    </row>
    <row r="2737" spans="1:28" x14ac:dyDescent="0.25">
      <c r="A2737" s="1011">
        <v>34116459</v>
      </c>
      <c r="B2737" s="1011" t="s">
        <v>2551</v>
      </c>
      <c r="C2737" s="1011" t="s">
        <v>1326</v>
      </c>
      <c r="D2737" s="1011" t="s">
        <v>1</v>
      </c>
      <c r="E2737" s="1011" t="s">
        <v>135</v>
      </c>
      <c r="F2737" s="1011" t="s">
        <v>36</v>
      </c>
      <c r="G2737" s="1011" t="s">
        <v>36</v>
      </c>
      <c r="H2737" s="1011" t="s">
        <v>93</v>
      </c>
      <c r="I2737" s="1011" t="s">
        <v>1656</v>
      </c>
      <c r="J2737" s="1011" t="s">
        <v>1657</v>
      </c>
      <c r="K2737" s="1011" t="s">
        <v>1329</v>
      </c>
      <c r="L2737" s="1011" t="s">
        <v>47</v>
      </c>
      <c r="M2737" s="1011" t="s">
        <v>198</v>
      </c>
      <c r="N2737" s="1011">
        <v>17.25</v>
      </c>
      <c r="O2737" s="1011">
        <v>16.25</v>
      </c>
      <c r="P2737" s="1011">
        <v>370.77</v>
      </c>
      <c r="Q2737" s="1011">
        <v>468.4</v>
      </c>
      <c r="R2737" s="1011">
        <v>108.32</v>
      </c>
      <c r="S2737" s="1011">
        <v>142.48020070000001</v>
      </c>
      <c r="T2737" s="1011">
        <v>0</v>
      </c>
      <c r="U2737" s="1011">
        <v>0</v>
      </c>
      <c r="V2737" s="1011">
        <v>108.32</v>
      </c>
      <c r="W2737" s="1011" t="s">
        <v>1658</v>
      </c>
      <c r="X2737" s="1011" t="s">
        <v>1331</v>
      </c>
      <c r="Y2737" s="1011" t="s">
        <v>2552</v>
      </c>
      <c r="AA2737" s="1011" t="s">
        <v>1791</v>
      </c>
      <c r="AB2737" s="1011" t="s">
        <v>140</v>
      </c>
    </row>
    <row r="2738" spans="1:28" x14ac:dyDescent="0.25">
      <c r="A2738" s="1011">
        <v>23757669</v>
      </c>
      <c r="B2738" s="1011" t="s">
        <v>2144</v>
      </c>
      <c r="C2738" s="1011" t="s">
        <v>1326</v>
      </c>
      <c r="D2738" s="1011" t="s">
        <v>1</v>
      </c>
      <c r="E2738" s="1011" t="s">
        <v>135</v>
      </c>
      <c r="F2738" s="1011" t="s">
        <v>0</v>
      </c>
      <c r="G2738" s="1011" t="s">
        <v>0</v>
      </c>
      <c r="H2738" s="1011" t="s">
        <v>100</v>
      </c>
      <c r="I2738" s="1011" t="s">
        <v>1327</v>
      </c>
      <c r="J2738" s="1011" t="s">
        <v>1328</v>
      </c>
      <c r="K2738" s="1011" t="s">
        <v>1329</v>
      </c>
      <c r="L2738" s="1011" t="s">
        <v>47</v>
      </c>
      <c r="M2738" s="1011" t="s">
        <v>198</v>
      </c>
      <c r="N2738" s="1011">
        <v>15</v>
      </c>
      <c r="O2738" s="1011">
        <v>15</v>
      </c>
      <c r="P2738" s="1011">
        <v>642.34</v>
      </c>
      <c r="Q2738" s="1011">
        <v>1776.5</v>
      </c>
      <c r="R2738" s="1011">
        <v>-42.81</v>
      </c>
      <c r="S2738" s="1011">
        <v>44.014685450000002</v>
      </c>
      <c r="T2738" s="1011">
        <v>0</v>
      </c>
      <c r="U2738" s="1011">
        <v>0</v>
      </c>
      <c r="V2738" s="1011">
        <v>-42.81</v>
      </c>
      <c r="W2738" s="1011" t="s">
        <v>1330</v>
      </c>
      <c r="X2738" s="1011" t="s">
        <v>1331</v>
      </c>
      <c r="Y2738" s="1011" t="s">
        <v>2145</v>
      </c>
      <c r="AA2738" s="1011" t="s">
        <v>2146</v>
      </c>
      <c r="AB2738" s="1011" t="s">
        <v>140</v>
      </c>
    </row>
    <row r="2739" spans="1:28" x14ac:dyDescent="0.25">
      <c r="A2739" s="1011">
        <v>3929775</v>
      </c>
      <c r="B2739" s="1011" t="s">
        <v>2501</v>
      </c>
      <c r="C2739" s="1011" t="s">
        <v>1326</v>
      </c>
      <c r="D2739" s="1011" t="s">
        <v>1</v>
      </c>
      <c r="E2739" s="1011" t="s">
        <v>135</v>
      </c>
      <c r="F2739" s="1011" t="s">
        <v>34</v>
      </c>
      <c r="G2739" s="1011" t="s">
        <v>34</v>
      </c>
      <c r="H2739" s="1011" t="s">
        <v>105</v>
      </c>
      <c r="I2739" s="1011" t="s">
        <v>2105</v>
      </c>
      <c r="J2739" s="1011" t="s">
        <v>2106</v>
      </c>
      <c r="K2739" s="1011" t="s">
        <v>1329</v>
      </c>
      <c r="L2739" s="1011" t="s">
        <v>47</v>
      </c>
      <c r="M2739" s="1011" t="s">
        <v>198</v>
      </c>
      <c r="N2739" s="1011">
        <v>2</v>
      </c>
      <c r="O2739" s="1011">
        <v>2</v>
      </c>
      <c r="P2739" s="1011">
        <v>19.12</v>
      </c>
      <c r="Q2739" s="1011">
        <v>93.9</v>
      </c>
      <c r="R2739" s="1011">
        <v>15.28</v>
      </c>
      <c r="S2739" s="1011">
        <v>28.833783</v>
      </c>
      <c r="T2739" s="1011">
        <v>0</v>
      </c>
      <c r="U2739" s="1011">
        <v>0</v>
      </c>
      <c r="V2739" s="1011">
        <v>15.28</v>
      </c>
      <c r="W2739" s="1011" t="s">
        <v>2502</v>
      </c>
      <c r="X2739" s="1011" t="s">
        <v>1331</v>
      </c>
      <c r="Y2739" s="1011" t="s">
        <v>2503</v>
      </c>
      <c r="AA2739" s="1011" t="s">
        <v>2504</v>
      </c>
      <c r="AB2739" s="1011" t="s">
        <v>140</v>
      </c>
    </row>
    <row r="2740" spans="1:28" x14ac:dyDescent="0.25">
      <c r="A2740" s="1011">
        <v>43964485</v>
      </c>
      <c r="B2740" s="1011" t="s">
        <v>1827</v>
      </c>
      <c r="C2740" s="1011" t="s">
        <v>1326</v>
      </c>
      <c r="D2740" s="1011" t="s">
        <v>1</v>
      </c>
      <c r="E2740" s="1011" t="s">
        <v>135</v>
      </c>
      <c r="F2740" s="1011" t="s">
        <v>14</v>
      </c>
      <c r="G2740" s="1011" t="s">
        <v>14</v>
      </c>
      <c r="H2740" s="1011" t="s">
        <v>104</v>
      </c>
      <c r="I2740" s="1011" t="s">
        <v>1688</v>
      </c>
      <c r="J2740" s="1011" t="s">
        <v>1416</v>
      </c>
      <c r="K2740" s="1011" t="s">
        <v>1329</v>
      </c>
      <c r="L2740" s="1011" t="s">
        <v>47</v>
      </c>
      <c r="M2740" s="1011" t="s">
        <v>198</v>
      </c>
      <c r="N2740" s="1011">
        <v>7</v>
      </c>
      <c r="O2740" s="1011">
        <v>4</v>
      </c>
      <c r="P2740" s="1011">
        <v>190.57</v>
      </c>
      <c r="Q2740" s="1011">
        <v>291.49</v>
      </c>
      <c r="R2740" s="1011">
        <v>45.01</v>
      </c>
      <c r="S2740" s="1011">
        <v>17.246207770000002</v>
      </c>
      <c r="T2740" s="1011">
        <v>0</v>
      </c>
      <c r="U2740" s="1011">
        <v>0</v>
      </c>
      <c r="V2740" s="1011">
        <v>45.01</v>
      </c>
      <c r="W2740" s="1011" t="s">
        <v>1397</v>
      </c>
      <c r="X2740" s="1011" t="s">
        <v>1331</v>
      </c>
      <c r="Y2740" s="1011" t="s">
        <v>1828</v>
      </c>
      <c r="AA2740" s="1011" t="s">
        <v>1829</v>
      </c>
      <c r="AB2740" s="1011" t="s">
        <v>140</v>
      </c>
    </row>
    <row r="2741" spans="1:28" x14ac:dyDescent="0.25">
      <c r="A2741" s="1011">
        <v>83992024</v>
      </c>
      <c r="B2741" s="1011" t="s">
        <v>1358</v>
      </c>
      <c r="C2741" s="1011" t="s">
        <v>1326</v>
      </c>
      <c r="D2741" s="1011" t="s">
        <v>1</v>
      </c>
      <c r="E2741" s="1011" t="s">
        <v>135</v>
      </c>
      <c r="F2741" s="1011" t="s">
        <v>36</v>
      </c>
      <c r="G2741" s="1011" t="s">
        <v>36</v>
      </c>
      <c r="H2741" s="1011" t="s">
        <v>102</v>
      </c>
      <c r="I2741" s="1011" t="s">
        <v>1359</v>
      </c>
      <c r="J2741" s="1011" t="s">
        <v>1360</v>
      </c>
      <c r="K2741" s="1011" t="s">
        <v>1329</v>
      </c>
      <c r="L2741" s="1011" t="s">
        <v>47</v>
      </c>
      <c r="M2741" s="1011" t="s">
        <v>198</v>
      </c>
      <c r="N2741" s="1011">
        <v>11</v>
      </c>
      <c r="O2741" s="1011">
        <v>3</v>
      </c>
      <c r="P2741" s="1011">
        <v>309</v>
      </c>
      <c r="Q2741" s="1011">
        <v>295.57</v>
      </c>
      <c r="R2741" s="1011">
        <v>36.53</v>
      </c>
      <c r="S2741" s="1011">
        <v>28.990384769999999</v>
      </c>
      <c r="T2741" s="1011">
        <v>0</v>
      </c>
      <c r="U2741" s="1011">
        <v>0</v>
      </c>
      <c r="V2741" s="1011">
        <v>36.53</v>
      </c>
      <c r="W2741" s="1011" t="s">
        <v>1361</v>
      </c>
      <c r="X2741" s="1011" t="s">
        <v>1331</v>
      </c>
      <c r="Y2741" s="1011" t="s">
        <v>1362</v>
      </c>
      <c r="AA2741" s="1011" t="s">
        <v>1363</v>
      </c>
      <c r="AB2741" s="1011" t="s">
        <v>140</v>
      </c>
    </row>
    <row r="2742" spans="1:28" x14ac:dyDescent="0.25">
      <c r="A2742" s="1011">
        <v>24007189</v>
      </c>
      <c r="B2742" s="1011" t="s">
        <v>2300</v>
      </c>
      <c r="C2742" s="1011" t="s">
        <v>1326</v>
      </c>
      <c r="D2742" s="1011" t="s">
        <v>1</v>
      </c>
      <c r="E2742" s="1011" t="s">
        <v>135</v>
      </c>
      <c r="F2742" s="1011" t="s">
        <v>9</v>
      </c>
      <c r="G2742" s="1011" t="s">
        <v>9</v>
      </c>
      <c r="H2742" s="1011" t="s">
        <v>100</v>
      </c>
      <c r="I2742" s="1011" t="s">
        <v>1656</v>
      </c>
      <c r="J2742" s="1011" t="s">
        <v>1657</v>
      </c>
      <c r="K2742" s="1011" t="s">
        <v>1329</v>
      </c>
      <c r="L2742" s="1011" t="s">
        <v>47</v>
      </c>
      <c r="M2742" s="1011" t="s">
        <v>198</v>
      </c>
      <c r="N2742" s="1011">
        <v>15</v>
      </c>
      <c r="O2742" s="1011">
        <v>15</v>
      </c>
      <c r="P2742" s="1011">
        <v>310</v>
      </c>
      <c r="Q2742" s="1011">
        <v>886.51</v>
      </c>
      <c r="R2742" s="1011">
        <v>179.92</v>
      </c>
      <c r="S2742" s="1011">
        <v>96.685107579999993</v>
      </c>
      <c r="T2742" s="1011">
        <v>0</v>
      </c>
      <c r="U2742" s="1011">
        <v>0</v>
      </c>
      <c r="V2742" s="1011">
        <v>179.92</v>
      </c>
      <c r="W2742" s="1011" t="s">
        <v>1658</v>
      </c>
      <c r="X2742" s="1011" t="s">
        <v>1331</v>
      </c>
      <c r="Y2742" s="1011" t="s">
        <v>2301</v>
      </c>
      <c r="AA2742" s="1011" t="s">
        <v>2302</v>
      </c>
      <c r="AB2742" s="1011" t="s">
        <v>140</v>
      </c>
    </row>
    <row r="2743" spans="1:28" x14ac:dyDescent="0.25">
      <c r="A2743" s="1011">
        <v>43922541</v>
      </c>
      <c r="B2743" s="1011" t="s">
        <v>2538</v>
      </c>
      <c r="C2743" s="1011" t="s">
        <v>1326</v>
      </c>
      <c r="D2743" s="1011" t="s">
        <v>1</v>
      </c>
      <c r="E2743" s="1011" t="s">
        <v>135</v>
      </c>
      <c r="F2743" s="1011" t="s">
        <v>35</v>
      </c>
      <c r="G2743" s="1011" t="s">
        <v>35</v>
      </c>
      <c r="H2743" s="1011" t="s">
        <v>1394</v>
      </c>
      <c r="I2743" s="1011" t="s">
        <v>1498</v>
      </c>
      <c r="J2743" s="1011" t="s">
        <v>1499</v>
      </c>
      <c r="K2743" s="1011" t="s">
        <v>1329</v>
      </c>
      <c r="L2743" s="1011" t="s">
        <v>47</v>
      </c>
      <c r="M2743" s="1011" t="s">
        <v>198</v>
      </c>
      <c r="N2743" s="1011">
        <v>0</v>
      </c>
      <c r="O2743" s="1011">
        <v>0</v>
      </c>
      <c r="P2743" s="1011">
        <v>0</v>
      </c>
      <c r="Q2743" s="1011">
        <v>0</v>
      </c>
      <c r="R2743" s="1011">
        <v>0</v>
      </c>
      <c r="S2743" s="1011">
        <v>0</v>
      </c>
      <c r="T2743" s="1011">
        <v>0</v>
      </c>
      <c r="U2743" s="1011">
        <v>0</v>
      </c>
      <c r="V2743" s="1011">
        <v>0</v>
      </c>
      <c r="W2743" s="1011" t="s">
        <v>1361</v>
      </c>
      <c r="X2743" s="1011" t="s">
        <v>1331</v>
      </c>
      <c r="Y2743" s="1011" t="s">
        <v>2539</v>
      </c>
      <c r="AA2743" s="1011" t="s">
        <v>2540</v>
      </c>
      <c r="AB2743" s="1011" t="s">
        <v>140</v>
      </c>
    </row>
    <row r="2744" spans="1:28" x14ac:dyDescent="0.25">
      <c r="A2744" s="1011">
        <v>33754342</v>
      </c>
      <c r="B2744" s="1011" t="s">
        <v>1850</v>
      </c>
      <c r="C2744" s="1011" t="s">
        <v>1326</v>
      </c>
      <c r="D2744" s="1011" t="s">
        <v>1</v>
      </c>
      <c r="E2744" s="1011" t="s">
        <v>135</v>
      </c>
      <c r="F2744" s="1011" t="s">
        <v>74</v>
      </c>
      <c r="G2744" s="1011" t="s">
        <v>74</v>
      </c>
      <c r="H2744" s="1011" t="s">
        <v>101</v>
      </c>
      <c r="I2744" s="1011" t="s">
        <v>1688</v>
      </c>
      <c r="J2744" s="1011" t="s">
        <v>1416</v>
      </c>
      <c r="K2744" s="1011" t="s">
        <v>1329</v>
      </c>
      <c r="L2744" s="1011" t="s">
        <v>47</v>
      </c>
      <c r="M2744" s="1011" t="s">
        <v>198</v>
      </c>
      <c r="N2744" s="1011">
        <v>14.166700000000001</v>
      </c>
      <c r="O2744" s="1011">
        <v>11.166700000000001</v>
      </c>
      <c r="P2744" s="1011">
        <v>475</v>
      </c>
      <c r="Q2744" s="1011">
        <v>680.72</v>
      </c>
      <c r="R2744" s="1011">
        <v>92.1</v>
      </c>
      <c r="S2744" s="1011">
        <v>142.27720779000001</v>
      </c>
      <c r="T2744" s="1011">
        <v>0</v>
      </c>
      <c r="U2744" s="1011">
        <v>0</v>
      </c>
      <c r="V2744" s="1011">
        <v>92.1</v>
      </c>
      <c r="W2744" s="1011" t="s">
        <v>1397</v>
      </c>
      <c r="X2744" s="1011" t="s">
        <v>1331</v>
      </c>
      <c r="Y2744" s="1011" t="s">
        <v>1851</v>
      </c>
      <c r="AA2744" s="1011" t="s">
        <v>1852</v>
      </c>
      <c r="AB2744" s="1011" t="s">
        <v>140</v>
      </c>
    </row>
    <row r="2745" spans="1:28" x14ac:dyDescent="0.25">
      <c r="A2745" s="1011">
        <v>73756652</v>
      </c>
      <c r="B2745" s="1011" t="s">
        <v>2237</v>
      </c>
      <c r="C2745" s="1011" t="s">
        <v>1326</v>
      </c>
      <c r="D2745" s="1011" t="s">
        <v>1</v>
      </c>
      <c r="E2745" s="1011" t="s">
        <v>135</v>
      </c>
      <c r="F2745" s="1011" t="s">
        <v>6</v>
      </c>
      <c r="G2745" s="1011" t="s">
        <v>6</v>
      </c>
      <c r="H2745" s="1011" t="s">
        <v>96</v>
      </c>
      <c r="I2745" s="1011" t="s">
        <v>2238</v>
      </c>
      <c r="J2745" s="1011" t="s">
        <v>1755</v>
      </c>
      <c r="K2745" s="1011" t="s">
        <v>1329</v>
      </c>
      <c r="L2745" s="1011" t="s">
        <v>47</v>
      </c>
      <c r="M2745" s="1011" t="s">
        <v>198</v>
      </c>
      <c r="N2745" s="1011">
        <v>32</v>
      </c>
      <c r="O2745" s="1011">
        <v>26</v>
      </c>
      <c r="P2745" s="1011">
        <v>56.92</v>
      </c>
      <c r="Q2745" s="1011">
        <v>751.64</v>
      </c>
      <c r="R2745" s="1011">
        <v>294.91000000000003</v>
      </c>
      <c r="S2745" s="1011">
        <v>154.97338152</v>
      </c>
      <c r="T2745" s="1011">
        <v>0</v>
      </c>
      <c r="U2745" s="1011">
        <v>0</v>
      </c>
      <c r="V2745" s="1011">
        <v>294.91000000000003</v>
      </c>
      <c r="W2745" s="1011" t="s">
        <v>1361</v>
      </c>
      <c r="X2745" s="1011" t="s">
        <v>1331</v>
      </c>
      <c r="Y2745" s="1011" t="s">
        <v>2239</v>
      </c>
      <c r="AA2745" s="1011" t="s">
        <v>2240</v>
      </c>
      <c r="AB2745" s="1011" t="s">
        <v>140</v>
      </c>
    </row>
    <row r="2746" spans="1:28" x14ac:dyDescent="0.25">
      <c r="A2746" s="1011">
        <v>94172707</v>
      </c>
      <c r="B2746" s="1011" t="s">
        <v>2314</v>
      </c>
      <c r="C2746" s="1011" t="s">
        <v>1326</v>
      </c>
      <c r="D2746" s="1011" t="s">
        <v>1</v>
      </c>
      <c r="E2746" s="1011" t="s">
        <v>135</v>
      </c>
      <c r="F2746" s="1011" t="s">
        <v>34</v>
      </c>
      <c r="G2746" s="1011" t="s">
        <v>34</v>
      </c>
      <c r="H2746" s="1011" t="s">
        <v>89</v>
      </c>
      <c r="I2746" s="1011" t="s">
        <v>1388</v>
      </c>
      <c r="J2746" s="1011" t="s">
        <v>1389</v>
      </c>
      <c r="K2746" s="1011" t="s">
        <v>1329</v>
      </c>
      <c r="L2746" s="1011" t="s">
        <v>47</v>
      </c>
      <c r="M2746" s="1011" t="s">
        <v>198</v>
      </c>
      <c r="N2746" s="1011">
        <v>2</v>
      </c>
      <c r="O2746" s="1011">
        <v>0</v>
      </c>
      <c r="P2746" s="1011">
        <v>22</v>
      </c>
      <c r="Q2746" s="1011">
        <v>45.78</v>
      </c>
      <c r="R2746" s="1011">
        <v>0.9</v>
      </c>
      <c r="S2746" s="1011">
        <v>4.84</v>
      </c>
      <c r="T2746" s="1011">
        <v>0</v>
      </c>
      <c r="U2746" s="1011">
        <v>0</v>
      </c>
      <c r="V2746" s="1011">
        <v>0.9</v>
      </c>
      <c r="W2746" s="1011" t="s">
        <v>1390</v>
      </c>
      <c r="X2746" s="1011" t="s">
        <v>1331</v>
      </c>
      <c r="Y2746" s="1011" t="s">
        <v>2315</v>
      </c>
      <c r="AA2746" s="1011" t="s">
        <v>2316</v>
      </c>
      <c r="AB2746" s="1011" t="s">
        <v>140</v>
      </c>
    </row>
    <row r="2747" spans="1:28" x14ac:dyDescent="0.25">
      <c r="A2747" s="1011">
        <v>94039054</v>
      </c>
      <c r="B2747" s="1011" t="s">
        <v>1848</v>
      </c>
      <c r="C2747" s="1011" t="s">
        <v>1326</v>
      </c>
      <c r="D2747" s="1011" t="s">
        <v>1</v>
      </c>
      <c r="E2747" s="1011" t="s">
        <v>135</v>
      </c>
      <c r="F2747" s="1011" t="s">
        <v>20</v>
      </c>
      <c r="G2747" s="1011" t="s">
        <v>20</v>
      </c>
      <c r="H2747" s="1011" t="s">
        <v>89</v>
      </c>
      <c r="I2747" s="1011" t="s">
        <v>1462</v>
      </c>
      <c r="J2747" s="1011" t="s">
        <v>1463</v>
      </c>
      <c r="K2747" s="1011" t="s">
        <v>1329</v>
      </c>
      <c r="L2747" s="1011" t="s">
        <v>47</v>
      </c>
      <c r="M2747" s="1011" t="s">
        <v>198</v>
      </c>
      <c r="N2747" s="1011">
        <v>3</v>
      </c>
      <c r="O2747" s="1011">
        <v>3</v>
      </c>
      <c r="P2747" s="1011">
        <v>30</v>
      </c>
      <c r="Q2747" s="1011">
        <v>183.02</v>
      </c>
      <c r="R2747" s="1011">
        <v>99.56</v>
      </c>
      <c r="S2747" s="1011">
        <v>21.151647270000002</v>
      </c>
      <c r="T2747" s="1011">
        <v>0</v>
      </c>
      <c r="U2747" s="1011">
        <v>0</v>
      </c>
      <c r="V2747" s="1011">
        <v>99.56</v>
      </c>
      <c r="W2747" s="1011" t="s">
        <v>1464</v>
      </c>
      <c r="X2747" s="1011" t="s">
        <v>1331</v>
      </c>
      <c r="Y2747" s="1011" t="s">
        <v>1849</v>
      </c>
      <c r="AA2747" s="1011" t="s">
        <v>1599</v>
      </c>
      <c r="AB2747" s="1011" t="s">
        <v>140</v>
      </c>
    </row>
    <row r="2748" spans="1:28" x14ac:dyDescent="0.25">
      <c r="A2748" s="1011">
        <v>73766974</v>
      </c>
      <c r="B2748" s="1011" t="s">
        <v>2505</v>
      </c>
      <c r="C2748" s="1011" t="s">
        <v>1326</v>
      </c>
      <c r="D2748" s="1011" t="s">
        <v>1</v>
      </c>
      <c r="E2748" s="1011" t="s">
        <v>135</v>
      </c>
      <c r="F2748" s="1011" t="s">
        <v>34</v>
      </c>
      <c r="G2748" s="1011" t="s">
        <v>34</v>
      </c>
      <c r="H2748" s="1011" t="s">
        <v>89</v>
      </c>
      <c r="I2748" s="1011" t="s">
        <v>1327</v>
      </c>
      <c r="J2748" s="1011" t="s">
        <v>1328</v>
      </c>
      <c r="K2748" s="1011" t="s">
        <v>1329</v>
      </c>
      <c r="L2748" s="1011" t="s">
        <v>47</v>
      </c>
      <c r="M2748" s="1011" t="s">
        <v>198</v>
      </c>
      <c r="N2748" s="1011">
        <v>8</v>
      </c>
      <c r="O2748" s="1011">
        <v>0</v>
      </c>
      <c r="P2748" s="1011">
        <v>80</v>
      </c>
      <c r="Q2748" s="1011">
        <v>257.32</v>
      </c>
      <c r="R2748" s="1011">
        <v>54.12</v>
      </c>
      <c r="S2748" s="1011">
        <v>6.6700726399999999</v>
      </c>
      <c r="T2748" s="1011">
        <v>0</v>
      </c>
      <c r="U2748" s="1011">
        <v>0</v>
      </c>
      <c r="V2748" s="1011">
        <v>54.12</v>
      </c>
      <c r="W2748" s="1011" t="s">
        <v>1330</v>
      </c>
      <c r="X2748" s="1011" t="s">
        <v>1331</v>
      </c>
      <c r="Y2748" s="1011" t="s">
        <v>2506</v>
      </c>
      <c r="AA2748" s="1011" t="s">
        <v>2507</v>
      </c>
      <c r="AB2748" s="1011" t="s">
        <v>140</v>
      </c>
    </row>
    <row r="2749" spans="1:28" x14ac:dyDescent="0.25">
      <c r="A2749" s="1011">
        <v>14152664</v>
      </c>
      <c r="B2749" s="1011" t="s">
        <v>1815</v>
      </c>
      <c r="C2749" s="1011" t="s">
        <v>1326</v>
      </c>
      <c r="D2749" s="1011" t="s">
        <v>1</v>
      </c>
      <c r="E2749" s="1011" t="s">
        <v>135</v>
      </c>
      <c r="F2749" s="1011" t="s">
        <v>38</v>
      </c>
      <c r="G2749" s="1011" t="s">
        <v>38</v>
      </c>
      <c r="H2749" s="1011" t="s">
        <v>89</v>
      </c>
      <c r="I2749" s="1011" t="s">
        <v>1816</v>
      </c>
      <c r="J2749" s="1011" t="s">
        <v>1817</v>
      </c>
      <c r="K2749" s="1011" t="s">
        <v>1329</v>
      </c>
      <c r="L2749" s="1011" t="s">
        <v>47</v>
      </c>
      <c r="M2749" s="1011" t="s">
        <v>198</v>
      </c>
      <c r="N2749" s="1011">
        <v>1</v>
      </c>
      <c r="O2749" s="1011">
        <v>0</v>
      </c>
      <c r="P2749" s="1011">
        <v>10</v>
      </c>
      <c r="Q2749" s="1011">
        <v>36.82</v>
      </c>
      <c r="R2749" s="1011">
        <v>4.42</v>
      </c>
      <c r="S2749" s="1011">
        <v>1</v>
      </c>
      <c r="T2749" s="1011">
        <v>0</v>
      </c>
      <c r="U2749" s="1011">
        <v>0</v>
      </c>
      <c r="V2749" s="1011">
        <v>4.42</v>
      </c>
      <c r="W2749" s="1011" t="s">
        <v>1818</v>
      </c>
      <c r="X2749" s="1011" t="s">
        <v>1331</v>
      </c>
      <c r="Y2749" s="1011" t="s">
        <v>1819</v>
      </c>
      <c r="AA2749" s="1011" t="s">
        <v>1820</v>
      </c>
      <c r="AB2749" s="1011" t="s">
        <v>140</v>
      </c>
    </row>
    <row r="2750" spans="1:28" x14ac:dyDescent="0.25">
      <c r="A2750" s="1011">
        <v>94134871</v>
      </c>
      <c r="B2750" s="1011" t="s">
        <v>1972</v>
      </c>
      <c r="C2750" s="1011" t="s">
        <v>1326</v>
      </c>
      <c r="D2750" s="1011" t="s">
        <v>1</v>
      </c>
      <c r="E2750" s="1011" t="s">
        <v>135</v>
      </c>
      <c r="F2750" s="1011" t="s">
        <v>11</v>
      </c>
      <c r="G2750" s="1011" t="s">
        <v>11</v>
      </c>
      <c r="H2750" s="1011" t="s">
        <v>104</v>
      </c>
      <c r="I2750" s="1011" t="s">
        <v>1973</v>
      </c>
      <c r="J2750" s="1011" t="s">
        <v>1360</v>
      </c>
      <c r="K2750" s="1011" t="s">
        <v>1329</v>
      </c>
      <c r="L2750" s="1011" t="s">
        <v>47</v>
      </c>
      <c r="M2750" s="1011" t="s">
        <v>198</v>
      </c>
      <c r="N2750" s="1011">
        <v>2</v>
      </c>
      <c r="O2750" s="1011">
        <v>0</v>
      </c>
      <c r="P2750" s="1011">
        <v>3.4</v>
      </c>
      <c r="Q2750" s="1011">
        <v>25.31</v>
      </c>
      <c r="R2750" s="1011">
        <v>1.62</v>
      </c>
      <c r="S2750" s="1011">
        <v>0</v>
      </c>
      <c r="T2750" s="1011">
        <v>0</v>
      </c>
      <c r="U2750" s="1011">
        <v>0</v>
      </c>
      <c r="V2750" s="1011">
        <v>1.62</v>
      </c>
      <c r="W2750" s="1011" t="s">
        <v>1361</v>
      </c>
      <c r="X2750" s="1011" t="s">
        <v>1331</v>
      </c>
      <c r="Y2750" s="1011" t="s">
        <v>1974</v>
      </c>
      <c r="AA2750" s="1011" t="s">
        <v>1975</v>
      </c>
      <c r="AB2750" s="1011" t="s">
        <v>140</v>
      </c>
    </row>
    <row r="2751" spans="1:28" x14ac:dyDescent="0.25">
      <c r="A2751" s="1011">
        <v>43775741</v>
      </c>
      <c r="B2751" s="1011" t="s">
        <v>2351</v>
      </c>
      <c r="C2751" s="1011" t="s">
        <v>1326</v>
      </c>
      <c r="D2751" s="1011" t="s">
        <v>1</v>
      </c>
      <c r="E2751" s="1011" t="s">
        <v>135</v>
      </c>
      <c r="F2751" s="1011" t="s">
        <v>20</v>
      </c>
      <c r="G2751" s="1011" t="s">
        <v>20</v>
      </c>
      <c r="H2751" s="1011" t="s">
        <v>89</v>
      </c>
      <c r="I2751" s="1011" t="s">
        <v>2352</v>
      </c>
      <c r="J2751" s="1011" t="s">
        <v>2353</v>
      </c>
      <c r="K2751" s="1011" t="s">
        <v>1329</v>
      </c>
      <c r="L2751" s="1011" t="s">
        <v>47</v>
      </c>
      <c r="M2751" s="1011" t="s">
        <v>198</v>
      </c>
      <c r="N2751" s="1011">
        <v>2</v>
      </c>
      <c r="O2751" s="1011">
        <v>0</v>
      </c>
      <c r="P2751" s="1011">
        <v>20</v>
      </c>
      <c r="Q2751" s="1011">
        <v>80.739999999999995</v>
      </c>
      <c r="R2751" s="1011">
        <v>10.130000000000001</v>
      </c>
      <c r="S2751" s="1011">
        <v>0.51894231999999996</v>
      </c>
      <c r="T2751" s="1011">
        <v>0</v>
      </c>
      <c r="U2751" s="1011">
        <v>0</v>
      </c>
      <c r="V2751" s="1011">
        <v>10.130000000000001</v>
      </c>
      <c r="W2751" s="1011" t="s">
        <v>2354</v>
      </c>
      <c r="X2751" s="1011" t="s">
        <v>1331</v>
      </c>
      <c r="Y2751" s="1011" t="s">
        <v>2355</v>
      </c>
      <c r="AA2751" s="1011" t="s">
        <v>2356</v>
      </c>
      <c r="AB2751" s="1011" t="s">
        <v>140</v>
      </c>
    </row>
    <row r="2752" spans="1:28" x14ac:dyDescent="0.25">
      <c r="A2752" s="1011">
        <v>84054071</v>
      </c>
      <c r="B2752" s="1011" t="s">
        <v>2591</v>
      </c>
      <c r="C2752" s="1011" t="s">
        <v>1326</v>
      </c>
      <c r="D2752" s="1011" t="s">
        <v>1</v>
      </c>
      <c r="E2752" s="1011" t="s">
        <v>135</v>
      </c>
      <c r="F2752" s="1011" t="s">
        <v>36</v>
      </c>
      <c r="G2752" s="1011" t="s">
        <v>36</v>
      </c>
      <c r="H2752" s="1011" t="s">
        <v>101</v>
      </c>
      <c r="I2752" s="1011" t="s">
        <v>2592</v>
      </c>
      <c r="J2752" s="1011" t="s">
        <v>1868</v>
      </c>
      <c r="K2752" s="1011" t="s">
        <v>1329</v>
      </c>
      <c r="L2752" s="1011" t="s">
        <v>47</v>
      </c>
      <c r="M2752" s="1011" t="s">
        <v>198</v>
      </c>
      <c r="N2752" s="1011">
        <v>2</v>
      </c>
      <c r="O2752" s="1011">
        <v>2</v>
      </c>
      <c r="P2752" s="1011">
        <v>76</v>
      </c>
      <c r="Q2752" s="1011">
        <v>139.19</v>
      </c>
      <c r="R2752" s="1011">
        <v>-4</v>
      </c>
      <c r="S2752" s="1011">
        <v>45.078692799999999</v>
      </c>
      <c r="T2752" s="1011">
        <v>0</v>
      </c>
      <c r="U2752" s="1011">
        <v>0</v>
      </c>
      <c r="V2752" s="1011">
        <v>-4</v>
      </c>
      <c r="W2752" s="1011" t="s">
        <v>1869</v>
      </c>
      <c r="X2752" s="1011" t="s">
        <v>1331</v>
      </c>
      <c r="Y2752" s="1011" t="s">
        <v>2593</v>
      </c>
      <c r="AA2752" s="1011" t="s">
        <v>2594</v>
      </c>
      <c r="AB2752" s="1011" t="s">
        <v>140</v>
      </c>
    </row>
    <row r="2753" spans="1:28" x14ac:dyDescent="0.25">
      <c r="A2753" s="1011">
        <v>93754612</v>
      </c>
      <c r="B2753" s="1011" t="s">
        <v>1960</v>
      </c>
      <c r="C2753" s="1011" t="s">
        <v>1326</v>
      </c>
      <c r="D2753" s="1011" t="s">
        <v>113</v>
      </c>
      <c r="E2753" s="1011" t="s">
        <v>135</v>
      </c>
      <c r="F2753" s="1011" t="s">
        <v>267</v>
      </c>
      <c r="G2753" s="1011" t="s">
        <v>1687</v>
      </c>
      <c r="H2753" s="1011" t="s">
        <v>96</v>
      </c>
      <c r="I2753" s="1011" t="s">
        <v>1688</v>
      </c>
      <c r="J2753" s="1011" t="s">
        <v>1416</v>
      </c>
      <c r="K2753" s="1011" t="s">
        <v>1329</v>
      </c>
      <c r="L2753" s="1011" t="s">
        <v>47</v>
      </c>
      <c r="M2753" s="1011" t="s">
        <v>198</v>
      </c>
      <c r="N2753" s="1011">
        <v>88</v>
      </c>
      <c r="O2753" s="1011">
        <v>71</v>
      </c>
      <c r="P2753" s="1011">
        <v>301.23</v>
      </c>
      <c r="Q2753" s="1011">
        <v>3088.66</v>
      </c>
      <c r="R2753" s="1011">
        <v>853.28750692999995</v>
      </c>
      <c r="S2753" s="1011">
        <v>576.64968566000005</v>
      </c>
      <c r="T2753" s="1011">
        <v>-0.85249306999999996</v>
      </c>
      <c r="U2753" s="1011">
        <v>0</v>
      </c>
      <c r="V2753" s="1011">
        <v>854.14</v>
      </c>
      <c r="W2753" s="1011" t="s">
        <v>1397</v>
      </c>
      <c r="X2753" s="1011" t="s">
        <v>1331</v>
      </c>
      <c r="Y2753" s="1011" t="s">
        <v>1961</v>
      </c>
      <c r="AA2753" s="1011" t="s">
        <v>1962</v>
      </c>
      <c r="AB2753" s="1011" t="s">
        <v>140</v>
      </c>
    </row>
    <row r="2754" spans="1:28" x14ac:dyDescent="0.25">
      <c r="A2754" s="1011">
        <v>73758021</v>
      </c>
      <c r="B2754" s="1011" t="s">
        <v>1334</v>
      </c>
      <c r="C2754" s="1011" t="s">
        <v>1326</v>
      </c>
      <c r="D2754" s="1011" t="s">
        <v>1</v>
      </c>
      <c r="E2754" s="1011" t="s">
        <v>135</v>
      </c>
      <c r="F2754" s="1011" t="s">
        <v>11</v>
      </c>
      <c r="G2754" s="1011" t="s">
        <v>11</v>
      </c>
      <c r="H2754" s="1011" t="s">
        <v>90</v>
      </c>
      <c r="I2754" s="1011" t="s">
        <v>1335</v>
      </c>
      <c r="J2754" s="1011" t="s">
        <v>1336</v>
      </c>
      <c r="K2754" s="1011" t="s">
        <v>1329</v>
      </c>
      <c r="L2754" s="1011" t="s">
        <v>47</v>
      </c>
      <c r="M2754" s="1011" t="s">
        <v>198</v>
      </c>
      <c r="N2754" s="1011">
        <v>736</v>
      </c>
      <c r="O2754" s="1011">
        <v>677</v>
      </c>
      <c r="P2754" s="1011">
        <v>7615.99</v>
      </c>
      <c r="Q2754" s="1011">
        <v>23541.05</v>
      </c>
      <c r="R2754" s="1011">
        <v>-3492.08143079</v>
      </c>
      <c r="S2754" s="1011">
        <v>6082.4554784600004</v>
      </c>
      <c r="T2754" s="1011">
        <v>-0.16143078999999999</v>
      </c>
      <c r="U2754" s="1011">
        <v>0</v>
      </c>
      <c r="V2754" s="1011">
        <v>-3491.92</v>
      </c>
      <c r="W2754" s="1011" t="s">
        <v>1337</v>
      </c>
      <c r="X2754" s="1011" t="s">
        <v>1331</v>
      </c>
      <c r="Y2754" s="1011" t="s">
        <v>1338</v>
      </c>
      <c r="AA2754" s="1011" t="s">
        <v>1339</v>
      </c>
      <c r="AB2754" s="1011" t="s">
        <v>140</v>
      </c>
    </row>
    <row r="2755" spans="1:28" x14ac:dyDescent="0.25">
      <c r="A2755" s="1011">
        <v>94174273</v>
      </c>
      <c r="B2755" s="1011" t="s">
        <v>2310</v>
      </c>
      <c r="C2755" s="1011" t="s">
        <v>417</v>
      </c>
      <c r="D2755" s="1011" t="s">
        <v>113</v>
      </c>
      <c r="E2755" s="1011" t="s">
        <v>135</v>
      </c>
      <c r="F2755" s="1011" t="s">
        <v>267</v>
      </c>
      <c r="G2755" s="1011" t="s">
        <v>1687</v>
      </c>
      <c r="H2755" s="1011" t="s">
        <v>99</v>
      </c>
      <c r="I2755" s="1011" t="s">
        <v>2311</v>
      </c>
      <c r="J2755" s="1011" t="s">
        <v>1354</v>
      </c>
      <c r="K2755" s="1011" t="s">
        <v>1329</v>
      </c>
      <c r="L2755" s="1011" t="s">
        <v>47</v>
      </c>
      <c r="M2755" s="1011" t="s">
        <v>198</v>
      </c>
      <c r="N2755" s="1011">
        <v>106</v>
      </c>
      <c r="O2755" s="1011">
        <v>69</v>
      </c>
      <c r="P2755" s="1011">
        <v>1899.3</v>
      </c>
      <c r="Q2755" s="1011">
        <v>5651.89</v>
      </c>
      <c r="R2755" s="1011">
        <v>536.09</v>
      </c>
      <c r="S2755" s="1011">
        <v>1397.3306154500001</v>
      </c>
      <c r="T2755" s="1011">
        <v>0</v>
      </c>
      <c r="U2755" s="1011">
        <v>0</v>
      </c>
      <c r="V2755" s="1011">
        <v>536.09</v>
      </c>
      <c r="W2755" s="1011" t="s">
        <v>1355</v>
      </c>
      <c r="X2755" s="1011" t="s">
        <v>1331</v>
      </c>
      <c r="Y2755" s="1011" t="s">
        <v>2312</v>
      </c>
      <c r="AA2755" s="1011" t="s">
        <v>2313</v>
      </c>
      <c r="AB2755" s="1011" t="s">
        <v>140</v>
      </c>
    </row>
    <row r="2756" spans="1:28" x14ac:dyDescent="0.25">
      <c r="A2756" s="1011">
        <v>13866041</v>
      </c>
      <c r="B2756" s="1011" t="s">
        <v>2007</v>
      </c>
      <c r="C2756" s="1011" t="s">
        <v>1326</v>
      </c>
      <c r="D2756" s="1011" t="s">
        <v>1</v>
      </c>
      <c r="E2756" s="1011" t="s">
        <v>135</v>
      </c>
      <c r="F2756" s="1011" t="s">
        <v>20</v>
      </c>
      <c r="G2756" s="1011" t="s">
        <v>20</v>
      </c>
      <c r="H2756" s="1011" t="s">
        <v>94</v>
      </c>
      <c r="I2756" s="1011" t="s">
        <v>1675</v>
      </c>
      <c r="J2756" s="1011" t="s">
        <v>1676</v>
      </c>
      <c r="K2756" s="1011" t="s">
        <v>1329</v>
      </c>
      <c r="L2756" s="1011" t="s">
        <v>47</v>
      </c>
      <c r="M2756" s="1011" t="s">
        <v>198</v>
      </c>
      <c r="N2756" s="1011">
        <v>397.25</v>
      </c>
      <c r="O2756" s="1011">
        <v>152.25</v>
      </c>
      <c r="P2756" s="1011">
        <v>10315.75</v>
      </c>
      <c r="Q2756" s="1011">
        <v>8437.35</v>
      </c>
      <c r="R2756" s="1011">
        <v>1611.93</v>
      </c>
      <c r="S2756" s="1011">
        <v>1143.2036121900001</v>
      </c>
      <c r="T2756" s="1011">
        <v>0</v>
      </c>
      <c r="U2756" s="1011">
        <v>0</v>
      </c>
      <c r="V2756" s="1011">
        <v>1611.93</v>
      </c>
      <c r="W2756" s="1011" t="s">
        <v>47</v>
      </c>
      <c r="X2756" s="1011" t="s">
        <v>1331</v>
      </c>
      <c r="Y2756" s="1011" t="s">
        <v>2008</v>
      </c>
      <c r="AA2756" s="1011" t="s">
        <v>2009</v>
      </c>
      <c r="AB2756" s="1011" t="s">
        <v>140</v>
      </c>
    </row>
    <row r="2757" spans="1:28" x14ac:dyDescent="0.25">
      <c r="A2757" s="1011">
        <v>93758050</v>
      </c>
      <c r="B2757" s="1011" t="s">
        <v>1352</v>
      </c>
      <c r="C2757" s="1011" t="s">
        <v>1326</v>
      </c>
      <c r="D2757" s="1011" t="s">
        <v>1</v>
      </c>
      <c r="E2757" s="1011" t="s">
        <v>135</v>
      </c>
      <c r="F2757" s="1011" t="s">
        <v>14</v>
      </c>
      <c r="G2757" s="1011" t="s">
        <v>14</v>
      </c>
      <c r="H2757" s="1011" t="s">
        <v>99</v>
      </c>
      <c r="I2757" s="1011" t="s">
        <v>1353</v>
      </c>
      <c r="J2757" s="1011" t="s">
        <v>1354</v>
      </c>
      <c r="K2757" s="1011" t="s">
        <v>1329</v>
      </c>
      <c r="L2757" s="1011" t="s">
        <v>47</v>
      </c>
      <c r="M2757" s="1011" t="s">
        <v>198</v>
      </c>
      <c r="N2757" s="1011">
        <v>203</v>
      </c>
      <c r="O2757" s="1011">
        <v>5</v>
      </c>
      <c r="P2757" s="1011">
        <v>4020</v>
      </c>
      <c r="Q2757" s="1011">
        <v>4958.84</v>
      </c>
      <c r="R2757" s="1011">
        <v>242.1</v>
      </c>
      <c r="S2757" s="1011">
        <v>183.92079971000001</v>
      </c>
      <c r="T2757" s="1011">
        <v>0</v>
      </c>
      <c r="U2757" s="1011">
        <v>73</v>
      </c>
      <c r="V2757" s="1011">
        <v>315.10000000000002</v>
      </c>
      <c r="W2757" s="1011" t="s">
        <v>1355</v>
      </c>
      <c r="X2757" s="1011" t="s">
        <v>1331</v>
      </c>
      <c r="Y2757" s="1011" t="s">
        <v>1356</v>
      </c>
      <c r="AA2757" s="1011" t="s">
        <v>1357</v>
      </c>
      <c r="AB2757" s="1011" t="s">
        <v>140</v>
      </c>
    </row>
    <row r="2758" spans="1:28" x14ac:dyDescent="0.25">
      <c r="A2758" s="1011">
        <v>84105592</v>
      </c>
      <c r="B2758" s="1011" t="s">
        <v>2478</v>
      </c>
      <c r="C2758" s="1011" t="s">
        <v>1326</v>
      </c>
      <c r="D2758" s="1011" t="s">
        <v>1</v>
      </c>
      <c r="E2758" s="1011" t="s">
        <v>135</v>
      </c>
      <c r="F2758" s="1011" t="s">
        <v>11</v>
      </c>
      <c r="G2758" s="1011" t="s">
        <v>11</v>
      </c>
      <c r="H2758" s="1011" t="s">
        <v>100</v>
      </c>
      <c r="I2758" s="1011" t="s">
        <v>2479</v>
      </c>
      <c r="J2758" s="1011" t="s">
        <v>1360</v>
      </c>
      <c r="K2758" s="1011" t="s">
        <v>1329</v>
      </c>
      <c r="L2758" s="1011" t="s">
        <v>47</v>
      </c>
      <c r="M2758" s="1011" t="s">
        <v>198</v>
      </c>
      <c r="N2758" s="1011">
        <v>1079.6234999999999</v>
      </c>
      <c r="O2758" s="1011">
        <v>927.62350000000004</v>
      </c>
      <c r="P2758" s="1011">
        <v>24755.37</v>
      </c>
      <c r="Q2758" s="1011">
        <v>80339.899999999994</v>
      </c>
      <c r="R2758" s="1011">
        <v>7719.6</v>
      </c>
      <c r="S2758" s="1011">
        <v>9589.9741739599995</v>
      </c>
      <c r="T2758" s="1011">
        <v>0</v>
      </c>
      <c r="U2758" s="1011">
        <v>0</v>
      </c>
      <c r="V2758" s="1011">
        <v>7719.6</v>
      </c>
      <c r="W2758" s="1011" t="s">
        <v>1361</v>
      </c>
      <c r="X2758" s="1011" t="s">
        <v>1331</v>
      </c>
      <c r="Y2758" s="1011" t="s">
        <v>2480</v>
      </c>
      <c r="AA2758" s="1011" t="s">
        <v>2481</v>
      </c>
      <c r="AB2758" s="1011" t="s">
        <v>140</v>
      </c>
    </row>
    <row r="2759" spans="1:28" x14ac:dyDescent="0.25">
      <c r="A2759" s="1011">
        <v>84105592</v>
      </c>
      <c r="B2759" s="1011" t="s">
        <v>2478</v>
      </c>
      <c r="C2759" s="1011" t="s">
        <v>1326</v>
      </c>
      <c r="D2759" s="1011" t="s">
        <v>1</v>
      </c>
      <c r="E2759" s="1011" t="s">
        <v>135</v>
      </c>
      <c r="F2759" s="1011" t="s">
        <v>11</v>
      </c>
      <c r="G2759" s="1011" t="s">
        <v>11</v>
      </c>
      <c r="H2759" s="1011" t="s">
        <v>98</v>
      </c>
      <c r="I2759" s="1011" t="s">
        <v>2479</v>
      </c>
      <c r="J2759" s="1011" t="s">
        <v>1360</v>
      </c>
      <c r="K2759" s="1011" t="s">
        <v>1329</v>
      </c>
      <c r="L2759" s="1011" t="s">
        <v>47</v>
      </c>
      <c r="M2759" s="1011" t="s">
        <v>198</v>
      </c>
      <c r="N2759" s="1011">
        <v>186.4162</v>
      </c>
      <c r="O2759" s="1011">
        <v>166.4162</v>
      </c>
      <c r="P2759" s="1011">
        <v>4793.46</v>
      </c>
      <c r="Q2759" s="1011">
        <v>6496</v>
      </c>
      <c r="R2759" s="1011">
        <v>600.44000000000005</v>
      </c>
      <c r="S2759" s="1011">
        <v>1030.6360380799999</v>
      </c>
      <c r="T2759" s="1011">
        <v>0</v>
      </c>
      <c r="U2759" s="1011">
        <v>0</v>
      </c>
      <c r="V2759" s="1011">
        <v>600.44000000000005</v>
      </c>
      <c r="W2759" s="1011" t="s">
        <v>1361</v>
      </c>
      <c r="X2759" s="1011" t="s">
        <v>1331</v>
      </c>
      <c r="Y2759" s="1011" t="s">
        <v>2480</v>
      </c>
      <c r="AA2759" s="1011" t="s">
        <v>2481</v>
      </c>
      <c r="AB2759" s="1011" t="s">
        <v>140</v>
      </c>
    </row>
    <row r="2760" spans="1:28" x14ac:dyDescent="0.25">
      <c r="A2760" s="1011">
        <v>93772242</v>
      </c>
      <c r="B2760" s="1011" t="s">
        <v>1578</v>
      </c>
      <c r="C2760" s="1011" t="s">
        <v>1326</v>
      </c>
      <c r="D2760" s="1011" t="s">
        <v>1</v>
      </c>
      <c r="E2760" s="1011" t="s">
        <v>135</v>
      </c>
      <c r="F2760" s="1011" t="s">
        <v>20</v>
      </c>
      <c r="G2760" s="1011" t="s">
        <v>20</v>
      </c>
      <c r="H2760" s="1011" t="s">
        <v>99</v>
      </c>
      <c r="I2760" s="1011" t="s">
        <v>1579</v>
      </c>
      <c r="J2760" s="1011" t="s">
        <v>1396</v>
      </c>
      <c r="K2760" s="1011" t="s">
        <v>1329</v>
      </c>
      <c r="L2760" s="1011" t="s">
        <v>47</v>
      </c>
      <c r="M2760" s="1011" t="s">
        <v>198</v>
      </c>
      <c r="N2760" s="1011">
        <v>69</v>
      </c>
      <c r="O2760" s="1011">
        <v>42</v>
      </c>
      <c r="P2760" s="1011">
        <v>1800</v>
      </c>
      <c r="Q2760" s="1011">
        <v>1719.37</v>
      </c>
      <c r="R2760" s="1011">
        <v>304.69</v>
      </c>
      <c r="S2760" s="1011">
        <v>192.49410829999999</v>
      </c>
      <c r="T2760" s="1011">
        <v>0</v>
      </c>
      <c r="U2760" s="1011">
        <v>0</v>
      </c>
      <c r="V2760" s="1011">
        <v>304.69</v>
      </c>
      <c r="W2760" s="1011" t="s">
        <v>1397</v>
      </c>
      <c r="X2760" s="1011" t="s">
        <v>1331</v>
      </c>
      <c r="Y2760" s="1011" t="s">
        <v>1580</v>
      </c>
      <c r="AA2760" s="1011" t="s">
        <v>1581</v>
      </c>
      <c r="AB2760" s="1011" t="s">
        <v>140</v>
      </c>
    </row>
    <row r="2761" spans="1:28" x14ac:dyDescent="0.25">
      <c r="A2761" s="1011">
        <v>24079261</v>
      </c>
      <c r="B2761" s="1011" t="s">
        <v>2010</v>
      </c>
      <c r="C2761" s="1011" t="s">
        <v>1326</v>
      </c>
      <c r="D2761" s="1011" t="s">
        <v>1</v>
      </c>
      <c r="E2761" s="1011" t="s">
        <v>135</v>
      </c>
      <c r="F2761" s="1011" t="s">
        <v>14</v>
      </c>
      <c r="G2761" s="1011" t="s">
        <v>14</v>
      </c>
      <c r="H2761" s="1011" t="s">
        <v>99</v>
      </c>
      <c r="I2761" s="1011" t="s">
        <v>2011</v>
      </c>
      <c r="J2761" s="1011" t="s">
        <v>1439</v>
      </c>
      <c r="K2761" s="1011" t="s">
        <v>1329</v>
      </c>
      <c r="L2761" s="1011" t="s">
        <v>47</v>
      </c>
      <c r="M2761" s="1011" t="s">
        <v>198</v>
      </c>
      <c r="N2761" s="1011">
        <v>862.5</v>
      </c>
      <c r="O2761" s="1011">
        <v>740</v>
      </c>
      <c r="P2761" s="1011">
        <v>19591.7</v>
      </c>
      <c r="Q2761" s="1011">
        <v>34798.15</v>
      </c>
      <c r="R2761" s="1011">
        <v>4490.3599999999997</v>
      </c>
      <c r="S2761" s="1011">
        <v>5147.2032274900002</v>
      </c>
      <c r="T2761" s="1011">
        <v>0</v>
      </c>
      <c r="U2761" s="1011">
        <v>0</v>
      </c>
      <c r="V2761" s="1011">
        <v>4490.3599999999997</v>
      </c>
      <c r="W2761" s="1011" t="s">
        <v>1440</v>
      </c>
      <c r="X2761" s="1011" t="s">
        <v>1331</v>
      </c>
      <c r="Y2761" s="1011" t="s">
        <v>2012</v>
      </c>
      <c r="AA2761" s="1011" t="s">
        <v>2013</v>
      </c>
      <c r="AB2761" s="1011" t="s">
        <v>140</v>
      </c>
    </row>
    <row r="2762" spans="1:28" x14ac:dyDescent="0.25">
      <c r="A2762" s="1011">
        <v>63756076</v>
      </c>
      <c r="B2762" s="1011" t="s">
        <v>1872</v>
      </c>
      <c r="C2762" s="1011" t="s">
        <v>1326</v>
      </c>
      <c r="D2762" s="1011" t="s">
        <v>1</v>
      </c>
      <c r="E2762" s="1011" t="s">
        <v>135</v>
      </c>
      <c r="F2762" s="1011" t="s">
        <v>6</v>
      </c>
      <c r="G2762" s="1011" t="s">
        <v>6</v>
      </c>
      <c r="H2762" s="1011" t="s">
        <v>98</v>
      </c>
      <c r="I2762" s="1011" t="s">
        <v>1873</v>
      </c>
      <c r="J2762" s="1011" t="s">
        <v>1874</v>
      </c>
      <c r="K2762" s="1011" t="s">
        <v>1329</v>
      </c>
      <c r="L2762" s="1011" t="s">
        <v>47</v>
      </c>
      <c r="M2762" s="1011" t="s">
        <v>198</v>
      </c>
      <c r="N2762" s="1011">
        <v>50.75</v>
      </c>
      <c r="O2762" s="1011">
        <v>48.75</v>
      </c>
      <c r="P2762" s="1011">
        <v>1469.73</v>
      </c>
      <c r="Q2762" s="1011">
        <v>1223.7</v>
      </c>
      <c r="R2762" s="1011">
        <v>207.1</v>
      </c>
      <c r="S2762" s="1011">
        <v>217.12261254000001</v>
      </c>
      <c r="T2762" s="1011">
        <v>0</v>
      </c>
      <c r="U2762" s="1011">
        <v>0</v>
      </c>
      <c r="V2762" s="1011">
        <v>207.1</v>
      </c>
      <c r="W2762" s="1011" t="s">
        <v>1875</v>
      </c>
      <c r="X2762" s="1011" t="s">
        <v>1331</v>
      </c>
      <c r="Y2762" s="1011" t="s">
        <v>1876</v>
      </c>
      <c r="AA2762" s="1011" t="s">
        <v>1877</v>
      </c>
      <c r="AB2762" s="1011" t="s">
        <v>140</v>
      </c>
    </row>
    <row r="2763" spans="1:28" x14ac:dyDescent="0.25">
      <c r="A2763" s="1011">
        <v>63995401</v>
      </c>
      <c r="B2763" s="1011" t="s">
        <v>1419</v>
      </c>
      <c r="C2763" s="1011" t="s">
        <v>1326</v>
      </c>
      <c r="D2763" s="1011" t="s">
        <v>1</v>
      </c>
      <c r="E2763" s="1011" t="s">
        <v>135</v>
      </c>
      <c r="F2763" s="1011" t="s">
        <v>6</v>
      </c>
      <c r="G2763" s="1011" t="s">
        <v>6</v>
      </c>
      <c r="H2763" s="1011" t="s">
        <v>1394</v>
      </c>
      <c r="I2763" s="1011" t="s">
        <v>1420</v>
      </c>
      <c r="J2763" s="1011" t="s">
        <v>1421</v>
      </c>
      <c r="K2763" s="1011" t="s">
        <v>1329</v>
      </c>
      <c r="L2763" s="1011" t="s">
        <v>47</v>
      </c>
      <c r="M2763" s="1011" t="s">
        <v>198</v>
      </c>
      <c r="N2763" s="1011">
        <v>0</v>
      </c>
      <c r="O2763" s="1011">
        <v>0</v>
      </c>
      <c r="P2763" s="1011">
        <v>0</v>
      </c>
      <c r="Q2763" s="1011">
        <v>0</v>
      </c>
      <c r="R2763" s="1011">
        <v>0</v>
      </c>
      <c r="S2763" s="1011">
        <v>0</v>
      </c>
      <c r="T2763" s="1011">
        <v>0</v>
      </c>
      <c r="U2763" s="1011">
        <v>0</v>
      </c>
      <c r="V2763" s="1011">
        <v>0</v>
      </c>
      <c r="W2763" s="1011" t="s">
        <v>1422</v>
      </c>
      <c r="X2763" s="1011" t="s">
        <v>1331</v>
      </c>
      <c r="Y2763" s="1011" t="s">
        <v>1423</v>
      </c>
      <c r="AA2763" s="1011" t="s">
        <v>1424</v>
      </c>
      <c r="AB2763" s="1011" t="s">
        <v>140</v>
      </c>
    </row>
    <row r="2764" spans="1:28" x14ac:dyDescent="0.25">
      <c r="A2764" s="1011">
        <v>4173308</v>
      </c>
      <c r="B2764" s="1011" t="s">
        <v>1976</v>
      </c>
      <c r="C2764" s="1011" t="s">
        <v>1326</v>
      </c>
      <c r="D2764" s="1011" t="s">
        <v>1</v>
      </c>
      <c r="E2764" s="1011" t="s">
        <v>135</v>
      </c>
      <c r="F2764" s="1011" t="s">
        <v>14</v>
      </c>
      <c r="G2764" s="1011" t="s">
        <v>14</v>
      </c>
      <c r="H2764" s="1011" t="s">
        <v>93</v>
      </c>
      <c r="I2764" s="1011" t="s">
        <v>1977</v>
      </c>
      <c r="J2764" s="1011" t="s">
        <v>1892</v>
      </c>
      <c r="K2764" s="1011" t="s">
        <v>1329</v>
      </c>
      <c r="L2764" s="1011" t="s">
        <v>47</v>
      </c>
      <c r="M2764" s="1011" t="s">
        <v>198</v>
      </c>
      <c r="N2764" s="1011">
        <v>247</v>
      </c>
      <c r="O2764" s="1011">
        <v>205</v>
      </c>
      <c r="P2764" s="1011">
        <v>3950.36</v>
      </c>
      <c r="Q2764" s="1011">
        <v>9721.2999999999993</v>
      </c>
      <c r="R2764" s="1011">
        <v>1715.68</v>
      </c>
      <c r="S2764" s="1011">
        <v>2157.4110243199998</v>
      </c>
      <c r="T2764" s="1011">
        <v>0</v>
      </c>
      <c r="U2764" s="1011">
        <v>0</v>
      </c>
      <c r="V2764" s="1011">
        <v>1715.68</v>
      </c>
      <c r="W2764" s="1011" t="s">
        <v>1893</v>
      </c>
      <c r="X2764" s="1011" t="s">
        <v>1331</v>
      </c>
      <c r="Y2764" s="1011" t="s">
        <v>1978</v>
      </c>
      <c r="AA2764" s="1011" t="s">
        <v>1979</v>
      </c>
      <c r="AB2764" s="1011" t="s">
        <v>140</v>
      </c>
    </row>
    <row r="2765" spans="1:28" x14ac:dyDescent="0.25">
      <c r="A2765" s="1011">
        <v>63998637</v>
      </c>
      <c r="B2765" s="1011" t="s">
        <v>2297</v>
      </c>
      <c r="C2765" s="1011" t="s">
        <v>1326</v>
      </c>
      <c r="D2765" s="1011" t="s">
        <v>1</v>
      </c>
      <c r="E2765" s="1011" t="s">
        <v>135</v>
      </c>
      <c r="F2765" s="1011" t="s">
        <v>20</v>
      </c>
      <c r="G2765" s="1011" t="s">
        <v>20</v>
      </c>
      <c r="H2765" s="1011" t="s">
        <v>91</v>
      </c>
      <c r="I2765" s="1011" t="s">
        <v>2212</v>
      </c>
      <c r="J2765" s="1011" t="s">
        <v>1669</v>
      </c>
      <c r="K2765" s="1011" t="s">
        <v>1329</v>
      </c>
      <c r="L2765" s="1011" t="s">
        <v>47</v>
      </c>
      <c r="M2765" s="1011" t="s">
        <v>198</v>
      </c>
      <c r="N2765" s="1011">
        <v>25</v>
      </c>
      <c r="O2765" s="1011">
        <v>23</v>
      </c>
      <c r="P2765" s="1011">
        <v>1034.54</v>
      </c>
      <c r="Q2765" s="1011">
        <v>1832.93</v>
      </c>
      <c r="R2765" s="1011">
        <v>490.9</v>
      </c>
      <c r="S2765" s="1011">
        <v>158.68921251</v>
      </c>
      <c r="T2765" s="1011">
        <v>0</v>
      </c>
      <c r="U2765" s="1011">
        <v>0</v>
      </c>
      <c r="V2765" s="1011">
        <v>490.9</v>
      </c>
      <c r="W2765" s="1011" t="s">
        <v>1670</v>
      </c>
      <c r="X2765" s="1011" t="s">
        <v>1331</v>
      </c>
      <c r="Y2765" s="1011" t="s">
        <v>2298</v>
      </c>
      <c r="AA2765" s="1011" t="s">
        <v>2299</v>
      </c>
      <c r="AB2765" s="1011" t="s">
        <v>140</v>
      </c>
    </row>
    <row r="2766" spans="1:28" x14ac:dyDescent="0.25">
      <c r="A2766" s="1011">
        <v>93874147</v>
      </c>
      <c r="B2766" s="1011" t="s">
        <v>2357</v>
      </c>
      <c r="C2766" s="1011" t="s">
        <v>1326</v>
      </c>
      <c r="D2766" s="1011" t="s">
        <v>1</v>
      </c>
      <c r="E2766" s="1011" t="s">
        <v>135</v>
      </c>
      <c r="F2766" s="1011" t="s">
        <v>36</v>
      </c>
      <c r="G2766" s="1011" t="s">
        <v>36</v>
      </c>
      <c r="H2766" s="1011" t="s">
        <v>95</v>
      </c>
      <c r="I2766" s="1011" t="s">
        <v>1359</v>
      </c>
      <c r="J2766" s="1011" t="s">
        <v>1360</v>
      </c>
      <c r="K2766" s="1011" t="s">
        <v>1329</v>
      </c>
      <c r="L2766" s="1011" t="s">
        <v>47</v>
      </c>
      <c r="M2766" s="1011" t="s">
        <v>198</v>
      </c>
      <c r="N2766" s="1011">
        <v>572.45000000000005</v>
      </c>
      <c r="O2766" s="1011">
        <v>396</v>
      </c>
      <c r="P2766" s="1011">
        <v>5121.8500000000004</v>
      </c>
      <c r="Q2766" s="1011">
        <v>15595.99</v>
      </c>
      <c r="R2766" s="1011">
        <v>-747.36317337000003</v>
      </c>
      <c r="S2766" s="1011">
        <v>5802.3333288699996</v>
      </c>
      <c r="T2766" s="1011">
        <v>-7.3173370000000001E-2</v>
      </c>
      <c r="U2766" s="1011">
        <v>0</v>
      </c>
      <c r="V2766" s="1011">
        <v>-747.29</v>
      </c>
      <c r="W2766" s="1011" t="s">
        <v>1361</v>
      </c>
      <c r="X2766" s="1011" t="s">
        <v>1331</v>
      </c>
      <c r="Y2766" s="1011" t="s">
        <v>2358</v>
      </c>
      <c r="AA2766" s="1011" t="s">
        <v>2359</v>
      </c>
      <c r="AB2766" s="1011" t="s">
        <v>140</v>
      </c>
    </row>
    <row r="2767" spans="1:28" x14ac:dyDescent="0.25">
      <c r="A2767" s="1011">
        <v>4162996</v>
      </c>
      <c r="B2767" s="1011" t="s">
        <v>1473</v>
      </c>
      <c r="C2767" s="1011" t="s">
        <v>1326</v>
      </c>
      <c r="D2767" s="1011" t="s">
        <v>1</v>
      </c>
      <c r="E2767" s="1011" t="s">
        <v>135</v>
      </c>
      <c r="F2767" s="1011" t="s">
        <v>34</v>
      </c>
      <c r="G2767" s="1011" t="s">
        <v>34</v>
      </c>
      <c r="H2767" s="1011" t="s">
        <v>94</v>
      </c>
      <c r="I2767" s="1011" t="s">
        <v>1474</v>
      </c>
      <c r="J2767" s="1011" t="s">
        <v>1475</v>
      </c>
      <c r="K2767" s="1011" t="s">
        <v>1329</v>
      </c>
      <c r="L2767" s="1011" t="s">
        <v>47</v>
      </c>
      <c r="M2767" s="1011" t="s">
        <v>198</v>
      </c>
      <c r="N2767" s="1011">
        <v>765.25</v>
      </c>
      <c r="O2767" s="1011">
        <v>523.25</v>
      </c>
      <c r="P2767" s="1011">
        <v>14189</v>
      </c>
      <c r="Q2767" s="1011">
        <v>17845.72</v>
      </c>
      <c r="R2767" s="1011">
        <v>4155.1899999999996</v>
      </c>
      <c r="S2767" s="1011">
        <v>2167.0776870499999</v>
      </c>
      <c r="T2767" s="1011">
        <v>0</v>
      </c>
      <c r="U2767" s="1011">
        <v>41.89</v>
      </c>
      <c r="V2767" s="1011">
        <v>4197.08</v>
      </c>
      <c r="W2767" s="1011" t="s">
        <v>1476</v>
      </c>
      <c r="X2767" s="1011" t="s">
        <v>1331</v>
      </c>
      <c r="Y2767" s="1011" t="s">
        <v>1477</v>
      </c>
      <c r="AA2767" s="1011" t="s">
        <v>1478</v>
      </c>
      <c r="AB2767" s="1011" t="s">
        <v>140</v>
      </c>
    </row>
    <row r="2768" spans="1:28" x14ac:dyDescent="0.25">
      <c r="A2768" s="1011">
        <v>74128661</v>
      </c>
      <c r="B2768" s="1011" t="s">
        <v>2415</v>
      </c>
      <c r="C2768" s="1011" t="s">
        <v>1326</v>
      </c>
      <c r="D2768" s="1011" t="s">
        <v>1</v>
      </c>
      <c r="E2768" s="1011" t="s">
        <v>135</v>
      </c>
      <c r="F2768" s="1011" t="s">
        <v>14</v>
      </c>
      <c r="G2768" s="1011" t="s">
        <v>14</v>
      </c>
      <c r="H2768" s="1011" t="s">
        <v>98</v>
      </c>
      <c r="I2768" s="1011" t="s">
        <v>2416</v>
      </c>
      <c r="J2768" s="1011" t="s">
        <v>2417</v>
      </c>
      <c r="K2768" s="1011" t="s">
        <v>1329</v>
      </c>
      <c r="L2768" s="1011" t="s">
        <v>47</v>
      </c>
      <c r="M2768" s="1011" t="s">
        <v>198</v>
      </c>
      <c r="N2768" s="1011">
        <v>223</v>
      </c>
      <c r="O2768" s="1011">
        <v>20</v>
      </c>
      <c r="P2768" s="1011">
        <v>9629.52</v>
      </c>
      <c r="Q2768" s="1011">
        <v>7354.51</v>
      </c>
      <c r="R2768" s="1011">
        <v>1952.05</v>
      </c>
      <c r="S2768" s="1011">
        <v>87.05596688</v>
      </c>
      <c r="T2768" s="1011">
        <v>0</v>
      </c>
      <c r="U2768" s="1011">
        <v>0</v>
      </c>
      <c r="V2768" s="1011">
        <v>1952.05</v>
      </c>
      <c r="W2768" s="1011" t="s">
        <v>2418</v>
      </c>
      <c r="X2768" s="1011" t="s">
        <v>1331</v>
      </c>
      <c r="Y2768" s="1011" t="s">
        <v>2419</v>
      </c>
      <c r="AA2768" s="1011" t="s">
        <v>2420</v>
      </c>
      <c r="AB2768" s="1011" t="s">
        <v>140</v>
      </c>
    </row>
    <row r="2769" spans="1:28" x14ac:dyDescent="0.25">
      <c r="A2769" s="1011">
        <v>63996508</v>
      </c>
      <c r="B2769" s="1011" t="s">
        <v>2508</v>
      </c>
      <c r="C2769" s="1011" t="s">
        <v>1326</v>
      </c>
      <c r="D2769" s="1011" t="s">
        <v>1</v>
      </c>
      <c r="E2769" s="1011" t="s">
        <v>135</v>
      </c>
      <c r="F2769" s="1011" t="s">
        <v>14</v>
      </c>
      <c r="G2769" s="1011" t="s">
        <v>14</v>
      </c>
      <c r="H2769" s="1011" t="s">
        <v>88</v>
      </c>
      <c r="I2769" s="1011" t="s">
        <v>1873</v>
      </c>
      <c r="J2769" s="1011" t="s">
        <v>1874</v>
      </c>
      <c r="K2769" s="1011" t="s">
        <v>1329</v>
      </c>
      <c r="L2769" s="1011" t="s">
        <v>47</v>
      </c>
      <c r="M2769" s="1011" t="s">
        <v>198</v>
      </c>
      <c r="N2769" s="1011">
        <v>270</v>
      </c>
      <c r="O2769" s="1011">
        <v>227</v>
      </c>
      <c r="P2769" s="1011">
        <v>3435</v>
      </c>
      <c r="Q2769" s="1011">
        <v>24020.240000000002</v>
      </c>
      <c r="R2769" s="1011">
        <v>1684.66</v>
      </c>
      <c r="S2769" s="1011">
        <v>1046.94099914</v>
      </c>
      <c r="T2769" s="1011">
        <v>0</v>
      </c>
      <c r="U2769" s="1011">
        <v>0</v>
      </c>
      <c r="V2769" s="1011">
        <v>1684.66</v>
      </c>
      <c r="W2769" s="1011" t="s">
        <v>1875</v>
      </c>
      <c r="X2769" s="1011" t="s">
        <v>1331</v>
      </c>
      <c r="Y2769" s="1011" t="s">
        <v>2509</v>
      </c>
      <c r="AA2769" s="1011" t="s">
        <v>2510</v>
      </c>
      <c r="AB2769" s="1011" t="s">
        <v>140</v>
      </c>
    </row>
    <row r="2770" spans="1:28" x14ac:dyDescent="0.25">
      <c r="A2770" s="1011">
        <v>34092536</v>
      </c>
      <c r="B2770" s="1011" t="s">
        <v>2194</v>
      </c>
      <c r="C2770" s="1011" t="s">
        <v>1326</v>
      </c>
      <c r="D2770" s="1011" t="s">
        <v>1</v>
      </c>
      <c r="E2770" s="1011" t="s">
        <v>135</v>
      </c>
      <c r="F2770" s="1011" t="s">
        <v>0</v>
      </c>
      <c r="G2770" s="1011" t="s">
        <v>0</v>
      </c>
      <c r="H2770" s="1011" t="s">
        <v>94</v>
      </c>
      <c r="I2770" s="1011" t="s">
        <v>2195</v>
      </c>
      <c r="J2770" s="1011" t="s">
        <v>1354</v>
      </c>
      <c r="K2770" s="1011" t="s">
        <v>1329</v>
      </c>
      <c r="L2770" s="1011" t="s">
        <v>47</v>
      </c>
      <c r="M2770" s="1011" t="s">
        <v>198</v>
      </c>
      <c r="N2770" s="1011">
        <v>236.75</v>
      </c>
      <c r="O2770" s="1011">
        <v>99.75</v>
      </c>
      <c r="P2770" s="1011">
        <v>2430</v>
      </c>
      <c r="Q2770" s="1011">
        <v>5223.8599999999997</v>
      </c>
      <c r="R2770" s="1011">
        <v>1452.11</v>
      </c>
      <c r="S2770" s="1011">
        <v>697.8716498</v>
      </c>
      <c r="T2770" s="1011">
        <v>0</v>
      </c>
      <c r="U2770" s="1011">
        <v>0</v>
      </c>
      <c r="V2770" s="1011">
        <v>1452.11</v>
      </c>
      <c r="W2770" s="1011" t="s">
        <v>1355</v>
      </c>
      <c r="X2770" s="1011" t="s">
        <v>1331</v>
      </c>
      <c r="Y2770" s="1011" t="s">
        <v>2196</v>
      </c>
      <c r="Z2770" s="1011" t="s">
        <v>2197</v>
      </c>
      <c r="AA2770" s="1011" t="s">
        <v>2198</v>
      </c>
      <c r="AB2770" s="1011" t="s">
        <v>140</v>
      </c>
    </row>
    <row r="2771" spans="1:28" x14ac:dyDescent="0.25">
      <c r="A2771" s="1011">
        <v>4004669</v>
      </c>
      <c r="B2771" s="1011" t="s">
        <v>2018</v>
      </c>
      <c r="C2771" s="1011" t="s">
        <v>1326</v>
      </c>
      <c r="D2771" s="1011" t="s">
        <v>1</v>
      </c>
      <c r="E2771" s="1011" t="s">
        <v>135</v>
      </c>
      <c r="F2771" s="1011" t="s">
        <v>34</v>
      </c>
      <c r="G2771" s="1011" t="s">
        <v>34</v>
      </c>
      <c r="H2771" s="1011" t="s">
        <v>92</v>
      </c>
      <c r="I2771" s="1011" t="s">
        <v>1688</v>
      </c>
      <c r="J2771" s="1011" t="s">
        <v>1416</v>
      </c>
      <c r="K2771" s="1011" t="s">
        <v>1329</v>
      </c>
      <c r="L2771" s="1011" t="s">
        <v>47</v>
      </c>
      <c r="M2771" s="1011" t="s">
        <v>198</v>
      </c>
      <c r="N2771" s="1011">
        <v>252</v>
      </c>
      <c r="O2771" s="1011">
        <v>252</v>
      </c>
      <c r="P2771" s="1011">
        <v>8727.1200000000008</v>
      </c>
      <c r="Q2771" s="1011">
        <v>5379.21</v>
      </c>
      <c r="R2771" s="1011">
        <v>-43.41</v>
      </c>
      <c r="S2771" s="1011">
        <v>790.39832707999994</v>
      </c>
      <c r="T2771" s="1011">
        <v>0</v>
      </c>
      <c r="U2771" s="1011">
        <v>0</v>
      </c>
      <c r="V2771" s="1011">
        <v>-43.41</v>
      </c>
      <c r="W2771" s="1011" t="s">
        <v>1397</v>
      </c>
      <c r="X2771" s="1011" t="s">
        <v>1331</v>
      </c>
      <c r="Y2771" s="1011" t="s">
        <v>2019</v>
      </c>
      <c r="AA2771" s="1011" t="s">
        <v>2020</v>
      </c>
      <c r="AB2771" s="1011" t="s">
        <v>140</v>
      </c>
    </row>
    <row r="2772" spans="1:28" x14ac:dyDescent="0.25">
      <c r="A2772" s="1011">
        <v>74133471</v>
      </c>
      <c r="B2772" s="1011" t="s">
        <v>2248</v>
      </c>
      <c r="C2772" s="1011" t="s">
        <v>1326</v>
      </c>
      <c r="D2772" s="1011" t="s">
        <v>1</v>
      </c>
      <c r="E2772" s="1011" t="s">
        <v>135</v>
      </c>
      <c r="F2772" s="1011" t="s">
        <v>14</v>
      </c>
      <c r="G2772" s="1011" t="s">
        <v>14</v>
      </c>
      <c r="H2772" s="1011" t="s">
        <v>95</v>
      </c>
      <c r="I2772" s="1011" t="s">
        <v>2249</v>
      </c>
      <c r="J2772" s="1011" t="s">
        <v>2250</v>
      </c>
      <c r="K2772" s="1011" t="s">
        <v>1329</v>
      </c>
      <c r="L2772" s="1011" t="s">
        <v>47</v>
      </c>
      <c r="M2772" s="1011" t="s">
        <v>198</v>
      </c>
      <c r="N2772" s="1011">
        <v>198.7398</v>
      </c>
      <c r="O2772" s="1011">
        <v>187.60650000000001</v>
      </c>
      <c r="P2772" s="1011">
        <v>1632.25</v>
      </c>
      <c r="Q2772" s="1011">
        <v>4737.08</v>
      </c>
      <c r="R2772" s="1011">
        <v>233.49685848999999</v>
      </c>
      <c r="S2772" s="1011">
        <v>1511.76011191</v>
      </c>
      <c r="T2772" s="1011">
        <v>-3.3141509999999999E-2</v>
      </c>
      <c r="U2772" s="1011">
        <v>0</v>
      </c>
      <c r="V2772" s="1011">
        <v>233.53</v>
      </c>
      <c r="W2772" s="1011" t="s">
        <v>2251</v>
      </c>
      <c r="X2772" s="1011" t="s">
        <v>1331</v>
      </c>
      <c r="Y2772" s="1011" t="s">
        <v>2252</v>
      </c>
      <c r="AA2772" s="1011" t="s">
        <v>2253</v>
      </c>
      <c r="AB2772" s="1011" t="s">
        <v>140</v>
      </c>
    </row>
    <row r="2773" spans="1:28" x14ac:dyDescent="0.25">
      <c r="A2773" s="1011">
        <v>14054480</v>
      </c>
      <c r="B2773" s="1011" t="s">
        <v>2458</v>
      </c>
      <c r="C2773" s="1011" t="s">
        <v>1326</v>
      </c>
      <c r="D2773" s="1011" t="s">
        <v>1</v>
      </c>
      <c r="E2773" s="1011" t="s">
        <v>135</v>
      </c>
      <c r="F2773" s="1011" t="s">
        <v>34</v>
      </c>
      <c r="G2773" s="1011" t="s">
        <v>34</v>
      </c>
      <c r="H2773" s="1011" t="s">
        <v>530</v>
      </c>
      <c r="I2773" s="1011" t="s">
        <v>2459</v>
      </c>
      <c r="J2773" s="1011" t="s">
        <v>1421</v>
      </c>
      <c r="K2773" s="1011" t="s">
        <v>1329</v>
      </c>
      <c r="L2773" s="1011" t="s">
        <v>47</v>
      </c>
      <c r="M2773" s="1011" t="s">
        <v>198</v>
      </c>
      <c r="N2773" s="1011">
        <v>71</v>
      </c>
      <c r="O2773" s="1011">
        <v>50</v>
      </c>
      <c r="P2773" s="1011">
        <v>4268.5600000000004</v>
      </c>
      <c r="Q2773" s="1011">
        <v>11624.55</v>
      </c>
      <c r="R2773" s="1011">
        <v>1743.75</v>
      </c>
      <c r="S2773" s="1011">
        <v>1150.2112350899999</v>
      </c>
      <c r="T2773" s="1011">
        <v>0</v>
      </c>
      <c r="U2773" s="1011">
        <v>0</v>
      </c>
      <c r="V2773" s="1011">
        <v>1743.75</v>
      </c>
      <c r="W2773" s="1011" t="s">
        <v>1422</v>
      </c>
      <c r="X2773" s="1011" t="s">
        <v>1331</v>
      </c>
      <c r="Y2773" s="1011" t="s">
        <v>2460</v>
      </c>
      <c r="AA2773" s="1011" t="s">
        <v>2461</v>
      </c>
      <c r="AB2773" s="1011" t="s">
        <v>140</v>
      </c>
    </row>
    <row r="2774" spans="1:28" x14ac:dyDescent="0.25">
      <c r="A2774" s="1011">
        <v>34165688</v>
      </c>
      <c r="B2774" s="1011" t="s">
        <v>2335</v>
      </c>
      <c r="C2774" s="1011" t="s">
        <v>1326</v>
      </c>
      <c r="D2774" s="1011" t="s">
        <v>1</v>
      </c>
      <c r="E2774" s="1011" t="s">
        <v>135</v>
      </c>
      <c r="F2774" s="1011" t="s">
        <v>6</v>
      </c>
      <c r="G2774" s="1011" t="s">
        <v>6</v>
      </c>
      <c r="H2774" s="1011" t="s">
        <v>99</v>
      </c>
      <c r="I2774" s="1011" t="s">
        <v>2336</v>
      </c>
      <c r="J2774" s="1011" t="s">
        <v>1354</v>
      </c>
      <c r="K2774" s="1011" t="s">
        <v>1329</v>
      </c>
      <c r="L2774" s="1011" t="s">
        <v>47</v>
      </c>
      <c r="M2774" s="1011" t="s">
        <v>198</v>
      </c>
      <c r="N2774" s="1011">
        <v>129</v>
      </c>
      <c r="O2774" s="1011">
        <v>24</v>
      </c>
      <c r="P2774" s="1011">
        <v>1805.25</v>
      </c>
      <c r="Q2774" s="1011">
        <v>4648.9799999999996</v>
      </c>
      <c r="R2774" s="1011">
        <v>190.37</v>
      </c>
      <c r="S2774" s="1011">
        <v>783.83860836999997</v>
      </c>
      <c r="T2774" s="1011">
        <v>0</v>
      </c>
      <c r="U2774" s="1011">
        <v>0</v>
      </c>
      <c r="V2774" s="1011">
        <v>190.37</v>
      </c>
      <c r="W2774" s="1011" t="s">
        <v>1355</v>
      </c>
      <c r="X2774" s="1011" t="s">
        <v>1331</v>
      </c>
      <c r="Y2774" s="1011" t="s">
        <v>2337</v>
      </c>
      <c r="AA2774" s="1011" t="s">
        <v>2338</v>
      </c>
      <c r="AB2774" s="1011" t="s">
        <v>140</v>
      </c>
    </row>
    <row r="2775" spans="1:28" x14ac:dyDescent="0.25">
      <c r="A2775" s="1011">
        <v>33757618</v>
      </c>
      <c r="B2775" s="1011" t="s">
        <v>1502</v>
      </c>
      <c r="C2775" s="1011" t="s">
        <v>1326</v>
      </c>
      <c r="D2775" s="1011" t="s">
        <v>1</v>
      </c>
      <c r="E2775" s="1011" t="s">
        <v>135</v>
      </c>
      <c r="F2775" s="1011" t="s">
        <v>14</v>
      </c>
      <c r="G2775" s="1011" t="s">
        <v>14</v>
      </c>
      <c r="H2775" s="1011" t="s">
        <v>91</v>
      </c>
      <c r="I2775" s="1011" t="s">
        <v>1503</v>
      </c>
      <c r="J2775" s="1011" t="s">
        <v>1504</v>
      </c>
      <c r="K2775" s="1011" t="s">
        <v>1329</v>
      </c>
      <c r="L2775" s="1011" t="s">
        <v>47</v>
      </c>
      <c r="M2775" s="1011" t="s">
        <v>198</v>
      </c>
      <c r="N2775" s="1011">
        <v>669</v>
      </c>
      <c r="O2775" s="1011">
        <v>311</v>
      </c>
      <c r="P2775" s="1011">
        <v>25763.67</v>
      </c>
      <c r="Q2775" s="1011">
        <v>47309.31</v>
      </c>
      <c r="R2775" s="1011">
        <v>4262.3834523799997</v>
      </c>
      <c r="S2775" s="1011">
        <v>3175.0747290200002</v>
      </c>
      <c r="T2775" s="1011">
        <v>24.843452379999999</v>
      </c>
      <c r="U2775" s="1011">
        <v>0</v>
      </c>
      <c r="V2775" s="1011">
        <v>4237.54</v>
      </c>
      <c r="W2775" s="1011" t="s">
        <v>1505</v>
      </c>
      <c r="X2775" s="1011" t="s">
        <v>1331</v>
      </c>
      <c r="Y2775" s="1011" t="s">
        <v>1506</v>
      </c>
      <c r="AA2775" s="1011" t="s">
        <v>1507</v>
      </c>
      <c r="AB2775" s="1011" t="s">
        <v>140</v>
      </c>
    </row>
    <row r="2776" spans="1:28" x14ac:dyDescent="0.25">
      <c r="A2776" s="1011">
        <v>84105592</v>
      </c>
      <c r="B2776" s="1011" t="s">
        <v>2478</v>
      </c>
      <c r="C2776" s="1011" t="s">
        <v>1326</v>
      </c>
      <c r="D2776" s="1011" t="s">
        <v>1</v>
      </c>
      <c r="E2776" s="1011" t="s">
        <v>135</v>
      </c>
      <c r="F2776" s="1011" t="s">
        <v>11</v>
      </c>
      <c r="G2776" s="1011" t="s">
        <v>11</v>
      </c>
      <c r="H2776" s="1011" t="s">
        <v>530</v>
      </c>
      <c r="I2776" s="1011" t="s">
        <v>2479</v>
      </c>
      <c r="J2776" s="1011" t="s">
        <v>1360</v>
      </c>
      <c r="K2776" s="1011" t="s">
        <v>1329</v>
      </c>
      <c r="L2776" s="1011" t="s">
        <v>47</v>
      </c>
      <c r="M2776" s="1011" t="s">
        <v>198</v>
      </c>
      <c r="N2776" s="1011">
        <v>25</v>
      </c>
      <c r="O2776" s="1011">
        <v>24</v>
      </c>
      <c r="P2776" s="1011">
        <v>1990.7</v>
      </c>
      <c r="Q2776" s="1011">
        <v>5774.45</v>
      </c>
      <c r="R2776" s="1011">
        <v>607.79</v>
      </c>
      <c r="S2776" s="1011">
        <v>563.99801968999998</v>
      </c>
      <c r="T2776" s="1011">
        <v>0</v>
      </c>
      <c r="U2776" s="1011">
        <v>0</v>
      </c>
      <c r="V2776" s="1011">
        <v>607.79</v>
      </c>
      <c r="W2776" s="1011" t="s">
        <v>1361</v>
      </c>
      <c r="X2776" s="1011" t="s">
        <v>1331</v>
      </c>
      <c r="Y2776" s="1011" t="s">
        <v>2480</v>
      </c>
      <c r="AA2776" s="1011" t="s">
        <v>2481</v>
      </c>
      <c r="AB2776" s="1011" t="s">
        <v>140</v>
      </c>
    </row>
    <row r="2777" spans="1:28" x14ac:dyDescent="0.25">
      <c r="A2777" s="1011">
        <v>23757057</v>
      </c>
      <c r="B2777" s="1011" t="s">
        <v>2307</v>
      </c>
      <c r="C2777" s="1011" t="s">
        <v>1326</v>
      </c>
      <c r="D2777" s="1011" t="s">
        <v>1</v>
      </c>
      <c r="E2777" s="1011" t="s">
        <v>135</v>
      </c>
      <c r="F2777" s="1011" t="s">
        <v>20</v>
      </c>
      <c r="G2777" s="1011" t="s">
        <v>20</v>
      </c>
      <c r="H2777" s="1011" t="s">
        <v>101</v>
      </c>
      <c r="I2777" s="1011" t="s">
        <v>1810</v>
      </c>
      <c r="J2777" s="1011" t="s">
        <v>1811</v>
      </c>
      <c r="K2777" s="1011" t="s">
        <v>1329</v>
      </c>
      <c r="L2777" s="1011" t="s">
        <v>47</v>
      </c>
      <c r="M2777" s="1011" t="s">
        <v>198</v>
      </c>
      <c r="N2777" s="1011">
        <v>238</v>
      </c>
      <c r="O2777" s="1011">
        <v>61</v>
      </c>
      <c r="P2777" s="1011">
        <v>9489.11</v>
      </c>
      <c r="Q2777" s="1011">
        <v>5669.69</v>
      </c>
      <c r="R2777" s="1011">
        <v>177.98</v>
      </c>
      <c r="S2777" s="1011">
        <v>533.62247725999998</v>
      </c>
      <c r="T2777" s="1011">
        <v>0</v>
      </c>
      <c r="U2777" s="1011">
        <v>0</v>
      </c>
      <c r="V2777" s="1011">
        <v>177.98</v>
      </c>
      <c r="W2777" s="1011" t="s">
        <v>1812</v>
      </c>
      <c r="X2777" s="1011" t="s">
        <v>1331</v>
      </c>
      <c r="Y2777" s="1011" t="s">
        <v>2308</v>
      </c>
      <c r="AA2777" s="1011" t="s">
        <v>2309</v>
      </c>
      <c r="AB2777" s="1011" t="s">
        <v>140</v>
      </c>
    </row>
    <row r="2778" spans="1:28" x14ac:dyDescent="0.25">
      <c r="A2778" s="1011">
        <v>34241125</v>
      </c>
      <c r="B2778" s="1011" t="s">
        <v>1987</v>
      </c>
      <c r="C2778" s="1011" t="s">
        <v>1326</v>
      </c>
      <c r="D2778" s="1011" t="s">
        <v>1</v>
      </c>
      <c r="E2778" s="1011" t="s">
        <v>135</v>
      </c>
      <c r="F2778" s="1011" t="s">
        <v>38</v>
      </c>
      <c r="G2778" s="1011" t="s">
        <v>38</v>
      </c>
      <c r="H2778" s="1011" t="s">
        <v>91</v>
      </c>
      <c r="I2778" s="1011" t="s">
        <v>1988</v>
      </c>
      <c r="J2778" s="1011" t="s">
        <v>1989</v>
      </c>
      <c r="K2778" s="1011" t="s">
        <v>1329</v>
      </c>
      <c r="L2778" s="1011" t="s">
        <v>47</v>
      </c>
      <c r="M2778" s="1011" t="s">
        <v>198</v>
      </c>
      <c r="N2778" s="1011">
        <v>127</v>
      </c>
      <c r="O2778" s="1011">
        <v>48</v>
      </c>
      <c r="P2778" s="1011">
        <v>3114.03</v>
      </c>
      <c r="Q2778" s="1011">
        <v>11684.77</v>
      </c>
      <c r="R2778" s="1011">
        <v>1397.4527283800001</v>
      </c>
      <c r="S2778" s="1011">
        <v>295.73345053999998</v>
      </c>
      <c r="T2778" s="1011">
        <v>20.72272838</v>
      </c>
      <c r="U2778" s="1011">
        <v>0</v>
      </c>
      <c r="V2778" s="1011">
        <v>1376.73</v>
      </c>
      <c r="W2778" s="1011" t="s">
        <v>1990</v>
      </c>
      <c r="X2778" s="1011" t="s">
        <v>1331</v>
      </c>
      <c r="Y2778" s="1011" t="s">
        <v>1991</v>
      </c>
      <c r="AA2778" s="1011" t="s">
        <v>1992</v>
      </c>
      <c r="AB2778" s="1011" t="s">
        <v>140</v>
      </c>
    </row>
    <row r="2779" spans="1:28" x14ac:dyDescent="0.25">
      <c r="A2779" s="1011">
        <v>74088600</v>
      </c>
      <c r="B2779" s="1011" t="s">
        <v>2254</v>
      </c>
      <c r="C2779" s="1011" t="s">
        <v>1326</v>
      </c>
      <c r="D2779" s="1011" t="s">
        <v>1</v>
      </c>
      <c r="E2779" s="1011" t="s">
        <v>135</v>
      </c>
      <c r="F2779" s="1011" t="s">
        <v>14</v>
      </c>
      <c r="G2779" s="1011" t="s">
        <v>14</v>
      </c>
      <c r="H2779" s="1011" t="s">
        <v>88</v>
      </c>
      <c r="I2779" s="1011" t="s">
        <v>2255</v>
      </c>
      <c r="J2779" s="1011" t="s">
        <v>2256</v>
      </c>
      <c r="K2779" s="1011" t="s">
        <v>1329</v>
      </c>
      <c r="L2779" s="1011" t="s">
        <v>47</v>
      </c>
      <c r="M2779" s="1011" t="s">
        <v>198</v>
      </c>
      <c r="N2779" s="1011">
        <v>296</v>
      </c>
      <c r="O2779" s="1011">
        <v>106</v>
      </c>
      <c r="P2779" s="1011">
        <v>4983</v>
      </c>
      <c r="Q2779" s="1011">
        <v>40488.6</v>
      </c>
      <c r="R2779" s="1011">
        <v>3835.74</v>
      </c>
      <c r="S2779" s="1011">
        <v>1163.6192904899999</v>
      </c>
      <c r="T2779" s="1011">
        <v>0</v>
      </c>
      <c r="U2779" s="1011">
        <v>0</v>
      </c>
      <c r="V2779" s="1011">
        <v>3835.74</v>
      </c>
      <c r="W2779" s="1011" t="s">
        <v>2257</v>
      </c>
      <c r="X2779" s="1011" t="s">
        <v>1331</v>
      </c>
      <c r="Y2779" s="1011" t="s">
        <v>2258</v>
      </c>
      <c r="AA2779" s="1011" t="s">
        <v>2259</v>
      </c>
      <c r="AB2779" s="1011" t="s">
        <v>140</v>
      </c>
    </row>
    <row r="2780" spans="1:28" x14ac:dyDescent="0.25">
      <c r="A2780" s="1011">
        <v>63934905</v>
      </c>
      <c r="B2780" s="1011" t="s">
        <v>2048</v>
      </c>
      <c r="C2780" s="1011" t="s">
        <v>1326</v>
      </c>
      <c r="D2780" s="1011" t="s">
        <v>1</v>
      </c>
      <c r="E2780" s="1011" t="s">
        <v>135</v>
      </c>
      <c r="F2780" s="1011" t="s">
        <v>34</v>
      </c>
      <c r="G2780" s="1011" t="s">
        <v>34</v>
      </c>
      <c r="H2780" s="1011" t="s">
        <v>92</v>
      </c>
      <c r="I2780" s="1011" t="s">
        <v>2049</v>
      </c>
      <c r="J2780" s="1011" t="s">
        <v>1510</v>
      </c>
      <c r="K2780" s="1011" t="s">
        <v>1329</v>
      </c>
      <c r="L2780" s="1011" t="s">
        <v>47</v>
      </c>
      <c r="M2780" s="1011" t="s">
        <v>198</v>
      </c>
      <c r="N2780" s="1011">
        <v>840.25</v>
      </c>
      <c r="O2780" s="1011">
        <v>839.25</v>
      </c>
      <c r="P2780" s="1011">
        <v>29362.5</v>
      </c>
      <c r="Q2780" s="1011">
        <v>16884.52</v>
      </c>
      <c r="R2780" s="1011">
        <v>-729</v>
      </c>
      <c r="S2780" s="1011">
        <v>2527.9135985100002</v>
      </c>
      <c r="T2780" s="1011">
        <v>0</v>
      </c>
      <c r="U2780" s="1011">
        <v>2574.5</v>
      </c>
      <c r="V2780" s="1011">
        <v>1845.5</v>
      </c>
      <c r="W2780" s="1011" t="s">
        <v>1511</v>
      </c>
      <c r="X2780" s="1011" t="s">
        <v>1331</v>
      </c>
      <c r="Y2780" s="1011" t="s">
        <v>2050</v>
      </c>
      <c r="AA2780" s="1011" t="s">
        <v>2051</v>
      </c>
      <c r="AB2780" s="1011" t="s">
        <v>140</v>
      </c>
    </row>
    <row r="2781" spans="1:28" x14ac:dyDescent="0.25">
      <c r="A2781" s="1011">
        <v>14044937</v>
      </c>
      <c r="B2781" s="1011" t="s">
        <v>1582</v>
      </c>
      <c r="C2781" s="1011" t="s">
        <v>1326</v>
      </c>
      <c r="D2781" s="1011" t="s">
        <v>1</v>
      </c>
      <c r="E2781" s="1011" t="s">
        <v>135</v>
      </c>
      <c r="F2781" s="1011" t="s">
        <v>11</v>
      </c>
      <c r="G2781" s="1011" t="s">
        <v>11</v>
      </c>
      <c r="H2781" s="1011" t="s">
        <v>91</v>
      </c>
      <c r="I2781" s="1011" t="s">
        <v>1583</v>
      </c>
      <c r="J2781" s="1011" t="s">
        <v>1354</v>
      </c>
      <c r="K2781" s="1011" t="s">
        <v>1329</v>
      </c>
      <c r="L2781" s="1011" t="s">
        <v>47</v>
      </c>
      <c r="M2781" s="1011" t="s">
        <v>198</v>
      </c>
      <c r="N2781" s="1011">
        <v>121</v>
      </c>
      <c r="O2781" s="1011">
        <v>88</v>
      </c>
      <c r="P2781" s="1011">
        <v>577.30999999999995</v>
      </c>
      <c r="Q2781" s="1011">
        <v>5722.24</v>
      </c>
      <c r="R2781" s="1011">
        <v>1762.17000308</v>
      </c>
      <c r="S2781" s="1011">
        <v>438.0487195</v>
      </c>
      <c r="T2781" s="1011">
        <v>3.0800000000000002E-6</v>
      </c>
      <c r="U2781" s="1011">
        <v>0</v>
      </c>
      <c r="V2781" s="1011">
        <v>1762.17</v>
      </c>
      <c r="W2781" s="1011" t="s">
        <v>1355</v>
      </c>
      <c r="X2781" s="1011" t="s">
        <v>1331</v>
      </c>
      <c r="Y2781" s="1011" t="s">
        <v>1584</v>
      </c>
      <c r="AA2781" s="1011" t="s">
        <v>1585</v>
      </c>
      <c r="AB2781" s="1011" t="s">
        <v>140</v>
      </c>
    </row>
    <row r="2782" spans="1:28" x14ac:dyDescent="0.25">
      <c r="A2782" s="1011">
        <v>43964485</v>
      </c>
      <c r="B2782" s="1011" t="s">
        <v>1827</v>
      </c>
      <c r="C2782" s="1011" t="s">
        <v>1326</v>
      </c>
      <c r="D2782" s="1011" t="s">
        <v>1</v>
      </c>
      <c r="E2782" s="1011" t="s">
        <v>135</v>
      </c>
      <c r="F2782" s="1011" t="s">
        <v>14</v>
      </c>
      <c r="G2782" s="1011" t="s">
        <v>14</v>
      </c>
      <c r="H2782" s="1011" t="s">
        <v>101</v>
      </c>
      <c r="I2782" s="1011" t="s">
        <v>1688</v>
      </c>
      <c r="J2782" s="1011" t="s">
        <v>1416</v>
      </c>
      <c r="K2782" s="1011" t="s">
        <v>1329</v>
      </c>
      <c r="L2782" s="1011" t="s">
        <v>47</v>
      </c>
      <c r="M2782" s="1011" t="s">
        <v>198</v>
      </c>
      <c r="N2782" s="1011">
        <v>226</v>
      </c>
      <c r="O2782" s="1011">
        <v>165</v>
      </c>
      <c r="P2782" s="1011">
        <v>7729.75</v>
      </c>
      <c r="Q2782" s="1011">
        <v>4801.96</v>
      </c>
      <c r="R2782" s="1011">
        <v>195.12</v>
      </c>
      <c r="S2782" s="1011">
        <v>1175.0326786799999</v>
      </c>
      <c r="T2782" s="1011">
        <v>0</v>
      </c>
      <c r="U2782" s="1011">
        <v>277.94</v>
      </c>
      <c r="V2782" s="1011">
        <v>473.06</v>
      </c>
      <c r="W2782" s="1011" t="s">
        <v>1397</v>
      </c>
      <c r="X2782" s="1011" t="s">
        <v>1331</v>
      </c>
      <c r="Y2782" s="1011" t="s">
        <v>1828</v>
      </c>
      <c r="AA2782" s="1011" t="s">
        <v>1829</v>
      </c>
      <c r="AB2782" s="1011" t="s">
        <v>140</v>
      </c>
    </row>
    <row r="2783" spans="1:28" x14ac:dyDescent="0.25">
      <c r="A2783" s="1011">
        <v>83755538</v>
      </c>
      <c r="B2783" s="1011" t="s">
        <v>1738</v>
      </c>
      <c r="C2783" s="1011" t="s">
        <v>417</v>
      </c>
      <c r="D2783" s="1011" t="s">
        <v>113</v>
      </c>
      <c r="E2783" s="1011" t="s">
        <v>135</v>
      </c>
      <c r="F2783" s="1011" t="s">
        <v>267</v>
      </c>
      <c r="G2783" s="1011" t="s">
        <v>1687</v>
      </c>
      <c r="H2783" s="1011" t="s">
        <v>98</v>
      </c>
      <c r="I2783" s="1011" t="s">
        <v>1662</v>
      </c>
      <c r="J2783" s="1011" t="s">
        <v>1663</v>
      </c>
      <c r="K2783" s="1011" t="s">
        <v>1329</v>
      </c>
      <c r="L2783" s="1011" t="s">
        <v>47</v>
      </c>
      <c r="M2783" s="1011" t="s">
        <v>198</v>
      </c>
      <c r="N2783" s="1011">
        <v>331</v>
      </c>
      <c r="O2783" s="1011">
        <v>141</v>
      </c>
      <c r="P2783" s="1011">
        <v>9188.9699999999993</v>
      </c>
      <c r="Q2783" s="1011">
        <v>7795.77</v>
      </c>
      <c r="R2783" s="1011">
        <v>934.55</v>
      </c>
      <c r="S2783" s="1011">
        <v>1133.0245121600001</v>
      </c>
      <c r="T2783" s="1011">
        <v>250.7</v>
      </c>
      <c r="U2783" s="1011">
        <v>0</v>
      </c>
      <c r="V2783" s="1011">
        <v>934.55</v>
      </c>
      <c r="W2783" s="1011" t="s">
        <v>1664</v>
      </c>
      <c r="X2783" s="1011" t="s">
        <v>1331</v>
      </c>
      <c r="Y2783" s="1011" t="s">
        <v>1739</v>
      </c>
      <c r="AA2783" s="1011" t="s">
        <v>1740</v>
      </c>
      <c r="AB2783" s="1011" t="s">
        <v>140</v>
      </c>
    </row>
    <row r="2784" spans="1:28" x14ac:dyDescent="0.25">
      <c r="A2784" s="1011">
        <v>83773168</v>
      </c>
      <c r="B2784" s="1011" t="s">
        <v>1691</v>
      </c>
      <c r="C2784" s="1011" t="s">
        <v>1326</v>
      </c>
      <c r="D2784" s="1011" t="s">
        <v>1</v>
      </c>
      <c r="E2784" s="1011" t="s">
        <v>135</v>
      </c>
      <c r="F2784" s="1011" t="s">
        <v>6</v>
      </c>
      <c r="G2784" s="1011" t="s">
        <v>6</v>
      </c>
      <c r="H2784" s="1011" t="s">
        <v>99</v>
      </c>
      <c r="I2784" s="1011" t="s">
        <v>1692</v>
      </c>
      <c r="J2784" s="1011" t="s">
        <v>1693</v>
      </c>
      <c r="K2784" s="1011" t="s">
        <v>1329</v>
      </c>
      <c r="L2784" s="1011" t="s">
        <v>47</v>
      </c>
      <c r="M2784" s="1011" t="s">
        <v>198</v>
      </c>
      <c r="N2784" s="1011">
        <v>299</v>
      </c>
      <c r="O2784" s="1011">
        <v>199</v>
      </c>
      <c r="P2784" s="1011">
        <v>7475.78</v>
      </c>
      <c r="Q2784" s="1011">
        <v>13119.22</v>
      </c>
      <c r="R2784" s="1011">
        <v>2509.3912012400001</v>
      </c>
      <c r="S2784" s="1011">
        <v>1808.5034098399999</v>
      </c>
      <c r="T2784" s="1011">
        <v>-0.26879876000000003</v>
      </c>
      <c r="U2784" s="1011">
        <v>0</v>
      </c>
      <c r="V2784" s="1011">
        <v>2509.66</v>
      </c>
      <c r="W2784" s="1011" t="s">
        <v>1694</v>
      </c>
      <c r="X2784" s="1011" t="s">
        <v>1331</v>
      </c>
      <c r="Y2784" s="1011" t="s">
        <v>1695</v>
      </c>
      <c r="AA2784" s="1011" t="s">
        <v>1696</v>
      </c>
      <c r="AB2784" s="1011" t="s">
        <v>140</v>
      </c>
    </row>
    <row r="2785" spans="1:28" x14ac:dyDescent="0.25">
      <c r="A2785" s="1011">
        <v>43771211</v>
      </c>
      <c r="B2785" s="1011" t="s">
        <v>2075</v>
      </c>
      <c r="C2785" s="1011" t="s">
        <v>1326</v>
      </c>
      <c r="D2785" s="1011" t="s">
        <v>1</v>
      </c>
      <c r="E2785" s="1011" t="s">
        <v>135</v>
      </c>
      <c r="F2785" s="1011" t="s">
        <v>34</v>
      </c>
      <c r="G2785" s="1011" t="s">
        <v>34</v>
      </c>
      <c r="H2785" s="1011" t="s">
        <v>99</v>
      </c>
      <c r="I2785" s="1011" t="s">
        <v>1404</v>
      </c>
      <c r="J2785" s="1011" t="s">
        <v>1405</v>
      </c>
      <c r="K2785" s="1011" t="s">
        <v>1329</v>
      </c>
      <c r="L2785" s="1011" t="s">
        <v>47</v>
      </c>
      <c r="M2785" s="1011" t="s">
        <v>198</v>
      </c>
      <c r="N2785" s="1011">
        <v>586</v>
      </c>
      <c r="O2785" s="1011">
        <v>387</v>
      </c>
      <c r="P2785" s="1011">
        <v>12840.65</v>
      </c>
      <c r="Q2785" s="1011">
        <v>23053.97</v>
      </c>
      <c r="R2785" s="1011">
        <v>2490.9</v>
      </c>
      <c r="S2785" s="1011">
        <v>2700.81871323</v>
      </c>
      <c r="T2785" s="1011">
        <v>0</v>
      </c>
      <c r="U2785" s="1011">
        <v>0</v>
      </c>
      <c r="V2785" s="1011">
        <v>2490.9</v>
      </c>
      <c r="W2785" s="1011" t="s">
        <v>1406</v>
      </c>
      <c r="X2785" s="1011" t="s">
        <v>1331</v>
      </c>
      <c r="Y2785" s="1011" t="s">
        <v>2076</v>
      </c>
      <c r="AA2785" s="1011" t="s">
        <v>2077</v>
      </c>
      <c r="AB2785" s="1011" t="s">
        <v>140</v>
      </c>
    </row>
    <row r="2786" spans="1:28" x14ac:dyDescent="0.25">
      <c r="A2786" s="1011">
        <v>43990860</v>
      </c>
      <c r="B2786" s="1011" t="s">
        <v>2399</v>
      </c>
      <c r="C2786" s="1011" t="s">
        <v>1326</v>
      </c>
      <c r="D2786" s="1011" t="s">
        <v>1</v>
      </c>
      <c r="E2786" s="1011" t="s">
        <v>135</v>
      </c>
      <c r="F2786" s="1011" t="s">
        <v>20</v>
      </c>
      <c r="G2786" s="1011" t="s">
        <v>20</v>
      </c>
      <c r="H2786" s="1011" t="s">
        <v>1394</v>
      </c>
      <c r="I2786" s="1011" t="s">
        <v>2113</v>
      </c>
      <c r="J2786" s="1011" t="s">
        <v>2114</v>
      </c>
      <c r="K2786" s="1011" t="s">
        <v>1329</v>
      </c>
      <c r="L2786" s="1011" t="s">
        <v>47</v>
      </c>
      <c r="M2786" s="1011" t="s">
        <v>198</v>
      </c>
      <c r="N2786" s="1011">
        <v>0</v>
      </c>
      <c r="O2786" s="1011">
        <v>0</v>
      </c>
      <c r="P2786" s="1011">
        <v>0</v>
      </c>
      <c r="Q2786" s="1011">
        <v>0</v>
      </c>
      <c r="R2786" s="1011">
        <v>0</v>
      </c>
      <c r="S2786" s="1011">
        <v>0</v>
      </c>
      <c r="T2786" s="1011">
        <v>0</v>
      </c>
      <c r="U2786" s="1011">
        <v>0</v>
      </c>
      <c r="V2786" s="1011">
        <v>0</v>
      </c>
      <c r="W2786" s="1011" t="s">
        <v>2115</v>
      </c>
      <c r="X2786" s="1011" t="s">
        <v>1331</v>
      </c>
      <c r="Y2786" s="1011" t="s">
        <v>2400</v>
      </c>
      <c r="AA2786" s="1011" t="s">
        <v>2401</v>
      </c>
      <c r="AB2786" s="1011" t="s">
        <v>140</v>
      </c>
    </row>
    <row r="2787" spans="1:28" x14ac:dyDescent="0.25">
      <c r="A2787" s="1011">
        <v>44135580</v>
      </c>
      <c r="B2787" s="1011" t="s">
        <v>1969</v>
      </c>
      <c r="C2787" s="1011" t="s">
        <v>1326</v>
      </c>
      <c r="D2787" s="1011" t="s">
        <v>1</v>
      </c>
      <c r="E2787" s="1011" t="s">
        <v>135</v>
      </c>
      <c r="F2787" s="1011" t="s">
        <v>38</v>
      </c>
      <c r="G2787" s="1011" t="s">
        <v>38</v>
      </c>
      <c r="H2787" s="1011" t="s">
        <v>92</v>
      </c>
      <c r="I2787" s="1011" t="s">
        <v>1903</v>
      </c>
      <c r="J2787" s="1011" t="s">
        <v>1904</v>
      </c>
      <c r="K2787" s="1011" t="s">
        <v>1329</v>
      </c>
      <c r="L2787" s="1011" t="s">
        <v>47</v>
      </c>
      <c r="M2787" s="1011" t="s">
        <v>198</v>
      </c>
      <c r="N2787" s="1011">
        <v>455</v>
      </c>
      <c r="O2787" s="1011">
        <v>455</v>
      </c>
      <c r="P2787" s="1011">
        <v>15073.74</v>
      </c>
      <c r="Q2787" s="1011">
        <v>10013.35</v>
      </c>
      <c r="R2787" s="1011">
        <v>610.4</v>
      </c>
      <c r="S2787" s="1011">
        <v>1485.8102720500001</v>
      </c>
      <c r="T2787" s="1011">
        <v>0</v>
      </c>
      <c r="U2787" s="1011">
        <v>0</v>
      </c>
      <c r="V2787" s="1011">
        <v>610.4</v>
      </c>
      <c r="W2787" s="1011" t="s">
        <v>1905</v>
      </c>
      <c r="X2787" s="1011" t="s">
        <v>1331</v>
      </c>
      <c r="Y2787" s="1011" t="s">
        <v>1970</v>
      </c>
      <c r="AA2787" s="1011" t="s">
        <v>1971</v>
      </c>
      <c r="AB2787" s="1011" t="s">
        <v>140</v>
      </c>
    </row>
    <row r="2788" spans="1:28" x14ac:dyDescent="0.25">
      <c r="A2788" s="1011">
        <v>54045844</v>
      </c>
      <c r="B2788" s="1011" t="s">
        <v>2377</v>
      </c>
      <c r="C2788" s="1011" t="s">
        <v>1326</v>
      </c>
      <c r="D2788" s="1011" t="s">
        <v>1</v>
      </c>
      <c r="E2788" s="1011" t="s">
        <v>135</v>
      </c>
      <c r="F2788" s="1011" t="s">
        <v>74</v>
      </c>
      <c r="G2788" s="1011" t="s">
        <v>74</v>
      </c>
      <c r="H2788" s="1011" t="s">
        <v>96</v>
      </c>
      <c r="I2788" s="1011" t="s">
        <v>2378</v>
      </c>
      <c r="J2788" s="1011" t="s">
        <v>2328</v>
      </c>
      <c r="K2788" s="1011" t="s">
        <v>1329</v>
      </c>
      <c r="L2788" s="1011" t="s">
        <v>47</v>
      </c>
      <c r="M2788" s="1011" t="s">
        <v>198</v>
      </c>
      <c r="N2788" s="1011">
        <v>4</v>
      </c>
      <c r="O2788" s="1011">
        <v>4</v>
      </c>
      <c r="P2788" s="1011">
        <v>24.72</v>
      </c>
      <c r="Q2788" s="1011">
        <v>79.400000000000006</v>
      </c>
      <c r="R2788" s="1011">
        <v>21.52</v>
      </c>
      <c r="S2788" s="1011">
        <v>5.44</v>
      </c>
      <c r="T2788" s="1011">
        <v>0</v>
      </c>
      <c r="U2788" s="1011">
        <v>0</v>
      </c>
      <c r="V2788" s="1011">
        <v>21.52</v>
      </c>
      <c r="W2788" s="1011" t="s">
        <v>2329</v>
      </c>
      <c r="X2788" s="1011" t="s">
        <v>1331</v>
      </c>
      <c r="Y2788" s="1011" t="s">
        <v>2379</v>
      </c>
      <c r="AA2788" s="1011" t="s">
        <v>2380</v>
      </c>
      <c r="AB2788" s="1011" t="s">
        <v>140</v>
      </c>
    </row>
    <row r="2789" spans="1:28" x14ac:dyDescent="0.25">
      <c r="A2789" s="1011">
        <v>4089017</v>
      </c>
      <c r="B2789" s="1011" t="s">
        <v>2056</v>
      </c>
      <c r="C2789" s="1011" t="s">
        <v>1326</v>
      </c>
      <c r="D2789" s="1011" t="s">
        <v>1</v>
      </c>
      <c r="E2789" s="1011" t="s">
        <v>135</v>
      </c>
      <c r="F2789" s="1011" t="s">
        <v>69</v>
      </c>
      <c r="G2789" s="1011" t="s">
        <v>69</v>
      </c>
      <c r="H2789" s="1011" t="s">
        <v>98</v>
      </c>
      <c r="I2789" s="1011" t="s">
        <v>1688</v>
      </c>
      <c r="J2789" s="1011" t="s">
        <v>1416</v>
      </c>
      <c r="K2789" s="1011" t="s">
        <v>1329</v>
      </c>
      <c r="L2789" s="1011" t="s">
        <v>47</v>
      </c>
      <c r="M2789" s="1011" t="s">
        <v>198</v>
      </c>
      <c r="N2789" s="1011">
        <v>509.91719999999998</v>
      </c>
      <c r="O2789" s="1011">
        <v>374.66719999999998</v>
      </c>
      <c r="P2789" s="1011">
        <v>14834.28</v>
      </c>
      <c r="Q2789" s="1011">
        <v>13014.42</v>
      </c>
      <c r="R2789" s="1011">
        <v>696.40493105999997</v>
      </c>
      <c r="S2789" s="1011">
        <v>1782.5643058000001</v>
      </c>
      <c r="T2789" s="1011">
        <v>-3.07506894</v>
      </c>
      <c r="U2789" s="1011">
        <v>1083.6199999999999</v>
      </c>
      <c r="V2789" s="1011">
        <v>1783.1</v>
      </c>
      <c r="W2789" s="1011" t="s">
        <v>1397</v>
      </c>
      <c r="X2789" s="1011" t="s">
        <v>1331</v>
      </c>
      <c r="Y2789" s="1011" t="s">
        <v>2057</v>
      </c>
      <c r="AA2789" s="1011" t="s">
        <v>2058</v>
      </c>
      <c r="AB2789" s="1011" t="s">
        <v>140</v>
      </c>
    </row>
    <row r="2790" spans="1:28" x14ac:dyDescent="0.25">
      <c r="A2790" s="1011">
        <v>73757874</v>
      </c>
      <c r="B2790" s="1011" t="s">
        <v>2244</v>
      </c>
      <c r="C2790" s="1011" t="s">
        <v>1326</v>
      </c>
      <c r="D2790" s="1011" t="s">
        <v>1</v>
      </c>
      <c r="E2790" s="1011" t="s">
        <v>135</v>
      </c>
      <c r="F2790" s="1011" t="s">
        <v>6</v>
      </c>
      <c r="G2790" s="1011" t="s">
        <v>6</v>
      </c>
      <c r="H2790" s="1011" t="s">
        <v>90</v>
      </c>
      <c r="I2790" s="1011" t="s">
        <v>1515</v>
      </c>
      <c r="J2790" s="1011" t="s">
        <v>1516</v>
      </c>
      <c r="K2790" s="1011" t="s">
        <v>1329</v>
      </c>
      <c r="L2790" s="1011" t="s">
        <v>47</v>
      </c>
      <c r="M2790" s="1011" t="s">
        <v>198</v>
      </c>
      <c r="N2790" s="1011">
        <v>1038</v>
      </c>
      <c r="O2790" s="1011">
        <v>79</v>
      </c>
      <c r="P2790" s="1011">
        <v>11677.31</v>
      </c>
      <c r="Q2790" s="1011">
        <v>39070.35</v>
      </c>
      <c r="R2790" s="1011">
        <v>1637.74</v>
      </c>
      <c r="S2790" s="1011">
        <v>1140.75811845</v>
      </c>
      <c r="T2790" s="1011">
        <v>881</v>
      </c>
      <c r="U2790" s="1011">
        <v>740.04</v>
      </c>
      <c r="V2790" s="1011">
        <v>2377.7800000000002</v>
      </c>
      <c r="W2790" s="1011" t="s">
        <v>2245</v>
      </c>
      <c r="X2790" s="1011" t="s">
        <v>1331</v>
      </c>
      <c r="Y2790" s="1011" t="s">
        <v>2246</v>
      </c>
      <c r="AA2790" s="1011" t="s">
        <v>2247</v>
      </c>
      <c r="AB2790" s="1011" t="s">
        <v>140</v>
      </c>
    </row>
    <row r="2791" spans="1:28" x14ac:dyDescent="0.25">
      <c r="A2791" s="1011">
        <v>73755613</v>
      </c>
      <c r="B2791" s="1011" t="s">
        <v>2128</v>
      </c>
      <c r="C2791" s="1011" t="s">
        <v>1326</v>
      </c>
      <c r="D2791" s="1011" t="s">
        <v>1</v>
      </c>
      <c r="E2791" s="1011" t="s">
        <v>135</v>
      </c>
      <c r="F2791" s="1011" t="s">
        <v>35</v>
      </c>
      <c r="G2791" s="1011" t="s">
        <v>35</v>
      </c>
      <c r="H2791" s="1011" t="s">
        <v>95</v>
      </c>
      <c r="I2791" s="1011" t="s">
        <v>2129</v>
      </c>
      <c r="J2791" s="1011" t="s">
        <v>1499</v>
      </c>
      <c r="K2791" s="1011" t="s">
        <v>1329</v>
      </c>
      <c r="L2791" s="1011" t="s">
        <v>47</v>
      </c>
      <c r="M2791" s="1011" t="s">
        <v>198</v>
      </c>
      <c r="N2791" s="1011">
        <v>269</v>
      </c>
      <c r="O2791" s="1011">
        <v>259</v>
      </c>
      <c r="P2791" s="1011">
        <v>1438.29</v>
      </c>
      <c r="Q2791" s="1011">
        <v>6090.92</v>
      </c>
      <c r="R2791" s="1011">
        <v>809.95585123000001</v>
      </c>
      <c r="S2791" s="1011">
        <v>1062.74643726</v>
      </c>
      <c r="T2791" s="1011">
        <v>-4.1487700000000004E-3</v>
      </c>
      <c r="U2791" s="1011">
        <v>0</v>
      </c>
      <c r="V2791" s="1011">
        <v>809.96</v>
      </c>
      <c r="W2791" s="1011" t="s">
        <v>1361</v>
      </c>
      <c r="X2791" s="1011" t="s">
        <v>1331</v>
      </c>
      <c r="Y2791" s="1011" t="s">
        <v>2130</v>
      </c>
      <c r="AA2791" s="1011" t="s">
        <v>2131</v>
      </c>
      <c r="AB2791" s="1011" t="s">
        <v>140</v>
      </c>
    </row>
    <row r="2792" spans="1:28" x14ac:dyDescent="0.25">
      <c r="A2792" s="1011">
        <v>13980131</v>
      </c>
      <c r="B2792" s="1011" t="s">
        <v>1619</v>
      </c>
      <c r="C2792" s="1011" t="s">
        <v>1326</v>
      </c>
      <c r="D2792" s="1011" t="s">
        <v>1</v>
      </c>
      <c r="E2792" s="1011" t="s">
        <v>135</v>
      </c>
      <c r="F2792" s="1011" t="s">
        <v>20</v>
      </c>
      <c r="G2792" s="1011" t="s">
        <v>20</v>
      </c>
      <c r="H2792" s="1011" t="s">
        <v>530</v>
      </c>
      <c r="I2792" s="1011" t="s">
        <v>1620</v>
      </c>
      <c r="J2792" s="1011" t="s">
        <v>1621</v>
      </c>
      <c r="K2792" s="1011" t="s">
        <v>1329</v>
      </c>
      <c r="L2792" s="1011" t="s">
        <v>47</v>
      </c>
      <c r="M2792" s="1011" t="s">
        <v>198</v>
      </c>
      <c r="N2792" s="1011">
        <v>66</v>
      </c>
      <c r="O2792" s="1011">
        <v>49</v>
      </c>
      <c r="P2792" s="1011">
        <v>2654.52</v>
      </c>
      <c r="Q2792" s="1011">
        <v>6813.32</v>
      </c>
      <c r="R2792" s="1011">
        <v>249.43</v>
      </c>
      <c r="S2792" s="1011">
        <v>599.97101992</v>
      </c>
      <c r="T2792" s="1011">
        <v>0</v>
      </c>
      <c r="U2792" s="1011">
        <v>0</v>
      </c>
      <c r="V2792" s="1011">
        <v>249.43</v>
      </c>
      <c r="W2792" s="1011" t="s">
        <v>1622</v>
      </c>
      <c r="X2792" s="1011" t="s">
        <v>1331</v>
      </c>
      <c r="Y2792" s="1011" t="s">
        <v>1623</v>
      </c>
      <c r="AA2792" s="1011" t="s">
        <v>1624</v>
      </c>
      <c r="AB2792" s="1011" t="s">
        <v>140</v>
      </c>
    </row>
    <row r="2793" spans="1:28" x14ac:dyDescent="0.25">
      <c r="A2793" s="1011">
        <v>94182433</v>
      </c>
      <c r="B2793" s="1011" t="s">
        <v>1753</v>
      </c>
      <c r="C2793" s="1011" t="s">
        <v>1326</v>
      </c>
      <c r="D2793" s="1011" t="s">
        <v>1</v>
      </c>
      <c r="E2793" s="1011" t="s">
        <v>135</v>
      </c>
      <c r="F2793" s="1011" t="s">
        <v>0</v>
      </c>
      <c r="G2793" s="1011" t="s">
        <v>0</v>
      </c>
      <c r="H2793" s="1011" t="s">
        <v>101</v>
      </c>
      <c r="I2793" s="1011" t="s">
        <v>1754</v>
      </c>
      <c r="J2793" s="1011" t="s">
        <v>1755</v>
      </c>
      <c r="K2793" s="1011" t="s">
        <v>1329</v>
      </c>
      <c r="L2793" s="1011" t="s">
        <v>47</v>
      </c>
      <c r="M2793" s="1011" t="s">
        <v>198</v>
      </c>
      <c r="N2793" s="1011">
        <v>223</v>
      </c>
      <c r="O2793" s="1011">
        <v>0</v>
      </c>
      <c r="P2793" s="1011">
        <v>9366</v>
      </c>
      <c r="Q2793" s="1011">
        <v>5503.87</v>
      </c>
      <c r="R2793" s="1011">
        <v>419.47</v>
      </c>
      <c r="S2793" s="1011">
        <v>360.99239999999998</v>
      </c>
      <c r="T2793" s="1011">
        <v>0</v>
      </c>
      <c r="U2793" s="1011">
        <v>0</v>
      </c>
      <c r="V2793" s="1011">
        <v>419.47</v>
      </c>
      <c r="W2793" s="1011" t="s">
        <v>1361</v>
      </c>
      <c r="X2793" s="1011" t="s">
        <v>1331</v>
      </c>
      <c r="Y2793" s="1011" t="s">
        <v>1756</v>
      </c>
      <c r="AA2793" s="1011" t="s">
        <v>1757</v>
      </c>
      <c r="AB2793" s="1011" t="s">
        <v>140</v>
      </c>
    </row>
    <row r="2794" spans="1:28" x14ac:dyDescent="0.25">
      <c r="A2794" s="1011">
        <v>3753290</v>
      </c>
      <c r="B2794" s="1011" t="s">
        <v>2147</v>
      </c>
      <c r="C2794" s="1011" t="s">
        <v>1326</v>
      </c>
      <c r="D2794" s="1011" t="s">
        <v>1</v>
      </c>
      <c r="E2794" s="1011" t="s">
        <v>135</v>
      </c>
      <c r="F2794" s="1011" t="s">
        <v>6</v>
      </c>
      <c r="G2794" s="1011" t="s">
        <v>6</v>
      </c>
      <c r="H2794" s="1011" t="s">
        <v>91</v>
      </c>
      <c r="I2794" s="1011" t="s">
        <v>2148</v>
      </c>
      <c r="J2794" s="1011" t="s">
        <v>1371</v>
      </c>
      <c r="K2794" s="1011" t="s">
        <v>1329</v>
      </c>
      <c r="L2794" s="1011" t="s">
        <v>47</v>
      </c>
      <c r="M2794" s="1011" t="s">
        <v>198</v>
      </c>
      <c r="N2794" s="1011">
        <v>63</v>
      </c>
      <c r="O2794" s="1011">
        <v>17</v>
      </c>
      <c r="P2794" s="1011">
        <v>1014.25</v>
      </c>
      <c r="Q2794" s="1011">
        <v>3059.27</v>
      </c>
      <c r="R2794" s="1011">
        <v>580.65589861000001</v>
      </c>
      <c r="S2794" s="1011">
        <v>93.614597270000004</v>
      </c>
      <c r="T2794" s="1011">
        <v>6.5898609999999996E-2</v>
      </c>
      <c r="U2794" s="1011">
        <v>0</v>
      </c>
      <c r="V2794" s="1011">
        <v>580.59</v>
      </c>
      <c r="W2794" s="1011" t="s">
        <v>1372</v>
      </c>
      <c r="X2794" s="1011" t="s">
        <v>1331</v>
      </c>
      <c r="Y2794" s="1011" t="s">
        <v>2149</v>
      </c>
      <c r="AA2794" s="1011" t="s">
        <v>2150</v>
      </c>
      <c r="AB2794" s="1011" t="s">
        <v>140</v>
      </c>
    </row>
    <row r="2795" spans="1:28" x14ac:dyDescent="0.25">
      <c r="A2795" s="1011">
        <v>64042872</v>
      </c>
      <c r="B2795" s="1011" t="s">
        <v>1364</v>
      </c>
      <c r="C2795" s="1011" t="s">
        <v>1365</v>
      </c>
      <c r="D2795" s="1011" t="s">
        <v>1</v>
      </c>
      <c r="E2795" s="1011" t="s">
        <v>135</v>
      </c>
      <c r="F2795" s="1011" t="s">
        <v>34</v>
      </c>
      <c r="G2795" s="1011" t="s">
        <v>34</v>
      </c>
      <c r="H2795" s="1011" t="s">
        <v>530</v>
      </c>
      <c r="I2795" s="1011" t="s">
        <v>1366</v>
      </c>
      <c r="J2795" s="1011" t="s">
        <v>1354</v>
      </c>
      <c r="K2795" s="1011" t="s">
        <v>1329</v>
      </c>
      <c r="L2795" s="1011" t="s">
        <v>47</v>
      </c>
      <c r="M2795" s="1011" t="s">
        <v>198</v>
      </c>
      <c r="N2795" s="1011">
        <v>261</v>
      </c>
      <c r="O2795" s="1011">
        <v>7</v>
      </c>
      <c r="P2795" s="1011">
        <v>3723.1</v>
      </c>
      <c r="Q2795" s="1011">
        <v>12563.54</v>
      </c>
      <c r="R2795" s="1011">
        <v>743.5</v>
      </c>
      <c r="S2795" s="1011">
        <v>290.79182215999998</v>
      </c>
      <c r="T2795" s="1011">
        <v>1262.17</v>
      </c>
      <c r="U2795" s="1011">
        <v>26.28</v>
      </c>
      <c r="V2795" s="1011">
        <v>769.78</v>
      </c>
      <c r="W2795" s="1011" t="s">
        <v>1355</v>
      </c>
      <c r="X2795" s="1011" t="s">
        <v>1331</v>
      </c>
      <c r="Y2795" s="1011" t="s">
        <v>1367</v>
      </c>
      <c r="AA2795" s="1011" t="s">
        <v>1368</v>
      </c>
      <c r="AB2795" s="1011" t="s">
        <v>140</v>
      </c>
    </row>
    <row r="2796" spans="1:28" x14ac:dyDescent="0.25">
      <c r="A2796" s="1011">
        <v>23757057</v>
      </c>
      <c r="B2796" s="1011" t="s">
        <v>2307</v>
      </c>
      <c r="C2796" s="1011" t="s">
        <v>1326</v>
      </c>
      <c r="D2796" s="1011" t="s">
        <v>1</v>
      </c>
      <c r="E2796" s="1011" t="s">
        <v>135</v>
      </c>
      <c r="F2796" s="1011" t="s">
        <v>20</v>
      </c>
      <c r="G2796" s="1011" t="s">
        <v>20</v>
      </c>
      <c r="H2796" s="1011" t="s">
        <v>89</v>
      </c>
      <c r="I2796" s="1011" t="s">
        <v>1810</v>
      </c>
      <c r="J2796" s="1011" t="s">
        <v>1811</v>
      </c>
      <c r="K2796" s="1011" t="s">
        <v>1329</v>
      </c>
      <c r="L2796" s="1011" t="s">
        <v>47</v>
      </c>
      <c r="M2796" s="1011" t="s">
        <v>198</v>
      </c>
      <c r="N2796" s="1011">
        <v>29</v>
      </c>
      <c r="O2796" s="1011">
        <v>6</v>
      </c>
      <c r="P2796" s="1011">
        <v>496</v>
      </c>
      <c r="Q2796" s="1011">
        <v>1642.74</v>
      </c>
      <c r="R2796" s="1011">
        <v>238.44</v>
      </c>
      <c r="S2796" s="1011">
        <v>52.055051489999997</v>
      </c>
      <c r="T2796" s="1011">
        <v>0</v>
      </c>
      <c r="U2796" s="1011">
        <v>0</v>
      </c>
      <c r="V2796" s="1011">
        <v>238.44</v>
      </c>
      <c r="W2796" s="1011" t="s">
        <v>1812</v>
      </c>
      <c r="X2796" s="1011" t="s">
        <v>1331</v>
      </c>
      <c r="Y2796" s="1011" t="s">
        <v>2308</v>
      </c>
      <c r="AA2796" s="1011" t="s">
        <v>2309</v>
      </c>
      <c r="AB2796" s="1011" t="s">
        <v>140</v>
      </c>
    </row>
    <row r="2797" spans="1:28" x14ac:dyDescent="0.25">
      <c r="A2797" s="1011">
        <v>64116148</v>
      </c>
      <c r="B2797" s="1011" t="s">
        <v>1731</v>
      </c>
      <c r="C2797" s="1011" t="s">
        <v>1326</v>
      </c>
      <c r="D2797" s="1011" t="s">
        <v>1</v>
      </c>
      <c r="E2797" s="1011" t="s">
        <v>135</v>
      </c>
      <c r="F2797" s="1011" t="s">
        <v>11</v>
      </c>
      <c r="G2797" s="1011" t="s">
        <v>11</v>
      </c>
      <c r="H2797" s="1011" t="s">
        <v>530</v>
      </c>
      <c r="I2797" s="1011" t="s">
        <v>1732</v>
      </c>
      <c r="J2797" s="1011" t="s">
        <v>1360</v>
      </c>
      <c r="K2797" s="1011" t="s">
        <v>1329</v>
      </c>
      <c r="L2797" s="1011" t="s">
        <v>47</v>
      </c>
      <c r="M2797" s="1011" t="s">
        <v>198</v>
      </c>
      <c r="N2797" s="1011">
        <v>34</v>
      </c>
      <c r="O2797" s="1011">
        <v>32</v>
      </c>
      <c r="P2797" s="1011">
        <v>2626.6</v>
      </c>
      <c r="Q2797" s="1011">
        <v>6903.37</v>
      </c>
      <c r="R2797" s="1011">
        <v>697.65</v>
      </c>
      <c r="S2797" s="1011">
        <v>728.79472264000003</v>
      </c>
      <c r="T2797" s="1011">
        <v>0</v>
      </c>
      <c r="U2797" s="1011">
        <v>0</v>
      </c>
      <c r="V2797" s="1011">
        <v>697.65</v>
      </c>
      <c r="W2797" s="1011" t="s">
        <v>1361</v>
      </c>
      <c r="X2797" s="1011" t="s">
        <v>1331</v>
      </c>
      <c r="Y2797" s="1011" t="s">
        <v>1733</v>
      </c>
      <c r="AA2797" s="1011" t="s">
        <v>1734</v>
      </c>
      <c r="AB2797" s="1011" t="s">
        <v>140</v>
      </c>
    </row>
    <row r="2798" spans="1:28" x14ac:dyDescent="0.25">
      <c r="A2798" s="1011">
        <v>3753498</v>
      </c>
      <c r="B2798" s="1011" t="s">
        <v>2543</v>
      </c>
      <c r="C2798" s="1011" t="s">
        <v>1326</v>
      </c>
      <c r="D2798" s="1011" t="s">
        <v>1</v>
      </c>
      <c r="E2798" s="1011" t="s">
        <v>135</v>
      </c>
      <c r="F2798" s="1011" t="s">
        <v>6</v>
      </c>
      <c r="G2798" s="1011" t="s">
        <v>6</v>
      </c>
      <c r="H2798" s="1011" t="s">
        <v>88</v>
      </c>
      <c r="I2798" s="1011" t="s">
        <v>2544</v>
      </c>
      <c r="J2798" s="1011" t="s">
        <v>1868</v>
      </c>
      <c r="K2798" s="1011" t="s">
        <v>1329</v>
      </c>
      <c r="L2798" s="1011" t="s">
        <v>47</v>
      </c>
      <c r="M2798" s="1011" t="s">
        <v>198</v>
      </c>
      <c r="N2798" s="1011">
        <v>51</v>
      </c>
      <c r="O2798" s="1011">
        <v>40</v>
      </c>
      <c r="P2798" s="1011">
        <v>515.66999999999996</v>
      </c>
      <c r="Q2798" s="1011">
        <v>3780.07</v>
      </c>
      <c r="R2798" s="1011">
        <v>499.89</v>
      </c>
      <c r="S2798" s="1011">
        <v>256.01209913000002</v>
      </c>
      <c r="T2798" s="1011">
        <v>0</v>
      </c>
      <c r="U2798" s="1011">
        <v>0</v>
      </c>
      <c r="V2798" s="1011">
        <v>499.89</v>
      </c>
      <c r="W2798" s="1011" t="s">
        <v>1869</v>
      </c>
      <c r="X2798" s="1011" t="s">
        <v>1331</v>
      </c>
      <c r="Y2798" s="1011" t="s">
        <v>2545</v>
      </c>
      <c r="AA2798" s="1011" t="s">
        <v>2546</v>
      </c>
      <c r="AB2798" s="1011" t="s">
        <v>140</v>
      </c>
    </row>
    <row r="2799" spans="1:28" x14ac:dyDescent="0.25">
      <c r="A2799" s="1011">
        <v>64030455</v>
      </c>
      <c r="B2799" s="1011" t="s">
        <v>1646</v>
      </c>
      <c r="C2799" s="1011" t="s">
        <v>1326</v>
      </c>
      <c r="D2799" s="1011" t="s">
        <v>1</v>
      </c>
      <c r="E2799" s="1011" t="s">
        <v>135</v>
      </c>
      <c r="F2799" s="1011" t="s">
        <v>20</v>
      </c>
      <c r="G2799" s="1011" t="s">
        <v>20</v>
      </c>
      <c r="H2799" s="1011" t="s">
        <v>91</v>
      </c>
      <c r="I2799" s="1011" t="s">
        <v>1647</v>
      </c>
      <c r="J2799" s="1011" t="s">
        <v>1648</v>
      </c>
      <c r="K2799" s="1011" t="s">
        <v>1329</v>
      </c>
      <c r="L2799" s="1011" t="s">
        <v>47</v>
      </c>
      <c r="M2799" s="1011" t="s">
        <v>198</v>
      </c>
      <c r="N2799" s="1011">
        <v>14</v>
      </c>
      <c r="O2799" s="1011">
        <v>12</v>
      </c>
      <c r="P2799" s="1011">
        <v>762.75</v>
      </c>
      <c r="Q2799" s="1011">
        <v>1362.94</v>
      </c>
      <c r="R2799" s="1011">
        <v>269.95999999999998</v>
      </c>
      <c r="S2799" s="1011">
        <v>57.356926559999998</v>
      </c>
      <c r="T2799" s="1011">
        <v>0</v>
      </c>
      <c r="U2799" s="1011">
        <v>0</v>
      </c>
      <c r="V2799" s="1011">
        <v>269.95999999999998</v>
      </c>
      <c r="W2799" s="1011" t="s">
        <v>1649</v>
      </c>
      <c r="X2799" s="1011" t="s">
        <v>1331</v>
      </c>
      <c r="Y2799" s="1011" t="s">
        <v>1650</v>
      </c>
      <c r="AA2799" s="1011" t="s">
        <v>1651</v>
      </c>
      <c r="AB2799" s="1011" t="s">
        <v>140</v>
      </c>
    </row>
    <row r="2800" spans="1:28" x14ac:dyDescent="0.25">
      <c r="A2800" s="1011">
        <v>64030455</v>
      </c>
      <c r="B2800" s="1011" t="s">
        <v>1646</v>
      </c>
      <c r="C2800" s="1011" t="s">
        <v>1326</v>
      </c>
      <c r="D2800" s="1011" t="s">
        <v>1</v>
      </c>
      <c r="E2800" s="1011" t="s">
        <v>135</v>
      </c>
      <c r="F2800" s="1011" t="s">
        <v>20</v>
      </c>
      <c r="G2800" s="1011" t="s">
        <v>20</v>
      </c>
      <c r="H2800" s="1011" t="s">
        <v>100</v>
      </c>
      <c r="I2800" s="1011" t="s">
        <v>1647</v>
      </c>
      <c r="J2800" s="1011" t="s">
        <v>1648</v>
      </c>
      <c r="K2800" s="1011" t="s">
        <v>1329</v>
      </c>
      <c r="L2800" s="1011" t="s">
        <v>47</v>
      </c>
      <c r="M2800" s="1011" t="s">
        <v>198</v>
      </c>
      <c r="N2800" s="1011">
        <v>152.5</v>
      </c>
      <c r="O2800" s="1011">
        <v>149.5</v>
      </c>
      <c r="P2800" s="1011">
        <v>4575</v>
      </c>
      <c r="Q2800" s="1011">
        <v>11568.27</v>
      </c>
      <c r="R2800" s="1011">
        <v>779.13</v>
      </c>
      <c r="S2800" s="1011">
        <v>1262.5657197600001</v>
      </c>
      <c r="T2800" s="1011">
        <v>0</v>
      </c>
      <c r="U2800" s="1011">
        <v>0</v>
      </c>
      <c r="V2800" s="1011">
        <v>779.13</v>
      </c>
      <c r="W2800" s="1011" t="s">
        <v>1649</v>
      </c>
      <c r="X2800" s="1011" t="s">
        <v>1331</v>
      </c>
      <c r="Y2800" s="1011" t="s">
        <v>1650</v>
      </c>
      <c r="AA2800" s="1011" t="s">
        <v>1651</v>
      </c>
      <c r="AB2800" s="1011" t="s">
        <v>140</v>
      </c>
    </row>
    <row r="2801" spans="1:28" x14ac:dyDescent="0.25">
      <c r="A2801" s="1011">
        <v>44143477</v>
      </c>
      <c r="B2801" s="1011" t="s">
        <v>1845</v>
      </c>
      <c r="C2801" s="1011" t="s">
        <v>1326</v>
      </c>
      <c r="D2801" s="1011" t="s">
        <v>1</v>
      </c>
      <c r="E2801" s="1011" t="s">
        <v>135</v>
      </c>
      <c r="F2801" s="1011" t="s">
        <v>14</v>
      </c>
      <c r="G2801" s="1011" t="s">
        <v>14</v>
      </c>
      <c r="H2801" s="1011" t="s">
        <v>86</v>
      </c>
      <c r="I2801" s="1011" t="s">
        <v>1410</v>
      </c>
      <c r="J2801" s="1011" t="s">
        <v>1411</v>
      </c>
      <c r="K2801" s="1011" t="s">
        <v>1329</v>
      </c>
      <c r="L2801" s="1011" t="s">
        <v>47</v>
      </c>
      <c r="M2801" s="1011" t="s">
        <v>198</v>
      </c>
      <c r="N2801" s="1011">
        <v>96</v>
      </c>
      <c r="O2801" s="1011">
        <v>0</v>
      </c>
      <c r="P2801" s="1011">
        <v>1752</v>
      </c>
      <c r="Q2801" s="1011">
        <v>4458.1400000000003</v>
      </c>
      <c r="R2801" s="1011">
        <v>372.54</v>
      </c>
      <c r="S2801" s="1011">
        <v>490.58927733000002</v>
      </c>
      <c r="T2801" s="1011">
        <v>0</v>
      </c>
      <c r="U2801" s="1011">
        <v>0</v>
      </c>
      <c r="V2801" s="1011">
        <v>372.54</v>
      </c>
      <c r="W2801" s="1011" t="s">
        <v>80</v>
      </c>
      <c r="X2801" s="1011" t="s">
        <v>1331</v>
      </c>
      <c r="Y2801" s="1011" t="s">
        <v>1846</v>
      </c>
      <c r="AA2801" s="1011" t="s">
        <v>1847</v>
      </c>
      <c r="AB2801" s="1011" t="s">
        <v>140</v>
      </c>
    </row>
    <row r="2802" spans="1:28" x14ac:dyDescent="0.25">
      <c r="A2802" s="1011">
        <v>73766974</v>
      </c>
      <c r="B2802" s="1011" t="s">
        <v>2505</v>
      </c>
      <c r="C2802" s="1011" t="s">
        <v>1326</v>
      </c>
      <c r="D2802" s="1011" t="s">
        <v>1</v>
      </c>
      <c r="E2802" s="1011" t="s">
        <v>135</v>
      </c>
      <c r="F2802" s="1011" t="s">
        <v>34</v>
      </c>
      <c r="G2802" s="1011" t="s">
        <v>34</v>
      </c>
      <c r="H2802" s="1011" t="s">
        <v>98</v>
      </c>
      <c r="I2802" s="1011" t="s">
        <v>1327</v>
      </c>
      <c r="J2802" s="1011" t="s">
        <v>1328</v>
      </c>
      <c r="K2802" s="1011" t="s">
        <v>1329</v>
      </c>
      <c r="L2802" s="1011" t="s">
        <v>47</v>
      </c>
      <c r="M2802" s="1011" t="s">
        <v>198</v>
      </c>
      <c r="N2802" s="1011">
        <v>122</v>
      </c>
      <c r="O2802" s="1011">
        <v>122</v>
      </c>
      <c r="P2802" s="1011">
        <v>3227.69</v>
      </c>
      <c r="Q2802" s="1011">
        <v>4634.18</v>
      </c>
      <c r="R2802" s="1011">
        <v>490.76</v>
      </c>
      <c r="S2802" s="1011">
        <v>772.29201183999999</v>
      </c>
      <c r="T2802" s="1011">
        <v>0</v>
      </c>
      <c r="U2802" s="1011">
        <v>0</v>
      </c>
      <c r="V2802" s="1011">
        <v>490.76</v>
      </c>
      <c r="W2802" s="1011" t="s">
        <v>1330</v>
      </c>
      <c r="X2802" s="1011" t="s">
        <v>1331</v>
      </c>
      <c r="Y2802" s="1011" t="s">
        <v>2506</v>
      </c>
      <c r="AA2802" s="1011" t="s">
        <v>2507</v>
      </c>
      <c r="AB2802" s="1011" t="s">
        <v>140</v>
      </c>
    </row>
    <row r="2803" spans="1:28" x14ac:dyDescent="0.25">
      <c r="A2803" s="1011">
        <v>53755336</v>
      </c>
      <c r="B2803" s="1011" t="s">
        <v>1485</v>
      </c>
      <c r="C2803" s="1011" t="s">
        <v>1326</v>
      </c>
      <c r="D2803" s="1011" t="s">
        <v>1</v>
      </c>
      <c r="E2803" s="1011" t="s">
        <v>135</v>
      </c>
      <c r="F2803" s="1011" t="s">
        <v>38</v>
      </c>
      <c r="G2803" s="1011" t="s">
        <v>38</v>
      </c>
      <c r="H2803" s="1011" t="s">
        <v>102</v>
      </c>
      <c r="I2803" s="1011" t="s">
        <v>1382</v>
      </c>
      <c r="J2803" s="1011" t="s">
        <v>1383</v>
      </c>
      <c r="K2803" s="1011" t="s">
        <v>1329</v>
      </c>
      <c r="L2803" s="1011" t="s">
        <v>47</v>
      </c>
      <c r="M2803" s="1011" t="s">
        <v>198</v>
      </c>
      <c r="N2803" s="1011">
        <v>73</v>
      </c>
      <c r="O2803" s="1011">
        <v>34</v>
      </c>
      <c r="P2803" s="1011">
        <v>1819.42</v>
      </c>
      <c r="Q2803" s="1011">
        <v>3642.28</v>
      </c>
      <c r="R2803" s="1011">
        <v>232.89751580999999</v>
      </c>
      <c r="S2803" s="1011">
        <v>370.29427068000001</v>
      </c>
      <c r="T2803" s="1011">
        <v>4.3675158100000004</v>
      </c>
      <c r="U2803" s="1011">
        <v>0</v>
      </c>
      <c r="V2803" s="1011">
        <v>228.53</v>
      </c>
      <c r="W2803" s="1011" t="s">
        <v>1384</v>
      </c>
      <c r="X2803" s="1011" t="s">
        <v>1331</v>
      </c>
      <c r="Y2803" s="1011" t="s">
        <v>1486</v>
      </c>
      <c r="AA2803" s="1011" t="s">
        <v>1487</v>
      </c>
      <c r="AB2803" s="1011" t="s">
        <v>140</v>
      </c>
    </row>
    <row r="2804" spans="1:28" x14ac:dyDescent="0.25">
      <c r="A2804" s="1011">
        <v>4004669</v>
      </c>
      <c r="B2804" s="1011" t="s">
        <v>2018</v>
      </c>
      <c r="C2804" s="1011" t="s">
        <v>1326</v>
      </c>
      <c r="D2804" s="1011" t="s">
        <v>1</v>
      </c>
      <c r="E2804" s="1011" t="s">
        <v>135</v>
      </c>
      <c r="F2804" s="1011" t="s">
        <v>34</v>
      </c>
      <c r="G2804" s="1011" t="s">
        <v>34</v>
      </c>
      <c r="H2804" s="1011" t="s">
        <v>90</v>
      </c>
      <c r="I2804" s="1011" t="s">
        <v>1688</v>
      </c>
      <c r="J2804" s="1011" t="s">
        <v>1416</v>
      </c>
      <c r="K2804" s="1011" t="s">
        <v>1329</v>
      </c>
      <c r="L2804" s="1011" t="s">
        <v>47</v>
      </c>
      <c r="M2804" s="1011" t="s">
        <v>198</v>
      </c>
      <c r="N2804" s="1011">
        <v>213</v>
      </c>
      <c r="O2804" s="1011">
        <v>210</v>
      </c>
      <c r="P2804" s="1011">
        <v>2650</v>
      </c>
      <c r="Q2804" s="1011">
        <v>8472.99</v>
      </c>
      <c r="R2804" s="1011">
        <v>1707.59</v>
      </c>
      <c r="S2804" s="1011">
        <v>1201.39391518</v>
      </c>
      <c r="T2804" s="1011">
        <v>0</v>
      </c>
      <c r="U2804" s="1011">
        <v>0</v>
      </c>
      <c r="V2804" s="1011">
        <v>1707.59</v>
      </c>
      <c r="W2804" s="1011" t="s">
        <v>1397</v>
      </c>
      <c r="X2804" s="1011" t="s">
        <v>1331</v>
      </c>
      <c r="Y2804" s="1011" t="s">
        <v>2019</v>
      </c>
      <c r="AA2804" s="1011" t="s">
        <v>2020</v>
      </c>
      <c r="AB2804" s="1011" t="s">
        <v>140</v>
      </c>
    </row>
    <row r="2805" spans="1:28" x14ac:dyDescent="0.25">
      <c r="A2805" s="1011">
        <v>44180420</v>
      </c>
      <c r="B2805" s="1011" t="s">
        <v>1600</v>
      </c>
      <c r="C2805" s="1011" t="s">
        <v>1326</v>
      </c>
      <c r="D2805" s="1011" t="s">
        <v>1</v>
      </c>
      <c r="E2805" s="1011" t="s">
        <v>135</v>
      </c>
      <c r="F2805" s="1011" t="s">
        <v>11</v>
      </c>
      <c r="G2805" s="1011" t="s">
        <v>11</v>
      </c>
      <c r="H2805" s="1011" t="s">
        <v>100</v>
      </c>
      <c r="I2805" s="1011" t="s">
        <v>1601</v>
      </c>
      <c r="J2805" s="1011" t="s">
        <v>1602</v>
      </c>
      <c r="K2805" s="1011" t="s">
        <v>1329</v>
      </c>
      <c r="L2805" s="1011" t="s">
        <v>47</v>
      </c>
      <c r="M2805" s="1011" t="s">
        <v>198</v>
      </c>
      <c r="N2805" s="1011">
        <v>121</v>
      </c>
      <c r="O2805" s="1011">
        <v>121</v>
      </c>
      <c r="P2805" s="1011">
        <v>2207.6999999999998</v>
      </c>
      <c r="Q2805" s="1011">
        <v>9284.73</v>
      </c>
      <c r="R2805" s="1011">
        <v>1860.7</v>
      </c>
      <c r="S2805" s="1011">
        <v>1113.46756559</v>
      </c>
      <c r="T2805" s="1011">
        <v>0</v>
      </c>
      <c r="U2805" s="1011">
        <v>0</v>
      </c>
      <c r="V2805" s="1011">
        <v>1860.7</v>
      </c>
      <c r="W2805" s="1011" t="s">
        <v>1603</v>
      </c>
      <c r="X2805" s="1011" t="s">
        <v>1331</v>
      </c>
      <c r="Y2805" s="1011" t="s">
        <v>1604</v>
      </c>
      <c r="AA2805" s="1011" t="s">
        <v>1605</v>
      </c>
      <c r="AB2805" s="1011" t="s">
        <v>140</v>
      </c>
    </row>
    <row r="2806" spans="1:28" x14ac:dyDescent="0.25">
      <c r="A2806" s="1011">
        <v>64042872</v>
      </c>
      <c r="B2806" s="1011" t="s">
        <v>1364</v>
      </c>
      <c r="C2806" s="1011" t="s">
        <v>1365</v>
      </c>
      <c r="D2806" s="1011" t="s">
        <v>1</v>
      </c>
      <c r="E2806" s="1011" t="s">
        <v>135</v>
      </c>
      <c r="F2806" s="1011" t="s">
        <v>34</v>
      </c>
      <c r="G2806" s="1011" t="s">
        <v>34</v>
      </c>
      <c r="H2806" s="1011" t="s">
        <v>88</v>
      </c>
      <c r="I2806" s="1011" t="s">
        <v>1366</v>
      </c>
      <c r="J2806" s="1011" t="s">
        <v>1354</v>
      </c>
      <c r="K2806" s="1011" t="s">
        <v>1329</v>
      </c>
      <c r="L2806" s="1011" t="s">
        <v>47</v>
      </c>
      <c r="M2806" s="1011" t="s">
        <v>198</v>
      </c>
      <c r="N2806" s="1011">
        <v>65</v>
      </c>
      <c r="O2806" s="1011">
        <v>8</v>
      </c>
      <c r="P2806" s="1011">
        <v>708</v>
      </c>
      <c r="Q2806" s="1011">
        <v>4293.43</v>
      </c>
      <c r="R2806" s="1011">
        <v>298.27</v>
      </c>
      <c r="S2806" s="1011">
        <v>295.89077233</v>
      </c>
      <c r="T2806" s="1011">
        <v>0</v>
      </c>
      <c r="U2806" s="1011">
        <v>0</v>
      </c>
      <c r="V2806" s="1011">
        <v>298.27</v>
      </c>
      <c r="W2806" s="1011" t="s">
        <v>1355</v>
      </c>
      <c r="X2806" s="1011" t="s">
        <v>1331</v>
      </c>
      <c r="Y2806" s="1011" t="s">
        <v>1367</v>
      </c>
      <c r="AA2806" s="1011" t="s">
        <v>1368</v>
      </c>
      <c r="AB2806" s="1011" t="s">
        <v>140</v>
      </c>
    </row>
    <row r="2807" spans="1:28" x14ac:dyDescent="0.25">
      <c r="A2807" s="1011">
        <v>44180685</v>
      </c>
      <c r="B2807" s="1011" t="s">
        <v>1437</v>
      </c>
      <c r="C2807" s="1011" t="s">
        <v>1326</v>
      </c>
      <c r="D2807" s="1011" t="s">
        <v>1</v>
      </c>
      <c r="E2807" s="1011" t="s">
        <v>135</v>
      </c>
      <c r="F2807" s="1011" t="s">
        <v>0</v>
      </c>
      <c r="G2807" s="1011" t="s">
        <v>0</v>
      </c>
      <c r="H2807" s="1011" t="s">
        <v>101</v>
      </c>
      <c r="I2807" s="1011" t="s">
        <v>1438</v>
      </c>
      <c r="J2807" s="1011" t="s">
        <v>1439</v>
      </c>
      <c r="K2807" s="1011" t="s">
        <v>1329</v>
      </c>
      <c r="L2807" s="1011" t="s">
        <v>47</v>
      </c>
      <c r="M2807" s="1011" t="s">
        <v>198</v>
      </c>
      <c r="N2807" s="1011">
        <v>40.5</v>
      </c>
      <c r="O2807" s="1011">
        <v>1.5</v>
      </c>
      <c r="P2807" s="1011">
        <v>1739.07</v>
      </c>
      <c r="Q2807" s="1011">
        <v>1654.03</v>
      </c>
      <c r="R2807" s="1011">
        <v>207.78</v>
      </c>
      <c r="S2807" s="1011">
        <v>65.403531180000002</v>
      </c>
      <c r="T2807" s="1011">
        <v>0</v>
      </c>
      <c r="U2807" s="1011">
        <v>0</v>
      </c>
      <c r="V2807" s="1011">
        <v>207.78</v>
      </c>
      <c r="W2807" s="1011" t="s">
        <v>1440</v>
      </c>
      <c r="X2807" s="1011" t="s">
        <v>1331</v>
      </c>
      <c r="Y2807" s="1011" t="s">
        <v>1441</v>
      </c>
      <c r="AA2807" s="1011" t="s">
        <v>1442</v>
      </c>
      <c r="AB2807" s="1011" t="s">
        <v>140</v>
      </c>
    </row>
    <row r="2808" spans="1:28" x14ac:dyDescent="0.25">
      <c r="A2808" s="1011">
        <v>44073278</v>
      </c>
      <c r="B2808" s="1011" t="s">
        <v>2109</v>
      </c>
      <c r="C2808" s="1011" t="s">
        <v>1326</v>
      </c>
      <c r="D2808" s="1011" t="s">
        <v>1</v>
      </c>
      <c r="E2808" s="1011" t="s">
        <v>135</v>
      </c>
      <c r="F2808" s="1011" t="s">
        <v>48</v>
      </c>
      <c r="G2808" s="1011" t="s">
        <v>48</v>
      </c>
      <c r="H2808" s="1011" t="s">
        <v>102</v>
      </c>
      <c r="I2808" s="1011" t="s">
        <v>2110</v>
      </c>
      <c r="J2808" s="1011" t="s">
        <v>1621</v>
      </c>
      <c r="K2808" s="1011" t="s">
        <v>1329</v>
      </c>
      <c r="L2808" s="1011" t="s">
        <v>47</v>
      </c>
      <c r="M2808" s="1011" t="s">
        <v>198</v>
      </c>
      <c r="N2808" s="1011">
        <v>89</v>
      </c>
      <c r="O2808" s="1011">
        <v>3</v>
      </c>
      <c r="P2808" s="1011">
        <v>4264.82</v>
      </c>
      <c r="Q2808" s="1011">
        <v>836.97</v>
      </c>
      <c r="R2808" s="1011">
        <v>162.31</v>
      </c>
      <c r="S2808" s="1011">
        <v>59.524271489999997</v>
      </c>
      <c r="T2808" s="1011">
        <v>0</v>
      </c>
      <c r="U2808" s="1011">
        <v>0</v>
      </c>
      <c r="V2808" s="1011">
        <v>162.31</v>
      </c>
      <c r="W2808" s="1011" t="s">
        <v>1622</v>
      </c>
      <c r="X2808" s="1011" t="s">
        <v>1331</v>
      </c>
      <c r="Y2808" s="1011" t="s">
        <v>1839</v>
      </c>
      <c r="AA2808" s="1011" t="s">
        <v>2111</v>
      </c>
      <c r="AB2808" s="1011" t="s">
        <v>140</v>
      </c>
    </row>
    <row r="2809" spans="1:28" x14ac:dyDescent="0.25">
      <c r="A2809" s="1011">
        <v>24223216</v>
      </c>
      <c r="B2809" s="1011" t="s">
        <v>2523</v>
      </c>
      <c r="C2809" s="1011" t="s">
        <v>1326</v>
      </c>
      <c r="D2809" s="1011" t="s">
        <v>1</v>
      </c>
      <c r="E2809" s="1011" t="s">
        <v>135</v>
      </c>
      <c r="F2809" s="1011" t="s">
        <v>34</v>
      </c>
      <c r="G2809" s="1011" t="s">
        <v>34</v>
      </c>
      <c r="H2809" s="1011" t="s">
        <v>100</v>
      </c>
      <c r="I2809" s="1011" t="s">
        <v>2113</v>
      </c>
      <c r="J2809" s="1011" t="s">
        <v>2114</v>
      </c>
      <c r="K2809" s="1011" t="s">
        <v>1329</v>
      </c>
      <c r="L2809" s="1011" t="s">
        <v>47</v>
      </c>
      <c r="M2809" s="1011" t="s">
        <v>198</v>
      </c>
      <c r="N2809" s="1011">
        <v>42</v>
      </c>
      <c r="O2809" s="1011">
        <v>42</v>
      </c>
      <c r="P2809" s="1011">
        <v>840</v>
      </c>
      <c r="Q2809" s="1011">
        <v>2445.39</v>
      </c>
      <c r="R2809" s="1011">
        <v>581.05999999999995</v>
      </c>
      <c r="S2809" s="1011">
        <v>240.66279428000001</v>
      </c>
      <c r="T2809" s="1011">
        <v>0</v>
      </c>
      <c r="U2809" s="1011">
        <v>0</v>
      </c>
      <c r="V2809" s="1011">
        <v>581.05999999999995</v>
      </c>
      <c r="W2809" s="1011" t="s">
        <v>2115</v>
      </c>
      <c r="X2809" s="1011" t="s">
        <v>1331</v>
      </c>
      <c r="Y2809" s="1011" t="s">
        <v>2524</v>
      </c>
      <c r="AA2809" s="1011" t="s">
        <v>2525</v>
      </c>
      <c r="AB2809" s="1011" t="s">
        <v>140</v>
      </c>
    </row>
    <row r="2810" spans="1:28" x14ac:dyDescent="0.25">
      <c r="A2810" s="1011">
        <v>64042203</v>
      </c>
      <c r="B2810" s="1011" t="s">
        <v>1532</v>
      </c>
      <c r="C2810" s="1011" t="s">
        <v>1326</v>
      </c>
      <c r="D2810" s="1011" t="s">
        <v>1</v>
      </c>
      <c r="E2810" s="1011" t="s">
        <v>135</v>
      </c>
      <c r="F2810" s="1011" t="s">
        <v>20</v>
      </c>
      <c r="G2810" s="1011" t="s">
        <v>20</v>
      </c>
      <c r="H2810" s="1011" t="s">
        <v>1394</v>
      </c>
      <c r="I2810" s="1011" t="s">
        <v>1533</v>
      </c>
      <c r="J2810" s="1011" t="s">
        <v>1534</v>
      </c>
      <c r="K2810" s="1011" t="s">
        <v>1329</v>
      </c>
      <c r="L2810" s="1011" t="s">
        <v>47</v>
      </c>
      <c r="M2810" s="1011" t="s">
        <v>198</v>
      </c>
      <c r="N2810" s="1011">
        <v>0</v>
      </c>
      <c r="O2810" s="1011">
        <v>0</v>
      </c>
      <c r="P2810" s="1011">
        <v>0</v>
      </c>
      <c r="Q2810" s="1011">
        <v>0</v>
      </c>
      <c r="R2810" s="1011">
        <v>0</v>
      </c>
      <c r="S2810" s="1011">
        <v>0</v>
      </c>
      <c r="T2810" s="1011">
        <v>0</v>
      </c>
      <c r="U2810" s="1011">
        <v>0</v>
      </c>
      <c r="V2810" s="1011">
        <v>0</v>
      </c>
      <c r="W2810" s="1011" t="s">
        <v>1535</v>
      </c>
      <c r="X2810" s="1011" t="s">
        <v>1331</v>
      </c>
      <c r="Y2810" s="1011" t="s">
        <v>1536</v>
      </c>
      <c r="AA2810" s="1011" t="s">
        <v>1537</v>
      </c>
      <c r="AB2810" s="1011" t="s">
        <v>140</v>
      </c>
    </row>
    <row r="2811" spans="1:28" x14ac:dyDescent="0.25">
      <c r="A2811" s="1011">
        <v>23756737</v>
      </c>
      <c r="B2811" s="1011" t="s">
        <v>2168</v>
      </c>
      <c r="C2811" s="1011" t="s">
        <v>1326</v>
      </c>
      <c r="D2811" s="1011" t="s">
        <v>1</v>
      </c>
      <c r="E2811" s="1011" t="s">
        <v>135</v>
      </c>
      <c r="F2811" s="1011" t="s">
        <v>4</v>
      </c>
      <c r="G2811" s="1011" t="s">
        <v>4</v>
      </c>
      <c r="H2811" s="1011" t="s">
        <v>98</v>
      </c>
      <c r="I2811" s="1011" t="s">
        <v>1656</v>
      </c>
      <c r="J2811" s="1011" t="s">
        <v>1657</v>
      </c>
      <c r="K2811" s="1011" t="s">
        <v>1329</v>
      </c>
      <c r="L2811" s="1011" t="s">
        <v>47</v>
      </c>
      <c r="M2811" s="1011" t="s">
        <v>198</v>
      </c>
      <c r="N2811" s="1011">
        <v>78</v>
      </c>
      <c r="O2811" s="1011">
        <v>58</v>
      </c>
      <c r="P2811" s="1011">
        <v>1390.52</v>
      </c>
      <c r="Q2811" s="1011">
        <v>1683.69</v>
      </c>
      <c r="R2811" s="1011">
        <v>291.64</v>
      </c>
      <c r="S2811" s="1011">
        <v>294.09976648999998</v>
      </c>
      <c r="T2811" s="1011">
        <v>0</v>
      </c>
      <c r="U2811" s="1011">
        <v>0</v>
      </c>
      <c r="V2811" s="1011">
        <v>291.64</v>
      </c>
      <c r="W2811" s="1011" t="s">
        <v>1658</v>
      </c>
      <c r="X2811" s="1011" t="s">
        <v>1331</v>
      </c>
      <c r="Y2811" s="1011" t="s">
        <v>2169</v>
      </c>
      <c r="AA2811" s="1011" t="s">
        <v>2170</v>
      </c>
      <c r="AB2811" s="1011" t="s">
        <v>140</v>
      </c>
    </row>
    <row r="2812" spans="1:28" x14ac:dyDescent="0.25">
      <c r="A2812" s="1011">
        <v>73968232</v>
      </c>
      <c r="B2812" s="1011" t="s">
        <v>1896</v>
      </c>
      <c r="C2812" s="1011" t="s">
        <v>1326</v>
      </c>
      <c r="D2812" s="1011" t="s">
        <v>1</v>
      </c>
      <c r="E2812" s="1011" t="s">
        <v>135</v>
      </c>
      <c r="F2812" s="1011" t="s">
        <v>20</v>
      </c>
      <c r="G2812" s="1011" t="s">
        <v>20</v>
      </c>
      <c r="H2812" s="1011" t="s">
        <v>104</v>
      </c>
      <c r="I2812" s="1011" t="s">
        <v>1897</v>
      </c>
      <c r="J2812" s="1011" t="s">
        <v>1898</v>
      </c>
      <c r="K2812" s="1011" t="s">
        <v>1329</v>
      </c>
      <c r="L2812" s="1011" t="s">
        <v>47</v>
      </c>
      <c r="M2812" s="1011" t="s">
        <v>198</v>
      </c>
      <c r="N2812" s="1011">
        <v>59</v>
      </c>
      <c r="O2812" s="1011">
        <v>38</v>
      </c>
      <c r="P2812" s="1011">
        <v>1887.17</v>
      </c>
      <c r="Q2812" s="1011">
        <v>5643.49</v>
      </c>
      <c r="R2812" s="1011">
        <v>1415.14</v>
      </c>
      <c r="S2812" s="1011">
        <v>568.48464650999995</v>
      </c>
      <c r="T2812" s="1011">
        <v>0</v>
      </c>
      <c r="U2812" s="1011">
        <v>0</v>
      </c>
      <c r="V2812" s="1011">
        <v>1415.14</v>
      </c>
      <c r="W2812" s="1011" t="s">
        <v>1899</v>
      </c>
      <c r="X2812" s="1011" t="s">
        <v>1331</v>
      </c>
      <c r="Y2812" s="1011" t="s">
        <v>1900</v>
      </c>
      <c r="AA2812" s="1011" t="s">
        <v>1901</v>
      </c>
      <c r="AB2812" s="1011" t="s">
        <v>140</v>
      </c>
    </row>
    <row r="2813" spans="1:28" x14ac:dyDescent="0.25">
      <c r="A2813" s="1011">
        <v>83756460</v>
      </c>
      <c r="B2813" s="1011" t="s">
        <v>1761</v>
      </c>
      <c r="C2813" s="1011" t="s">
        <v>1326</v>
      </c>
      <c r="D2813" s="1011" t="s">
        <v>1</v>
      </c>
      <c r="E2813" s="1011" t="s">
        <v>135</v>
      </c>
      <c r="F2813" s="1011" t="s">
        <v>6</v>
      </c>
      <c r="G2813" s="1011" t="s">
        <v>6</v>
      </c>
      <c r="H2813" s="1011" t="s">
        <v>89</v>
      </c>
      <c r="I2813" s="1011" t="s">
        <v>1762</v>
      </c>
      <c r="J2813" s="1011" t="s">
        <v>1693</v>
      </c>
      <c r="K2813" s="1011" t="s">
        <v>1329</v>
      </c>
      <c r="L2813" s="1011" t="s">
        <v>47</v>
      </c>
      <c r="M2813" s="1011" t="s">
        <v>198</v>
      </c>
      <c r="N2813" s="1011">
        <v>17</v>
      </c>
      <c r="O2813" s="1011">
        <v>0</v>
      </c>
      <c r="P2813" s="1011">
        <v>153</v>
      </c>
      <c r="Q2813" s="1011">
        <v>737.2</v>
      </c>
      <c r="R2813" s="1011">
        <v>287.66000104</v>
      </c>
      <c r="S2813" s="1011">
        <v>23.957317140000001</v>
      </c>
      <c r="T2813" s="1011">
        <v>1.04E-6</v>
      </c>
      <c r="U2813" s="1011">
        <v>0</v>
      </c>
      <c r="V2813" s="1011">
        <v>287.66000000000003</v>
      </c>
      <c r="W2813" s="1011" t="s">
        <v>1694</v>
      </c>
      <c r="X2813" s="1011" t="s">
        <v>1331</v>
      </c>
      <c r="Y2813" s="1011" t="s">
        <v>1763</v>
      </c>
      <c r="AA2813" s="1011" t="s">
        <v>1764</v>
      </c>
      <c r="AB2813" s="1011" t="s">
        <v>140</v>
      </c>
    </row>
    <row r="2814" spans="1:28" x14ac:dyDescent="0.25">
      <c r="A2814" s="1011">
        <v>43893585</v>
      </c>
      <c r="B2814" s="1011" t="s">
        <v>2122</v>
      </c>
      <c r="C2814" s="1011" t="s">
        <v>1326</v>
      </c>
      <c r="D2814" s="1011" t="s">
        <v>1</v>
      </c>
      <c r="E2814" s="1011" t="s">
        <v>135</v>
      </c>
      <c r="F2814" s="1011" t="s">
        <v>20</v>
      </c>
      <c r="G2814" s="1011" t="s">
        <v>20</v>
      </c>
      <c r="H2814" s="1011" t="s">
        <v>530</v>
      </c>
      <c r="I2814" s="1011" t="s">
        <v>1462</v>
      </c>
      <c r="J2814" s="1011" t="s">
        <v>1463</v>
      </c>
      <c r="K2814" s="1011" t="s">
        <v>1329</v>
      </c>
      <c r="L2814" s="1011" t="s">
        <v>47</v>
      </c>
      <c r="M2814" s="1011" t="s">
        <v>198</v>
      </c>
      <c r="N2814" s="1011">
        <v>60</v>
      </c>
      <c r="O2814" s="1011">
        <v>60</v>
      </c>
      <c r="P2814" s="1011">
        <v>3111.14</v>
      </c>
      <c r="Q2814" s="1011">
        <v>7139.34</v>
      </c>
      <c r="R2814" s="1011">
        <v>1232.32</v>
      </c>
      <c r="S2814" s="1011">
        <v>917.38372764999997</v>
      </c>
      <c r="T2814" s="1011">
        <v>0</v>
      </c>
      <c r="U2814" s="1011">
        <v>0</v>
      </c>
      <c r="V2814" s="1011">
        <v>1232.32</v>
      </c>
      <c r="W2814" s="1011" t="s">
        <v>1464</v>
      </c>
      <c r="X2814" s="1011" t="s">
        <v>1331</v>
      </c>
      <c r="Y2814" s="1011" t="s">
        <v>2123</v>
      </c>
      <c r="AA2814" s="1011" t="s">
        <v>2124</v>
      </c>
      <c r="AB2814" s="1011" t="s">
        <v>140</v>
      </c>
    </row>
    <row r="2815" spans="1:28" x14ac:dyDescent="0.25">
      <c r="A2815" s="1011">
        <v>83758029</v>
      </c>
      <c r="B2815" s="1011" t="s">
        <v>2059</v>
      </c>
      <c r="C2815" s="1011" t="s">
        <v>1326</v>
      </c>
      <c r="D2815" s="1011" t="s">
        <v>1</v>
      </c>
      <c r="E2815" s="1011" t="s">
        <v>135</v>
      </c>
      <c r="F2815" s="1011" t="s">
        <v>14</v>
      </c>
      <c r="G2815" s="1011" t="s">
        <v>14</v>
      </c>
      <c r="H2815" s="1011" t="s">
        <v>100</v>
      </c>
      <c r="I2815" s="1011" t="s">
        <v>2060</v>
      </c>
      <c r="J2815" s="1011" t="s">
        <v>2061</v>
      </c>
      <c r="K2815" s="1011" t="s">
        <v>1329</v>
      </c>
      <c r="L2815" s="1011" t="s">
        <v>47</v>
      </c>
      <c r="M2815" s="1011" t="s">
        <v>198</v>
      </c>
      <c r="N2815" s="1011">
        <v>49</v>
      </c>
      <c r="O2815" s="1011">
        <v>47</v>
      </c>
      <c r="P2815" s="1011">
        <v>588.6</v>
      </c>
      <c r="Q2815" s="1011">
        <v>1782.82</v>
      </c>
      <c r="R2815" s="1011">
        <v>215.99</v>
      </c>
      <c r="S2815" s="1011">
        <v>197.70724744</v>
      </c>
      <c r="T2815" s="1011">
        <v>0</v>
      </c>
      <c r="U2815" s="1011">
        <v>0</v>
      </c>
      <c r="V2815" s="1011">
        <v>215.99</v>
      </c>
      <c r="W2815" s="1011" t="s">
        <v>2062</v>
      </c>
      <c r="X2815" s="1011" t="s">
        <v>1331</v>
      </c>
      <c r="Y2815" s="1011" t="s">
        <v>2063</v>
      </c>
      <c r="AA2815" s="1011" t="s">
        <v>2064</v>
      </c>
      <c r="AB2815" s="1011" t="s">
        <v>140</v>
      </c>
    </row>
    <row r="2816" spans="1:28" x14ac:dyDescent="0.25">
      <c r="A2816" s="1011">
        <v>24091738</v>
      </c>
      <c r="B2816" s="1011" t="s">
        <v>1804</v>
      </c>
      <c r="C2816" s="1011" t="s">
        <v>1326</v>
      </c>
      <c r="D2816" s="1011" t="s">
        <v>1</v>
      </c>
      <c r="E2816" s="1011" t="s">
        <v>135</v>
      </c>
      <c r="F2816" s="1011" t="s">
        <v>20</v>
      </c>
      <c r="G2816" s="1011" t="s">
        <v>20</v>
      </c>
      <c r="H2816" s="1011" t="s">
        <v>102</v>
      </c>
      <c r="I2816" s="1011" t="s">
        <v>1805</v>
      </c>
      <c r="J2816" s="1011" t="s">
        <v>1806</v>
      </c>
      <c r="K2816" s="1011" t="s">
        <v>1329</v>
      </c>
      <c r="L2816" s="1011" t="s">
        <v>47</v>
      </c>
      <c r="M2816" s="1011" t="s">
        <v>198</v>
      </c>
      <c r="N2816" s="1011">
        <v>49</v>
      </c>
      <c r="O2816" s="1011">
        <v>13</v>
      </c>
      <c r="P2816" s="1011">
        <v>1358.5</v>
      </c>
      <c r="Q2816" s="1011">
        <v>2714.17</v>
      </c>
      <c r="R2816" s="1011">
        <v>340.18</v>
      </c>
      <c r="S2816" s="1011">
        <v>300.53302256000001</v>
      </c>
      <c r="T2816" s="1011">
        <v>0</v>
      </c>
      <c r="U2816" s="1011">
        <v>0</v>
      </c>
      <c r="V2816" s="1011">
        <v>340.18</v>
      </c>
      <c r="W2816" s="1011" t="s">
        <v>10</v>
      </c>
      <c r="X2816" s="1011" t="s">
        <v>1331</v>
      </c>
      <c r="Y2816" s="1011" t="s">
        <v>1807</v>
      </c>
      <c r="AA2816" s="1011" t="s">
        <v>1808</v>
      </c>
      <c r="AB2816" s="1011" t="s">
        <v>140</v>
      </c>
    </row>
    <row r="2817" spans="1:28" x14ac:dyDescent="0.25">
      <c r="A2817" s="1011">
        <v>14259873</v>
      </c>
      <c r="B2817" s="1011" t="s">
        <v>2464</v>
      </c>
      <c r="C2817" s="1011" t="s">
        <v>1326</v>
      </c>
      <c r="D2817" s="1011" t="s">
        <v>1</v>
      </c>
      <c r="E2817" s="1011" t="s">
        <v>135</v>
      </c>
      <c r="F2817" s="1011" t="s">
        <v>6</v>
      </c>
      <c r="G2817" s="1011" t="s">
        <v>6</v>
      </c>
      <c r="H2817" s="1011" t="s">
        <v>94</v>
      </c>
      <c r="I2817" s="1011" t="s">
        <v>2093</v>
      </c>
      <c r="J2817" s="1011" t="s">
        <v>2094</v>
      </c>
      <c r="K2817" s="1011" t="s">
        <v>1329</v>
      </c>
      <c r="L2817" s="1011" t="s">
        <v>47</v>
      </c>
      <c r="M2817" s="1011" t="s">
        <v>198</v>
      </c>
      <c r="N2817" s="1011">
        <v>25</v>
      </c>
      <c r="O2817" s="1011">
        <v>14</v>
      </c>
      <c r="P2817" s="1011">
        <v>690</v>
      </c>
      <c r="Q2817" s="1011">
        <v>420.27</v>
      </c>
      <c r="R2817" s="1011">
        <v>77.77</v>
      </c>
      <c r="S2817" s="1011">
        <v>77.349999999999994</v>
      </c>
      <c r="T2817" s="1011">
        <v>0</v>
      </c>
      <c r="U2817" s="1011">
        <v>0</v>
      </c>
      <c r="V2817" s="1011">
        <v>77.77</v>
      </c>
      <c r="W2817" s="1011" t="s">
        <v>2095</v>
      </c>
      <c r="X2817" s="1011" t="s">
        <v>1331</v>
      </c>
      <c r="Y2817" s="1011" t="s">
        <v>2465</v>
      </c>
      <c r="AA2817" s="1011" t="s">
        <v>2466</v>
      </c>
      <c r="AB2817" s="1011" t="s">
        <v>140</v>
      </c>
    </row>
    <row r="2818" spans="1:28" x14ac:dyDescent="0.25">
      <c r="A2818" s="1011">
        <v>4232021</v>
      </c>
      <c r="B2818" s="1011" t="s">
        <v>1932</v>
      </c>
      <c r="C2818" s="1011" t="s">
        <v>1326</v>
      </c>
      <c r="D2818" s="1011" t="s">
        <v>1</v>
      </c>
      <c r="E2818" s="1011" t="s">
        <v>135</v>
      </c>
      <c r="F2818" s="1011" t="s">
        <v>34</v>
      </c>
      <c r="G2818" s="1011" t="s">
        <v>34</v>
      </c>
      <c r="H2818" s="1011" t="s">
        <v>91</v>
      </c>
      <c r="I2818" s="1011" t="s">
        <v>1933</v>
      </c>
      <c r="J2818" s="1011" t="s">
        <v>1934</v>
      </c>
      <c r="K2818" s="1011" t="s">
        <v>1329</v>
      </c>
      <c r="L2818" s="1011" t="s">
        <v>47</v>
      </c>
      <c r="M2818" s="1011" t="s">
        <v>198</v>
      </c>
      <c r="N2818" s="1011">
        <v>47</v>
      </c>
      <c r="O2818" s="1011">
        <v>36</v>
      </c>
      <c r="P2818" s="1011">
        <v>1187.23</v>
      </c>
      <c r="Q2818" s="1011">
        <v>2771.39</v>
      </c>
      <c r="R2818" s="1011">
        <v>244.73</v>
      </c>
      <c r="S2818" s="1011">
        <v>304.83644464999998</v>
      </c>
      <c r="T2818" s="1011">
        <v>0</v>
      </c>
      <c r="U2818" s="1011">
        <v>0</v>
      </c>
      <c r="V2818" s="1011">
        <v>244.73</v>
      </c>
      <c r="W2818" s="1011" t="s">
        <v>1935</v>
      </c>
      <c r="X2818" s="1011" t="s">
        <v>1331</v>
      </c>
      <c r="Y2818" s="1011" t="s">
        <v>1936</v>
      </c>
      <c r="AA2818" s="1011" t="s">
        <v>1399</v>
      </c>
      <c r="AB2818" s="1011" t="s">
        <v>140</v>
      </c>
    </row>
    <row r="2819" spans="1:28" x14ac:dyDescent="0.25">
      <c r="A2819" s="1011">
        <v>63752968</v>
      </c>
      <c r="B2819" s="1011" t="s">
        <v>1400</v>
      </c>
      <c r="C2819" s="1011" t="s">
        <v>1326</v>
      </c>
      <c r="D2819" s="1011" t="s">
        <v>1</v>
      </c>
      <c r="E2819" s="1011" t="s">
        <v>135</v>
      </c>
      <c r="F2819" s="1011" t="s">
        <v>45</v>
      </c>
      <c r="G2819" s="1011" t="s">
        <v>45</v>
      </c>
      <c r="H2819" s="1011" t="s">
        <v>89</v>
      </c>
      <c r="I2819" s="1011" t="s">
        <v>1353</v>
      </c>
      <c r="J2819" s="1011" t="s">
        <v>1354</v>
      </c>
      <c r="K2819" s="1011" t="s">
        <v>1329</v>
      </c>
      <c r="L2819" s="1011" t="s">
        <v>47</v>
      </c>
      <c r="M2819" s="1011" t="s">
        <v>198</v>
      </c>
      <c r="N2819" s="1011">
        <v>47</v>
      </c>
      <c r="O2819" s="1011">
        <v>47</v>
      </c>
      <c r="P2819" s="1011">
        <v>470</v>
      </c>
      <c r="Q2819" s="1011">
        <v>1585.78</v>
      </c>
      <c r="R2819" s="1011">
        <v>351.73</v>
      </c>
      <c r="S2819" s="1011">
        <v>368.65414771000002</v>
      </c>
      <c r="T2819" s="1011">
        <v>0</v>
      </c>
      <c r="U2819" s="1011">
        <v>0</v>
      </c>
      <c r="V2819" s="1011">
        <v>351.73</v>
      </c>
      <c r="W2819" s="1011" t="s">
        <v>1355</v>
      </c>
      <c r="X2819" s="1011" t="s">
        <v>1331</v>
      </c>
      <c r="Y2819" s="1011" t="s">
        <v>1401</v>
      </c>
      <c r="AA2819" s="1011" t="s">
        <v>1402</v>
      </c>
      <c r="AB2819" s="1011" t="s">
        <v>140</v>
      </c>
    </row>
    <row r="2820" spans="1:28" x14ac:dyDescent="0.25">
      <c r="A2820" s="1011">
        <v>53757761</v>
      </c>
      <c r="B2820" s="1011" t="s">
        <v>1758</v>
      </c>
      <c r="C2820" s="1011" t="s">
        <v>1326</v>
      </c>
      <c r="D2820" s="1011" t="s">
        <v>113</v>
      </c>
      <c r="E2820" s="1011" t="s">
        <v>135</v>
      </c>
      <c r="F2820" s="1011" t="s">
        <v>267</v>
      </c>
      <c r="G2820" s="1011" t="s">
        <v>1687</v>
      </c>
      <c r="H2820" s="1011" t="s">
        <v>92</v>
      </c>
      <c r="I2820" s="1011" t="s">
        <v>1462</v>
      </c>
      <c r="J2820" s="1011" t="s">
        <v>1463</v>
      </c>
      <c r="K2820" s="1011" t="s">
        <v>1329</v>
      </c>
      <c r="L2820" s="1011" t="s">
        <v>47</v>
      </c>
      <c r="M2820" s="1011" t="s">
        <v>198</v>
      </c>
      <c r="N2820" s="1011">
        <v>96.75</v>
      </c>
      <c r="O2820" s="1011">
        <v>91.75</v>
      </c>
      <c r="P2820" s="1011">
        <v>3265.75</v>
      </c>
      <c r="Q2820" s="1011">
        <v>2380.1</v>
      </c>
      <c r="R2820" s="1011">
        <v>215.32</v>
      </c>
      <c r="S2820" s="1011">
        <v>349.26697820999999</v>
      </c>
      <c r="T2820" s="1011">
        <v>0</v>
      </c>
      <c r="U2820" s="1011">
        <v>0</v>
      </c>
      <c r="V2820" s="1011">
        <v>215.32</v>
      </c>
      <c r="W2820" s="1011" t="s">
        <v>1464</v>
      </c>
      <c r="X2820" s="1011" t="s">
        <v>1331</v>
      </c>
      <c r="Y2820" s="1011" t="s">
        <v>1759</v>
      </c>
      <c r="AA2820" s="1011" t="s">
        <v>1760</v>
      </c>
      <c r="AB2820" s="1011" t="s">
        <v>140</v>
      </c>
    </row>
    <row r="2821" spans="1:28" x14ac:dyDescent="0.25">
      <c r="A2821" s="1011">
        <v>74133471</v>
      </c>
      <c r="B2821" s="1011" t="s">
        <v>2248</v>
      </c>
      <c r="C2821" s="1011" t="s">
        <v>1326</v>
      </c>
      <c r="D2821" s="1011" t="s">
        <v>1</v>
      </c>
      <c r="E2821" s="1011" t="s">
        <v>135</v>
      </c>
      <c r="F2821" s="1011" t="s">
        <v>14</v>
      </c>
      <c r="G2821" s="1011" t="s">
        <v>14</v>
      </c>
      <c r="H2821" s="1011" t="s">
        <v>96</v>
      </c>
      <c r="I2821" s="1011" t="s">
        <v>2249</v>
      </c>
      <c r="J2821" s="1011" t="s">
        <v>2250</v>
      </c>
      <c r="K2821" s="1011" t="s">
        <v>1329</v>
      </c>
      <c r="L2821" s="1011" t="s">
        <v>47</v>
      </c>
      <c r="M2821" s="1011" t="s">
        <v>198</v>
      </c>
      <c r="N2821" s="1011">
        <v>52.166699999999999</v>
      </c>
      <c r="O2821" s="1011">
        <v>42.166699999999999</v>
      </c>
      <c r="P2821" s="1011">
        <v>100.78</v>
      </c>
      <c r="Q2821" s="1011">
        <v>830.39</v>
      </c>
      <c r="R2821" s="1011">
        <v>167.58</v>
      </c>
      <c r="S2821" s="1011">
        <v>137.19471612999999</v>
      </c>
      <c r="T2821" s="1011">
        <v>0</v>
      </c>
      <c r="U2821" s="1011">
        <v>0</v>
      </c>
      <c r="V2821" s="1011">
        <v>167.58</v>
      </c>
      <c r="W2821" s="1011" t="s">
        <v>2251</v>
      </c>
      <c r="X2821" s="1011" t="s">
        <v>1331</v>
      </c>
      <c r="Y2821" s="1011" t="s">
        <v>2252</v>
      </c>
      <c r="AA2821" s="1011" t="s">
        <v>2253</v>
      </c>
      <c r="AB2821" s="1011" t="s">
        <v>140</v>
      </c>
    </row>
    <row r="2822" spans="1:28" x14ac:dyDescent="0.25">
      <c r="A2822" s="1011">
        <v>54056197</v>
      </c>
      <c r="B2822" s="1011" t="s">
        <v>1884</v>
      </c>
      <c r="C2822" s="1011" t="s">
        <v>1326</v>
      </c>
      <c r="D2822" s="1011" t="s">
        <v>1</v>
      </c>
      <c r="E2822" s="1011" t="s">
        <v>135</v>
      </c>
      <c r="F2822" s="1011" t="s">
        <v>20</v>
      </c>
      <c r="G2822" s="1011" t="s">
        <v>20</v>
      </c>
      <c r="H2822" s="1011" t="s">
        <v>1394</v>
      </c>
      <c r="I2822" s="1011" t="s">
        <v>1885</v>
      </c>
      <c r="J2822" s="1011" t="s">
        <v>1886</v>
      </c>
      <c r="K2822" s="1011" t="s">
        <v>1329</v>
      </c>
      <c r="L2822" s="1011" t="s">
        <v>47</v>
      </c>
      <c r="M2822" s="1011" t="s">
        <v>198</v>
      </c>
      <c r="N2822" s="1011">
        <v>0</v>
      </c>
      <c r="O2822" s="1011">
        <v>0</v>
      </c>
      <c r="P2822" s="1011">
        <v>0</v>
      </c>
      <c r="Q2822" s="1011">
        <v>0</v>
      </c>
      <c r="R2822" s="1011">
        <v>0</v>
      </c>
      <c r="S2822" s="1011">
        <v>0</v>
      </c>
      <c r="T2822" s="1011">
        <v>0</v>
      </c>
      <c r="U2822" s="1011">
        <v>0</v>
      </c>
      <c r="V2822" s="1011">
        <v>0</v>
      </c>
      <c r="W2822" s="1011" t="s">
        <v>1887</v>
      </c>
      <c r="X2822" s="1011" t="s">
        <v>1331</v>
      </c>
      <c r="Y2822" s="1011" t="s">
        <v>1888</v>
      </c>
      <c r="AA2822" s="1011" t="s">
        <v>1889</v>
      </c>
      <c r="AB2822" s="1011" t="s">
        <v>140</v>
      </c>
    </row>
    <row r="2823" spans="1:28" x14ac:dyDescent="0.25">
      <c r="A2823" s="1011">
        <v>14253462</v>
      </c>
      <c r="B2823" s="1011" t="s">
        <v>1798</v>
      </c>
      <c r="C2823" s="1011" t="s">
        <v>1326</v>
      </c>
      <c r="D2823" s="1011" t="s">
        <v>1</v>
      </c>
      <c r="E2823" s="1011" t="s">
        <v>135</v>
      </c>
      <c r="F2823" s="1011" t="s">
        <v>6</v>
      </c>
      <c r="G2823" s="1011" t="s">
        <v>6</v>
      </c>
      <c r="H2823" s="1011" t="s">
        <v>91</v>
      </c>
      <c r="I2823" s="1011" t="s">
        <v>1688</v>
      </c>
      <c r="J2823" s="1011" t="s">
        <v>1416</v>
      </c>
      <c r="K2823" s="1011" t="s">
        <v>1329</v>
      </c>
      <c r="L2823" s="1011" t="s">
        <v>47</v>
      </c>
      <c r="M2823" s="1011" t="s">
        <v>198</v>
      </c>
      <c r="N2823" s="1011">
        <v>112</v>
      </c>
      <c r="O2823" s="1011">
        <v>111</v>
      </c>
      <c r="P2823" s="1011">
        <v>2015.68</v>
      </c>
      <c r="Q2823" s="1011">
        <v>7074.48</v>
      </c>
      <c r="R2823" s="1011">
        <v>869.24</v>
      </c>
      <c r="S2823" s="1011">
        <v>1207.6456719400001</v>
      </c>
      <c r="T2823" s="1011">
        <v>0</v>
      </c>
      <c r="U2823" s="1011">
        <v>0</v>
      </c>
      <c r="V2823" s="1011">
        <v>869.24</v>
      </c>
      <c r="W2823" s="1011" t="s">
        <v>1397</v>
      </c>
      <c r="X2823" s="1011" t="s">
        <v>1331</v>
      </c>
      <c r="Y2823" s="1011" t="s">
        <v>1799</v>
      </c>
      <c r="AA2823" s="1011" t="s">
        <v>1800</v>
      </c>
      <c r="AB2823" s="1011" t="s">
        <v>140</v>
      </c>
    </row>
    <row r="2824" spans="1:28" x14ac:dyDescent="0.25">
      <c r="A2824" s="1011">
        <v>83753855</v>
      </c>
      <c r="B2824" s="1011" t="s">
        <v>2151</v>
      </c>
      <c r="C2824" s="1011" t="s">
        <v>1326</v>
      </c>
      <c r="D2824" s="1011" t="s">
        <v>1</v>
      </c>
      <c r="E2824" s="1011" t="s">
        <v>135</v>
      </c>
      <c r="F2824" s="1011" t="s">
        <v>20</v>
      </c>
      <c r="G2824" s="1011" t="s">
        <v>20</v>
      </c>
      <c r="H2824" s="1011" t="s">
        <v>1394</v>
      </c>
      <c r="I2824" s="1011" t="s">
        <v>1503</v>
      </c>
      <c r="J2824" s="1011" t="s">
        <v>1504</v>
      </c>
      <c r="K2824" s="1011" t="s">
        <v>1329</v>
      </c>
      <c r="L2824" s="1011" t="s">
        <v>47</v>
      </c>
      <c r="M2824" s="1011" t="s">
        <v>198</v>
      </c>
      <c r="N2824" s="1011">
        <v>0</v>
      </c>
      <c r="O2824" s="1011">
        <v>0</v>
      </c>
      <c r="P2824" s="1011">
        <v>0</v>
      </c>
      <c r="Q2824" s="1011">
        <v>0</v>
      </c>
      <c r="R2824" s="1011">
        <v>0</v>
      </c>
      <c r="S2824" s="1011">
        <v>0</v>
      </c>
      <c r="T2824" s="1011">
        <v>0</v>
      </c>
      <c r="U2824" s="1011">
        <v>0</v>
      </c>
      <c r="V2824" s="1011">
        <v>0</v>
      </c>
      <c r="W2824" s="1011" t="s">
        <v>1505</v>
      </c>
      <c r="X2824" s="1011" t="s">
        <v>1331</v>
      </c>
      <c r="Y2824" s="1011" t="s">
        <v>2152</v>
      </c>
      <c r="AA2824" s="1011" t="s">
        <v>2153</v>
      </c>
      <c r="AB2824" s="1011" t="s">
        <v>140</v>
      </c>
    </row>
    <row r="2825" spans="1:28" x14ac:dyDescent="0.25">
      <c r="A2825" s="1011">
        <v>34259275</v>
      </c>
      <c r="B2825" s="1011" t="s">
        <v>2587</v>
      </c>
      <c r="C2825" s="1011" t="s">
        <v>1326</v>
      </c>
      <c r="D2825" s="1011" t="s">
        <v>1</v>
      </c>
      <c r="E2825" s="1011" t="s">
        <v>135</v>
      </c>
      <c r="F2825" s="1011" t="s">
        <v>62</v>
      </c>
      <c r="G2825" s="1011" t="s">
        <v>62</v>
      </c>
      <c r="H2825" s="1011" t="s">
        <v>104</v>
      </c>
      <c r="I2825" s="1011" t="s">
        <v>2588</v>
      </c>
      <c r="J2825" s="1011" t="s">
        <v>1494</v>
      </c>
      <c r="K2825" s="1011" t="s">
        <v>1329</v>
      </c>
      <c r="L2825" s="1011" t="s">
        <v>47</v>
      </c>
      <c r="M2825" s="1011" t="s">
        <v>198</v>
      </c>
      <c r="N2825" s="1011">
        <v>2</v>
      </c>
      <c r="O2825" s="1011">
        <v>0</v>
      </c>
      <c r="P2825" s="1011">
        <v>31</v>
      </c>
      <c r="Q2825" s="1011">
        <v>136.22999999999999</v>
      </c>
      <c r="R2825" s="1011">
        <v>10.08</v>
      </c>
      <c r="S2825" s="1011">
        <v>0</v>
      </c>
      <c r="T2825" s="1011">
        <v>0</v>
      </c>
      <c r="U2825" s="1011">
        <v>0</v>
      </c>
      <c r="V2825" s="1011">
        <v>10.08</v>
      </c>
      <c r="W2825" s="1011" t="s">
        <v>1361</v>
      </c>
      <c r="X2825" s="1011" t="s">
        <v>1331</v>
      </c>
      <c r="Y2825" s="1011" t="s">
        <v>2589</v>
      </c>
      <c r="AA2825" s="1011" t="s">
        <v>2590</v>
      </c>
      <c r="AB2825" s="1011" t="s">
        <v>140</v>
      </c>
    </row>
    <row r="2826" spans="1:28" x14ac:dyDescent="0.25">
      <c r="A2826" s="1011">
        <v>83764498</v>
      </c>
      <c r="B2826" s="1011" t="s">
        <v>1572</v>
      </c>
      <c r="C2826" s="1011" t="s">
        <v>1326</v>
      </c>
      <c r="D2826" s="1011" t="s">
        <v>1</v>
      </c>
      <c r="E2826" s="1011" t="s">
        <v>135</v>
      </c>
      <c r="F2826" s="1011" t="s">
        <v>34</v>
      </c>
      <c r="G2826" s="1011" t="s">
        <v>34</v>
      </c>
      <c r="H2826" s="1011" t="s">
        <v>1394</v>
      </c>
      <c r="I2826" s="1011" t="s">
        <v>1573</v>
      </c>
      <c r="J2826" s="1011" t="s">
        <v>1574</v>
      </c>
      <c r="K2826" s="1011" t="s">
        <v>1329</v>
      </c>
      <c r="L2826" s="1011" t="s">
        <v>47</v>
      </c>
      <c r="M2826" s="1011" t="s">
        <v>198</v>
      </c>
      <c r="N2826" s="1011">
        <v>0</v>
      </c>
      <c r="O2826" s="1011">
        <v>0</v>
      </c>
      <c r="P2826" s="1011">
        <v>0</v>
      </c>
      <c r="Q2826" s="1011">
        <v>0</v>
      </c>
      <c r="R2826" s="1011">
        <v>0</v>
      </c>
      <c r="S2826" s="1011">
        <v>0</v>
      </c>
      <c r="T2826" s="1011">
        <v>0</v>
      </c>
      <c r="U2826" s="1011">
        <v>0</v>
      </c>
      <c r="V2826" s="1011">
        <v>0</v>
      </c>
      <c r="W2826" s="1011" t="s">
        <v>1575</v>
      </c>
      <c r="X2826" s="1011" t="s">
        <v>1331</v>
      </c>
      <c r="Y2826" s="1011" t="s">
        <v>1576</v>
      </c>
      <c r="AA2826" s="1011" t="s">
        <v>1577</v>
      </c>
      <c r="AB2826" s="1011" t="s">
        <v>140</v>
      </c>
    </row>
    <row r="2827" spans="1:28" x14ac:dyDescent="0.25">
      <c r="A2827" s="1011">
        <v>84085539</v>
      </c>
      <c r="B2827" s="1011" t="s">
        <v>2440</v>
      </c>
      <c r="C2827" s="1011" t="s">
        <v>1326</v>
      </c>
      <c r="D2827" s="1011" t="s">
        <v>1</v>
      </c>
      <c r="E2827" s="1011" t="s">
        <v>135</v>
      </c>
      <c r="F2827" s="1011" t="s">
        <v>74</v>
      </c>
      <c r="G2827" s="1011" t="s">
        <v>74</v>
      </c>
      <c r="H2827" s="1011" t="s">
        <v>96</v>
      </c>
      <c r="I2827" s="1011" t="s">
        <v>2441</v>
      </c>
      <c r="J2827" s="1011" t="s">
        <v>1463</v>
      </c>
      <c r="K2827" s="1011" t="s">
        <v>1329</v>
      </c>
      <c r="L2827" s="1011" t="s">
        <v>47</v>
      </c>
      <c r="M2827" s="1011" t="s">
        <v>198</v>
      </c>
      <c r="N2827" s="1011">
        <v>8</v>
      </c>
      <c r="O2827" s="1011">
        <v>6</v>
      </c>
      <c r="P2827" s="1011">
        <v>53.48</v>
      </c>
      <c r="Q2827" s="1011">
        <v>71.83</v>
      </c>
      <c r="R2827" s="1011">
        <v>-0.72319577000000002</v>
      </c>
      <c r="S2827" s="1011">
        <v>8.8852658800000004</v>
      </c>
      <c r="T2827" s="1011">
        <v>-0.19319576999999999</v>
      </c>
      <c r="U2827" s="1011">
        <v>0</v>
      </c>
      <c r="V2827" s="1011">
        <v>-0.53</v>
      </c>
      <c r="W2827" s="1011" t="s">
        <v>1464</v>
      </c>
      <c r="X2827" s="1011" t="s">
        <v>1331</v>
      </c>
      <c r="Y2827" s="1011" t="s">
        <v>2442</v>
      </c>
      <c r="AA2827" s="1011" t="s">
        <v>2443</v>
      </c>
      <c r="AB2827" s="1011" t="s">
        <v>140</v>
      </c>
    </row>
    <row r="2828" spans="1:28" x14ac:dyDescent="0.25">
      <c r="A2828" s="1011">
        <v>74055294</v>
      </c>
      <c r="B2828" s="1011" t="s">
        <v>1640</v>
      </c>
      <c r="C2828" s="1011" t="s">
        <v>1326</v>
      </c>
      <c r="D2828" s="1011" t="s">
        <v>1</v>
      </c>
      <c r="E2828" s="1011" t="s">
        <v>135</v>
      </c>
      <c r="F2828" s="1011" t="s">
        <v>36</v>
      </c>
      <c r="G2828" s="1011" t="s">
        <v>36</v>
      </c>
      <c r="H2828" s="1011" t="s">
        <v>88</v>
      </c>
      <c r="I2828" s="1011" t="s">
        <v>1641</v>
      </c>
      <c r="J2828" s="1011" t="s">
        <v>1642</v>
      </c>
      <c r="K2828" s="1011" t="s">
        <v>1329</v>
      </c>
      <c r="L2828" s="1011" t="s">
        <v>47</v>
      </c>
      <c r="M2828" s="1011" t="s">
        <v>198</v>
      </c>
      <c r="N2828" s="1011">
        <v>54</v>
      </c>
      <c r="O2828" s="1011">
        <v>2</v>
      </c>
      <c r="P2828" s="1011">
        <v>540.07000000000005</v>
      </c>
      <c r="Q2828" s="1011">
        <v>11124.62</v>
      </c>
      <c r="R2828" s="1011">
        <v>864.99</v>
      </c>
      <c r="S2828" s="1011">
        <v>10.4</v>
      </c>
      <c r="T2828" s="1011">
        <v>0</v>
      </c>
      <c r="U2828" s="1011">
        <v>0</v>
      </c>
      <c r="V2828" s="1011">
        <v>864.99</v>
      </c>
      <c r="W2828" s="1011" t="s">
        <v>1643</v>
      </c>
      <c r="X2828" s="1011" t="s">
        <v>1331</v>
      </c>
      <c r="Y2828" s="1011" t="s">
        <v>1644</v>
      </c>
      <c r="AA2828" s="1011" t="s">
        <v>1645</v>
      </c>
      <c r="AB2828" s="1011" t="s">
        <v>140</v>
      </c>
    </row>
    <row r="2829" spans="1:28" x14ac:dyDescent="0.25">
      <c r="A2829" s="1011">
        <v>14091128</v>
      </c>
      <c r="B2829" s="1011" t="s">
        <v>2345</v>
      </c>
      <c r="C2829" s="1011" t="s">
        <v>1326</v>
      </c>
      <c r="D2829" s="1011" t="s">
        <v>1</v>
      </c>
      <c r="E2829" s="1011" t="s">
        <v>135</v>
      </c>
      <c r="F2829" s="1011" t="s">
        <v>14</v>
      </c>
      <c r="G2829" s="1011" t="s">
        <v>14</v>
      </c>
      <c r="H2829" s="1011" t="s">
        <v>86</v>
      </c>
      <c r="I2829" s="1011" t="s">
        <v>2261</v>
      </c>
      <c r="J2829" s="1011" t="s">
        <v>1445</v>
      </c>
      <c r="K2829" s="1011" t="s">
        <v>1329</v>
      </c>
      <c r="L2829" s="1011" t="s">
        <v>47</v>
      </c>
      <c r="M2829" s="1011" t="s">
        <v>198</v>
      </c>
      <c r="N2829" s="1011">
        <v>3</v>
      </c>
      <c r="O2829" s="1011">
        <v>1</v>
      </c>
      <c r="P2829" s="1011">
        <v>36</v>
      </c>
      <c r="Q2829" s="1011">
        <v>59.65</v>
      </c>
      <c r="R2829" s="1011">
        <v>8.41</v>
      </c>
      <c r="S2829" s="1011">
        <v>10.08</v>
      </c>
      <c r="T2829" s="1011">
        <v>0</v>
      </c>
      <c r="U2829" s="1011">
        <v>0</v>
      </c>
      <c r="V2829" s="1011">
        <v>8.41</v>
      </c>
      <c r="W2829" s="1011" t="s">
        <v>1446</v>
      </c>
      <c r="X2829" s="1011" t="s">
        <v>1331</v>
      </c>
      <c r="Y2829" s="1011" t="s">
        <v>2346</v>
      </c>
      <c r="AA2829" s="1011" t="s">
        <v>2347</v>
      </c>
      <c r="AB2829" s="1011" t="s">
        <v>140</v>
      </c>
    </row>
    <row r="2830" spans="1:28" x14ac:dyDescent="0.25">
      <c r="A2830" s="1011">
        <v>24079261</v>
      </c>
      <c r="B2830" s="1011" t="s">
        <v>2010</v>
      </c>
      <c r="C2830" s="1011" t="s">
        <v>1326</v>
      </c>
      <c r="D2830" s="1011" t="s">
        <v>1</v>
      </c>
      <c r="E2830" s="1011" t="s">
        <v>135</v>
      </c>
      <c r="F2830" s="1011" t="s">
        <v>14</v>
      </c>
      <c r="G2830" s="1011" t="s">
        <v>14</v>
      </c>
      <c r="H2830" s="1011" t="s">
        <v>529</v>
      </c>
      <c r="I2830" s="1011" t="s">
        <v>2011</v>
      </c>
      <c r="J2830" s="1011" t="s">
        <v>1439</v>
      </c>
      <c r="K2830" s="1011" t="s">
        <v>1329</v>
      </c>
      <c r="L2830" s="1011" t="s">
        <v>47</v>
      </c>
      <c r="M2830" s="1011" t="s">
        <v>198</v>
      </c>
      <c r="N2830" s="1011">
        <v>1</v>
      </c>
      <c r="O2830" s="1011">
        <v>1</v>
      </c>
      <c r="P2830" s="1011">
        <v>31.6</v>
      </c>
      <c r="Q2830" s="1011">
        <v>183.6</v>
      </c>
      <c r="R2830" s="1011">
        <v>6.3419649099999997</v>
      </c>
      <c r="S2830" s="1011">
        <v>4.74</v>
      </c>
      <c r="T2830" s="1011">
        <v>2.1964910000000001E-2</v>
      </c>
      <c r="U2830" s="1011">
        <v>0</v>
      </c>
      <c r="V2830" s="1011">
        <v>6.32</v>
      </c>
      <c r="W2830" s="1011" t="s">
        <v>1440</v>
      </c>
      <c r="X2830" s="1011" t="s">
        <v>1331</v>
      </c>
      <c r="Y2830" s="1011" t="s">
        <v>2012</v>
      </c>
      <c r="AA2830" s="1011" t="s">
        <v>2013</v>
      </c>
      <c r="AB2830" s="1011" t="s">
        <v>140</v>
      </c>
    </row>
    <row r="2831" spans="1:28" x14ac:dyDescent="0.25">
      <c r="A2831" s="1011">
        <v>43758200</v>
      </c>
      <c r="B2831" s="1011" t="s">
        <v>1718</v>
      </c>
      <c r="C2831" s="1011" t="s">
        <v>1326</v>
      </c>
      <c r="D2831" s="1011" t="s">
        <v>1</v>
      </c>
      <c r="E2831" s="1011" t="s">
        <v>135</v>
      </c>
      <c r="F2831" s="1011" t="s">
        <v>20</v>
      </c>
      <c r="G2831" s="1011" t="s">
        <v>20</v>
      </c>
      <c r="H2831" s="1011" t="s">
        <v>97</v>
      </c>
      <c r="I2831" s="1011" t="s">
        <v>1719</v>
      </c>
      <c r="J2831" s="1011" t="s">
        <v>1528</v>
      </c>
      <c r="K2831" s="1011" t="s">
        <v>1329</v>
      </c>
      <c r="L2831" s="1011" t="s">
        <v>47</v>
      </c>
      <c r="M2831" s="1011" t="s">
        <v>198</v>
      </c>
      <c r="N2831" s="1011">
        <v>1</v>
      </c>
      <c r="O2831" s="1011">
        <v>1</v>
      </c>
      <c r="P2831" s="1011">
        <v>50</v>
      </c>
      <c r="Q2831" s="1011">
        <v>31.7</v>
      </c>
      <c r="R2831" s="1011">
        <v>-0.22</v>
      </c>
      <c r="S2831" s="1011">
        <v>5.96</v>
      </c>
      <c r="T2831" s="1011">
        <v>0</v>
      </c>
      <c r="U2831" s="1011">
        <v>0</v>
      </c>
      <c r="V2831" s="1011">
        <v>-0.22</v>
      </c>
      <c r="W2831" s="1011" t="s">
        <v>1529</v>
      </c>
      <c r="X2831" s="1011" t="s">
        <v>1331</v>
      </c>
      <c r="Y2831" s="1011" t="s">
        <v>1720</v>
      </c>
      <c r="AA2831" s="1011" t="s">
        <v>1721</v>
      </c>
      <c r="AB2831" s="1011" t="s">
        <v>140</v>
      </c>
    </row>
    <row r="2832" spans="1:28" x14ac:dyDescent="0.25">
      <c r="A2832" s="1011">
        <v>14054480</v>
      </c>
      <c r="B2832" s="1011" t="s">
        <v>2458</v>
      </c>
      <c r="C2832" s="1011" t="s">
        <v>1326</v>
      </c>
      <c r="D2832" s="1011" t="s">
        <v>1</v>
      </c>
      <c r="E2832" s="1011" t="s">
        <v>135</v>
      </c>
      <c r="F2832" s="1011" t="s">
        <v>34</v>
      </c>
      <c r="G2832" s="1011" t="s">
        <v>34</v>
      </c>
      <c r="H2832" s="1011" t="s">
        <v>1394</v>
      </c>
      <c r="I2832" s="1011" t="s">
        <v>2459</v>
      </c>
      <c r="J2832" s="1011" t="s">
        <v>1421</v>
      </c>
      <c r="K2832" s="1011" t="s">
        <v>1329</v>
      </c>
      <c r="L2832" s="1011" t="s">
        <v>47</v>
      </c>
      <c r="M2832" s="1011" t="s">
        <v>198</v>
      </c>
      <c r="N2832" s="1011">
        <v>0</v>
      </c>
      <c r="O2832" s="1011">
        <v>0</v>
      </c>
      <c r="P2832" s="1011">
        <v>0</v>
      </c>
      <c r="Q2832" s="1011">
        <v>0</v>
      </c>
      <c r="R2832" s="1011">
        <v>0</v>
      </c>
      <c r="S2832" s="1011">
        <v>0</v>
      </c>
      <c r="T2832" s="1011">
        <v>0</v>
      </c>
      <c r="U2832" s="1011">
        <v>0</v>
      </c>
      <c r="V2832" s="1011">
        <v>0</v>
      </c>
      <c r="W2832" s="1011" t="s">
        <v>1422</v>
      </c>
      <c r="X2832" s="1011" t="s">
        <v>1331</v>
      </c>
      <c r="Y2832" s="1011" t="s">
        <v>2460</v>
      </c>
      <c r="AA2832" s="1011" t="s">
        <v>2461</v>
      </c>
      <c r="AB2832" s="1011" t="s">
        <v>140</v>
      </c>
    </row>
    <row r="2833" spans="1:28" x14ac:dyDescent="0.25">
      <c r="A2833" s="1011">
        <v>13866041</v>
      </c>
      <c r="B2833" s="1011" t="s">
        <v>2007</v>
      </c>
      <c r="C2833" s="1011" t="s">
        <v>1326</v>
      </c>
      <c r="D2833" s="1011" t="s">
        <v>1</v>
      </c>
      <c r="E2833" s="1011" t="s">
        <v>135</v>
      </c>
      <c r="F2833" s="1011" t="s">
        <v>20</v>
      </c>
      <c r="G2833" s="1011" t="s">
        <v>20</v>
      </c>
      <c r="H2833" s="1011" t="s">
        <v>104</v>
      </c>
      <c r="I2833" s="1011" t="s">
        <v>1675</v>
      </c>
      <c r="J2833" s="1011" t="s">
        <v>1676</v>
      </c>
      <c r="K2833" s="1011" t="s">
        <v>1329</v>
      </c>
      <c r="L2833" s="1011" t="s">
        <v>47</v>
      </c>
      <c r="M2833" s="1011" t="s">
        <v>198</v>
      </c>
      <c r="N2833" s="1011">
        <v>3</v>
      </c>
      <c r="O2833" s="1011">
        <v>3</v>
      </c>
      <c r="P2833" s="1011">
        <v>105.3</v>
      </c>
      <c r="Q2833" s="1011">
        <v>97.02</v>
      </c>
      <c r="R2833" s="1011">
        <v>46.14</v>
      </c>
      <c r="S2833" s="1011">
        <v>-0.71579188999999999</v>
      </c>
      <c r="T2833" s="1011">
        <v>0</v>
      </c>
      <c r="U2833" s="1011">
        <v>0</v>
      </c>
      <c r="V2833" s="1011">
        <v>46.14</v>
      </c>
      <c r="W2833" s="1011" t="s">
        <v>47</v>
      </c>
      <c r="X2833" s="1011" t="s">
        <v>1331</v>
      </c>
      <c r="Y2833" s="1011" t="s">
        <v>2008</v>
      </c>
      <c r="AA2833" s="1011" t="s">
        <v>2009</v>
      </c>
      <c r="AB2833" s="1011" t="s">
        <v>140</v>
      </c>
    </row>
    <row r="2834" spans="1:28" x14ac:dyDescent="0.25">
      <c r="A2834" s="1011">
        <v>24229528</v>
      </c>
      <c r="B2834" s="1011" t="s">
        <v>1866</v>
      </c>
      <c r="C2834" s="1011" t="s">
        <v>1326</v>
      </c>
      <c r="D2834" s="1011" t="s">
        <v>1</v>
      </c>
      <c r="E2834" s="1011" t="s">
        <v>135</v>
      </c>
      <c r="F2834" s="1011" t="s">
        <v>20</v>
      </c>
      <c r="G2834" s="1011" t="s">
        <v>20</v>
      </c>
      <c r="H2834" s="1011" t="s">
        <v>91</v>
      </c>
      <c r="I2834" s="1011" t="s">
        <v>1867</v>
      </c>
      <c r="J2834" s="1011" t="s">
        <v>1868</v>
      </c>
      <c r="K2834" s="1011" t="s">
        <v>1329</v>
      </c>
      <c r="L2834" s="1011" t="s">
        <v>47</v>
      </c>
      <c r="M2834" s="1011" t="s">
        <v>198</v>
      </c>
      <c r="N2834" s="1011">
        <v>2</v>
      </c>
      <c r="O2834" s="1011">
        <v>2</v>
      </c>
      <c r="P2834" s="1011">
        <v>20</v>
      </c>
      <c r="Q2834" s="1011">
        <v>147.94</v>
      </c>
      <c r="R2834" s="1011">
        <v>31.94</v>
      </c>
      <c r="S2834" s="1011">
        <v>16.75</v>
      </c>
      <c r="T2834" s="1011">
        <v>0</v>
      </c>
      <c r="U2834" s="1011">
        <v>0</v>
      </c>
      <c r="V2834" s="1011">
        <v>31.94</v>
      </c>
      <c r="W2834" s="1011" t="s">
        <v>1869</v>
      </c>
      <c r="X2834" s="1011" t="s">
        <v>1331</v>
      </c>
      <c r="Y2834" s="1011" t="s">
        <v>1870</v>
      </c>
      <c r="AA2834" s="1011" t="s">
        <v>1871</v>
      </c>
      <c r="AB2834" s="1011" t="s">
        <v>140</v>
      </c>
    </row>
    <row r="2835" spans="1:28" x14ac:dyDescent="0.25">
      <c r="A2835" s="1011">
        <v>3790045</v>
      </c>
      <c r="B2835" s="1011" t="s">
        <v>1750</v>
      </c>
      <c r="C2835" s="1011" t="s">
        <v>1326</v>
      </c>
      <c r="D2835" s="1011" t="s">
        <v>113</v>
      </c>
      <c r="E2835" s="1011" t="s">
        <v>135</v>
      </c>
      <c r="F2835" s="1011" t="s">
        <v>267</v>
      </c>
      <c r="G2835" s="1011" t="s">
        <v>1687</v>
      </c>
      <c r="H2835" s="1011" t="s">
        <v>87</v>
      </c>
      <c r="I2835" s="1011" t="s">
        <v>1688</v>
      </c>
      <c r="J2835" s="1011" t="s">
        <v>1416</v>
      </c>
      <c r="K2835" s="1011" t="s">
        <v>1329</v>
      </c>
      <c r="L2835" s="1011" t="s">
        <v>47</v>
      </c>
      <c r="M2835" s="1011" t="s">
        <v>198</v>
      </c>
      <c r="N2835" s="1011">
        <v>3</v>
      </c>
      <c r="O2835" s="1011">
        <v>0</v>
      </c>
      <c r="P2835" s="1011">
        <v>12.66</v>
      </c>
      <c r="Q2835" s="1011">
        <v>229.02</v>
      </c>
      <c r="R2835" s="1011">
        <v>15.78</v>
      </c>
      <c r="S2835" s="1011">
        <v>0</v>
      </c>
      <c r="T2835" s="1011">
        <v>0</v>
      </c>
      <c r="U2835" s="1011">
        <v>0</v>
      </c>
      <c r="V2835" s="1011">
        <v>15.78</v>
      </c>
      <c r="W2835" s="1011" t="s">
        <v>1397</v>
      </c>
      <c r="X2835" s="1011" t="s">
        <v>1331</v>
      </c>
      <c r="Y2835" s="1011" t="s">
        <v>1751</v>
      </c>
      <c r="AA2835" s="1011" t="s">
        <v>1752</v>
      </c>
      <c r="AB2835" s="1011" t="s">
        <v>140</v>
      </c>
    </row>
    <row r="2836" spans="1:28" x14ac:dyDescent="0.25">
      <c r="A2836" s="1011">
        <v>13866041</v>
      </c>
      <c r="B2836" s="1011" t="s">
        <v>2007</v>
      </c>
      <c r="C2836" s="1011" t="s">
        <v>1326</v>
      </c>
      <c r="D2836" s="1011" t="s">
        <v>1</v>
      </c>
      <c r="E2836" s="1011" t="s">
        <v>135</v>
      </c>
      <c r="F2836" s="1011" t="s">
        <v>20</v>
      </c>
      <c r="G2836" s="1011" t="s">
        <v>20</v>
      </c>
      <c r="H2836" s="1011" t="s">
        <v>98</v>
      </c>
      <c r="I2836" s="1011" t="s">
        <v>1675</v>
      </c>
      <c r="J2836" s="1011" t="s">
        <v>1676</v>
      </c>
      <c r="K2836" s="1011" t="s">
        <v>1329</v>
      </c>
      <c r="L2836" s="1011" t="s">
        <v>47</v>
      </c>
      <c r="M2836" s="1011" t="s">
        <v>198</v>
      </c>
      <c r="N2836" s="1011">
        <v>52</v>
      </c>
      <c r="O2836" s="1011">
        <v>52</v>
      </c>
      <c r="P2836" s="1011">
        <v>1169.1500000000001</v>
      </c>
      <c r="Q2836" s="1011">
        <v>1906.26</v>
      </c>
      <c r="R2836" s="1011">
        <v>431.97</v>
      </c>
      <c r="S2836" s="1011">
        <v>349.23785799000001</v>
      </c>
      <c r="T2836" s="1011">
        <v>0</v>
      </c>
      <c r="U2836" s="1011">
        <v>0</v>
      </c>
      <c r="V2836" s="1011">
        <v>431.97</v>
      </c>
      <c r="W2836" s="1011" t="s">
        <v>47</v>
      </c>
      <c r="X2836" s="1011" t="s">
        <v>1331</v>
      </c>
      <c r="Y2836" s="1011" t="s">
        <v>2008</v>
      </c>
      <c r="AA2836" s="1011" t="s">
        <v>2009</v>
      </c>
      <c r="AB2836" s="1011" t="s">
        <v>140</v>
      </c>
    </row>
    <row r="2837" spans="1:28" x14ac:dyDescent="0.25">
      <c r="A2837" s="1011">
        <v>14077846</v>
      </c>
      <c r="B2837" s="1011" t="s">
        <v>2078</v>
      </c>
      <c r="C2837" s="1011" t="s">
        <v>1326</v>
      </c>
      <c r="D2837" s="1011" t="s">
        <v>1</v>
      </c>
      <c r="E2837" s="1011" t="s">
        <v>135</v>
      </c>
      <c r="F2837" s="1011" t="s">
        <v>9</v>
      </c>
      <c r="G2837" s="1011" t="s">
        <v>9</v>
      </c>
      <c r="H2837" s="1011" t="s">
        <v>88</v>
      </c>
      <c r="I2837" s="1011" t="s">
        <v>2079</v>
      </c>
      <c r="J2837" s="1011" t="s">
        <v>1463</v>
      </c>
      <c r="K2837" s="1011" t="s">
        <v>1329</v>
      </c>
      <c r="L2837" s="1011" t="s">
        <v>47</v>
      </c>
      <c r="M2837" s="1011" t="s">
        <v>198</v>
      </c>
      <c r="N2837" s="1011">
        <v>51.6</v>
      </c>
      <c r="O2837" s="1011">
        <v>7</v>
      </c>
      <c r="P2837" s="1011">
        <v>617</v>
      </c>
      <c r="Q2837" s="1011">
        <v>4672.25</v>
      </c>
      <c r="R2837" s="1011">
        <v>1048.97</v>
      </c>
      <c r="S2837" s="1011">
        <v>588.65616834000002</v>
      </c>
      <c r="T2837" s="1011">
        <v>0</v>
      </c>
      <c r="U2837" s="1011">
        <v>0</v>
      </c>
      <c r="V2837" s="1011">
        <v>1048.97</v>
      </c>
      <c r="W2837" s="1011" t="s">
        <v>1464</v>
      </c>
      <c r="X2837" s="1011" t="s">
        <v>1331</v>
      </c>
      <c r="Y2837" s="1011" t="s">
        <v>2080</v>
      </c>
      <c r="AA2837" s="1011" t="s">
        <v>2081</v>
      </c>
      <c r="AB2837" s="1011" t="s">
        <v>140</v>
      </c>
    </row>
    <row r="2838" spans="1:28" x14ac:dyDescent="0.25">
      <c r="A2838" s="1011">
        <v>24008617</v>
      </c>
      <c r="B2838" s="1011" t="s">
        <v>2475</v>
      </c>
      <c r="C2838" s="1011" t="s">
        <v>1326</v>
      </c>
      <c r="D2838" s="1011" t="s">
        <v>1</v>
      </c>
      <c r="E2838" s="1011" t="s">
        <v>135</v>
      </c>
      <c r="F2838" s="1011" t="s">
        <v>34</v>
      </c>
      <c r="G2838" s="1011" t="s">
        <v>34</v>
      </c>
      <c r="H2838" s="1011" t="s">
        <v>97</v>
      </c>
      <c r="I2838" s="1011" t="s">
        <v>1688</v>
      </c>
      <c r="J2838" s="1011" t="s">
        <v>1416</v>
      </c>
      <c r="K2838" s="1011" t="s">
        <v>1329</v>
      </c>
      <c r="L2838" s="1011" t="s">
        <v>47</v>
      </c>
      <c r="M2838" s="1011" t="s">
        <v>198</v>
      </c>
      <c r="N2838" s="1011">
        <v>595.5</v>
      </c>
      <c r="O2838" s="1011">
        <v>553.25</v>
      </c>
      <c r="P2838" s="1011">
        <v>14479.39</v>
      </c>
      <c r="Q2838" s="1011">
        <v>19191.41</v>
      </c>
      <c r="R2838" s="1011">
        <v>4936.2809837499999</v>
      </c>
      <c r="S2838" s="1011">
        <v>3797.5863256600001</v>
      </c>
      <c r="T2838" s="1011">
        <v>1.098375E-2</v>
      </c>
      <c r="U2838" s="1011">
        <v>0</v>
      </c>
      <c r="V2838" s="1011">
        <v>4936.2700000000004</v>
      </c>
      <c r="W2838" s="1011" t="s">
        <v>1397</v>
      </c>
      <c r="X2838" s="1011" t="s">
        <v>1331</v>
      </c>
      <c r="Y2838" s="1011" t="s">
        <v>2476</v>
      </c>
      <c r="AA2838" s="1011" t="s">
        <v>2477</v>
      </c>
      <c r="AB2838" s="1011" t="s">
        <v>140</v>
      </c>
    </row>
    <row r="2839" spans="1:28" x14ac:dyDescent="0.25">
      <c r="A2839" s="1011">
        <v>23757669</v>
      </c>
      <c r="B2839" s="1011" t="s">
        <v>2144</v>
      </c>
      <c r="C2839" s="1011" t="s">
        <v>1326</v>
      </c>
      <c r="D2839" s="1011" t="s">
        <v>1</v>
      </c>
      <c r="E2839" s="1011" t="s">
        <v>135</v>
      </c>
      <c r="F2839" s="1011" t="s">
        <v>0</v>
      </c>
      <c r="G2839" s="1011" t="s">
        <v>0</v>
      </c>
      <c r="H2839" s="1011" t="s">
        <v>91</v>
      </c>
      <c r="I2839" s="1011" t="s">
        <v>1327</v>
      </c>
      <c r="J2839" s="1011" t="s">
        <v>1328</v>
      </c>
      <c r="K2839" s="1011" t="s">
        <v>1329</v>
      </c>
      <c r="L2839" s="1011" t="s">
        <v>47</v>
      </c>
      <c r="M2839" s="1011" t="s">
        <v>198</v>
      </c>
      <c r="N2839" s="1011">
        <v>326</v>
      </c>
      <c r="O2839" s="1011">
        <v>118</v>
      </c>
      <c r="P2839" s="1011">
        <v>13805.64</v>
      </c>
      <c r="Q2839" s="1011">
        <v>24955.45</v>
      </c>
      <c r="R2839" s="1011">
        <v>1140.1007137700001</v>
      </c>
      <c r="S2839" s="1011">
        <v>1243.2075589599999</v>
      </c>
      <c r="T2839" s="1011">
        <v>5124.8407137699996</v>
      </c>
      <c r="U2839" s="1011">
        <v>0</v>
      </c>
      <c r="V2839" s="1011">
        <v>1139.07</v>
      </c>
      <c r="W2839" s="1011" t="s">
        <v>1330</v>
      </c>
      <c r="X2839" s="1011" t="s">
        <v>1331</v>
      </c>
      <c r="Y2839" s="1011" t="s">
        <v>2145</v>
      </c>
      <c r="AA2839" s="1011" t="s">
        <v>2146</v>
      </c>
      <c r="AB2839" s="1011" t="s">
        <v>140</v>
      </c>
    </row>
    <row r="2840" spans="1:28" x14ac:dyDescent="0.25">
      <c r="A2840" s="1011">
        <v>44047363</v>
      </c>
      <c r="B2840" s="1011" t="s">
        <v>2339</v>
      </c>
      <c r="C2840" s="1011" t="s">
        <v>1326</v>
      </c>
      <c r="D2840" s="1011" t="s">
        <v>1</v>
      </c>
      <c r="E2840" s="1011" t="s">
        <v>135</v>
      </c>
      <c r="F2840" s="1011" t="s">
        <v>9</v>
      </c>
      <c r="G2840" s="1011" t="s">
        <v>9</v>
      </c>
      <c r="H2840" s="1011" t="s">
        <v>94</v>
      </c>
      <c r="I2840" s="1011" t="s">
        <v>2340</v>
      </c>
      <c r="J2840" s="1011" t="s">
        <v>2341</v>
      </c>
      <c r="K2840" s="1011" t="s">
        <v>1329</v>
      </c>
      <c r="L2840" s="1011" t="s">
        <v>47</v>
      </c>
      <c r="M2840" s="1011" t="s">
        <v>198</v>
      </c>
      <c r="N2840" s="1011">
        <v>81.75</v>
      </c>
      <c r="O2840" s="1011">
        <v>78.75</v>
      </c>
      <c r="P2840" s="1011">
        <v>1945.5</v>
      </c>
      <c r="Q2840" s="1011">
        <v>2580.5</v>
      </c>
      <c r="R2840" s="1011">
        <v>842.96</v>
      </c>
      <c r="S2840" s="1011">
        <v>263.99683120999998</v>
      </c>
      <c r="T2840" s="1011">
        <v>0</v>
      </c>
      <c r="U2840" s="1011">
        <v>0</v>
      </c>
      <c r="V2840" s="1011">
        <v>842.96</v>
      </c>
      <c r="W2840" s="1011" t="s">
        <v>2342</v>
      </c>
      <c r="X2840" s="1011" t="s">
        <v>1331</v>
      </c>
      <c r="Y2840" s="1011" t="s">
        <v>2343</v>
      </c>
      <c r="AA2840" s="1011" t="s">
        <v>2344</v>
      </c>
      <c r="AB2840" s="1011" t="s">
        <v>140</v>
      </c>
    </row>
    <row r="2841" spans="1:28" x14ac:dyDescent="0.25">
      <c r="A2841" s="1011">
        <v>54113899</v>
      </c>
      <c r="B2841" s="1011" t="s">
        <v>2317</v>
      </c>
      <c r="C2841" s="1011" t="s">
        <v>1326</v>
      </c>
      <c r="D2841" s="1011" t="s">
        <v>1</v>
      </c>
      <c r="E2841" s="1011" t="s">
        <v>135</v>
      </c>
      <c r="F2841" s="1011" t="s">
        <v>14</v>
      </c>
      <c r="G2841" s="1011" t="s">
        <v>14</v>
      </c>
      <c r="H2841" s="1011" t="s">
        <v>95</v>
      </c>
      <c r="I2841" s="1011" t="s">
        <v>2318</v>
      </c>
      <c r="J2841" s="1011" t="s">
        <v>2319</v>
      </c>
      <c r="K2841" s="1011" t="s">
        <v>1329</v>
      </c>
      <c r="L2841" s="1011" t="s">
        <v>47</v>
      </c>
      <c r="M2841" s="1011" t="s">
        <v>198</v>
      </c>
      <c r="N2841" s="1011">
        <v>252.13329999999999</v>
      </c>
      <c r="O2841" s="1011">
        <v>194.13329999999999</v>
      </c>
      <c r="P2841" s="1011">
        <v>2453.11</v>
      </c>
      <c r="Q2841" s="1011">
        <v>8326</v>
      </c>
      <c r="R2841" s="1011">
        <v>-253.60622684000001</v>
      </c>
      <c r="S2841" s="1011">
        <v>3692.1845026599999</v>
      </c>
      <c r="T2841" s="1011">
        <v>-2.6226840000000001E-2</v>
      </c>
      <c r="U2841" s="1011">
        <v>0</v>
      </c>
      <c r="V2841" s="1011">
        <v>-253.58</v>
      </c>
      <c r="W2841" s="1011" t="s">
        <v>2320</v>
      </c>
      <c r="X2841" s="1011" t="s">
        <v>1331</v>
      </c>
      <c r="Y2841" s="1011" t="s">
        <v>2321</v>
      </c>
      <c r="AA2841" s="1011" t="s">
        <v>2322</v>
      </c>
      <c r="AB2841" s="1011" t="s">
        <v>140</v>
      </c>
    </row>
    <row r="2842" spans="1:28" x14ac:dyDescent="0.25">
      <c r="A2842" s="1011">
        <v>74181983</v>
      </c>
      <c r="B2842" s="1011" t="s">
        <v>1369</v>
      </c>
      <c r="C2842" s="1011" t="s">
        <v>1326</v>
      </c>
      <c r="D2842" s="1011" t="s">
        <v>1</v>
      </c>
      <c r="E2842" s="1011" t="s">
        <v>135</v>
      </c>
      <c r="F2842" s="1011" t="s">
        <v>6</v>
      </c>
      <c r="G2842" s="1011" t="s">
        <v>6</v>
      </c>
      <c r="H2842" s="1011" t="s">
        <v>95</v>
      </c>
      <c r="I2842" s="1011" t="s">
        <v>1370</v>
      </c>
      <c r="J2842" s="1011" t="s">
        <v>1371</v>
      </c>
      <c r="K2842" s="1011" t="s">
        <v>1329</v>
      </c>
      <c r="L2842" s="1011" t="s">
        <v>47</v>
      </c>
      <c r="M2842" s="1011" t="s">
        <v>198</v>
      </c>
      <c r="N2842" s="1011">
        <v>192.4667</v>
      </c>
      <c r="O2842" s="1011">
        <v>130</v>
      </c>
      <c r="P2842" s="1011">
        <v>1541.48</v>
      </c>
      <c r="Q2842" s="1011">
        <v>6000.28</v>
      </c>
      <c r="R2842" s="1011">
        <v>131.52744466999999</v>
      </c>
      <c r="S2842" s="1011">
        <v>1735.8708027</v>
      </c>
      <c r="T2842" s="1011">
        <v>-2.2555329999999998E-2</v>
      </c>
      <c r="U2842" s="1011">
        <v>0</v>
      </c>
      <c r="V2842" s="1011">
        <v>131.55000000000001</v>
      </c>
      <c r="W2842" s="1011" t="s">
        <v>1372</v>
      </c>
      <c r="X2842" s="1011" t="s">
        <v>1331</v>
      </c>
      <c r="Y2842" s="1011" t="s">
        <v>1373</v>
      </c>
      <c r="AA2842" s="1011" t="s">
        <v>1374</v>
      </c>
      <c r="AB2842" s="1011" t="s">
        <v>140</v>
      </c>
    </row>
    <row r="2843" spans="1:28" x14ac:dyDescent="0.25">
      <c r="A2843" s="1011">
        <v>24079261</v>
      </c>
      <c r="B2843" s="1011" t="s">
        <v>2010</v>
      </c>
      <c r="C2843" s="1011" t="s">
        <v>1326</v>
      </c>
      <c r="D2843" s="1011" t="s">
        <v>1</v>
      </c>
      <c r="E2843" s="1011" t="s">
        <v>135</v>
      </c>
      <c r="F2843" s="1011" t="s">
        <v>14</v>
      </c>
      <c r="G2843" s="1011" t="s">
        <v>14</v>
      </c>
      <c r="H2843" s="1011" t="s">
        <v>100</v>
      </c>
      <c r="I2843" s="1011" t="s">
        <v>2011</v>
      </c>
      <c r="J2843" s="1011" t="s">
        <v>1439</v>
      </c>
      <c r="K2843" s="1011" t="s">
        <v>1329</v>
      </c>
      <c r="L2843" s="1011" t="s">
        <v>47</v>
      </c>
      <c r="M2843" s="1011" t="s">
        <v>198</v>
      </c>
      <c r="N2843" s="1011">
        <v>129.33330000000001</v>
      </c>
      <c r="O2843" s="1011">
        <v>112.33329999999999</v>
      </c>
      <c r="P2843" s="1011">
        <v>2421.16</v>
      </c>
      <c r="Q2843" s="1011">
        <v>7856.02</v>
      </c>
      <c r="R2843" s="1011">
        <v>1521.98</v>
      </c>
      <c r="S2843" s="1011">
        <v>595.65133387000003</v>
      </c>
      <c r="T2843" s="1011">
        <v>0</v>
      </c>
      <c r="U2843" s="1011">
        <v>0</v>
      </c>
      <c r="V2843" s="1011">
        <v>1521.98</v>
      </c>
      <c r="W2843" s="1011" t="s">
        <v>1440</v>
      </c>
      <c r="X2843" s="1011" t="s">
        <v>1331</v>
      </c>
      <c r="Y2843" s="1011" t="s">
        <v>2012</v>
      </c>
      <c r="AA2843" s="1011" t="s">
        <v>2013</v>
      </c>
      <c r="AB2843" s="1011" t="s">
        <v>140</v>
      </c>
    </row>
    <row r="2844" spans="1:28" x14ac:dyDescent="0.25">
      <c r="A2844" s="1011">
        <v>44223121</v>
      </c>
      <c r="B2844" s="1011" t="s">
        <v>2233</v>
      </c>
      <c r="C2844" s="1011" t="s">
        <v>1326</v>
      </c>
      <c r="D2844" s="1011" t="s">
        <v>1</v>
      </c>
      <c r="E2844" s="1011" t="s">
        <v>135</v>
      </c>
      <c r="F2844" s="1011" t="s">
        <v>6</v>
      </c>
      <c r="G2844" s="1011" t="s">
        <v>6</v>
      </c>
      <c r="H2844" s="1011" t="s">
        <v>91</v>
      </c>
      <c r="I2844" s="1011" t="s">
        <v>2234</v>
      </c>
      <c r="J2844" s="1011" t="s">
        <v>1383</v>
      </c>
      <c r="K2844" s="1011" t="s">
        <v>1329</v>
      </c>
      <c r="L2844" s="1011" t="s">
        <v>47</v>
      </c>
      <c r="M2844" s="1011" t="s">
        <v>198</v>
      </c>
      <c r="N2844" s="1011">
        <v>196</v>
      </c>
      <c r="O2844" s="1011">
        <v>94</v>
      </c>
      <c r="P2844" s="1011">
        <v>10737.76</v>
      </c>
      <c r="Q2844" s="1011">
        <v>15191.33</v>
      </c>
      <c r="R2844" s="1011">
        <v>993.26206746000003</v>
      </c>
      <c r="S2844" s="1011">
        <v>639.89183118999995</v>
      </c>
      <c r="T2844" s="1011">
        <v>10.602067460000001</v>
      </c>
      <c r="U2844" s="1011">
        <v>0</v>
      </c>
      <c r="V2844" s="1011">
        <v>982.66</v>
      </c>
      <c r="W2844" s="1011" t="s">
        <v>1384</v>
      </c>
      <c r="X2844" s="1011" t="s">
        <v>1331</v>
      </c>
      <c r="Y2844" s="1011" t="s">
        <v>2235</v>
      </c>
      <c r="AA2844" s="1011" t="s">
        <v>2236</v>
      </c>
      <c r="AB2844" s="1011" t="s">
        <v>140</v>
      </c>
    </row>
    <row r="2845" spans="1:28" x14ac:dyDescent="0.25">
      <c r="A2845" s="1011">
        <v>84229129</v>
      </c>
      <c r="B2845" s="1011" t="s">
        <v>2276</v>
      </c>
      <c r="C2845" s="1011" t="s">
        <v>1326</v>
      </c>
      <c r="D2845" s="1011" t="s">
        <v>1</v>
      </c>
      <c r="E2845" s="1011" t="s">
        <v>135</v>
      </c>
      <c r="F2845" s="1011" t="s">
        <v>11</v>
      </c>
      <c r="G2845" s="1011" t="s">
        <v>11</v>
      </c>
      <c r="H2845" s="1011" t="s">
        <v>93</v>
      </c>
      <c r="I2845" s="1011" t="s">
        <v>2277</v>
      </c>
      <c r="J2845" s="1011" t="s">
        <v>2278</v>
      </c>
      <c r="K2845" s="1011" t="s">
        <v>1329</v>
      </c>
      <c r="L2845" s="1011" t="s">
        <v>47</v>
      </c>
      <c r="M2845" s="1011" t="s">
        <v>198</v>
      </c>
      <c r="N2845" s="1011">
        <v>514.5</v>
      </c>
      <c r="O2845" s="1011">
        <v>69.5</v>
      </c>
      <c r="P2845" s="1011">
        <v>13588.75</v>
      </c>
      <c r="Q2845" s="1011">
        <v>23046.55</v>
      </c>
      <c r="R2845" s="1011">
        <v>3751.33</v>
      </c>
      <c r="S2845" s="1011">
        <v>1827.2152496399999</v>
      </c>
      <c r="T2845" s="1011">
        <v>0</v>
      </c>
      <c r="U2845" s="1011">
        <v>0</v>
      </c>
      <c r="V2845" s="1011">
        <v>3751.33</v>
      </c>
      <c r="W2845" s="1011" t="s">
        <v>2279</v>
      </c>
      <c r="X2845" s="1011" t="s">
        <v>1331</v>
      </c>
      <c r="Y2845" s="1011" t="s">
        <v>2280</v>
      </c>
      <c r="AA2845" s="1011" t="s">
        <v>2281</v>
      </c>
      <c r="AB2845" s="1011" t="s">
        <v>140</v>
      </c>
    </row>
    <row r="2846" spans="1:28" x14ac:dyDescent="0.25">
      <c r="A2846" s="1011">
        <v>13958731</v>
      </c>
      <c r="B2846" s="1011" t="s">
        <v>1548</v>
      </c>
      <c r="C2846" s="1011" t="s">
        <v>1326</v>
      </c>
      <c r="D2846" s="1011" t="s">
        <v>1</v>
      </c>
      <c r="E2846" s="1011" t="s">
        <v>135</v>
      </c>
      <c r="F2846" s="1011" t="s">
        <v>11</v>
      </c>
      <c r="G2846" s="1011" t="s">
        <v>11</v>
      </c>
      <c r="H2846" s="1011" t="s">
        <v>104</v>
      </c>
      <c r="I2846" s="1011" t="s">
        <v>1549</v>
      </c>
      <c r="J2846" s="1011" t="s">
        <v>1550</v>
      </c>
      <c r="K2846" s="1011" t="s">
        <v>1329</v>
      </c>
      <c r="L2846" s="1011" t="s">
        <v>47</v>
      </c>
      <c r="M2846" s="1011" t="s">
        <v>198</v>
      </c>
      <c r="N2846" s="1011">
        <v>155</v>
      </c>
      <c r="O2846" s="1011">
        <v>150</v>
      </c>
      <c r="P2846" s="1011">
        <v>2099.5700000000002</v>
      </c>
      <c r="Q2846" s="1011">
        <v>8518.7000000000007</v>
      </c>
      <c r="R2846" s="1011">
        <v>902.11633243999995</v>
      </c>
      <c r="S2846" s="1011">
        <v>1153.0276910499999</v>
      </c>
      <c r="T2846" s="1011">
        <v>39.04633244</v>
      </c>
      <c r="U2846" s="1011">
        <v>0</v>
      </c>
      <c r="V2846" s="1011">
        <v>902.9</v>
      </c>
      <c r="W2846" s="1011" t="s">
        <v>1361</v>
      </c>
      <c r="X2846" s="1011" t="s">
        <v>1331</v>
      </c>
      <c r="Y2846" s="1011" t="s">
        <v>1551</v>
      </c>
      <c r="AA2846" s="1011" t="s">
        <v>1552</v>
      </c>
      <c r="AB2846" s="1011" t="s">
        <v>140</v>
      </c>
    </row>
    <row r="2847" spans="1:28" x14ac:dyDescent="0.25">
      <c r="A2847" s="1011">
        <v>4173308</v>
      </c>
      <c r="B2847" s="1011" t="s">
        <v>1976</v>
      </c>
      <c r="C2847" s="1011" t="s">
        <v>1326</v>
      </c>
      <c r="D2847" s="1011" t="s">
        <v>1</v>
      </c>
      <c r="E2847" s="1011" t="s">
        <v>135</v>
      </c>
      <c r="F2847" s="1011" t="s">
        <v>14</v>
      </c>
      <c r="G2847" s="1011" t="s">
        <v>14</v>
      </c>
      <c r="H2847" s="1011" t="s">
        <v>100</v>
      </c>
      <c r="I2847" s="1011" t="s">
        <v>1977</v>
      </c>
      <c r="J2847" s="1011" t="s">
        <v>1892</v>
      </c>
      <c r="K2847" s="1011" t="s">
        <v>1329</v>
      </c>
      <c r="L2847" s="1011" t="s">
        <v>47</v>
      </c>
      <c r="M2847" s="1011" t="s">
        <v>198</v>
      </c>
      <c r="N2847" s="1011">
        <v>96.999700000000004</v>
      </c>
      <c r="O2847" s="1011">
        <v>94.999700000000004</v>
      </c>
      <c r="P2847" s="1011">
        <v>1436.35</v>
      </c>
      <c r="Q2847" s="1011">
        <v>6141.64</v>
      </c>
      <c r="R2847" s="1011">
        <v>1678.77</v>
      </c>
      <c r="S2847" s="1011">
        <v>771.03435731000002</v>
      </c>
      <c r="T2847" s="1011">
        <v>0</v>
      </c>
      <c r="U2847" s="1011">
        <v>0</v>
      </c>
      <c r="V2847" s="1011">
        <v>1678.77</v>
      </c>
      <c r="W2847" s="1011" t="s">
        <v>1893</v>
      </c>
      <c r="X2847" s="1011" t="s">
        <v>1331</v>
      </c>
      <c r="Y2847" s="1011" t="s">
        <v>1978</v>
      </c>
      <c r="AA2847" s="1011" t="s">
        <v>1979</v>
      </c>
      <c r="AB2847" s="1011" t="s">
        <v>140</v>
      </c>
    </row>
    <row r="2848" spans="1:28" x14ac:dyDescent="0.25">
      <c r="A2848" s="1011">
        <v>64062466</v>
      </c>
      <c r="B2848" s="1011" t="s">
        <v>1414</v>
      </c>
      <c r="C2848" s="1011" t="s">
        <v>1326</v>
      </c>
      <c r="D2848" s="1011" t="s">
        <v>1</v>
      </c>
      <c r="E2848" s="1011" t="s">
        <v>135</v>
      </c>
      <c r="F2848" s="1011" t="s">
        <v>62</v>
      </c>
      <c r="G2848" s="1011" t="s">
        <v>62</v>
      </c>
      <c r="H2848" s="1011" t="s">
        <v>95</v>
      </c>
      <c r="I2848" s="1011" t="s">
        <v>1415</v>
      </c>
      <c r="J2848" s="1011" t="s">
        <v>1416</v>
      </c>
      <c r="K2848" s="1011" t="s">
        <v>1329</v>
      </c>
      <c r="L2848" s="1011" t="s">
        <v>47</v>
      </c>
      <c r="M2848" s="1011" t="s">
        <v>198</v>
      </c>
      <c r="N2848" s="1011">
        <v>857.25</v>
      </c>
      <c r="O2848" s="1011">
        <v>606.33330000000001</v>
      </c>
      <c r="P2848" s="1011">
        <v>6076.84</v>
      </c>
      <c r="Q2848" s="1011">
        <v>17728.939999999999</v>
      </c>
      <c r="R2848" s="1011">
        <v>-610.52033372000005</v>
      </c>
      <c r="S2848" s="1011">
        <v>5443.8337255099996</v>
      </c>
      <c r="T2848" s="1011">
        <v>2103.8596662800001</v>
      </c>
      <c r="U2848" s="1011">
        <v>0</v>
      </c>
      <c r="V2848" s="1011">
        <v>-608.78</v>
      </c>
      <c r="W2848" s="1011" t="s">
        <v>1397</v>
      </c>
      <c r="X2848" s="1011" t="s">
        <v>1331</v>
      </c>
      <c r="Y2848" s="1011" t="s">
        <v>1417</v>
      </c>
      <c r="AA2848" s="1011" t="s">
        <v>1418</v>
      </c>
      <c r="AB2848" s="1011" t="s">
        <v>140</v>
      </c>
    </row>
    <row r="2849" spans="1:28" x14ac:dyDescent="0.25">
      <c r="A2849" s="1011">
        <v>74072976</v>
      </c>
      <c r="B2849" s="1011" t="s">
        <v>2187</v>
      </c>
      <c r="C2849" s="1011" t="s">
        <v>1326</v>
      </c>
      <c r="D2849" s="1011" t="s">
        <v>1</v>
      </c>
      <c r="E2849" s="1011" t="s">
        <v>135</v>
      </c>
      <c r="F2849" s="1011" t="s">
        <v>34</v>
      </c>
      <c r="G2849" s="1011" t="s">
        <v>34</v>
      </c>
      <c r="H2849" s="1011" t="s">
        <v>95</v>
      </c>
      <c r="I2849" s="1011" t="s">
        <v>2188</v>
      </c>
      <c r="J2849" s="1011" t="s">
        <v>1328</v>
      </c>
      <c r="K2849" s="1011" t="s">
        <v>1329</v>
      </c>
      <c r="L2849" s="1011" t="s">
        <v>47</v>
      </c>
      <c r="M2849" s="1011" t="s">
        <v>198</v>
      </c>
      <c r="N2849" s="1011">
        <v>195.33330000000001</v>
      </c>
      <c r="O2849" s="1011">
        <v>71.2667</v>
      </c>
      <c r="P2849" s="1011">
        <v>2691.93</v>
      </c>
      <c r="Q2849" s="1011">
        <v>15370.14</v>
      </c>
      <c r="R2849" s="1011">
        <v>1532.0295471300001</v>
      </c>
      <c r="S2849" s="1011">
        <v>2354.53241428</v>
      </c>
      <c r="T2849" s="1011">
        <v>-4.5287000000000002E-4</v>
      </c>
      <c r="U2849" s="1011">
        <v>30.73</v>
      </c>
      <c r="V2849" s="1011">
        <v>1562.76</v>
      </c>
      <c r="W2849" s="1011" t="s">
        <v>1330</v>
      </c>
      <c r="X2849" s="1011" t="s">
        <v>1331</v>
      </c>
      <c r="Y2849" s="1011" t="s">
        <v>2189</v>
      </c>
      <c r="AA2849" s="1011" t="s">
        <v>2190</v>
      </c>
      <c r="AB2849" s="1011" t="s">
        <v>140</v>
      </c>
    </row>
    <row r="2850" spans="1:28" x14ac:dyDescent="0.25">
      <c r="A2850" s="1011">
        <v>64138647</v>
      </c>
      <c r="B2850" s="1011" t="s">
        <v>1538</v>
      </c>
      <c r="C2850" s="1011" t="s">
        <v>1326</v>
      </c>
      <c r="D2850" s="1011" t="s">
        <v>1</v>
      </c>
      <c r="E2850" s="1011" t="s">
        <v>135</v>
      </c>
      <c r="F2850" s="1011" t="s">
        <v>34</v>
      </c>
      <c r="G2850" s="1011" t="s">
        <v>34</v>
      </c>
      <c r="H2850" s="1011" t="s">
        <v>99</v>
      </c>
      <c r="I2850" s="1011" t="s">
        <v>1539</v>
      </c>
      <c r="J2850" s="1011" t="s">
        <v>1328</v>
      </c>
      <c r="K2850" s="1011" t="s">
        <v>1329</v>
      </c>
      <c r="L2850" s="1011" t="s">
        <v>47</v>
      </c>
      <c r="M2850" s="1011" t="s">
        <v>198</v>
      </c>
      <c r="N2850" s="1011">
        <v>40</v>
      </c>
      <c r="O2850" s="1011">
        <v>0</v>
      </c>
      <c r="P2850" s="1011">
        <v>605</v>
      </c>
      <c r="Q2850" s="1011">
        <v>947.41</v>
      </c>
      <c r="R2850" s="1011">
        <v>32.85</v>
      </c>
      <c r="S2850" s="1011">
        <v>58.066744679999999</v>
      </c>
      <c r="T2850" s="1011">
        <v>252.54</v>
      </c>
      <c r="U2850" s="1011">
        <v>19.07</v>
      </c>
      <c r="V2850" s="1011">
        <v>51.89</v>
      </c>
      <c r="W2850" s="1011" t="s">
        <v>1330</v>
      </c>
      <c r="X2850" s="1011" t="s">
        <v>1331</v>
      </c>
      <c r="Y2850" s="1011" t="s">
        <v>1540</v>
      </c>
      <c r="AA2850" s="1011" t="s">
        <v>1541</v>
      </c>
      <c r="AB2850" s="1011" t="s">
        <v>140</v>
      </c>
    </row>
    <row r="2851" spans="1:28" x14ac:dyDescent="0.25">
      <c r="A2851" s="1011">
        <v>13789250</v>
      </c>
      <c r="B2851" s="1011" t="s">
        <v>1375</v>
      </c>
      <c r="C2851" s="1011" t="s">
        <v>1326</v>
      </c>
      <c r="D2851" s="1011" t="s">
        <v>1</v>
      </c>
      <c r="E2851" s="1011" t="s">
        <v>135</v>
      </c>
      <c r="F2851" s="1011" t="s">
        <v>6</v>
      </c>
      <c r="G2851" s="1011" t="s">
        <v>6</v>
      </c>
      <c r="H2851" s="1011" t="s">
        <v>88</v>
      </c>
      <c r="I2851" s="1011" t="s">
        <v>1376</v>
      </c>
      <c r="J2851" s="1011" t="s">
        <v>1377</v>
      </c>
      <c r="K2851" s="1011" t="s">
        <v>1329</v>
      </c>
      <c r="L2851" s="1011" t="s">
        <v>47</v>
      </c>
      <c r="M2851" s="1011" t="s">
        <v>198</v>
      </c>
      <c r="N2851" s="1011">
        <v>191</v>
      </c>
      <c r="O2851" s="1011">
        <v>1</v>
      </c>
      <c r="P2851" s="1011">
        <v>2806</v>
      </c>
      <c r="Q2851" s="1011">
        <v>5853.75</v>
      </c>
      <c r="R2851" s="1011">
        <v>468.49</v>
      </c>
      <c r="S2851" s="1011">
        <v>194.14014599000001</v>
      </c>
      <c r="T2851" s="1011">
        <v>0</v>
      </c>
      <c r="U2851" s="1011">
        <v>0</v>
      </c>
      <c r="V2851" s="1011">
        <v>468.49</v>
      </c>
      <c r="W2851" s="1011" t="s">
        <v>1378</v>
      </c>
      <c r="X2851" s="1011" t="s">
        <v>1331</v>
      </c>
      <c r="Y2851" s="1011" t="s">
        <v>1379</v>
      </c>
      <c r="AA2851" s="1011" t="s">
        <v>1380</v>
      </c>
      <c r="AB2851" s="1011" t="s">
        <v>140</v>
      </c>
    </row>
    <row r="2852" spans="1:28" x14ac:dyDescent="0.25">
      <c r="A2852" s="1011">
        <v>63934905</v>
      </c>
      <c r="B2852" s="1011" t="s">
        <v>2048</v>
      </c>
      <c r="C2852" s="1011" t="s">
        <v>1326</v>
      </c>
      <c r="D2852" s="1011" t="s">
        <v>1</v>
      </c>
      <c r="E2852" s="1011" t="s">
        <v>135</v>
      </c>
      <c r="F2852" s="1011" t="s">
        <v>34</v>
      </c>
      <c r="G2852" s="1011" t="s">
        <v>34</v>
      </c>
      <c r="H2852" s="1011" t="s">
        <v>88</v>
      </c>
      <c r="I2852" s="1011" t="s">
        <v>2049</v>
      </c>
      <c r="J2852" s="1011" t="s">
        <v>1510</v>
      </c>
      <c r="K2852" s="1011" t="s">
        <v>1329</v>
      </c>
      <c r="L2852" s="1011" t="s">
        <v>47</v>
      </c>
      <c r="M2852" s="1011" t="s">
        <v>198</v>
      </c>
      <c r="N2852" s="1011">
        <v>176</v>
      </c>
      <c r="O2852" s="1011">
        <v>96</v>
      </c>
      <c r="P2852" s="1011">
        <v>2272</v>
      </c>
      <c r="Q2852" s="1011">
        <v>13008.33</v>
      </c>
      <c r="R2852" s="1011">
        <v>937.78</v>
      </c>
      <c r="S2852" s="1011">
        <v>630.27758972000004</v>
      </c>
      <c r="T2852" s="1011">
        <v>0</v>
      </c>
      <c r="U2852" s="1011">
        <v>278.33</v>
      </c>
      <c r="V2852" s="1011">
        <v>1216.1099999999999</v>
      </c>
      <c r="W2852" s="1011" t="s">
        <v>1511</v>
      </c>
      <c r="X2852" s="1011" t="s">
        <v>1331</v>
      </c>
      <c r="Y2852" s="1011" t="s">
        <v>2050</v>
      </c>
      <c r="AA2852" s="1011" t="s">
        <v>2051</v>
      </c>
      <c r="AB2852" s="1011" t="s">
        <v>140</v>
      </c>
    </row>
    <row r="2853" spans="1:28" x14ac:dyDescent="0.25">
      <c r="A2853" s="1011">
        <v>34241125</v>
      </c>
      <c r="B2853" s="1011" t="s">
        <v>1987</v>
      </c>
      <c r="C2853" s="1011" t="s">
        <v>1326</v>
      </c>
      <c r="D2853" s="1011" t="s">
        <v>1</v>
      </c>
      <c r="E2853" s="1011" t="s">
        <v>135</v>
      </c>
      <c r="F2853" s="1011" t="s">
        <v>38</v>
      </c>
      <c r="G2853" s="1011" t="s">
        <v>38</v>
      </c>
      <c r="H2853" s="1011" t="s">
        <v>94</v>
      </c>
      <c r="I2853" s="1011" t="s">
        <v>1988</v>
      </c>
      <c r="J2853" s="1011" t="s">
        <v>1989</v>
      </c>
      <c r="K2853" s="1011" t="s">
        <v>1329</v>
      </c>
      <c r="L2853" s="1011" t="s">
        <v>47</v>
      </c>
      <c r="M2853" s="1011" t="s">
        <v>198</v>
      </c>
      <c r="N2853" s="1011">
        <v>987.25</v>
      </c>
      <c r="O2853" s="1011">
        <v>648.25</v>
      </c>
      <c r="P2853" s="1011">
        <v>28064.75</v>
      </c>
      <c r="Q2853" s="1011">
        <v>25270.81</v>
      </c>
      <c r="R2853" s="1011">
        <v>4972.2299999999996</v>
      </c>
      <c r="S2853" s="1011">
        <v>2998.44510545</v>
      </c>
      <c r="T2853" s="1011">
        <v>0</v>
      </c>
      <c r="U2853" s="1011">
        <v>0</v>
      </c>
      <c r="V2853" s="1011">
        <v>4972.2299999999996</v>
      </c>
      <c r="W2853" s="1011" t="s">
        <v>1990</v>
      </c>
      <c r="X2853" s="1011" t="s">
        <v>1331</v>
      </c>
      <c r="Y2853" s="1011" t="s">
        <v>1991</v>
      </c>
      <c r="AA2853" s="1011" t="s">
        <v>1992</v>
      </c>
      <c r="AB2853" s="1011" t="s">
        <v>140</v>
      </c>
    </row>
    <row r="2854" spans="1:28" x14ac:dyDescent="0.25">
      <c r="A2854" s="1011">
        <v>3772456</v>
      </c>
      <c r="B2854" s="1011" t="s">
        <v>2526</v>
      </c>
      <c r="C2854" s="1011" t="s">
        <v>1326</v>
      </c>
      <c r="D2854" s="1011" t="s">
        <v>1</v>
      </c>
      <c r="E2854" s="1011" t="s">
        <v>135</v>
      </c>
      <c r="F2854" s="1011" t="s">
        <v>45</v>
      </c>
      <c r="G2854" s="1011" t="s">
        <v>45</v>
      </c>
      <c r="H2854" s="1011" t="s">
        <v>99</v>
      </c>
      <c r="I2854" s="1011" t="s">
        <v>2527</v>
      </c>
      <c r="J2854" s="1011" t="s">
        <v>1475</v>
      </c>
      <c r="K2854" s="1011" t="s">
        <v>1329</v>
      </c>
      <c r="L2854" s="1011" t="s">
        <v>47</v>
      </c>
      <c r="M2854" s="1011" t="s">
        <v>198</v>
      </c>
      <c r="N2854" s="1011">
        <v>1422.6666</v>
      </c>
      <c r="O2854" s="1011">
        <v>1193</v>
      </c>
      <c r="P2854" s="1011">
        <v>36484.75</v>
      </c>
      <c r="Q2854" s="1011">
        <v>51866.93</v>
      </c>
      <c r="R2854" s="1011">
        <v>2887.61</v>
      </c>
      <c r="S2854" s="1011">
        <v>9650.2697860000007</v>
      </c>
      <c r="T2854" s="1011">
        <v>0</v>
      </c>
      <c r="U2854" s="1011">
        <v>0</v>
      </c>
      <c r="V2854" s="1011">
        <v>2887.61</v>
      </c>
      <c r="W2854" s="1011" t="s">
        <v>1476</v>
      </c>
      <c r="X2854" s="1011" t="s">
        <v>1331</v>
      </c>
      <c r="Y2854" s="1011" t="s">
        <v>2528</v>
      </c>
      <c r="AA2854" s="1011" t="s">
        <v>2529</v>
      </c>
      <c r="AB2854" s="1011" t="s">
        <v>140</v>
      </c>
    </row>
    <row r="2855" spans="1:28" x14ac:dyDescent="0.25">
      <c r="A2855" s="1011">
        <v>34165688</v>
      </c>
      <c r="B2855" s="1011" t="s">
        <v>2335</v>
      </c>
      <c r="C2855" s="1011" t="s">
        <v>1326</v>
      </c>
      <c r="D2855" s="1011" t="s">
        <v>1</v>
      </c>
      <c r="E2855" s="1011" t="s">
        <v>135</v>
      </c>
      <c r="F2855" s="1011" t="s">
        <v>6</v>
      </c>
      <c r="G2855" s="1011" t="s">
        <v>6</v>
      </c>
      <c r="H2855" s="1011" t="s">
        <v>92</v>
      </c>
      <c r="I2855" s="1011" t="s">
        <v>2336</v>
      </c>
      <c r="J2855" s="1011" t="s">
        <v>1354</v>
      </c>
      <c r="K2855" s="1011" t="s">
        <v>1329</v>
      </c>
      <c r="L2855" s="1011" t="s">
        <v>47</v>
      </c>
      <c r="M2855" s="1011" t="s">
        <v>198</v>
      </c>
      <c r="N2855" s="1011">
        <v>34</v>
      </c>
      <c r="O2855" s="1011">
        <v>34</v>
      </c>
      <c r="P2855" s="1011">
        <v>263.2</v>
      </c>
      <c r="Q2855" s="1011">
        <v>987.79</v>
      </c>
      <c r="R2855" s="1011">
        <v>193.35</v>
      </c>
      <c r="S2855" s="1011">
        <v>398.85229141000002</v>
      </c>
      <c r="T2855" s="1011">
        <v>0</v>
      </c>
      <c r="U2855" s="1011">
        <v>0</v>
      </c>
      <c r="V2855" s="1011">
        <v>193.35</v>
      </c>
      <c r="W2855" s="1011" t="s">
        <v>1355</v>
      </c>
      <c r="X2855" s="1011" t="s">
        <v>1331</v>
      </c>
      <c r="Y2855" s="1011" t="s">
        <v>2337</v>
      </c>
      <c r="AA2855" s="1011" t="s">
        <v>2338</v>
      </c>
      <c r="AB2855" s="1011" t="s">
        <v>140</v>
      </c>
    </row>
    <row r="2856" spans="1:28" x14ac:dyDescent="0.25">
      <c r="A2856" s="1011">
        <v>14054480</v>
      </c>
      <c r="B2856" s="1011" t="s">
        <v>2458</v>
      </c>
      <c r="C2856" s="1011" t="s">
        <v>1326</v>
      </c>
      <c r="D2856" s="1011" t="s">
        <v>1</v>
      </c>
      <c r="E2856" s="1011" t="s">
        <v>135</v>
      </c>
      <c r="F2856" s="1011" t="s">
        <v>34</v>
      </c>
      <c r="G2856" s="1011" t="s">
        <v>34</v>
      </c>
      <c r="H2856" s="1011" t="s">
        <v>529</v>
      </c>
      <c r="I2856" s="1011" t="s">
        <v>2459</v>
      </c>
      <c r="J2856" s="1011" t="s">
        <v>1421</v>
      </c>
      <c r="K2856" s="1011" t="s">
        <v>1329</v>
      </c>
      <c r="L2856" s="1011" t="s">
        <v>47</v>
      </c>
      <c r="M2856" s="1011" t="s">
        <v>198</v>
      </c>
      <c r="N2856" s="1011">
        <v>104</v>
      </c>
      <c r="O2856" s="1011">
        <v>72</v>
      </c>
      <c r="P2856" s="1011">
        <v>5856.11</v>
      </c>
      <c r="Q2856" s="1011">
        <v>17724.7</v>
      </c>
      <c r="R2856" s="1011">
        <v>946.62</v>
      </c>
      <c r="S2856" s="1011">
        <v>693.95063254000002</v>
      </c>
      <c r="T2856" s="1011">
        <v>0</v>
      </c>
      <c r="U2856" s="1011">
        <v>0</v>
      </c>
      <c r="V2856" s="1011">
        <v>946.62</v>
      </c>
      <c r="W2856" s="1011" t="s">
        <v>1422</v>
      </c>
      <c r="X2856" s="1011" t="s">
        <v>1331</v>
      </c>
      <c r="Y2856" s="1011" t="s">
        <v>2460</v>
      </c>
      <c r="AA2856" s="1011" t="s">
        <v>2461</v>
      </c>
      <c r="AB2856" s="1011" t="s">
        <v>140</v>
      </c>
    </row>
    <row r="2857" spans="1:28" x14ac:dyDescent="0.25">
      <c r="A2857" s="1011">
        <v>74133471</v>
      </c>
      <c r="B2857" s="1011" t="s">
        <v>2248</v>
      </c>
      <c r="C2857" s="1011" t="s">
        <v>1326</v>
      </c>
      <c r="D2857" s="1011" t="s">
        <v>1</v>
      </c>
      <c r="E2857" s="1011" t="s">
        <v>135</v>
      </c>
      <c r="F2857" s="1011" t="s">
        <v>14</v>
      </c>
      <c r="G2857" s="1011" t="s">
        <v>14</v>
      </c>
      <c r="H2857" s="1011" t="s">
        <v>89</v>
      </c>
      <c r="I2857" s="1011" t="s">
        <v>2249</v>
      </c>
      <c r="J2857" s="1011" t="s">
        <v>2250</v>
      </c>
      <c r="K2857" s="1011" t="s">
        <v>1329</v>
      </c>
      <c r="L2857" s="1011" t="s">
        <v>47</v>
      </c>
      <c r="M2857" s="1011" t="s">
        <v>198</v>
      </c>
      <c r="N2857" s="1011">
        <v>85</v>
      </c>
      <c r="O2857" s="1011">
        <v>14</v>
      </c>
      <c r="P2857" s="1011">
        <v>994.18</v>
      </c>
      <c r="Q2857" s="1011">
        <v>2928.94</v>
      </c>
      <c r="R2857" s="1011">
        <v>917.84</v>
      </c>
      <c r="S2857" s="1011">
        <v>239.80317989</v>
      </c>
      <c r="T2857" s="1011">
        <v>0</v>
      </c>
      <c r="U2857" s="1011">
        <v>0</v>
      </c>
      <c r="V2857" s="1011">
        <v>917.84</v>
      </c>
      <c r="W2857" s="1011" t="s">
        <v>2251</v>
      </c>
      <c r="X2857" s="1011" t="s">
        <v>1331</v>
      </c>
      <c r="Y2857" s="1011" t="s">
        <v>2252</v>
      </c>
      <c r="AA2857" s="1011" t="s">
        <v>2253</v>
      </c>
      <c r="AB2857" s="1011" t="s">
        <v>140</v>
      </c>
    </row>
    <row r="2858" spans="1:28" x14ac:dyDescent="0.25">
      <c r="A2858" s="1011">
        <v>24229528</v>
      </c>
      <c r="B2858" s="1011" t="s">
        <v>1866</v>
      </c>
      <c r="C2858" s="1011" t="s">
        <v>1326</v>
      </c>
      <c r="D2858" s="1011" t="s">
        <v>1</v>
      </c>
      <c r="E2858" s="1011" t="s">
        <v>135</v>
      </c>
      <c r="F2858" s="1011" t="s">
        <v>20</v>
      </c>
      <c r="G2858" s="1011" t="s">
        <v>20</v>
      </c>
      <c r="H2858" s="1011" t="s">
        <v>97</v>
      </c>
      <c r="I2858" s="1011" t="s">
        <v>1867</v>
      </c>
      <c r="J2858" s="1011" t="s">
        <v>1868</v>
      </c>
      <c r="K2858" s="1011" t="s">
        <v>1329</v>
      </c>
      <c r="L2858" s="1011" t="s">
        <v>47</v>
      </c>
      <c r="M2858" s="1011" t="s">
        <v>198</v>
      </c>
      <c r="N2858" s="1011">
        <v>271.7672</v>
      </c>
      <c r="O2858" s="1011">
        <v>126.66719999999999</v>
      </c>
      <c r="P2858" s="1011">
        <v>6883.89</v>
      </c>
      <c r="Q2858" s="1011">
        <v>6692.92</v>
      </c>
      <c r="R2858" s="1011">
        <v>1182.46082125</v>
      </c>
      <c r="S2858" s="1011">
        <v>1233.59789492</v>
      </c>
      <c r="T2858" s="1011">
        <v>0.12082125000000001</v>
      </c>
      <c r="U2858" s="1011">
        <v>0</v>
      </c>
      <c r="V2858" s="1011">
        <v>1182.3399999999999</v>
      </c>
      <c r="W2858" s="1011" t="s">
        <v>1869</v>
      </c>
      <c r="X2858" s="1011" t="s">
        <v>1331</v>
      </c>
      <c r="Y2858" s="1011" t="s">
        <v>1870</v>
      </c>
      <c r="AA2858" s="1011" t="s">
        <v>1871</v>
      </c>
      <c r="AB2858" s="1011" t="s">
        <v>140</v>
      </c>
    </row>
    <row r="2859" spans="1:28" x14ac:dyDescent="0.25">
      <c r="A2859" s="1011">
        <v>34137794</v>
      </c>
      <c r="B2859" s="1011" t="s">
        <v>1520</v>
      </c>
      <c r="C2859" s="1011" t="s">
        <v>1326</v>
      </c>
      <c r="D2859" s="1011" t="s">
        <v>1</v>
      </c>
      <c r="E2859" s="1011" t="s">
        <v>135</v>
      </c>
      <c r="F2859" s="1011" t="s">
        <v>14</v>
      </c>
      <c r="G2859" s="1011" t="s">
        <v>14</v>
      </c>
      <c r="H2859" s="1011" t="s">
        <v>94</v>
      </c>
      <c r="I2859" s="1011" t="s">
        <v>1521</v>
      </c>
      <c r="J2859" s="1011" t="s">
        <v>1522</v>
      </c>
      <c r="K2859" s="1011" t="s">
        <v>1329</v>
      </c>
      <c r="L2859" s="1011" t="s">
        <v>47</v>
      </c>
      <c r="M2859" s="1011" t="s">
        <v>198</v>
      </c>
      <c r="N2859" s="1011">
        <v>615</v>
      </c>
      <c r="O2859" s="1011">
        <v>426</v>
      </c>
      <c r="P2859" s="1011">
        <v>18733.5</v>
      </c>
      <c r="Q2859" s="1011">
        <v>14984.33</v>
      </c>
      <c r="R2859" s="1011">
        <v>3451.36</v>
      </c>
      <c r="S2859" s="1011">
        <v>1827.0807697099999</v>
      </c>
      <c r="T2859" s="1011">
        <v>0</v>
      </c>
      <c r="U2859" s="1011">
        <v>0</v>
      </c>
      <c r="V2859" s="1011">
        <v>3402.16</v>
      </c>
      <c r="W2859" s="1011" t="s">
        <v>1523</v>
      </c>
      <c r="X2859" s="1011" t="s">
        <v>1331</v>
      </c>
      <c r="Y2859" s="1011" t="s">
        <v>1524</v>
      </c>
      <c r="AA2859" s="1011" t="s">
        <v>1525</v>
      </c>
      <c r="AB2859" s="1011" t="s">
        <v>140</v>
      </c>
    </row>
    <row r="2860" spans="1:28" x14ac:dyDescent="0.25">
      <c r="A2860" s="1011">
        <v>14270797</v>
      </c>
      <c r="B2860" s="1011" t="s">
        <v>2424</v>
      </c>
      <c r="C2860" s="1011" t="s">
        <v>1326</v>
      </c>
      <c r="D2860" s="1011" t="s">
        <v>1</v>
      </c>
      <c r="E2860" s="1011" t="s">
        <v>135</v>
      </c>
      <c r="F2860" s="1011" t="s">
        <v>34</v>
      </c>
      <c r="G2860" s="1011" t="s">
        <v>34</v>
      </c>
      <c r="H2860" s="1011" t="s">
        <v>88</v>
      </c>
      <c r="I2860" s="1011" t="s">
        <v>1462</v>
      </c>
      <c r="J2860" s="1011" t="s">
        <v>1463</v>
      </c>
      <c r="K2860" s="1011" t="s">
        <v>1329</v>
      </c>
      <c r="L2860" s="1011" t="s">
        <v>47</v>
      </c>
      <c r="M2860" s="1011" t="s">
        <v>198</v>
      </c>
      <c r="N2860" s="1011">
        <v>110</v>
      </c>
      <c r="O2860" s="1011">
        <v>16</v>
      </c>
      <c r="P2860" s="1011">
        <v>1226</v>
      </c>
      <c r="Q2860" s="1011">
        <v>9112.7999999999993</v>
      </c>
      <c r="R2860" s="1011">
        <v>2142.31</v>
      </c>
      <c r="S2860" s="1011">
        <v>958.23340358999997</v>
      </c>
      <c r="T2860" s="1011">
        <v>0</v>
      </c>
      <c r="U2860" s="1011">
        <v>0</v>
      </c>
      <c r="V2860" s="1011">
        <v>2142.31</v>
      </c>
      <c r="W2860" s="1011" t="s">
        <v>1464</v>
      </c>
      <c r="X2860" s="1011" t="s">
        <v>1331</v>
      </c>
      <c r="Y2860" s="1011" t="s">
        <v>2425</v>
      </c>
      <c r="AA2860" s="1011" t="s">
        <v>2081</v>
      </c>
      <c r="AB2860" s="1011" t="s">
        <v>140</v>
      </c>
    </row>
    <row r="2861" spans="1:28" x14ac:dyDescent="0.25">
      <c r="A2861" s="1011">
        <v>13768593</v>
      </c>
      <c r="B2861" s="1011" t="s">
        <v>2132</v>
      </c>
      <c r="C2861" s="1011" t="s">
        <v>1326</v>
      </c>
      <c r="D2861" s="1011" t="s">
        <v>1</v>
      </c>
      <c r="E2861" s="1011" t="s">
        <v>135</v>
      </c>
      <c r="F2861" s="1011" t="s">
        <v>6</v>
      </c>
      <c r="G2861" s="1011" t="s">
        <v>6</v>
      </c>
      <c r="H2861" s="1011" t="s">
        <v>90</v>
      </c>
      <c r="I2861" s="1011" t="s">
        <v>2133</v>
      </c>
      <c r="J2861" s="1011" t="s">
        <v>1703</v>
      </c>
      <c r="K2861" s="1011" t="s">
        <v>1329</v>
      </c>
      <c r="L2861" s="1011" t="s">
        <v>47</v>
      </c>
      <c r="M2861" s="1011" t="s">
        <v>198</v>
      </c>
      <c r="N2861" s="1011">
        <v>75</v>
      </c>
      <c r="O2861" s="1011">
        <v>53</v>
      </c>
      <c r="P2861" s="1011">
        <v>1992.01</v>
      </c>
      <c r="Q2861" s="1011">
        <v>4615.47</v>
      </c>
      <c r="R2861" s="1011">
        <v>625.87</v>
      </c>
      <c r="S2861" s="1011">
        <v>389.67635473000001</v>
      </c>
      <c r="T2861" s="1011">
        <v>0</v>
      </c>
      <c r="U2861" s="1011">
        <v>0</v>
      </c>
      <c r="V2861" s="1011">
        <v>625.87</v>
      </c>
      <c r="W2861" s="1011" t="s">
        <v>1704</v>
      </c>
      <c r="X2861" s="1011" t="s">
        <v>1331</v>
      </c>
      <c r="Y2861" s="1011" t="s">
        <v>2134</v>
      </c>
      <c r="AA2861" s="1011" t="s">
        <v>2135</v>
      </c>
      <c r="AB2861" s="1011" t="s">
        <v>140</v>
      </c>
    </row>
    <row r="2862" spans="1:28" x14ac:dyDescent="0.25">
      <c r="A2862" s="1011">
        <v>24079261</v>
      </c>
      <c r="B2862" s="1011" t="s">
        <v>2010</v>
      </c>
      <c r="C2862" s="1011" t="s">
        <v>1326</v>
      </c>
      <c r="D2862" s="1011" t="s">
        <v>1</v>
      </c>
      <c r="E2862" s="1011" t="s">
        <v>135</v>
      </c>
      <c r="F2862" s="1011" t="s">
        <v>14</v>
      </c>
      <c r="G2862" s="1011" t="s">
        <v>14</v>
      </c>
      <c r="H2862" s="1011" t="s">
        <v>89</v>
      </c>
      <c r="I2862" s="1011" t="s">
        <v>2011</v>
      </c>
      <c r="J2862" s="1011" t="s">
        <v>1439</v>
      </c>
      <c r="K2862" s="1011" t="s">
        <v>1329</v>
      </c>
      <c r="L2862" s="1011" t="s">
        <v>47</v>
      </c>
      <c r="M2862" s="1011" t="s">
        <v>198</v>
      </c>
      <c r="N2862" s="1011">
        <v>56</v>
      </c>
      <c r="O2862" s="1011">
        <v>36</v>
      </c>
      <c r="P2862" s="1011">
        <v>575.25</v>
      </c>
      <c r="Q2862" s="1011">
        <v>2373.2800000000002</v>
      </c>
      <c r="R2862" s="1011">
        <v>738.36504155</v>
      </c>
      <c r="S2862" s="1011">
        <v>305.44523975999999</v>
      </c>
      <c r="T2862" s="1011">
        <v>5.0415499999999997E-3</v>
      </c>
      <c r="U2862" s="1011">
        <v>0</v>
      </c>
      <c r="V2862" s="1011">
        <v>738.36</v>
      </c>
      <c r="W2862" s="1011" t="s">
        <v>1440</v>
      </c>
      <c r="X2862" s="1011" t="s">
        <v>1331</v>
      </c>
      <c r="Y2862" s="1011" t="s">
        <v>2012</v>
      </c>
      <c r="AA2862" s="1011" t="s">
        <v>2013</v>
      </c>
      <c r="AB2862" s="1011" t="s">
        <v>140</v>
      </c>
    </row>
    <row r="2863" spans="1:28" x14ac:dyDescent="0.25">
      <c r="A2863" s="1011">
        <v>33788845</v>
      </c>
      <c r="B2863" s="1011" t="s">
        <v>1461</v>
      </c>
      <c r="C2863" s="1011" t="s">
        <v>1326</v>
      </c>
      <c r="D2863" s="1011" t="s">
        <v>1</v>
      </c>
      <c r="E2863" s="1011" t="s">
        <v>135</v>
      </c>
      <c r="F2863" s="1011" t="s">
        <v>20</v>
      </c>
      <c r="G2863" s="1011" t="s">
        <v>20</v>
      </c>
      <c r="H2863" s="1011" t="s">
        <v>93</v>
      </c>
      <c r="I2863" s="1011" t="s">
        <v>1462</v>
      </c>
      <c r="J2863" s="1011" t="s">
        <v>1463</v>
      </c>
      <c r="K2863" s="1011" t="s">
        <v>1329</v>
      </c>
      <c r="L2863" s="1011" t="s">
        <v>47</v>
      </c>
      <c r="M2863" s="1011" t="s">
        <v>198</v>
      </c>
      <c r="N2863" s="1011">
        <v>444.5</v>
      </c>
      <c r="O2863" s="1011">
        <v>105.5</v>
      </c>
      <c r="P2863" s="1011">
        <v>14061.14</v>
      </c>
      <c r="Q2863" s="1011">
        <v>10559.94</v>
      </c>
      <c r="R2863" s="1011">
        <v>1265.4000000000001</v>
      </c>
      <c r="S2863" s="1011">
        <v>1075.34497149</v>
      </c>
      <c r="T2863" s="1011">
        <v>0</v>
      </c>
      <c r="U2863" s="1011">
        <v>0</v>
      </c>
      <c r="V2863" s="1011">
        <v>1265.4000000000001</v>
      </c>
      <c r="W2863" s="1011" t="s">
        <v>1464</v>
      </c>
      <c r="X2863" s="1011" t="s">
        <v>1331</v>
      </c>
      <c r="Y2863" s="1011" t="s">
        <v>1465</v>
      </c>
      <c r="AA2863" s="1011" t="s">
        <v>1466</v>
      </c>
      <c r="AB2863" s="1011" t="s">
        <v>140</v>
      </c>
    </row>
    <row r="2864" spans="1:28" x14ac:dyDescent="0.25">
      <c r="A2864" s="1011">
        <v>3929775</v>
      </c>
      <c r="B2864" s="1011" t="s">
        <v>2501</v>
      </c>
      <c r="C2864" s="1011" t="s">
        <v>1326</v>
      </c>
      <c r="D2864" s="1011" t="s">
        <v>1</v>
      </c>
      <c r="E2864" s="1011" t="s">
        <v>135</v>
      </c>
      <c r="F2864" s="1011" t="s">
        <v>34</v>
      </c>
      <c r="G2864" s="1011" t="s">
        <v>34</v>
      </c>
      <c r="H2864" s="1011" t="s">
        <v>97</v>
      </c>
      <c r="I2864" s="1011" t="s">
        <v>2105</v>
      </c>
      <c r="J2864" s="1011" t="s">
        <v>2106</v>
      </c>
      <c r="K2864" s="1011" t="s">
        <v>1329</v>
      </c>
      <c r="L2864" s="1011" t="s">
        <v>47</v>
      </c>
      <c r="M2864" s="1011" t="s">
        <v>198</v>
      </c>
      <c r="N2864" s="1011">
        <v>232.501</v>
      </c>
      <c r="O2864" s="1011">
        <v>159.50059999999999</v>
      </c>
      <c r="P2864" s="1011">
        <v>6236.36</v>
      </c>
      <c r="Q2864" s="1011">
        <v>9349.81</v>
      </c>
      <c r="R2864" s="1011">
        <v>2118.55353651</v>
      </c>
      <c r="S2864" s="1011">
        <v>1893.7668940599999</v>
      </c>
      <c r="T2864" s="1011">
        <v>-0.15646349000000001</v>
      </c>
      <c r="U2864" s="1011">
        <v>0</v>
      </c>
      <c r="V2864" s="1011">
        <v>2118.71</v>
      </c>
      <c r="W2864" s="1011" t="s">
        <v>2502</v>
      </c>
      <c r="X2864" s="1011" t="s">
        <v>1331</v>
      </c>
      <c r="Y2864" s="1011" t="s">
        <v>2503</v>
      </c>
      <c r="AA2864" s="1011" t="s">
        <v>2504</v>
      </c>
      <c r="AB2864" s="1011" t="s">
        <v>140</v>
      </c>
    </row>
    <row r="2865" spans="1:28" x14ac:dyDescent="0.25">
      <c r="A2865" s="1011">
        <v>84169713</v>
      </c>
      <c r="B2865" s="1011" t="s">
        <v>1863</v>
      </c>
      <c r="C2865" s="1011" t="s">
        <v>1326</v>
      </c>
      <c r="D2865" s="1011" t="s">
        <v>1</v>
      </c>
      <c r="E2865" s="1011" t="s">
        <v>135</v>
      </c>
      <c r="F2865" s="1011" t="s">
        <v>6</v>
      </c>
      <c r="G2865" s="1011" t="s">
        <v>6</v>
      </c>
      <c r="H2865" s="1011" t="s">
        <v>97</v>
      </c>
      <c r="I2865" s="1011" t="s">
        <v>1595</v>
      </c>
      <c r="J2865" s="1011" t="s">
        <v>1596</v>
      </c>
      <c r="K2865" s="1011" t="s">
        <v>1329</v>
      </c>
      <c r="L2865" s="1011" t="s">
        <v>47</v>
      </c>
      <c r="M2865" s="1011" t="s">
        <v>198</v>
      </c>
      <c r="N2865" s="1011">
        <v>287.46660000000003</v>
      </c>
      <c r="O2865" s="1011">
        <v>192.16659999999999</v>
      </c>
      <c r="P2865" s="1011">
        <v>6269.99</v>
      </c>
      <c r="Q2865" s="1011">
        <v>9430.93</v>
      </c>
      <c r="R2865" s="1011">
        <v>2313.3732229500001</v>
      </c>
      <c r="S2865" s="1011">
        <v>1560.1655945299999</v>
      </c>
      <c r="T2865" s="1011">
        <v>-5.6777050000000003E-2</v>
      </c>
      <c r="U2865" s="1011">
        <v>0</v>
      </c>
      <c r="V2865" s="1011">
        <v>2313.4299999999998</v>
      </c>
      <c r="W2865" s="1011" t="s">
        <v>1597</v>
      </c>
      <c r="X2865" s="1011" t="s">
        <v>1331</v>
      </c>
      <c r="Y2865" s="1011" t="s">
        <v>1864</v>
      </c>
      <c r="AA2865" s="1011" t="s">
        <v>1865</v>
      </c>
      <c r="AB2865" s="1011" t="s">
        <v>140</v>
      </c>
    </row>
    <row r="2866" spans="1:28" x14ac:dyDescent="0.25">
      <c r="A2866" s="1011">
        <v>84157304</v>
      </c>
      <c r="B2866" s="1011" t="s">
        <v>1983</v>
      </c>
      <c r="C2866" s="1011" t="s">
        <v>1326</v>
      </c>
      <c r="D2866" s="1011" t="s">
        <v>1</v>
      </c>
      <c r="E2866" s="1011" t="s">
        <v>135</v>
      </c>
      <c r="F2866" s="1011" t="s">
        <v>11</v>
      </c>
      <c r="G2866" s="1011" t="s">
        <v>11</v>
      </c>
      <c r="H2866" s="1011" t="s">
        <v>97</v>
      </c>
      <c r="I2866" s="1011" t="s">
        <v>1984</v>
      </c>
      <c r="J2866" s="1011" t="s">
        <v>1985</v>
      </c>
      <c r="K2866" s="1011" t="s">
        <v>1329</v>
      </c>
      <c r="L2866" s="1011" t="s">
        <v>47</v>
      </c>
      <c r="M2866" s="1011" t="s">
        <v>198</v>
      </c>
      <c r="N2866" s="1011">
        <v>2017.7997</v>
      </c>
      <c r="O2866" s="1011">
        <v>1165.8334</v>
      </c>
      <c r="P2866" s="1011">
        <v>50869.4</v>
      </c>
      <c r="Q2866" s="1011">
        <v>53295.199999999997</v>
      </c>
      <c r="R2866" s="1011">
        <v>4962.53497702</v>
      </c>
      <c r="S2866" s="1011">
        <v>12444.435612859999</v>
      </c>
      <c r="T2866" s="1011">
        <v>-1.0250229799999999</v>
      </c>
      <c r="U2866" s="1011">
        <v>0</v>
      </c>
      <c r="V2866" s="1011">
        <v>4963.5600000000004</v>
      </c>
      <c r="W2866" s="1011" t="s">
        <v>10</v>
      </c>
      <c r="X2866" s="1011" t="s">
        <v>1331</v>
      </c>
      <c r="Y2866" s="1011" t="s">
        <v>1986</v>
      </c>
      <c r="AA2866" s="1011" t="s">
        <v>1921</v>
      </c>
      <c r="AB2866" s="1011" t="s">
        <v>140</v>
      </c>
    </row>
    <row r="2867" spans="1:28" x14ac:dyDescent="0.25">
      <c r="A2867" s="1011">
        <v>83754820</v>
      </c>
      <c r="B2867" s="1011" t="s">
        <v>2405</v>
      </c>
      <c r="C2867" s="1011" t="s">
        <v>1326</v>
      </c>
      <c r="D2867" s="1011" t="s">
        <v>1</v>
      </c>
      <c r="E2867" s="1011" t="s">
        <v>135</v>
      </c>
      <c r="F2867" s="1011" t="s">
        <v>38</v>
      </c>
      <c r="G2867" s="1011" t="s">
        <v>38</v>
      </c>
      <c r="H2867" s="1011" t="s">
        <v>97</v>
      </c>
      <c r="I2867" s="1011" t="s">
        <v>2261</v>
      </c>
      <c r="J2867" s="1011" t="s">
        <v>1445</v>
      </c>
      <c r="K2867" s="1011" t="s">
        <v>1329</v>
      </c>
      <c r="L2867" s="1011" t="s">
        <v>47</v>
      </c>
      <c r="M2867" s="1011" t="s">
        <v>198</v>
      </c>
      <c r="N2867" s="1011">
        <v>438</v>
      </c>
      <c r="O2867" s="1011">
        <v>292</v>
      </c>
      <c r="P2867" s="1011">
        <v>12446.02</v>
      </c>
      <c r="Q2867" s="1011">
        <v>12123.65</v>
      </c>
      <c r="R2867" s="1011">
        <v>538.75497701999996</v>
      </c>
      <c r="S2867" s="1011">
        <v>2321.0734765000002</v>
      </c>
      <c r="T2867" s="1011">
        <v>-1.0250229799999999</v>
      </c>
      <c r="U2867" s="1011">
        <v>0</v>
      </c>
      <c r="V2867" s="1011">
        <v>539.78</v>
      </c>
      <c r="W2867" s="1011" t="s">
        <v>1446</v>
      </c>
      <c r="X2867" s="1011" t="s">
        <v>1331</v>
      </c>
      <c r="Y2867" s="1011" t="s">
        <v>2406</v>
      </c>
      <c r="AA2867" s="1011" t="s">
        <v>2407</v>
      </c>
      <c r="AB2867" s="1011" t="s">
        <v>140</v>
      </c>
    </row>
    <row r="2868" spans="1:28" x14ac:dyDescent="0.25">
      <c r="A2868" s="1011">
        <v>64237621</v>
      </c>
      <c r="B2868" s="1011" t="s">
        <v>1834</v>
      </c>
      <c r="C2868" s="1011" t="s">
        <v>1326</v>
      </c>
      <c r="D2868" s="1011" t="s">
        <v>1</v>
      </c>
      <c r="E2868" s="1011" t="s">
        <v>135</v>
      </c>
      <c r="F2868" s="1011" t="s">
        <v>34</v>
      </c>
      <c r="G2868" s="1011" t="s">
        <v>34</v>
      </c>
      <c r="H2868" s="1011" t="s">
        <v>102</v>
      </c>
      <c r="I2868" s="1011" t="s">
        <v>1835</v>
      </c>
      <c r="J2868" s="1011" t="s">
        <v>1354</v>
      </c>
      <c r="K2868" s="1011" t="s">
        <v>1329</v>
      </c>
      <c r="L2868" s="1011" t="s">
        <v>47</v>
      </c>
      <c r="M2868" s="1011" t="s">
        <v>198</v>
      </c>
      <c r="N2868" s="1011">
        <v>503</v>
      </c>
      <c r="O2868" s="1011">
        <v>140</v>
      </c>
      <c r="P2868" s="1011">
        <v>9909.1200000000008</v>
      </c>
      <c r="Q2868" s="1011">
        <v>18372.53</v>
      </c>
      <c r="R2868" s="1011">
        <v>1493.79837602</v>
      </c>
      <c r="S2868" s="1011">
        <v>3031.58834574</v>
      </c>
      <c r="T2868" s="1011">
        <v>21.048376019999999</v>
      </c>
      <c r="U2868" s="1011">
        <v>0</v>
      </c>
      <c r="V2868" s="1011">
        <v>1472.75</v>
      </c>
      <c r="W2868" s="1011" t="s">
        <v>1355</v>
      </c>
      <c r="X2868" s="1011" t="s">
        <v>1331</v>
      </c>
      <c r="Y2868" s="1011" t="s">
        <v>1836</v>
      </c>
      <c r="AA2868" s="1011" t="s">
        <v>1837</v>
      </c>
      <c r="AB2868" s="1011" t="s">
        <v>140</v>
      </c>
    </row>
    <row r="2869" spans="1:28" x14ac:dyDescent="0.25">
      <c r="A2869" s="1011">
        <v>43756410</v>
      </c>
      <c r="B2869" s="1011" t="s">
        <v>1943</v>
      </c>
      <c r="C2869" s="1011" t="s">
        <v>1326</v>
      </c>
      <c r="D2869" s="1011" t="s">
        <v>1</v>
      </c>
      <c r="E2869" s="1011" t="s">
        <v>135</v>
      </c>
      <c r="F2869" s="1011" t="s">
        <v>14</v>
      </c>
      <c r="G2869" s="1011" t="s">
        <v>14</v>
      </c>
      <c r="H2869" s="1011" t="s">
        <v>97</v>
      </c>
      <c r="I2869" s="1011" t="s">
        <v>1620</v>
      </c>
      <c r="J2869" s="1011" t="s">
        <v>1621</v>
      </c>
      <c r="K2869" s="1011" t="s">
        <v>1329</v>
      </c>
      <c r="L2869" s="1011" t="s">
        <v>47</v>
      </c>
      <c r="M2869" s="1011" t="s">
        <v>198</v>
      </c>
      <c r="N2869" s="1011">
        <v>580.41669999999999</v>
      </c>
      <c r="O2869" s="1011">
        <v>244</v>
      </c>
      <c r="P2869" s="1011">
        <v>16351.06</v>
      </c>
      <c r="Q2869" s="1011">
        <v>21945.25</v>
      </c>
      <c r="R2869" s="1011">
        <v>3761.7873441000002</v>
      </c>
      <c r="S2869" s="1011">
        <v>2885.1711037</v>
      </c>
      <c r="T2869" s="1011">
        <v>-0.22265589999999999</v>
      </c>
      <c r="U2869" s="1011">
        <v>0</v>
      </c>
      <c r="V2869" s="1011">
        <v>3762.01</v>
      </c>
      <c r="W2869" s="1011" t="s">
        <v>1622</v>
      </c>
      <c r="X2869" s="1011" t="s">
        <v>1331</v>
      </c>
      <c r="Y2869" s="1011" t="s">
        <v>1944</v>
      </c>
      <c r="AA2869" s="1011" t="s">
        <v>1945</v>
      </c>
      <c r="AB2869" s="1011" t="s">
        <v>140</v>
      </c>
    </row>
    <row r="2870" spans="1:28" x14ac:dyDescent="0.25">
      <c r="A2870" s="1011">
        <v>44143477</v>
      </c>
      <c r="B2870" s="1011" t="s">
        <v>1845</v>
      </c>
      <c r="C2870" s="1011" t="s">
        <v>1326</v>
      </c>
      <c r="D2870" s="1011" t="s">
        <v>1</v>
      </c>
      <c r="E2870" s="1011" t="s">
        <v>135</v>
      </c>
      <c r="F2870" s="1011" t="s">
        <v>14</v>
      </c>
      <c r="G2870" s="1011" t="s">
        <v>14</v>
      </c>
      <c r="H2870" s="1011" t="s">
        <v>529</v>
      </c>
      <c r="I2870" s="1011" t="s">
        <v>1410</v>
      </c>
      <c r="J2870" s="1011" t="s">
        <v>1411</v>
      </c>
      <c r="K2870" s="1011" t="s">
        <v>1329</v>
      </c>
      <c r="L2870" s="1011" t="s">
        <v>47</v>
      </c>
      <c r="M2870" s="1011" t="s">
        <v>198</v>
      </c>
      <c r="N2870" s="1011">
        <v>641</v>
      </c>
      <c r="O2870" s="1011">
        <v>601</v>
      </c>
      <c r="P2870" s="1011">
        <v>10337.370000000001</v>
      </c>
      <c r="Q2870" s="1011">
        <v>110769.42</v>
      </c>
      <c r="R2870" s="1011">
        <v>2406.4404035299999</v>
      </c>
      <c r="S2870" s="1011">
        <v>1469.3646766500001</v>
      </c>
      <c r="T2870" s="1011">
        <v>12253.70040353</v>
      </c>
      <c r="U2870" s="1011">
        <v>0</v>
      </c>
      <c r="V2870" s="1011">
        <v>3444.67</v>
      </c>
      <c r="W2870" s="1011" t="s">
        <v>80</v>
      </c>
      <c r="X2870" s="1011" t="s">
        <v>1331</v>
      </c>
      <c r="Y2870" s="1011" t="s">
        <v>1846</v>
      </c>
      <c r="AA2870" s="1011" t="s">
        <v>1847</v>
      </c>
      <c r="AB2870" s="1011" t="s">
        <v>140</v>
      </c>
    </row>
    <row r="2871" spans="1:28" x14ac:dyDescent="0.25">
      <c r="A2871" s="1011">
        <v>84157304</v>
      </c>
      <c r="B2871" s="1011" t="s">
        <v>1983</v>
      </c>
      <c r="C2871" s="1011" t="s">
        <v>1326</v>
      </c>
      <c r="D2871" s="1011" t="s">
        <v>1</v>
      </c>
      <c r="E2871" s="1011" t="s">
        <v>135</v>
      </c>
      <c r="F2871" s="1011" t="s">
        <v>11</v>
      </c>
      <c r="G2871" s="1011" t="s">
        <v>11</v>
      </c>
      <c r="H2871" s="1011" t="s">
        <v>90</v>
      </c>
      <c r="I2871" s="1011" t="s">
        <v>1984</v>
      </c>
      <c r="J2871" s="1011" t="s">
        <v>1985</v>
      </c>
      <c r="K2871" s="1011" t="s">
        <v>1329</v>
      </c>
      <c r="L2871" s="1011" t="s">
        <v>47</v>
      </c>
      <c r="M2871" s="1011" t="s">
        <v>198</v>
      </c>
      <c r="N2871" s="1011">
        <v>581</v>
      </c>
      <c r="O2871" s="1011">
        <v>577</v>
      </c>
      <c r="P2871" s="1011">
        <v>17620</v>
      </c>
      <c r="Q2871" s="1011">
        <v>47411.92</v>
      </c>
      <c r="R2871" s="1011">
        <v>3662.43</v>
      </c>
      <c r="S2871" s="1011">
        <v>2553.4031754799998</v>
      </c>
      <c r="T2871" s="1011">
        <v>0</v>
      </c>
      <c r="U2871" s="1011">
        <v>216.34</v>
      </c>
      <c r="V2871" s="1011">
        <v>3878.77</v>
      </c>
      <c r="W2871" s="1011" t="s">
        <v>10</v>
      </c>
      <c r="X2871" s="1011" t="s">
        <v>1331</v>
      </c>
      <c r="Y2871" s="1011" t="s">
        <v>1986</v>
      </c>
      <c r="AA2871" s="1011" t="s">
        <v>1921</v>
      </c>
      <c r="AB2871" s="1011" t="s">
        <v>140</v>
      </c>
    </row>
    <row r="2872" spans="1:28" x14ac:dyDescent="0.25">
      <c r="A2872" s="1011">
        <v>34129312</v>
      </c>
      <c r="B2872" s="1011" t="s">
        <v>1625</v>
      </c>
      <c r="C2872" s="1011" t="s">
        <v>1326</v>
      </c>
      <c r="D2872" s="1011" t="s">
        <v>1</v>
      </c>
      <c r="E2872" s="1011" t="s">
        <v>135</v>
      </c>
      <c r="F2872" s="1011" t="s">
        <v>14</v>
      </c>
      <c r="G2872" s="1011" t="s">
        <v>14</v>
      </c>
      <c r="H2872" s="1011" t="s">
        <v>99</v>
      </c>
      <c r="I2872" s="1011" t="s">
        <v>1626</v>
      </c>
      <c r="J2872" s="1011" t="s">
        <v>1481</v>
      </c>
      <c r="K2872" s="1011" t="s">
        <v>1329</v>
      </c>
      <c r="L2872" s="1011" t="s">
        <v>47</v>
      </c>
      <c r="M2872" s="1011" t="s">
        <v>198</v>
      </c>
      <c r="N2872" s="1011">
        <v>267</v>
      </c>
      <c r="O2872" s="1011">
        <v>51</v>
      </c>
      <c r="P2872" s="1011">
        <v>5109</v>
      </c>
      <c r="Q2872" s="1011">
        <v>4604.66</v>
      </c>
      <c r="R2872" s="1011">
        <v>-410.81</v>
      </c>
      <c r="S2872" s="1011">
        <v>295.12200325999999</v>
      </c>
      <c r="T2872" s="1011">
        <v>0</v>
      </c>
      <c r="U2872" s="1011">
        <v>615.04999999999995</v>
      </c>
      <c r="V2872" s="1011">
        <v>444.74</v>
      </c>
      <c r="W2872" s="1011" t="s">
        <v>1482</v>
      </c>
      <c r="X2872" s="1011" t="s">
        <v>1331</v>
      </c>
      <c r="Y2872" s="1011" t="s">
        <v>1627</v>
      </c>
      <c r="AA2872" s="1011" t="s">
        <v>1628</v>
      </c>
      <c r="AB2872" s="1011" t="s">
        <v>140</v>
      </c>
    </row>
    <row r="2873" spans="1:28" x14ac:dyDescent="0.25">
      <c r="A2873" s="1011">
        <v>54253646</v>
      </c>
      <c r="B2873" s="1011" t="s">
        <v>1745</v>
      </c>
      <c r="C2873" s="1011" t="s">
        <v>1326</v>
      </c>
      <c r="D2873" s="1011" t="s">
        <v>1</v>
      </c>
      <c r="E2873" s="1011" t="s">
        <v>135</v>
      </c>
      <c r="F2873" s="1011" t="s">
        <v>6</v>
      </c>
      <c r="G2873" s="1011" t="s">
        <v>6</v>
      </c>
      <c r="H2873" s="1011" t="s">
        <v>91</v>
      </c>
      <c r="I2873" s="1011" t="s">
        <v>1746</v>
      </c>
      <c r="J2873" s="1011" t="s">
        <v>1405</v>
      </c>
      <c r="K2873" s="1011" t="s">
        <v>1329</v>
      </c>
      <c r="L2873" s="1011" t="s">
        <v>47</v>
      </c>
      <c r="M2873" s="1011" t="s">
        <v>198</v>
      </c>
      <c r="N2873" s="1011">
        <v>150</v>
      </c>
      <c r="O2873" s="1011">
        <v>18</v>
      </c>
      <c r="P2873" s="1011">
        <v>4417.32</v>
      </c>
      <c r="Q2873" s="1011">
        <v>13267.38</v>
      </c>
      <c r="R2873" s="1011">
        <v>2052.87053513</v>
      </c>
      <c r="S2873" s="1011">
        <v>665.46537814999999</v>
      </c>
      <c r="T2873" s="1011">
        <v>5.3512999999999998E-4</v>
      </c>
      <c r="U2873" s="1011">
        <v>0</v>
      </c>
      <c r="V2873" s="1011">
        <v>2052.87</v>
      </c>
      <c r="W2873" s="1011" t="s">
        <v>1406</v>
      </c>
      <c r="X2873" s="1011" t="s">
        <v>1331</v>
      </c>
      <c r="Y2873" s="1011" t="s">
        <v>1747</v>
      </c>
      <c r="Z2873" s="1011" t="s">
        <v>1748</v>
      </c>
      <c r="AA2873" s="1011" t="s">
        <v>1749</v>
      </c>
      <c r="AB2873" s="1011" t="s">
        <v>140</v>
      </c>
    </row>
    <row r="2874" spans="1:28" x14ac:dyDescent="0.25">
      <c r="A2874" s="1011">
        <v>93874147</v>
      </c>
      <c r="B2874" s="1011" t="s">
        <v>2357</v>
      </c>
      <c r="C2874" s="1011" t="s">
        <v>1326</v>
      </c>
      <c r="D2874" s="1011" t="s">
        <v>1</v>
      </c>
      <c r="E2874" s="1011" t="s">
        <v>135</v>
      </c>
      <c r="F2874" s="1011" t="s">
        <v>36</v>
      </c>
      <c r="G2874" s="1011" t="s">
        <v>36</v>
      </c>
      <c r="H2874" s="1011" t="s">
        <v>99</v>
      </c>
      <c r="I2874" s="1011" t="s">
        <v>1359</v>
      </c>
      <c r="J2874" s="1011" t="s">
        <v>1360</v>
      </c>
      <c r="K2874" s="1011" t="s">
        <v>1329</v>
      </c>
      <c r="L2874" s="1011" t="s">
        <v>47</v>
      </c>
      <c r="M2874" s="1011" t="s">
        <v>198</v>
      </c>
      <c r="N2874" s="1011">
        <v>115</v>
      </c>
      <c r="O2874" s="1011">
        <v>3</v>
      </c>
      <c r="P2874" s="1011">
        <v>2024.5</v>
      </c>
      <c r="Q2874" s="1011">
        <v>4763.88</v>
      </c>
      <c r="R2874" s="1011">
        <v>324.76</v>
      </c>
      <c r="S2874" s="1011">
        <v>112.81467652000001</v>
      </c>
      <c r="T2874" s="1011">
        <v>0</v>
      </c>
      <c r="U2874" s="1011">
        <v>0</v>
      </c>
      <c r="V2874" s="1011">
        <v>324.76</v>
      </c>
      <c r="W2874" s="1011" t="s">
        <v>1361</v>
      </c>
      <c r="X2874" s="1011" t="s">
        <v>1331</v>
      </c>
      <c r="Y2874" s="1011" t="s">
        <v>2358</v>
      </c>
      <c r="AA2874" s="1011" t="s">
        <v>2359</v>
      </c>
      <c r="AB2874" s="1011" t="s">
        <v>140</v>
      </c>
    </row>
    <row r="2875" spans="1:28" x14ac:dyDescent="0.25">
      <c r="A2875" s="1011">
        <v>63768766</v>
      </c>
      <c r="B2875" s="1011" t="s">
        <v>2215</v>
      </c>
      <c r="C2875" s="1011" t="s">
        <v>1326</v>
      </c>
      <c r="D2875" s="1011" t="s">
        <v>1</v>
      </c>
      <c r="E2875" s="1011" t="s">
        <v>135</v>
      </c>
      <c r="F2875" s="1011" t="s">
        <v>36</v>
      </c>
      <c r="G2875" s="1011" t="s">
        <v>36</v>
      </c>
      <c r="H2875" s="1011" t="s">
        <v>97</v>
      </c>
      <c r="I2875" s="1011" t="s">
        <v>1688</v>
      </c>
      <c r="J2875" s="1011" t="s">
        <v>1416</v>
      </c>
      <c r="K2875" s="1011" t="s">
        <v>1329</v>
      </c>
      <c r="L2875" s="1011" t="s">
        <v>47</v>
      </c>
      <c r="M2875" s="1011" t="s">
        <v>198</v>
      </c>
      <c r="N2875" s="1011">
        <v>167</v>
      </c>
      <c r="O2875" s="1011">
        <v>69</v>
      </c>
      <c r="P2875" s="1011">
        <v>6871.29</v>
      </c>
      <c r="Q2875" s="1011">
        <v>4584</v>
      </c>
      <c r="R2875" s="1011">
        <v>156.94999999999999</v>
      </c>
      <c r="S2875" s="1011">
        <v>501.83377092000001</v>
      </c>
      <c r="T2875" s="1011">
        <v>0</v>
      </c>
      <c r="U2875" s="1011">
        <v>0</v>
      </c>
      <c r="V2875" s="1011">
        <v>156.94999999999999</v>
      </c>
      <c r="W2875" s="1011" t="s">
        <v>1397</v>
      </c>
      <c r="X2875" s="1011" t="s">
        <v>1331</v>
      </c>
      <c r="Y2875" s="1011" t="s">
        <v>2216</v>
      </c>
      <c r="AA2875" s="1011" t="s">
        <v>2217</v>
      </c>
      <c r="AB2875" s="1011" t="s">
        <v>140</v>
      </c>
    </row>
    <row r="2876" spans="1:28" x14ac:dyDescent="0.25">
      <c r="A2876" s="1011">
        <v>64020167</v>
      </c>
      <c r="B2876" s="1011" t="s">
        <v>2264</v>
      </c>
      <c r="C2876" s="1011" t="s">
        <v>1326</v>
      </c>
      <c r="D2876" s="1011" t="s">
        <v>1</v>
      </c>
      <c r="E2876" s="1011" t="s">
        <v>135</v>
      </c>
      <c r="F2876" s="1011" t="s">
        <v>14</v>
      </c>
      <c r="G2876" s="1011" t="s">
        <v>14</v>
      </c>
      <c r="H2876" s="1011" t="s">
        <v>93</v>
      </c>
      <c r="I2876" s="1011" t="s">
        <v>2265</v>
      </c>
      <c r="J2876" s="1011" t="s">
        <v>2266</v>
      </c>
      <c r="K2876" s="1011" t="s">
        <v>1329</v>
      </c>
      <c r="L2876" s="1011" t="s">
        <v>47</v>
      </c>
      <c r="M2876" s="1011" t="s">
        <v>198</v>
      </c>
      <c r="N2876" s="1011">
        <v>31.333600000000001</v>
      </c>
      <c r="O2876" s="1011">
        <v>24.333600000000001</v>
      </c>
      <c r="P2876" s="1011">
        <v>649.75</v>
      </c>
      <c r="Q2876" s="1011">
        <v>1465.04</v>
      </c>
      <c r="R2876" s="1011">
        <v>352.23</v>
      </c>
      <c r="S2876" s="1011">
        <v>280.92376002999998</v>
      </c>
      <c r="T2876" s="1011">
        <v>0</v>
      </c>
      <c r="U2876" s="1011">
        <v>0</v>
      </c>
      <c r="V2876" s="1011">
        <v>352.23</v>
      </c>
      <c r="W2876" s="1011" t="s">
        <v>2267</v>
      </c>
      <c r="X2876" s="1011" t="s">
        <v>1331</v>
      </c>
      <c r="Y2876" s="1011" t="s">
        <v>2268</v>
      </c>
      <c r="AA2876" s="1011" t="s">
        <v>2269</v>
      </c>
      <c r="AB2876" s="1011" t="s">
        <v>140</v>
      </c>
    </row>
    <row r="2877" spans="1:28" x14ac:dyDescent="0.25">
      <c r="A2877" s="1011">
        <v>83757740</v>
      </c>
      <c r="B2877" s="1011" t="s">
        <v>2565</v>
      </c>
      <c r="C2877" s="1011" t="s">
        <v>1326</v>
      </c>
      <c r="D2877" s="1011" t="s">
        <v>1</v>
      </c>
      <c r="E2877" s="1011" t="s">
        <v>135</v>
      </c>
      <c r="F2877" s="1011" t="s">
        <v>34</v>
      </c>
      <c r="G2877" s="1011" t="s">
        <v>34</v>
      </c>
      <c r="H2877" s="1011" t="s">
        <v>100</v>
      </c>
      <c r="I2877" s="1011" t="s">
        <v>2527</v>
      </c>
      <c r="J2877" s="1011" t="s">
        <v>1475</v>
      </c>
      <c r="K2877" s="1011" t="s">
        <v>1329</v>
      </c>
      <c r="L2877" s="1011" t="s">
        <v>47</v>
      </c>
      <c r="M2877" s="1011" t="s">
        <v>198</v>
      </c>
      <c r="N2877" s="1011">
        <v>195.583</v>
      </c>
      <c r="O2877" s="1011">
        <v>190.583</v>
      </c>
      <c r="P2877" s="1011">
        <v>2261.3000000000002</v>
      </c>
      <c r="Q2877" s="1011">
        <v>9994.5</v>
      </c>
      <c r="R2877" s="1011">
        <v>1569.02</v>
      </c>
      <c r="S2877" s="1011">
        <v>1276.34275394</v>
      </c>
      <c r="T2877" s="1011">
        <v>0</v>
      </c>
      <c r="U2877" s="1011">
        <v>38.799999999999997</v>
      </c>
      <c r="V2877" s="1011">
        <v>1607.82</v>
      </c>
      <c r="W2877" s="1011" t="s">
        <v>1476</v>
      </c>
      <c r="X2877" s="1011" t="s">
        <v>1331</v>
      </c>
      <c r="Y2877" s="1011" t="s">
        <v>2566</v>
      </c>
      <c r="AA2877" s="1011" t="s">
        <v>1478</v>
      </c>
      <c r="AB2877" s="1011" t="s">
        <v>140</v>
      </c>
    </row>
    <row r="2878" spans="1:28" x14ac:dyDescent="0.25">
      <c r="A2878" s="1011">
        <v>93874147</v>
      </c>
      <c r="B2878" s="1011" t="s">
        <v>2357</v>
      </c>
      <c r="C2878" s="1011" t="s">
        <v>1326</v>
      </c>
      <c r="D2878" s="1011" t="s">
        <v>1</v>
      </c>
      <c r="E2878" s="1011" t="s">
        <v>135</v>
      </c>
      <c r="F2878" s="1011" t="s">
        <v>36</v>
      </c>
      <c r="G2878" s="1011" t="s">
        <v>36</v>
      </c>
      <c r="H2878" s="1011" t="s">
        <v>92</v>
      </c>
      <c r="I2878" s="1011" t="s">
        <v>1359</v>
      </c>
      <c r="J2878" s="1011" t="s">
        <v>1360</v>
      </c>
      <c r="K2878" s="1011" t="s">
        <v>1329</v>
      </c>
      <c r="L2878" s="1011" t="s">
        <v>47</v>
      </c>
      <c r="M2878" s="1011" t="s">
        <v>198</v>
      </c>
      <c r="N2878" s="1011">
        <v>514</v>
      </c>
      <c r="O2878" s="1011">
        <v>514</v>
      </c>
      <c r="P2878" s="1011">
        <v>17990</v>
      </c>
      <c r="Q2878" s="1011">
        <v>10240.66</v>
      </c>
      <c r="R2878" s="1011">
        <v>-340.77</v>
      </c>
      <c r="S2878" s="1011">
        <v>1431.3779054500001</v>
      </c>
      <c r="T2878" s="1011">
        <v>0</v>
      </c>
      <c r="U2878" s="1011">
        <v>0</v>
      </c>
      <c r="V2878" s="1011">
        <v>-340.77</v>
      </c>
      <c r="W2878" s="1011" t="s">
        <v>1361</v>
      </c>
      <c r="X2878" s="1011" t="s">
        <v>1331</v>
      </c>
      <c r="Y2878" s="1011" t="s">
        <v>2358</v>
      </c>
      <c r="AA2878" s="1011" t="s">
        <v>2359</v>
      </c>
      <c r="AB2878" s="1011" t="s">
        <v>140</v>
      </c>
    </row>
    <row r="2879" spans="1:28" x14ac:dyDescent="0.25">
      <c r="A2879" s="1011">
        <v>4138046</v>
      </c>
      <c r="B2879" s="1011" t="s">
        <v>1830</v>
      </c>
      <c r="C2879" s="1011" t="s">
        <v>1326</v>
      </c>
      <c r="D2879" s="1011" t="s">
        <v>1</v>
      </c>
      <c r="E2879" s="1011" t="s">
        <v>135</v>
      </c>
      <c r="F2879" s="1011" t="s">
        <v>34</v>
      </c>
      <c r="G2879" s="1011" t="s">
        <v>34</v>
      </c>
      <c r="H2879" s="1011" t="s">
        <v>101</v>
      </c>
      <c r="I2879" s="1011" t="s">
        <v>1831</v>
      </c>
      <c r="J2879" s="1011" t="s">
        <v>1463</v>
      </c>
      <c r="K2879" s="1011" t="s">
        <v>1329</v>
      </c>
      <c r="L2879" s="1011" t="s">
        <v>47</v>
      </c>
      <c r="M2879" s="1011" t="s">
        <v>198</v>
      </c>
      <c r="N2879" s="1011">
        <v>441</v>
      </c>
      <c r="O2879" s="1011">
        <v>428</v>
      </c>
      <c r="P2879" s="1011">
        <v>17085.25</v>
      </c>
      <c r="Q2879" s="1011">
        <v>8494.24</v>
      </c>
      <c r="R2879" s="1011">
        <v>-173.7</v>
      </c>
      <c r="S2879" s="1011">
        <v>1620.51317249</v>
      </c>
      <c r="T2879" s="1011">
        <v>0</v>
      </c>
      <c r="U2879" s="1011">
        <v>0</v>
      </c>
      <c r="V2879" s="1011">
        <v>-173.7</v>
      </c>
      <c r="W2879" s="1011" t="s">
        <v>1464</v>
      </c>
      <c r="X2879" s="1011" t="s">
        <v>1331</v>
      </c>
      <c r="Y2879" s="1011" t="s">
        <v>1832</v>
      </c>
      <c r="AA2879" s="1011" t="s">
        <v>1833</v>
      </c>
      <c r="AB2879" s="1011" t="s">
        <v>140</v>
      </c>
    </row>
    <row r="2880" spans="1:28" x14ac:dyDescent="0.25">
      <c r="A2880" s="1011">
        <v>23753668</v>
      </c>
      <c r="B2880" s="1011" t="s">
        <v>2570</v>
      </c>
      <c r="C2880" s="1011" t="s">
        <v>1326</v>
      </c>
      <c r="D2880" s="1011" t="s">
        <v>1</v>
      </c>
      <c r="E2880" s="1011" t="s">
        <v>135</v>
      </c>
      <c r="F2880" s="1011" t="s">
        <v>6</v>
      </c>
      <c r="G2880" s="1011" t="s">
        <v>6</v>
      </c>
      <c r="H2880" s="1011" t="s">
        <v>90</v>
      </c>
      <c r="I2880" s="1011" t="s">
        <v>2571</v>
      </c>
      <c r="J2880" s="1011" t="s">
        <v>2572</v>
      </c>
      <c r="K2880" s="1011" t="s">
        <v>1329</v>
      </c>
      <c r="L2880" s="1011" t="s">
        <v>47</v>
      </c>
      <c r="M2880" s="1011" t="s">
        <v>198</v>
      </c>
      <c r="N2880" s="1011">
        <v>354</v>
      </c>
      <c r="O2880" s="1011">
        <v>230</v>
      </c>
      <c r="P2880" s="1011">
        <v>3760.47</v>
      </c>
      <c r="Q2880" s="1011">
        <v>13192.51</v>
      </c>
      <c r="R2880" s="1011">
        <v>3009.2792846000002</v>
      </c>
      <c r="S2880" s="1011">
        <v>1386.2411896399999</v>
      </c>
      <c r="T2880" s="1011">
        <v>-8.0715400000000007E-2</v>
      </c>
      <c r="U2880" s="1011">
        <v>0</v>
      </c>
      <c r="V2880" s="1011">
        <v>3009.36</v>
      </c>
      <c r="W2880" s="1011" t="s">
        <v>2573</v>
      </c>
      <c r="X2880" s="1011" t="s">
        <v>1331</v>
      </c>
      <c r="Y2880" s="1011" t="s">
        <v>2574</v>
      </c>
      <c r="AA2880" s="1011" t="s">
        <v>2575</v>
      </c>
      <c r="AB2880" s="1011" t="s">
        <v>140</v>
      </c>
    </row>
    <row r="2881" spans="1:28" x14ac:dyDescent="0.25">
      <c r="A2881" s="1011">
        <v>43756410</v>
      </c>
      <c r="B2881" s="1011" t="s">
        <v>1943</v>
      </c>
      <c r="C2881" s="1011" t="s">
        <v>1326</v>
      </c>
      <c r="D2881" s="1011" t="s">
        <v>1</v>
      </c>
      <c r="E2881" s="1011" t="s">
        <v>135</v>
      </c>
      <c r="F2881" s="1011" t="s">
        <v>14</v>
      </c>
      <c r="G2881" s="1011" t="s">
        <v>14</v>
      </c>
      <c r="H2881" s="1011" t="s">
        <v>98</v>
      </c>
      <c r="I2881" s="1011" t="s">
        <v>1620</v>
      </c>
      <c r="J2881" s="1011" t="s">
        <v>1621</v>
      </c>
      <c r="K2881" s="1011" t="s">
        <v>1329</v>
      </c>
      <c r="L2881" s="1011" t="s">
        <v>47</v>
      </c>
      <c r="M2881" s="1011" t="s">
        <v>198</v>
      </c>
      <c r="N2881" s="1011">
        <v>95</v>
      </c>
      <c r="O2881" s="1011">
        <v>74</v>
      </c>
      <c r="P2881" s="1011">
        <v>1785.84</v>
      </c>
      <c r="Q2881" s="1011">
        <v>2683.19</v>
      </c>
      <c r="R2881" s="1011">
        <v>341.11</v>
      </c>
      <c r="S2881" s="1011">
        <v>604.69617147999998</v>
      </c>
      <c r="T2881" s="1011">
        <v>0</v>
      </c>
      <c r="U2881" s="1011">
        <v>0</v>
      </c>
      <c r="V2881" s="1011">
        <v>341.11</v>
      </c>
      <c r="W2881" s="1011" t="s">
        <v>1622</v>
      </c>
      <c r="X2881" s="1011" t="s">
        <v>1331</v>
      </c>
      <c r="Y2881" s="1011" t="s">
        <v>1944</v>
      </c>
      <c r="AA2881" s="1011" t="s">
        <v>1945</v>
      </c>
      <c r="AB2881" s="1011" t="s">
        <v>140</v>
      </c>
    </row>
    <row r="2882" spans="1:28" x14ac:dyDescent="0.25">
      <c r="A2882" s="1011">
        <v>44097343</v>
      </c>
      <c r="B2882" s="1011" t="s">
        <v>1686</v>
      </c>
      <c r="C2882" s="1011" t="s">
        <v>417</v>
      </c>
      <c r="D2882" s="1011" t="s">
        <v>113</v>
      </c>
      <c r="E2882" s="1011" t="s">
        <v>135</v>
      </c>
      <c r="F2882" s="1011" t="s">
        <v>267</v>
      </c>
      <c r="G2882" s="1011" t="s">
        <v>1687</v>
      </c>
      <c r="H2882" s="1011" t="s">
        <v>91</v>
      </c>
      <c r="I2882" s="1011" t="s">
        <v>1688</v>
      </c>
      <c r="J2882" s="1011" t="s">
        <v>1416</v>
      </c>
      <c r="K2882" s="1011" t="s">
        <v>1329</v>
      </c>
      <c r="L2882" s="1011" t="s">
        <v>47</v>
      </c>
      <c r="M2882" s="1011" t="s">
        <v>198</v>
      </c>
      <c r="N2882" s="1011">
        <v>58</v>
      </c>
      <c r="O2882" s="1011">
        <v>58</v>
      </c>
      <c r="P2882" s="1011">
        <v>580</v>
      </c>
      <c r="Q2882" s="1011">
        <v>3531.21</v>
      </c>
      <c r="R2882" s="1011">
        <v>1438.61</v>
      </c>
      <c r="S2882" s="1011">
        <v>190.62692233000001</v>
      </c>
      <c r="T2882" s="1011">
        <v>0</v>
      </c>
      <c r="U2882" s="1011">
        <v>0</v>
      </c>
      <c r="V2882" s="1011">
        <v>1438.61</v>
      </c>
      <c r="W2882" s="1011" t="s">
        <v>1397</v>
      </c>
      <c r="X2882" s="1011" t="s">
        <v>1331</v>
      </c>
      <c r="Y2882" s="1011" t="s">
        <v>1689</v>
      </c>
      <c r="AA2882" s="1011" t="s">
        <v>1690</v>
      </c>
      <c r="AB2882" s="1011" t="s">
        <v>140</v>
      </c>
    </row>
    <row r="2883" spans="1:28" x14ac:dyDescent="0.25">
      <c r="A2883" s="1011">
        <v>4179792</v>
      </c>
      <c r="B2883" s="1011" t="s">
        <v>1890</v>
      </c>
      <c r="C2883" s="1011" t="s">
        <v>1326</v>
      </c>
      <c r="D2883" s="1011" t="s">
        <v>1</v>
      </c>
      <c r="E2883" s="1011" t="s">
        <v>135</v>
      </c>
      <c r="F2883" s="1011" t="s">
        <v>69</v>
      </c>
      <c r="G2883" s="1011" t="s">
        <v>69</v>
      </c>
      <c r="H2883" s="1011" t="s">
        <v>99</v>
      </c>
      <c r="I2883" s="1011" t="s">
        <v>1891</v>
      </c>
      <c r="J2883" s="1011" t="s">
        <v>1892</v>
      </c>
      <c r="K2883" s="1011" t="s">
        <v>1329</v>
      </c>
      <c r="L2883" s="1011" t="s">
        <v>47</v>
      </c>
      <c r="M2883" s="1011" t="s">
        <v>198</v>
      </c>
      <c r="N2883" s="1011">
        <v>185</v>
      </c>
      <c r="O2883" s="1011">
        <v>149</v>
      </c>
      <c r="P2883" s="1011">
        <v>5132</v>
      </c>
      <c r="Q2883" s="1011">
        <v>6603.12</v>
      </c>
      <c r="R2883" s="1011">
        <v>229.3</v>
      </c>
      <c r="S2883" s="1011">
        <v>1522.1496578399999</v>
      </c>
      <c r="T2883" s="1011">
        <v>0</v>
      </c>
      <c r="U2883" s="1011">
        <v>0</v>
      </c>
      <c r="V2883" s="1011">
        <v>229.3</v>
      </c>
      <c r="W2883" s="1011" t="s">
        <v>1893</v>
      </c>
      <c r="X2883" s="1011" t="s">
        <v>1331</v>
      </c>
      <c r="Y2883" s="1011" t="s">
        <v>1894</v>
      </c>
      <c r="AA2883" s="1011" t="s">
        <v>1895</v>
      </c>
      <c r="AB2883" s="1011" t="s">
        <v>140</v>
      </c>
    </row>
    <row r="2884" spans="1:28" x14ac:dyDescent="0.25">
      <c r="A2884" s="1011">
        <v>13942362</v>
      </c>
      <c r="B2884" s="1011" t="s">
        <v>1713</v>
      </c>
      <c r="C2884" s="1011" t="s">
        <v>1326</v>
      </c>
      <c r="D2884" s="1011" t="s">
        <v>1</v>
      </c>
      <c r="E2884" s="1011" t="s">
        <v>135</v>
      </c>
      <c r="F2884" s="1011" t="s">
        <v>38</v>
      </c>
      <c r="G2884" s="1011" t="s">
        <v>38</v>
      </c>
      <c r="H2884" s="1011" t="s">
        <v>102</v>
      </c>
      <c r="I2884" s="1011" t="s">
        <v>1388</v>
      </c>
      <c r="J2884" s="1011" t="s">
        <v>1389</v>
      </c>
      <c r="K2884" s="1011" t="s">
        <v>1329</v>
      </c>
      <c r="L2884" s="1011" t="s">
        <v>47</v>
      </c>
      <c r="M2884" s="1011" t="s">
        <v>198</v>
      </c>
      <c r="N2884" s="1011">
        <v>51</v>
      </c>
      <c r="O2884" s="1011">
        <v>0</v>
      </c>
      <c r="P2884" s="1011">
        <v>1580.96</v>
      </c>
      <c r="Q2884" s="1011">
        <v>3121.68</v>
      </c>
      <c r="R2884" s="1011">
        <v>371.54189862999999</v>
      </c>
      <c r="S2884" s="1011">
        <v>1.36688315</v>
      </c>
      <c r="T2884" s="1011">
        <v>15.751898629999999</v>
      </c>
      <c r="U2884" s="1011">
        <v>0</v>
      </c>
      <c r="V2884" s="1011">
        <v>355.79</v>
      </c>
      <c r="W2884" s="1011" t="s">
        <v>1390</v>
      </c>
      <c r="X2884" s="1011" t="s">
        <v>1331</v>
      </c>
      <c r="Y2884" s="1011" t="s">
        <v>1391</v>
      </c>
      <c r="AA2884" s="1011" t="s">
        <v>1392</v>
      </c>
      <c r="AB2884" s="1011" t="s">
        <v>140</v>
      </c>
    </row>
    <row r="2885" spans="1:28" x14ac:dyDescent="0.25">
      <c r="A2885" s="1011">
        <v>73755514</v>
      </c>
      <c r="B2885" s="1011" t="s">
        <v>1661</v>
      </c>
      <c r="C2885" s="1011" t="s">
        <v>1326</v>
      </c>
      <c r="D2885" s="1011" t="s">
        <v>1</v>
      </c>
      <c r="E2885" s="1011" t="s">
        <v>135</v>
      </c>
      <c r="F2885" s="1011" t="s">
        <v>38</v>
      </c>
      <c r="G2885" s="1011" t="s">
        <v>38</v>
      </c>
      <c r="H2885" s="1011" t="s">
        <v>530</v>
      </c>
      <c r="I2885" s="1011" t="s">
        <v>1662</v>
      </c>
      <c r="J2885" s="1011" t="s">
        <v>1663</v>
      </c>
      <c r="K2885" s="1011" t="s">
        <v>1329</v>
      </c>
      <c r="L2885" s="1011" t="s">
        <v>47</v>
      </c>
      <c r="M2885" s="1011" t="s">
        <v>198</v>
      </c>
      <c r="N2885" s="1011">
        <v>166</v>
      </c>
      <c r="O2885" s="1011">
        <v>159</v>
      </c>
      <c r="P2885" s="1011">
        <v>1741.02</v>
      </c>
      <c r="Q2885" s="1011">
        <v>8522.3799999999992</v>
      </c>
      <c r="R2885" s="1011">
        <v>1193.5899785399999</v>
      </c>
      <c r="S2885" s="1011">
        <v>471.19245103999998</v>
      </c>
      <c r="T2885" s="1011">
        <v>92.21997854</v>
      </c>
      <c r="U2885" s="1011">
        <v>0</v>
      </c>
      <c r="V2885" s="1011">
        <v>1178.21</v>
      </c>
      <c r="W2885" s="1011" t="s">
        <v>1664</v>
      </c>
      <c r="X2885" s="1011" t="s">
        <v>1331</v>
      </c>
      <c r="Y2885" s="1011" t="s">
        <v>1665</v>
      </c>
      <c r="AA2885" s="1011" t="s">
        <v>1666</v>
      </c>
      <c r="AB2885" s="1011" t="s">
        <v>140</v>
      </c>
    </row>
    <row r="2886" spans="1:28" x14ac:dyDescent="0.25">
      <c r="A2886" s="1011">
        <v>44159820</v>
      </c>
      <c r="B2886" s="1011" t="s">
        <v>1629</v>
      </c>
      <c r="C2886" s="1011" t="s">
        <v>1326</v>
      </c>
      <c r="D2886" s="1011" t="s">
        <v>1</v>
      </c>
      <c r="E2886" s="1011" t="s">
        <v>135</v>
      </c>
      <c r="F2886" s="1011" t="s">
        <v>14</v>
      </c>
      <c r="G2886" s="1011" t="s">
        <v>14</v>
      </c>
      <c r="H2886" s="1011" t="s">
        <v>92</v>
      </c>
      <c r="I2886" s="1011" t="s">
        <v>1630</v>
      </c>
      <c r="J2886" s="1011" t="s">
        <v>1416</v>
      </c>
      <c r="K2886" s="1011" t="s">
        <v>1329</v>
      </c>
      <c r="L2886" s="1011" t="s">
        <v>47</v>
      </c>
      <c r="M2886" s="1011" t="s">
        <v>198</v>
      </c>
      <c r="N2886" s="1011">
        <v>147.1</v>
      </c>
      <c r="O2886" s="1011">
        <v>122</v>
      </c>
      <c r="P2886" s="1011">
        <v>4167.45</v>
      </c>
      <c r="Q2886" s="1011">
        <v>6319.6</v>
      </c>
      <c r="R2886" s="1011">
        <v>820.7</v>
      </c>
      <c r="S2886" s="1011">
        <v>1242.4876913799999</v>
      </c>
      <c r="T2886" s="1011">
        <v>0</v>
      </c>
      <c r="U2886" s="1011">
        <v>0</v>
      </c>
      <c r="V2886" s="1011">
        <v>820.7</v>
      </c>
      <c r="W2886" s="1011" t="s">
        <v>1397</v>
      </c>
      <c r="X2886" s="1011" t="s">
        <v>1331</v>
      </c>
      <c r="Y2886" s="1011" t="s">
        <v>1631</v>
      </c>
      <c r="AA2886" s="1011" t="s">
        <v>1632</v>
      </c>
      <c r="AB2886" s="1011" t="s">
        <v>140</v>
      </c>
    </row>
    <row r="2887" spans="1:28" x14ac:dyDescent="0.25">
      <c r="A2887" s="1011">
        <v>23754310</v>
      </c>
      <c r="B2887" s="1011" t="s">
        <v>1821</v>
      </c>
      <c r="C2887" s="1011" t="s">
        <v>1326</v>
      </c>
      <c r="D2887" s="1011" t="s">
        <v>1</v>
      </c>
      <c r="E2887" s="1011" t="s">
        <v>135</v>
      </c>
      <c r="F2887" s="1011" t="s">
        <v>11</v>
      </c>
      <c r="G2887" s="1011" t="s">
        <v>11</v>
      </c>
      <c r="H2887" s="1011" t="s">
        <v>530</v>
      </c>
      <c r="I2887" s="1011" t="s">
        <v>1822</v>
      </c>
      <c r="J2887" s="1011" t="s">
        <v>1823</v>
      </c>
      <c r="K2887" s="1011" t="s">
        <v>1329</v>
      </c>
      <c r="L2887" s="1011" t="s">
        <v>47</v>
      </c>
      <c r="M2887" s="1011" t="s">
        <v>198</v>
      </c>
      <c r="N2887" s="1011">
        <v>44</v>
      </c>
      <c r="O2887" s="1011">
        <v>5</v>
      </c>
      <c r="P2887" s="1011">
        <v>685.5</v>
      </c>
      <c r="Q2887" s="1011">
        <v>2346.06</v>
      </c>
      <c r="R2887" s="1011">
        <v>280.12000387000001</v>
      </c>
      <c r="S2887" s="1011">
        <v>103.63476708</v>
      </c>
      <c r="T2887" s="1011">
        <v>3.8700000000000002E-6</v>
      </c>
      <c r="U2887" s="1011">
        <v>0</v>
      </c>
      <c r="V2887" s="1011">
        <v>280.12</v>
      </c>
      <c r="W2887" s="1011" t="s">
        <v>1824</v>
      </c>
      <c r="X2887" s="1011" t="s">
        <v>1331</v>
      </c>
      <c r="Y2887" s="1011" t="s">
        <v>1825</v>
      </c>
      <c r="AA2887" s="1011" t="s">
        <v>1826</v>
      </c>
      <c r="AB2887" s="1011" t="s">
        <v>140</v>
      </c>
    </row>
    <row r="2888" spans="1:28" x14ac:dyDescent="0.25">
      <c r="A2888" s="1011">
        <v>93977247</v>
      </c>
      <c r="B2888" s="1011" t="s">
        <v>1683</v>
      </c>
      <c r="C2888" s="1011" t="s">
        <v>1326</v>
      </c>
      <c r="D2888" s="1011" t="s">
        <v>1</v>
      </c>
      <c r="E2888" s="1011" t="s">
        <v>135</v>
      </c>
      <c r="F2888" s="1011" t="s">
        <v>20</v>
      </c>
      <c r="G2888" s="1011" t="s">
        <v>20</v>
      </c>
      <c r="H2888" s="1011" t="s">
        <v>99</v>
      </c>
      <c r="I2888" s="1011" t="s">
        <v>1620</v>
      </c>
      <c r="J2888" s="1011" t="s">
        <v>1621</v>
      </c>
      <c r="K2888" s="1011" t="s">
        <v>1329</v>
      </c>
      <c r="L2888" s="1011" t="s">
        <v>47</v>
      </c>
      <c r="M2888" s="1011" t="s">
        <v>198</v>
      </c>
      <c r="N2888" s="1011">
        <v>20</v>
      </c>
      <c r="O2888" s="1011">
        <v>16</v>
      </c>
      <c r="P2888" s="1011">
        <v>539.94000000000005</v>
      </c>
      <c r="Q2888" s="1011">
        <v>698.59</v>
      </c>
      <c r="R2888" s="1011">
        <v>163.22999999999999</v>
      </c>
      <c r="S2888" s="1011">
        <v>81.841120309999994</v>
      </c>
      <c r="T2888" s="1011">
        <v>0</v>
      </c>
      <c r="U2888" s="1011">
        <v>0</v>
      </c>
      <c r="V2888" s="1011">
        <v>163.22999999999999</v>
      </c>
      <c r="W2888" s="1011" t="s">
        <v>1622</v>
      </c>
      <c r="X2888" s="1011" t="s">
        <v>1331</v>
      </c>
      <c r="Y2888" s="1011" t="s">
        <v>1684</v>
      </c>
      <c r="AA2888" s="1011" t="s">
        <v>1685</v>
      </c>
      <c r="AB2888" s="1011" t="s">
        <v>140</v>
      </c>
    </row>
    <row r="2889" spans="1:28" x14ac:dyDescent="0.25">
      <c r="A2889" s="1011">
        <v>43756410</v>
      </c>
      <c r="B2889" s="1011" t="s">
        <v>1943</v>
      </c>
      <c r="C2889" s="1011" t="s">
        <v>1326</v>
      </c>
      <c r="D2889" s="1011" t="s">
        <v>1</v>
      </c>
      <c r="E2889" s="1011" t="s">
        <v>135</v>
      </c>
      <c r="F2889" s="1011" t="s">
        <v>14</v>
      </c>
      <c r="G2889" s="1011" t="s">
        <v>14</v>
      </c>
      <c r="H2889" s="1011" t="s">
        <v>530</v>
      </c>
      <c r="I2889" s="1011" t="s">
        <v>1620</v>
      </c>
      <c r="J2889" s="1011" t="s">
        <v>1621</v>
      </c>
      <c r="K2889" s="1011" t="s">
        <v>1329</v>
      </c>
      <c r="L2889" s="1011" t="s">
        <v>47</v>
      </c>
      <c r="M2889" s="1011" t="s">
        <v>198</v>
      </c>
      <c r="N2889" s="1011">
        <v>33</v>
      </c>
      <c r="O2889" s="1011">
        <v>33</v>
      </c>
      <c r="P2889" s="1011">
        <v>1772.3</v>
      </c>
      <c r="Q2889" s="1011">
        <v>5573.18</v>
      </c>
      <c r="R2889" s="1011">
        <v>626.29999999999995</v>
      </c>
      <c r="S2889" s="1011">
        <v>329.63980579999998</v>
      </c>
      <c r="T2889" s="1011">
        <v>0</v>
      </c>
      <c r="U2889" s="1011">
        <v>0</v>
      </c>
      <c r="V2889" s="1011">
        <v>626.29999999999995</v>
      </c>
      <c r="W2889" s="1011" t="s">
        <v>1622</v>
      </c>
      <c r="X2889" s="1011" t="s">
        <v>1331</v>
      </c>
      <c r="Y2889" s="1011" t="s">
        <v>1944</v>
      </c>
      <c r="AA2889" s="1011" t="s">
        <v>1945</v>
      </c>
      <c r="AB2889" s="1011" t="s">
        <v>140</v>
      </c>
    </row>
    <row r="2890" spans="1:28" x14ac:dyDescent="0.25">
      <c r="A2890" s="1011">
        <v>43990860</v>
      </c>
      <c r="B2890" s="1011" t="s">
        <v>2399</v>
      </c>
      <c r="C2890" s="1011" t="s">
        <v>1326</v>
      </c>
      <c r="D2890" s="1011" t="s">
        <v>1</v>
      </c>
      <c r="E2890" s="1011" t="s">
        <v>135</v>
      </c>
      <c r="F2890" s="1011" t="s">
        <v>20</v>
      </c>
      <c r="G2890" s="1011" t="s">
        <v>20</v>
      </c>
      <c r="H2890" s="1011" t="s">
        <v>530</v>
      </c>
      <c r="I2890" s="1011" t="s">
        <v>2113</v>
      </c>
      <c r="J2890" s="1011" t="s">
        <v>2114</v>
      </c>
      <c r="K2890" s="1011" t="s">
        <v>1329</v>
      </c>
      <c r="L2890" s="1011" t="s">
        <v>47</v>
      </c>
      <c r="M2890" s="1011" t="s">
        <v>198</v>
      </c>
      <c r="N2890" s="1011">
        <v>52</v>
      </c>
      <c r="O2890" s="1011">
        <v>44</v>
      </c>
      <c r="P2890" s="1011">
        <v>2846.47</v>
      </c>
      <c r="Q2890" s="1011">
        <v>9514.7199999999993</v>
      </c>
      <c r="R2890" s="1011">
        <v>860.42</v>
      </c>
      <c r="S2890" s="1011">
        <v>728.31107444999998</v>
      </c>
      <c r="T2890" s="1011">
        <v>0</v>
      </c>
      <c r="U2890" s="1011">
        <v>0</v>
      </c>
      <c r="V2890" s="1011">
        <v>860.42</v>
      </c>
      <c r="W2890" s="1011" t="s">
        <v>2115</v>
      </c>
      <c r="X2890" s="1011" t="s">
        <v>1331</v>
      </c>
      <c r="Y2890" s="1011" t="s">
        <v>2400</v>
      </c>
      <c r="AA2890" s="1011" t="s">
        <v>2401</v>
      </c>
      <c r="AB2890" s="1011" t="s">
        <v>140</v>
      </c>
    </row>
    <row r="2891" spans="1:28" x14ac:dyDescent="0.25">
      <c r="A2891" s="1011">
        <v>44135580</v>
      </c>
      <c r="B2891" s="1011" t="s">
        <v>1969</v>
      </c>
      <c r="C2891" s="1011" t="s">
        <v>1326</v>
      </c>
      <c r="D2891" s="1011" t="s">
        <v>1</v>
      </c>
      <c r="E2891" s="1011" t="s">
        <v>135</v>
      </c>
      <c r="F2891" s="1011" t="s">
        <v>38</v>
      </c>
      <c r="G2891" s="1011" t="s">
        <v>38</v>
      </c>
      <c r="H2891" s="1011" t="s">
        <v>1394</v>
      </c>
      <c r="I2891" s="1011" t="s">
        <v>1903</v>
      </c>
      <c r="J2891" s="1011" t="s">
        <v>1904</v>
      </c>
      <c r="K2891" s="1011" t="s">
        <v>1329</v>
      </c>
      <c r="L2891" s="1011" t="s">
        <v>47</v>
      </c>
      <c r="M2891" s="1011" t="s">
        <v>198</v>
      </c>
      <c r="N2891" s="1011">
        <v>0</v>
      </c>
      <c r="O2891" s="1011">
        <v>0</v>
      </c>
      <c r="P2891" s="1011">
        <v>0</v>
      </c>
      <c r="Q2891" s="1011">
        <v>0</v>
      </c>
      <c r="R2891" s="1011">
        <v>0</v>
      </c>
      <c r="S2891" s="1011">
        <v>0</v>
      </c>
      <c r="T2891" s="1011">
        <v>0</v>
      </c>
      <c r="U2891" s="1011">
        <v>0</v>
      </c>
      <c r="V2891" s="1011">
        <v>0</v>
      </c>
      <c r="W2891" s="1011" t="s">
        <v>1905</v>
      </c>
      <c r="X2891" s="1011" t="s">
        <v>1331</v>
      </c>
      <c r="Y2891" s="1011" t="s">
        <v>1970</v>
      </c>
      <c r="AA2891" s="1011" t="s">
        <v>1971</v>
      </c>
      <c r="AB2891" s="1011" t="s">
        <v>140</v>
      </c>
    </row>
    <row r="2892" spans="1:28" x14ac:dyDescent="0.25">
      <c r="A2892" s="1011">
        <v>14106363</v>
      </c>
      <c r="B2892" s="1011" t="s">
        <v>2208</v>
      </c>
      <c r="C2892" s="1011" t="s">
        <v>1326</v>
      </c>
      <c r="D2892" s="1011" t="s">
        <v>1</v>
      </c>
      <c r="E2892" s="1011" t="s">
        <v>135</v>
      </c>
      <c r="F2892" s="1011" t="s">
        <v>34</v>
      </c>
      <c r="G2892" s="1011" t="s">
        <v>34</v>
      </c>
      <c r="H2892" s="1011" t="s">
        <v>96</v>
      </c>
      <c r="I2892" s="1011" t="s">
        <v>1675</v>
      </c>
      <c r="J2892" s="1011" t="s">
        <v>1676</v>
      </c>
      <c r="K2892" s="1011" t="s">
        <v>1329</v>
      </c>
      <c r="L2892" s="1011" t="s">
        <v>47</v>
      </c>
      <c r="M2892" s="1011" t="s">
        <v>198</v>
      </c>
      <c r="N2892" s="1011">
        <v>27.5</v>
      </c>
      <c r="O2892" s="1011">
        <v>14</v>
      </c>
      <c r="P2892" s="1011">
        <v>35.61</v>
      </c>
      <c r="Q2892" s="1011">
        <v>583.76</v>
      </c>
      <c r="R2892" s="1011">
        <v>160.38</v>
      </c>
      <c r="S2892" s="1011">
        <v>77.333406139999994</v>
      </c>
      <c r="T2892" s="1011">
        <v>0</v>
      </c>
      <c r="U2892" s="1011">
        <v>0</v>
      </c>
      <c r="V2892" s="1011">
        <v>160.38</v>
      </c>
      <c r="W2892" s="1011" t="s">
        <v>47</v>
      </c>
      <c r="X2892" s="1011" t="s">
        <v>1331</v>
      </c>
      <c r="Y2892" s="1011" t="s">
        <v>2209</v>
      </c>
      <c r="AA2892" s="1011" t="s">
        <v>2210</v>
      </c>
      <c r="AB2892" s="1011" t="s">
        <v>140</v>
      </c>
    </row>
    <row r="2893" spans="1:28" x14ac:dyDescent="0.25">
      <c r="A2893" s="1011">
        <v>74163817</v>
      </c>
      <c r="B2893" s="1011" t="s">
        <v>2282</v>
      </c>
      <c r="C2893" s="1011" t="s">
        <v>1326</v>
      </c>
      <c r="D2893" s="1011" t="s">
        <v>1</v>
      </c>
      <c r="E2893" s="1011" t="s">
        <v>135</v>
      </c>
      <c r="F2893" s="1011" t="s">
        <v>11</v>
      </c>
      <c r="G2893" s="1011" t="s">
        <v>11</v>
      </c>
      <c r="H2893" s="1011" t="s">
        <v>1394</v>
      </c>
      <c r="I2893" s="1011" t="s">
        <v>2283</v>
      </c>
      <c r="J2893" s="1011" t="s">
        <v>1693</v>
      </c>
      <c r="K2893" s="1011" t="s">
        <v>1329</v>
      </c>
      <c r="L2893" s="1011" t="s">
        <v>47</v>
      </c>
      <c r="M2893" s="1011" t="s">
        <v>198</v>
      </c>
      <c r="N2893" s="1011">
        <v>0</v>
      </c>
      <c r="O2893" s="1011">
        <v>0</v>
      </c>
      <c r="P2893" s="1011">
        <v>0</v>
      </c>
      <c r="Q2893" s="1011">
        <v>0</v>
      </c>
      <c r="R2893" s="1011">
        <v>0</v>
      </c>
      <c r="S2893" s="1011">
        <v>0</v>
      </c>
      <c r="T2893" s="1011">
        <v>0</v>
      </c>
      <c r="U2893" s="1011">
        <v>0</v>
      </c>
      <c r="V2893" s="1011">
        <v>0</v>
      </c>
      <c r="W2893" s="1011" t="s">
        <v>1694</v>
      </c>
      <c r="X2893" s="1011" t="s">
        <v>1331</v>
      </c>
      <c r="Y2893" s="1011" t="s">
        <v>2284</v>
      </c>
      <c r="AA2893" s="1011" t="s">
        <v>2285</v>
      </c>
      <c r="AB2893" s="1011" t="s">
        <v>140</v>
      </c>
    </row>
    <row r="2894" spans="1:28" x14ac:dyDescent="0.25">
      <c r="A2894" s="1011">
        <v>93758050</v>
      </c>
      <c r="B2894" s="1011" t="s">
        <v>1352</v>
      </c>
      <c r="C2894" s="1011" t="s">
        <v>1326</v>
      </c>
      <c r="D2894" s="1011" t="s">
        <v>1</v>
      </c>
      <c r="E2894" s="1011" t="s">
        <v>135</v>
      </c>
      <c r="F2894" s="1011" t="s">
        <v>14</v>
      </c>
      <c r="G2894" s="1011" t="s">
        <v>14</v>
      </c>
      <c r="H2894" s="1011" t="s">
        <v>96</v>
      </c>
      <c r="I2894" s="1011" t="s">
        <v>1353</v>
      </c>
      <c r="J2894" s="1011" t="s">
        <v>1354</v>
      </c>
      <c r="K2894" s="1011" t="s">
        <v>1329</v>
      </c>
      <c r="L2894" s="1011" t="s">
        <v>47</v>
      </c>
      <c r="M2894" s="1011" t="s">
        <v>198</v>
      </c>
      <c r="N2894" s="1011">
        <v>6.8337000000000003</v>
      </c>
      <c r="O2894" s="1011">
        <v>6.8337000000000003</v>
      </c>
      <c r="P2894" s="1011">
        <v>33.479999999999997</v>
      </c>
      <c r="Q2894" s="1011">
        <v>359.52</v>
      </c>
      <c r="R2894" s="1011">
        <v>103.83</v>
      </c>
      <c r="S2894" s="1011">
        <v>170.27294671000001</v>
      </c>
      <c r="T2894" s="1011">
        <v>0</v>
      </c>
      <c r="U2894" s="1011">
        <v>0</v>
      </c>
      <c r="V2894" s="1011">
        <v>103.83</v>
      </c>
      <c r="W2894" s="1011" t="s">
        <v>1355</v>
      </c>
      <c r="X2894" s="1011" t="s">
        <v>1331</v>
      </c>
      <c r="Y2894" s="1011" t="s">
        <v>1356</v>
      </c>
      <c r="AA2894" s="1011" t="s">
        <v>1357</v>
      </c>
      <c r="AB2894" s="1011" t="s">
        <v>140</v>
      </c>
    </row>
    <row r="2895" spans="1:28" x14ac:dyDescent="0.25">
      <c r="A2895" s="1011">
        <v>93754612</v>
      </c>
      <c r="B2895" s="1011" t="s">
        <v>1960</v>
      </c>
      <c r="C2895" s="1011" t="s">
        <v>1326</v>
      </c>
      <c r="D2895" s="1011" t="s">
        <v>113</v>
      </c>
      <c r="E2895" s="1011" t="s">
        <v>135</v>
      </c>
      <c r="F2895" s="1011" t="s">
        <v>267</v>
      </c>
      <c r="G2895" s="1011" t="s">
        <v>1687</v>
      </c>
      <c r="H2895" s="1011" t="s">
        <v>88</v>
      </c>
      <c r="I2895" s="1011" t="s">
        <v>1688</v>
      </c>
      <c r="J2895" s="1011" t="s">
        <v>1416</v>
      </c>
      <c r="K2895" s="1011" t="s">
        <v>1329</v>
      </c>
      <c r="L2895" s="1011" t="s">
        <v>47</v>
      </c>
      <c r="M2895" s="1011" t="s">
        <v>198</v>
      </c>
      <c r="N2895" s="1011">
        <v>15</v>
      </c>
      <c r="O2895" s="1011">
        <v>15</v>
      </c>
      <c r="P2895" s="1011">
        <v>190</v>
      </c>
      <c r="Q2895" s="1011">
        <v>1214.08</v>
      </c>
      <c r="R2895" s="1011">
        <v>83.87</v>
      </c>
      <c r="S2895" s="1011">
        <v>110.37736021000001</v>
      </c>
      <c r="T2895" s="1011">
        <v>0</v>
      </c>
      <c r="U2895" s="1011">
        <v>0</v>
      </c>
      <c r="V2895" s="1011">
        <v>83.87</v>
      </c>
      <c r="W2895" s="1011" t="s">
        <v>1397</v>
      </c>
      <c r="X2895" s="1011" t="s">
        <v>1331</v>
      </c>
      <c r="Y2895" s="1011" t="s">
        <v>1961</v>
      </c>
      <c r="AA2895" s="1011" t="s">
        <v>1962</v>
      </c>
      <c r="AB2895" s="1011" t="s">
        <v>140</v>
      </c>
    </row>
    <row r="2896" spans="1:28" x14ac:dyDescent="0.25">
      <c r="A2896" s="1011">
        <v>3772456</v>
      </c>
      <c r="B2896" s="1011" t="s">
        <v>2526</v>
      </c>
      <c r="C2896" s="1011" t="s">
        <v>1326</v>
      </c>
      <c r="D2896" s="1011" t="s">
        <v>1</v>
      </c>
      <c r="E2896" s="1011" t="s">
        <v>135</v>
      </c>
      <c r="F2896" s="1011" t="s">
        <v>45</v>
      </c>
      <c r="G2896" s="1011" t="s">
        <v>45</v>
      </c>
      <c r="H2896" s="1011" t="s">
        <v>92</v>
      </c>
      <c r="I2896" s="1011" t="s">
        <v>2527</v>
      </c>
      <c r="J2896" s="1011" t="s">
        <v>1475</v>
      </c>
      <c r="K2896" s="1011" t="s">
        <v>1329</v>
      </c>
      <c r="L2896" s="1011" t="s">
        <v>47</v>
      </c>
      <c r="M2896" s="1011" t="s">
        <v>198</v>
      </c>
      <c r="N2896" s="1011">
        <v>69</v>
      </c>
      <c r="O2896" s="1011">
        <v>69</v>
      </c>
      <c r="P2896" s="1011">
        <v>2415</v>
      </c>
      <c r="Q2896" s="1011">
        <v>1430.58</v>
      </c>
      <c r="R2896" s="1011">
        <v>34.83</v>
      </c>
      <c r="S2896" s="1011">
        <v>192.05341522000001</v>
      </c>
      <c r="T2896" s="1011">
        <v>0</v>
      </c>
      <c r="U2896" s="1011">
        <v>0</v>
      </c>
      <c r="V2896" s="1011">
        <v>34.83</v>
      </c>
      <c r="W2896" s="1011" t="s">
        <v>1476</v>
      </c>
      <c r="X2896" s="1011" t="s">
        <v>1331</v>
      </c>
      <c r="Y2896" s="1011" t="s">
        <v>2528</v>
      </c>
      <c r="AA2896" s="1011" t="s">
        <v>2529</v>
      </c>
      <c r="AB2896" s="1011" t="s">
        <v>140</v>
      </c>
    </row>
    <row r="2897" spans="1:28" x14ac:dyDescent="0.25">
      <c r="A2897" s="1011">
        <v>73766974</v>
      </c>
      <c r="B2897" s="1011" t="s">
        <v>2505</v>
      </c>
      <c r="C2897" s="1011" t="s">
        <v>1326</v>
      </c>
      <c r="D2897" s="1011" t="s">
        <v>1</v>
      </c>
      <c r="E2897" s="1011" t="s">
        <v>135</v>
      </c>
      <c r="F2897" s="1011" t="s">
        <v>34</v>
      </c>
      <c r="G2897" s="1011" t="s">
        <v>34</v>
      </c>
      <c r="H2897" s="1011" t="s">
        <v>92</v>
      </c>
      <c r="I2897" s="1011" t="s">
        <v>1327</v>
      </c>
      <c r="J2897" s="1011" t="s">
        <v>1328</v>
      </c>
      <c r="K2897" s="1011" t="s">
        <v>1329</v>
      </c>
      <c r="L2897" s="1011" t="s">
        <v>47</v>
      </c>
      <c r="M2897" s="1011" t="s">
        <v>198</v>
      </c>
      <c r="N2897" s="1011">
        <v>117</v>
      </c>
      <c r="O2897" s="1011">
        <v>117</v>
      </c>
      <c r="P2897" s="1011">
        <v>3934.07</v>
      </c>
      <c r="Q2897" s="1011">
        <v>2840.8</v>
      </c>
      <c r="R2897" s="1011">
        <v>21.54</v>
      </c>
      <c r="S2897" s="1011">
        <v>497.10147863999998</v>
      </c>
      <c r="T2897" s="1011">
        <v>0</v>
      </c>
      <c r="U2897" s="1011">
        <v>0</v>
      </c>
      <c r="V2897" s="1011">
        <v>21.54</v>
      </c>
      <c r="W2897" s="1011" t="s">
        <v>1330</v>
      </c>
      <c r="X2897" s="1011" t="s">
        <v>1331</v>
      </c>
      <c r="Y2897" s="1011" t="s">
        <v>2506</v>
      </c>
      <c r="AA2897" s="1011" t="s">
        <v>2507</v>
      </c>
      <c r="AB2897" s="1011" t="s">
        <v>140</v>
      </c>
    </row>
    <row r="2898" spans="1:28" x14ac:dyDescent="0.25">
      <c r="A2898" s="1011">
        <v>23754377</v>
      </c>
      <c r="B2898" s="1011" t="s">
        <v>2112</v>
      </c>
      <c r="C2898" s="1011" t="s">
        <v>417</v>
      </c>
      <c r="D2898" s="1011" t="s">
        <v>113</v>
      </c>
      <c r="E2898" s="1011" t="s">
        <v>135</v>
      </c>
      <c r="F2898" s="1011" t="s">
        <v>267</v>
      </c>
      <c r="G2898" s="1011" t="s">
        <v>1687</v>
      </c>
      <c r="H2898" s="1011" t="s">
        <v>94</v>
      </c>
      <c r="I2898" s="1011" t="s">
        <v>2113</v>
      </c>
      <c r="J2898" s="1011" t="s">
        <v>2114</v>
      </c>
      <c r="K2898" s="1011" t="s">
        <v>1329</v>
      </c>
      <c r="L2898" s="1011" t="s">
        <v>47</v>
      </c>
      <c r="M2898" s="1011" t="s">
        <v>198</v>
      </c>
      <c r="N2898" s="1011">
        <v>260</v>
      </c>
      <c r="O2898" s="1011">
        <v>237</v>
      </c>
      <c r="P2898" s="1011">
        <v>4865</v>
      </c>
      <c r="Q2898" s="1011">
        <v>6623.24</v>
      </c>
      <c r="R2898" s="1011">
        <v>817.73</v>
      </c>
      <c r="S2898" s="1011">
        <v>809.93888761999995</v>
      </c>
      <c r="T2898" s="1011">
        <v>0</v>
      </c>
      <c r="U2898" s="1011">
        <v>0</v>
      </c>
      <c r="V2898" s="1011">
        <v>817.73</v>
      </c>
      <c r="W2898" s="1011" t="s">
        <v>2115</v>
      </c>
      <c r="X2898" s="1011" t="s">
        <v>1331</v>
      </c>
      <c r="Y2898" s="1011" t="s">
        <v>2116</v>
      </c>
      <c r="AA2898" s="1011" t="s">
        <v>2117</v>
      </c>
      <c r="AB2898" s="1011" t="s">
        <v>140</v>
      </c>
    </row>
    <row r="2899" spans="1:28" x14ac:dyDescent="0.25">
      <c r="A2899" s="1011">
        <v>63918262</v>
      </c>
      <c r="B2899" s="1011" t="s">
        <v>1409</v>
      </c>
      <c r="C2899" s="1011" t="s">
        <v>1326</v>
      </c>
      <c r="D2899" s="1011" t="s">
        <v>1</v>
      </c>
      <c r="E2899" s="1011" t="s">
        <v>135</v>
      </c>
      <c r="F2899" s="1011" t="s">
        <v>6</v>
      </c>
      <c r="G2899" s="1011" t="s">
        <v>6</v>
      </c>
      <c r="H2899" s="1011" t="s">
        <v>90</v>
      </c>
      <c r="I2899" s="1011" t="s">
        <v>1410</v>
      </c>
      <c r="J2899" s="1011" t="s">
        <v>1411</v>
      </c>
      <c r="K2899" s="1011" t="s">
        <v>1329</v>
      </c>
      <c r="L2899" s="1011" t="s">
        <v>47</v>
      </c>
      <c r="M2899" s="1011" t="s">
        <v>198</v>
      </c>
      <c r="N2899" s="1011">
        <v>100</v>
      </c>
      <c r="O2899" s="1011">
        <v>26</v>
      </c>
      <c r="P2899" s="1011">
        <v>1250.9000000000001</v>
      </c>
      <c r="Q2899" s="1011">
        <v>4582.22</v>
      </c>
      <c r="R2899" s="1011">
        <v>829.67</v>
      </c>
      <c r="S2899" s="1011">
        <v>583.37921429999994</v>
      </c>
      <c r="T2899" s="1011">
        <v>0</v>
      </c>
      <c r="U2899" s="1011">
        <v>0</v>
      </c>
      <c r="V2899" s="1011">
        <v>829.67</v>
      </c>
      <c r="W2899" s="1011" t="s">
        <v>80</v>
      </c>
      <c r="X2899" s="1011" t="s">
        <v>1331</v>
      </c>
      <c r="Y2899" s="1011" t="s">
        <v>1412</v>
      </c>
      <c r="AA2899" s="1011" t="s">
        <v>1413</v>
      </c>
      <c r="AB2899" s="1011" t="s">
        <v>140</v>
      </c>
    </row>
    <row r="2900" spans="1:28" x14ac:dyDescent="0.25">
      <c r="A2900" s="1011">
        <v>73755613</v>
      </c>
      <c r="B2900" s="1011" t="s">
        <v>2128</v>
      </c>
      <c r="C2900" s="1011" t="s">
        <v>1326</v>
      </c>
      <c r="D2900" s="1011" t="s">
        <v>1</v>
      </c>
      <c r="E2900" s="1011" t="s">
        <v>135</v>
      </c>
      <c r="F2900" s="1011" t="s">
        <v>35</v>
      </c>
      <c r="G2900" s="1011" t="s">
        <v>35</v>
      </c>
      <c r="H2900" s="1011" t="s">
        <v>98</v>
      </c>
      <c r="I2900" s="1011" t="s">
        <v>2129</v>
      </c>
      <c r="J2900" s="1011" t="s">
        <v>1499</v>
      </c>
      <c r="K2900" s="1011" t="s">
        <v>1329</v>
      </c>
      <c r="L2900" s="1011" t="s">
        <v>47</v>
      </c>
      <c r="M2900" s="1011" t="s">
        <v>198</v>
      </c>
      <c r="N2900" s="1011">
        <v>103</v>
      </c>
      <c r="O2900" s="1011">
        <v>103</v>
      </c>
      <c r="P2900" s="1011">
        <v>4676.7700000000004</v>
      </c>
      <c r="Q2900" s="1011">
        <v>2846.72</v>
      </c>
      <c r="R2900" s="1011">
        <v>-15.65</v>
      </c>
      <c r="S2900" s="1011">
        <v>700.82271269</v>
      </c>
      <c r="T2900" s="1011">
        <v>0</v>
      </c>
      <c r="U2900" s="1011">
        <v>0</v>
      </c>
      <c r="V2900" s="1011">
        <v>-15.65</v>
      </c>
      <c r="W2900" s="1011" t="s">
        <v>1361</v>
      </c>
      <c r="X2900" s="1011" t="s">
        <v>1331</v>
      </c>
      <c r="Y2900" s="1011" t="s">
        <v>2130</v>
      </c>
      <c r="AA2900" s="1011" t="s">
        <v>2131</v>
      </c>
      <c r="AB2900" s="1011" t="s">
        <v>140</v>
      </c>
    </row>
    <row r="2901" spans="1:28" x14ac:dyDescent="0.25">
      <c r="A2901" s="1011">
        <v>53757365</v>
      </c>
      <c r="B2901" s="1011" t="s">
        <v>1616</v>
      </c>
      <c r="C2901" s="1011" t="s">
        <v>1326</v>
      </c>
      <c r="D2901" s="1011" t="s">
        <v>1</v>
      </c>
      <c r="E2901" s="1011" t="s">
        <v>135</v>
      </c>
      <c r="F2901" s="1011" t="s">
        <v>6</v>
      </c>
      <c r="G2901" s="1011" t="s">
        <v>6</v>
      </c>
      <c r="H2901" s="1011" t="s">
        <v>102</v>
      </c>
      <c r="I2901" s="1011" t="s">
        <v>1564</v>
      </c>
      <c r="J2901" s="1011" t="s">
        <v>1565</v>
      </c>
      <c r="K2901" s="1011" t="s">
        <v>1329</v>
      </c>
      <c r="L2901" s="1011" t="s">
        <v>47</v>
      </c>
      <c r="M2901" s="1011" t="s">
        <v>198</v>
      </c>
      <c r="N2901" s="1011">
        <v>44.5</v>
      </c>
      <c r="O2901" s="1011">
        <v>13</v>
      </c>
      <c r="P2901" s="1011">
        <v>1230.2</v>
      </c>
      <c r="Q2901" s="1011">
        <v>3456</v>
      </c>
      <c r="R2901" s="1011">
        <v>445.85118161000003</v>
      </c>
      <c r="S2901" s="1011">
        <v>169.41130242</v>
      </c>
      <c r="T2901" s="1011">
        <v>4.1611816099999999</v>
      </c>
      <c r="U2901" s="1011">
        <v>0</v>
      </c>
      <c r="V2901" s="1011">
        <v>441.69</v>
      </c>
      <c r="W2901" s="1011" t="s">
        <v>65</v>
      </c>
      <c r="X2901" s="1011" t="s">
        <v>1331</v>
      </c>
      <c r="Y2901" s="1011" t="s">
        <v>1617</v>
      </c>
      <c r="AA2901" s="1011" t="s">
        <v>1618</v>
      </c>
      <c r="AB2901" s="1011" t="s">
        <v>140</v>
      </c>
    </row>
    <row r="2902" spans="1:28" x14ac:dyDescent="0.25">
      <c r="A2902" s="1011">
        <v>54172879</v>
      </c>
      <c r="B2902" s="1011" t="s">
        <v>2421</v>
      </c>
      <c r="C2902" s="1011" t="s">
        <v>1326</v>
      </c>
      <c r="D2902" s="1011" t="s">
        <v>1</v>
      </c>
      <c r="E2902" s="1011" t="s">
        <v>135</v>
      </c>
      <c r="F2902" s="1011" t="s">
        <v>38</v>
      </c>
      <c r="G2902" s="1011" t="s">
        <v>38</v>
      </c>
      <c r="H2902" s="1011" t="s">
        <v>91</v>
      </c>
      <c r="I2902" s="1011" t="s">
        <v>1595</v>
      </c>
      <c r="J2902" s="1011" t="s">
        <v>1596</v>
      </c>
      <c r="K2902" s="1011" t="s">
        <v>1329</v>
      </c>
      <c r="L2902" s="1011" t="s">
        <v>47</v>
      </c>
      <c r="M2902" s="1011" t="s">
        <v>198</v>
      </c>
      <c r="N2902" s="1011">
        <v>9</v>
      </c>
      <c r="O2902" s="1011">
        <v>8</v>
      </c>
      <c r="P2902" s="1011">
        <v>106.5</v>
      </c>
      <c r="Q2902" s="1011">
        <v>591.67999999999995</v>
      </c>
      <c r="R2902" s="1011">
        <v>85.770178119999997</v>
      </c>
      <c r="S2902" s="1011">
        <v>74.297349999999994</v>
      </c>
      <c r="T2902" s="1011">
        <v>1.7812000000000001E-4</v>
      </c>
      <c r="U2902" s="1011">
        <v>0</v>
      </c>
      <c r="V2902" s="1011">
        <v>85.77</v>
      </c>
      <c r="W2902" s="1011" t="s">
        <v>1597</v>
      </c>
      <c r="X2902" s="1011" t="s">
        <v>1331</v>
      </c>
      <c r="Y2902" s="1011" t="s">
        <v>2422</v>
      </c>
      <c r="AA2902" s="1011" t="s">
        <v>2423</v>
      </c>
      <c r="AB2902" s="1011" t="s">
        <v>140</v>
      </c>
    </row>
    <row r="2903" spans="1:28" x14ac:dyDescent="0.25">
      <c r="A2903" s="1011">
        <v>63998637</v>
      </c>
      <c r="B2903" s="1011" t="s">
        <v>2297</v>
      </c>
      <c r="C2903" s="1011" t="s">
        <v>1326</v>
      </c>
      <c r="D2903" s="1011" t="s">
        <v>1</v>
      </c>
      <c r="E2903" s="1011" t="s">
        <v>135</v>
      </c>
      <c r="F2903" s="1011" t="s">
        <v>20</v>
      </c>
      <c r="G2903" s="1011" t="s">
        <v>20</v>
      </c>
      <c r="H2903" s="1011" t="s">
        <v>104</v>
      </c>
      <c r="I2903" s="1011" t="s">
        <v>2212</v>
      </c>
      <c r="J2903" s="1011" t="s">
        <v>1669</v>
      </c>
      <c r="K2903" s="1011" t="s">
        <v>1329</v>
      </c>
      <c r="L2903" s="1011" t="s">
        <v>47</v>
      </c>
      <c r="M2903" s="1011" t="s">
        <v>198</v>
      </c>
      <c r="N2903" s="1011">
        <v>28</v>
      </c>
      <c r="O2903" s="1011">
        <v>28</v>
      </c>
      <c r="P2903" s="1011">
        <v>1150</v>
      </c>
      <c r="Q2903" s="1011">
        <v>1954.15</v>
      </c>
      <c r="R2903" s="1011">
        <v>295.83</v>
      </c>
      <c r="S2903" s="1011">
        <v>283.43528859000003</v>
      </c>
      <c r="T2903" s="1011">
        <v>0</v>
      </c>
      <c r="U2903" s="1011">
        <v>0</v>
      </c>
      <c r="V2903" s="1011">
        <v>295.83</v>
      </c>
      <c r="W2903" s="1011" t="s">
        <v>1670</v>
      </c>
      <c r="X2903" s="1011" t="s">
        <v>1331</v>
      </c>
      <c r="Y2903" s="1011" t="s">
        <v>2298</v>
      </c>
      <c r="AA2903" s="1011" t="s">
        <v>2299</v>
      </c>
      <c r="AB2903" s="1011" t="s">
        <v>140</v>
      </c>
    </row>
    <row r="2904" spans="1:28" x14ac:dyDescent="0.25">
      <c r="A2904" s="1011">
        <v>93874147</v>
      </c>
      <c r="B2904" s="1011" t="s">
        <v>2357</v>
      </c>
      <c r="C2904" s="1011" t="s">
        <v>1326</v>
      </c>
      <c r="D2904" s="1011" t="s">
        <v>1</v>
      </c>
      <c r="E2904" s="1011" t="s">
        <v>135</v>
      </c>
      <c r="F2904" s="1011" t="s">
        <v>36</v>
      </c>
      <c r="G2904" s="1011" t="s">
        <v>36</v>
      </c>
      <c r="H2904" s="1011" t="s">
        <v>86</v>
      </c>
      <c r="I2904" s="1011" t="s">
        <v>1359</v>
      </c>
      <c r="J2904" s="1011" t="s">
        <v>1360</v>
      </c>
      <c r="K2904" s="1011" t="s">
        <v>1329</v>
      </c>
      <c r="L2904" s="1011" t="s">
        <v>47</v>
      </c>
      <c r="M2904" s="1011" t="s">
        <v>198</v>
      </c>
      <c r="N2904" s="1011">
        <v>8</v>
      </c>
      <c r="O2904" s="1011">
        <v>0</v>
      </c>
      <c r="P2904" s="1011">
        <v>128</v>
      </c>
      <c r="Q2904" s="1011">
        <v>309.3</v>
      </c>
      <c r="R2904" s="1011">
        <v>53.62</v>
      </c>
      <c r="S2904" s="1011">
        <v>32.289215890000001</v>
      </c>
      <c r="T2904" s="1011">
        <v>0</v>
      </c>
      <c r="U2904" s="1011">
        <v>0</v>
      </c>
      <c r="V2904" s="1011">
        <v>53.62</v>
      </c>
      <c r="W2904" s="1011" t="s">
        <v>1361</v>
      </c>
      <c r="X2904" s="1011" t="s">
        <v>1331</v>
      </c>
      <c r="Y2904" s="1011" t="s">
        <v>2358</v>
      </c>
      <c r="AA2904" s="1011" t="s">
        <v>2359</v>
      </c>
      <c r="AB2904" s="1011" t="s">
        <v>140</v>
      </c>
    </row>
    <row r="2905" spans="1:28" x14ac:dyDescent="0.25">
      <c r="A2905" s="1011">
        <v>14284871</v>
      </c>
      <c r="B2905" s="1011" t="s">
        <v>1508</v>
      </c>
      <c r="C2905" s="1011" t="s">
        <v>1326</v>
      </c>
      <c r="D2905" s="1011" t="s">
        <v>1</v>
      </c>
      <c r="E2905" s="1011" t="s">
        <v>135</v>
      </c>
      <c r="F2905" s="1011" t="s">
        <v>6</v>
      </c>
      <c r="G2905" s="1011" t="s">
        <v>6</v>
      </c>
      <c r="H2905" s="1011" t="s">
        <v>90</v>
      </c>
      <c r="I2905" s="1011" t="s">
        <v>1509</v>
      </c>
      <c r="J2905" s="1011" t="s">
        <v>1510</v>
      </c>
      <c r="K2905" s="1011" t="s">
        <v>1329</v>
      </c>
      <c r="L2905" s="1011" t="s">
        <v>47</v>
      </c>
      <c r="M2905" s="1011" t="s">
        <v>198</v>
      </c>
      <c r="N2905" s="1011">
        <v>75</v>
      </c>
      <c r="O2905" s="1011">
        <v>23</v>
      </c>
      <c r="P2905" s="1011">
        <v>1500.36</v>
      </c>
      <c r="Q2905" s="1011">
        <v>2918.41</v>
      </c>
      <c r="R2905" s="1011">
        <v>211.84</v>
      </c>
      <c r="S2905" s="1011">
        <v>290.93017786000001</v>
      </c>
      <c r="T2905" s="1011">
        <v>0</v>
      </c>
      <c r="U2905" s="1011">
        <v>0</v>
      </c>
      <c r="V2905" s="1011">
        <v>211.84</v>
      </c>
      <c r="W2905" s="1011" t="s">
        <v>1511</v>
      </c>
      <c r="X2905" s="1011" t="s">
        <v>1331</v>
      </c>
      <c r="Y2905" s="1011" t="s">
        <v>1512</v>
      </c>
      <c r="AA2905" s="1011" t="s">
        <v>1513</v>
      </c>
      <c r="AB2905" s="1011" t="s">
        <v>140</v>
      </c>
    </row>
    <row r="2906" spans="1:28" x14ac:dyDescent="0.25">
      <c r="A2906" s="1011">
        <v>74253238</v>
      </c>
      <c r="B2906" s="1011" t="s">
        <v>2373</v>
      </c>
      <c r="C2906" s="1011" t="s">
        <v>1326</v>
      </c>
      <c r="D2906" s="1011" t="s">
        <v>1</v>
      </c>
      <c r="E2906" s="1011" t="s">
        <v>135</v>
      </c>
      <c r="F2906" s="1011" t="s">
        <v>69</v>
      </c>
      <c r="G2906" s="1011" t="s">
        <v>69</v>
      </c>
      <c r="H2906" s="1011" t="s">
        <v>105</v>
      </c>
      <c r="I2906" s="1011" t="s">
        <v>2374</v>
      </c>
      <c r="J2906" s="1011" t="s">
        <v>1328</v>
      </c>
      <c r="K2906" s="1011" t="s">
        <v>1329</v>
      </c>
      <c r="L2906" s="1011" t="s">
        <v>47</v>
      </c>
      <c r="M2906" s="1011" t="s">
        <v>198</v>
      </c>
      <c r="N2906" s="1011">
        <v>1</v>
      </c>
      <c r="O2906" s="1011">
        <v>0</v>
      </c>
      <c r="P2906" s="1011">
        <v>20</v>
      </c>
      <c r="Q2906" s="1011">
        <v>36.520000000000003</v>
      </c>
      <c r="R2906" s="1011">
        <v>4.72</v>
      </c>
      <c r="S2906" s="1011">
        <v>2.8620000000000001</v>
      </c>
      <c r="T2906" s="1011">
        <v>0</v>
      </c>
      <c r="U2906" s="1011">
        <v>0</v>
      </c>
      <c r="V2906" s="1011">
        <v>4.72</v>
      </c>
      <c r="W2906" s="1011" t="s">
        <v>1330</v>
      </c>
      <c r="X2906" s="1011" t="s">
        <v>1331</v>
      </c>
      <c r="Y2906" s="1011" t="s">
        <v>2375</v>
      </c>
      <c r="AA2906" s="1011" t="s">
        <v>2376</v>
      </c>
      <c r="AB2906" s="1011" t="s">
        <v>140</v>
      </c>
    </row>
    <row r="2907" spans="1:28" x14ac:dyDescent="0.25">
      <c r="A2907" s="1011">
        <v>24082927</v>
      </c>
      <c r="B2907" s="1011" t="s">
        <v>2118</v>
      </c>
      <c r="C2907" s="1011" t="s">
        <v>1326</v>
      </c>
      <c r="D2907" s="1011" t="s">
        <v>1</v>
      </c>
      <c r="E2907" s="1011" t="s">
        <v>135</v>
      </c>
      <c r="F2907" s="1011" t="s">
        <v>20</v>
      </c>
      <c r="G2907" s="1011" t="s">
        <v>20</v>
      </c>
      <c r="H2907" s="1011" t="s">
        <v>95</v>
      </c>
      <c r="I2907" s="1011" t="s">
        <v>2119</v>
      </c>
      <c r="J2907" s="1011" t="s">
        <v>1565</v>
      </c>
      <c r="K2907" s="1011" t="s">
        <v>1329</v>
      </c>
      <c r="L2907" s="1011" t="s">
        <v>47</v>
      </c>
      <c r="M2907" s="1011" t="s">
        <v>198</v>
      </c>
      <c r="N2907" s="1011">
        <v>27</v>
      </c>
      <c r="O2907" s="1011">
        <v>23</v>
      </c>
      <c r="P2907" s="1011">
        <v>110.22</v>
      </c>
      <c r="Q2907" s="1011">
        <v>509.8</v>
      </c>
      <c r="R2907" s="1011">
        <v>-100.96</v>
      </c>
      <c r="S2907" s="1011">
        <v>251.18089810000001</v>
      </c>
      <c r="T2907" s="1011">
        <v>0</v>
      </c>
      <c r="U2907" s="1011">
        <v>0</v>
      </c>
      <c r="V2907" s="1011">
        <v>-100.96</v>
      </c>
      <c r="W2907" s="1011" t="s">
        <v>65</v>
      </c>
      <c r="X2907" s="1011" t="s">
        <v>1331</v>
      </c>
      <c r="Y2907" s="1011" t="s">
        <v>2120</v>
      </c>
      <c r="AA2907" s="1011" t="s">
        <v>2121</v>
      </c>
      <c r="AB2907" s="1011" t="s">
        <v>140</v>
      </c>
    </row>
    <row r="2908" spans="1:28" x14ac:dyDescent="0.25">
      <c r="A2908" s="1011">
        <v>64181985</v>
      </c>
      <c r="B2908" s="1011" t="s">
        <v>2065</v>
      </c>
      <c r="C2908" s="1011" t="s">
        <v>1326</v>
      </c>
      <c r="D2908" s="1011" t="s">
        <v>1</v>
      </c>
      <c r="E2908" s="1011" t="s">
        <v>135</v>
      </c>
      <c r="F2908" s="1011" t="s">
        <v>20</v>
      </c>
      <c r="G2908" s="1011" t="s">
        <v>20</v>
      </c>
      <c r="H2908" s="1011" t="s">
        <v>102</v>
      </c>
      <c r="I2908" s="1011" t="s">
        <v>2066</v>
      </c>
      <c r="J2908" s="1011" t="s">
        <v>2067</v>
      </c>
      <c r="K2908" s="1011" t="s">
        <v>1329</v>
      </c>
      <c r="L2908" s="1011" t="s">
        <v>47</v>
      </c>
      <c r="M2908" s="1011" t="s">
        <v>198</v>
      </c>
      <c r="N2908" s="1011">
        <v>11</v>
      </c>
      <c r="O2908" s="1011">
        <v>6</v>
      </c>
      <c r="P2908" s="1011">
        <v>284.24</v>
      </c>
      <c r="Q2908" s="1011">
        <v>709.84</v>
      </c>
      <c r="R2908" s="1011">
        <v>120.62292318999999</v>
      </c>
      <c r="S2908" s="1011">
        <v>113.38793196</v>
      </c>
      <c r="T2908" s="1011">
        <v>4.6129231900000001</v>
      </c>
      <c r="U2908" s="1011">
        <v>0</v>
      </c>
      <c r="V2908" s="1011">
        <v>116.01</v>
      </c>
      <c r="W2908" s="1011" t="s">
        <v>2068</v>
      </c>
      <c r="X2908" s="1011" t="s">
        <v>1331</v>
      </c>
      <c r="Y2908" s="1011" t="s">
        <v>2069</v>
      </c>
      <c r="Z2908" s="1011" t="s">
        <v>2070</v>
      </c>
      <c r="AA2908" s="1011" t="s">
        <v>2071</v>
      </c>
      <c r="AB2908" s="1011" t="s">
        <v>140</v>
      </c>
    </row>
    <row r="2909" spans="1:28" x14ac:dyDescent="0.25">
      <c r="A2909" s="1011">
        <v>54113899</v>
      </c>
      <c r="B2909" s="1011" t="s">
        <v>2317</v>
      </c>
      <c r="C2909" s="1011" t="s">
        <v>1326</v>
      </c>
      <c r="D2909" s="1011" t="s">
        <v>1</v>
      </c>
      <c r="E2909" s="1011" t="s">
        <v>135</v>
      </c>
      <c r="F2909" s="1011" t="s">
        <v>14</v>
      </c>
      <c r="G2909" s="1011" t="s">
        <v>14</v>
      </c>
      <c r="H2909" s="1011" t="s">
        <v>529</v>
      </c>
      <c r="I2909" s="1011" t="s">
        <v>2318</v>
      </c>
      <c r="J2909" s="1011" t="s">
        <v>2319</v>
      </c>
      <c r="K2909" s="1011" t="s">
        <v>1329</v>
      </c>
      <c r="L2909" s="1011" t="s">
        <v>47</v>
      </c>
      <c r="M2909" s="1011" t="s">
        <v>198</v>
      </c>
      <c r="N2909" s="1011">
        <v>2</v>
      </c>
      <c r="O2909" s="1011">
        <v>0</v>
      </c>
      <c r="P2909" s="1011">
        <v>122.9</v>
      </c>
      <c r="Q2909" s="1011">
        <v>368.7</v>
      </c>
      <c r="R2909" s="1011">
        <v>121.67</v>
      </c>
      <c r="S2909" s="1011">
        <v>0</v>
      </c>
      <c r="T2909" s="1011">
        <v>0</v>
      </c>
      <c r="U2909" s="1011">
        <v>0</v>
      </c>
      <c r="V2909" s="1011">
        <v>121.67</v>
      </c>
      <c r="W2909" s="1011" t="s">
        <v>2320</v>
      </c>
      <c r="X2909" s="1011" t="s">
        <v>1331</v>
      </c>
      <c r="Y2909" s="1011" t="s">
        <v>2321</v>
      </c>
      <c r="AA2909" s="1011" t="s">
        <v>2322</v>
      </c>
      <c r="AB2909" s="1011" t="s">
        <v>140</v>
      </c>
    </row>
    <row r="2910" spans="1:28" x14ac:dyDescent="0.25">
      <c r="A2910" s="1011">
        <v>44047363</v>
      </c>
      <c r="B2910" s="1011" t="s">
        <v>2339</v>
      </c>
      <c r="C2910" s="1011" t="s">
        <v>1326</v>
      </c>
      <c r="D2910" s="1011" t="s">
        <v>1</v>
      </c>
      <c r="E2910" s="1011" t="s">
        <v>135</v>
      </c>
      <c r="F2910" s="1011" t="s">
        <v>9</v>
      </c>
      <c r="G2910" s="1011" t="s">
        <v>9</v>
      </c>
      <c r="H2910" s="1011" t="s">
        <v>88</v>
      </c>
      <c r="I2910" s="1011" t="s">
        <v>2340</v>
      </c>
      <c r="J2910" s="1011" t="s">
        <v>2341</v>
      </c>
      <c r="K2910" s="1011" t="s">
        <v>1329</v>
      </c>
      <c r="L2910" s="1011" t="s">
        <v>47</v>
      </c>
      <c r="M2910" s="1011" t="s">
        <v>198</v>
      </c>
      <c r="N2910" s="1011">
        <v>1</v>
      </c>
      <c r="O2910" s="1011">
        <v>1</v>
      </c>
      <c r="P2910" s="1011">
        <v>10</v>
      </c>
      <c r="Q2910" s="1011">
        <v>86.34</v>
      </c>
      <c r="R2910" s="1011">
        <v>17.170000000000002</v>
      </c>
      <c r="S2910" s="1011">
        <v>5.5</v>
      </c>
      <c r="T2910" s="1011">
        <v>0</v>
      </c>
      <c r="U2910" s="1011">
        <v>0</v>
      </c>
      <c r="V2910" s="1011">
        <v>17.170000000000002</v>
      </c>
      <c r="W2910" s="1011" t="s">
        <v>2342</v>
      </c>
      <c r="X2910" s="1011" t="s">
        <v>1331</v>
      </c>
      <c r="Y2910" s="1011" t="s">
        <v>2343</v>
      </c>
      <c r="AA2910" s="1011" t="s">
        <v>2344</v>
      </c>
      <c r="AB2910" s="1011" t="s">
        <v>140</v>
      </c>
    </row>
    <row r="2911" spans="1:28" x14ac:dyDescent="0.25">
      <c r="A2911" s="1011">
        <v>34137794</v>
      </c>
      <c r="B2911" s="1011" t="s">
        <v>1520</v>
      </c>
      <c r="C2911" s="1011" t="s">
        <v>1326</v>
      </c>
      <c r="D2911" s="1011" t="s">
        <v>1</v>
      </c>
      <c r="E2911" s="1011" t="s">
        <v>135</v>
      </c>
      <c r="F2911" s="1011" t="s">
        <v>14</v>
      </c>
      <c r="G2911" s="1011" t="s">
        <v>14</v>
      </c>
      <c r="H2911" s="1011" t="s">
        <v>102</v>
      </c>
      <c r="I2911" s="1011" t="s">
        <v>1521</v>
      </c>
      <c r="J2911" s="1011" t="s">
        <v>1522</v>
      </c>
      <c r="K2911" s="1011" t="s">
        <v>1329</v>
      </c>
      <c r="L2911" s="1011" t="s">
        <v>47</v>
      </c>
      <c r="M2911" s="1011" t="s">
        <v>198</v>
      </c>
      <c r="N2911" s="1011">
        <v>10</v>
      </c>
      <c r="O2911" s="1011">
        <v>0</v>
      </c>
      <c r="P2911" s="1011">
        <v>515.15</v>
      </c>
      <c r="Q2911" s="1011">
        <v>789.75</v>
      </c>
      <c r="R2911" s="1011">
        <v>26.779024010000001</v>
      </c>
      <c r="S2911" s="1011">
        <v>2.2112263099999998</v>
      </c>
      <c r="T2911" s="1011">
        <v>23.56902401</v>
      </c>
      <c r="U2911" s="1011">
        <v>0</v>
      </c>
      <c r="V2911" s="1011">
        <v>23.79</v>
      </c>
      <c r="W2911" s="1011" t="s">
        <v>1523</v>
      </c>
      <c r="X2911" s="1011" t="s">
        <v>1331</v>
      </c>
      <c r="Y2911" s="1011" t="s">
        <v>1524</v>
      </c>
      <c r="AA2911" s="1011" t="s">
        <v>1525</v>
      </c>
      <c r="AB2911" s="1011" t="s">
        <v>140</v>
      </c>
    </row>
    <row r="2912" spans="1:28" x14ac:dyDescent="0.25">
      <c r="A2912" s="1011">
        <v>94251014</v>
      </c>
      <c r="B2912" s="1011" t="s">
        <v>1937</v>
      </c>
      <c r="C2912" s="1011" t="s">
        <v>1326</v>
      </c>
      <c r="D2912" s="1011" t="s">
        <v>1</v>
      </c>
      <c r="E2912" s="1011" t="s">
        <v>135</v>
      </c>
      <c r="F2912" s="1011" t="s">
        <v>36</v>
      </c>
      <c r="G2912" s="1011" t="s">
        <v>36</v>
      </c>
      <c r="H2912" s="1011" t="s">
        <v>95</v>
      </c>
      <c r="I2912" s="1011" t="s">
        <v>1938</v>
      </c>
      <c r="J2912" s="1011" t="s">
        <v>1939</v>
      </c>
      <c r="K2912" s="1011" t="s">
        <v>1329</v>
      </c>
      <c r="L2912" s="1011" t="s">
        <v>47</v>
      </c>
      <c r="M2912" s="1011" t="s">
        <v>198</v>
      </c>
      <c r="N2912" s="1011">
        <v>1.1000000000000001</v>
      </c>
      <c r="O2912" s="1011">
        <v>0.1</v>
      </c>
      <c r="P2912" s="1011">
        <v>1.76</v>
      </c>
      <c r="Q2912" s="1011">
        <v>10.84</v>
      </c>
      <c r="R2912" s="1011">
        <v>2.62</v>
      </c>
      <c r="S2912" s="1011">
        <v>2.4289999999999998</v>
      </c>
      <c r="T2912" s="1011">
        <v>0</v>
      </c>
      <c r="U2912" s="1011">
        <v>0</v>
      </c>
      <c r="V2912" s="1011">
        <v>2.62</v>
      </c>
      <c r="W2912" s="1011" t="s">
        <v>1940</v>
      </c>
      <c r="X2912" s="1011" t="s">
        <v>1331</v>
      </c>
      <c r="Y2912" s="1011" t="s">
        <v>1941</v>
      </c>
      <c r="AA2912" s="1011" t="s">
        <v>1942</v>
      </c>
      <c r="AB2912" s="1011" t="s">
        <v>140</v>
      </c>
    </row>
    <row r="2913" spans="1:28" x14ac:dyDescent="0.25">
      <c r="A2913" s="1011">
        <v>34058099</v>
      </c>
      <c r="B2913" s="1011" t="s">
        <v>1526</v>
      </c>
      <c r="C2913" s="1011" t="s">
        <v>1326</v>
      </c>
      <c r="D2913" s="1011" t="s">
        <v>1</v>
      </c>
      <c r="E2913" s="1011" t="s">
        <v>135</v>
      </c>
      <c r="F2913" s="1011" t="s">
        <v>34</v>
      </c>
      <c r="G2913" s="1011" t="s">
        <v>34</v>
      </c>
      <c r="H2913" s="1011" t="s">
        <v>93</v>
      </c>
      <c r="I2913" s="1011" t="s">
        <v>1527</v>
      </c>
      <c r="J2913" s="1011" t="s">
        <v>1528</v>
      </c>
      <c r="K2913" s="1011" t="s">
        <v>1329</v>
      </c>
      <c r="L2913" s="1011" t="s">
        <v>47</v>
      </c>
      <c r="M2913" s="1011" t="s">
        <v>198</v>
      </c>
      <c r="N2913" s="1011">
        <v>9</v>
      </c>
      <c r="O2913" s="1011">
        <v>6</v>
      </c>
      <c r="P2913" s="1011">
        <v>204</v>
      </c>
      <c r="Q2913" s="1011">
        <v>369.51</v>
      </c>
      <c r="R2913" s="1011">
        <v>96.17</v>
      </c>
      <c r="S2913" s="1011">
        <v>77.074539369999997</v>
      </c>
      <c r="T2913" s="1011">
        <v>0</v>
      </c>
      <c r="U2913" s="1011">
        <v>0</v>
      </c>
      <c r="V2913" s="1011">
        <v>96.17</v>
      </c>
      <c r="W2913" s="1011" t="s">
        <v>1529</v>
      </c>
      <c r="X2913" s="1011" t="s">
        <v>1331</v>
      </c>
      <c r="Y2913" s="1011" t="s">
        <v>1530</v>
      </c>
      <c r="AA2913" s="1011" t="s">
        <v>1531</v>
      </c>
      <c r="AB2913" s="1011" t="s">
        <v>140</v>
      </c>
    </row>
    <row r="2914" spans="1:28" x14ac:dyDescent="0.25">
      <c r="A2914" s="1011">
        <v>94011400</v>
      </c>
      <c r="B2914" s="1011" t="s">
        <v>1735</v>
      </c>
      <c r="C2914" s="1011" t="s">
        <v>1326</v>
      </c>
      <c r="D2914" s="1011" t="s">
        <v>1</v>
      </c>
      <c r="E2914" s="1011" t="s">
        <v>135</v>
      </c>
      <c r="F2914" s="1011" t="s">
        <v>20</v>
      </c>
      <c r="G2914" s="1011" t="s">
        <v>20</v>
      </c>
      <c r="H2914" s="1011" t="s">
        <v>89</v>
      </c>
      <c r="I2914" s="1011" t="s">
        <v>1579</v>
      </c>
      <c r="J2914" s="1011" t="s">
        <v>1396</v>
      </c>
      <c r="K2914" s="1011" t="s">
        <v>1329</v>
      </c>
      <c r="L2914" s="1011" t="s">
        <v>47</v>
      </c>
      <c r="M2914" s="1011" t="s">
        <v>198</v>
      </c>
      <c r="N2914" s="1011">
        <v>3</v>
      </c>
      <c r="O2914" s="1011">
        <v>3</v>
      </c>
      <c r="P2914" s="1011">
        <v>30</v>
      </c>
      <c r="Q2914" s="1011">
        <v>82.53</v>
      </c>
      <c r="R2914" s="1011">
        <v>0.48</v>
      </c>
      <c r="S2914" s="1011">
        <v>22.026375900000001</v>
      </c>
      <c r="T2914" s="1011">
        <v>0</v>
      </c>
      <c r="U2914" s="1011">
        <v>0</v>
      </c>
      <c r="V2914" s="1011">
        <v>0.48</v>
      </c>
      <c r="W2914" s="1011" t="s">
        <v>1397</v>
      </c>
      <c r="X2914" s="1011" t="s">
        <v>1331</v>
      </c>
      <c r="Y2914" s="1011" t="s">
        <v>1736</v>
      </c>
      <c r="AA2914" s="1011" t="s">
        <v>1737</v>
      </c>
      <c r="AB2914" s="1011" t="s">
        <v>140</v>
      </c>
    </row>
    <row r="2915" spans="1:28" x14ac:dyDescent="0.25">
      <c r="A2915" s="1011">
        <v>4089017</v>
      </c>
      <c r="B2915" s="1011" t="s">
        <v>2056</v>
      </c>
      <c r="C2915" s="1011" t="s">
        <v>1326</v>
      </c>
      <c r="D2915" s="1011" t="s">
        <v>1</v>
      </c>
      <c r="E2915" s="1011" t="s">
        <v>135</v>
      </c>
      <c r="F2915" s="1011" t="s">
        <v>69</v>
      </c>
      <c r="G2915" s="1011" t="s">
        <v>69</v>
      </c>
      <c r="H2915" s="1011" t="s">
        <v>86</v>
      </c>
      <c r="I2915" s="1011" t="s">
        <v>1688</v>
      </c>
      <c r="J2915" s="1011" t="s">
        <v>1416</v>
      </c>
      <c r="K2915" s="1011" t="s">
        <v>1329</v>
      </c>
      <c r="L2915" s="1011" t="s">
        <v>47</v>
      </c>
      <c r="M2915" s="1011" t="s">
        <v>198</v>
      </c>
      <c r="N2915" s="1011">
        <v>2</v>
      </c>
      <c r="O2915" s="1011">
        <v>0</v>
      </c>
      <c r="P2915" s="1011">
        <v>48</v>
      </c>
      <c r="Q2915" s="1011">
        <v>91.18</v>
      </c>
      <c r="R2915" s="1011">
        <v>11.4</v>
      </c>
      <c r="S2915" s="1011">
        <v>11.56</v>
      </c>
      <c r="T2915" s="1011">
        <v>0</v>
      </c>
      <c r="U2915" s="1011">
        <v>0</v>
      </c>
      <c r="V2915" s="1011">
        <v>11.4</v>
      </c>
      <c r="W2915" s="1011" t="s">
        <v>1397</v>
      </c>
      <c r="X2915" s="1011" t="s">
        <v>1331</v>
      </c>
      <c r="Y2915" s="1011" t="s">
        <v>2057</v>
      </c>
      <c r="AA2915" s="1011" t="s">
        <v>2058</v>
      </c>
      <c r="AB2915" s="1011" t="s">
        <v>140</v>
      </c>
    </row>
    <row r="2916" spans="1:28" x14ac:dyDescent="0.25">
      <c r="A2916" s="1011">
        <v>33952011</v>
      </c>
      <c r="B2916" s="1011" t="s">
        <v>1725</v>
      </c>
      <c r="C2916" s="1011" t="s">
        <v>1326</v>
      </c>
      <c r="D2916" s="1011" t="s">
        <v>113</v>
      </c>
      <c r="E2916" s="1011" t="s">
        <v>135</v>
      </c>
      <c r="F2916" s="1011" t="s">
        <v>267</v>
      </c>
      <c r="G2916" s="1011" t="s">
        <v>1687</v>
      </c>
      <c r="H2916" s="1011" t="s">
        <v>1394</v>
      </c>
      <c r="I2916" s="1011" t="s">
        <v>1726</v>
      </c>
      <c r="J2916" s="1011" t="s">
        <v>1727</v>
      </c>
      <c r="K2916" s="1011" t="s">
        <v>1329</v>
      </c>
      <c r="L2916" s="1011" t="s">
        <v>47</v>
      </c>
      <c r="M2916" s="1011" t="s">
        <v>198</v>
      </c>
      <c r="N2916" s="1011">
        <v>0</v>
      </c>
      <c r="O2916" s="1011">
        <v>0</v>
      </c>
      <c r="P2916" s="1011">
        <v>0</v>
      </c>
      <c r="Q2916" s="1011">
        <v>0</v>
      </c>
      <c r="R2916" s="1011">
        <v>0</v>
      </c>
      <c r="S2916" s="1011">
        <v>0</v>
      </c>
      <c r="T2916" s="1011">
        <v>0</v>
      </c>
      <c r="U2916" s="1011">
        <v>0</v>
      </c>
      <c r="V2916" s="1011">
        <v>0</v>
      </c>
      <c r="W2916" s="1011" t="s">
        <v>1728</v>
      </c>
      <c r="X2916" s="1011" t="s">
        <v>1331</v>
      </c>
      <c r="Y2916" s="1011" t="s">
        <v>1729</v>
      </c>
      <c r="AA2916" s="1011" t="s">
        <v>1730</v>
      </c>
      <c r="AB2916" s="1011" t="s">
        <v>140</v>
      </c>
    </row>
    <row r="2917" spans="1:28" x14ac:dyDescent="0.25">
      <c r="A2917" s="1011">
        <v>94172707</v>
      </c>
      <c r="B2917" s="1011" t="s">
        <v>2314</v>
      </c>
      <c r="C2917" s="1011" t="s">
        <v>1326</v>
      </c>
      <c r="D2917" s="1011" t="s">
        <v>1</v>
      </c>
      <c r="E2917" s="1011" t="s">
        <v>135</v>
      </c>
      <c r="F2917" s="1011" t="s">
        <v>34</v>
      </c>
      <c r="G2917" s="1011" t="s">
        <v>34</v>
      </c>
      <c r="H2917" s="1011" t="s">
        <v>97</v>
      </c>
      <c r="I2917" s="1011" t="s">
        <v>1388</v>
      </c>
      <c r="J2917" s="1011" t="s">
        <v>1389</v>
      </c>
      <c r="K2917" s="1011" t="s">
        <v>1329</v>
      </c>
      <c r="L2917" s="1011" t="s">
        <v>47</v>
      </c>
      <c r="M2917" s="1011" t="s">
        <v>198</v>
      </c>
      <c r="N2917" s="1011">
        <v>168.75</v>
      </c>
      <c r="O2917" s="1011">
        <v>104.25</v>
      </c>
      <c r="P2917" s="1011">
        <v>3599.31</v>
      </c>
      <c r="Q2917" s="1011">
        <v>4774.68</v>
      </c>
      <c r="R2917" s="1011">
        <v>692.83257454</v>
      </c>
      <c r="S2917" s="1011">
        <v>943.24740921</v>
      </c>
      <c r="T2917" s="1011">
        <v>-0.48742545999999998</v>
      </c>
      <c r="U2917" s="1011">
        <v>0</v>
      </c>
      <c r="V2917" s="1011">
        <v>693.32</v>
      </c>
      <c r="W2917" s="1011" t="s">
        <v>1390</v>
      </c>
      <c r="X2917" s="1011" t="s">
        <v>1331</v>
      </c>
      <c r="Y2917" s="1011" t="s">
        <v>2315</v>
      </c>
      <c r="AA2917" s="1011" t="s">
        <v>2316</v>
      </c>
      <c r="AB2917" s="1011" t="s">
        <v>140</v>
      </c>
    </row>
    <row r="2918" spans="1:28" x14ac:dyDescent="0.25">
      <c r="A2918" s="1011">
        <v>94067154</v>
      </c>
      <c r="B2918" s="1011" t="s">
        <v>1340</v>
      </c>
      <c r="C2918" s="1011" t="s">
        <v>1326</v>
      </c>
      <c r="D2918" s="1011" t="s">
        <v>1</v>
      </c>
      <c r="E2918" s="1011" t="s">
        <v>135</v>
      </c>
      <c r="F2918" s="1011" t="s">
        <v>0</v>
      </c>
      <c r="G2918" s="1011" t="s">
        <v>0</v>
      </c>
      <c r="H2918" s="1011" t="s">
        <v>530</v>
      </c>
      <c r="I2918" s="1011" t="s">
        <v>1341</v>
      </c>
      <c r="J2918" s="1011" t="s">
        <v>1342</v>
      </c>
      <c r="K2918" s="1011" t="s">
        <v>1329</v>
      </c>
      <c r="L2918" s="1011" t="s">
        <v>47</v>
      </c>
      <c r="M2918" s="1011" t="s">
        <v>198</v>
      </c>
      <c r="N2918" s="1011">
        <v>69</v>
      </c>
      <c r="O2918" s="1011">
        <v>43</v>
      </c>
      <c r="P2918" s="1011">
        <v>3782.3</v>
      </c>
      <c r="Q2918" s="1011">
        <v>8074.48</v>
      </c>
      <c r="R2918" s="1011">
        <v>644.39</v>
      </c>
      <c r="S2918" s="1011">
        <v>764.66404642999998</v>
      </c>
      <c r="T2918" s="1011">
        <v>0</v>
      </c>
      <c r="U2918" s="1011">
        <v>0</v>
      </c>
      <c r="V2918" s="1011">
        <v>644.39</v>
      </c>
      <c r="W2918" s="1011" t="s">
        <v>1343</v>
      </c>
      <c r="X2918" s="1011" t="s">
        <v>1331</v>
      </c>
      <c r="Y2918" s="1011" t="s">
        <v>1344</v>
      </c>
      <c r="AA2918" s="1011" t="s">
        <v>1345</v>
      </c>
      <c r="AB2918" s="1011" t="s">
        <v>140</v>
      </c>
    </row>
    <row r="2919" spans="1:28" x14ac:dyDescent="0.25">
      <c r="A2919" s="1011">
        <v>64015894</v>
      </c>
      <c r="B2919" s="1011" t="s">
        <v>1325</v>
      </c>
      <c r="C2919" s="1011" t="s">
        <v>1326</v>
      </c>
      <c r="D2919" s="1011" t="s">
        <v>1</v>
      </c>
      <c r="E2919" s="1011" t="s">
        <v>135</v>
      </c>
      <c r="F2919" s="1011" t="s">
        <v>11</v>
      </c>
      <c r="G2919" s="1011" t="s">
        <v>11</v>
      </c>
      <c r="H2919" s="1011" t="s">
        <v>100</v>
      </c>
      <c r="I2919" s="1011" t="s">
        <v>1327</v>
      </c>
      <c r="J2919" s="1011" t="s">
        <v>1328</v>
      </c>
      <c r="K2919" s="1011" t="s">
        <v>1329</v>
      </c>
      <c r="L2919" s="1011" t="s">
        <v>47</v>
      </c>
      <c r="M2919" s="1011" t="s">
        <v>198</v>
      </c>
      <c r="N2919" s="1011">
        <v>1585</v>
      </c>
      <c r="O2919" s="1011">
        <v>1453.1661999999999</v>
      </c>
      <c r="P2919" s="1011">
        <v>35590.97</v>
      </c>
      <c r="Q2919" s="1011">
        <v>115167.9</v>
      </c>
      <c r="R2919" s="1011">
        <v>11442.62</v>
      </c>
      <c r="S2919" s="1011">
        <v>14575.109348800001</v>
      </c>
      <c r="T2919" s="1011">
        <v>0</v>
      </c>
      <c r="U2919" s="1011">
        <v>0</v>
      </c>
      <c r="V2919" s="1011">
        <v>11442.62</v>
      </c>
      <c r="W2919" s="1011" t="s">
        <v>1330</v>
      </c>
      <c r="X2919" s="1011" t="s">
        <v>1331</v>
      </c>
      <c r="Y2919" s="1011" t="s">
        <v>1332</v>
      </c>
      <c r="AA2919" s="1011" t="s">
        <v>1333</v>
      </c>
      <c r="AB2919" s="1011" t="s">
        <v>140</v>
      </c>
    </row>
    <row r="2920" spans="1:28" x14ac:dyDescent="0.25">
      <c r="A2920" s="1011">
        <v>3756756</v>
      </c>
      <c r="B2920" s="1011" t="s">
        <v>2514</v>
      </c>
      <c r="C2920" s="1011" t="s">
        <v>1326</v>
      </c>
      <c r="D2920" s="1011" t="s">
        <v>113</v>
      </c>
      <c r="E2920" s="1011" t="s">
        <v>135</v>
      </c>
      <c r="F2920" s="1011" t="s">
        <v>267</v>
      </c>
      <c r="G2920" s="1011" t="s">
        <v>1687</v>
      </c>
      <c r="H2920" s="1011" t="s">
        <v>97</v>
      </c>
      <c r="I2920" s="1011" t="s">
        <v>2515</v>
      </c>
      <c r="J2920" s="1011" t="s">
        <v>2516</v>
      </c>
      <c r="K2920" s="1011" t="s">
        <v>1329</v>
      </c>
      <c r="L2920" s="1011" t="s">
        <v>47</v>
      </c>
      <c r="M2920" s="1011" t="s">
        <v>198</v>
      </c>
      <c r="N2920" s="1011">
        <v>151.667</v>
      </c>
      <c r="O2920" s="1011">
        <v>83.667000000000002</v>
      </c>
      <c r="P2920" s="1011">
        <v>2864.15</v>
      </c>
      <c r="Q2920" s="1011">
        <v>5350.96</v>
      </c>
      <c r="R2920" s="1011">
        <v>1778.2855653900001</v>
      </c>
      <c r="S2920" s="1011">
        <v>746.43260968000004</v>
      </c>
      <c r="T2920" s="1011">
        <v>5.5653899999999999E-3</v>
      </c>
      <c r="U2920" s="1011">
        <v>0</v>
      </c>
      <c r="V2920" s="1011">
        <v>1778.28</v>
      </c>
      <c r="W2920" s="1011" t="s">
        <v>2517</v>
      </c>
      <c r="X2920" s="1011" t="s">
        <v>1331</v>
      </c>
      <c r="Y2920" s="1011" t="s">
        <v>2518</v>
      </c>
      <c r="AA2920" s="1011" t="s">
        <v>2519</v>
      </c>
      <c r="AB2920" s="1011" t="s">
        <v>140</v>
      </c>
    </row>
    <row r="2921" spans="1:28" x14ac:dyDescent="0.25">
      <c r="A2921" s="1011">
        <v>14091128</v>
      </c>
      <c r="B2921" s="1011" t="s">
        <v>2345</v>
      </c>
      <c r="C2921" s="1011" t="s">
        <v>1326</v>
      </c>
      <c r="D2921" s="1011" t="s">
        <v>1</v>
      </c>
      <c r="E2921" s="1011" t="s">
        <v>135</v>
      </c>
      <c r="F2921" s="1011" t="s">
        <v>14</v>
      </c>
      <c r="G2921" s="1011" t="s">
        <v>14</v>
      </c>
      <c r="H2921" s="1011" t="s">
        <v>89</v>
      </c>
      <c r="I2921" s="1011" t="s">
        <v>2261</v>
      </c>
      <c r="J2921" s="1011" t="s">
        <v>1445</v>
      </c>
      <c r="K2921" s="1011" t="s">
        <v>1329</v>
      </c>
      <c r="L2921" s="1011" t="s">
        <v>47</v>
      </c>
      <c r="M2921" s="1011" t="s">
        <v>198</v>
      </c>
      <c r="N2921" s="1011">
        <v>3</v>
      </c>
      <c r="O2921" s="1011">
        <v>0</v>
      </c>
      <c r="P2921" s="1011">
        <v>30</v>
      </c>
      <c r="Q2921" s="1011">
        <v>116.55</v>
      </c>
      <c r="R2921" s="1011">
        <v>20.890000780000001</v>
      </c>
      <c r="S2921" s="1011">
        <v>5.3856045000000003</v>
      </c>
      <c r="T2921" s="1011">
        <v>7.8000000000000005E-7</v>
      </c>
      <c r="U2921" s="1011">
        <v>0</v>
      </c>
      <c r="V2921" s="1011">
        <v>20.89</v>
      </c>
      <c r="W2921" s="1011" t="s">
        <v>1446</v>
      </c>
      <c r="X2921" s="1011" t="s">
        <v>1331</v>
      </c>
      <c r="Y2921" s="1011" t="s">
        <v>2346</v>
      </c>
      <c r="AA2921" s="1011" t="s">
        <v>2347</v>
      </c>
      <c r="AB2921" s="1011" t="s">
        <v>140</v>
      </c>
    </row>
    <row r="2922" spans="1:28" x14ac:dyDescent="0.25">
      <c r="A2922" s="1011">
        <v>83992024</v>
      </c>
      <c r="B2922" s="1011" t="s">
        <v>1358</v>
      </c>
      <c r="C2922" s="1011" t="s">
        <v>1326</v>
      </c>
      <c r="D2922" s="1011" t="s">
        <v>1</v>
      </c>
      <c r="E2922" s="1011" t="s">
        <v>135</v>
      </c>
      <c r="F2922" s="1011" t="s">
        <v>36</v>
      </c>
      <c r="G2922" s="1011" t="s">
        <v>36</v>
      </c>
      <c r="H2922" s="1011" t="s">
        <v>1394</v>
      </c>
      <c r="I2922" s="1011" t="s">
        <v>1359</v>
      </c>
      <c r="J2922" s="1011" t="s">
        <v>1360</v>
      </c>
      <c r="K2922" s="1011" t="s">
        <v>1329</v>
      </c>
      <c r="L2922" s="1011" t="s">
        <v>47</v>
      </c>
      <c r="M2922" s="1011" t="s">
        <v>198</v>
      </c>
      <c r="N2922" s="1011">
        <v>0</v>
      </c>
      <c r="O2922" s="1011">
        <v>0</v>
      </c>
      <c r="P2922" s="1011">
        <v>0</v>
      </c>
      <c r="Q2922" s="1011">
        <v>0</v>
      </c>
      <c r="R2922" s="1011">
        <v>0</v>
      </c>
      <c r="S2922" s="1011">
        <v>0</v>
      </c>
      <c r="T2922" s="1011">
        <v>0</v>
      </c>
      <c r="U2922" s="1011">
        <v>0</v>
      </c>
      <c r="V2922" s="1011">
        <v>0</v>
      </c>
      <c r="W2922" s="1011" t="s">
        <v>1361</v>
      </c>
      <c r="X2922" s="1011" t="s">
        <v>1331</v>
      </c>
      <c r="Y2922" s="1011" t="s">
        <v>1362</v>
      </c>
      <c r="AA2922" s="1011" t="s">
        <v>1363</v>
      </c>
      <c r="AB2922" s="1011" t="s">
        <v>140</v>
      </c>
    </row>
    <row r="2923" spans="1:28" x14ac:dyDescent="0.25">
      <c r="A2923" s="1011">
        <v>53754974</v>
      </c>
      <c r="B2923" s="1011" t="s">
        <v>1963</v>
      </c>
      <c r="C2923" s="1011" t="s">
        <v>1326</v>
      </c>
      <c r="D2923" s="1011" t="s">
        <v>1</v>
      </c>
      <c r="E2923" s="1011" t="s">
        <v>135</v>
      </c>
      <c r="F2923" s="1011" t="s">
        <v>6</v>
      </c>
      <c r="G2923" s="1011" t="s">
        <v>6</v>
      </c>
      <c r="H2923" s="1011" t="s">
        <v>89</v>
      </c>
      <c r="I2923" s="1011" t="s">
        <v>1964</v>
      </c>
      <c r="J2923" s="1011" t="s">
        <v>1965</v>
      </c>
      <c r="K2923" s="1011" t="s">
        <v>1329</v>
      </c>
      <c r="L2923" s="1011" t="s">
        <v>47</v>
      </c>
      <c r="M2923" s="1011" t="s">
        <v>198</v>
      </c>
      <c r="N2923" s="1011">
        <v>12</v>
      </c>
      <c r="O2923" s="1011">
        <v>7</v>
      </c>
      <c r="P2923" s="1011">
        <v>120</v>
      </c>
      <c r="Q2923" s="1011">
        <v>359.79</v>
      </c>
      <c r="R2923" s="1011">
        <v>89.23</v>
      </c>
      <c r="S2923" s="1011">
        <v>60.755671530000001</v>
      </c>
      <c r="T2923" s="1011">
        <v>0</v>
      </c>
      <c r="U2923" s="1011">
        <v>0</v>
      </c>
      <c r="V2923" s="1011">
        <v>89.23</v>
      </c>
      <c r="W2923" s="1011" t="s">
        <v>1966</v>
      </c>
      <c r="X2923" s="1011" t="s">
        <v>1331</v>
      </c>
      <c r="Y2923" s="1011" t="s">
        <v>1967</v>
      </c>
      <c r="AA2923" s="1011" t="s">
        <v>1968</v>
      </c>
      <c r="AB2923" s="1011" t="s">
        <v>140</v>
      </c>
    </row>
    <row r="2924" spans="1:28" x14ac:dyDescent="0.25">
      <c r="A2924" s="1011">
        <v>24106957</v>
      </c>
      <c r="B2924" s="1011" t="s">
        <v>1381</v>
      </c>
      <c r="C2924" s="1011" t="s">
        <v>1326</v>
      </c>
      <c r="D2924" s="1011" t="s">
        <v>1</v>
      </c>
      <c r="E2924" s="1011" t="s">
        <v>135</v>
      </c>
      <c r="F2924" s="1011" t="s">
        <v>15</v>
      </c>
      <c r="G2924" s="1011" t="s">
        <v>15</v>
      </c>
      <c r="H2924" s="1011" t="s">
        <v>529</v>
      </c>
      <c r="I2924" s="1011" t="s">
        <v>1382</v>
      </c>
      <c r="J2924" s="1011" t="s">
        <v>1383</v>
      </c>
      <c r="K2924" s="1011" t="s">
        <v>1329</v>
      </c>
      <c r="L2924" s="1011" t="s">
        <v>47</v>
      </c>
      <c r="M2924" s="1011" t="s">
        <v>198</v>
      </c>
      <c r="N2924" s="1011">
        <v>53</v>
      </c>
      <c r="O2924" s="1011">
        <v>32</v>
      </c>
      <c r="P2924" s="1011">
        <v>2308.39</v>
      </c>
      <c r="Q2924" s="1011">
        <v>18092.77</v>
      </c>
      <c r="R2924" s="1011">
        <v>756.28303656000003</v>
      </c>
      <c r="S2924" s="1011">
        <v>334.42083398</v>
      </c>
      <c r="T2924" s="1011">
        <v>15.82303656</v>
      </c>
      <c r="U2924" s="1011">
        <v>0</v>
      </c>
      <c r="V2924" s="1011">
        <v>740.46</v>
      </c>
      <c r="W2924" s="1011" t="s">
        <v>1384</v>
      </c>
      <c r="X2924" s="1011" t="s">
        <v>1331</v>
      </c>
      <c r="Y2924" s="1011" t="s">
        <v>1385</v>
      </c>
      <c r="AA2924" s="1011" t="s">
        <v>1386</v>
      </c>
      <c r="AB2924" s="1011" t="s">
        <v>140</v>
      </c>
    </row>
    <row r="2925" spans="1:28" x14ac:dyDescent="0.25">
      <c r="A2925" s="1011">
        <v>44159820</v>
      </c>
      <c r="B2925" s="1011" t="s">
        <v>1629</v>
      </c>
      <c r="C2925" s="1011" t="s">
        <v>1326</v>
      </c>
      <c r="D2925" s="1011" t="s">
        <v>1</v>
      </c>
      <c r="E2925" s="1011" t="s">
        <v>135</v>
      </c>
      <c r="F2925" s="1011" t="s">
        <v>14</v>
      </c>
      <c r="G2925" s="1011" t="s">
        <v>14</v>
      </c>
      <c r="H2925" s="1011" t="s">
        <v>97</v>
      </c>
      <c r="I2925" s="1011" t="s">
        <v>1630</v>
      </c>
      <c r="J2925" s="1011" t="s">
        <v>1416</v>
      </c>
      <c r="K2925" s="1011" t="s">
        <v>1329</v>
      </c>
      <c r="L2925" s="1011" t="s">
        <v>47</v>
      </c>
      <c r="M2925" s="1011" t="s">
        <v>198</v>
      </c>
      <c r="N2925" s="1011">
        <v>275.41669999999999</v>
      </c>
      <c r="O2925" s="1011">
        <v>200.16669999999999</v>
      </c>
      <c r="P2925" s="1011">
        <v>4708.9399999999996</v>
      </c>
      <c r="Q2925" s="1011">
        <v>7892.67</v>
      </c>
      <c r="R2925" s="1011">
        <v>1092.0909837500001</v>
      </c>
      <c r="S2925" s="1011">
        <v>1924.8226770700001</v>
      </c>
      <c r="T2925" s="1011">
        <v>1.098375E-2</v>
      </c>
      <c r="U2925" s="1011">
        <v>0</v>
      </c>
      <c r="V2925" s="1011">
        <v>1092.08</v>
      </c>
      <c r="W2925" s="1011" t="s">
        <v>1397</v>
      </c>
      <c r="X2925" s="1011" t="s">
        <v>1331</v>
      </c>
      <c r="Y2925" s="1011" t="s">
        <v>1631</v>
      </c>
      <c r="AA2925" s="1011" t="s">
        <v>1632</v>
      </c>
      <c r="AB2925" s="1011" t="s">
        <v>140</v>
      </c>
    </row>
    <row r="2926" spans="1:28" x14ac:dyDescent="0.25">
      <c r="A2926" s="1011">
        <v>24166571</v>
      </c>
      <c r="B2926" s="1011" t="s">
        <v>2381</v>
      </c>
      <c r="C2926" s="1011" t="s">
        <v>1326</v>
      </c>
      <c r="D2926" s="1011" t="s">
        <v>1</v>
      </c>
      <c r="E2926" s="1011" t="s">
        <v>135</v>
      </c>
      <c r="F2926" s="1011" t="s">
        <v>0</v>
      </c>
      <c r="G2926" s="1011" t="s">
        <v>0</v>
      </c>
      <c r="H2926" s="1011" t="s">
        <v>94</v>
      </c>
      <c r="I2926" s="1011" t="s">
        <v>2382</v>
      </c>
      <c r="J2926" s="1011" t="s">
        <v>1499</v>
      </c>
      <c r="K2926" s="1011" t="s">
        <v>1329</v>
      </c>
      <c r="L2926" s="1011" t="s">
        <v>47</v>
      </c>
      <c r="M2926" s="1011" t="s">
        <v>198</v>
      </c>
      <c r="N2926" s="1011">
        <v>1014.125</v>
      </c>
      <c r="O2926" s="1011">
        <v>738.25</v>
      </c>
      <c r="P2926" s="1011">
        <v>17820.25</v>
      </c>
      <c r="Q2926" s="1011">
        <v>28070.31</v>
      </c>
      <c r="R2926" s="1011">
        <v>6705.05</v>
      </c>
      <c r="S2926" s="1011">
        <v>3144.6964791700002</v>
      </c>
      <c r="T2926" s="1011">
        <v>0</v>
      </c>
      <c r="U2926" s="1011">
        <v>0</v>
      </c>
      <c r="V2926" s="1011">
        <v>6705.05</v>
      </c>
      <c r="W2926" s="1011" t="s">
        <v>1361</v>
      </c>
      <c r="X2926" s="1011" t="s">
        <v>1331</v>
      </c>
      <c r="Y2926" s="1011" t="s">
        <v>2383</v>
      </c>
      <c r="AA2926" s="1011" t="s">
        <v>2384</v>
      </c>
      <c r="AB2926" s="1011" t="s">
        <v>140</v>
      </c>
    </row>
    <row r="2927" spans="1:28" x14ac:dyDescent="0.25">
      <c r="A2927" s="1011">
        <v>43753961</v>
      </c>
      <c r="B2927" s="1011" t="s">
        <v>1997</v>
      </c>
      <c r="C2927" s="1011" t="s">
        <v>1326</v>
      </c>
      <c r="D2927" s="1011" t="s">
        <v>1</v>
      </c>
      <c r="E2927" s="1011" t="s">
        <v>135</v>
      </c>
      <c r="F2927" s="1011" t="s">
        <v>45</v>
      </c>
      <c r="G2927" s="1011" t="s">
        <v>45</v>
      </c>
      <c r="H2927" s="1011" t="s">
        <v>92</v>
      </c>
      <c r="I2927" s="1011" t="s">
        <v>1903</v>
      </c>
      <c r="J2927" s="1011" t="s">
        <v>1904</v>
      </c>
      <c r="K2927" s="1011" t="s">
        <v>1329</v>
      </c>
      <c r="L2927" s="1011" t="s">
        <v>47</v>
      </c>
      <c r="M2927" s="1011" t="s">
        <v>198</v>
      </c>
      <c r="N2927" s="1011">
        <v>212</v>
      </c>
      <c r="O2927" s="1011">
        <v>212</v>
      </c>
      <c r="P2927" s="1011">
        <v>7170</v>
      </c>
      <c r="Q2927" s="1011">
        <v>4692.71</v>
      </c>
      <c r="R2927" s="1011">
        <v>348.12</v>
      </c>
      <c r="S2927" s="1011">
        <v>590.03465206999999</v>
      </c>
      <c r="T2927" s="1011">
        <v>0</v>
      </c>
      <c r="U2927" s="1011">
        <v>0</v>
      </c>
      <c r="V2927" s="1011">
        <v>348.12</v>
      </c>
      <c r="W2927" s="1011" t="s">
        <v>1905</v>
      </c>
      <c r="X2927" s="1011" t="s">
        <v>1331</v>
      </c>
      <c r="Y2927" s="1011" t="s">
        <v>1998</v>
      </c>
      <c r="AA2927" s="1011" t="s">
        <v>1999</v>
      </c>
      <c r="AB2927" s="1011" t="s">
        <v>140</v>
      </c>
    </row>
    <row r="2928" spans="1:28" x14ac:dyDescent="0.25">
      <c r="A2928" s="1011">
        <v>74096488</v>
      </c>
      <c r="B2928" s="1011" t="s">
        <v>1425</v>
      </c>
      <c r="C2928" s="1011" t="s">
        <v>1326</v>
      </c>
      <c r="D2928" s="1011" t="s">
        <v>1</v>
      </c>
      <c r="E2928" s="1011" t="s">
        <v>135</v>
      </c>
      <c r="F2928" s="1011" t="s">
        <v>14</v>
      </c>
      <c r="G2928" s="1011" t="s">
        <v>14</v>
      </c>
      <c r="H2928" s="1011" t="s">
        <v>94</v>
      </c>
      <c r="I2928" s="1011" t="s">
        <v>1426</v>
      </c>
      <c r="J2928" s="1011" t="s">
        <v>1427</v>
      </c>
      <c r="K2928" s="1011" t="s">
        <v>1329</v>
      </c>
      <c r="L2928" s="1011" t="s">
        <v>47</v>
      </c>
      <c r="M2928" s="1011" t="s">
        <v>198</v>
      </c>
      <c r="N2928" s="1011">
        <v>572.35</v>
      </c>
      <c r="O2928" s="1011">
        <v>503.25</v>
      </c>
      <c r="P2928" s="1011">
        <v>17854.5</v>
      </c>
      <c r="Q2928" s="1011">
        <v>15714.11</v>
      </c>
      <c r="R2928" s="1011">
        <v>3327.47</v>
      </c>
      <c r="S2928" s="1011">
        <v>1811.1567517399999</v>
      </c>
      <c r="T2928" s="1011">
        <v>0</v>
      </c>
      <c r="U2928" s="1011">
        <v>0</v>
      </c>
      <c r="V2928" s="1011">
        <v>3327.47</v>
      </c>
      <c r="W2928" s="1011" t="s">
        <v>1428</v>
      </c>
      <c r="X2928" s="1011" t="s">
        <v>1331</v>
      </c>
      <c r="Y2928" s="1011" t="s">
        <v>1429</v>
      </c>
      <c r="AA2928" s="1011" t="s">
        <v>1430</v>
      </c>
      <c r="AB2928" s="1011" t="s">
        <v>140</v>
      </c>
    </row>
    <row r="2929" spans="1:28" x14ac:dyDescent="0.25">
      <c r="A2929" s="1011">
        <v>53758215</v>
      </c>
      <c r="B2929" s="1011" t="s">
        <v>1771</v>
      </c>
      <c r="C2929" s="1011" t="s">
        <v>1326</v>
      </c>
      <c r="D2929" s="1011" t="s">
        <v>1</v>
      </c>
      <c r="E2929" s="1011" t="s">
        <v>135</v>
      </c>
      <c r="F2929" s="1011" t="s">
        <v>0</v>
      </c>
      <c r="G2929" s="1011" t="s">
        <v>0</v>
      </c>
      <c r="H2929" s="1011" t="s">
        <v>93</v>
      </c>
      <c r="I2929" s="1011" t="s">
        <v>1772</v>
      </c>
      <c r="J2929" s="1011" t="s">
        <v>1544</v>
      </c>
      <c r="K2929" s="1011" t="s">
        <v>1329</v>
      </c>
      <c r="L2929" s="1011" t="s">
        <v>47</v>
      </c>
      <c r="M2929" s="1011" t="s">
        <v>198</v>
      </c>
      <c r="N2929" s="1011">
        <v>169.25</v>
      </c>
      <c r="O2929" s="1011">
        <v>84</v>
      </c>
      <c r="P2929" s="1011">
        <v>2870.38</v>
      </c>
      <c r="Q2929" s="1011">
        <v>7217.8</v>
      </c>
      <c r="R2929" s="1011">
        <v>1618.3</v>
      </c>
      <c r="S2929" s="1011">
        <v>1008.14810153</v>
      </c>
      <c r="T2929" s="1011">
        <v>0</v>
      </c>
      <c r="U2929" s="1011">
        <v>0</v>
      </c>
      <c r="V2929" s="1011">
        <v>1618.3</v>
      </c>
      <c r="W2929" s="1011" t="s">
        <v>1545</v>
      </c>
      <c r="X2929" s="1011" t="s">
        <v>1331</v>
      </c>
      <c r="Y2929" s="1011" t="s">
        <v>1773</v>
      </c>
      <c r="AA2929" s="1011" t="s">
        <v>1774</v>
      </c>
      <c r="AB2929" s="1011" t="s">
        <v>140</v>
      </c>
    </row>
    <row r="2930" spans="1:28" x14ac:dyDescent="0.25">
      <c r="A2930" s="1011">
        <v>3757986</v>
      </c>
      <c r="B2930" s="1011" t="s">
        <v>2104</v>
      </c>
      <c r="C2930" s="1011" t="s">
        <v>1326</v>
      </c>
      <c r="D2930" s="1011" t="s">
        <v>1</v>
      </c>
      <c r="E2930" s="1011" t="s">
        <v>135</v>
      </c>
      <c r="F2930" s="1011" t="s">
        <v>20</v>
      </c>
      <c r="G2930" s="1011" t="s">
        <v>20</v>
      </c>
      <c r="H2930" s="1011" t="s">
        <v>100</v>
      </c>
      <c r="I2930" s="1011" t="s">
        <v>2105</v>
      </c>
      <c r="J2930" s="1011" t="s">
        <v>2106</v>
      </c>
      <c r="K2930" s="1011" t="s">
        <v>1329</v>
      </c>
      <c r="L2930" s="1011" t="s">
        <v>47</v>
      </c>
      <c r="M2930" s="1011" t="s">
        <v>198</v>
      </c>
      <c r="N2930" s="1011">
        <v>25.75</v>
      </c>
      <c r="O2930" s="1011">
        <v>25.75</v>
      </c>
      <c r="P2930" s="1011">
        <v>251</v>
      </c>
      <c r="Q2930" s="1011">
        <v>1231.3699999999999</v>
      </c>
      <c r="R2930" s="1011">
        <v>449.78</v>
      </c>
      <c r="S2930" s="1011">
        <v>83.86057864</v>
      </c>
      <c r="T2930" s="1011">
        <v>0</v>
      </c>
      <c r="U2930" s="1011">
        <v>0</v>
      </c>
      <c r="V2930" s="1011">
        <v>449.78</v>
      </c>
      <c r="W2930" s="1011" t="s">
        <v>1869</v>
      </c>
      <c r="X2930" s="1011" t="s">
        <v>1331</v>
      </c>
      <c r="Y2930" s="1011" t="s">
        <v>2107</v>
      </c>
      <c r="AA2930" s="1011" t="s">
        <v>2108</v>
      </c>
      <c r="AB2930" s="1011" t="s">
        <v>140</v>
      </c>
    </row>
    <row r="2931" spans="1:28" x14ac:dyDescent="0.25">
      <c r="A2931" s="1011">
        <v>23752710</v>
      </c>
      <c r="B2931" s="1011" t="s">
        <v>1586</v>
      </c>
      <c r="C2931" s="1011" t="s">
        <v>1326</v>
      </c>
      <c r="D2931" s="1011" t="s">
        <v>1</v>
      </c>
      <c r="E2931" s="1011" t="s">
        <v>135</v>
      </c>
      <c r="F2931" s="1011" t="s">
        <v>20</v>
      </c>
      <c r="G2931" s="1011" t="s">
        <v>20</v>
      </c>
      <c r="H2931" s="1011" t="s">
        <v>90</v>
      </c>
      <c r="I2931" s="1011" t="s">
        <v>1327</v>
      </c>
      <c r="J2931" s="1011" t="s">
        <v>1328</v>
      </c>
      <c r="K2931" s="1011" t="s">
        <v>1329</v>
      </c>
      <c r="L2931" s="1011" t="s">
        <v>47</v>
      </c>
      <c r="M2931" s="1011" t="s">
        <v>198</v>
      </c>
      <c r="N2931" s="1011">
        <v>531</v>
      </c>
      <c r="O2931" s="1011">
        <v>531</v>
      </c>
      <c r="P2931" s="1011">
        <v>13789.87</v>
      </c>
      <c r="Q2931" s="1011">
        <v>32962.07</v>
      </c>
      <c r="R2931" s="1011">
        <v>29.58</v>
      </c>
      <c r="S2931" s="1011">
        <v>2132.029004</v>
      </c>
      <c r="T2931" s="1011">
        <v>0</v>
      </c>
      <c r="U2931" s="1011">
        <v>0</v>
      </c>
      <c r="V2931" s="1011">
        <v>29.58</v>
      </c>
      <c r="W2931" s="1011" t="s">
        <v>1330</v>
      </c>
      <c r="X2931" s="1011" t="s">
        <v>1331</v>
      </c>
      <c r="Y2931" s="1011" t="s">
        <v>1587</v>
      </c>
      <c r="AA2931" s="1011" t="s">
        <v>1588</v>
      </c>
      <c r="AB2931" s="1011" t="s">
        <v>140</v>
      </c>
    </row>
    <row r="2932" spans="1:28" x14ac:dyDescent="0.25">
      <c r="A2932" s="1011">
        <v>3768215</v>
      </c>
      <c r="B2932" s="1011" t="s">
        <v>1801</v>
      </c>
      <c r="C2932" s="1011" t="s">
        <v>1326</v>
      </c>
      <c r="D2932" s="1011" t="s">
        <v>1</v>
      </c>
      <c r="E2932" s="1011" t="s">
        <v>135</v>
      </c>
      <c r="F2932" s="1011" t="s">
        <v>11</v>
      </c>
      <c r="G2932" s="1011" t="s">
        <v>11</v>
      </c>
      <c r="H2932" s="1011" t="s">
        <v>94</v>
      </c>
      <c r="I2932" s="1011" t="s">
        <v>1688</v>
      </c>
      <c r="J2932" s="1011" t="s">
        <v>1416</v>
      </c>
      <c r="K2932" s="1011" t="s">
        <v>1329</v>
      </c>
      <c r="L2932" s="1011" t="s">
        <v>47</v>
      </c>
      <c r="M2932" s="1011" t="s">
        <v>198</v>
      </c>
      <c r="N2932" s="1011">
        <v>674.5</v>
      </c>
      <c r="O2932" s="1011">
        <v>481.5</v>
      </c>
      <c r="P2932" s="1011">
        <v>10434.25</v>
      </c>
      <c r="Q2932" s="1011">
        <v>18449.16</v>
      </c>
      <c r="R2932" s="1011">
        <v>5643.44</v>
      </c>
      <c r="S2932" s="1011">
        <v>1883.0585999800001</v>
      </c>
      <c r="T2932" s="1011">
        <v>0</v>
      </c>
      <c r="U2932" s="1011">
        <v>0</v>
      </c>
      <c r="V2932" s="1011">
        <v>5643.44</v>
      </c>
      <c r="W2932" s="1011" t="s">
        <v>1397</v>
      </c>
      <c r="X2932" s="1011" t="s">
        <v>1331</v>
      </c>
      <c r="Y2932" s="1011" t="s">
        <v>1802</v>
      </c>
      <c r="AA2932" s="1011" t="s">
        <v>1803</v>
      </c>
      <c r="AB2932" s="1011" t="s">
        <v>140</v>
      </c>
    </row>
    <row r="2933" spans="1:28" x14ac:dyDescent="0.25">
      <c r="A2933" s="1011">
        <v>64054281</v>
      </c>
      <c r="B2933" s="1011" t="s">
        <v>1652</v>
      </c>
      <c r="C2933" s="1011" t="s">
        <v>1326</v>
      </c>
      <c r="D2933" s="1011" t="s">
        <v>1</v>
      </c>
      <c r="E2933" s="1011" t="s">
        <v>135</v>
      </c>
      <c r="F2933" s="1011" t="s">
        <v>34</v>
      </c>
      <c r="G2933" s="1011" t="s">
        <v>34</v>
      </c>
      <c r="H2933" s="1011" t="s">
        <v>97</v>
      </c>
      <c r="I2933" s="1011" t="s">
        <v>1353</v>
      </c>
      <c r="J2933" s="1011" t="s">
        <v>1354</v>
      </c>
      <c r="K2933" s="1011" t="s">
        <v>1329</v>
      </c>
      <c r="L2933" s="1011" t="s">
        <v>47</v>
      </c>
      <c r="M2933" s="1011" t="s">
        <v>198</v>
      </c>
      <c r="N2933" s="1011">
        <v>205.41679999999999</v>
      </c>
      <c r="O2933" s="1011">
        <v>168.7501</v>
      </c>
      <c r="P2933" s="1011">
        <v>4817.9799999999996</v>
      </c>
      <c r="Q2933" s="1011">
        <v>6809.71</v>
      </c>
      <c r="R2933" s="1011">
        <v>1259.8599999999999</v>
      </c>
      <c r="S2933" s="1011">
        <v>1495.7963866099999</v>
      </c>
      <c r="T2933" s="1011">
        <v>0</v>
      </c>
      <c r="U2933" s="1011">
        <v>0</v>
      </c>
      <c r="V2933" s="1011">
        <v>1259.8599999999999</v>
      </c>
      <c r="W2933" s="1011" t="s">
        <v>1355</v>
      </c>
      <c r="X2933" s="1011" t="s">
        <v>1331</v>
      </c>
      <c r="Y2933" s="1011" t="s">
        <v>1653</v>
      </c>
      <c r="AA2933" s="1011" t="s">
        <v>1654</v>
      </c>
      <c r="AB2933" s="1011" t="s">
        <v>140</v>
      </c>
    </row>
    <row r="2934" spans="1:28" x14ac:dyDescent="0.25">
      <c r="A2934" s="1011">
        <v>4004669</v>
      </c>
      <c r="B2934" s="1011" t="s">
        <v>2018</v>
      </c>
      <c r="C2934" s="1011" t="s">
        <v>1326</v>
      </c>
      <c r="D2934" s="1011" t="s">
        <v>1</v>
      </c>
      <c r="E2934" s="1011" t="s">
        <v>135</v>
      </c>
      <c r="F2934" s="1011" t="s">
        <v>34</v>
      </c>
      <c r="G2934" s="1011" t="s">
        <v>34</v>
      </c>
      <c r="H2934" s="1011" t="s">
        <v>529</v>
      </c>
      <c r="I2934" s="1011" t="s">
        <v>1688</v>
      </c>
      <c r="J2934" s="1011" t="s">
        <v>1416</v>
      </c>
      <c r="K2934" s="1011" t="s">
        <v>1329</v>
      </c>
      <c r="L2934" s="1011" t="s">
        <v>47</v>
      </c>
      <c r="M2934" s="1011" t="s">
        <v>198</v>
      </c>
      <c r="N2934" s="1011">
        <v>230</v>
      </c>
      <c r="O2934" s="1011">
        <v>120</v>
      </c>
      <c r="P2934" s="1011">
        <v>3023.1</v>
      </c>
      <c r="Q2934" s="1011">
        <v>29627.69</v>
      </c>
      <c r="R2934" s="1011">
        <v>3085.9875461800002</v>
      </c>
      <c r="S2934" s="1011">
        <v>479.16519442999999</v>
      </c>
      <c r="T2934" s="1011">
        <v>621.67754618000004</v>
      </c>
      <c r="U2934" s="1011">
        <v>1.07</v>
      </c>
      <c r="V2934" s="1011">
        <v>3113.37</v>
      </c>
      <c r="W2934" s="1011" t="s">
        <v>1397</v>
      </c>
      <c r="X2934" s="1011" t="s">
        <v>1331</v>
      </c>
      <c r="Y2934" s="1011" t="s">
        <v>2019</v>
      </c>
      <c r="AA2934" s="1011" t="s">
        <v>2020</v>
      </c>
      <c r="AB2934" s="1011" t="s">
        <v>140</v>
      </c>
    </row>
    <row r="2935" spans="1:28" x14ac:dyDescent="0.25">
      <c r="A2935" s="1011">
        <v>3757812</v>
      </c>
      <c r="B2935" s="1011" t="s">
        <v>1497</v>
      </c>
      <c r="C2935" s="1011" t="s">
        <v>1326</v>
      </c>
      <c r="D2935" s="1011" t="s">
        <v>1</v>
      </c>
      <c r="E2935" s="1011" t="s">
        <v>135</v>
      </c>
      <c r="F2935" s="1011" t="s">
        <v>11</v>
      </c>
      <c r="G2935" s="1011" t="s">
        <v>11</v>
      </c>
      <c r="H2935" s="1011" t="s">
        <v>100</v>
      </c>
      <c r="I2935" s="1011" t="s">
        <v>1359</v>
      </c>
      <c r="J2935" s="1011" t="s">
        <v>1360</v>
      </c>
      <c r="K2935" s="1011" t="s">
        <v>1329</v>
      </c>
      <c r="L2935" s="1011" t="s">
        <v>47</v>
      </c>
      <c r="M2935" s="1011" t="s">
        <v>198</v>
      </c>
      <c r="N2935" s="1011">
        <v>521.75</v>
      </c>
      <c r="O2935" s="1011">
        <v>225.75</v>
      </c>
      <c r="P2935" s="1011">
        <v>10392.94</v>
      </c>
      <c r="Q2935" s="1011">
        <v>36198.28</v>
      </c>
      <c r="R2935" s="1011">
        <v>1166.72</v>
      </c>
      <c r="S2935" s="1011">
        <v>5661.6518582999997</v>
      </c>
      <c r="T2935" s="1011">
        <v>0</v>
      </c>
      <c r="U2935" s="1011">
        <v>2986.56</v>
      </c>
      <c r="V2935" s="1011">
        <v>4153.28</v>
      </c>
      <c r="W2935" s="1011" t="s">
        <v>1361</v>
      </c>
      <c r="X2935" s="1011" t="s">
        <v>1331</v>
      </c>
      <c r="Y2935" s="1011" t="s">
        <v>2182</v>
      </c>
      <c r="AA2935" s="1011" t="s">
        <v>2183</v>
      </c>
      <c r="AB2935" s="1011" t="s">
        <v>140</v>
      </c>
    </row>
    <row r="2936" spans="1:28" x14ac:dyDescent="0.25">
      <c r="A2936" s="1011">
        <v>43756410</v>
      </c>
      <c r="B2936" s="1011" t="s">
        <v>1943</v>
      </c>
      <c r="C2936" s="1011" t="s">
        <v>1326</v>
      </c>
      <c r="D2936" s="1011" t="s">
        <v>1</v>
      </c>
      <c r="E2936" s="1011" t="s">
        <v>135</v>
      </c>
      <c r="F2936" s="1011" t="s">
        <v>14</v>
      </c>
      <c r="G2936" s="1011" t="s">
        <v>14</v>
      </c>
      <c r="H2936" s="1011" t="s">
        <v>100</v>
      </c>
      <c r="I2936" s="1011" t="s">
        <v>1620</v>
      </c>
      <c r="J2936" s="1011" t="s">
        <v>1621</v>
      </c>
      <c r="K2936" s="1011" t="s">
        <v>1329</v>
      </c>
      <c r="L2936" s="1011" t="s">
        <v>47</v>
      </c>
      <c r="M2936" s="1011" t="s">
        <v>198</v>
      </c>
      <c r="N2936" s="1011">
        <v>27</v>
      </c>
      <c r="O2936" s="1011">
        <v>27</v>
      </c>
      <c r="P2936" s="1011">
        <v>510</v>
      </c>
      <c r="Q2936" s="1011">
        <v>1364.04</v>
      </c>
      <c r="R2936" s="1011">
        <v>286.95999999999998</v>
      </c>
      <c r="S2936" s="1011">
        <v>160.80711811</v>
      </c>
      <c r="T2936" s="1011">
        <v>0</v>
      </c>
      <c r="U2936" s="1011">
        <v>0</v>
      </c>
      <c r="V2936" s="1011">
        <v>286.95999999999998</v>
      </c>
      <c r="W2936" s="1011" t="s">
        <v>1622</v>
      </c>
      <c r="X2936" s="1011" t="s">
        <v>1331</v>
      </c>
      <c r="Y2936" s="1011" t="s">
        <v>1944</v>
      </c>
      <c r="AA2936" s="1011" t="s">
        <v>1945</v>
      </c>
      <c r="AB2936" s="1011" t="s">
        <v>140</v>
      </c>
    </row>
    <row r="2937" spans="1:28" x14ac:dyDescent="0.25">
      <c r="A2937" s="1011">
        <v>93757912</v>
      </c>
      <c r="B2937" s="1011" t="s">
        <v>2332</v>
      </c>
      <c r="C2937" s="1011" t="s">
        <v>1326</v>
      </c>
      <c r="D2937" s="1011" t="s">
        <v>1</v>
      </c>
      <c r="E2937" s="1011" t="s">
        <v>135</v>
      </c>
      <c r="F2937" s="1011" t="s">
        <v>0</v>
      </c>
      <c r="G2937" s="1011" t="s">
        <v>0</v>
      </c>
      <c r="H2937" s="1011" t="s">
        <v>95</v>
      </c>
      <c r="I2937" s="1011" t="s">
        <v>1382</v>
      </c>
      <c r="J2937" s="1011" t="s">
        <v>1383</v>
      </c>
      <c r="K2937" s="1011" t="s">
        <v>1329</v>
      </c>
      <c r="L2937" s="1011" t="s">
        <v>47</v>
      </c>
      <c r="M2937" s="1011" t="s">
        <v>198</v>
      </c>
      <c r="N2937" s="1011">
        <v>217.1</v>
      </c>
      <c r="O2937" s="1011">
        <v>127</v>
      </c>
      <c r="P2937" s="1011">
        <v>1702.57</v>
      </c>
      <c r="Q2937" s="1011">
        <v>7046.37</v>
      </c>
      <c r="R2937" s="1011">
        <v>970.15</v>
      </c>
      <c r="S2937" s="1011">
        <v>1724.1129423299999</v>
      </c>
      <c r="T2937" s="1011">
        <v>0</v>
      </c>
      <c r="U2937" s="1011">
        <v>0</v>
      </c>
      <c r="V2937" s="1011">
        <v>970.15</v>
      </c>
      <c r="W2937" s="1011" t="s">
        <v>1384</v>
      </c>
      <c r="X2937" s="1011" t="s">
        <v>1331</v>
      </c>
      <c r="Y2937" s="1011" t="s">
        <v>2333</v>
      </c>
      <c r="AA2937" s="1011" t="s">
        <v>2334</v>
      </c>
      <c r="AB2937" s="1011" t="s">
        <v>140</v>
      </c>
    </row>
    <row r="2938" spans="1:28" x14ac:dyDescent="0.25">
      <c r="A2938" s="1011">
        <v>3753290</v>
      </c>
      <c r="B2938" s="1011" t="s">
        <v>2147</v>
      </c>
      <c r="C2938" s="1011" t="s">
        <v>1326</v>
      </c>
      <c r="D2938" s="1011" t="s">
        <v>1</v>
      </c>
      <c r="E2938" s="1011" t="s">
        <v>135</v>
      </c>
      <c r="F2938" s="1011" t="s">
        <v>6</v>
      </c>
      <c r="G2938" s="1011" t="s">
        <v>6</v>
      </c>
      <c r="H2938" s="1011" t="s">
        <v>97</v>
      </c>
      <c r="I2938" s="1011" t="s">
        <v>2148</v>
      </c>
      <c r="J2938" s="1011" t="s">
        <v>1371</v>
      </c>
      <c r="K2938" s="1011" t="s">
        <v>1329</v>
      </c>
      <c r="L2938" s="1011" t="s">
        <v>47</v>
      </c>
      <c r="M2938" s="1011" t="s">
        <v>198</v>
      </c>
      <c r="N2938" s="1011">
        <v>150.41659999999999</v>
      </c>
      <c r="O2938" s="1011">
        <v>90.916600000000003</v>
      </c>
      <c r="P2938" s="1011">
        <v>3734.9</v>
      </c>
      <c r="Q2938" s="1011">
        <v>5620.17</v>
      </c>
      <c r="R2938" s="1011">
        <v>817.25323354</v>
      </c>
      <c r="S2938" s="1011">
        <v>1098.6983781399999</v>
      </c>
      <c r="T2938" s="1011">
        <v>-0.93676645999999997</v>
      </c>
      <c r="U2938" s="1011">
        <v>0</v>
      </c>
      <c r="V2938" s="1011">
        <v>818.19</v>
      </c>
      <c r="W2938" s="1011" t="s">
        <v>1372</v>
      </c>
      <c r="X2938" s="1011" t="s">
        <v>1331</v>
      </c>
      <c r="Y2938" s="1011" t="s">
        <v>2149</v>
      </c>
      <c r="AA2938" s="1011" t="s">
        <v>2150</v>
      </c>
      <c r="AB2938" s="1011" t="s">
        <v>140</v>
      </c>
    </row>
    <row r="2939" spans="1:28" x14ac:dyDescent="0.25">
      <c r="A2939" s="1011">
        <v>4180501</v>
      </c>
      <c r="B2939" s="1011" t="s">
        <v>1697</v>
      </c>
      <c r="C2939" s="1011" t="s">
        <v>1326</v>
      </c>
      <c r="D2939" s="1011" t="s">
        <v>1</v>
      </c>
      <c r="E2939" s="1011" t="s">
        <v>135</v>
      </c>
      <c r="F2939" s="1011" t="s">
        <v>14</v>
      </c>
      <c r="G2939" s="1011" t="s">
        <v>14</v>
      </c>
      <c r="H2939" s="1011" t="s">
        <v>93</v>
      </c>
      <c r="I2939" s="1011" t="s">
        <v>1698</v>
      </c>
      <c r="J2939" s="1011" t="s">
        <v>1528</v>
      </c>
      <c r="K2939" s="1011" t="s">
        <v>1329</v>
      </c>
      <c r="L2939" s="1011" t="s">
        <v>47</v>
      </c>
      <c r="M2939" s="1011" t="s">
        <v>198</v>
      </c>
      <c r="N2939" s="1011">
        <v>173</v>
      </c>
      <c r="O2939" s="1011">
        <v>145</v>
      </c>
      <c r="P2939" s="1011">
        <v>1839.56</v>
      </c>
      <c r="Q2939" s="1011">
        <v>6926.74</v>
      </c>
      <c r="R2939" s="1011">
        <v>1545.9836612500001</v>
      </c>
      <c r="S2939" s="1011">
        <v>1053.5960543799999</v>
      </c>
      <c r="T2939" s="1011">
        <v>3.66125E-3</v>
      </c>
      <c r="U2939" s="1011">
        <v>0</v>
      </c>
      <c r="V2939" s="1011">
        <v>1545.98</v>
      </c>
      <c r="W2939" s="1011" t="s">
        <v>1529</v>
      </c>
      <c r="X2939" s="1011" t="s">
        <v>1331</v>
      </c>
      <c r="Y2939" s="1011" t="s">
        <v>1699</v>
      </c>
      <c r="AA2939" s="1011" t="s">
        <v>1700</v>
      </c>
      <c r="AB2939" s="1011" t="s">
        <v>140</v>
      </c>
    </row>
    <row r="2940" spans="1:28" x14ac:dyDescent="0.25">
      <c r="A2940" s="1011">
        <v>13768593</v>
      </c>
      <c r="B2940" s="1011" t="s">
        <v>2132</v>
      </c>
      <c r="C2940" s="1011" t="s">
        <v>1326</v>
      </c>
      <c r="D2940" s="1011" t="s">
        <v>1</v>
      </c>
      <c r="E2940" s="1011" t="s">
        <v>135</v>
      </c>
      <c r="F2940" s="1011" t="s">
        <v>6</v>
      </c>
      <c r="G2940" s="1011" t="s">
        <v>6</v>
      </c>
      <c r="H2940" s="1011" t="s">
        <v>1394</v>
      </c>
      <c r="I2940" s="1011" t="s">
        <v>2133</v>
      </c>
      <c r="J2940" s="1011" t="s">
        <v>1703</v>
      </c>
      <c r="K2940" s="1011" t="s">
        <v>1329</v>
      </c>
      <c r="L2940" s="1011" t="s">
        <v>47</v>
      </c>
      <c r="M2940" s="1011" t="s">
        <v>198</v>
      </c>
      <c r="N2940" s="1011">
        <v>0</v>
      </c>
      <c r="O2940" s="1011">
        <v>0</v>
      </c>
      <c r="P2940" s="1011">
        <v>0</v>
      </c>
      <c r="Q2940" s="1011">
        <v>0</v>
      </c>
      <c r="R2940" s="1011">
        <v>0</v>
      </c>
      <c r="S2940" s="1011">
        <v>0</v>
      </c>
      <c r="T2940" s="1011">
        <v>0</v>
      </c>
      <c r="U2940" s="1011">
        <v>0</v>
      </c>
      <c r="V2940" s="1011">
        <v>0</v>
      </c>
      <c r="W2940" s="1011" t="s">
        <v>1704</v>
      </c>
      <c r="X2940" s="1011" t="s">
        <v>1331</v>
      </c>
      <c r="Y2940" s="1011" t="s">
        <v>2134</v>
      </c>
      <c r="AA2940" s="1011" t="s">
        <v>2135</v>
      </c>
      <c r="AB2940" s="1011" t="s">
        <v>140</v>
      </c>
    </row>
    <row r="2941" spans="1:28" x14ac:dyDescent="0.25">
      <c r="A2941" s="1011">
        <v>94039054</v>
      </c>
      <c r="B2941" s="1011" t="s">
        <v>1848</v>
      </c>
      <c r="C2941" s="1011" t="s">
        <v>1326</v>
      </c>
      <c r="D2941" s="1011" t="s">
        <v>1</v>
      </c>
      <c r="E2941" s="1011" t="s">
        <v>135</v>
      </c>
      <c r="F2941" s="1011" t="s">
        <v>20</v>
      </c>
      <c r="G2941" s="1011" t="s">
        <v>20</v>
      </c>
      <c r="H2941" s="1011" t="s">
        <v>102</v>
      </c>
      <c r="I2941" s="1011" t="s">
        <v>1462</v>
      </c>
      <c r="J2941" s="1011" t="s">
        <v>1463</v>
      </c>
      <c r="K2941" s="1011" t="s">
        <v>1329</v>
      </c>
      <c r="L2941" s="1011" t="s">
        <v>47</v>
      </c>
      <c r="M2941" s="1011" t="s">
        <v>198</v>
      </c>
      <c r="N2941" s="1011">
        <v>30</v>
      </c>
      <c r="O2941" s="1011">
        <v>22</v>
      </c>
      <c r="P2941" s="1011">
        <v>408</v>
      </c>
      <c r="Q2941" s="1011">
        <v>958.27</v>
      </c>
      <c r="R2941" s="1011">
        <v>169.27</v>
      </c>
      <c r="S2941" s="1011">
        <v>435.38500438</v>
      </c>
      <c r="T2941" s="1011">
        <v>0</v>
      </c>
      <c r="U2941" s="1011">
        <v>0</v>
      </c>
      <c r="V2941" s="1011">
        <v>169.27</v>
      </c>
      <c r="W2941" s="1011" t="s">
        <v>1464</v>
      </c>
      <c r="X2941" s="1011" t="s">
        <v>1331</v>
      </c>
      <c r="Y2941" s="1011" t="s">
        <v>1849</v>
      </c>
      <c r="AA2941" s="1011" t="s">
        <v>1599</v>
      </c>
      <c r="AB2941" s="1011" t="s">
        <v>140</v>
      </c>
    </row>
    <row r="2942" spans="1:28" x14ac:dyDescent="0.25">
      <c r="A2942" s="1011">
        <v>33788845</v>
      </c>
      <c r="B2942" s="1011" t="s">
        <v>1461</v>
      </c>
      <c r="C2942" s="1011" t="s">
        <v>1326</v>
      </c>
      <c r="D2942" s="1011" t="s">
        <v>1</v>
      </c>
      <c r="E2942" s="1011" t="s">
        <v>135</v>
      </c>
      <c r="F2942" s="1011" t="s">
        <v>20</v>
      </c>
      <c r="G2942" s="1011" t="s">
        <v>20</v>
      </c>
      <c r="H2942" s="1011" t="s">
        <v>91</v>
      </c>
      <c r="I2942" s="1011" t="s">
        <v>1462</v>
      </c>
      <c r="J2942" s="1011" t="s">
        <v>1463</v>
      </c>
      <c r="K2942" s="1011" t="s">
        <v>1329</v>
      </c>
      <c r="L2942" s="1011" t="s">
        <v>47</v>
      </c>
      <c r="M2942" s="1011" t="s">
        <v>198</v>
      </c>
      <c r="N2942" s="1011">
        <v>33</v>
      </c>
      <c r="O2942" s="1011">
        <v>5</v>
      </c>
      <c r="P2942" s="1011">
        <v>1233.9000000000001</v>
      </c>
      <c r="Q2942" s="1011">
        <v>3200.13</v>
      </c>
      <c r="R2942" s="1011">
        <v>651.07000000000005</v>
      </c>
      <c r="S2942" s="1011">
        <v>145.87621987</v>
      </c>
      <c r="T2942" s="1011">
        <v>0</v>
      </c>
      <c r="U2942" s="1011">
        <v>0</v>
      </c>
      <c r="V2942" s="1011">
        <v>651.07000000000005</v>
      </c>
      <c r="W2942" s="1011" t="s">
        <v>1464</v>
      </c>
      <c r="X2942" s="1011" t="s">
        <v>1331</v>
      </c>
      <c r="Y2942" s="1011" t="s">
        <v>1465</v>
      </c>
      <c r="AA2942" s="1011" t="s">
        <v>1466</v>
      </c>
      <c r="AB2942" s="1011" t="s">
        <v>140</v>
      </c>
    </row>
    <row r="2943" spans="1:28" x14ac:dyDescent="0.25">
      <c r="A2943" s="1011">
        <v>54045844</v>
      </c>
      <c r="B2943" s="1011" t="s">
        <v>2377</v>
      </c>
      <c r="C2943" s="1011" t="s">
        <v>1326</v>
      </c>
      <c r="D2943" s="1011" t="s">
        <v>1</v>
      </c>
      <c r="E2943" s="1011" t="s">
        <v>135</v>
      </c>
      <c r="F2943" s="1011" t="s">
        <v>74</v>
      </c>
      <c r="G2943" s="1011" t="s">
        <v>74</v>
      </c>
      <c r="H2943" s="1011" t="s">
        <v>99</v>
      </c>
      <c r="I2943" s="1011" t="s">
        <v>2378</v>
      </c>
      <c r="J2943" s="1011" t="s">
        <v>2328</v>
      </c>
      <c r="K2943" s="1011" t="s">
        <v>1329</v>
      </c>
      <c r="L2943" s="1011" t="s">
        <v>47</v>
      </c>
      <c r="M2943" s="1011" t="s">
        <v>198</v>
      </c>
      <c r="N2943" s="1011">
        <v>162.00059999999999</v>
      </c>
      <c r="O2943" s="1011">
        <v>129</v>
      </c>
      <c r="P2943" s="1011">
        <v>2942</v>
      </c>
      <c r="Q2943" s="1011">
        <v>4799.01</v>
      </c>
      <c r="R2943" s="1011">
        <v>761.39120123999999</v>
      </c>
      <c r="S2943" s="1011">
        <v>911.53075095999998</v>
      </c>
      <c r="T2943" s="1011">
        <v>-0.26879876000000003</v>
      </c>
      <c r="U2943" s="1011">
        <v>0</v>
      </c>
      <c r="V2943" s="1011">
        <v>761.66</v>
      </c>
      <c r="W2943" s="1011" t="s">
        <v>2329</v>
      </c>
      <c r="X2943" s="1011" t="s">
        <v>1331</v>
      </c>
      <c r="Y2943" s="1011" t="s">
        <v>2379</v>
      </c>
      <c r="AA2943" s="1011" t="s">
        <v>2380</v>
      </c>
      <c r="AB2943" s="1011" t="s">
        <v>140</v>
      </c>
    </row>
    <row r="2944" spans="1:28" x14ac:dyDescent="0.25">
      <c r="A2944" s="1011">
        <v>14076970</v>
      </c>
      <c r="B2944" s="1011" t="s">
        <v>1853</v>
      </c>
      <c r="C2944" s="1011" t="s">
        <v>1326</v>
      </c>
      <c r="D2944" s="1011" t="s">
        <v>1</v>
      </c>
      <c r="E2944" s="1011" t="s">
        <v>135</v>
      </c>
      <c r="F2944" s="1011" t="s">
        <v>14</v>
      </c>
      <c r="G2944" s="1011" t="s">
        <v>14</v>
      </c>
      <c r="H2944" s="1011" t="s">
        <v>91</v>
      </c>
      <c r="I2944" s="1011" t="s">
        <v>1854</v>
      </c>
      <c r="J2944" s="1011" t="s">
        <v>1657</v>
      </c>
      <c r="K2944" s="1011" t="s">
        <v>1329</v>
      </c>
      <c r="L2944" s="1011" t="s">
        <v>47</v>
      </c>
      <c r="M2944" s="1011" t="s">
        <v>198</v>
      </c>
      <c r="N2944" s="1011">
        <v>714</v>
      </c>
      <c r="O2944" s="1011">
        <v>261</v>
      </c>
      <c r="P2944" s="1011">
        <v>28988.2</v>
      </c>
      <c r="Q2944" s="1011">
        <v>57170.1</v>
      </c>
      <c r="R2944" s="1011">
        <v>5274.2000267200001</v>
      </c>
      <c r="S2944" s="1011">
        <v>2266.5041048600001</v>
      </c>
      <c r="T2944" s="1011">
        <v>2.6720000000000002E-5</v>
      </c>
      <c r="U2944" s="1011">
        <v>0</v>
      </c>
      <c r="V2944" s="1011">
        <v>5274.2</v>
      </c>
      <c r="W2944" s="1011" t="s">
        <v>1658</v>
      </c>
      <c r="X2944" s="1011" t="s">
        <v>1331</v>
      </c>
      <c r="Y2944" s="1011" t="s">
        <v>1855</v>
      </c>
      <c r="AA2944" s="1011" t="s">
        <v>1856</v>
      </c>
      <c r="AB2944" s="1011" t="s">
        <v>140</v>
      </c>
    </row>
    <row r="2945" spans="1:28" x14ac:dyDescent="0.25">
      <c r="A2945" s="1011">
        <v>74237348</v>
      </c>
      <c r="B2945" s="1011" t="s">
        <v>1765</v>
      </c>
      <c r="C2945" s="1011" t="s">
        <v>1326</v>
      </c>
      <c r="D2945" s="1011" t="s">
        <v>1</v>
      </c>
      <c r="E2945" s="1011" t="s">
        <v>135</v>
      </c>
      <c r="F2945" s="1011" t="s">
        <v>69</v>
      </c>
      <c r="G2945" s="1011" t="s">
        <v>69</v>
      </c>
      <c r="H2945" s="1011" t="s">
        <v>95</v>
      </c>
      <c r="I2945" s="1011" t="s">
        <v>1766</v>
      </c>
      <c r="J2945" s="1011" t="s">
        <v>1767</v>
      </c>
      <c r="K2945" s="1011" t="s">
        <v>1329</v>
      </c>
      <c r="L2945" s="1011" t="s">
        <v>47</v>
      </c>
      <c r="M2945" s="1011" t="s">
        <v>198</v>
      </c>
      <c r="N2945" s="1011">
        <v>334.30860000000001</v>
      </c>
      <c r="O2945" s="1011">
        <v>187.91669999999999</v>
      </c>
      <c r="P2945" s="1011">
        <v>3488.87</v>
      </c>
      <c r="Q2945" s="1011">
        <v>16223.89</v>
      </c>
      <c r="R2945" s="1011">
        <v>963.28205934000005</v>
      </c>
      <c r="S2945" s="1011">
        <v>3734.0938744199998</v>
      </c>
      <c r="T2945" s="1011">
        <v>-2.1479406600000002</v>
      </c>
      <c r="U2945" s="1011">
        <v>0</v>
      </c>
      <c r="V2945" s="1011">
        <v>965.43</v>
      </c>
      <c r="W2945" s="1011" t="s">
        <v>1768</v>
      </c>
      <c r="X2945" s="1011" t="s">
        <v>1331</v>
      </c>
      <c r="Y2945" s="1011" t="s">
        <v>1769</v>
      </c>
      <c r="AA2945" s="1011" t="s">
        <v>1770</v>
      </c>
      <c r="AB2945" s="1011" t="s">
        <v>140</v>
      </c>
    </row>
    <row r="2946" spans="1:28" x14ac:dyDescent="0.25">
      <c r="A2946" s="1011">
        <v>13769211</v>
      </c>
      <c r="B2946" s="1011" t="s">
        <v>2086</v>
      </c>
      <c r="C2946" s="1011" t="s">
        <v>1326</v>
      </c>
      <c r="D2946" s="1011" t="s">
        <v>1</v>
      </c>
      <c r="E2946" s="1011" t="s">
        <v>135</v>
      </c>
      <c r="F2946" s="1011" t="s">
        <v>36</v>
      </c>
      <c r="G2946" s="1011" t="s">
        <v>36</v>
      </c>
      <c r="H2946" s="1011" t="s">
        <v>98</v>
      </c>
      <c r="I2946" s="1011" t="s">
        <v>2087</v>
      </c>
      <c r="J2946" s="1011" t="s">
        <v>2088</v>
      </c>
      <c r="K2946" s="1011" t="s">
        <v>1329</v>
      </c>
      <c r="L2946" s="1011" t="s">
        <v>47</v>
      </c>
      <c r="M2946" s="1011" t="s">
        <v>198</v>
      </c>
      <c r="N2946" s="1011">
        <v>9</v>
      </c>
      <c r="O2946" s="1011">
        <v>9</v>
      </c>
      <c r="P2946" s="1011">
        <v>167.16</v>
      </c>
      <c r="Q2946" s="1011">
        <v>404.34</v>
      </c>
      <c r="R2946" s="1011">
        <v>132.56</v>
      </c>
      <c r="S2946" s="1011">
        <v>74.843436389999994</v>
      </c>
      <c r="T2946" s="1011">
        <v>0</v>
      </c>
      <c r="U2946" s="1011">
        <v>0</v>
      </c>
      <c r="V2946" s="1011">
        <v>132.56</v>
      </c>
      <c r="W2946" s="1011" t="s">
        <v>2089</v>
      </c>
      <c r="X2946" s="1011" t="s">
        <v>1331</v>
      </c>
      <c r="Y2946" s="1011" t="s">
        <v>2090</v>
      </c>
      <c r="AA2946" s="1011" t="s">
        <v>2091</v>
      </c>
      <c r="AB2946" s="1011" t="s">
        <v>140</v>
      </c>
    </row>
    <row r="2947" spans="1:28" x14ac:dyDescent="0.25">
      <c r="A2947" s="1011">
        <v>74181983</v>
      </c>
      <c r="B2947" s="1011" t="s">
        <v>1369</v>
      </c>
      <c r="C2947" s="1011" t="s">
        <v>1326</v>
      </c>
      <c r="D2947" s="1011" t="s">
        <v>1</v>
      </c>
      <c r="E2947" s="1011" t="s">
        <v>135</v>
      </c>
      <c r="F2947" s="1011" t="s">
        <v>6</v>
      </c>
      <c r="G2947" s="1011" t="s">
        <v>6</v>
      </c>
      <c r="H2947" s="1011" t="s">
        <v>88</v>
      </c>
      <c r="I2947" s="1011" t="s">
        <v>1370</v>
      </c>
      <c r="J2947" s="1011" t="s">
        <v>1371</v>
      </c>
      <c r="K2947" s="1011" t="s">
        <v>1329</v>
      </c>
      <c r="L2947" s="1011" t="s">
        <v>47</v>
      </c>
      <c r="M2947" s="1011" t="s">
        <v>198</v>
      </c>
      <c r="N2947" s="1011">
        <v>956</v>
      </c>
      <c r="O2947" s="1011">
        <v>0</v>
      </c>
      <c r="P2947" s="1011">
        <v>14238</v>
      </c>
      <c r="Q2947" s="1011">
        <v>30687.25</v>
      </c>
      <c r="R2947" s="1011">
        <v>5080.75</v>
      </c>
      <c r="S2947" s="1011">
        <v>1283.9464309800001</v>
      </c>
      <c r="T2947" s="1011">
        <v>0</v>
      </c>
      <c r="U2947" s="1011">
        <v>0</v>
      </c>
      <c r="V2947" s="1011">
        <v>5080.75</v>
      </c>
      <c r="W2947" s="1011" t="s">
        <v>1372</v>
      </c>
      <c r="X2947" s="1011" t="s">
        <v>1331</v>
      </c>
      <c r="Y2947" s="1011" t="s">
        <v>1373</v>
      </c>
      <c r="AA2947" s="1011" t="s">
        <v>1374</v>
      </c>
      <c r="AB2947" s="1011" t="s">
        <v>140</v>
      </c>
    </row>
    <row r="2948" spans="1:28" x14ac:dyDescent="0.25">
      <c r="A2948" s="1011">
        <v>23991268</v>
      </c>
      <c r="B2948" s="1011" t="s">
        <v>1878</v>
      </c>
      <c r="C2948" s="1011" t="s">
        <v>1326</v>
      </c>
      <c r="D2948" s="1011" t="s">
        <v>1</v>
      </c>
      <c r="E2948" s="1011" t="s">
        <v>135</v>
      </c>
      <c r="F2948" s="1011" t="s">
        <v>0</v>
      </c>
      <c r="G2948" s="1011" t="s">
        <v>0</v>
      </c>
      <c r="H2948" s="1011" t="s">
        <v>99</v>
      </c>
      <c r="I2948" s="1011" t="s">
        <v>1879</v>
      </c>
      <c r="J2948" s="1011" t="s">
        <v>1880</v>
      </c>
      <c r="K2948" s="1011" t="s">
        <v>1329</v>
      </c>
      <c r="L2948" s="1011" t="s">
        <v>47</v>
      </c>
      <c r="M2948" s="1011" t="s">
        <v>198</v>
      </c>
      <c r="N2948" s="1011">
        <v>1409</v>
      </c>
      <c r="O2948" s="1011">
        <v>1033</v>
      </c>
      <c r="P2948" s="1011">
        <v>30463.200000000001</v>
      </c>
      <c r="Q2948" s="1011">
        <v>53266.06</v>
      </c>
      <c r="R2948" s="1011">
        <v>4089.87</v>
      </c>
      <c r="S2948" s="1011">
        <v>11769.027378340001</v>
      </c>
      <c r="T2948" s="1011">
        <v>0</v>
      </c>
      <c r="U2948" s="1011">
        <v>751.97</v>
      </c>
      <c r="V2948" s="1011">
        <v>4841.84</v>
      </c>
      <c r="W2948" s="1011" t="s">
        <v>1881</v>
      </c>
      <c r="X2948" s="1011" t="s">
        <v>1331</v>
      </c>
      <c r="Y2948" s="1011" t="s">
        <v>1882</v>
      </c>
      <c r="AA2948" s="1011" t="s">
        <v>1883</v>
      </c>
      <c r="AB2948" s="1011" t="s">
        <v>140</v>
      </c>
    </row>
    <row r="2949" spans="1:28" x14ac:dyDescent="0.25">
      <c r="A2949" s="1011">
        <v>93797231</v>
      </c>
      <c r="B2949" s="1011" t="s">
        <v>1497</v>
      </c>
      <c r="C2949" s="1011" t="s">
        <v>1326</v>
      </c>
      <c r="D2949" s="1011" t="s">
        <v>1</v>
      </c>
      <c r="E2949" s="1011" t="s">
        <v>135</v>
      </c>
      <c r="F2949" s="1011" t="s">
        <v>11</v>
      </c>
      <c r="G2949" s="1011" t="s">
        <v>11</v>
      </c>
      <c r="H2949" s="1011" t="s">
        <v>98</v>
      </c>
      <c r="I2949" s="1011" t="s">
        <v>1498</v>
      </c>
      <c r="J2949" s="1011" t="s">
        <v>1499</v>
      </c>
      <c r="K2949" s="1011" t="s">
        <v>1329</v>
      </c>
      <c r="L2949" s="1011" t="s">
        <v>47</v>
      </c>
      <c r="M2949" s="1011" t="s">
        <v>198</v>
      </c>
      <c r="N2949" s="1011">
        <v>627.41250000000002</v>
      </c>
      <c r="O2949" s="1011">
        <v>558.41250000000002</v>
      </c>
      <c r="P2949" s="1011">
        <v>15157.95</v>
      </c>
      <c r="Q2949" s="1011">
        <v>13925.14</v>
      </c>
      <c r="R2949" s="1011">
        <v>1916.12</v>
      </c>
      <c r="S2949" s="1011">
        <v>1974.36983384</v>
      </c>
      <c r="T2949" s="1011">
        <v>0</v>
      </c>
      <c r="U2949" s="1011">
        <v>392.42</v>
      </c>
      <c r="V2949" s="1011">
        <v>2308.54</v>
      </c>
      <c r="W2949" s="1011" t="s">
        <v>1361</v>
      </c>
      <c r="X2949" s="1011" t="s">
        <v>1331</v>
      </c>
      <c r="Y2949" s="1011" t="s">
        <v>1500</v>
      </c>
      <c r="AA2949" s="1011" t="s">
        <v>1501</v>
      </c>
      <c r="AB2949" s="1011" t="s">
        <v>140</v>
      </c>
    </row>
    <row r="2950" spans="1:28" x14ac:dyDescent="0.25">
      <c r="A2950" s="1011">
        <v>34153841</v>
      </c>
      <c r="B2950" s="1011" t="s">
        <v>2326</v>
      </c>
      <c r="C2950" s="1011" t="s">
        <v>1326</v>
      </c>
      <c r="D2950" s="1011" t="s">
        <v>1</v>
      </c>
      <c r="E2950" s="1011" t="s">
        <v>135</v>
      </c>
      <c r="F2950" s="1011" t="s">
        <v>34</v>
      </c>
      <c r="G2950" s="1011" t="s">
        <v>34</v>
      </c>
      <c r="H2950" s="1011" t="s">
        <v>99</v>
      </c>
      <c r="I2950" s="1011" t="s">
        <v>2327</v>
      </c>
      <c r="J2950" s="1011" t="s">
        <v>2328</v>
      </c>
      <c r="K2950" s="1011" t="s">
        <v>1329</v>
      </c>
      <c r="L2950" s="1011" t="s">
        <v>47</v>
      </c>
      <c r="M2950" s="1011" t="s">
        <v>198</v>
      </c>
      <c r="N2950" s="1011">
        <v>229.66669999999999</v>
      </c>
      <c r="O2950" s="1011">
        <v>89</v>
      </c>
      <c r="P2950" s="1011">
        <v>4837</v>
      </c>
      <c r="Q2950" s="1011">
        <v>12681.74</v>
      </c>
      <c r="R2950" s="1011">
        <v>1707.94</v>
      </c>
      <c r="S2950" s="1011">
        <v>1991.4562399700001</v>
      </c>
      <c r="T2950" s="1011">
        <v>0</v>
      </c>
      <c r="U2950" s="1011">
        <v>0</v>
      </c>
      <c r="V2950" s="1011">
        <v>1707.94</v>
      </c>
      <c r="W2950" s="1011" t="s">
        <v>2329</v>
      </c>
      <c r="X2950" s="1011" t="s">
        <v>1331</v>
      </c>
      <c r="Y2950" s="1011" t="s">
        <v>2330</v>
      </c>
      <c r="AA2950" s="1011" t="s">
        <v>2331</v>
      </c>
      <c r="AB2950" s="1011" t="s">
        <v>140</v>
      </c>
    </row>
    <row r="2951" spans="1:28" x14ac:dyDescent="0.25">
      <c r="A2951" s="1011">
        <v>54253646</v>
      </c>
      <c r="B2951" s="1011" t="s">
        <v>1745</v>
      </c>
      <c r="C2951" s="1011" t="s">
        <v>1326</v>
      </c>
      <c r="D2951" s="1011" t="s">
        <v>1</v>
      </c>
      <c r="E2951" s="1011" t="s">
        <v>135</v>
      </c>
      <c r="F2951" s="1011" t="s">
        <v>6</v>
      </c>
      <c r="G2951" s="1011" t="s">
        <v>6</v>
      </c>
      <c r="H2951" s="1011" t="s">
        <v>97</v>
      </c>
      <c r="I2951" s="1011" t="s">
        <v>1746</v>
      </c>
      <c r="J2951" s="1011" t="s">
        <v>1405</v>
      </c>
      <c r="K2951" s="1011" t="s">
        <v>1329</v>
      </c>
      <c r="L2951" s="1011" t="s">
        <v>47</v>
      </c>
      <c r="M2951" s="1011" t="s">
        <v>198</v>
      </c>
      <c r="N2951" s="1011">
        <v>406.25</v>
      </c>
      <c r="O2951" s="1011">
        <v>286</v>
      </c>
      <c r="P2951" s="1011">
        <v>7340.73</v>
      </c>
      <c r="Q2951" s="1011">
        <v>11720.79</v>
      </c>
      <c r="R2951" s="1011">
        <v>2272.5</v>
      </c>
      <c r="S2951" s="1011">
        <v>2370.5556017099998</v>
      </c>
      <c r="T2951" s="1011">
        <v>0</v>
      </c>
      <c r="U2951" s="1011">
        <v>0</v>
      </c>
      <c r="V2951" s="1011">
        <v>2272.5</v>
      </c>
      <c r="W2951" s="1011" t="s">
        <v>1406</v>
      </c>
      <c r="X2951" s="1011" t="s">
        <v>1331</v>
      </c>
      <c r="Y2951" s="1011" t="s">
        <v>1747</v>
      </c>
      <c r="Z2951" s="1011" t="s">
        <v>1748</v>
      </c>
      <c r="AA2951" s="1011" t="s">
        <v>1749</v>
      </c>
      <c r="AB2951" s="1011" t="s">
        <v>140</v>
      </c>
    </row>
    <row r="2952" spans="1:28" x14ac:dyDescent="0.25">
      <c r="A2952" s="1011">
        <v>34241125</v>
      </c>
      <c r="B2952" s="1011" t="s">
        <v>1987</v>
      </c>
      <c r="C2952" s="1011" t="s">
        <v>1326</v>
      </c>
      <c r="D2952" s="1011" t="s">
        <v>1</v>
      </c>
      <c r="E2952" s="1011" t="s">
        <v>135</v>
      </c>
      <c r="F2952" s="1011" t="s">
        <v>38</v>
      </c>
      <c r="G2952" s="1011" t="s">
        <v>38</v>
      </c>
      <c r="H2952" s="1011" t="s">
        <v>530</v>
      </c>
      <c r="I2952" s="1011" t="s">
        <v>1988</v>
      </c>
      <c r="J2952" s="1011" t="s">
        <v>1989</v>
      </c>
      <c r="K2952" s="1011" t="s">
        <v>1329</v>
      </c>
      <c r="L2952" s="1011" t="s">
        <v>47</v>
      </c>
      <c r="M2952" s="1011" t="s">
        <v>198</v>
      </c>
      <c r="N2952" s="1011">
        <v>162</v>
      </c>
      <c r="O2952" s="1011">
        <v>54</v>
      </c>
      <c r="P2952" s="1011">
        <v>3628.66</v>
      </c>
      <c r="Q2952" s="1011">
        <v>11052.18</v>
      </c>
      <c r="R2952" s="1011">
        <v>1340.00688206</v>
      </c>
      <c r="S2952" s="1011">
        <v>932.24470785999995</v>
      </c>
      <c r="T2952" s="1011">
        <v>12.87688206</v>
      </c>
      <c r="U2952" s="1011">
        <v>0</v>
      </c>
      <c r="V2952" s="1011">
        <v>1327.13</v>
      </c>
      <c r="W2952" s="1011" t="s">
        <v>1990</v>
      </c>
      <c r="X2952" s="1011" t="s">
        <v>1331</v>
      </c>
      <c r="Y2952" s="1011" t="s">
        <v>1991</v>
      </c>
      <c r="AA2952" s="1011" t="s">
        <v>1992</v>
      </c>
      <c r="AB2952" s="1011" t="s">
        <v>140</v>
      </c>
    </row>
    <row r="2953" spans="1:28" x14ac:dyDescent="0.25">
      <c r="A2953" s="1011">
        <v>84169713</v>
      </c>
      <c r="B2953" s="1011" t="s">
        <v>1863</v>
      </c>
      <c r="C2953" s="1011" t="s">
        <v>1326</v>
      </c>
      <c r="D2953" s="1011" t="s">
        <v>1</v>
      </c>
      <c r="E2953" s="1011" t="s">
        <v>135</v>
      </c>
      <c r="F2953" s="1011" t="s">
        <v>6</v>
      </c>
      <c r="G2953" s="1011" t="s">
        <v>6</v>
      </c>
      <c r="H2953" s="1011" t="s">
        <v>91</v>
      </c>
      <c r="I2953" s="1011" t="s">
        <v>1595</v>
      </c>
      <c r="J2953" s="1011" t="s">
        <v>1596</v>
      </c>
      <c r="K2953" s="1011" t="s">
        <v>1329</v>
      </c>
      <c r="L2953" s="1011" t="s">
        <v>47</v>
      </c>
      <c r="M2953" s="1011" t="s">
        <v>198</v>
      </c>
      <c r="N2953" s="1011">
        <v>80</v>
      </c>
      <c r="O2953" s="1011">
        <v>61</v>
      </c>
      <c r="P2953" s="1011">
        <v>1711.98</v>
      </c>
      <c r="Q2953" s="1011">
        <v>5834.44</v>
      </c>
      <c r="R2953" s="1011">
        <v>1129.2200010399999</v>
      </c>
      <c r="S2953" s="1011">
        <v>785.90744634999999</v>
      </c>
      <c r="T2953" s="1011">
        <v>1.04E-6</v>
      </c>
      <c r="U2953" s="1011">
        <v>0</v>
      </c>
      <c r="V2953" s="1011">
        <v>1129.22</v>
      </c>
      <c r="W2953" s="1011" t="s">
        <v>1597</v>
      </c>
      <c r="X2953" s="1011" t="s">
        <v>1331</v>
      </c>
      <c r="Y2953" s="1011" t="s">
        <v>1864</v>
      </c>
      <c r="AA2953" s="1011" t="s">
        <v>1865</v>
      </c>
      <c r="AB2953" s="1011" t="s">
        <v>140</v>
      </c>
    </row>
    <row r="2954" spans="1:28" x14ac:dyDescent="0.25">
      <c r="A2954" s="1011">
        <v>53757852</v>
      </c>
      <c r="B2954" s="1011" t="s">
        <v>2034</v>
      </c>
      <c r="C2954" s="1011" t="s">
        <v>1326</v>
      </c>
      <c r="D2954" s="1011" t="s">
        <v>1</v>
      </c>
      <c r="E2954" s="1011" t="s">
        <v>135</v>
      </c>
      <c r="F2954" s="1011" t="s">
        <v>38</v>
      </c>
      <c r="G2954" s="1011" t="s">
        <v>38</v>
      </c>
      <c r="H2954" s="1011" t="s">
        <v>94</v>
      </c>
      <c r="I2954" s="1011" t="s">
        <v>2035</v>
      </c>
      <c r="J2954" s="1011" t="s">
        <v>1657</v>
      </c>
      <c r="K2954" s="1011" t="s">
        <v>1329</v>
      </c>
      <c r="L2954" s="1011" t="s">
        <v>47</v>
      </c>
      <c r="M2954" s="1011" t="s">
        <v>198</v>
      </c>
      <c r="N2954" s="1011">
        <v>1728</v>
      </c>
      <c r="O2954" s="1011">
        <v>1158</v>
      </c>
      <c r="P2954" s="1011">
        <v>69825</v>
      </c>
      <c r="Q2954" s="1011">
        <v>31729.58</v>
      </c>
      <c r="R2954" s="1011">
        <v>1851.44</v>
      </c>
      <c r="S2954" s="1011">
        <v>5386.5319040900004</v>
      </c>
      <c r="T2954" s="1011">
        <v>1238</v>
      </c>
      <c r="U2954" s="1011">
        <v>0</v>
      </c>
      <c r="V2954" s="1011">
        <v>1881.44</v>
      </c>
      <c r="W2954" s="1011" t="s">
        <v>1658</v>
      </c>
      <c r="X2954" s="1011" t="s">
        <v>1331</v>
      </c>
      <c r="Y2954" s="1011" t="s">
        <v>2036</v>
      </c>
      <c r="AA2954" s="1011" t="s">
        <v>2037</v>
      </c>
      <c r="AB2954" s="1011" t="s">
        <v>140</v>
      </c>
    </row>
    <row r="2955" spans="1:28" x14ac:dyDescent="0.25">
      <c r="A2955" s="1011">
        <v>3757986</v>
      </c>
      <c r="B2955" s="1011" t="s">
        <v>2104</v>
      </c>
      <c r="C2955" s="1011" t="s">
        <v>1326</v>
      </c>
      <c r="D2955" s="1011" t="s">
        <v>1</v>
      </c>
      <c r="E2955" s="1011" t="s">
        <v>135</v>
      </c>
      <c r="F2955" s="1011" t="s">
        <v>20</v>
      </c>
      <c r="G2955" s="1011" t="s">
        <v>20</v>
      </c>
      <c r="H2955" s="1011" t="s">
        <v>92</v>
      </c>
      <c r="I2955" s="1011" t="s">
        <v>2105</v>
      </c>
      <c r="J2955" s="1011" t="s">
        <v>2106</v>
      </c>
      <c r="K2955" s="1011" t="s">
        <v>1329</v>
      </c>
      <c r="L2955" s="1011" t="s">
        <v>47</v>
      </c>
      <c r="M2955" s="1011" t="s">
        <v>198</v>
      </c>
      <c r="N2955" s="1011">
        <v>454</v>
      </c>
      <c r="O2955" s="1011">
        <v>454</v>
      </c>
      <c r="P2955" s="1011">
        <v>15755.84</v>
      </c>
      <c r="Q2955" s="1011">
        <v>9484.11</v>
      </c>
      <c r="R2955" s="1011">
        <v>378.23</v>
      </c>
      <c r="S2955" s="1011">
        <v>1421.17463707</v>
      </c>
      <c r="T2955" s="1011">
        <v>0</v>
      </c>
      <c r="U2955" s="1011">
        <v>0</v>
      </c>
      <c r="V2955" s="1011">
        <v>378.23</v>
      </c>
      <c r="W2955" s="1011" t="s">
        <v>1869</v>
      </c>
      <c r="X2955" s="1011" t="s">
        <v>1331</v>
      </c>
      <c r="Y2955" s="1011" t="s">
        <v>2107</v>
      </c>
      <c r="AA2955" s="1011" t="s">
        <v>2108</v>
      </c>
      <c r="AB2955" s="1011" t="s">
        <v>140</v>
      </c>
    </row>
    <row r="2956" spans="1:28" x14ac:dyDescent="0.25">
      <c r="A2956" s="1011">
        <v>64030455</v>
      </c>
      <c r="B2956" s="1011" t="s">
        <v>1646</v>
      </c>
      <c r="C2956" s="1011" t="s">
        <v>1326</v>
      </c>
      <c r="D2956" s="1011" t="s">
        <v>1</v>
      </c>
      <c r="E2956" s="1011" t="s">
        <v>135</v>
      </c>
      <c r="F2956" s="1011" t="s">
        <v>20</v>
      </c>
      <c r="G2956" s="1011" t="s">
        <v>20</v>
      </c>
      <c r="H2956" s="1011" t="s">
        <v>93</v>
      </c>
      <c r="I2956" s="1011" t="s">
        <v>1647</v>
      </c>
      <c r="J2956" s="1011" t="s">
        <v>1648</v>
      </c>
      <c r="K2956" s="1011" t="s">
        <v>1329</v>
      </c>
      <c r="L2956" s="1011" t="s">
        <v>47</v>
      </c>
      <c r="M2956" s="1011" t="s">
        <v>198</v>
      </c>
      <c r="N2956" s="1011">
        <v>299</v>
      </c>
      <c r="O2956" s="1011">
        <v>3</v>
      </c>
      <c r="P2956" s="1011">
        <v>7636.2</v>
      </c>
      <c r="Q2956" s="1011">
        <v>5367.39</v>
      </c>
      <c r="R2956" s="1011">
        <v>61.91</v>
      </c>
      <c r="S2956" s="1011">
        <v>889.38064408000002</v>
      </c>
      <c r="T2956" s="1011">
        <v>0</v>
      </c>
      <c r="U2956" s="1011">
        <v>0</v>
      </c>
      <c r="V2956" s="1011">
        <v>61.91</v>
      </c>
      <c r="W2956" s="1011" t="s">
        <v>1649</v>
      </c>
      <c r="X2956" s="1011" t="s">
        <v>1331</v>
      </c>
      <c r="Y2956" s="1011" t="s">
        <v>1650</v>
      </c>
      <c r="AA2956" s="1011" t="s">
        <v>1651</v>
      </c>
      <c r="AB2956" s="1011" t="s">
        <v>140</v>
      </c>
    </row>
    <row r="2957" spans="1:28" x14ac:dyDescent="0.25">
      <c r="A2957" s="1011">
        <v>3757507</v>
      </c>
      <c r="B2957" s="1011" t="s">
        <v>1902</v>
      </c>
      <c r="C2957" s="1011" t="s">
        <v>1326</v>
      </c>
      <c r="D2957" s="1011" t="s">
        <v>1</v>
      </c>
      <c r="E2957" s="1011" t="s">
        <v>135</v>
      </c>
      <c r="F2957" s="1011" t="s">
        <v>14</v>
      </c>
      <c r="G2957" s="1011" t="s">
        <v>14</v>
      </c>
      <c r="H2957" s="1011" t="s">
        <v>94</v>
      </c>
      <c r="I2957" s="1011" t="s">
        <v>1903</v>
      </c>
      <c r="J2957" s="1011" t="s">
        <v>1904</v>
      </c>
      <c r="K2957" s="1011" t="s">
        <v>1329</v>
      </c>
      <c r="L2957" s="1011" t="s">
        <v>47</v>
      </c>
      <c r="M2957" s="1011" t="s">
        <v>198</v>
      </c>
      <c r="N2957" s="1011">
        <v>1138.25</v>
      </c>
      <c r="O2957" s="1011">
        <v>863.25</v>
      </c>
      <c r="P2957" s="1011">
        <v>40379</v>
      </c>
      <c r="Q2957" s="1011">
        <v>23322.57</v>
      </c>
      <c r="R2957" s="1011">
        <v>3757.3</v>
      </c>
      <c r="S2957" s="1011">
        <v>3500.0973493800002</v>
      </c>
      <c r="T2957" s="1011">
        <v>0</v>
      </c>
      <c r="U2957" s="1011">
        <v>0</v>
      </c>
      <c r="V2957" s="1011">
        <v>3757.3</v>
      </c>
      <c r="W2957" s="1011" t="s">
        <v>1905</v>
      </c>
      <c r="X2957" s="1011" t="s">
        <v>1331</v>
      </c>
      <c r="Y2957" s="1011" t="s">
        <v>1906</v>
      </c>
      <c r="AA2957" s="1011" t="s">
        <v>1907</v>
      </c>
      <c r="AB2957" s="1011" t="s">
        <v>140</v>
      </c>
    </row>
    <row r="2958" spans="1:28" x14ac:dyDescent="0.25">
      <c r="A2958" s="1011">
        <v>24223216</v>
      </c>
      <c r="B2958" s="1011" t="s">
        <v>2523</v>
      </c>
      <c r="C2958" s="1011" t="s">
        <v>1326</v>
      </c>
      <c r="D2958" s="1011" t="s">
        <v>1</v>
      </c>
      <c r="E2958" s="1011" t="s">
        <v>135</v>
      </c>
      <c r="F2958" s="1011" t="s">
        <v>34</v>
      </c>
      <c r="G2958" s="1011" t="s">
        <v>34</v>
      </c>
      <c r="H2958" s="1011" t="s">
        <v>99</v>
      </c>
      <c r="I2958" s="1011" t="s">
        <v>2113</v>
      </c>
      <c r="J2958" s="1011" t="s">
        <v>2114</v>
      </c>
      <c r="K2958" s="1011" t="s">
        <v>1329</v>
      </c>
      <c r="L2958" s="1011" t="s">
        <v>47</v>
      </c>
      <c r="M2958" s="1011" t="s">
        <v>198</v>
      </c>
      <c r="N2958" s="1011">
        <v>341</v>
      </c>
      <c r="O2958" s="1011">
        <v>268</v>
      </c>
      <c r="P2958" s="1011">
        <v>7254.05</v>
      </c>
      <c r="Q2958" s="1011">
        <v>12134</v>
      </c>
      <c r="R2958" s="1011">
        <v>1217.8512012399999</v>
      </c>
      <c r="S2958" s="1011">
        <v>2332.7250045800001</v>
      </c>
      <c r="T2958" s="1011">
        <v>-0.26879876000000003</v>
      </c>
      <c r="U2958" s="1011">
        <v>0</v>
      </c>
      <c r="V2958" s="1011">
        <v>1218.1199999999999</v>
      </c>
      <c r="W2958" s="1011" t="s">
        <v>2115</v>
      </c>
      <c r="X2958" s="1011" t="s">
        <v>1331</v>
      </c>
      <c r="Y2958" s="1011" t="s">
        <v>2524</v>
      </c>
      <c r="AA2958" s="1011" t="s">
        <v>2525</v>
      </c>
      <c r="AB2958" s="1011" t="s">
        <v>140</v>
      </c>
    </row>
    <row r="2959" spans="1:28" x14ac:dyDescent="0.25">
      <c r="A2959" s="1011">
        <v>84054071</v>
      </c>
      <c r="B2959" s="1011" t="s">
        <v>2591</v>
      </c>
      <c r="C2959" s="1011" t="s">
        <v>1326</v>
      </c>
      <c r="D2959" s="1011" t="s">
        <v>1</v>
      </c>
      <c r="E2959" s="1011" t="s">
        <v>135</v>
      </c>
      <c r="F2959" s="1011" t="s">
        <v>36</v>
      </c>
      <c r="G2959" s="1011" t="s">
        <v>36</v>
      </c>
      <c r="H2959" s="1011" t="s">
        <v>93</v>
      </c>
      <c r="I2959" s="1011" t="s">
        <v>2592</v>
      </c>
      <c r="J2959" s="1011" t="s">
        <v>1868</v>
      </c>
      <c r="K2959" s="1011" t="s">
        <v>1329</v>
      </c>
      <c r="L2959" s="1011" t="s">
        <v>47</v>
      </c>
      <c r="M2959" s="1011" t="s">
        <v>198</v>
      </c>
      <c r="N2959" s="1011">
        <v>8</v>
      </c>
      <c r="O2959" s="1011">
        <v>8</v>
      </c>
      <c r="P2959" s="1011">
        <v>113.24</v>
      </c>
      <c r="Q2959" s="1011">
        <v>412.16</v>
      </c>
      <c r="R2959" s="1011">
        <v>77.53</v>
      </c>
      <c r="S2959" s="1011">
        <v>110.16012757999999</v>
      </c>
      <c r="T2959" s="1011">
        <v>0</v>
      </c>
      <c r="U2959" s="1011">
        <v>0</v>
      </c>
      <c r="V2959" s="1011">
        <v>77.53</v>
      </c>
      <c r="W2959" s="1011" t="s">
        <v>1869</v>
      </c>
      <c r="X2959" s="1011" t="s">
        <v>1331</v>
      </c>
      <c r="Y2959" s="1011" t="s">
        <v>2593</v>
      </c>
      <c r="AA2959" s="1011" t="s">
        <v>2594</v>
      </c>
      <c r="AB2959" s="1011" t="s">
        <v>140</v>
      </c>
    </row>
    <row r="2960" spans="1:28" x14ac:dyDescent="0.25">
      <c r="A2960" s="1011">
        <v>23757057</v>
      </c>
      <c r="B2960" s="1011" t="s">
        <v>2307</v>
      </c>
      <c r="C2960" s="1011" t="s">
        <v>1326</v>
      </c>
      <c r="D2960" s="1011" t="s">
        <v>1</v>
      </c>
      <c r="E2960" s="1011" t="s">
        <v>135</v>
      </c>
      <c r="F2960" s="1011" t="s">
        <v>20</v>
      </c>
      <c r="G2960" s="1011" t="s">
        <v>20</v>
      </c>
      <c r="H2960" s="1011" t="s">
        <v>100</v>
      </c>
      <c r="I2960" s="1011" t="s">
        <v>1810</v>
      </c>
      <c r="J2960" s="1011" t="s">
        <v>1811</v>
      </c>
      <c r="K2960" s="1011" t="s">
        <v>1329</v>
      </c>
      <c r="L2960" s="1011" t="s">
        <v>47</v>
      </c>
      <c r="M2960" s="1011" t="s">
        <v>198</v>
      </c>
      <c r="N2960" s="1011">
        <v>325</v>
      </c>
      <c r="O2960" s="1011">
        <v>268</v>
      </c>
      <c r="P2960" s="1011">
        <v>9750</v>
      </c>
      <c r="Q2960" s="1011">
        <v>24972.53</v>
      </c>
      <c r="R2960" s="1011">
        <v>1508.18</v>
      </c>
      <c r="S2960" s="1011">
        <v>2351.1314122700001</v>
      </c>
      <c r="T2960" s="1011">
        <v>0</v>
      </c>
      <c r="U2960" s="1011">
        <v>0</v>
      </c>
      <c r="V2960" s="1011">
        <v>1508.18</v>
      </c>
      <c r="W2960" s="1011" t="s">
        <v>1812</v>
      </c>
      <c r="X2960" s="1011" t="s">
        <v>1331</v>
      </c>
      <c r="Y2960" s="1011" t="s">
        <v>2308</v>
      </c>
      <c r="AA2960" s="1011" t="s">
        <v>2309</v>
      </c>
      <c r="AB2960" s="1011" t="s">
        <v>140</v>
      </c>
    </row>
    <row r="2961" spans="1:28" x14ac:dyDescent="0.25">
      <c r="A2961" s="1011">
        <v>13758214</v>
      </c>
      <c r="B2961" s="1011" t="s">
        <v>2437</v>
      </c>
      <c r="C2961" s="1011" t="s">
        <v>1326</v>
      </c>
      <c r="D2961" s="1011" t="s">
        <v>1</v>
      </c>
      <c r="E2961" s="1011" t="s">
        <v>135</v>
      </c>
      <c r="F2961" s="1011" t="s">
        <v>35</v>
      </c>
      <c r="G2961" s="1011" t="s">
        <v>35</v>
      </c>
      <c r="H2961" s="1011" t="s">
        <v>90</v>
      </c>
      <c r="I2961" s="1011" t="s">
        <v>1656</v>
      </c>
      <c r="J2961" s="1011" t="s">
        <v>1657</v>
      </c>
      <c r="K2961" s="1011" t="s">
        <v>1329</v>
      </c>
      <c r="L2961" s="1011" t="s">
        <v>47</v>
      </c>
      <c r="M2961" s="1011" t="s">
        <v>198</v>
      </c>
      <c r="N2961" s="1011">
        <v>324</v>
      </c>
      <c r="O2961" s="1011">
        <v>324</v>
      </c>
      <c r="P2961" s="1011">
        <v>12960</v>
      </c>
      <c r="Q2961" s="1011">
        <v>12534.5</v>
      </c>
      <c r="R2961" s="1011">
        <v>-932.6</v>
      </c>
      <c r="S2961" s="1011">
        <v>2140.9637289000002</v>
      </c>
      <c r="T2961" s="1011">
        <v>0</v>
      </c>
      <c r="U2961" s="1011">
        <v>0</v>
      </c>
      <c r="V2961" s="1011">
        <v>-932.6</v>
      </c>
      <c r="W2961" s="1011" t="s">
        <v>1658</v>
      </c>
      <c r="X2961" s="1011" t="s">
        <v>1331</v>
      </c>
      <c r="Y2961" s="1011" t="s">
        <v>2438</v>
      </c>
      <c r="AA2961" s="1011" t="s">
        <v>2439</v>
      </c>
      <c r="AB2961" s="1011" t="s">
        <v>140</v>
      </c>
    </row>
    <row r="2962" spans="1:28" x14ac:dyDescent="0.25">
      <c r="A2962" s="1011">
        <v>14284871</v>
      </c>
      <c r="B2962" s="1011" t="s">
        <v>1508</v>
      </c>
      <c r="C2962" s="1011" t="s">
        <v>1326</v>
      </c>
      <c r="D2962" s="1011" t="s">
        <v>1</v>
      </c>
      <c r="E2962" s="1011" t="s">
        <v>135</v>
      </c>
      <c r="F2962" s="1011" t="s">
        <v>6</v>
      </c>
      <c r="G2962" s="1011" t="s">
        <v>6</v>
      </c>
      <c r="H2962" s="1011" t="s">
        <v>101</v>
      </c>
      <c r="I2962" s="1011" t="s">
        <v>1509</v>
      </c>
      <c r="J2962" s="1011" t="s">
        <v>1510</v>
      </c>
      <c r="K2962" s="1011" t="s">
        <v>1329</v>
      </c>
      <c r="L2962" s="1011" t="s">
        <v>47</v>
      </c>
      <c r="M2962" s="1011" t="s">
        <v>198</v>
      </c>
      <c r="N2962" s="1011">
        <v>51</v>
      </c>
      <c r="O2962" s="1011">
        <v>29</v>
      </c>
      <c r="P2962" s="1011">
        <v>2031.88</v>
      </c>
      <c r="Q2962" s="1011">
        <v>1765.11</v>
      </c>
      <c r="R2962" s="1011">
        <v>285.79000000000002</v>
      </c>
      <c r="S2962" s="1011">
        <v>231.26948342</v>
      </c>
      <c r="T2962" s="1011">
        <v>0</v>
      </c>
      <c r="U2962" s="1011">
        <v>0</v>
      </c>
      <c r="V2962" s="1011">
        <v>285.79000000000002</v>
      </c>
      <c r="W2962" s="1011" t="s">
        <v>1511</v>
      </c>
      <c r="X2962" s="1011" t="s">
        <v>1331</v>
      </c>
      <c r="Y2962" s="1011" t="s">
        <v>1512</v>
      </c>
      <c r="AA2962" s="1011" t="s">
        <v>1513</v>
      </c>
      <c r="AB2962" s="1011" t="s">
        <v>140</v>
      </c>
    </row>
    <row r="2963" spans="1:28" x14ac:dyDescent="0.25">
      <c r="A2963" s="1011">
        <v>94011400</v>
      </c>
      <c r="B2963" s="1011" t="s">
        <v>1735</v>
      </c>
      <c r="C2963" s="1011" t="s">
        <v>1326</v>
      </c>
      <c r="D2963" s="1011" t="s">
        <v>1</v>
      </c>
      <c r="E2963" s="1011" t="s">
        <v>135</v>
      </c>
      <c r="F2963" s="1011" t="s">
        <v>20</v>
      </c>
      <c r="G2963" s="1011" t="s">
        <v>20</v>
      </c>
      <c r="H2963" s="1011" t="s">
        <v>529</v>
      </c>
      <c r="I2963" s="1011" t="s">
        <v>1579</v>
      </c>
      <c r="J2963" s="1011" t="s">
        <v>1396</v>
      </c>
      <c r="K2963" s="1011" t="s">
        <v>1329</v>
      </c>
      <c r="L2963" s="1011" t="s">
        <v>47</v>
      </c>
      <c r="M2963" s="1011" t="s">
        <v>198</v>
      </c>
      <c r="N2963" s="1011">
        <v>32</v>
      </c>
      <c r="O2963" s="1011">
        <v>12</v>
      </c>
      <c r="P2963" s="1011">
        <v>2302.25</v>
      </c>
      <c r="Q2963" s="1011">
        <v>6997.73</v>
      </c>
      <c r="R2963" s="1011">
        <v>204.61410853999999</v>
      </c>
      <c r="S2963" s="1011">
        <v>313.80857507000002</v>
      </c>
      <c r="T2963" s="1011">
        <v>0.30410853999999998</v>
      </c>
      <c r="U2963" s="1011">
        <v>0</v>
      </c>
      <c r="V2963" s="1011">
        <v>204.31</v>
      </c>
      <c r="W2963" s="1011" t="s">
        <v>1397</v>
      </c>
      <c r="X2963" s="1011" t="s">
        <v>1331</v>
      </c>
      <c r="Y2963" s="1011" t="s">
        <v>1736</v>
      </c>
      <c r="AA2963" s="1011" t="s">
        <v>1737</v>
      </c>
      <c r="AB2963" s="1011" t="s">
        <v>140</v>
      </c>
    </row>
    <row r="2964" spans="1:28" x14ac:dyDescent="0.25">
      <c r="A2964" s="1011">
        <v>83773168</v>
      </c>
      <c r="B2964" s="1011" t="s">
        <v>1691</v>
      </c>
      <c r="C2964" s="1011" t="s">
        <v>1326</v>
      </c>
      <c r="D2964" s="1011" t="s">
        <v>1</v>
      </c>
      <c r="E2964" s="1011" t="s">
        <v>135</v>
      </c>
      <c r="F2964" s="1011" t="s">
        <v>6</v>
      </c>
      <c r="G2964" s="1011" t="s">
        <v>6</v>
      </c>
      <c r="H2964" s="1011" t="s">
        <v>90</v>
      </c>
      <c r="I2964" s="1011" t="s">
        <v>1692</v>
      </c>
      <c r="J2964" s="1011" t="s">
        <v>1693</v>
      </c>
      <c r="K2964" s="1011" t="s">
        <v>1329</v>
      </c>
      <c r="L2964" s="1011" t="s">
        <v>47</v>
      </c>
      <c r="M2964" s="1011" t="s">
        <v>198</v>
      </c>
      <c r="N2964" s="1011">
        <v>82</v>
      </c>
      <c r="O2964" s="1011">
        <v>75</v>
      </c>
      <c r="P2964" s="1011">
        <v>2785.77</v>
      </c>
      <c r="Q2964" s="1011">
        <v>6106.55</v>
      </c>
      <c r="R2964" s="1011">
        <v>690.51000025999997</v>
      </c>
      <c r="S2964" s="1011">
        <v>332.16394459000003</v>
      </c>
      <c r="T2964" s="1011">
        <v>2.6E-7</v>
      </c>
      <c r="U2964" s="1011">
        <v>0</v>
      </c>
      <c r="V2964" s="1011">
        <v>690.51</v>
      </c>
      <c r="W2964" s="1011" t="s">
        <v>1694</v>
      </c>
      <c r="X2964" s="1011" t="s">
        <v>1331</v>
      </c>
      <c r="Y2964" s="1011" t="s">
        <v>1695</v>
      </c>
      <c r="AA2964" s="1011" t="s">
        <v>1696</v>
      </c>
      <c r="AB2964" s="1011" t="s">
        <v>140</v>
      </c>
    </row>
    <row r="2965" spans="1:28" x14ac:dyDescent="0.25">
      <c r="A2965" s="1011">
        <v>83758029</v>
      </c>
      <c r="B2965" s="1011" t="s">
        <v>2059</v>
      </c>
      <c r="C2965" s="1011" t="s">
        <v>1326</v>
      </c>
      <c r="D2965" s="1011" t="s">
        <v>1</v>
      </c>
      <c r="E2965" s="1011" t="s">
        <v>135</v>
      </c>
      <c r="F2965" s="1011" t="s">
        <v>14</v>
      </c>
      <c r="G2965" s="1011" t="s">
        <v>14</v>
      </c>
      <c r="H2965" s="1011" t="s">
        <v>91</v>
      </c>
      <c r="I2965" s="1011" t="s">
        <v>2060</v>
      </c>
      <c r="J2965" s="1011" t="s">
        <v>2061</v>
      </c>
      <c r="K2965" s="1011" t="s">
        <v>1329</v>
      </c>
      <c r="L2965" s="1011" t="s">
        <v>47</v>
      </c>
      <c r="M2965" s="1011" t="s">
        <v>198</v>
      </c>
      <c r="N2965" s="1011">
        <v>357</v>
      </c>
      <c r="O2965" s="1011">
        <v>242</v>
      </c>
      <c r="P2965" s="1011">
        <v>6938.94</v>
      </c>
      <c r="Q2965" s="1011">
        <v>20590.259999999998</v>
      </c>
      <c r="R2965" s="1011">
        <v>1652.74142493</v>
      </c>
      <c r="S2965" s="1011">
        <v>2167.8617105500002</v>
      </c>
      <c r="T2965" s="1011">
        <v>225.00142493000001</v>
      </c>
      <c r="U2965" s="1011">
        <v>130.97999999999999</v>
      </c>
      <c r="V2965" s="1011">
        <v>1783.81</v>
      </c>
      <c r="W2965" s="1011" t="s">
        <v>2062</v>
      </c>
      <c r="X2965" s="1011" t="s">
        <v>1331</v>
      </c>
      <c r="Y2965" s="1011" t="s">
        <v>2063</v>
      </c>
      <c r="AA2965" s="1011" t="s">
        <v>2064</v>
      </c>
      <c r="AB2965" s="1011" t="s">
        <v>140</v>
      </c>
    </row>
    <row r="2966" spans="1:28" x14ac:dyDescent="0.25">
      <c r="A2966" s="1011">
        <v>3960127</v>
      </c>
      <c r="B2966" s="1011" t="s">
        <v>2576</v>
      </c>
      <c r="C2966" s="1011" t="s">
        <v>1326</v>
      </c>
      <c r="D2966" s="1011" t="s">
        <v>113</v>
      </c>
      <c r="E2966" s="1011" t="s">
        <v>135</v>
      </c>
      <c r="F2966" s="1011" t="s">
        <v>267</v>
      </c>
      <c r="G2966" s="1011" t="s">
        <v>1687</v>
      </c>
      <c r="H2966" s="1011" t="s">
        <v>97</v>
      </c>
      <c r="I2966" s="1011" t="s">
        <v>2577</v>
      </c>
      <c r="J2966" s="1011" t="s">
        <v>1823</v>
      </c>
      <c r="K2966" s="1011" t="s">
        <v>1329</v>
      </c>
      <c r="L2966" s="1011" t="s">
        <v>47</v>
      </c>
      <c r="M2966" s="1011" t="s">
        <v>198</v>
      </c>
      <c r="N2966" s="1011">
        <v>654.41660000000002</v>
      </c>
      <c r="O2966" s="1011">
        <v>92.25</v>
      </c>
      <c r="P2966" s="1011">
        <v>8463.2800000000007</v>
      </c>
      <c r="Q2966" s="1011">
        <v>16836.2</v>
      </c>
      <c r="R2966" s="1011">
        <v>839.73308056999997</v>
      </c>
      <c r="S2966" s="1011">
        <v>1288.57782812</v>
      </c>
      <c r="T2966" s="1011">
        <v>57.053080569999999</v>
      </c>
      <c r="U2966" s="1011">
        <v>0</v>
      </c>
      <c r="V2966" s="1011">
        <v>839.71</v>
      </c>
      <c r="W2966" s="1011" t="s">
        <v>1824</v>
      </c>
      <c r="X2966" s="1011" t="s">
        <v>1331</v>
      </c>
      <c r="Y2966" s="1011" t="s">
        <v>2578</v>
      </c>
      <c r="AA2966" s="1011" t="s">
        <v>2579</v>
      </c>
      <c r="AB2966" s="1011" t="s">
        <v>140</v>
      </c>
    </row>
    <row r="2967" spans="1:28" x14ac:dyDescent="0.25">
      <c r="A2967" s="1011">
        <v>14284871</v>
      </c>
      <c r="B2967" s="1011" t="s">
        <v>1508</v>
      </c>
      <c r="C2967" s="1011" t="s">
        <v>1326</v>
      </c>
      <c r="D2967" s="1011" t="s">
        <v>1</v>
      </c>
      <c r="E2967" s="1011" t="s">
        <v>135</v>
      </c>
      <c r="F2967" s="1011" t="s">
        <v>6</v>
      </c>
      <c r="G2967" s="1011" t="s">
        <v>6</v>
      </c>
      <c r="H2967" s="1011" t="s">
        <v>95</v>
      </c>
      <c r="I2967" s="1011" t="s">
        <v>1509</v>
      </c>
      <c r="J2967" s="1011" t="s">
        <v>1510</v>
      </c>
      <c r="K2967" s="1011" t="s">
        <v>1329</v>
      </c>
      <c r="L2967" s="1011" t="s">
        <v>47</v>
      </c>
      <c r="M2967" s="1011" t="s">
        <v>198</v>
      </c>
      <c r="N2967" s="1011">
        <v>139.92509999999999</v>
      </c>
      <c r="O2967" s="1011">
        <v>128.5</v>
      </c>
      <c r="P2967" s="1011">
        <v>1201.99</v>
      </c>
      <c r="Q2967" s="1011">
        <v>3576.8</v>
      </c>
      <c r="R2967" s="1011">
        <v>-944.92883307</v>
      </c>
      <c r="S2967" s="1011">
        <v>2068.1139166399998</v>
      </c>
      <c r="T2967" s="1011">
        <v>-8.8330700000000002E-3</v>
      </c>
      <c r="U2967" s="1011">
        <v>0</v>
      </c>
      <c r="V2967" s="1011">
        <v>-944.92</v>
      </c>
      <c r="W2967" s="1011" t="s">
        <v>1511</v>
      </c>
      <c r="X2967" s="1011" t="s">
        <v>1331</v>
      </c>
      <c r="Y2967" s="1011" t="s">
        <v>1512</v>
      </c>
      <c r="AA2967" s="1011" t="s">
        <v>1513</v>
      </c>
      <c r="AB2967" s="1011" t="s">
        <v>140</v>
      </c>
    </row>
    <row r="2968" spans="1:28" x14ac:dyDescent="0.25">
      <c r="A2968" s="1011">
        <v>53980132</v>
      </c>
      <c r="B2968" s="1011" t="s">
        <v>1563</v>
      </c>
      <c r="C2968" s="1011" t="s">
        <v>1326</v>
      </c>
      <c r="D2968" s="1011" t="s">
        <v>1</v>
      </c>
      <c r="E2968" s="1011" t="s">
        <v>135</v>
      </c>
      <c r="F2968" s="1011" t="s">
        <v>20</v>
      </c>
      <c r="G2968" s="1011" t="s">
        <v>20</v>
      </c>
      <c r="H2968" s="1011" t="s">
        <v>91</v>
      </c>
      <c r="I2968" s="1011" t="s">
        <v>1564</v>
      </c>
      <c r="J2968" s="1011" t="s">
        <v>1565</v>
      </c>
      <c r="K2968" s="1011" t="s">
        <v>1329</v>
      </c>
      <c r="L2968" s="1011" t="s">
        <v>47</v>
      </c>
      <c r="M2968" s="1011" t="s">
        <v>198</v>
      </c>
      <c r="N2968" s="1011">
        <v>41</v>
      </c>
      <c r="O2968" s="1011">
        <v>40</v>
      </c>
      <c r="P2968" s="1011">
        <v>1969.57</v>
      </c>
      <c r="Q2968" s="1011">
        <v>3042.96</v>
      </c>
      <c r="R2968" s="1011">
        <v>770.33</v>
      </c>
      <c r="S2968" s="1011">
        <v>210.49798398999999</v>
      </c>
      <c r="T2968" s="1011">
        <v>0</v>
      </c>
      <c r="U2968" s="1011">
        <v>0</v>
      </c>
      <c r="V2968" s="1011">
        <v>770.33</v>
      </c>
      <c r="W2968" s="1011" t="s">
        <v>65</v>
      </c>
      <c r="X2968" s="1011" t="s">
        <v>1331</v>
      </c>
      <c r="Y2968" s="1011" t="s">
        <v>1566</v>
      </c>
      <c r="AA2968" s="1011" t="s">
        <v>1567</v>
      </c>
      <c r="AB2968" s="1011" t="s">
        <v>140</v>
      </c>
    </row>
    <row r="2969" spans="1:28" x14ac:dyDescent="0.25">
      <c r="A2969" s="1011">
        <v>53757399</v>
      </c>
      <c r="B2969" s="1011" t="s">
        <v>2021</v>
      </c>
      <c r="C2969" s="1011" t="s">
        <v>1326</v>
      </c>
      <c r="D2969" s="1011" t="s">
        <v>1</v>
      </c>
      <c r="E2969" s="1011" t="s">
        <v>135</v>
      </c>
      <c r="F2969" s="1011" t="s">
        <v>20</v>
      </c>
      <c r="G2969" s="1011" t="s">
        <v>20</v>
      </c>
      <c r="H2969" s="1011" t="s">
        <v>530</v>
      </c>
      <c r="I2969" s="1011" t="s">
        <v>1688</v>
      </c>
      <c r="J2969" s="1011" t="s">
        <v>1416</v>
      </c>
      <c r="K2969" s="1011" t="s">
        <v>1329</v>
      </c>
      <c r="L2969" s="1011" t="s">
        <v>47</v>
      </c>
      <c r="M2969" s="1011" t="s">
        <v>198</v>
      </c>
      <c r="N2969" s="1011">
        <v>52</v>
      </c>
      <c r="O2969" s="1011">
        <v>52</v>
      </c>
      <c r="P2969" s="1011">
        <v>3301.5</v>
      </c>
      <c r="Q2969" s="1011">
        <v>7771.49</v>
      </c>
      <c r="R2969" s="1011">
        <v>77.459999999999994</v>
      </c>
      <c r="S2969" s="1011">
        <v>728.40786580999998</v>
      </c>
      <c r="T2969" s="1011">
        <v>0</v>
      </c>
      <c r="U2969" s="1011">
        <v>0</v>
      </c>
      <c r="V2969" s="1011">
        <v>77.459999999999994</v>
      </c>
      <c r="W2969" s="1011" t="s">
        <v>1397</v>
      </c>
      <c r="X2969" s="1011" t="s">
        <v>1331</v>
      </c>
      <c r="Y2969" s="1011" t="s">
        <v>2022</v>
      </c>
      <c r="AA2969" s="1011" t="s">
        <v>2023</v>
      </c>
      <c r="AB2969" s="1011" t="s">
        <v>140</v>
      </c>
    </row>
    <row r="2970" spans="1:28" x14ac:dyDescent="0.25">
      <c r="A2970" s="1011">
        <v>4013058</v>
      </c>
      <c r="B2970" s="1011" t="s">
        <v>2184</v>
      </c>
      <c r="C2970" s="1011" t="s">
        <v>1326</v>
      </c>
      <c r="D2970" s="1011" t="s">
        <v>1</v>
      </c>
      <c r="E2970" s="1011" t="s">
        <v>135</v>
      </c>
      <c r="F2970" s="1011" t="s">
        <v>48</v>
      </c>
      <c r="G2970" s="1011" t="s">
        <v>48</v>
      </c>
      <c r="H2970" s="1011" t="s">
        <v>101</v>
      </c>
      <c r="I2970" s="1011" t="s">
        <v>1595</v>
      </c>
      <c r="J2970" s="1011" t="s">
        <v>1596</v>
      </c>
      <c r="K2970" s="1011" t="s">
        <v>1329</v>
      </c>
      <c r="L2970" s="1011" t="s">
        <v>47</v>
      </c>
      <c r="M2970" s="1011" t="s">
        <v>198</v>
      </c>
      <c r="N2970" s="1011">
        <v>63</v>
      </c>
      <c r="O2970" s="1011">
        <v>55</v>
      </c>
      <c r="P2970" s="1011">
        <v>2205.75</v>
      </c>
      <c r="Q2970" s="1011">
        <v>1865.42</v>
      </c>
      <c r="R2970" s="1011">
        <v>41.69</v>
      </c>
      <c r="S2970" s="1011">
        <v>425.82845506000001</v>
      </c>
      <c r="T2970" s="1011">
        <v>0</v>
      </c>
      <c r="U2970" s="1011">
        <v>0</v>
      </c>
      <c r="V2970" s="1011">
        <v>41.69</v>
      </c>
      <c r="W2970" s="1011" t="s">
        <v>1597</v>
      </c>
      <c r="X2970" s="1011" t="s">
        <v>1331</v>
      </c>
      <c r="Y2970" s="1011" t="s">
        <v>2185</v>
      </c>
      <c r="AA2970" s="1011" t="s">
        <v>2186</v>
      </c>
      <c r="AB2970" s="1011" t="s">
        <v>140</v>
      </c>
    </row>
    <row r="2971" spans="1:28" x14ac:dyDescent="0.25">
      <c r="A2971" s="1011">
        <v>34137794</v>
      </c>
      <c r="B2971" s="1011" t="s">
        <v>1520</v>
      </c>
      <c r="C2971" s="1011" t="s">
        <v>1326</v>
      </c>
      <c r="D2971" s="1011" t="s">
        <v>1</v>
      </c>
      <c r="E2971" s="1011" t="s">
        <v>135</v>
      </c>
      <c r="F2971" s="1011" t="s">
        <v>14</v>
      </c>
      <c r="G2971" s="1011" t="s">
        <v>14</v>
      </c>
      <c r="H2971" s="1011" t="s">
        <v>95</v>
      </c>
      <c r="I2971" s="1011" t="s">
        <v>1521</v>
      </c>
      <c r="J2971" s="1011" t="s">
        <v>1522</v>
      </c>
      <c r="K2971" s="1011" t="s">
        <v>1329</v>
      </c>
      <c r="L2971" s="1011" t="s">
        <v>47</v>
      </c>
      <c r="M2971" s="1011" t="s">
        <v>198</v>
      </c>
      <c r="N2971" s="1011">
        <v>55</v>
      </c>
      <c r="O2971" s="1011">
        <v>7</v>
      </c>
      <c r="P2971" s="1011">
        <v>1257.19</v>
      </c>
      <c r="Q2971" s="1011">
        <v>2364.79</v>
      </c>
      <c r="R2971" s="1011">
        <v>-75.36</v>
      </c>
      <c r="S2971" s="1011">
        <v>232.07690373</v>
      </c>
      <c r="T2971" s="1011">
        <v>0</v>
      </c>
      <c r="U2971" s="1011">
        <v>0</v>
      </c>
      <c r="V2971" s="1011">
        <v>-75.36</v>
      </c>
      <c r="W2971" s="1011" t="s">
        <v>1523</v>
      </c>
      <c r="X2971" s="1011" t="s">
        <v>1331</v>
      </c>
      <c r="Y2971" s="1011" t="s">
        <v>1524</v>
      </c>
      <c r="AA2971" s="1011" t="s">
        <v>1525</v>
      </c>
      <c r="AB2971" s="1011" t="s">
        <v>140</v>
      </c>
    </row>
    <row r="2972" spans="1:28" x14ac:dyDescent="0.25">
      <c r="A2972" s="1011">
        <v>74253238</v>
      </c>
      <c r="B2972" s="1011" t="s">
        <v>2373</v>
      </c>
      <c r="C2972" s="1011" t="s">
        <v>1326</v>
      </c>
      <c r="D2972" s="1011" t="s">
        <v>1</v>
      </c>
      <c r="E2972" s="1011" t="s">
        <v>135</v>
      </c>
      <c r="F2972" s="1011" t="s">
        <v>69</v>
      </c>
      <c r="G2972" s="1011" t="s">
        <v>69</v>
      </c>
      <c r="H2972" s="1011" t="s">
        <v>100</v>
      </c>
      <c r="I2972" s="1011" t="s">
        <v>2374</v>
      </c>
      <c r="J2972" s="1011" t="s">
        <v>1328</v>
      </c>
      <c r="K2972" s="1011" t="s">
        <v>1329</v>
      </c>
      <c r="L2972" s="1011" t="s">
        <v>47</v>
      </c>
      <c r="M2972" s="1011" t="s">
        <v>198</v>
      </c>
      <c r="N2972" s="1011">
        <v>63</v>
      </c>
      <c r="O2972" s="1011">
        <v>61</v>
      </c>
      <c r="P2972" s="1011">
        <v>1260</v>
      </c>
      <c r="Q2972" s="1011">
        <v>4251.21</v>
      </c>
      <c r="R2972" s="1011">
        <v>1289.8599999999999</v>
      </c>
      <c r="S2972" s="1011">
        <v>371.56063692999999</v>
      </c>
      <c r="T2972" s="1011">
        <v>0</v>
      </c>
      <c r="U2972" s="1011">
        <v>0</v>
      </c>
      <c r="V2972" s="1011">
        <v>1289.8599999999999</v>
      </c>
      <c r="W2972" s="1011" t="s">
        <v>1330</v>
      </c>
      <c r="X2972" s="1011" t="s">
        <v>1331</v>
      </c>
      <c r="Y2972" s="1011" t="s">
        <v>2375</v>
      </c>
      <c r="AA2972" s="1011" t="s">
        <v>2376</v>
      </c>
      <c r="AB2972" s="1011" t="s">
        <v>140</v>
      </c>
    </row>
    <row r="2973" spans="1:28" x14ac:dyDescent="0.25">
      <c r="A2973" s="1011">
        <v>24015307</v>
      </c>
      <c r="B2973" s="1011" t="s">
        <v>2511</v>
      </c>
      <c r="C2973" s="1011" t="s">
        <v>1326</v>
      </c>
      <c r="D2973" s="1011" t="s">
        <v>1</v>
      </c>
      <c r="E2973" s="1011" t="s">
        <v>135</v>
      </c>
      <c r="F2973" s="1011" t="s">
        <v>34</v>
      </c>
      <c r="G2973" s="1011" t="s">
        <v>34</v>
      </c>
      <c r="H2973" s="1011" t="s">
        <v>98</v>
      </c>
      <c r="I2973" s="1011" t="s">
        <v>1816</v>
      </c>
      <c r="J2973" s="1011" t="s">
        <v>1817</v>
      </c>
      <c r="K2973" s="1011" t="s">
        <v>1329</v>
      </c>
      <c r="L2973" s="1011" t="s">
        <v>47</v>
      </c>
      <c r="M2973" s="1011" t="s">
        <v>198</v>
      </c>
      <c r="N2973" s="1011">
        <v>37.783299999999997</v>
      </c>
      <c r="O2973" s="1011">
        <v>34.783299999999997</v>
      </c>
      <c r="P2973" s="1011">
        <v>1125.7</v>
      </c>
      <c r="Q2973" s="1011">
        <v>1666</v>
      </c>
      <c r="R2973" s="1011">
        <v>578.89</v>
      </c>
      <c r="S2973" s="1011">
        <v>199.78450107</v>
      </c>
      <c r="T2973" s="1011">
        <v>0</v>
      </c>
      <c r="U2973" s="1011">
        <v>0</v>
      </c>
      <c r="V2973" s="1011">
        <v>578.89</v>
      </c>
      <c r="W2973" s="1011" t="s">
        <v>1818</v>
      </c>
      <c r="X2973" s="1011" t="s">
        <v>1331</v>
      </c>
      <c r="Y2973" s="1011" t="s">
        <v>2512</v>
      </c>
      <c r="AA2973" s="1011" t="s">
        <v>2513</v>
      </c>
      <c r="AB2973" s="1011" t="s">
        <v>140</v>
      </c>
    </row>
    <row r="2974" spans="1:28" x14ac:dyDescent="0.25">
      <c r="A2974" s="1011">
        <v>93874147</v>
      </c>
      <c r="B2974" s="1011" t="s">
        <v>2357</v>
      </c>
      <c r="C2974" s="1011" t="s">
        <v>1326</v>
      </c>
      <c r="D2974" s="1011" t="s">
        <v>1</v>
      </c>
      <c r="E2974" s="1011" t="s">
        <v>135</v>
      </c>
      <c r="F2974" s="1011" t="s">
        <v>36</v>
      </c>
      <c r="G2974" s="1011" t="s">
        <v>36</v>
      </c>
      <c r="H2974" s="1011" t="s">
        <v>102</v>
      </c>
      <c r="I2974" s="1011" t="s">
        <v>1359</v>
      </c>
      <c r="J2974" s="1011" t="s">
        <v>1360</v>
      </c>
      <c r="K2974" s="1011" t="s">
        <v>1329</v>
      </c>
      <c r="L2974" s="1011" t="s">
        <v>47</v>
      </c>
      <c r="M2974" s="1011" t="s">
        <v>198</v>
      </c>
      <c r="N2974" s="1011">
        <v>57</v>
      </c>
      <c r="O2974" s="1011">
        <v>57</v>
      </c>
      <c r="P2974" s="1011">
        <v>321.19</v>
      </c>
      <c r="Q2974" s="1011">
        <v>2064.5500000000002</v>
      </c>
      <c r="R2974" s="1011">
        <v>271.06</v>
      </c>
      <c r="S2974" s="1011">
        <v>1161.2478070300001</v>
      </c>
      <c r="T2974" s="1011">
        <v>0</v>
      </c>
      <c r="U2974" s="1011">
        <v>0</v>
      </c>
      <c r="V2974" s="1011">
        <v>271.06</v>
      </c>
      <c r="W2974" s="1011" t="s">
        <v>1361</v>
      </c>
      <c r="X2974" s="1011" t="s">
        <v>1331</v>
      </c>
      <c r="Y2974" s="1011" t="s">
        <v>2358</v>
      </c>
      <c r="AA2974" s="1011" t="s">
        <v>2359</v>
      </c>
      <c r="AB2974" s="1011" t="s">
        <v>140</v>
      </c>
    </row>
    <row r="2975" spans="1:28" x14ac:dyDescent="0.25">
      <c r="A2975" s="1011">
        <v>23991268</v>
      </c>
      <c r="B2975" s="1011" t="s">
        <v>1878</v>
      </c>
      <c r="C2975" s="1011" t="s">
        <v>1326</v>
      </c>
      <c r="D2975" s="1011" t="s">
        <v>1</v>
      </c>
      <c r="E2975" s="1011" t="s">
        <v>135</v>
      </c>
      <c r="F2975" s="1011" t="s">
        <v>0</v>
      </c>
      <c r="G2975" s="1011" t="s">
        <v>0</v>
      </c>
      <c r="H2975" s="1011" t="s">
        <v>104</v>
      </c>
      <c r="I2975" s="1011" t="s">
        <v>1879</v>
      </c>
      <c r="J2975" s="1011" t="s">
        <v>1880</v>
      </c>
      <c r="K2975" s="1011" t="s">
        <v>1329</v>
      </c>
      <c r="L2975" s="1011" t="s">
        <v>47</v>
      </c>
      <c r="M2975" s="1011" t="s">
        <v>198</v>
      </c>
      <c r="N2975" s="1011">
        <v>70</v>
      </c>
      <c r="O2975" s="1011">
        <v>70</v>
      </c>
      <c r="P2975" s="1011">
        <v>1880.2</v>
      </c>
      <c r="Q2975" s="1011">
        <v>7010.14</v>
      </c>
      <c r="R2975" s="1011">
        <v>2060.2399999999998</v>
      </c>
      <c r="S2975" s="1011">
        <v>811.35698392999996</v>
      </c>
      <c r="T2975" s="1011">
        <v>0</v>
      </c>
      <c r="U2975" s="1011">
        <v>0</v>
      </c>
      <c r="V2975" s="1011">
        <v>2060.2399999999998</v>
      </c>
      <c r="W2975" s="1011" t="s">
        <v>1881</v>
      </c>
      <c r="X2975" s="1011" t="s">
        <v>1331</v>
      </c>
      <c r="Y2975" s="1011" t="s">
        <v>1882</v>
      </c>
      <c r="AA2975" s="1011" t="s">
        <v>1883</v>
      </c>
      <c r="AB2975" s="1011" t="s">
        <v>140</v>
      </c>
    </row>
    <row r="2976" spans="1:28" x14ac:dyDescent="0.25">
      <c r="A2976" s="1011">
        <v>3960127</v>
      </c>
      <c r="B2976" s="1011" t="s">
        <v>2576</v>
      </c>
      <c r="C2976" s="1011" t="s">
        <v>1326</v>
      </c>
      <c r="D2976" s="1011" t="s">
        <v>113</v>
      </c>
      <c r="E2976" s="1011" t="s">
        <v>135</v>
      </c>
      <c r="F2976" s="1011" t="s">
        <v>267</v>
      </c>
      <c r="G2976" s="1011" t="s">
        <v>1687</v>
      </c>
      <c r="H2976" s="1011" t="s">
        <v>93</v>
      </c>
      <c r="I2976" s="1011" t="s">
        <v>2577</v>
      </c>
      <c r="J2976" s="1011" t="s">
        <v>1823</v>
      </c>
      <c r="K2976" s="1011" t="s">
        <v>1329</v>
      </c>
      <c r="L2976" s="1011" t="s">
        <v>47</v>
      </c>
      <c r="M2976" s="1011" t="s">
        <v>198</v>
      </c>
      <c r="N2976" s="1011">
        <v>218.48609999999999</v>
      </c>
      <c r="O2976" s="1011">
        <v>9.25</v>
      </c>
      <c r="P2976" s="1011">
        <v>1720.04</v>
      </c>
      <c r="Q2976" s="1011">
        <v>5816.11</v>
      </c>
      <c r="R2976" s="1011">
        <v>409.7</v>
      </c>
      <c r="S2976" s="1011">
        <v>526.01467499</v>
      </c>
      <c r="T2976" s="1011">
        <v>0</v>
      </c>
      <c r="U2976" s="1011">
        <v>0</v>
      </c>
      <c r="V2976" s="1011">
        <v>409.7</v>
      </c>
      <c r="W2976" s="1011" t="s">
        <v>1824</v>
      </c>
      <c r="X2976" s="1011" t="s">
        <v>1331</v>
      </c>
      <c r="Y2976" s="1011" t="s">
        <v>2578</v>
      </c>
      <c r="AA2976" s="1011" t="s">
        <v>2579</v>
      </c>
      <c r="AB2976" s="1011" t="s">
        <v>140</v>
      </c>
    </row>
    <row r="2977" spans="1:28" x14ac:dyDescent="0.25">
      <c r="A2977" s="1011">
        <v>93977247</v>
      </c>
      <c r="B2977" s="1011" t="s">
        <v>1683</v>
      </c>
      <c r="C2977" s="1011" t="s">
        <v>1326</v>
      </c>
      <c r="D2977" s="1011" t="s">
        <v>1</v>
      </c>
      <c r="E2977" s="1011" t="s">
        <v>135</v>
      </c>
      <c r="F2977" s="1011" t="s">
        <v>20</v>
      </c>
      <c r="G2977" s="1011" t="s">
        <v>20</v>
      </c>
      <c r="H2977" s="1011" t="s">
        <v>530</v>
      </c>
      <c r="I2977" s="1011" t="s">
        <v>1620</v>
      </c>
      <c r="J2977" s="1011" t="s">
        <v>1621</v>
      </c>
      <c r="K2977" s="1011" t="s">
        <v>1329</v>
      </c>
      <c r="L2977" s="1011" t="s">
        <v>47</v>
      </c>
      <c r="M2977" s="1011" t="s">
        <v>198</v>
      </c>
      <c r="N2977" s="1011">
        <v>73</v>
      </c>
      <c r="O2977" s="1011">
        <v>36</v>
      </c>
      <c r="P2977" s="1011">
        <v>3716</v>
      </c>
      <c r="Q2977" s="1011">
        <v>10507.64</v>
      </c>
      <c r="R2977" s="1011">
        <v>1031.29</v>
      </c>
      <c r="S2977" s="1011">
        <v>573.24994007999999</v>
      </c>
      <c r="T2977" s="1011">
        <v>0</v>
      </c>
      <c r="U2977" s="1011">
        <v>0</v>
      </c>
      <c r="V2977" s="1011">
        <v>1031.29</v>
      </c>
      <c r="W2977" s="1011" t="s">
        <v>1622</v>
      </c>
      <c r="X2977" s="1011" t="s">
        <v>1331</v>
      </c>
      <c r="Y2977" s="1011" t="s">
        <v>1684</v>
      </c>
      <c r="AA2977" s="1011" t="s">
        <v>1685</v>
      </c>
      <c r="AB2977" s="1011" t="s">
        <v>140</v>
      </c>
    </row>
    <row r="2978" spans="1:28" x14ac:dyDescent="0.25">
      <c r="A2978" s="1011">
        <v>64020167</v>
      </c>
      <c r="B2978" s="1011" t="s">
        <v>2264</v>
      </c>
      <c r="C2978" s="1011" t="s">
        <v>1326</v>
      </c>
      <c r="D2978" s="1011" t="s">
        <v>1</v>
      </c>
      <c r="E2978" s="1011" t="s">
        <v>135</v>
      </c>
      <c r="F2978" s="1011" t="s">
        <v>14</v>
      </c>
      <c r="G2978" s="1011" t="s">
        <v>14</v>
      </c>
      <c r="H2978" s="1011" t="s">
        <v>95</v>
      </c>
      <c r="I2978" s="1011" t="s">
        <v>2265</v>
      </c>
      <c r="J2978" s="1011" t="s">
        <v>2266</v>
      </c>
      <c r="K2978" s="1011" t="s">
        <v>1329</v>
      </c>
      <c r="L2978" s="1011" t="s">
        <v>47</v>
      </c>
      <c r="M2978" s="1011" t="s">
        <v>198</v>
      </c>
      <c r="N2978" s="1011">
        <v>63</v>
      </c>
      <c r="O2978" s="1011">
        <v>43</v>
      </c>
      <c r="P2978" s="1011">
        <v>491.53</v>
      </c>
      <c r="Q2978" s="1011">
        <v>2828.16</v>
      </c>
      <c r="R2978" s="1011">
        <v>495.84909426000002</v>
      </c>
      <c r="S2978" s="1011">
        <v>854.82932762999997</v>
      </c>
      <c r="T2978" s="1011">
        <v>-9.0574000000000004E-4</v>
      </c>
      <c r="U2978" s="1011">
        <v>0</v>
      </c>
      <c r="V2978" s="1011">
        <v>495.85</v>
      </c>
      <c r="W2978" s="1011" t="s">
        <v>2267</v>
      </c>
      <c r="X2978" s="1011" t="s">
        <v>1331</v>
      </c>
      <c r="Y2978" s="1011" t="s">
        <v>2268</v>
      </c>
      <c r="AA2978" s="1011" t="s">
        <v>2269</v>
      </c>
      <c r="AB2978" s="1011" t="s">
        <v>140</v>
      </c>
    </row>
    <row r="2979" spans="1:28" x14ac:dyDescent="0.25">
      <c r="A2979" s="1011">
        <v>3756327</v>
      </c>
      <c r="B2979" s="1011" t="s">
        <v>2348</v>
      </c>
      <c r="C2979" s="1011" t="s">
        <v>1326</v>
      </c>
      <c r="D2979" s="1011" t="s">
        <v>1</v>
      </c>
      <c r="E2979" s="1011" t="s">
        <v>135</v>
      </c>
      <c r="F2979" s="1011" t="s">
        <v>14</v>
      </c>
      <c r="G2979" s="1011" t="s">
        <v>14</v>
      </c>
      <c r="H2979" s="1011" t="s">
        <v>88</v>
      </c>
      <c r="I2979" s="1011" t="s">
        <v>1879</v>
      </c>
      <c r="J2979" s="1011" t="s">
        <v>1880</v>
      </c>
      <c r="K2979" s="1011" t="s">
        <v>1329</v>
      </c>
      <c r="L2979" s="1011" t="s">
        <v>47</v>
      </c>
      <c r="M2979" s="1011" t="s">
        <v>198</v>
      </c>
      <c r="N2979" s="1011">
        <v>7</v>
      </c>
      <c r="O2979" s="1011">
        <v>7</v>
      </c>
      <c r="P2979" s="1011">
        <v>70</v>
      </c>
      <c r="Q2979" s="1011">
        <v>439.32</v>
      </c>
      <c r="R2979" s="1011">
        <v>116.66</v>
      </c>
      <c r="S2979" s="1011">
        <v>79.467302860000004</v>
      </c>
      <c r="T2979" s="1011">
        <v>0</v>
      </c>
      <c r="U2979" s="1011">
        <v>0</v>
      </c>
      <c r="V2979" s="1011">
        <v>116.66</v>
      </c>
      <c r="W2979" s="1011" t="s">
        <v>1881</v>
      </c>
      <c r="X2979" s="1011" t="s">
        <v>1331</v>
      </c>
      <c r="Y2979" s="1011" t="s">
        <v>2349</v>
      </c>
      <c r="AA2979" s="1011" t="s">
        <v>2350</v>
      </c>
      <c r="AB2979" s="1011" t="s">
        <v>140</v>
      </c>
    </row>
    <row r="2980" spans="1:28" x14ac:dyDescent="0.25">
      <c r="A2980" s="1011">
        <v>4138046</v>
      </c>
      <c r="B2980" s="1011" t="s">
        <v>1830</v>
      </c>
      <c r="C2980" s="1011" t="s">
        <v>1326</v>
      </c>
      <c r="D2980" s="1011" t="s">
        <v>1</v>
      </c>
      <c r="E2980" s="1011" t="s">
        <v>135</v>
      </c>
      <c r="F2980" s="1011" t="s">
        <v>34</v>
      </c>
      <c r="G2980" s="1011" t="s">
        <v>34</v>
      </c>
      <c r="H2980" s="1011" t="s">
        <v>90</v>
      </c>
      <c r="I2980" s="1011" t="s">
        <v>1831</v>
      </c>
      <c r="J2980" s="1011" t="s">
        <v>1463</v>
      </c>
      <c r="K2980" s="1011" t="s">
        <v>1329</v>
      </c>
      <c r="L2980" s="1011" t="s">
        <v>47</v>
      </c>
      <c r="M2980" s="1011" t="s">
        <v>198</v>
      </c>
      <c r="N2980" s="1011">
        <v>225</v>
      </c>
      <c r="O2980" s="1011">
        <v>225</v>
      </c>
      <c r="P2980" s="1011">
        <v>9000</v>
      </c>
      <c r="Q2980" s="1011">
        <v>9774.5499999999993</v>
      </c>
      <c r="R2980" s="1011">
        <v>-250.59</v>
      </c>
      <c r="S2980" s="1011">
        <v>1455.57396109</v>
      </c>
      <c r="T2980" s="1011">
        <v>0</v>
      </c>
      <c r="U2980" s="1011">
        <v>0</v>
      </c>
      <c r="V2980" s="1011">
        <v>-250.59</v>
      </c>
      <c r="W2980" s="1011" t="s">
        <v>1464</v>
      </c>
      <c r="X2980" s="1011" t="s">
        <v>1331</v>
      </c>
      <c r="Y2980" s="1011" t="s">
        <v>1832</v>
      </c>
      <c r="AA2980" s="1011" t="s">
        <v>1833</v>
      </c>
      <c r="AB2980" s="1011" t="s">
        <v>140</v>
      </c>
    </row>
    <row r="2981" spans="1:28" x14ac:dyDescent="0.25">
      <c r="A2981" s="1011">
        <v>23771421</v>
      </c>
      <c r="B2981" s="1011" t="s">
        <v>1655</v>
      </c>
      <c r="C2981" s="1011" t="s">
        <v>1326</v>
      </c>
      <c r="D2981" s="1011" t="s">
        <v>1</v>
      </c>
      <c r="E2981" s="1011" t="s">
        <v>135</v>
      </c>
      <c r="F2981" s="1011" t="s">
        <v>6</v>
      </c>
      <c r="G2981" s="1011" t="s">
        <v>6</v>
      </c>
      <c r="H2981" s="1011" t="s">
        <v>92</v>
      </c>
      <c r="I2981" s="1011" t="s">
        <v>1656</v>
      </c>
      <c r="J2981" s="1011" t="s">
        <v>1657</v>
      </c>
      <c r="K2981" s="1011" t="s">
        <v>1329</v>
      </c>
      <c r="L2981" s="1011" t="s">
        <v>47</v>
      </c>
      <c r="M2981" s="1011" t="s">
        <v>198</v>
      </c>
      <c r="N2981" s="1011">
        <v>45</v>
      </c>
      <c r="O2981" s="1011">
        <v>38</v>
      </c>
      <c r="P2981" s="1011">
        <v>1285.94</v>
      </c>
      <c r="Q2981" s="1011">
        <v>1331.6</v>
      </c>
      <c r="R2981" s="1011">
        <v>309.44</v>
      </c>
      <c r="S2981" s="1011">
        <v>127.81857999</v>
      </c>
      <c r="T2981" s="1011">
        <v>0</v>
      </c>
      <c r="U2981" s="1011">
        <v>0</v>
      </c>
      <c r="V2981" s="1011">
        <v>309.44</v>
      </c>
      <c r="W2981" s="1011" t="s">
        <v>1658</v>
      </c>
      <c r="X2981" s="1011" t="s">
        <v>1331</v>
      </c>
      <c r="Y2981" s="1011" t="s">
        <v>1659</v>
      </c>
      <c r="AA2981" s="1011" t="s">
        <v>1660</v>
      </c>
      <c r="AB2981" s="1011" t="s">
        <v>140</v>
      </c>
    </row>
    <row r="2982" spans="1:28" x14ac:dyDescent="0.25">
      <c r="A2982" s="1011">
        <v>4274296</v>
      </c>
      <c r="B2982" s="1011" t="s">
        <v>1557</v>
      </c>
      <c r="C2982" s="1011" t="s">
        <v>1326</v>
      </c>
      <c r="D2982" s="1011" t="s">
        <v>1</v>
      </c>
      <c r="E2982" s="1011" t="s">
        <v>135</v>
      </c>
      <c r="F2982" s="1011" t="s">
        <v>20</v>
      </c>
      <c r="G2982" s="1011" t="s">
        <v>20</v>
      </c>
      <c r="H2982" s="1011" t="s">
        <v>94</v>
      </c>
      <c r="I2982" s="1011" t="s">
        <v>1558</v>
      </c>
      <c r="J2982" s="1011" t="s">
        <v>1559</v>
      </c>
      <c r="K2982" s="1011" t="s">
        <v>1329</v>
      </c>
      <c r="L2982" s="1011" t="s">
        <v>47</v>
      </c>
      <c r="M2982" s="1011" t="s">
        <v>198</v>
      </c>
      <c r="N2982" s="1011">
        <v>615</v>
      </c>
      <c r="O2982" s="1011">
        <v>166</v>
      </c>
      <c r="P2982" s="1011">
        <v>16373</v>
      </c>
      <c r="Q2982" s="1011">
        <v>14959.24</v>
      </c>
      <c r="R2982" s="1011">
        <v>2654.55</v>
      </c>
      <c r="S2982" s="1011">
        <v>1799.1867957699999</v>
      </c>
      <c r="T2982" s="1011">
        <v>0</v>
      </c>
      <c r="U2982" s="1011">
        <v>0</v>
      </c>
      <c r="V2982" s="1011">
        <v>2580.75</v>
      </c>
      <c r="W2982" s="1011" t="s">
        <v>1560</v>
      </c>
      <c r="X2982" s="1011" t="s">
        <v>1331</v>
      </c>
      <c r="Y2982" s="1011" t="s">
        <v>1561</v>
      </c>
      <c r="AA2982" s="1011" t="s">
        <v>1562</v>
      </c>
      <c r="AB2982" s="1011" t="s">
        <v>140</v>
      </c>
    </row>
    <row r="2983" spans="1:28" x14ac:dyDescent="0.25">
      <c r="A2983" s="1011">
        <v>14152664</v>
      </c>
      <c r="B2983" s="1011" t="s">
        <v>1815</v>
      </c>
      <c r="C2983" s="1011" t="s">
        <v>1326</v>
      </c>
      <c r="D2983" s="1011" t="s">
        <v>1</v>
      </c>
      <c r="E2983" s="1011" t="s">
        <v>135</v>
      </c>
      <c r="F2983" s="1011" t="s">
        <v>38</v>
      </c>
      <c r="G2983" s="1011" t="s">
        <v>38</v>
      </c>
      <c r="H2983" s="1011" t="s">
        <v>101</v>
      </c>
      <c r="I2983" s="1011" t="s">
        <v>1816</v>
      </c>
      <c r="J2983" s="1011" t="s">
        <v>1817</v>
      </c>
      <c r="K2983" s="1011" t="s">
        <v>1329</v>
      </c>
      <c r="L2983" s="1011" t="s">
        <v>47</v>
      </c>
      <c r="M2983" s="1011" t="s">
        <v>198</v>
      </c>
      <c r="N2983" s="1011">
        <v>47</v>
      </c>
      <c r="O2983" s="1011">
        <v>30</v>
      </c>
      <c r="P2983" s="1011">
        <v>1485.84</v>
      </c>
      <c r="Q2983" s="1011">
        <v>2464.13</v>
      </c>
      <c r="R2983" s="1011">
        <v>332.6</v>
      </c>
      <c r="S2983" s="1011">
        <v>438.23027838000002</v>
      </c>
      <c r="T2983" s="1011">
        <v>0</v>
      </c>
      <c r="U2983" s="1011">
        <v>0</v>
      </c>
      <c r="V2983" s="1011">
        <v>332.6</v>
      </c>
      <c r="W2983" s="1011" t="s">
        <v>1818</v>
      </c>
      <c r="X2983" s="1011" t="s">
        <v>1331</v>
      </c>
      <c r="Y2983" s="1011" t="s">
        <v>1819</v>
      </c>
      <c r="AA2983" s="1011" t="s">
        <v>1820</v>
      </c>
      <c r="AB2983" s="1011" t="s">
        <v>140</v>
      </c>
    </row>
    <row r="2984" spans="1:28" x14ac:dyDescent="0.25">
      <c r="A2984" s="1011">
        <v>63770606</v>
      </c>
      <c r="B2984" s="1011" t="s">
        <v>2426</v>
      </c>
      <c r="C2984" s="1011" t="s">
        <v>1326</v>
      </c>
      <c r="D2984" s="1011" t="s">
        <v>1</v>
      </c>
      <c r="E2984" s="1011" t="s">
        <v>135</v>
      </c>
      <c r="F2984" s="1011" t="s">
        <v>36</v>
      </c>
      <c r="G2984" s="1011" t="s">
        <v>36</v>
      </c>
      <c r="H2984" s="1011" t="s">
        <v>529</v>
      </c>
      <c r="I2984" s="1011" t="s">
        <v>2427</v>
      </c>
      <c r="J2984" s="1011" t="s">
        <v>2428</v>
      </c>
      <c r="K2984" s="1011" t="s">
        <v>1329</v>
      </c>
      <c r="L2984" s="1011" t="s">
        <v>47</v>
      </c>
      <c r="M2984" s="1011" t="s">
        <v>198</v>
      </c>
      <c r="N2984" s="1011">
        <v>137</v>
      </c>
      <c r="O2984" s="1011">
        <v>10</v>
      </c>
      <c r="P2984" s="1011">
        <v>10148</v>
      </c>
      <c r="Q2984" s="1011">
        <v>70181.36</v>
      </c>
      <c r="R2984" s="1011">
        <v>2537.9626186300002</v>
      </c>
      <c r="S2984" s="1011">
        <v>1067.80412067</v>
      </c>
      <c r="T2984" s="1011">
        <v>14.30261863</v>
      </c>
      <c r="U2984" s="1011">
        <v>0</v>
      </c>
      <c r="V2984" s="1011">
        <v>2523.66</v>
      </c>
      <c r="W2984" s="1011" t="s">
        <v>2429</v>
      </c>
      <c r="X2984" s="1011" t="s">
        <v>2430</v>
      </c>
      <c r="Y2984" s="1011" t="s">
        <v>2431</v>
      </c>
      <c r="AA2984" s="1011" t="s">
        <v>2432</v>
      </c>
      <c r="AB2984" s="1011" t="s">
        <v>140</v>
      </c>
    </row>
    <row r="2985" spans="1:28" x14ac:dyDescent="0.25">
      <c r="A2985" s="1011">
        <v>63955280</v>
      </c>
      <c r="B2985" s="1011" t="s">
        <v>2000</v>
      </c>
      <c r="C2985" s="1011" t="s">
        <v>1326</v>
      </c>
      <c r="D2985" s="1011" t="s">
        <v>1</v>
      </c>
      <c r="E2985" s="1011" t="s">
        <v>135</v>
      </c>
      <c r="F2985" s="1011" t="s">
        <v>20</v>
      </c>
      <c r="G2985" s="1011" t="s">
        <v>20</v>
      </c>
      <c r="H2985" s="1011" t="s">
        <v>1394</v>
      </c>
      <c r="I2985" s="1011" t="s">
        <v>2001</v>
      </c>
      <c r="J2985" s="1011" t="s">
        <v>1985</v>
      </c>
      <c r="K2985" s="1011" t="s">
        <v>1329</v>
      </c>
      <c r="L2985" s="1011" t="s">
        <v>47</v>
      </c>
      <c r="M2985" s="1011" t="s">
        <v>198</v>
      </c>
      <c r="N2985" s="1011">
        <v>0</v>
      </c>
      <c r="O2985" s="1011">
        <v>0</v>
      </c>
      <c r="P2985" s="1011">
        <v>0</v>
      </c>
      <c r="Q2985" s="1011">
        <v>0</v>
      </c>
      <c r="R2985" s="1011">
        <v>0</v>
      </c>
      <c r="S2985" s="1011">
        <v>0</v>
      </c>
      <c r="T2985" s="1011">
        <v>0</v>
      </c>
      <c r="U2985" s="1011">
        <v>0</v>
      </c>
      <c r="V2985" s="1011">
        <v>0</v>
      </c>
      <c r="W2985" s="1011" t="s">
        <v>10</v>
      </c>
      <c r="X2985" s="1011" t="s">
        <v>1331</v>
      </c>
      <c r="Y2985" s="1011" t="s">
        <v>2002</v>
      </c>
      <c r="AA2985" s="1011" t="s">
        <v>2003</v>
      </c>
      <c r="AB2985" s="1011" t="s">
        <v>140</v>
      </c>
    </row>
    <row r="2986" spans="1:28" x14ac:dyDescent="0.25">
      <c r="A2986" s="1011">
        <v>44256188</v>
      </c>
      <c r="B2986" s="1011" t="s">
        <v>2360</v>
      </c>
      <c r="C2986" s="1011" t="s">
        <v>1326</v>
      </c>
      <c r="D2986" s="1011" t="s">
        <v>1</v>
      </c>
      <c r="E2986" s="1011" t="s">
        <v>135</v>
      </c>
      <c r="F2986" s="1011" t="s">
        <v>11</v>
      </c>
      <c r="G2986" s="1011" t="s">
        <v>11</v>
      </c>
      <c r="H2986" s="1011" t="s">
        <v>104</v>
      </c>
      <c r="I2986" s="1011" t="s">
        <v>2361</v>
      </c>
      <c r="J2986" s="1011" t="s">
        <v>1574</v>
      </c>
      <c r="K2986" s="1011" t="s">
        <v>1329</v>
      </c>
      <c r="L2986" s="1011" t="s">
        <v>47</v>
      </c>
      <c r="M2986" s="1011" t="s">
        <v>198</v>
      </c>
      <c r="N2986" s="1011">
        <v>9</v>
      </c>
      <c r="O2986" s="1011">
        <v>6</v>
      </c>
      <c r="P2986" s="1011">
        <v>329.54</v>
      </c>
      <c r="Q2986" s="1011">
        <v>299.11</v>
      </c>
      <c r="R2986" s="1011">
        <v>33.42</v>
      </c>
      <c r="S2986" s="1011">
        <v>35.18170756</v>
      </c>
      <c r="T2986" s="1011">
        <v>0</v>
      </c>
      <c r="U2986" s="1011">
        <v>0</v>
      </c>
      <c r="V2986" s="1011">
        <v>33.42</v>
      </c>
      <c r="W2986" s="1011" t="s">
        <v>1575</v>
      </c>
      <c r="X2986" s="1011" t="s">
        <v>1331</v>
      </c>
      <c r="Y2986" s="1011" t="s">
        <v>2362</v>
      </c>
      <c r="AA2986" s="1011" t="s">
        <v>1921</v>
      </c>
      <c r="AB2986" s="1011" t="s">
        <v>140</v>
      </c>
    </row>
    <row r="2987" spans="1:28" x14ac:dyDescent="0.25">
      <c r="A2987" s="1011">
        <v>24007189</v>
      </c>
      <c r="B2987" s="1011" t="s">
        <v>2300</v>
      </c>
      <c r="C2987" s="1011" t="s">
        <v>1326</v>
      </c>
      <c r="D2987" s="1011" t="s">
        <v>1</v>
      </c>
      <c r="E2987" s="1011" t="s">
        <v>135</v>
      </c>
      <c r="F2987" s="1011" t="s">
        <v>9</v>
      </c>
      <c r="G2987" s="1011" t="s">
        <v>9</v>
      </c>
      <c r="H2987" s="1011" t="s">
        <v>94</v>
      </c>
      <c r="I2987" s="1011" t="s">
        <v>1656</v>
      </c>
      <c r="J2987" s="1011" t="s">
        <v>1657</v>
      </c>
      <c r="K2987" s="1011" t="s">
        <v>1329</v>
      </c>
      <c r="L2987" s="1011" t="s">
        <v>47</v>
      </c>
      <c r="M2987" s="1011" t="s">
        <v>198</v>
      </c>
      <c r="N2987" s="1011">
        <v>202.25</v>
      </c>
      <c r="O2987" s="1011">
        <v>126.25</v>
      </c>
      <c r="P2987" s="1011">
        <v>7263.5</v>
      </c>
      <c r="Q2987" s="1011">
        <v>4142.03</v>
      </c>
      <c r="R2987" s="1011">
        <v>496.36</v>
      </c>
      <c r="S2987" s="1011">
        <v>644.57273696000004</v>
      </c>
      <c r="T2987" s="1011">
        <v>0</v>
      </c>
      <c r="U2987" s="1011">
        <v>0</v>
      </c>
      <c r="V2987" s="1011">
        <v>496.36</v>
      </c>
      <c r="W2987" s="1011" t="s">
        <v>1658</v>
      </c>
      <c r="X2987" s="1011" t="s">
        <v>1331</v>
      </c>
      <c r="Y2987" s="1011" t="s">
        <v>2301</v>
      </c>
      <c r="AA2987" s="1011" t="s">
        <v>2302</v>
      </c>
      <c r="AB2987" s="1011" t="s">
        <v>140</v>
      </c>
    </row>
    <row r="2988" spans="1:28" x14ac:dyDescent="0.25">
      <c r="A2988" s="1011">
        <v>64020167</v>
      </c>
      <c r="B2988" s="1011" t="s">
        <v>2264</v>
      </c>
      <c r="C2988" s="1011" t="s">
        <v>1326</v>
      </c>
      <c r="D2988" s="1011" t="s">
        <v>1</v>
      </c>
      <c r="E2988" s="1011" t="s">
        <v>135</v>
      </c>
      <c r="F2988" s="1011" t="s">
        <v>14</v>
      </c>
      <c r="G2988" s="1011" t="s">
        <v>14</v>
      </c>
      <c r="H2988" s="1011" t="s">
        <v>96</v>
      </c>
      <c r="I2988" s="1011" t="s">
        <v>2265</v>
      </c>
      <c r="J2988" s="1011" t="s">
        <v>2266</v>
      </c>
      <c r="K2988" s="1011" t="s">
        <v>1329</v>
      </c>
      <c r="L2988" s="1011" t="s">
        <v>47</v>
      </c>
      <c r="M2988" s="1011" t="s">
        <v>198</v>
      </c>
      <c r="N2988" s="1011">
        <v>31</v>
      </c>
      <c r="O2988" s="1011">
        <v>18</v>
      </c>
      <c r="P2988" s="1011">
        <v>33.479999999999997</v>
      </c>
      <c r="Q2988" s="1011">
        <v>980.23</v>
      </c>
      <c r="R2988" s="1011">
        <v>307.33</v>
      </c>
      <c r="S2988" s="1011">
        <v>37.89</v>
      </c>
      <c r="T2988" s="1011">
        <v>0</v>
      </c>
      <c r="U2988" s="1011">
        <v>0</v>
      </c>
      <c r="V2988" s="1011">
        <v>307.33</v>
      </c>
      <c r="W2988" s="1011" t="s">
        <v>2267</v>
      </c>
      <c r="X2988" s="1011" t="s">
        <v>1331</v>
      </c>
      <c r="Y2988" s="1011" t="s">
        <v>2268</v>
      </c>
      <c r="AA2988" s="1011" t="s">
        <v>2269</v>
      </c>
      <c r="AB2988" s="1011" t="s">
        <v>140</v>
      </c>
    </row>
    <row r="2989" spans="1:28" x14ac:dyDescent="0.25">
      <c r="A2989" s="1011">
        <v>13904818</v>
      </c>
      <c r="B2989" s="1011" t="s">
        <v>2363</v>
      </c>
      <c r="C2989" s="1011" t="s">
        <v>1326</v>
      </c>
      <c r="D2989" s="1011" t="s">
        <v>1</v>
      </c>
      <c r="E2989" s="1011" t="s">
        <v>135</v>
      </c>
      <c r="F2989" s="1011" t="s">
        <v>6</v>
      </c>
      <c r="G2989" s="1011" t="s">
        <v>6</v>
      </c>
      <c r="H2989" s="1011" t="s">
        <v>86</v>
      </c>
      <c r="I2989" s="1011" t="s">
        <v>2364</v>
      </c>
      <c r="J2989" s="1011" t="s">
        <v>2365</v>
      </c>
      <c r="K2989" s="1011" t="s">
        <v>1329</v>
      </c>
      <c r="L2989" s="1011" t="s">
        <v>47</v>
      </c>
      <c r="M2989" s="1011" t="s">
        <v>198</v>
      </c>
      <c r="N2989" s="1011">
        <v>11</v>
      </c>
      <c r="O2989" s="1011">
        <v>0</v>
      </c>
      <c r="P2989" s="1011">
        <v>110</v>
      </c>
      <c r="Q2989" s="1011">
        <v>508.09</v>
      </c>
      <c r="R2989" s="1011">
        <v>41.29</v>
      </c>
      <c r="S2989" s="1011">
        <v>31.155284550000001</v>
      </c>
      <c r="T2989" s="1011">
        <v>0</v>
      </c>
      <c r="U2989" s="1011">
        <v>0</v>
      </c>
      <c r="V2989" s="1011">
        <v>41.29</v>
      </c>
      <c r="W2989" s="1011" t="s">
        <v>2366</v>
      </c>
      <c r="X2989" s="1011" t="s">
        <v>1331</v>
      </c>
      <c r="Y2989" s="1011" t="s">
        <v>2367</v>
      </c>
      <c r="AA2989" s="1011" t="s">
        <v>2368</v>
      </c>
      <c r="AB2989" s="1011" t="s">
        <v>140</v>
      </c>
    </row>
    <row r="2990" spans="1:28" x14ac:dyDescent="0.25">
      <c r="A2990" s="1011">
        <v>3757986</v>
      </c>
      <c r="B2990" s="1011" t="s">
        <v>2104</v>
      </c>
      <c r="C2990" s="1011" t="s">
        <v>1326</v>
      </c>
      <c r="D2990" s="1011" t="s">
        <v>1</v>
      </c>
      <c r="E2990" s="1011" t="s">
        <v>135</v>
      </c>
      <c r="F2990" s="1011" t="s">
        <v>20</v>
      </c>
      <c r="G2990" s="1011" t="s">
        <v>20</v>
      </c>
      <c r="H2990" s="1011" t="s">
        <v>97</v>
      </c>
      <c r="I2990" s="1011" t="s">
        <v>2105</v>
      </c>
      <c r="J2990" s="1011" t="s">
        <v>2106</v>
      </c>
      <c r="K2990" s="1011" t="s">
        <v>1329</v>
      </c>
      <c r="L2990" s="1011" t="s">
        <v>47</v>
      </c>
      <c r="M2990" s="1011" t="s">
        <v>198</v>
      </c>
      <c r="N2990" s="1011">
        <v>53.25</v>
      </c>
      <c r="O2990" s="1011">
        <v>38</v>
      </c>
      <c r="P2990" s="1011">
        <v>1577.06</v>
      </c>
      <c r="Q2990" s="1011">
        <v>1738.64</v>
      </c>
      <c r="R2990" s="1011">
        <v>434.5</v>
      </c>
      <c r="S2990" s="1011">
        <v>323.06698492999999</v>
      </c>
      <c r="T2990" s="1011">
        <v>0</v>
      </c>
      <c r="U2990" s="1011">
        <v>0</v>
      </c>
      <c r="V2990" s="1011">
        <v>434.5</v>
      </c>
      <c r="W2990" s="1011" t="s">
        <v>1869</v>
      </c>
      <c r="X2990" s="1011" t="s">
        <v>1331</v>
      </c>
      <c r="Y2990" s="1011" t="s">
        <v>2107</v>
      </c>
      <c r="AA2990" s="1011" t="s">
        <v>2108</v>
      </c>
      <c r="AB2990" s="1011" t="s">
        <v>140</v>
      </c>
    </row>
    <row r="2991" spans="1:28" x14ac:dyDescent="0.25">
      <c r="A2991" s="1011">
        <v>63997654</v>
      </c>
      <c r="B2991" s="1011" t="s">
        <v>2203</v>
      </c>
      <c r="C2991" s="1011" t="s">
        <v>1326</v>
      </c>
      <c r="D2991" s="1011" t="s">
        <v>1</v>
      </c>
      <c r="E2991" s="1011" t="s">
        <v>135</v>
      </c>
      <c r="F2991" s="1011" t="s">
        <v>11</v>
      </c>
      <c r="G2991" s="1011" t="s">
        <v>11</v>
      </c>
      <c r="H2991" s="1011" t="s">
        <v>1394</v>
      </c>
      <c r="I2991" s="1011" t="s">
        <v>2204</v>
      </c>
      <c r="J2991" s="1011" t="s">
        <v>2205</v>
      </c>
      <c r="K2991" s="1011" t="s">
        <v>1329</v>
      </c>
      <c r="L2991" s="1011" t="s">
        <v>47</v>
      </c>
      <c r="M2991" s="1011" t="s">
        <v>198</v>
      </c>
      <c r="N2991" s="1011">
        <v>0</v>
      </c>
      <c r="O2991" s="1011">
        <v>0</v>
      </c>
      <c r="P2991" s="1011">
        <v>0</v>
      </c>
      <c r="Q2991" s="1011">
        <v>0</v>
      </c>
      <c r="R2991" s="1011">
        <v>0</v>
      </c>
      <c r="S2991" s="1011">
        <v>0</v>
      </c>
      <c r="T2991" s="1011">
        <v>0</v>
      </c>
      <c r="U2991" s="1011">
        <v>0</v>
      </c>
      <c r="V2991" s="1011">
        <v>0</v>
      </c>
      <c r="W2991" s="1011" t="s">
        <v>19</v>
      </c>
      <c r="X2991" s="1011" t="s">
        <v>1331</v>
      </c>
      <c r="Y2991" s="1011" t="s">
        <v>2206</v>
      </c>
      <c r="AA2991" s="1011" t="s">
        <v>2207</v>
      </c>
      <c r="AB2991" s="1011" t="s">
        <v>140</v>
      </c>
    </row>
    <row r="2992" spans="1:28" x14ac:dyDescent="0.25">
      <c r="A2992" s="1011">
        <v>4059234</v>
      </c>
      <c r="B2992" s="1011" t="s">
        <v>1908</v>
      </c>
      <c r="C2992" s="1011" t="s">
        <v>1326</v>
      </c>
      <c r="D2992" s="1011" t="s">
        <v>1</v>
      </c>
      <c r="E2992" s="1011" t="s">
        <v>135</v>
      </c>
      <c r="F2992" s="1011" t="s">
        <v>48</v>
      </c>
      <c r="G2992" s="1011" t="s">
        <v>48</v>
      </c>
      <c r="H2992" s="1011" t="s">
        <v>86</v>
      </c>
      <c r="I2992" s="1011" t="s">
        <v>1909</v>
      </c>
      <c r="J2992" s="1011" t="s">
        <v>1892</v>
      </c>
      <c r="K2992" s="1011" t="s">
        <v>1329</v>
      </c>
      <c r="L2992" s="1011" t="s">
        <v>47</v>
      </c>
      <c r="M2992" s="1011" t="s">
        <v>198</v>
      </c>
      <c r="N2992" s="1011">
        <v>4</v>
      </c>
      <c r="O2992" s="1011">
        <v>2</v>
      </c>
      <c r="P2992" s="1011">
        <v>40</v>
      </c>
      <c r="Q2992" s="1011">
        <v>154.86000000000001</v>
      </c>
      <c r="R2992" s="1011">
        <v>18.260000000000002</v>
      </c>
      <c r="S2992" s="1011">
        <v>7.4015690999999997</v>
      </c>
      <c r="T2992" s="1011">
        <v>0</v>
      </c>
      <c r="U2992" s="1011">
        <v>0</v>
      </c>
      <c r="V2992" s="1011">
        <v>18.260000000000002</v>
      </c>
      <c r="W2992" s="1011" t="s">
        <v>1893</v>
      </c>
      <c r="X2992" s="1011" t="s">
        <v>1331</v>
      </c>
      <c r="Y2992" s="1011" t="s">
        <v>1910</v>
      </c>
      <c r="AA2992" s="1011" t="s">
        <v>1911</v>
      </c>
      <c r="AB2992" s="1011" t="s">
        <v>140</v>
      </c>
    </row>
    <row r="2993" spans="1:28" x14ac:dyDescent="0.25">
      <c r="A2993" s="1011">
        <v>3753290</v>
      </c>
      <c r="B2993" s="1011" t="s">
        <v>2147</v>
      </c>
      <c r="C2993" s="1011" t="s">
        <v>1326</v>
      </c>
      <c r="D2993" s="1011" t="s">
        <v>1</v>
      </c>
      <c r="E2993" s="1011" t="s">
        <v>135</v>
      </c>
      <c r="F2993" s="1011" t="s">
        <v>6</v>
      </c>
      <c r="G2993" s="1011" t="s">
        <v>6</v>
      </c>
      <c r="H2993" s="1011" t="s">
        <v>102</v>
      </c>
      <c r="I2993" s="1011" t="s">
        <v>2148</v>
      </c>
      <c r="J2993" s="1011" t="s">
        <v>1371</v>
      </c>
      <c r="K2993" s="1011" t="s">
        <v>1329</v>
      </c>
      <c r="L2993" s="1011" t="s">
        <v>47</v>
      </c>
      <c r="M2993" s="1011" t="s">
        <v>198</v>
      </c>
      <c r="N2993" s="1011">
        <v>4</v>
      </c>
      <c r="O2993" s="1011">
        <v>3</v>
      </c>
      <c r="P2993" s="1011">
        <v>67.599999999999994</v>
      </c>
      <c r="Q2993" s="1011">
        <v>97.24</v>
      </c>
      <c r="R2993" s="1011">
        <v>10.53</v>
      </c>
      <c r="S2993" s="1011">
        <v>15.38454323</v>
      </c>
      <c r="T2993" s="1011">
        <v>0</v>
      </c>
      <c r="U2993" s="1011">
        <v>0</v>
      </c>
      <c r="V2993" s="1011">
        <v>10.53</v>
      </c>
      <c r="W2993" s="1011" t="s">
        <v>1372</v>
      </c>
      <c r="X2993" s="1011" t="s">
        <v>1331</v>
      </c>
      <c r="Y2993" s="1011" t="s">
        <v>2149</v>
      </c>
      <c r="AA2993" s="1011" t="s">
        <v>2150</v>
      </c>
      <c r="AB2993" s="1011" t="s">
        <v>140</v>
      </c>
    </row>
    <row r="2994" spans="1:28" x14ac:dyDescent="0.25">
      <c r="A2994" s="1011">
        <v>44097343</v>
      </c>
      <c r="B2994" s="1011" t="s">
        <v>1686</v>
      </c>
      <c r="C2994" s="1011" t="s">
        <v>417</v>
      </c>
      <c r="D2994" s="1011" t="s">
        <v>113</v>
      </c>
      <c r="E2994" s="1011" t="s">
        <v>135</v>
      </c>
      <c r="F2994" s="1011" t="s">
        <v>267</v>
      </c>
      <c r="G2994" s="1011" t="s">
        <v>1687</v>
      </c>
      <c r="H2994" s="1011" t="s">
        <v>96</v>
      </c>
      <c r="I2994" s="1011" t="s">
        <v>1688</v>
      </c>
      <c r="J2994" s="1011" t="s">
        <v>1416</v>
      </c>
      <c r="K2994" s="1011" t="s">
        <v>1329</v>
      </c>
      <c r="L2994" s="1011" t="s">
        <v>47</v>
      </c>
      <c r="M2994" s="1011" t="s">
        <v>198</v>
      </c>
      <c r="N2994" s="1011">
        <v>1</v>
      </c>
      <c r="O2994" s="1011">
        <v>1</v>
      </c>
      <c r="P2994" s="1011">
        <v>5.85</v>
      </c>
      <c r="Q2994" s="1011">
        <v>19.91</v>
      </c>
      <c r="R2994" s="1011">
        <v>-1.49</v>
      </c>
      <c r="S2994" s="1011">
        <v>7.41</v>
      </c>
      <c r="T2994" s="1011">
        <v>0</v>
      </c>
      <c r="U2994" s="1011">
        <v>0</v>
      </c>
      <c r="V2994" s="1011">
        <v>-1.49</v>
      </c>
      <c r="W2994" s="1011" t="s">
        <v>1397</v>
      </c>
      <c r="X2994" s="1011" t="s">
        <v>1331</v>
      </c>
      <c r="Y2994" s="1011" t="s">
        <v>1689</v>
      </c>
      <c r="AA2994" s="1011" t="s">
        <v>1690</v>
      </c>
      <c r="AB2994" s="1011" t="s">
        <v>140</v>
      </c>
    </row>
    <row r="2995" spans="1:28" x14ac:dyDescent="0.25">
      <c r="A2995" s="1011">
        <v>84150358</v>
      </c>
      <c r="B2995" s="1011" t="s">
        <v>1679</v>
      </c>
      <c r="C2995" s="1011" t="s">
        <v>1326</v>
      </c>
      <c r="D2995" s="1011" t="s">
        <v>1</v>
      </c>
      <c r="E2995" s="1011" t="s">
        <v>135</v>
      </c>
      <c r="F2995" s="1011" t="s">
        <v>36</v>
      </c>
      <c r="G2995" s="1011" t="s">
        <v>36</v>
      </c>
      <c r="H2995" s="1011" t="s">
        <v>88</v>
      </c>
      <c r="I2995" s="1011" t="s">
        <v>1680</v>
      </c>
      <c r="J2995" s="1011" t="s">
        <v>1396</v>
      </c>
      <c r="K2995" s="1011" t="s">
        <v>1329</v>
      </c>
      <c r="L2995" s="1011" t="s">
        <v>47</v>
      </c>
      <c r="M2995" s="1011" t="s">
        <v>198</v>
      </c>
      <c r="N2995" s="1011">
        <v>15</v>
      </c>
      <c r="O2995" s="1011">
        <v>15</v>
      </c>
      <c r="P2995" s="1011">
        <v>225</v>
      </c>
      <c r="Q2995" s="1011">
        <v>389.25</v>
      </c>
      <c r="R2995" s="1011">
        <v>-79.37</v>
      </c>
      <c r="S2995" s="1011">
        <v>49.5</v>
      </c>
      <c r="T2995" s="1011">
        <v>0</v>
      </c>
      <c r="U2995" s="1011">
        <v>0</v>
      </c>
      <c r="V2995" s="1011">
        <v>-79.37</v>
      </c>
      <c r="W2995" s="1011" t="s">
        <v>1397</v>
      </c>
      <c r="X2995" s="1011" t="s">
        <v>1331</v>
      </c>
      <c r="Y2995" s="1011" t="s">
        <v>1681</v>
      </c>
      <c r="AA2995" s="1011" t="s">
        <v>1682</v>
      </c>
      <c r="AB2995" s="1011" t="s">
        <v>140</v>
      </c>
    </row>
    <row r="2996" spans="1:28" x14ac:dyDescent="0.25">
      <c r="A2996" s="1011">
        <v>14163976</v>
      </c>
      <c r="B2996" s="1011" t="s">
        <v>1636</v>
      </c>
      <c r="C2996" s="1011" t="s">
        <v>1326</v>
      </c>
      <c r="D2996" s="1011" t="s">
        <v>1</v>
      </c>
      <c r="E2996" s="1011" t="s">
        <v>135</v>
      </c>
      <c r="F2996" s="1011" t="s">
        <v>6</v>
      </c>
      <c r="G2996" s="1011" t="s">
        <v>6</v>
      </c>
      <c r="H2996" s="1011" t="s">
        <v>87</v>
      </c>
      <c r="I2996" s="1011" t="s">
        <v>1637</v>
      </c>
      <c r="J2996" s="1011" t="s">
        <v>1360</v>
      </c>
      <c r="K2996" s="1011" t="s">
        <v>1329</v>
      </c>
      <c r="L2996" s="1011" t="s">
        <v>47</v>
      </c>
      <c r="M2996" s="1011" t="s">
        <v>198</v>
      </c>
      <c r="N2996" s="1011">
        <v>1</v>
      </c>
      <c r="O2996" s="1011">
        <v>0</v>
      </c>
      <c r="P2996" s="1011">
        <v>10</v>
      </c>
      <c r="Q2996" s="1011">
        <v>60.29</v>
      </c>
      <c r="R2996" s="1011">
        <v>6.04</v>
      </c>
      <c r="S2996" s="1011">
        <v>2.83765</v>
      </c>
      <c r="T2996" s="1011">
        <v>0</v>
      </c>
      <c r="U2996" s="1011">
        <v>0</v>
      </c>
      <c r="V2996" s="1011">
        <v>6.04</v>
      </c>
      <c r="W2996" s="1011" t="s">
        <v>1361</v>
      </c>
      <c r="X2996" s="1011" t="s">
        <v>1331</v>
      </c>
      <c r="Y2996" s="1011" t="s">
        <v>1638</v>
      </c>
      <c r="AA2996" s="1011" t="s">
        <v>1639</v>
      </c>
      <c r="AB2996" s="1011" t="s">
        <v>140</v>
      </c>
    </row>
    <row r="2997" spans="1:28" x14ac:dyDescent="0.25">
      <c r="A2997" s="1011">
        <v>84165521</v>
      </c>
      <c r="B2997" s="1011" t="s">
        <v>1958</v>
      </c>
      <c r="C2997" s="1011" t="s">
        <v>1326</v>
      </c>
      <c r="D2997" s="1011" t="s">
        <v>1</v>
      </c>
      <c r="E2997" s="1011" t="s">
        <v>135</v>
      </c>
      <c r="F2997" s="1011" t="s">
        <v>20</v>
      </c>
      <c r="G2997" s="1011" t="s">
        <v>20</v>
      </c>
      <c r="H2997" s="1011" t="s">
        <v>93</v>
      </c>
      <c r="I2997" s="1011" t="s">
        <v>1327</v>
      </c>
      <c r="J2997" s="1011" t="s">
        <v>1328</v>
      </c>
      <c r="K2997" s="1011" t="s">
        <v>1329</v>
      </c>
      <c r="L2997" s="1011" t="s">
        <v>47</v>
      </c>
      <c r="M2997" s="1011" t="s">
        <v>198</v>
      </c>
      <c r="N2997" s="1011">
        <v>873</v>
      </c>
      <c r="O2997" s="1011">
        <v>49</v>
      </c>
      <c r="P2997" s="1011">
        <v>27606.3</v>
      </c>
      <c r="Q2997" s="1011">
        <v>18009.23</v>
      </c>
      <c r="R2997" s="1011">
        <v>635.54999999999995</v>
      </c>
      <c r="S2997" s="1011">
        <v>495.64549964999998</v>
      </c>
      <c r="T2997" s="1011">
        <v>0</v>
      </c>
      <c r="U2997" s="1011">
        <v>1036.67</v>
      </c>
      <c r="V2997" s="1011">
        <v>1737.35</v>
      </c>
      <c r="W2997" s="1011" t="s">
        <v>1330</v>
      </c>
      <c r="X2997" s="1011" t="s">
        <v>1331</v>
      </c>
      <c r="Y2997" s="1011" t="s">
        <v>1959</v>
      </c>
      <c r="AA2997" s="1011" t="s">
        <v>1921</v>
      </c>
      <c r="AB2997" s="1011" t="s">
        <v>140</v>
      </c>
    </row>
    <row r="2998" spans="1:28" x14ac:dyDescent="0.25">
      <c r="A2998" s="1011">
        <v>23994155</v>
      </c>
      <c r="B2998" s="1011" t="s">
        <v>2260</v>
      </c>
      <c r="C2998" s="1011" t="s">
        <v>1326</v>
      </c>
      <c r="D2998" s="1011" t="s">
        <v>113</v>
      </c>
      <c r="E2998" s="1011" t="s">
        <v>135</v>
      </c>
      <c r="F2998" s="1011" t="s">
        <v>267</v>
      </c>
      <c r="G2998" s="1011" t="s">
        <v>1687</v>
      </c>
      <c r="H2998" s="1011" t="s">
        <v>95</v>
      </c>
      <c r="I2998" s="1011" t="s">
        <v>2261</v>
      </c>
      <c r="J2998" s="1011" t="s">
        <v>1445</v>
      </c>
      <c r="K2998" s="1011" t="s">
        <v>1329</v>
      </c>
      <c r="L2998" s="1011" t="s">
        <v>47</v>
      </c>
      <c r="M2998" s="1011" t="s">
        <v>198</v>
      </c>
      <c r="N2998" s="1011">
        <v>109.20010000000001</v>
      </c>
      <c r="O2998" s="1011">
        <v>78</v>
      </c>
      <c r="P2998" s="1011">
        <v>965.33</v>
      </c>
      <c r="Q2998" s="1011">
        <v>4411.72</v>
      </c>
      <c r="R2998" s="1011">
        <v>259.26909425999997</v>
      </c>
      <c r="S2998" s="1011">
        <v>1952.4692884799999</v>
      </c>
      <c r="T2998" s="1011">
        <v>-9.0574000000000004E-4</v>
      </c>
      <c r="U2998" s="1011">
        <v>0</v>
      </c>
      <c r="V2998" s="1011">
        <v>259.27</v>
      </c>
      <c r="W2998" s="1011" t="s">
        <v>1446</v>
      </c>
      <c r="X2998" s="1011" t="s">
        <v>1331</v>
      </c>
      <c r="Y2998" s="1011" t="s">
        <v>2262</v>
      </c>
      <c r="AA2998" s="1011" t="s">
        <v>2263</v>
      </c>
      <c r="AB2998" s="1011" t="s">
        <v>140</v>
      </c>
    </row>
    <row r="2999" spans="1:28" x14ac:dyDescent="0.25">
      <c r="A2999" s="1011">
        <v>14077846</v>
      </c>
      <c r="B2999" s="1011" t="s">
        <v>2078</v>
      </c>
      <c r="C2999" s="1011" t="s">
        <v>1326</v>
      </c>
      <c r="D2999" s="1011" t="s">
        <v>1</v>
      </c>
      <c r="E2999" s="1011" t="s">
        <v>135</v>
      </c>
      <c r="F2999" s="1011" t="s">
        <v>9</v>
      </c>
      <c r="G2999" s="1011" t="s">
        <v>9</v>
      </c>
      <c r="H2999" s="1011" t="s">
        <v>92</v>
      </c>
      <c r="I2999" s="1011" t="s">
        <v>2079</v>
      </c>
      <c r="J2999" s="1011" t="s">
        <v>1463</v>
      </c>
      <c r="K2999" s="1011" t="s">
        <v>1329</v>
      </c>
      <c r="L2999" s="1011" t="s">
        <v>47</v>
      </c>
      <c r="M2999" s="1011" t="s">
        <v>198</v>
      </c>
      <c r="N2999" s="1011">
        <v>63.665300000000002</v>
      </c>
      <c r="O2999" s="1011">
        <v>63.665300000000002</v>
      </c>
      <c r="P2999" s="1011">
        <v>2064.4699999999998</v>
      </c>
      <c r="Q2999" s="1011">
        <v>1522.77</v>
      </c>
      <c r="R2999" s="1011">
        <v>242.37</v>
      </c>
      <c r="S2999" s="1011">
        <v>273.29020401999998</v>
      </c>
      <c r="T2999" s="1011">
        <v>0</v>
      </c>
      <c r="U2999" s="1011">
        <v>0</v>
      </c>
      <c r="V2999" s="1011">
        <v>242.37</v>
      </c>
      <c r="W2999" s="1011" t="s">
        <v>1464</v>
      </c>
      <c r="X2999" s="1011" t="s">
        <v>1331</v>
      </c>
      <c r="Y2999" s="1011" t="s">
        <v>2080</v>
      </c>
      <c r="AA2999" s="1011" t="s">
        <v>2081</v>
      </c>
      <c r="AB2999" s="1011" t="s">
        <v>140</v>
      </c>
    </row>
    <row r="3000" spans="1:28" x14ac:dyDescent="0.25">
      <c r="A3000" s="1011">
        <v>24043473</v>
      </c>
      <c r="B3000" s="1011" t="s">
        <v>2559</v>
      </c>
      <c r="C3000" s="1011" t="s">
        <v>1326</v>
      </c>
      <c r="D3000" s="1011" t="s">
        <v>1</v>
      </c>
      <c r="E3000" s="1011" t="s">
        <v>135</v>
      </c>
      <c r="F3000" s="1011" t="s">
        <v>38</v>
      </c>
      <c r="G3000" s="1011" t="s">
        <v>38</v>
      </c>
      <c r="H3000" s="1011" t="s">
        <v>95</v>
      </c>
      <c r="I3000" s="1011" t="s">
        <v>2560</v>
      </c>
      <c r="J3000" s="1011" t="s">
        <v>2561</v>
      </c>
      <c r="K3000" s="1011" t="s">
        <v>1329</v>
      </c>
      <c r="L3000" s="1011" t="s">
        <v>47</v>
      </c>
      <c r="M3000" s="1011" t="s">
        <v>198</v>
      </c>
      <c r="N3000" s="1011">
        <v>239.16669999999999</v>
      </c>
      <c r="O3000" s="1011">
        <v>239.16669999999999</v>
      </c>
      <c r="P3000" s="1011">
        <v>1082.6300000000001</v>
      </c>
      <c r="Q3000" s="1011">
        <v>3485.49</v>
      </c>
      <c r="R3000" s="1011">
        <v>-62.046869319999999</v>
      </c>
      <c r="S3000" s="1011">
        <v>1334.7080594500001</v>
      </c>
      <c r="T3000" s="1011">
        <v>-7.6869320000000005E-2</v>
      </c>
      <c r="U3000" s="1011">
        <v>0</v>
      </c>
      <c r="V3000" s="1011">
        <v>-61.97</v>
      </c>
      <c r="W3000" s="1011" t="s">
        <v>2562</v>
      </c>
      <c r="X3000" s="1011" t="s">
        <v>2430</v>
      </c>
      <c r="Y3000" s="1011" t="s">
        <v>2563</v>
      </c>
      <c r="AA3000" s="1011" t="s">
        <v>2564</v>
      </c>
      <c r="AB3000" s="1011" t="s">
        <v>140</v>
      </c>
    </row>
    <row r="3001" spans="1:28" x14ac:dyDescent="0.25">
      <c r="A3001" s="1011">
        <v>64020167</v>
      </c>
      <c r="B3001" s="1011" t="s">
        <v>2264</v>
      </c>
      <c r="C3001" s="1011" t="s">
        <v>1326</v>
      </c>
      <c r="D3001" s="1011" t="s">
        <v>1</v>
      </c>
      <c r="E3001" s="1011" t="s">
        <v>135</v>
      </c>
      <c r="F3001" s="1011" t="s">
        <v>14</v>
      </c>
      <c r="G3001" s="1011" t="s">
        <v>14</v>
      </c>
      <c r="H3001" s="1011" t="s">
        <v>99</v>
      </c>
      <c r="I3001" s="1011" t="s">
        <v>2265</v>
      </c>
      <c r="J3001" s="1011" t="s">
        <v>2266</v>
      </c>
      <c r="K3001" s="1011" t="s">
        <v>1329</v>
      </c>
      <c r="L3001" s="1011" t="s">
        <v>47</v>
      </c>
      <c r="M3001" s="1011" t="s">
        <v>198</v>
      </c>
      <c r="N3001" s="1011">
        <v>10</v>
      </c>
      <c r="O3001" s="1011">
        <v>0</v>
      </c>
      <c r="P3001" s="1011">
        <v>100</v>
      </c>
      <c r="Q3001" s="1011">
        <v>340.13</v>
      </c>
      <c r="R3001" s="1011">
        <v>99.13</v>
      </c>
      <c r="S3001" s="1011">
        <v>16.12399478</v>
      </c>
      <c r="T3001" s="1011">
        <v>0</v>
      </c>
      <c r="U3001" s="1011">
        <v>0</v>
      </c>
      <c r="V3001" s="1011">
        <v>99.13</v>
      </c>
      <c r="W3001" s="1011" t="s">
        <v>2267</v>
      </c>
      <c r="X3001" s="1011" t="s">
        <v>1331</v>
      </c>
      <c r="Y3001" s="1011" t="s">
        <v>2268</v>
      </c>
      <c r="AA3001" s="1011" t="s">
        <v>2269</v>
      </c>
      <c r="AB3001" s="1011" t="s">
        <v>140</v>
      </c>
    </row>
    <row r="3002" spans="1:28" x14ac:dyDescent="0.25">
      <c r="A3002" s="1011">
        <v>94134871</v>
      </c>
      <c r="B3002" s="1011" t="s">
        <v>1972</v>
      </c>
      <c r="C3002" s="1011" t="s">
        <v>1326</v>
      </c>
      <c r="D3002" s="1011" t="s">
        <v>1</v>
      </c>
      <c r="E3002" s="1011" t="s">
        <v>135</v>
      </c>
      <c r="F3002" s="1011" t="s">
        <v>11</v>
      </c>
      <c r="G3002" s="1011" t="s">
        <v>11</v>
      </c>
      <c r="H3002" s="1011" t="s">
        <v>100</v>
      </c>
      <c r="I3002" s="1011" t="s">
        <v>1973</v>
      </c>
      <c r="J3002" s="1011" t="s">
        <v>1360</v>
      </c>
      <c r="K3002" s="1011" t="s">
        <v>1329</v>
      </c>
      <c r="L3002" s="1011" t="s">
        <v>47</v>
      </c>
      <c r="M3002" s="1011" t="s">
        <v>198</v>
      </c>
      <c r="N3002" s="1011">
        <v>522.5</v>
      </c>
      <c r="O3002" s="1011">
        <v>376.5</v>
      </c>
      <c r="P3002" s="1011">
        <v>8294.58</v>
      </c>
      <c r="Q3002" s="1011">
        <v>32132.12</v>
      </c>
      <c r="R3002" s="1011">
        <v>8723.94</v>
      </c>
      <c r="S3002" s="1011">
        <v>1867.72501218</v>
      </c>
      <c r="T3002" s="1011">
        <v>0</v>
      </c>
      <c r="U3002" s="1011">
        <v>0</v>
      </c>
      <c r="V3002" s="1011">
        <v>8723.94</v>
      </c>
      <c r="W3002" s="1011" t="s">
        <v>1361</v>
      </c>
      <c r="X3002" s="1011" t="s">
        <v>1331</v>
      </c>
      <c r="Y3002" s="1011" t="s">
        <v>1974</v>
      </c>
      <c r="AA3002" s="1011" t="s">
        <v>1975</v>
      </c>
      <c r="AB3002" s="1011" t="s">
        <v>140</v>
      </c>
    </row>
    <row r="3003" spans="1:28" x14ac:dyDescent="0.25">
      <c r="A3003" s="1011">
        <v>44135580</v>
      </c>
      <c r="B3003" s="1011" t="s">
        <v>1969</v>
      </c>
      <c r="C3003" s="1011" t="s">
        <v>1326</v>
      </c>
      <c r="D3003" s="1011" t="s">
        <v>1</v>
      </c>
      <c r="E3003" s="1011" t="s">
        <v>135</v>
      </c>
      <c r="F3003" s="1011" t="s">
        <v>38</v>
      </c>
      <c r="G3003" s="1011" t="s">
        <v>38</v>
      </c>
      <c r="H3003" s="1011" t="s">
        <v>102</v>
      </c>
      <c r="I3003" s="1011" t="s">
        <v>1903</v>
      </c>
      <c r="J3003" s="1011" t="s">
        <v>1904</v>
      </c>
      <c r="K3003" s="1011" t="s">
        <v>1329</v>
      </c>
      <c r="L3003" s="1011" t="s">
        <v>47</v>
      </c>
      <c r="M3003" s="1011" t="s">
        <v>198</v>
      </c>
      <c r="N3003" s="1011">
        <v>314.70010000000002</v>
      </c>
      <c r="O3003" s="1011">
        <v>194.6001</v>
      </c>
      <c r="P3003" s="1011">
        <v>6336.3</v>
      </c>
      <c r="Q3003" s="1011">
        <v>11300.68</v>
      </c>
      <c r="R3003" s="1011">
        <v>1389.1610933899999</v>
      </c>
      <c r="S3003" s="1011">
        <v>2411.1297190099999</v>
      </c>
      <c r="T3003" s="1011">
        <v>11.581093389999999</v>
      </c>
      <c r="U3003" s="1011">
        <v>0</v>
      </c>
      <c r="V3003" s="1011">
        <v>1377.58</v>
      </c>
      <c r="W3003" s="1011" t="s">
        <v>1905</v>
      </c>
      <c r="X3003" s="1011" t="s">
        <v>1331</v>
      </c>
      <c r="Y3003" s="1011" t="s">
        <v>1970</v>
      </c>
      <c r="AA3003" s="1011" t="s">
        <v>1971</v>
      </c>
      <c r="AB3003" s="1011" t="s">
        <v>140</v>
      </c>
    </row>
    <row r="3004" spans="1:28" x14ac:dyDescent="0.25">
      <c r="A3004" s="1011">
        <v>83764498</v>
      </c>
      <c r="B3004" s="1011" t="s">
        <v>1572</v>
      </c>
      <c r="C3004" s="1011" t="s">
        <v>1326</v>
      </c>
      <c r="D3004" s="1011" t="s">
        <v>1</v>
      </c>
      <c r="E3004" s="1011" t="s">
        <v>135</v>
      </c>
      <c r="F3004" s="1011" t="s">
        <v>34</v>
      </c>
      <c r="G3004" s="1011" t="s">
        <v>34</v>
      </c>
      <c r="H3004" s="1011" t="s">
        <v>88</v>
      </c>
      <c r="I3004" s="1011" t="s">
        <v>1573</v>
      </c>
      <c r="J3004" s="1011" t="s">
        <v>1574</v>
      </c>
      <c r="K3004" s="1011" t="s">
        <v>1329</v>
      </c>
      <c r="L3004" s="1011" t="s">
        <v>47</v>
      </c>
      <c r="M3004" s="1011" t="s">
        <v>198</v>
      </c>
      <c r="N3004" s="1011">
        <v>72</v>
      </c>
      <c r="O3004" s="1011">
        <v>60</v>
      </c>
      <c r="P3004" s="1011">
        <v>780</v>
      </c>
      <c r="Q3004" s="1011">
        <v>3798.64</v>
      </c>
      <c r="R3004" s="1011">
        <v>917</v>
      </c>
      <c r="S3004" s="1011">
        <v>265.48599999999999</v>
      </c>
      <c r="T3004" s="1011">
        <v>0</v>
      </c>
      <c r="U3004" s="1011">
        <v>0</v>
      </c>
      <c r="V3004" s="1011">
        <v>917</v>
      </c>
      <c r="W3004" s="1011" t="s">
        <v>1575</v>
      </c>
      <c r="X3004" s="1011" t="s">
        <v>1331</v>
      </c>
      <c r="Y3004" s="1011" t="s">
        <v>1576</v>
      </c>
      <c r="AA3004" s="1011" t="s">
        <v>1577</v>
      </c>
      <c r="AB3004" s="1011" t="s">
        <v>140</v>
      </c>
    </row>
    <row r="3005" spans="1:28" x14ac:dyDescent="0.25">
      <c r="A3005" s="1011">
        <v>34153841</v>
      </c>
      <c r="B3005" s="1011" t="s">
        <v>2326</v>
      </c>
      <c r="C3005" s="1011" t="s">
        <v>1326</v>
      </c>
      <c r="D3005" s="1011" t="s">
        <v>1</v>
      </c>
      <c r="E3005" s="1011" t="s">
        <v>135</v>
      </c>
      <c r="F3005" s="1011" t="s">
        <v>34</v>
      </c>
      <c r="G3005" s="1011" t="s">
        <v>34</v>
      </c>
      <c r="H3005" s="1011" t="s">
        <v>100</v>
      </c>
      <c r="I3005" s="1011" t="s">
        <v>2327</v>
      </c>
      <c r="J3005" s="1011" t="s">
        <v>2328</v>
      </c>
      <c r="K3005" s="1011" t="s">
        <v>1329</v>
      </c>
      <c r="L3005" s="1011" t="s">
        <v>47</v>
      </c>
      <c r="M3005" s="1011" t="s">
        <v>198</v>
      </c>
      <c r="N3005" s="1011">
        <v>37.5</v>
      </c>
      <c r="O3005" s="1011">
        <v>35.5</v>
      </c>
      <c r="P3005" s="1011">
        <v>750</v>
      </c>
      <c r="Q3005" s="1011">
        <v>2123.92</v>
      </c>
      <c r="R3005" s="1011">
        <v>335.95</v>
      </c>
      <c r="S3005" s="1011">
        <v>219.17205788999999</v>
      </c>
      <c r="T3005" s="1011">
        <v>0</v>
      </c>
      <c r="U3005" s="1011">
        <v>0</v>
      </c>
      <c r="V3005" s="1011">
        <v>335.95</v>
      </c>
      <c r="W3005" s="1011" t="s">
        <v>2329</v>
      </c>
      <c r="X3005" s="1011" t="s">
        <v>1331</v>
      </c>
      <c r="Y3005" s="1011" t="s">
        <v>2330</v>
      </c>
      <c r="AA3005" s="1011" t="s">
        <v>2331</v>
      </c>
      <c r="AB3005" s="1011" t="s">
        <v>140</v>
      </c>
    </row>
    <row r="3006" spans="1:28" x14ac:dyDescent="0.25">
      <c r="A3006" s="1011">
        <v>43754530</v>
      </c>
      <c r="B3006" s="1011" t="s">
        <v>2323</v>
      </c>
      <c r="C3006" s="1011" t="s">
        <v>1326</v>
      </c>
      <c r="D3006" s="1011" t="s">
        <v>1</v>
      </c>
      <c r="E3006" s="1011" t="s">
        <v>135</v>
      </c>
      <c r="F3006" s="1011" t="s">
        <v>45</v>
      </c>
      <c r="G3006" s="1011" t="s">
        <v>45</v>
      </c>
      <c r="H3006" s="1011" t="s">
        <v>95</v>
      </c>
      <c r="I3006" s="1011" t="s">
        <v>1515</v>
      </c>
      <c r="J3006" s="1011" t="s">
        <v>1516</v>
      </c>
      <c r="K3006" s="1011" t="s">
        <v>1329</v>
      </c>
      <c r="L3006" s="1011" t="s">
        <v>47</v>
      </c>
      <c r="M3006" s="1011" t="s">
        <v>198</v>
      </c>
      <c r="N3006" s="1011">
        <v>435.7</v>
      </c>
      <c r="O3006" s="1011">
        <v>349</v>
      </c>
      <c r="P3006" s="1011">
        <v>4335.87</v>
      </c>
      <c r="Q3006" s="1011">
        <v>13192.81</v>
      </c>
      <c r="R3006" s="1011">
        <v>1815.48885612</v>
      </c>
      <c r="S3006" s="1011">
        <v>3609.7702051800002</v>
      </c>
      <c r="T3006" s="1011">
        <v>-5.1143880000000003E-2</v>
      </c>
      <c r="U3006" s="1011">
        <v>0</v>
      </c>
      <c r="V3006" s="1011">
        <v>1815.54</v>
      </c>
      <c r="W3006" s="1011" t="s">
        <v>2245</v>
      </c>
      <c r="X3006" s="1011" t="s">
        <v>1331</v>
      </c>
      <c r="Y3006" s="1011" t="s">
        <v>2324</v>
      </c>
      <c r="AA3006" s="1011" t="s">
        <v>2325</v>
      </c>
      <c r="AB3006" s="1011" t="s">
        <v>140</v>
      </c>
    </row>
    <row r="3007" spans="1:28" x14ac:dyDescent="0.25">
      <c r="A3007" s="1011">
        <v>44114049</v>
      </c>
      <c r="B3007" s="1011" t="s">
        <v>2547</v>
      </c>
      <c r="C3007" s="1011" t="s">
        <v>1326</v>
      </c>
      <c r="D3007" s="1011" t="s">
        <v>1</v>
      </c>
      <c r="E3007" s="1011" t="s">
        <v>135</v>
      </c>
      <c r="F3007" s="1011" t="s">
        <v>15</v>
      </c>
      <c r="G3007" s="1011" t="s">
        <v>15</v>
      </c>
      <c r="H3007" s="1011" t="s">
        <v>100</v>
      </c>
      <c r="I3007" s="1011" t="s">
        <v>2548</v>
      </c>
      <c r="J3007" s="1011" t="s">
        <v>1499</v>
      </c>
      <c r="K3007" s="1011" t="s">
        <v>1329</v>
      </c>
      <c r="L3007" s="1011" t="s">
        <v>47</v>
      </c>
      <c r="M3007" s="1011" t="s">
        <v>198</v>
      </c>
      <c r="N3007" s="1011">
        <v>164.33320000000001</v>
      </c>
      <c r="O3007" s="1011">
        <v>162.33320000000001</v>
      </c>
      <c r="P3007" s="1011">
        <v>1665.05</v>
      </c>
      <c r="Q3007" s="1011">
        <v>7963.44</v>
      </c>
      <c r="R3007" s="1011">
        <v>1801.51</v>
      </c>
      <c r="S3007" s="1011">
        <v>1102.58106578</v>
      </c>
      <c r="T3007" s="1011">
        <v>0</v>
      </c>
      <c r="U3007" s="1011">
        <v>0</v>
      </c>
      <c r="V3007" s="1011">
        <v>1801.51</v>
      </c>
      <c r="W3007" s="1011" t="s">
        <v>1361</v>
      </c>
      <c r="X3007" s="1011" t="s">
        <v>1331</v>
      </c>
      <c r="Y3007" s="1011" t="s">
        <v>2549</v>
      </c>
      <c r="AA3007" s="1011" t="s">
        <v>2550</v>
      </c>
      <c r="AB3007" s="1011" t="s">
        <v>140</v>
      </c>
    </row>
    <row r="3008" spans="1:28" x14ac:dyDescent="0.25">
      <c r="A3008" s="1011">
        <v>94164886</v>
      </c>
      <c r="B3008" s="1011" t="s">
        <v>2024</v>
      </c>
      <c r="C3008" s="1011" t="s">
        <v>1326</v>
      </c>
      <c r="D3008" s="1011" t="s">
        <v>1</v>
      </c>
      <c r="E3008" s="1011" t="s">
        <v>135</v>
      </c>
      <c r="F3008" s="1011" t="s">
        <v>34</v>
      </c>
      <c r="G3008" s="1011" t="s">
        <v>34</v>
      </c>
      <c r="H3008" s="1011" t="s">
        <v>91</v>
      </c>
      <c r="I3008" s="1011" t="s">
        <v>2025</v>
      </c>
      <c r="J3008" s="1011" t="s">
        <v>2026</v>
      </c>
      <c r="K3008" s="1011" t="s">
        <v>1329</v>
      </c>
      <c r="L3008" s="1011" t="s">
        <v>47</v>
      </c>
      <c r="M3008" s="1011" t="s">
        <v>198</v>
      </c>
      <c r="N3008" s="1011">
        <v>34</v>
      </c>
      <c r="O3008" s="1011">
        <v>26</v>
      </c>
      <c r="P3008" s="1011">
        <v>529.95000000000005</v>
      </c>
      <c r="Q3008" s="1011">
        <v>2191.73</v>
      </c>
      <c r="R3008" s="1011">
        <v>113.26</v>
      </c>
      <c r="S3008" s="1011">
        <v>257.73857907000001</v>
      </c>
      <c r="T3008" s="1011">
        <v>18</v>
      </c>
      <c r="U3008" s="1011">
        <v>15.88</v>
      </c>
      <c r="V3008" s="1011">
        <v>135.13999999999999</v>
      </c>
      <c r="W3008" s="1011" t="s">
        <v>2027</v>
      </c>
      <c r="X3008" s="1011" t="s">
        <v>1331</v>
      </c>
      <c r="Y3008" s="1011" t="s">
        <v>2028</v>
      </c>
      <c r="AA3008" s="1011" t="s">
        <v>2029</v>
      </c>
      <c r="AB3008" s="1011" t="s">
        <v>140</v>
      </c>
    </row>
    <row r="3009" spans="1:28" x14ac:dyDescent="0.25">
      <c r="A3009" s="1011">
        <v>63757363</v>
      </c>
      <c r="B3009" s="1011" t="s">
        <v>1387</v>
      </c>
      <c r="C3009" s="1011" t="s">
        <v>1326</v>
      </c>
      <c r="D3009" s="1011" t="s">
        <v>1</v>
      </c>
      <c r="E3009" s="1011" t="s">
        <v>135</v>
      </c>
      <c r="F3009" s="1011" t="s">
        <v>0</v>
      </c>
      <c r="G3009" s="1011" t="s">
        <v>0</v>
      </c>
      <c r="H3009" s="1011" t="s">
        <v>95</v>
      </c>
      <c r="I3009" s="1011" t="s">
        <v>1388</v>
      </c>
      <c r="J3009" s="1011" t="s">
        <v>1389</v>
      </c>
      <c r="K3009" s="1011" t="s">
        <v>1329</v>
      </c>
      <c r="L3009" s="1011" t="s">
        <v>47</v>
      </c>
      <c r="M3009" s="1011" t="s">
        <v>198</v>
      </c>
      <c r="N3009" s="1011">
        <v>169.5067</v>
      </c>
      <c r="O3009" s="1011">
        <v>151.24</v>
      </c>
      <c r="P3009" s="1011">
        <v>1362.79</v>
      </c>
      <c r="Q3009" s="1011">
        <v>8491.09</v>
      </c>
      <c r="R3009" s="1011">
        <v>-87.088458119999999</v>
      </c>
      <c r="S3009" s="1011">
        <v>2617.1680545999998</v>
      </c>
      <c r="T3009" s="1011">
        <v>-7.8458120000000006E-2</v>
      </c>
      <c r="U3009" s="1011">
        <v>0</v>
      </c>
      <c r="V3009" s="1011">
        <v>-87.01</v>
      </c>
      <c r="W3009" s="1011" t="s">
        <v>1390</v>
      </c>
      <c r="X3009" s="1011" t="s">
        <v>1331</v>
      </c>
      <c r="Y3009" s="1011" t="s">
        <v>1391</v>
      </c>
      <c r="AA3009" s="1011" t="s">
        <v>1392</v>
      </c>
      <c r="AB3009" s="1011" t="s">
        <v>140</v>
      </c>
    </row>
    <row r="3010" spans="1:28" x14ac:dyDescent="0.25">
      <c r="A3010" s="1011">
        <v>4165502</v>
      </c>
      <c r="B3010" s="1011" t="s">
        <v>2369</v>
      </c>
      <c r="C3010" s="1011" t="s">
        <v>1326</v>
      </c>
      <c r="D3010" s="1011" t="s">
        <v>1</v>
      </c>
      <c r="E3010" s="1011" t="s">
        <v>135</v>
      </c>
      <c r="F3010" s="1011" t="s">
        <v>4</v>
      </c>
      <c r="G3010" s="1011" t="s">
        <v>4</v>
      </c>
      <c r="H3010" s="1011" t="s">
        <v>90</v>
      </c>
      <c r="I3010" s="1011" t="s">
        <v>2370</v>
      </c>
      <c r="J3010" s="1011" t="s">
        <v>1499</v>
      </c>
      <c r="K3010" s="1011" t="s">
        <v>1329</v>
      </c>
      <c r="L3010" s="1011" t="s">
        <v>47</v>
      </c>
      <c r="M3010" s="1011" t="s">
        <v>198</v>
      </c>
      <c r="N3010" s="1011">
        <v>868</v>
      </c>
      <c r="O3010" s="1011">
        <v>868</v>
      </c>
      <c r="P3010" s="1011">
        <v>33908.949999999997</v>
      </c>
      <c r="Q3010" s="1011">
        <v>53983.81</v>
      </c>
      <c r="R3010" s="1011">
        <v>4804.05</v>
      </c>
      <c r="S3010" s="1011">
        <v>4267.1873925899999</v>
      </c>
      <c r="T3010" s="1011">
        <v>0</v>
      </c>
      <c r="U3010" s="1011">
        <v>0</v>
      </c>
      <c r="V3010" s="1011">
        <v>4804.05</v>
      </c>
      <c r="W3010" s="1011" t="s">
        <v>1361</v>
      </c>
      <c r="X3010" s="1011" t="s">
        <v>1331</v>
      </c>
      <c r="Y3010" s="1011" t="s">
        <v>2371</v>
      </c>
      <c r="AA3010" s="1011" t="s">
        <v>2372</v>
      </c>
      <c r="AB3010" s="1011" t="s">
        <v>140</v>
      </c>
    </row>
    <row r="3011" spans="1:28" x14ac:dyDescent="0.25">
      <c r="A3011" s="1011">
        <v>43754282</v>
      </c>
      <c r="B3011" s="1011" t="s">
        <v>2125</v>
      </c>
      <c r="C3011" s="1011" t="s">
        <v>1326</v>
      </c>
      <c r="D3011" s="1011" t="s">
        <v>1</v>
      </c>
      <c r="E3011" s="1011" t="s">
        <v>135</v>
      </c>
      <c r="F3011" s="1011" t="s">
        <v>34</v>
      </c>
      <c r="G3011" s="1011" t="s">
        <v>34</v>
      </c>
      <c r="H3011" s="1011" t="s">
        <v>100</v>
      </c>
      <c r="I3011" s="1011" t="s">
        <v>1327</v>
      </c>
      <c r="J3011" s="1011" t="s">
        <v>1328</v>
      </c>
      <c r="K3011" s="1011" t="s">
        <v>1329</v>
      </c>
      <c r="L3011" s="1011" t="s">
        <v>47</v>
      </c>
      <c r="M3011" s="1011" t="s">
        <v>198</v>
      </c>
      <c r="N3011" s="1011">
        <v>494.00009999999997</v>
      </c>
      <c r="O3011" s="1011">
        <v>486.00009999999997</v>
      </c>
      <c r="P3011" s="1011">
        <v>8625</v>
      </c>
      <c r="Q3011" s="1011">
        <v>35092.79</v>
      </c>
      <c r="R3011" s="1011">
        <v>9920.6</v>
      </c>
      <c r="S3011" s="1011">
        <v>3250.4856480200001</v>
      </c>
      <c r="T3011" s="1011">
        <v>0</v>
      </c>
      <c r="U3011" s="1011">
        <v>0</v>
      </c>
      <c r="V3011" s="1011">
        <v>9920.6</v>
      </c>
      <c r="W3011" s="1011" t="s">
        <v>1330</v>
      </c>
      <c r="X3011" s="1011" t="s">
        <v>1331</v>
      </c>
      <c r="Y3011" s="1011" t="s">
        <v>2126</v>
      </c>
      <c r="AA3011" s="1011" t="s">
        <v>2127</v>
      </c>
      <c r="AB3011" s="1011" t="s">
        <v>140</v>
      </c>
    </row>
    <row r="3012" spans="1:28" x14ac:dyDescent="0.25">
      <c r="A3012" s="1011">
        <v>93921609</v>
      </c>
      <c r="B3012" s="1011" t="s">
        <v>2158</v>
      </c>
      <c r="C3012" s="1011" t="s">
        <v>1326</v>
      </c>
      <c r="D3012" s="1011" t="s">
        <v>1</v>
      </c>
      <c r="E3012" s="1011" t="s">
        <v>135</v>
      </c>
      <c r="F3012" s="1011" t="s">
        <v>14</v>
      </c>
      <c r="G3012" s="1011" t="s">
        <v>14</v>
      </c>
      <c r="H3012" s="1011" t="s">
        <v>94</v>
      </c>
      <c r="I3012" s="1011" t="s">
        <v>2159</v>
      </c>
      <c r="J3012" s="1011" t="s">
        <v>2160</v>
      </c>
      <c r="K3012" s="1011" t="s">
        <v>1329</v>
      </c>
      <c r="L3012" s="1011" t="s">
        <v>47</v>
      </c>
      <c r="M3012" s="1011" t="s">
        <v>198</v>
      </c>
      <c r="N3012" s="1011">
        <v>543</v>
      </c>
      <c r="O3012" s="1011">
        <v>181</v>
      </c>
      <c r="P3012" s="1011">
        <v>19460</v>
      </c>
      <c r="Q3012" s="1011">
        <v>10340.790000000001</v>
      </c>
      <c r="R3012" s="1011">
        <v>1217.18</v>
      </c>
      <c r="S3012" s="1011">
        <v>1680.8175671500001</v>
      </c>
      <c r="T3012" s="1011">
        <v>0</v>
      </c>
      <c r="U3012" s="1011">
        <v>0</v>
      </c>
      <c r="V3012" s="1011">
        <v>1217.18</v>
      </c>
      <c r="W3012" s="1011" t="s">
        <v>2161</v>
      </c>
      <c r="X3012" s="1011" t="s">
        <v>1331</v>
      </c>
      <c r="Y3012" s="1011" t="s">
        <v>2162</v>
      </c>
      <c r="AA3012" s="1011" t="s">
        <v>2163</v>
      </c>
      <c r="AB3012" s="1011" t="s">
        <v>140</v>
      </c>
    </row>
    <row r="3013" spans="1:28" x14ac:dyDescent="0.25">
      <c r="A3013" s="1011">
        <v>63885933</v>
      </c>
      <c r="B3013" s="1011" t="s">
        <v>1707</v>
      </c>
      <c r="C3013" s="1011" t="s">
        <v>417</v>
      </c>
      <c r="D3013" s="1011" t="s">
        <v>113</v>
      </c>
      <c r="E3013" s="1011" t="s">
        <v>135</v>
      </c>
      <c r="F3013" s="1011" t="s">
        <v>6</v>
      </c>
      <c r="G3013" s="1011" t="s">
        <v>6</v>
      </c>
      <c r="H3013" s="1011" t="s">
        <v>93</v>
      </c>
      <c r="I3013" s="1011" t="s">
        <v>1708</v>
      </c>
      <c r="J3013" s="1011" t="s">
        <v>1709</v>
      </c>
      <c r="K3013" s="1011" t="s">
        <v>1329</v>
      </c>
      <c r="L3013" s="1011" t="s">
        <v>47</v>
      </c>
      <c r="M3013" s="1011" t="s">
        <v>198</v>
      </c>
      <c r="N3013" s="1011">
        <v>166.5</v>
      </c>
      <c r="O3013" s="1011">
        <v>82</v>
      </c>
      <c r="P3013" s="1011">
        <v>3580.86</v>
      </c>
      <c r="Q3013" s="1011">
        <v>6002.59</v>
      </c>
      <c r="R3013" s="1011">
        <v>750.08</v>
      </c>
      <c r="S3013" s="1011">
        <v>988.91643027999999</v>
      </c>
      <c r="T3013" s="1011">
        <v>23.25</v>
      </c>
      <c r="U3013" s="1011">
        <v>0</v>
      </c>
      <c r="V3013" s="1011">
        <v>750.08</v>
      </c>
      <c r="W3013" s="1011" t="s">
        <v>1710</v>
      </c>
      <c r="X3013" s="1011" t="s">
        <v>1331</v>
      </c>
      <c r="Y3013" s="1011" t="s">
        <v>1711</v>
      </c>
      <c r="AA3013" s="1011" t="s">
        <v>1712</v>
      </c>
      <c r="AB3013" s="1011" t="s">
        <v>140</v>
      </c>
    </row>
    <row r="3014" spans="1:28" x14ac:dyDescent="0.25">
      <c r="A3014" s="1011">
        <v>53755336</v>
      </c>
      <c r="B3014" s="1011" t="s">
        <v>1485</v>
      </c>
      <c r="C3014" s="1011" t="s">
        <v>1326</v>
      </c>
      <c r="D3014" s="1011" t="s">
        <v>1</v>
      </c>
      <c r="E3014" s="1011" t="s">
        <v>135</v>
      </c>
      <c r="F3014" s="1011" t="s">
        <v>38</v>
      </c>
      <c r="G3014" s="1011" t="s">
        <v>38</v>
      </c>
      <c r="H3014" s="1011" t="s">
        <v>529</v>
      </c>
      <c r="I3014" s="1011" t="s">
        <v>1382</v>
      </c>
      <c r="J3014" s="1011" t="s">
        <v>1383</v>
      </c>
      <c r="K3014" s="1011" t="s">
        <v>1329</v>
      </c>
      <c r="L3014" s="1011" t="s">
        <v>47</v>
      </c>
      <c r="M3014" s="1011" t="s">
        <v>198</v>
      </c>
      <c r="N3014" s="1011">
        <v>376</v>
      </c>
      <c r="O3014" s="1011">
        <v>160</v>
      </c>
      <c r="P3014" s="1011">
        <v>28122.86</v>
      </c>
      <c r="Q3014" s="1011">
        <v>176244.43</v>
      </c>
      <c r="R3014" s="1011">
        <v>8833.6739251599993</v>
      </c>
      <c r="S3014" s="1011">
        <v>3476.2799735100002</v>
      </c>
      <c r="T3014" s="1011">
        <v>13.25392516</v>
      </c>
      <c r="U3014" s="1011">
        <v>0</v>
      </c>
      <c r="V3014" s="1011">
        <v>8820.42</v>
      </c>
      <c r="W3014" s="1011" t="s">
        <v>1384</v>
      </c>
      <c r="X3014" s="1011" t="s">
        <v>1331</v>
      </c>
      <c r="Y3014" s="1011" t="s">
        <v>1486</v>
      </c>
      <c r="AA3014" s="1011" t="s">
        <v>1487</v>
      </c>
      <c r="AB3014" s="1011" t="s">
        <v>140</v>
      </c>
    </row>
    <row r="3015" spans="1:28" x14ac:dyDescent="0.25">
      <c r="A3015" s="1011">
        <v>13980131</v>
      </c>
      <c r="B3015" s="1011" t="s">
        <v>1619</v>
      </c>
      <c r="C3015" s="1011" t="s">
        <v>1326</v>
      </c>
      <c r="D3015" s="1011" t="s">
        <v>1</v>
      </c>
      <c r="E3015" s="1011" t="s">
        <v>135</v>
      </c>
      <c r="F3015" s="1011" t="s">
        <v>20</v>
      </c>
      <c r="G3015" s="1011" t="s">
        <v>20</v>
      </c>
      <c r="H3015" s="1011" t="s">
        <v>98</v>
      </c>
      <c r="I3015" s="1011" t="s">
        <v>1620</v>
      </c>
      <c r="J3015" s="1011" t="s">
        <v>1621</v>
      </c>
      <c r="K3015" s="1011" t="s">
        <v>1329</v>
      </c>
      <c r="L3015" s="1011" t="s">
        <v>47</v>
      </c>
      <c r="M3015" s="1011" t="s">
        <v>198</v>
      </c>
      <c r="N3015" s="1011">
        <v>148</v>
      </c>
      <c r="O3015" s="1011">
        <v>140</v>
      </c>
      <c r="P3015" s="1011">
        <v>4107.12</v>
      </c>
      <c r="Q3015" s="1011">
        <v>2715.24</v>
      </c>
      <c r="R3015" s="1011">
        <v>110.82</v>
      </c>
      <c r="S3015" s="1011">
        <v>428.51556778000003</v>
      </c>
      <c r="T3015" s="1011">
        <v>0</v>
      </c>
      <c r="U3015" s="1011">
        <v>0</v>
      </c>
      <c r="V3015" s="1011">
        <v>110.82</v>
      </c>
      <c r="W3015" s="1011" t="s">
        <v>1622</v>
      </c>
      <c r="X3015" s="1011" t="s">
        <v>1331</v>
      </c>
      <c r="Y3015" s="1011" t="s">
        <v>1623</v>
      </c>
      <c r="AA3015" s="1011" t="s">
        <v>1624</v>
      </c>
      <c r="AB3015" s="1011" t="s">
        <v>140</v>
      </c>
    </row>
    <row r="3016" spans="1:28" x14ac:dyDescent="0.25">
      <c r="A3016" s="1011">
        <v>34092536</v>
      </c>
      <c r="B3016" s="1011" t="s">
        <v>2194</v>
      </c>
      <c r="C3016" s="1011" t="s">
        <v>1326</v>
      </c>
      <c r="D3016" s="1011" t="s">
        <v>1</v>
      </c>
      <c r="E3016" s="1011" t="s">
        <v>135</v>
      </c>
      <c r="F3016" s="1011" t="s">
        <v>0</v>
      </c>
      <c r="G3016" s="1011" t="s">
        <v>0</v>
      </c>
      <c r="H3016" s="1011" t="s">
        <v>99</v>
      </c>
      <c r="I3016" s="1011" t="s">
        <v>2195</v>
      </c>
      <c r="J3016" s="1011" t="s">
        <v>1354</v>
      </c>
      <c r="K3016" s="1011" t="s">
        <v>1329</v>
      </c>
      <c r="L3016" s="1011" t="s">
        <v>47</v>
      </c>
      <c r="M3016" s="1011" t="s">
        <v>198</v>
      </c>
      <c r="N3016" s="1011">
        <v>346</v>
      </c>
      <c r="O3016" s="1011">
        <v>53</v>
      </c>
      <c r="P3016" s="1011">
        <v>6421.95</v>
      </c>
      <c r="Q3016" s="1011">
        <v>16826.189999999999</v>
      </c>
      <c r="R3016" s="1011">
        <v>3339.82</v>
      </c>
      <c r="S3016" s="1011">
        <v>2038.07576576</v>
      </c>
      <c r="T3016" s="1011">
        <v>0</v>
      </c>
      <c r="U3016" s="1011">
        <v>0</v>
      </c>
      <c r="V3016" s="1011">
        <v>3339.82</v>
      </c>
      <c r="W3016" s="1011" t="s">
        <v>1355</v>
      </c>
      <c r="X3016" s="1011" t="s">
        <v>1331</v>
      </c>
      <c r="Y3016" s="1011" t="s">
        <v>2196</v>
      </c>
      <c r="Z3016" s="1011" t="s">
        <v>2197</v>
      </c>
      <c r="AA3016" s="1011" t="s">
        <v>2198</v>
      </c>
      <c r="AB3016" s="1011" t="s">
        <v>140</v>
      </c>
    </row>
    <row r="3017" spans="1:28" x14ac:dyDescent="0.25">
      <c r="A3017" s="1011">
        <v>63770606</v>
      </c>
      <c r="B3017" s="1011" t="s">
        <v>2426</v>
      </c>
      <c r="C3017" s="1011" t="s">
        <v>1326</v>
      </c>
      <c r="D3017" s="1011" t="s">
        <v>1</v>
      </c>
      <c r="E3017" s="1011" t="s">
        <v>135</v>
      </c>
      <c r="F3017" s="1011" t="s">
        <v>36</v>
      </c>
      <c r="G3017" s="1011" t="s">
        <v>36</v>
      </c>
      <c r="H3017" s="1011" t="s">
        <v>95</v>
      </c>
      <c r="I3017" s="1011" t="s">
        <v>2427</v>
      </c>
      <c r="J3017" s="1011" t="s">
        <v>2428</v>
      </c>
      <c r="K3017" s="1011" t="s">
        <v>1329</v>
      </c>
      <c r="L3017" s="1011" t="s">
        <v>47</v>
      </c>
      <c r="M3017" s="1011" t="s">
        <v>198</v>
      </c>
      <c r="N3017" s="1011">
        <v>16</v>
      </c>
      <c r="O3017" s="1011">
        <v>15</v>
      </c>
      <c r="P3017" s="1011">
        <v>256.32</v>
      </c>
      <c r="Q3017" s="1011">
        <v>812.55</v>
      </c>
      <c r="R3017" s="1011">
        <v>323.52</v>
      </c>
      <c r="S3017" s="1011">
        <v>218.08331949000001</v>
      </c>
      <c r="T3017" s="1011">
        <v>0</v>
      </c>
      <c r="U3017" s="1011">
        <v>0</v>
      </c>
      <c r="V3017" s="1011">
        <v>323.52</v>
      </c>
      <c r="W3017" s="1011" t="s">
        <v>2429</v>
      </c>
      <c r="X3017" s="1011" t="s">
        <v>2430</v>
      </c>
      <c r="Y3017" s="1011" t="s">
        <v>2431</v>
      </c>
      <c r="AA3017" s="1011" t="s">
        <v>2432</v>
      </c>
      <c r="AB3017" s="1011" t="s">
        <v>140</v>
      </c>
    </row>
    <row r="3018" spans="1:28" x14ac:dyDescent="0.25">
      <c r="A3018" s="1011">
        <v>23753668</v>
      </c>
      <c r="B3018" s="1011" t="s">
        <v>2570</v>
      </c>
      <c r="C3018" s="1011" t="s">
        <v>1326</v>
      </c>
      <c r="D3018" s="1011" t="s">
        <v>1</v>
      </c>
      <c r="E3018" s="1011" t="s">
        <v>135</v>
      </c>
      <c r="F3018" s="1011" t="s">
        <v>6</v>
      </c>
      <c r="G3018" s="1011" t="s">
        <v>6</v>
      </c>
      <c r="H3018" s="1011" t="s">
        <v>93</v>
      </c>
      <c r="I3018" s="1011" t="s">
        <v>2571</v>
      </c>
      <c r="J3018" s="1011" t="s">
        <v>2572</v>
      </c>
      <c r="K3018" s="1011" t="s">
        <v>1329</v>
      </c>
      <c r="L3018" s="1011" t="s">
        <v>47</v>
      </c>
      <c r="M3018" s="1011" t="s">
        <v>198</v>
      </c>
      <c r="N3018" s="1011">
        <v>89</v>
      </c>
      <c r="O3018" s="1011">
        <v>19</v>
      </c>
      <c r="P3018" s="1011">
        <v>759.07</v>
      </c>
      <c r="Q3018" s="1011">
        <v>2686.99</v>
      </c>
      <c r="R3018" s="1011">
        <v>1090.03</v>
      </c>
      <c r="S3018" s="1011">
        <v>400.44374551999999</v>
      </c>
      <c r="T3018" s="1011">
        <v>0</v>
      </c>
      <c r="U3018" s="1011">
        <v>0</v>
      </c>
      <c r="V3018" s="1011">
        <v>1090.03</v>
      </c>
      <c r="W3018" s="1011" t="s">
        <v>2573</v>
      </c>
      <c r="X3018" s="1011" t="s">
        <v>1331</v>
      </c>
      <c r="Y3018" s="1011" t="s">
        <v>2574</v>
      </c>
      <c r="AA3018" s="1011" t="s">
        <v>2575</v>
      </c>
      <c r="AB3018" s="1011" t="s">
        <v>140</v>
      </c>
    </row>
    <row r="3019" spans="1:28" x14ac:dyDescent="0.25">
      <c r="A3019" s="1011">
        <v>3753498</v>
      </c>
      <c r="B3019" s="1011" t="s">
        <v>2543</v>
      </c>
      <c r="C3019" s="1011" t="s">
        <v>1326</v>
      </c>
      <c r="D3019" s="1011" t="s">
        <v>1</v>
      </c>
      <c r="E3019" s="1011" t="s">
        <v>135</v>
      </c>
      <c r="F3019" s="1011" t="s">
        <v>6</v>
      </c>
      <c r="G3019" s="1011" t="s">
        <v>6</v>
      </c>
      <c r="H3019" s="1011" t="s">
        <v>94</v>
      </c>
      <c r="I3019" s="1011" t="s">
        <v>2544</v>
      </c>
      <c r="J3019" s="1011" t="s">
        <v>1868</v>
      </c>
      <c r="K3019" s="1011" t="s">
        <v>1329</v>
      </c>
      <c r="L3019" s="1011" t="s">
        <v>47</v>
      </c>
      <c r="M3019" s="1011" t="s">
        <v>198</v>
      </c>
      <c r="N3019" s="1011">
        <v>312.5</v>
      </c>
      <c r="O3019" s="1011">
        <v>160.25</v>
      </c>
      <c r="P3019" s="1011">
        <v>9836.83</v>
      </c>
      <c r="Q3019" s="1011">
        <v>6904.4</v>
      </c>
      <c r="R3019" s="1011">
        <v>896.92</v>
      </c>
      <c r="S3019" s="1011">
        <v>947.29360651000002</v>
      </c>
      <c r="T3019" s="1011">
        <v>0</v>
      </c>
      <c r="U3019" s="1011">
        <v>0</v>
      </c>
      <c r="V3019" s="1011">
        <v>896.92</v>
      </c>
      <c r="W3019" s="1011" t="s">
        <v>1869</v>
      </c>
      <c r="X3019" s="1011" t="s">
        <v>1331</v>
      </c>
      <c r="Y3019" s="1011" t="s">
        <v>2545</v>
      </c>
      <c r="AA3019" s="1011" t="s">
        <v>2546</v>
      </c>
      <c r="AB3019" s="1011" t="s">
        <v>140</v>
      </c>
    </row>
    <row r="3020" spans="1:28" x14ac:dyDescent="0.25">
      <c r="A3020" s="1011">
        <v>14163976</v>
      </c>
      <c r="B3020" s="1011" t="s">
        <v>1636</v>
      </c>
      <c r="C3020" s="1011" t="s">
        <v>1326</v>
      </c>
      <c r="D3020" s="1011" t="s">
        <v>1</v>
      </c>
      <c r="E3020" s="1011" t="s">
        <v>135</v>
      </c>
      <c r="F3020" s="1011" t="s">
        <v>6</v>
      </c>
      <c r="G3020" s="1011" t="s">
        <v>6</v>
      </c>
      <c r="H3020" s="1011" t="s">
        <v>104</v>
      </c>
      <c r="I3020" s="1011" t="s">
        <v>1637</v>
      </c>
      <c r="J3020" s="1011" t="s">
        <v>1360</v>
      </c>
      <c r="K3020" s="1011" t="s">
        <v>1329</v>
      </c>
      <c r="L3020" s="1011" t="s">
        <v>47</v>
      </c>
      <c r="M3020" s="1011" t="s">
        <v>198</v>
      </c>
      <c r="N3020" s="1011">
        <v>86</v>
      </c>
      <c r="O3020" s="1011">
        <v>85</v>
      </c>
      <c r="P3020" s="1011">
        <v>2319.54</v>
      </c>
      <c r="Q3020" s="1011">
        <v>6711</v>
      </c>
      <c r="R3020" s="1011">
        <v>913.1</v>
      </c>
      <c r="S3020" s="1011">
        <v>846.85877715000004</v>
      </c>
      <c r="T3020" s="1011">
        <v>0</v>
      </c>
      <c r="U3020" s="1011">
        <v>0</v>
      </c>
      <c r="V3020" s="1011">
        <v>913.1</v>
      </c>
      <c r="W3020" s="1011" t="s">
        <v>1361</v>
      </c>
      <c r="X3020" s="1011" t="s">
        <v>1331</v>
      </c>
      <c r="Y3020" s="1011" t="s">
        <v>1638</v>
      </c>
      <c r="AA3020" s="1011" t="s">
        <v>1639</v>
      </c>
      <c r="AB3020" s="1011" t="s">
        <v>140</v>
      </c>
    </row>
    <row r="3021" spans="1:28" x14ac:dyDescent="0.25">
      <c r="A3021" s="1011">
        <v>3757507</v>
      </c>
      <c r="B3021" s="1011" t="s">
        <v>1902</v>
      </c>
      <c r="C3021" s="1011" t="s">
        <v>1326</v>
      </c>
      <c r="D3021" s="1011" t="s">
        <v>1</v>
      </c>
      <c r="E3021" s="1011" t="s">
        <v>135</v>
      </c>
      <c r="F3021" s="1011" t="s">
        <v>14</v>
      </c>
      <c r="G3021" s="1011" t="s">
        <v>14</v>
      </c>
      <c r="H3021" s="1011" t="s">
        <v>90</v>
      </c>
      <c r="I3021" s="1011" t="s">
        <v>1903</v>
      </c>
      <c r="J3021" s="1011" t="s">
        <v>1904</v>
      </c>
      <c r="K3021" s="1011" t="s">
        <v>1329</v>
      </c>
      <c r="L3021" s="1011" t="s">
        <v>47</v>
      </c>
      <c r="M3021" s="1011" t="s">
        <v>198</v>
      </c>
      <c r="N3021" s="1011">
        <v>521</v>
      </c>
      <c r="O3021" s="1011">
        <v>191</v>
      </c>
      <c r="P3021" s="1011">
        <v>5349.24</v>
      </c>
      <c r="Q3021" s="1011">
        <v>20958.55</v>
      </c>
      <c r="R3021" s="1011">
        <v>3861.64</v>
      </c>
      <c r="S3021" s="1011">
        <v>1951.1616830999999</v>
      </c>
      <c r="T3021" s="1011">
        <v>0</v>
      </c>
      <c r="U3021" s="1011">
        <v>0</v>
      </c>
      <c r="V3021" s="1011">
        <v>3861.64</v>
      </c>
      <c r="W3021" s="1011" t="s">
        <v>1905</v>
      </c>
      <c r="X3021" s="1011" t="s">
        <v>1331</v>
      </c>
      <c r="Y3021" s="1011" t="s">
        <v>1906</v>
      </c>
      <c r="AA3021" s="1011" t="s">
        <v>1907</v>
      </c>
      <c r="AB3021" s="1011" t="s">
        <v>140</v>
      </c>
    </row>
    <row r="3022" spans="1:28" x14ac:dyDescent="0.25">
      <c r="A3022" s="1011">
        <v>93797231</v>
      </c>
      <c r="B3022" s="1011" t="s">
        <v>1497</v>
      </c>
      <c r="C3022" s="1011" t="s">
        <v>1326</v>
      </c>
      <c r="D3022" s="1011" t="s">
        <v>1</v>
      </c>
      <c r="E3022" s="1011" t="s">
        <v>135</v>
      </c>
      <c r="F3022" s="1011" t="s">
        <v>11</v>
      </c>
      <c r="G3022" s="1011" t="s">
        <v>11</v>
      </c>
      <c r="H3022" s="1011" t="s">
        <v>99</v>
      </c>
      <c r="I3022" s="1011" t="s">
        <v>1498</v>
      </c>
      <c r="J3022" s="1011" t="s">
        <v>1499</v>
      </c>
      <c r="K3022" s="1011" t="s">
        <v>1329</v>
      </c>
      <c r="L3022" s="1011" t="s">
        <v>47</v>
      </c>
      <c r="M3022" s="1011" t="s">
        <v>198</v>
      </c>
      <c r="N3022" s="1011">
        <v>751</v>
      </c>
      <c r="O3022" s="1011">
        <v>35</v>
      </c>
      <c r="P3022" s="1011">
        <v>7942.5</v>
      </c>
      <c r="Q3022" s="1011">
        <v>22752.29</v>
      </c>
      <c r="R3022" s="1011">
        <v>1576.58</v>
      </c>
      <c r="S3022" s="1011">
        <v>1938.8047000700001</v>
      </c>
      <c r="T3022" s="1011">
        <v>0</v>
      </c>
      <c r="U3022" s="1011">
        <v>841.72</v>
      </c>
      <c r="V3022" s="1011">
        <v>2418.3000000000002</v>
      </c>
      <c r="W3022" s="1011" t="s">
        <v>1361</v>
      </c>
      <c r="X3022" s="1011" t="s">
        <v>1331</v>
      </c>
      <c r="Y3022" s="1011" t="s">
        <v>1500</v>
      </c>
      <c r="AA3022" s="1011" t="s">
        <v>1501</v>
      </c>
      <c r="AB3022" s="1011" t="s">
        <v>140</v>
      </c>
    </row>
    <row r="3023" spans="1:28" x14ac:dyDescent="0.25">
      <c r="A3023" s="1011">
        <v>14054480</v>
      </c>
      <c r="B3023" s="1011" t="s">
        <v>2458</v>
      </c>
      <c r="C3023" s="1011" t="s">
        <v>1326</v>
      </c>
      <c r="D3023" s="1011" t="s">
        <v>1</v>
      </c>
      <c r="E3023" s="1011" t="s">
        <v>135</v>
      </c>
      <c r="F3023" s="1011" t="s">
        <v>34</v>
      </c>
      <c r="G3023" s="1011" t="s">
        <v>34</v>
      </c>
      <c r="H3023" s="1011" t="s">
        <v>95</v>
      </c>
      <c r="I3023" s="1011" t="s">
        <v>2459</v>
      </c>
      <c r="J3023" s="1011" t="s">
        <v>1421</v>
      </c>
      <c r="K3023" s="1011" t="s">
        <v>1329</v>
      </c>
      <c r="L3023" s="1011" t="s">
        <v>47</v>
      </c>
      <c r="M3023" s="1011" t="s">
        <v>198</v>
      </c>
      <c r="N3023" s="1011">
        <v>927</v>
      </c>
      <c r="O3023" s="1011">
        <v>561</v>
      </c>
      <c r="P3023" s="1011">
        <v>13026.75</v>
      </c>
      <c r="Q3023" s="1011">
        <v>40770.57</v>
      </c>
      <c r="R3023" s="1011">
        <v>3099.6059336200001</v>
      </c>
      <c r="S3023" s="1011">
        <v>13310.83164224</v>
      </c>
      <c r="T3023" s="1011">
        <v>-6.4066380000000006E-2</v>
      </c>
      <c r="U3023" s="1011">
        <v>1106.22</v>
      </c>
      <c r="V3023" s="1011">
        <v>4205.8900000000003</v>
      </c>
      <c r="W3023" s="1011" t="s">
        <v>1422</v>
      </c>
      <c r="X3023" s="1011" t="s">
        <v>1331</v>
      </c>
      <c r="Y3023" s="1011" t="s">
        <v>2460</v>
      </c>
      <c r="AA3023" s="1011" t="s">
        <v>2461</v>
      </c>
      <c r="AB3023" s="1011" t="s">
        <v>140</v>
      </c>
    </row>
    <row r="3024" spans="1:28" x14ac:dyDescent="0.25">
      <c r="A3024" s="1011">
        <v>64015894</v>
      </c>
      <c r="B3024" s="1011" t="s">
        <v>1325</v>
      </c>
      <c r="C3024" s="1011" t="s">
        <v>1326</v>
      </c>
      <c r="D3024" s="1011" t="s">
        <v>1</v>
      </c>
      <c r="E3024" s="1011" t="s">
        <v>135</v>
      </c>
      <c r="F3024" s="1011" t="s">
        <v>11</v>
      </c>
      <c r="G3024" s="1011" t="s">
        <v>11</v>
      </c>
      <c r="H3024" s="1011" t="s">
        <v>104</v>
      </c>
      <c r="I3024" s="1011" t="s">
        <v>1327</v>
      </c>
      <c r="J3024" s="1011" t="s">
        <v>1328</v>
      </c>
      <c r="K3024" s="1011" t="s">
        <v>1329</v>
      </c>
      <c r="L3024" s="1011" t="s">
        <v>47</v>
      </c>
      <c r="M3024" s="1011" t="s">
        <v>198</v>
      </c>
      <c r="N3024" s="1011">
        <v>39</v>
      </c>
      <c r="O3024" s="1011">
        <v>31</v>
      </c>
      <c r="P3024" s="1011">
        <v>978.97</v>
      </c>
      <c r="Q3024" s="1011">
        <v>1203.6500000000001</v>
      </c>
      <c r="R3024" s="1011">
        <v>133.96</v>
      </c>
      <c r="S3024" s="1011">
        <v>160.88825014</v>
      </c>
      <c r="T3024" s="1011">
        <v>0</v>
      </c>
      <c r="U3024" s="1011">
        <v>0</v>
      </c>
      <c r="V3024" s="1011">
        <v>133.96</v>
      </c>
      <c r="W3024" s="1011" t="s">
        <v>1330</v>
      </c>
      <c r="X3024" s="1011" t="s">
        <v>1331</v>
      </c>
      <c r="Y3024" s="1011" t="s">
        <v>1332</v>
      </c>
      <c r="AA3024" s="1011" t="s">
        <v>1333</v>
      </c>
      <c r="AB3024" s="1011" t="s">
        <v>140</v>
      </c>
    </row>
    <row r="3025" spans="1:28" x14ac:dyDescent="0.25">
      <c r="A3025" s="1011">
        <v>24079261</v>
      </c>
      <c r="B3025" s="1011" t="s">
        <v>2010</v>
      </c>
      <c r="C3025" s="1011" t="s">
        <v>1326</v>
      </c>
      <c r="D3025" s="1011" t="s">
        <v>1</v>
      </c>
      <c r="E3025" s="1011" t="s">
        <v>135</v>
      </c>
      <c r="F3025" s="1011" t="s">
        <v>14</v>
      </c>
      <c r="G3025" s="1011" t="s">
        <v>14</v>
      </c>
      <c r="H3025" s="1011" t="s">
        <v>530</v>
      </c>
      <c r="I3025" s="1011" t="s">
        <v>2011</v>
      </c>
      <c r="J3025" s="1011" t="s">
        <v>1439</v>
      </c>
      <c r="K3025" s="1011" t="s">
        <v>1329</v>
      </c>
      <c r="L3025" s="1011" t="s">
        <v>47</v>
      </c>
      <c r="M3025" s="1011" t="s">
        <v>198</v>
      </c>
      <c r="N3025" s="1011">
        <v>114</v>
      </c>
      <c r="O3025" s="1011">
        <v>110</v>
      </c>
      <c r="P3025" s="1011">
        <v>4463</v>
      </c>
      <c r="Q3025" s="1011">
        <v>11120.38</v>
      </c>
      <c r="R3025" s="1011">
        <v>1309.68000026</v>
      </c>
      <c r="S3025" s="1011">
        <v>1245.68310703</v>
      </c>
      <c r="T3025" s="1011">
        <v>2.6E-7</v>
      </c>
      <c r="U3025" s="1011">
        <v>0</v>
      </c>
      <c r="V3025" s="1011">
        <v>1309.68</v>
      </c>
      <c r="W3025" s="1011" t="s">
        <v>1440</v>
      </c>
      <c r="X3025" s="1011" t="s">
        <v>1331</v>
      </c>
      <c r="Y3025" s="1011" t="s">
        <v>2012</v>
      </c>
      <c r="AA3025" s="1011" t="s">
        <v>2013</v>
      </c>
      <c r="AB3025" s="1011" t="s">
        <v>140</v>
      </c>
    </row>
    <row r="3026" spans="1:28" x14ac:dyDescent="0.25">
      <c r="A3026" s="1011">
        <v>13904818</v>
      </c>
      <c r="B3026" s="1011" t="s">
        <v>2363</v>
      </c>
      <c r="C3026" s="1011" t="s">
        <v>1326</v>
      </c>
      <c r="D3026" s="1011" t="s">
        <v>1</v>
      </c>
      <c r="E3026" s="1011" t="s">
        <v>135</v>
      </c>
      <c r="F3026" s="1011" t="s">
        <v>6</v>
      </c>
      <c r="G3026" s="1011" t="s">
        <v>6</v>
      </c>
      <c r="H3026" s="1011" t="s">
        <v>101</v>
      </c>
      <c r="I3026" s="1011" t="s">
        <v>2364</v>
      </c>
      <c r="J3026" s="1011" t="s">
        <v>2365</v>
      </c>
      <c r="K3026" s="1011" t="s">
        <v>1329</v>
      </c>
      <c r="L3026" s="1011" t="s">
        <v>47</v>
      </c>
      <c r="M3026" s="1011" t="s">
        <v>198</v>
      </c>
      <c r="N3026" s="1011">
        <v>87</v>
      </c>
      <c r="O3026" s="1011">
        <v>64</v>
      </c>
      <c r="P3026" s="1011">
        <v>3120.63</v>
      </c>
      <c r="Q3026" s="1011">
        <v>2886.87</v>
      </c>
      <c r="R3026" s="1011">
        <v>364.73</v>
      </c>
      <c r="S3026" s="1011">
        <v>475.29531023999999</v>
      </c>
      <c r="T3026" s="1011">
        <v>0</v>
      </c>
      <c r="U3026" s="1011">
        <v>0</v>
      </c>
      <c r="V3026" s="1011">
        <v>364.73</v>
      </c>
      <c r="W3026" s="1011" t="s">
        <v>2366</v>
      </c>
      <c r="X3026" s="1011" t="s">
        <v>1331</v>
      </c>
      <c r="Y3026" s="1011" t="s">
        <v>2367</v>
      </c>
      <c r="AA3026" s="1011" t="s">
        <v>2368</v>
      </c>
      <c r="AB3026" s="1011" t="s">
        <v>140</v>
      </c>
    </row>
    <row r="3027" spans="1:28" x14ac:dyDescent="0.25">
      <c r="A3027" s="1011">
        <v>4162996</v>
      </c>
      <c r="B3027" s="1011" t="s">
        <v>1473</v>
      </c>
      <c r="C3027" s="1011" t="s">
        <v>1326</v>
      </c>
      <c r="D3027" s="1011" t="s">
        <v>1</v>
      </c>
      <c r="E3027" s="1011" t="s">
        <v>135</v>
      </c>
      <c r="F3027" s="1011" t="s">
        <v>34</v>
      </c>
      <c r="G3027" s="1011" t="s">
        <v>34</v>
      </c>
      <c r="H3027" s="1011" t="s">
        <v>91</v>
      </c>
      <c r="I3027" s="1011" t="s">
        <v>1474</v>
      </c>
      <c r="J3027" s="1011" t="s">
        <v>1475</v>
      </c>
      <c r="K3027" s="1011" t="s">
        <v>1329</v>
      </c>
      <c r="L3027" s="1011" t="s">
        <v>47</v>
      </c>
      <c r="M3027" s="1011" t="s">
        <v>198</v>
      </c>
      <c r="N3027" s="1011">
        <v>163</v>
      </c>
      <c r="O3027" s="1011">
        <v>136</v>
      </c>
      <c r="P3027" s="1011">
        <v>4049.32</v>
      </c>
      <c r="Q3027" s="1011">
        <v>9033.49</v>
      </c>
      <c r="R3027" s="1011">
        <v>1079.91532975</v>
      </c>
      <c r="S3027" s="1011">
        <v>681.64511107999999</v>
      </c>
      <c r="T3027" s="1011">
        <v>4.7553297499999996</v>
      </c>
      <c r="U3027" s="1011">
        <v>0</v>
      </c>
      <c r="V3027" s="1011">
        <v>1075.1600000000001</v>
      </c>
      <c r="W3027" s="1011" t="s">
        <v>1476</v>
      </c>
      <c r="X3027" s="1011" t="s">
        <v>1331</v>
      </c>
      <c r="Y3027" s="1011" t="s">
        <v>1477</v>
      </c>
      <c r="AA3027" s="1011" t="s">
        <v>1478</v>
      </c>
      <c r="AB3027" s="1011" t="s">
        <v>140</v>
      </c>
    </row>
    <row r="3028" spans="1:28" x14ac:dyDescent="0.25">
      <c r="A3028" s="1011">
        <v>54235049</v>
      </c>
      <c r="B3028" s="1011" t="s">
        <v>2171</v>
      </c>
      <c r="C3028" s="1011" t="s">
        <v>1326</v>
      </c>
      <c r="D3028" s="1011" t="s">
        <v>1</v>
      </c>
      <c r="E3028" s="1011" t="s">
        <v>135</v>
      </c>
      <c r="F3028" s="1011" t="s">
        <v>62</v>
      </c>
      <c r="G3028" s="1011" t="s">
        <v>62</v>
      </c>
      <c r="H3028" s="1011" t="s">
        <v>102</v>
      </c>
      <c r="I3028" s="1011" t="s">
        <v>2172</v>
      </c>
      <c r="J3028" s="1011" t="s">
        <v>2173</v>
      </c>
      <c r="K3028" s="1011" t="s">
        <v>1329</v>
      </c>
      <c r="L3028" s="1011" t="s">
        <v>47</v>
      </c>
      <c r="M3028" s="1011" t="s">
        <v>198</v>
      </c>
      <c r="N3028" s="1011">
        <v>249</v>
      </c>
      <c r="O3028" s="1011">
        <v>54</v>
      </c>
      <c r="P3028" s="1011">
        <v>10896.71</v>
      </c>
      <c r="Q3028" s="1011">
        <v>16496.96</v>
      </c>
      <c r="R3028" s="1011">
        <v>1058.32660169</v>
      </c>
      <c r="S3028" s="1011">
        <v>162.64235761</v>
      </c>
      <c r="T3028" s="1011">
        <v>28.876601690000001</v>
      </c>
      <c r="U3028" s="1011">
        <v>0</v>
      </c>
      <c r="V3028" s="1011">
        <v>1029.45</v>
      </c>
      <c r="W3028" s="1011" t="s">
        <v>2174</v>
      </c>
      <c r="X3028" s="1011" t="s">
        <v>2175</v>
      </c>
      <c r="Y3028" s="1011" t="s">
        <v>2176</v>
      </c>
      <c r="AA3028" s="1011" t="s">
        <v>2177</v>
      </c>
      <c r="AB3028" s="1011" t="s">
        <v>140</v>
      </c>
    </row>
    <row r="3029" spans="1:28" x14ac:dyDescent="0.25">
      <c r="A3029" s="1011">
        <v>73968232</v>
      </c>
      <c r="B3029" s="1011" t="s">
        <v>1896</v>
      </c>
      <c r="C3029" s="1011" t="s">
        <v>1326</v>
      </c>
      <c r="D3029" s="1011" t="s">
        <v>1</v>
      </c>
      <c r="E3029" s="1011" t="s">
        <v>135</v>
      </c>
      <c r="F3029" s="1011" t="s">
        <v>20</v>
      </c>
      <c r="G3029" s="1011" t="s">
        <v>20</v>
      </c>
      <c r="H3029" s="1011" t="s">
        <v>530</v>
      </c>
      <c r="I3029" s="1011" t="s">
        <v>1897</v>
      </c>
      <c r="J3029" s="1011" t="s">
        <v>1898</v>
      </c>
      <c r="K3029" s="1011" t="s">
        <v>1329</v>
      </c>
      <c r="L3029" s="1011" t="s">
        <v>47</v>
      </c>
      <c r="M3029" s="1011" t="s">
        <v>198</v>
      </c>
      <c r="N3029" s="1011">
        <v>76</v>
      </c>
      <c r="O3029" s="1011">
        <v>76</v>
      </c>
      <c r="P3029" s="1011">
        <v>4676.22</v>
      </c>
      <c r="Q3029" s="1011">
        <v>11687.88</v>
      </c>
      <c r="R3029" s="1011">
        <v>-20.22</v>
      </c>
      <c r="S3029" s="1011">
        <v>833.47793082999999</v>
      </c>
      <c r="T3029" s="1011">
        <v>0</v>
      </c>
      <c r="U3029" s="1011">
        <v>0</v>
      </c>
      <c r="V3029" s="1011">
        <v>-20.22</v>
      </c>
      <c r="W3029" s="1011" t="s">
        <v>1899</v>
      </c>
      <c r="X3029" s="1011" t="s">
        <v>1331</v>
      </c>
      <c r="Y3029" s="1011" t="s">
        <v>1900</v>
      </c>
      <c r="AA3029" s="1011" t="s">
        <v>1901</v>
      </c>
      <c r="AB3029" s="1011" t="s">
        <v>140</v>
      </c>
    </row>
    <row r="3030" spans="1:28" x14ac:dyDescent="0.25">
      <c r="A3030" s="1011">
        <v>83766972</v>
      </c>
      <c r="B3030" s="1011" t="s">
        <v>2230</v>
      </c>
      <c r="C3030" s="1011" t="s">
        <v>1326</v>
      </c>
      <c r="D3030" s="1011" t="s">
        <v>1</v>
      </c>
      <c r="E3030" s="1011" t="s">
        <v>135</v>
      </c>
      <c r="F3030" s="1011" t="s">
        <v>0</v>
      </c>
      <c r="G3030" s="1011" t="s">
        <v>0</v>
      </c>
      <c r="H3030" s="1011" t="s">
        <v>101</v>
      </c>
      <c r="I3030" s="1011" t="s">
        <v>1327</v>
      </c>
      <c r="J3030" s="1011" t="s">
        <v>1328</v>
      </c>
      <c r="K3030" s="1011" t="s">
        <v>1329</v>
      </c>
      <c r="L3030" s="1011" t="s">
        <v>47</v>
      </c>
      <c r="M3030" s="1011" t="s">
        <v>198</v>
      </c>
      <c r="N3030" s="1011">
        <v>594</v>
      </c>
      <c r="O3030" s="1011">
        <v>440</v>
      </c>
      <c r="P3030" s="1011">
        <v>24764.54</v>
      </c>
      <c r="Q3030" s="1011">
        <v>17254.98</v>
      </c>
      <c r="R3030" s="1011">
        <v>1323.92</v>
      </c>
      <c r="S3030" s="1011">
        <v>3023.8317566400001</v>
      </c>
      <c r="T3030" s="1011">
        <v>0</v>
      </c>
      <c r="U3030" s="1011">
        <v>0</v>
      </c>
      <c r="V3030" s="1011">
        <v>1323.92</v>
      </c>
      <c r="W3030" s="1011" t="s">
        <v>1330</v>
      </c>
      <c r="X3030" s="1011" t="s">
        <v>1331</v>
      </c>
      <c r="Y3030" s="1011" t="s">
        <v>2231</v>
      </c>
      <c r="AA3030" s="1011" t="s">
        <v>2232</v>
      </c>
      <c r="AB3030" s="1011" t="s">
        <v>140</v>
      </c>
    </row>
    <row r="3031" spans="1:28" x14ac:dyDescent="0.25">
      <c r="A3031" s="1011">
        <v>14077846</v>
      </c>
      <c r="B3031" s="1011" t="s">
        <v>2078</v>
      </c>
      <c r="C3031" s="1011" t="s">
        <v>1326</v>
      </c>
      <c r="D3031" s="1011" t="s">
        <v>1</v>
      </c>
      <c r="E3031" s="1011" t="s">
        <v>135</v>
      </c>
      <c r="F3031" s="1011" t="s">
        <v>9</v>
      </c>
      <c r="G3031" s="1011" t="s">
        <v>9</v>
      </c>
      <c r="H3031" s="1011" t="s">
        <v>90</v>
      </c>
      <c r="I3031" s="1011" t="s">
        <v>2079</v>
      </c>
      <c r="J3031" s="1011" t="s">
        <v>1463</v>
      </c>
      <c r="K3031" s="1011" t="s">
        <v>1329</v>
      </c>
      <c r="L3031" s="1011" t="s">
        <v>47</v>
      </c>
      <c r="M3031" s="1011" t="s">
        <v>198</v>
      </c>
      <c r="N3031" s="1011">
        <v>95</v>
      </c>
      <c r="O3031" s="1011">
        <v>61</v>
      </c>
      <c r="P3031" s="1011">
        <v>2244.5</v>
      </c>
      <c r="Q3031" s="1011">
        <v>4680.78</v>
      </c>
      <c r="R3031" s="1011">
        <v>830.77</v>
      </c>
      <c r="S3031" s="1011">
        <v>310.67279514000001</v>
      </c>
      <c r="T3031" s="1011">
        <v>0</v>
      </c>
      <c r="U3031" s="1011">
        <v>0</v>
      </c>
      <c r="V3031" s="1011">
        <v>830.77</v>
      </c>
      <c r="W3031" s="1011" t="s">
        <v>1464</v>
      </c>
      <c r="X3031" s="1011" t="s">
        <v>1331</v>
      </c>
      <c r="Y3031" s="1011" t="s">
        <v>2080</v>
      </c>
      <c r="AA3031" s="1011" t="s">
        <v>2081</v>
      </c>
      <c r="AB3031" s="1011" t="s">
        <v>140</v>
      </c>
    </row>
    <row r="3032" spans="1:28" x14ac:dyDescent="0.25">
      <c r="A3032" s="1011">
        <v>34152462</v>
      </c>
      <c r="B3032" s="1011" t="s">
        <v>2448</v>
      </c>
      <c r="C3032" s="1011" t="s">
        <v>1326</v>
      </c>
      <c r="D3032" s="1011" t="s">
        <v>1</v>
      </c>
      <c r="E3032" s="1011" t="s">
        <v>135</v>
      </c>
      <c r="F3032" s="1011" t="s">
        <v>62</v>
      </c>
      <c r="G3032" s="1011" t="s">
        <v>62</v>
      </c>
      <c r="H3032" s="1011" t="s">
        <v>101</v>
      </c>
      <c r="I3032" s="1011" t="s">
        <v>1353</v>
      </c>
      <c r="J3032" s="1011" t="s">
        <v>1354</v>
      </c>
      <c r="K3032" s="1011" t="s">
        <v>1329</v>
      </c>
      <c r="L3032" s="1011" t="s">
        <v>47</v>
      </c>
      <c r="M3032" s="1011" t="s">
        <v>198</v>
      </c>
      <c r="N3032" s="1011">
        <v>1186</v>
      </c>
      <c r="O3032" s="1011">
        <v>567</v>
      </c>
      <c r="P3032" s="1011">
        <v>46319.85</v>
      </c>
      <c r="Q3032" s="1011">
        <v>44692.57</v>
      </c>
      <c r="R3032" s="1011">
        <v>107.2</v>
      </c>
      <c r="S3032" s="1011">
        <v>8323.5885189500004</v>
      </c>
      <c r="T3032" s="1011">
        <v>0</v>
      </c>
      <c r="U3032" s="1011">
        <v>3055.93</v>
      </c>
      <c r="V3032" s="1011">
        <v>3163.13</v>
      </c>
      <c r="W3032" s="1011" t="s">
        <v>1355</v>
      </c>
      <c r="X3032" s="1011" t="s">
        <v>1331</v>
      </c>
      <c r="Y3032" s="1011" t="s">
        <v>2449</v>
      </c>
      <c r="Z3032" s="1011" t="s">
        <v>2450</v>
      </c>
      <c r="AA3032" s="1011" t="s">
        <v>2451</v>
      </c>
      <c r="AB3032" s="1011" t="s">
        <v>140</v>
      </c>
    </row>
    <row r="3033" spans="1:28" x14ac:dyDescent="0.25">
      <c r="A3033" s="1011">
        <v>73754517</v>
      </c>
      <c r="B3033" s="1011" t="s">
        <v>2553</v>
      </c>
      <c r="C3033" s="1011" t="s">
        <v>1326</v>
      </c>
      <c r="D3033" s="1011" t="s">
        <v>1</v>
      </c>
      <c r="E3033" s="1011" t="s">
        <v>135</v>
      </c>
      <c r="F3033" s="1011" t="s">
        <v>34</v>
      </c>
      <c r="G3033" s="1011" t="s">
        <v>34</v>
      </c>
      <c r="H3033" s="1011" t="s">
        <v>102</v>
      </c>
      <c r="I3033" s="1011" t="s">
        <v>2554</v>
      </c>
      <c r="J3033" s="1011" t="s">
        <v>2555</v>
      </c>
      <c r="K3033" s="1011" t="s">
        <v>1329</v>
      </c>
      <c r="L3033" s="1011" t="s">
        <v>47</v>
      </c>
      <c r="M3033" s="1011" t="s">
        <v>198</v>
      </c>
      <c r="N3033" s="1011">
        <v>40.166699999999999</v>
      </c>
      <c r="O3033" s="1011">
        <v>8.1667000000000005</v>
      </c>
      <c r="P3033" s="1011">
        <v>1076.17</v>
      </c>
      <c r="Q3033" s="1011">
        <v>1978.13</v>
      </c>
      <c r="R3033" s="1011">
        <v>128.29</v>
      </c>
      <c r="S3033" s="1011">
        <v>124.13280405</v>
      </c>
      <c r="T3033" s="1011">
        <v>0</v>
      </c>
      <c r="U3033" s="1011">
        <v>0</v>
      </c>
      <c r="V3033" s="1011">
        <v>128.29</v>
      </c>
      <c r="W3033" s="1011" t="s">
        <v>2556</v>
      </c>
      <c r="X3033" s="1011" t="s">
        <v>1331</v>
      </c>
      <c r="Y3033" s="1011" t="s">
        <v>2557</v>
      </c>
      <c r="AA3033" s="1011" t="s">
        <v>2558</v>
      </c>
      <c r="AB3033" s="1011" t="s">
        <v>140</v>
      </c>
    </row>
    <row r="3034" spans="1:28" x14ac:dyDescent="0.25">
      <c r="A3034" s="1011">
        <v>73754517</v>
      </c>
      <c r="B3034" s="1011" t="s">
        <v>2553</v>
      </c>
      <c r="C3034" s="1011" t="s">
        <v>1326</v>
      </c>
      <c r="D3034" s="1011" t="s">
        <v>1</v>
      </c>
      <c r="E3034" s="1011" t="s">
        <v>135</v>
      </c>
      <c r="F3034" s="1011" t="s">
        <v>34</v>
      </c>
      <c r="G3034" s="1011" t="s">
        <v>34</v>
      </c>
      <c r="H3034" s="1011" t="s">
        <v>101</v>
      </c>
      <c r="I3034" s="1011" t="s">
        <v>2554</v>
      </c>
      <c r="J3034" s="1011" t="s">
        <v>2555</v>
      </c>
      <c r="K3034" s="1011" t="s">
        <v>1329</v>
      </c>
      <c r="L3034" s="1011" t="s">
        <v>47</v>
      </c>
      <c r="M3034" s="1011" t="s">
        <v>198</v>
      </c>
      <c r="N3034" s="1011">
        <v>30</v>
      </c>
      <c r="O3034" s="1011">
        <v>22</v>
      </c>
      <c r="P3034" s="1011">
        <v>972.5</v>
      </c>
      <c r="Q3034" s="1011">
        <v>1354.33</v>
      </c>
      <c r="R3034" s="1011">
        <v>90.88</v>
      </c>
      <c r="S3034" s="1011">
        <v>322.46271797999998</v>
      </c>
      <c r="T3034" s="1011">
        <v>0</v>
      </c>
      <c r="U3034" s="1011">
        <v>0</v>
      </c>
      <c r="V3034" s="1011">
        <v>90.88</v>
      </c>
      <c r="W3034" s="1011" t="s">
        <v>2556</v>
      </c>
      <c r="X3034" s="1011" t="s">
        <v>1331</v>
      </c>
      <c r="Y3034" s="1011" t="s">
        <v>2557</v>
      </c>
      <c r="AA3034" s="1011" t="s">
        <v>2558</v>
      </c>
      <c r="AB3034" s="1011" t="s">
        <v>140</v>
      </c>
    </row>
    <row r="3035" spans="1:28" x14ac:dyDescent="0.25">
      <c r="A3035" s="1011">
        <v>74163817</v>
      </c>
      <c r="B3035" s="1011" t="s">
        <v>2282</v>
      </c>
      <c r="C3035" s="1011" t="s">
        <v>1326</v>
      </c>
      <c r="D3035" s="1011" t="s">
        <v>1</v>
      </c>
      <c r="E3035" s="1011" t="s">
        <v>135</v>
      </c>
      <c r="F3035" s="1011" t="s">
        <v>11</v>
      </c>
      <c r="G3035" s="1011" t="s">
        <v>11</v>
      </c>
      <c r="H3035" s="1011" t="s">
        <v>99</v>
      </c>
      <c r="I3035" s="1011" t="s">
        <v>2283</v>
      </c>
      <c r="J3035" s="1011" t="s">
        <v>1693</v>
      </c>
      <c r="K3035" s="1011" t="s">
        <v>1329</v>
      </c>
      <c r="L3035" s="1011" t="s">
        <v>47</v>
      </c>
      <c r="M3035" s="1011" t="s">
        <v>198</v>
      </c>
      <c r="N3035" s="1011">
        <v>55</v>
      </c>
      <c r="O3035" s="1011">
        <v>3</v>
      </c>
      <c r="P3035" s="1011">
        <v>654</v>
      </c>
      <c r="Q3035" s="1011">
        <v>2199.11</v>
      </c>
      <c r="R3035" s="1011">
        <v>448.23</v>
      </c>
      <c r="S3035" s="1011">
        <v>163.32282731999999</v>
      </c>
      <c r="T3035" s="1011">
        <v>0</v>
      </c>
      <c r="U3035" s="1011">
        <v>0</v>
      </c>
      <c r="V3035" s="1011">
        <v>448.23</v>
      </c>
      <c r="W3035" s="1011" t="s">
        <v>1694</v>
      </c>
      <c r="X3035" s="1011" t="s">
        <v>1331</v>
      </c>
      <c r="Y3035" s="1011" t="s">
        <v>2284</v>
      </c>
      <c r="AA3035" s="1011" t="s">
        <v>2285</v>
      </c>
      <c r="AB3035" s="1011" t="s">
        <v>140</v>
      </c>
    </row>
    <row r="3036" spans="1:28" x14ac:dyDescent="0.25">
      <c r="A3036" s="1011">
        <v>24106957</v>
      </c>
      <c r="B3036" s="1011" t="s">
        <v>1381</v>
      </c>
      <c r="C3036" s="1011" t="s">
        <v>1326</v>
      </c>
      <c r="D3036" s="1011" t="s">
        <v>1</v>
      </c>
      <c r="E3036" s="1011" t="s">
        <v>135</v>
      </c>
      <c r="F3036" s="1011" t="s">
        <v>15</v>
      </c>
      <c r="G3036" s="1011" t="s">
        <v>15</v>
      </c>
      <c r="H3036" s="1011" t="s">
        <v>92</v>
      </c>
      <c r="I3036" s="1011" t="s">
        <v>1382</v>
      </c>
      <c r="J3036" s="1011" t="s">
        <v>1383</v>
      </c>
      <c r="K3036" s="1011" t="s">
        <v>1329</v>
      </c>
      <c r="L3036" s="1011" t="s">
        <v>47</v>
      </c>
      <c r="M3036" s="1011" t="s">
        <v>198</v>
      </c>
      <c r="N3036" s="1011">
        <v>82</v>
      </c>
      <c r="O3036" s="1011">
        <v>78</v>
      </c>
      <c r="P3036" s="1011">
        <v>2780</v>
      </c>
      <c r="Q3036" s="1011">
        <v>2019.18</v>
      </c>
      <c r="R3036" s="1011">
        <v>65.73</v>
      </c>
      <c r="S3036" s="1011">
        <v>296.91448374999999</v>
      </c>
      <c r="T3036" s="1011">
        <v>0</v>
      </c>
      <c r="U3036" s="1011">
        <v>0</v>
      </c>
      <c r="V3036" s="1011">
        <v>65.73</v>
      </c>
      <c r="W3036" s="1011" t="s">
        <v>1384</v>
      </c>
      <c r="X3036" s="1011" t="s">
        <v>1331</v>
      </c>
      <c r="Y3036" s="1011" t="s">
        <v>1385</v>
      </c>
      <c r="AA3036" s="1011" t="s">
        <v>1386</v>
      </c>
      <c r="AB3036" s="1011" t="s">
        <v>140</v>
      </c>
    </row>
    <row r="3037" spans="1:28" x14ac:dyDescent="0.25">
      <c r="A3037" s="1011">
        <v>63757363</v>
      </c>
      <c r="B3037" s="1011" t="s">
        <v>1387</v>
      </c>
      <c r="C3037" s="1011" t="s">
        <v>1326</v>
      </c>
      <c r="D3037" s="1011" t="s">
        <v>1</v>
      </c>
      <c r="E3037" s="1011" t="s">
        <v>135</v>
      </c>
      <c r="F3037" s="1011" t="s">
        <v>0</v>
      </c>
      <c r="G3037" s="1011" t="s">
        <v>0</v>
      </c>
      <c r="H3037" s="1011" t="s">
        <v>98</v>
      </c>
      <c r="I3037" s="1011" t="s">
        <v>1388</v>
      </c>
      <c r="J3037" s="1011" t="s">
        <v>1389</v>
      </c>
      <c r="K3037" s="1011" t="s">
        <v>1329</v>
      </c>
      <c r="L3037" s="1011" t="s">
        <v>47</v>
      </c>
      <c r="M3037" s="1011" t="s">
        <v>198</v>
      </c>
      <c r="N3037" s="1011">
        <v>206.8888</v>
      </c>
      <c r="O3037" s="1011">
        <v>205.8888</v>
      </c>
      <c r="P3037" s="1011">
        <v>6399.21</v>
      </c>
      <c r="Q3037" s="1011">
        <v>3647.64</v>
      </c>
      <c r="R3037" s="1011">
        <v>240.04</v>
      </c>
      <c r="S3037" s="1011">
        <v>562.34111187999997</v>
      </c>
      <c r="T3037" s="1011">
        <v>0</v>
      </c>
      <c r="U3037" s="1011">
        <v>0</v>
      </c>
      <c r="V3037" s="1011">
        <v>240.04</v>
      </c>
      <c r="W3037" s="1011" t="s">
        <v>1390</v>
      </c>
      <c r="X3037" s="1011" t="s">
        <v>1331</v>
      </c>
      <c r="Y3037" s="1011" t="s">
        <v>1391</v>
      </c>
      <c r="AA3037" s="1011" t="s">
        <v>1392</v>
      </c>
      <c r="AB3037" s="1011" t="s">
        <v>140</v>
      </c>
    </row>
    <row r="3038" spans="1:28" x14ac:dyDescent="0.25">
      <c r="A3038" s="1011">
        <v>83755538</v>
      </c>
      <c r="B3038" s="1011" t="s">
        <v>1738</v>
      </c>
      <c r="C3038" s="1011" t="s">
        <v>417</v>
      </c>
      <c r="D3038" s="1011" t="s">
        <v>113</v>
      </c>
      <c r="E3038" s="1011" t="s">
        <v>135</v>
      </c>
      <c r="F3038" s="1011" t="s">
        <v>267</v>
      </c>
      <c r="G3038" s="1011" t="s">
        <v>1687</v>
      </c>
      <c r="H3038" s="1011" t="s">
        <v>97</v>
      </c>
      <c r="I3038" s="1011" t="s">
        <v>1662</v>
      </c>
      <c r="J3038" s="1011" t="s">
        <v>1663</v>
      </c>
      <c r="K3038" s="1011" t="s">
        <v>1329</v>
      </c>
      <c r="L3038" s="1011" t="s">
        <v>47</v>
      </c>
      <c r="M3038" s="1011" t="s">
        <v>198</v>
      </c>
      <c r="N3038" s="1011">
        <v>111.33329999999999</v>
      </c>
      <c r="O3038" s="1011">
        <v>62.333300000000001</v>
      </c>
      <c r="P3038" s="1011">
        <v>2813.55</v>
      </c>
      <c r="Q3038" s="1011">
        <v>3519.9</v>
      </c>
      <c r="R3038" s="1011">
        <v>780.78830625000001</v>
      </c>
      <c r="S3038" s="1011">
        <v>536.94308051999997</v>
      </c>
      <c r="T3038" s="1011">
        <v>1.830625E-2</v>
      </c>
      <c r="U3038" s="1011">
        <v>0</v>
      </c>
      <c r="V3038" s="1011">
        <v>780.77</v>
      </c>
      <c r="W3038" s="1011" t="s">
        <v>1664</v>
      </c>
      <c r="X3038" s="1011" t="s">
        <v>1331</v>
      </c>
      <c r="Y3038" s="1011" t="s">
        <v>1739</v>
      </c>
      <c r="AA3038" s="1011" t="s">
        <v>1740</v>
      </c>
      <c r="AB3038" s="1011" t="s">
        <v>140</v>
      </c>
    </row>
    <row r="3039" spans="1:28" x14ac:dyDescent="0.25">
      <c r="A3039" s="1011">
        <v>83753855</v>
      </c>
      <c r="B3039" s="1011" t="s">
        <v>2151</v>
      </c>
      <c r="C3039" s="1011" t="s">
        <v>1326</v>
      </c>
      <c r="D3039" s="1011" t="s">
        <v>1</v>
      </c>
      <c r="E3039" s="1011" t="s">
        <v>135</v>
      </c>
      <c r="F3039" s="1011" t="s">
        <v>20</v>
      </c>
      <c r="G3039" s="1011" t="s">
        <v>20</v>
      </c>
      <c r="H3039" s="1011" t="s">
        <v>95</v>
      </c>
      <c r="I3039" s="1011" t="s">
        <v>1503</v>
      </c>
      <c r="J3039" s="1011" t="s">
        <v>1504</v>
      </c>
      <c r="K3039" s="1011" t="s">
        <v>1329</v>
      </c>
      <c r="L3039" s="1011" t="s">
        <v>47</v>
      </c>
      <c r="M3039" s="1011" t="s">
        <v>198</v>
      </c>
      <c r="N3039" s="1011">
        <v>197</v>
      </c>
      <c r="O3039" s="1011">
        <v>132</v>
      </c>
      <c r="P3039" s="1011">
        <v>2148.9899999999998</v>
      </c>
      <c r="Q3039" s="1011">
        <v>6320.01</v>
      </c>
      <c r="R3039" s="1011">
        <v>-314.23056188999999</v>
      </c>
      <c r="S3039" s="1011">
        <v>2263.1000079599999</v>
      </c>
      <c r="T3039" s="1011">
        <v>-1.0561890000000001E-2</v>
      </c>
      <c r="U3039" s="1011">
        <v>0</v>
      </c>
      <c r="V3039" s="1011">
        <v>-314.22000000000003</v>
      </c>
      <c r="W3039" s="1011" t="s">
        <v>1505</v>
      </c>
      <c r="X3039" s="1011" t="s">
        <v>1331</v>
      </c>
      <c r="Y3039" s="1011" t="s">
        <v>2152</v>
      </c>
      <c r="AA3039" s="1011" t="s">
        <v>2153</v>
      </c>
      <c r="AB3039" s="1011" t="s">
        <v>140</v>
      </c>
    </row>
    <row r="3040" spans="1:28" x14ac:dyDescent="0.25">
      <c r="A3040" s="1011">
        <v>63995401</v>
      </c>
      <c r="B3040" s="1011" t="s">
        <v>1419</v>
      </c>
      <c r="C3040" s="1011" t="s">
        <v>1326</v>
      </c>
      <c r="D3040" s="1011" t="s">
        <v>1</v>
      </c>
      <c r="E3040" s="1011" t="s">
        <v>135</v>
      </c>
      <c r="F3040" s="1011" t="s">
        <v>6</v>
      </c>
      <c r="G3040" s="1011" t="s">
        <v>6</v>
      </c>
      <c r="H3040" s="1011" t="s">
        <v>92</v>
      </c>
      <c r="I3040" s="1011" t="s">
        <v>1420</v>
      </c>
      <c r="J3040" s="1011" t="s">
        <v>1421</v>
      </c>
      <c r="K3040" s="1011" t="s">
        <v>1329</v>
      </c>
      <c r="L3040" s="1011" t="s">
        <v>47</v>
      </c>
      <c r="M3040" s="1011" t="s">
        <v>198</v>
      </c>
      <c r="N3040" s="1011">
        <v>153</v>
      </c>
      <c r="O3040" s="1011">
        <v>131</v>
      </c>
      <c r="P3040" s="1011">
        <v>3680.49</v>
      </c>
      <c r="Q3040" s="1011">
        <v>3594.32</v>
      </c>
      <c r="R3040" s="1011">
        <v>386.47</v>
      </c>
      <c r="S3040" s="1011">
        <v>446.60399293</v>
      </c>
      <c r="T3040" s="1011">
        <v>0</v>
      </c>
      <c r="U3040" s="1011">
        <v>0</v>
      </c>
      <c r="V3040" s="1011">
        <v>386.47</v>
      </c>
      <c r="W3040" s="1011" t="s">
        <v>1422</v>
      </c>
      <c r="X3040" s="1011" t="s">
        <v>1331</v>
      </c>
      <c r="Y3040" s="1011" t="s">
        <v>1423</v>
      </c>
      <c r="AA3040" s="1011" t="s">
        <v>1424</v>
      </c>
      <c r="AB3040" s="1011" t="s">
        <v>140</v>
      </c>
    </row>
    <row r="3041" spans="1:28" x14ac:dyDescent="0.25">
      <c r="A3041" s="1011">
        <v>13958731</v>
      </c>
      <c r="B3041" s="1011" t="s">
        <v>1548</v>
      </c>
      <c r="C3041" s="1011" t="s">
        <v>1326</v>
      </c>
      <c r="D3041" s="1011" t="s">
        <v>1</v>
      </c>
      <c r="E3041" s="1011" t="s">
        <v>135</v>
      </c>
      <c r="F3041" s="1011" t="s">
        <v>11</v>
      </c>
      <c r="G3041" s="1011" t="s">
        <v>11</v>
      </c>
      <c r="H3041" s="1011" t="s">
        <v>92</v>
      </c>
      <c r="I3041" s="1011" t="s">
        <v>1549</v>
      </c>
      <c r="J3041" s="1011" t="s">
        <v>1550</v>
      </c>
      <c r="K3041" s="1011" t="s">
        <v>1329</v>
      </c>
      <c r="L3041" s="1011" t="s">
        <v>47</v>
      </c>
      <c r="M3041" s="1011" t="s">
        <v>198</v>
      </c>
      <c r="N3041" s="1011">
        <v>91</v>
      </c>
      <c r="O3041" s="1011">
        <v>6</v>
      </c>
      <c r="P3041" s="1011">
        <v>1828.15</v>
      </c>
      <c r="Q3041" s="1011">
        <v>6849.65</v>
      </c>
      <c r="R3041" s="1011">
        <v>467.65</v>
      </c>
      <c r="S3041" s="1011">
        <v>178.19109918999999</v>
      </c>
      <c r="T3041" s="1011">
        <v>0</v>
      </c>
      <c r="U3041" s="1011">
        <v>0</v>
      </c>
      <c r="V3041" s="1011">
        <v>467.65</v>
      </c>
      <c r="W3041" s="1011" t="s">
        <v>1361</v>
      </c>
      <c r="X3041" s="1011" t="s">
        <v>1331</v>
      </c>
      <c r="Y3041" s="1011" t="s">
        <v>1551</v>
      </c>
      <c r="AA3041" s="1011" t="s">
        <v>1552</v>
      </c>
      <c r="AB3041" s="1011" t="s">
        <v>140</v>
      </c>
    </row>
    <row r="3042" spans="1:28" x14ac:dyDescent="0.25">
      <c r="A3042" s="1011">
        <v>93970044</v>
      </c>
      <c r="B3042" s="1011" t="s">
        <v>1775</v>
      </c>
      <c r="C3042" s="1011" t="s">
        <v>1326</v>
      </c>
      <c r="D3042" s="1011" t="s">
        <v>1</v>
      </c>
      <c r="E3042" s="1011" t="s">
        <v>135</v>
      </c>
      <c r="F3042" s="1011" t="s">
        <v>20</v>
      </c>
      <c r="G3042" s="1011" t="s">
        <v>20</v>
      </c>
      <c r="H3042" s="1011" t="s">
        <v>88</v>
      </c>
      <c r="I3042" s="1011" t="s">
        <v>1341</v>
      </c>
      <c r="J3042" s="1011" t="s">
        <v>1342</v>
      </c>
      <c r="K3042" s="1011" t="s">
        <v>1329</v>
      </c>
      <c r="L3042" s="1011" t="s">
        <v>47</v>
      </c>
      <c r="M3042" s="1011" t="s">
        <v>198</v>
      </c>
      <c r="N3042" s="1011">
        <v>176</v>
      </c>
      <c r="O3042" s="1011">
        <v>173</v>
      </c>
      <c r="P3042" s="1011">
        <v>1760</v>
      </c>
      <c r="Q3042" s="1011">
        <v>9704.4699999999993</v>
      </c>
      <c r="R3042" s="1011">
        <v>2095.59</v>
      </c>
      <c r="S3042" s="1011">
        <v>1031.90739882</v>
      </c>
      <c r="T3042" s="1011">
        <v>0</v>
      </c>
      <c r="U3042" s="1011">
        <v>0</v>
      </c>
      <c r="V3042" s="1011">
        <v>2095.59</v>
      </c>
      <c r="W3042" s="1011" t="s">
        <v>1343</v>
      </c>
      <c r="X3042" s="1011" t="s">
        <v>1331</v>
      </c>
      <c r="Y3042" s="1011" t="s">
        <v>1776</v>
      </c>
      <c r="AA3042" s="1011" t="s">
        <v>1777</v>
      </c>
      <c r="AB3042" s="1011" t="s">
        <v>140</v>
      </c>
    </row>
    <row r="3043" spans="1:28" x14ac:dyDescent="0.25">
      <c r="A3043" s="1011">
        <v>4140778</v>
      </c>
      <c r="B3043" s="1011" t="s">
        <v>2052</v>
      </c>
      <c r="C3043" s="1011" t="s">
        <v>1326</v>
      </c>
      <c r="D3043" s="1011" t="s">
        <v>1</v>
      </c>
      <c r="E3043" s="1011" t="s">
        <v>135</v>
      </c>
      <c r="F3043" s="1011" t="s">
        <v>0</v>
      </c>
      <c r="G3043" s="1011" t="s">
        <v>0</v>
      </c>
      <c r="H3043" s="1011" t="s">
        <v>97</v>
      </c>
      <c r="I3043" s="1011" t="s">
        <v>2053</v>
      </c>
      <c r="J3043" s="1011" t="s">
        <v>1550</v>
      </c>
      <c r="K3043" s="1011" t="s">
        <v>1329</v>
      </c>
      <c r="L3043" s="1011" t="s">
        <v>47</v>
      </c>
      <c r="M3043" s="1011" t="s">
        <v>198</v>
      </c>
      <c r="N3043" s="1011">
        <v>156.5838</v>
      </c>
      <c r="O3043" s="1011">
        <v>126.0838</v>
      </c>
      <c r="P3043" s="1011">
        <v>4177.33</v>
      </c>
      <c r="Q3043" s="1011">
        <v>5753.46</v>
      </c>
      <c r="R3043" s="1011">
        <v>983.91</v>
      </c>
      <c r="S3043" s="1011">
        <v>1316.9403380799999</v>
      </c>
      <c r="T3043" s="1011">
        <v>0</v>
      </c>
      <c r="U3043" s="1011">
        <v>0</v>
      </c>
      <c r="V3043" s="1011">
        <v>983.91</v>
      </c>
      <c r="W3043" s="1011" t="s">
        <v>1361</v>
      </c>
      <c r="X3043" s="1011" t="s">
        <v>1331</v>
      </c>
      <c r="Y3043" s="1011" t="s">
        <v>2054</v>
      </c>
      <c r="AA3043" s="1011" t="s">
        <v>2055</v>
      </c>
      <c r="AB3043" s="1011" t="s">
        <v>140</v>
      </c>
    </row>
    <row r="3044" spans="1:28" x14ac:dyDescent="0.25">
      <c r="A3044" s="1011">
        <v>3753498</v>
      </c>
      <c r="B3044" s="1011" t="s">
        <v>2543</v>
      </c>
      <c r="C3044" s="1011" t="s">
        <v>1326</v>
      </c>
      <c r="D3044" s="1011" t="s">
        <v>1</v>
      </c>
      <c r="E3044" s="1011" t="s">
        <v>135</v>
      </c>
      <c r="F3044" s="1011" t="s">
        <v>6</v>
      </c>
      <c r="G3044" s="1011" t="s">
        <v>6</v>
      </c>
      <c r="H3044" s="1011" t="s">
        <v>96</v>
      </c>
      <c r="I3044" s="1011" t="s">
        <v>2544</v>
      </c>
      <c r="J3044" s="1011" t="s">
        <v>1868</v>
      </c>
      <c r="K3044" s="1011" t="s">
        <v>1329</v>
      </c>
      <c r="L3044" s="1011" t="s">
        <v>47</v>
      </c>
      <c r="M3044" s="1011" t="s">
        <v>198</v>
      </c>
      <c r="N3044" s="1011">
        <v>5.1666999999999996</v>
      </c>
      <c r="O3044" s="1011">
        <v>5.1666999999999996</v>
      </c>
      <c r="P3044" s="1011">
        <v>19.079999999999998</v>
      </c>
      <c r="Q3044" s="1011">
        <v>158.82</v>
      </c>
      <c r="R3044" s="1011">
        <v>30.14</v>
      </c>
      <c r="S3044" s="1011">
        <v>58.295130389999997</v>
      </c>
      <c r="T3044" s="1011">
        <v>0</v>
      </c>
      <c r="U3044" s="1011">
        <v>0</v>
      </c>
      <c r="V3044" s="1011">
        <v>30.14</v>
      </c>
      <c r="W3044" s="1011" t="s">
        <v>1869</v>
      </c>
      <c r="X3044" s="1011" t="s">
        <v>1331</v>
      </c>
      <c r="Y3044" s="1011" t="s">
        <v>2545</v>
      </c>
      <c r="AA3044" s="1011" t="s">
        <v>2546</v>
      </c>
      <c r="AB3044" s="1011" t="s">
        <v>140</v>
      </c>
    </row>
    <row r="3045" spans="1:28" x14ac:dyDescent="0.25">
      <c r="A3045" s="1011">
        <v>24088635</v>
      </c>
      <c r="B3045" s="1011" t="s">
        <v>2014</v>
      </c>
      <c r="C3045" s="1011" t="s">
        <v>1326</v>
      </c>
      <c r="D3045" s="1011" t="s">
        <v>1</v>
      </c>
      <c r="E3045" s="1011" t="s">
        <v>135</v>
      </c>
      <c r="F3045" s="1011" t="s">
        <v>14</v>
      </c>
      <c r="G3045" s="1011" t="s">
        <v>14</v>
      </c>
      <c r="H3045" s="1011" t="s">
        <v>88</v>
      </c>
      <c r="I3045" s="1011" t="s">
        <v>2015</v>
      </c>
      <c r="J3045" s="1011" t="s">
        <v>1463</v>
      </c>
      <c r="K3045" s="1011" t="s">
        <v>1329</v>
      </c>
      <c r="L3045" s="1011" t="s">
        <v>47</v>
      </c>
      <c r="M3045" s="1011" t="s">
        <v>198</v>
      </c>
      <c r="N3045" s="1011">
        <v>303</v>
      </c>
      <c r="O3045" s="1011">
        <v>221</v>
      </c>
      <c r="P3045" s="1011">
        <v>4537</v>
      </c>
      <c r="Q3045" s="1011">
        <v>24167.29</v>
      </c>
      <c r="R3045" s="1011">
        <v>389.56</v>
      </c>
      <c r="S3045" s="1011">
        <v>1155.2180000000001</v>
      </c>
      <c r="T3045" s="1011">
        <v>0</v>
      </c>
      <c r="U3045" s="1011">
        <v>0</v>
      </c>
      <c r="V3045" s="1011">
        <v>389.56</v>
      </c>
      <c r="W3045" s="1011" t="s">
        <v>1464</v>
      </c>
      <c r="X3045" s="1011" t="s">
        <v>1331</v>
      </c>
      <c r="Y3045" s="1011" t="s">
        <v>2016</v>
      </c>
      <c r="AA3045" s="1011" t="s">
        <v>2017</v>
      </c>
      <c r="AB3045" s="1011" t="s">
        <v>140</v>
      </c>
    </row>
    <row r="3046" spans="1:28" x14ac:dyDescent="0.25">
      <c r="A3046" s="1011">
        <v>3757812</v>
      </c>
      <c r="B3046" s="1011" t="s">
        <v>1497</v>
      </c>
      <c r="C3046" s="1011" t="s">
        <v>1326</v>
      </c>
      <c r="D3046" s="1011" t="s">
        <v>1</v>
      </c>
      <c r="E3046" s="1011" t="s">
        <v>135</v>
      </c>
      <c r="F3046" s="1011" t="s">
        <v>11</v>
      </c>
      <c r="G3046" s="1011" t="s">
        <v>11</v>
      </c>
      <c r="H3046" s="1011" t="s">
        <v>101</v>
      </c>
      <c r="I3046" s="1011" t="s">
        <v>1359</v>
      </c>
      <c r="J3046" s="1011" t="s">
        <v>1360</v>
      </c>
      <c r="K3046" s="1011" t="s">
        <v>1329</v>
      </c>
      <c r="L3046" s="1011" t="s">
        <v>47</v>
      </c>
      <c r="M3046" s="1011" t="s">
        <v>198</v>
      </c>
      <c r="N3046" s="1011">
        <v>415</v>
      </c>
      <c r="O3046" s="1011">
        <v>35</v>
      </c>
      <c r="P3046" s="1011">
        <v>16436.27</v>
      </c>
      <c r="Q3046" s="1011">
        <v>13085.6</v>
      </c>
      <c r="R3046" s="1011">
        <v>696</v>
      </c>
      <c r="S3046" s="1011">
        <v>303.73185883000002</v>
      </c>
      <c r="T3046" s="1011">
        <v>0</v>
      </c>
      <c r="U3046" s="1011">
        <v>272.88</v>
      </c>
      <c r="V3046" s="1011">
        <v>984.48</v>
      </c>
      <c r="W3046" s="1011" t="s">
        <v>1361</v>
      </c>
      <c r="X3046" s="1011" t="s">
        <v>1331</v>
      </c>
      <c r="Y3046" s="1011" t="s">
        <v>2182</v>
      </c>
      <c r="AA3046" s="1011" t="s">
        <v>2183</v>
      </c>
      <c r="AB3046" s="1011" t="s">
        <v>140</v>
      </c>
    </row>
    <row r="3047" spans="1:28" x14ac:dyDescent="0.25">
      <c r="A3047" s="1011">
        <v>24088635</v>
      </c>
      <c r="B3047" s="1011" t="s">
        <v>2014</v>
      </c>
      <c r="C3047" s="1011" t="s">
        <v>1326</v>
      </c>
      <c r="D3047" s="1011" t="s">
        <v>1</v>
      </c>
      <c r="E3047" s="1011" t="s">
        <v>135</v>
      </c>
      <c r="F3047" s="1011" t="s">
        <v>14</v>
      </c>
      <c r="G3047" s="1011" t="s">
        <v>14</v>
      </c>
      <c r="H3047" s="1011" t="s">
        <v>102</v>
      </c>
      <c r="I3047" s="1011" t="s">
        <v>2015</v>
      </c>
      <c r="J3047" s="1011" t="s">
        <v>1463</v>
      </c>
      <c r="K3047" s="1011" t="s">
        <v>1329</v>
      </c>
      <c r="L3047" s="1011" t="s">
        <v>47</v>
      </c>
      <c r="M3047" s="1011" t="s">
        <v>198</v>
      </c>
      <c r="N3047" s="1011">
        <v>175</v>
      </c>
      <c r="O3047" s="1011">
        <v>175</v>
      </c>
      <c r="P3047" s="1011">
        <v>841.11</v>
      </c>
      <c r="Q3047" s="1011">
        <v>6764.49</v>
      </c>
      <c r="R3047" s="1011">
        <v>1270.73</v>
      </c>
      <c r="S3047" s="1011">
        <v>3752.23468658</v>
      </c>
      <c r="T3047" s="1011">
        <v>0</v>
      </c>
      <c r="U3047" s="1011">
        <v>0</v>
      </c>
      <c r="V3047" s="1011">
        <v>1270.73</v>
      </c>
      <c r="W3047" s="1011" t="s">
        <v>1464</v>
      </c>
      <c r="X3047" s="1011" t="s">
        <v>1331</v>
      </c>
      <c r="Y3047" s="1011" t="s">
        <v>2016</v>
      </c>
      <c r="AA3047" s="1011" t="s">
        <v>2017</v>
      </c>
      <c r="AB3047" s="1011" t="s">
        <v>140</v>
      </c>
    </row>
    <row r="3048" spans="1:28" x14ac:dyDescent="0.25">
      <c r="A3048" s="1011">
        <v>94067154</v>
      </c>
      <c r="B3048" s="1011" t="s">
        <v>1340</v>
      </c>
      <c r="C3048" s="1011" t="s">
        <v>1326</v>
      </c>
      <c r="D3048" s="1011" t="s">
        <v>1</v>
      </c>
      <c r="E3048" s="1011" t="s">
        <v>135</v>
      </c>
      <c r="F3048" s="1011" t="s">
        <v>0</v>
      </c>
      <c r="G3048" s="1011" t="s">
        <v>0</v>
      </c>
      <c r="H3048" s="1011" t="s">
        <v>102</v>
      </c>
      <c r="I3048" s="1011" t="s">
        <v>1341</v>
      </c>
      <c r="J3048" s="1011" t="s">
        <v>1342</v>
      </c>
      <c r="K3048" s="1011" t="s">
        <v>1329</v>
      </c>
      <c r="L3048" s="1011" t="s">
        <v>47</v>
      </c>
      <c r="M3048" s="1011" t="s">
        <v>198</v>
      </c>
      <c r="N3048" s="1011">
        <v>207</v>
      </c>
      <c r="O3048" s="1011">
        <v>66</v>
      </c>
      <c r="P3048" s="1011">
        <v>8070.45</v>
      </c>
      <c r="Q3048" s="1011">
        <v>16235.56</v>
      </c>
      <c r="R3048" s="1011">
        <v>1228.43124962</v>
      </c>
      <c r="S3048" s="1011">
        <v>1484.68107545</v>
      </c>
      <c r="T3048" s="1011">
        <v>59.351249619999997</v>
      </c>
      <c r="U3048" s="1011">
        <v>0</v>
      </c>
      <c r="V3048" s="1011">
        <v>1169.08</v>
      </c>
      <c r="W3048" s="1011" t="s">
        <v>1343</v>
      </c>
      <c r="X3048" s="1011" t="s">
        <v>1331</v>
      </c>
      <c r="Y3048" s="1011" t="s">
        <v>1344</v>
      </c>
      <c r="AA3048" s="1011" t="s">
        <v>1345</v>
      </c>
      <c r="AB3048" s="1011" t="s">
        <v>140</v>
      </c>
    </row>
    <row r="3049" spans="1:28" x14ac:dyDescent="0.25">
      <c r="A3049" s="1011">
        <v>44073278</v>
      </c>
      <c r="B3049" s="1011" t="s">
        <v>2109</v>
      </c>
      <c r="C3049" s="1011" t="s">
        <v>1326</v>
      </c>
      <c r="D3049" s="1011" t="s">
        <v>1</v>
      </c>
      <c r="E3049" s="1011" t="s">
        <v>135</v>
      </c>
      <c r="F3049" s="1011" t="s">
        <v>48</v>
      </c>
      <c r="G3049" s="1011" t="s">
        <v>48</v>
      </c>
      <c r="H3049" s="1011" t="s">
        <v>94</v>
      </c>
      <c r="I3049" s="1011" t="s">
        <v>2110</v>
      </c>
      <c r="J3049" s="1011" t="s">
        <v>1621</v>
      </c>
      <c r="K3049" s="1011" t="s">
        <v>1329</v>
      </c>
      <c r="L3049" s="1011" t="s">
        <v>47</v>
      </c>
      <c r="M3049" s="1011" t="s">
        <v>198</v>
      </c>
      <c r="N3049" s="1011">
        <v>126.5</v>
      </c>
      <c r="O3049" s="1011">
        <v>100.5</v>
      </c>
      <c r="P3049" s="1011">
        <v>772.75</v>
      </c>
      <c r="Q3049" s="1011">
        <v>2476.3200000000002</v>
      </c>
      <c r="R3049" s="1011">
        <v>674.97</v>
      </c>
      <c r="S3049" s="1011">
        <v>338.11206367</v>
      </c>
      <c r="T3049" s="1011">
        <v>0</v>
      </c>
      <c r="U3049" s="1011">
        <v>0</v>
      </c>
      <c r="V3049" s="1011">
        <v>674.97</v>
      </c>
      <c r="W3049" s="1011" t="s">
        <v>1622</v>
      </c>
      <c r="X3049" s="1011" t="s">
        <v>1331</v>
      </c>
      <c r="Y3049" s="1011" t="s">
        <v>1839</v>
      </c>
      <c r="AA3049" s="1011" t="s">
        <v>2111</v>
      </c>
      <c r="AB3049" s="1011" t="s">
        <v>140</v>
      </c>
    </row>
    <row r="3050" spans="1:28" x14ac:dyDescent="0.25">
      <c r="A3050" s="1011">
        <v>44073278</v>
      </c>
      <c r="B3050" s="1011" t="s">
        <v>2109</v>
      </c>
      <c r="C3050" s="1011" t="s">
        <v>1326</v>
      </c>
      <c r="D3050" s="1011" t="s">
        <v>1</v>
      </c>
      <c r="E3050" s="1011" t="s">
        <v>135</v>
      </c>
      <c r="F3050" s="1011" t="s">
        <v>48</v>
      </c>
      <c r="G3050" s="1011" t="s">
        <v>48</v>
      </c>
      <c r="H3050" s="1011" t="s">
        <v>99</v>
      </c>
      <c r="I3050" s="1011" t="s">
        <v>2110</v>
      </c>
      <c r="J3050" s="1011" t="s">
        <v>1621</v>
      </c>
      <c r="K3050" s="1011" t="s">
        <v>1329</v>
      </c>
      <c r="L3050" s="1011" t="s">
        <v>47</v>
      </c>
      <c r="M3050" s="1011" t="s">
        <v>198</v>
      </c>
      <c r="N3050" s="1011">
        <v>42</v>
      </c>
      <c r="O3050" s="1011">
        <v>31</v>
      </c>
      <c r="P3050" s="1011">
        <v>460.5</v>
      </c>
      <c r="Q3050" s="1011">
        <v>1719.14</v>
      </c>
      <c r="R3050" s="1011">
        <v>206.14</v>
      </c>
      <c r="S3050" s="1011">
        <v>350.56700984999998</v>
      </c>
      <c r="T3050" s="1011">
        <v>0</v>
      </c>
      <c r="U3050" s="1011">
        <v>0</v>
      </c>
      <c r="V3050" s="1011">
        <v>206.14</v>
      </c>
      <c r="W3050" s="1011" t="s">
        <v>1622</v>
      </c>
      <c r="X3050" s="1011" t="s">
        <v>1331</v>
      </c>
      <c r="Y3050" s="1011" t="s">
        <v>1839</v>
      </c>
      <c r="AA3050" s="1011" t="s">
        <v>2111</v>
      </c>
      <c r="AB3050" s="1011" t="s">
        <v>140</v>
      </c>
    </row>
    <row r="3051" spans="1:28" x14ac:dyDescent="0.25">
      <c r="A3051" s="1011">
        <v>43775741</v>
      </c>
      <c r="B3051" s="1011" t="s">
        <v>2351</v>
      </c>
      <c r="C3051" s="1011" t="s">
        <v>1326</v>
      </c>
      <c r="D3051" s="1011" t="s">
        <v>1</v>
      </c>
      <c r="E3051" s="1011" t="s">
        <v>135</v>
      </c>
      <c r="F3051" s="1011" t="s">
        <v>20</v>
      </c>
      <c r="G3051" s="1011" t="s">
        <v>20</v>
      </c>
      <c r="H3051" s="1011" t="s">
        <v>101</v>
      </c>
      <c r="I3051" s="1011" t="s">
        <v>2352</v>
      </c>
      <c r="J3051" s="1011" t="s">
        <v>2353</v>
      </c>
      <c r="K3051" s="1011" t="s">
        <v>1329</v>
      </c>
      <c r="L3051" s="1011" t="s">
        <v>47</v>
      </c>
      <c r="M3051" s="1011" t="s">
        <v>198</v>
      </c>
      <c r="N3051" s="1011">
        <v>233</v>
      </c>
      <c r="O3051" s="1011">
        <v>233</v>
      </c>
      <c r="P3051" s="1011">
        <v>8934.75</v>
      </c>
      <c r="Q3051" s="1011">
        <v>4676.18</v>
      </c>
      <c r="R3051" s="1011">
        <v>250.21</v>
      </c>
      <c r="S3051" s="1011">
        <v>900.88527206000003</v>
      </c>
      <c r="T3051" s="1011">
        <v>0</v>
      </c>
      <c r="U3051" s="1011">
        <v>0</v>
      </c>
      <c r="V3051" s="1011">
        <v>250.21</v>
      </c>
      <c r="W3051" s="1011" t="s">
        <v>2354</v>
      </c>
      <c r="X3051" s="1011" t="s">
        <v>1331</v>
      </c>
      <c r="Y3051" s="1011" t="s">
        <v>2355</v>
      </c>
      <c r="AA3051" s="1011" t="s">
        <v>2356</v>
      </c>
      <c r="AB3051" s="1011" t="s">
        <v>140</v>
      </c>
    </row>
    <row r="3052" spans="1:28" x14ac:dyDescent="0.25">
      <c r="A3052" s="1011">
        <v>13991989</v>
      </c>
      <c r="B3052" s="1011" t="s">
        <v>1403</v>
      </c>
      <c r="C3052" s="1011" t="s">
        <v>1326</v>
      </c>
      <c r="D3052" s="1011" t="s">
        <v>1</v>
      </c>
      <c r="E3052" s="1011" t="s">
        <v>135</v>
      </c>
      <c r="F3052" s="1011" t="s">
        <v>34</v>
      </c>
      <c r="G3052" s="1011" t="s">
        <v>34</v>
      </c>
      <c r="H3052" s="1011" t="s">
        <v>94</v>
      </c>
      <c r="I3052" s="1011" t="s">
        <v>1404</v>
      </c>
      <c r="J3052" s="1011" t="s">
        <v>1405</v>
      </c>
      <c r="K3052" s="1011" t="s">
        <v>1329</v>
      </c>
      <c r="L3052" s="1011" t="s">
        <v>47</v>
      </c>
      <c r="M3052" s="1011" t="s">
        <v>198</v>
      </c>
      <c r="N3052" s="1011">
        <v>248</v>
      </c>
      <c r="O3052" s="1011">
        <v>183</v>
      </c>
      <c r="P3052" s="1011">
        <v>5860.5</v>
      </c>
      <c r="Q3052" s="1011">
        <v>6030.7</v>
      </c>
      <c r="R3052" s="1011">
        <v>1376.99</v>
      </c>
      <c r="S3052" s="1011">
        <v>769.45638812000004</v>
      </c>
      <c r="T3052" s="1011">
        <v>0</v>
      </c>
      <c r="U3052" s="1011">
        <v>153.16999999999999</v>
      </c>
      <c r="V3052" s="1011">
        <v>1530.16</v>
      </c>
      <c r="W3052" s="1011" t="s">
        <v>1406</v>
      </c>
      <c r="X3052" s="1011" t="s">
        <v>1331</v>
      </c>
      <c r="Y3052" s="1011" t="s">
        <v>1407</v>
      </c>
      <c r="AA3052" s="1011" t="s">
        <v>1408</v>
      </c>
      <c r="AB3052" s="1011" t="s">
        <v>140</v>
      </c>
    </row>
    <row r="3053" spans="1:28" x14ac:dyDescent="0.25">
      <c r="A3053" s="1011">
        <v>13942362</v>
      </c>
      <c r="B3053" s="1011" t="s">
        <v>1713</v>
      </c>
      <c r="C3053" s="1011" t="s">
        <v>1326</v>
      </c>
      <c r="D3053" s="1011" t="s">
        <v>1</v>
      </c>
      <c r="E3053" s="1011" t="s">
        <v>135</v>
      </c>
      <c r="F3053" s="1011" t="s">
        <v>38</v>
      </c>
      <c r="G3053" s="1011" t="s">
        <v>38</v>
      </c>
      <c r="H3053" s="1011" t="s">
        <v>100</v>
      </c>
      <c r="I3053" s="1011" t="s">
        <v>1388</v>
      </c>
      <c r="J3053" s="1011" t="s">
        <v>1389</v>
      </c>
      <c r="K3053" s="1011" t="s">
        <v>1329</v>
      </c>
      <c r="L3053" s="1011" t="s">
        <v>47</v>
      </c>
      <c r="M3053" s="1011" t="s">
        <v>198</v>
      </c>
      <c r="N3053" s="1011">
        <v>23</v>
      </c>
      <c r="O3053" s="1011">
        <v>23</v>
      </c>
      <c r="P3053" s="1011">
        <v>460</v>
      </c>
      <c r="Q3053" s="1011">
        <v>1391.77</v>
      </c>
      <c r="R3053" s="1011">
        <v>146.72999999999999</v>
      </c>
      <c r="S3053" s="1011">
        <v>150.5425377</v>
      </c>
      <c r="T3053" s="1011">
        <v>0</v>
      </c>
      <c r="U3053" s="1011">
        <v>0</v>
      </c>
      <c r="V3053" s="1011">
        <v>146.72999999999999</v>
      </c>
      <c r="W3053" s="1011" t="s">
        <v>1390</v>
      </c>
      <c r="X3053" s="1011" t="s">
        <v>1331</v>
      </c>
      <c r="Y3053" s="1011" t="s">
        <v>1391</v>
      </c>
      <c r="AA3053" s="1011" t="s">
        <v>1392</v>
      </c>
      <c r="AB3053" s="1011" t="s">
        <v>140</v>
      </c>
    </row>
    <row r="3054" spans="1:28" x14ac:dyDescent="0.25">
      <c r="A3054" s="1011">
        <v>43754282</v>
      </c>
      <c r="B3054" s="1011" t="s">
        <v>2125</v>
      </c>
      <c r="C3054" s="1011" t="s">
        <v>1326</v>
      </c>
      <c r="D3054" s="1011" t="s">
        <v>1</v>
      </c>
      <c r="E3054" s="1011" t="s">
        <v>135</v>
      </c>
      <c r="F3054" s="1011" t="s">
        <v>34</v>
      </c>
      <c r="G3054" s="1011" t="s">
        <v>34</v>
      </c>
      <c r="H3054" s="1011" t="s">
        <v>90</v>
      </c>
      <c r="I3054" s="1011" t="s">
        <v>1327</v>
      </c>
      <c r="J3054" s="1011" t="s">
        <v>1328</v>
      </c>
      <c r="K3054" s="1011" t="s">
        <v>1329</v>
      </c>
      <c r="L3054" s="1011" t="s">
        <v>47</v>
      </c>
      <c r="M3054" s="1011" t="s">
        <v>198</v>
      </c>
      <c r="N3054" s="1011">
        <v>302</v>
      </c>
      <c r="O3054" s="1011">
        <v>279</v>
      </c>
      <c r="P3054" s="1011">
        <v>10956</v>
      </c>
      <c r="Q3054" s="1011">
        <v>21747.01</v>
      </c>
      <c r="R3054" s="1011">
        <v>2130.5</v>
      </c>
      <c r="S3054" s="1011">
        <v>1561.0550200299999</v>
      </c>
      <c r="T3054" s="1011">
        <v>0</v>
      </c>
      <c r="U3054" s="1011">
        <v>0</v>
      </c>
      <c r="V3054" s="1011">
        <v>2130.5</v>
      </c>
      <c r="W3054" s="1011" t="s">
        <v>1330</v>
      </c>
      <c r="X3054" s="1011" t="s">
        <v>1331</v>
      </c>
      <c r="Y3054" s="1011" t="s">
        <v>2126</v>
      </c>
      <c r="AA3054" s="1011" t="s">
        <v>2127</v>
      </c>
      <c r="AB3054" s="1011" t="s">
        <v>140</v>
      </c>
    </row>
    <row r="3055" spans="1:28" x14ac:dyDescent="0.25">
      <c r="A3055" s="1011">
        <v>63756076</v>
      </c>
      <c r="B3055" s="1011" t="s">
        <v>1872</v>
      </c>
      <c r="C3055" s="1011" t="s">
        <v>1326</v>
      </c>
      <c r="D3055" s="1011" t="s">
        <v>1</v>
      </c>
      <c r="E3055" s="1011" t="s">
        <v>135</v>
      </c>
      <c r="F3055" s="1011" t="s">
        <v>6</v>
      </c>
      <c r="G3055" s="1011" t="s">
        <v>6</v>
      </c>
      <c r="H3055" s="1011" t="s">
        <v>104</v>
      </c>
      <c r="I3055" s="1011" t="s">
        <v>1873</v>
      </c>
      <c r="J3055" s="1011" t="s">
        <v>1874</v>
      </c>
      <c r="K3055" s="1011" t="s">
        <v>1329</v>
      </c>
      <c r="L3055" s="1011" t="s">
        <v>47</v>
      </c>
      <c r="M3055" s="1011" t="s">
        <v>198</v>
      </c>
      <c r="N3055" s="1011">
        <v>13</v>
      </c>
      <c r="O3055" s="1011">
        <v>13</v>
      </c>
      <c r="P3055" s="1011">
        <v>485.04</v>
      </c>
      <c r="Q3055" s="1011">
        <v>1442.95</v>
      </c>
      <c r="R3055" s="1011">
        <v>370.33</v>
      </c>
      <c r="S3055" s="1011">
        <v>162.36648442000001</v>
      </c>
      <c r="T3055" s="1011">
        <v>0</v>
      </c>
      <c r="U3055" s="1011">
        <v>0</v>
      </c>
      <c r="V3055" s="1011">
        <v>370.33</v>
      </c>
      <c r="W3055" s="1011" t="s">
        <v>1875</v>
      </c>
      <c r="X3055" s="1011" t="s">
        <v>1331</v>
      </c>
      <c r="Y3055" s="1011" t="s">
        <v>1876</v>
      </c>
      <c r="AA3055" s="1011" t="s">
        <v>1877</v>
      </c>
      <c r="AB3055" s="1011" t="s">
        <v>140</v>
      </c>
    </row>
    <row r="3056" spans="1:28" x14ac:dyDescent="0.25">
      <c r="A3056" s="1011">
        <v>13789250</v>
      </c>
      <c r="B3056" s="1011" t="s">
        <v>1375</v>
      </c>
      <c r="C3056" s="1011" t="s">
        <v>1326</v>
      </c>
      <c r="D3056" s="1011" t="s">
        <v>1</v>
      </c>
      <c r="E3056" s="1011" t="s">
        <v>135</v>
      </c>
      <c r="F3056" s="1011" t="s">
        <v>6</v>
      </c>
      <c r="G3056" s="1011" t="s">
        <v>6</v>
      </c>
      <c r="H3056" s="1011" t="s">
        <v>104</v>
      </c>
      <c r="I3056" s="1011" t="s">
        <v>1376</v>
      </c>
      <c r="J3056" s="1011" t="s">
        <v>1377</v>
      </c>
      <c r="K3056" s="1011" t="s">
        <v>1329</v>
      </c>
      <c r="L3056" s="1011" t="s">
        <v>47</v>
      </c>
      <c r="M3056" s="1011" t="s">
        <v>198</v>
      </c>
      <c r="N3056" s="1011">
        <v>82</v>
      </c>
      <c r="O3056" s="1011">
        <v>82</v>
      </c>
      <c r="P3056" s="1011">
        <v>1455.44</v>
      </c>
      <c r="Q3056" s="1011">
        <v>6415.43</v>
      </c>
      <c r="R3056" s="1011">
        <v>746.45</v>
      </c>
      <c r="S3056" s="1011">
        <v>921.60149548000004</v>
      </c>
      <c r="T3056" s="1011">
        <v>0</v>
      </c>
      <c r="U3056" s="1011">
        <v>0</v>
      </c>
      <c r="V3056" s="1011">
        <v>746.45</v>
      </c>
      <c r="W3056" s="1011" t="s">
        <v>1378</v>
      </c>
      <c r="X3056" s="1011" t="s">
        <v>1331</v>
      </c>
      <c r="Y3056" s="1011" t="s">
        <v>1379</v>
      </c>
      <c r="AA3056" s="1011" t="s">
        <v>1380</v>
      </c>
      <c r="AB3056" s="1011" t="s">
        <v>140</v>
      </c>
    </row>
    <row r="3057" spans="1:28" x14ac:dyDescent="0.25">
      <c r="A3057" s="1011">
        <v>73756652</v>
      </c>
      <c r="B3057" s="1011" t="s">
        <v>2237</v>
      </c>
      <c r="C3057" s="1011" t="s">
        <v>1326</v>
      </c>
      <c r="D3057" s="1011" t="s">
        <v>1</v>
      </c>
      <c r="E3057" s="1011" t="s">
        <v>135</v>
      </c>
      <c r="F3057" s="1011" t="s">
        <v>6</v>
      </c>
      <c r="G3057" s="1011" t="s">
        <v>6</v>
      </c>
      <c r="H3057" s="1011" t="s">
        <v>95</v>
      </c>
      <c r="I3057" s="1011" t="s">
        <v>2238</v>
      </c>
      <c r="J3057" s="1011" t="s">
        <v>1755</v>
      </c>
      <c r="K3057" s="1011" t="s">
        <v>1329</v>
      </c>
      <c r="L3057" s="1011" t="s">
        <v>47</v>
      </c>
      <c r="M3057" s="1011" t="s">
        <v>198</v>
      </c>
      <c r="N3057" s="1011">
        <v>387.5333</v>
      </c>
      <c r="O3057" s="1011">
        <v>259.39999999999998</v>
      </c>
      <c r="P3057" s="1011">
        <v>5332.75</v>
      </c>
      <c r="Q3057" s="1011">
        <v>18835.84</v>
      </c>
      <c r="R3057" s="1011">
        <v>23.010526049999999</v>
      </c>
      <c r="S3057" s="1011">
        <v>6914.9179656599999</v>
      </c>
      <c r="T3057" s="1011">
        <v>-3.5094739499999998</v>
      </c>
      <c r="U3057" s="1011">
        <v>0</v>
      </c>
      <c r="V3057" s="1011">
        <v>26.52</v>
      </c>
      <c r="W3057" s="1011" t="s">
        <v>1361</v>
      </c>
      <c r="X3057" s="1011" t="s">
        <v>1331</v>
      </c>
      <c r="Y3057" s="1011" t="s">
        <v>2239</v>
      </c>
      <c r="AA3057" s="1011" t="s">
        <v>2240</v>
      </c>
      <c r="AB3057" s="1011" t="s">
        <v>140</v>
      </c>
    </row>
    <row r="3058" spans="1:28" x14ac:dyDescent="0.25">
      <c r="A3058" s="1011">
        <v>93754612</v>
      </c>
      <c r="B3058" s="1011" t="s">
        <v>1960</v>
      </c>
      <c r="C3058" s="1011" t="s">
        <v>1326</v>
      </c>
      <c r="D3058" s="1011" t="s">
        <v>113</v>
      </c>
      <c r="E3058" s="1011" t="s">
        <v>135</v>
      </c>
      <c r="F3058" s="1011" t="s">
        <v>267</v>
      </c>
      <c r="G3058" s="1011" t="s">
        <v>1687</v>
      </c>
      <c r="H3058" s="1011" t="s">
        <v>101</v>
      </c>
      <c r="I3058" s="1011" t="s">
        <v>1688</v>
      </c>
      <c r="J3058" s="1011" t="s">
        <v>1416</v>
      </c>
      <c r="K3058" s="1011" t="s">
        <v>1329</v>
      </c>
      <c r="L3058" s="1011" t="s">
        <v>47</v>
      </c>
      <c r="M3058" s="1011" t="s">
        <v>198</v>
      </c>
      <c r="N3058" s="1011">
        <v>29.0001</v>
      </c>
      <c r="O3058" s="1011">
        <v>13.0001</v>
      </c>
      <c r="P3058" s="1011">
        <v>570.12</v>
      </c>
      <c r="Q3058" s="1011">
        <v>1032.1400000000001</v>
      </c>
      <c r="R3058" s="1011">
        <v>235.8</v>
      </c>
      <c r="S3058" s="1011">
        <v>117.82359637</v>
      </c>
      <c r="T3058" s="1011">
        <v>0</v>
      </c>
      <c r="U3058" s="1011">
        <v>0</v>
      </c>
      <c r="V3058" s="1011">
        <v>235.8</v>
      </c>
      <c r="W3058" s="1011" t="s">
        <v>1397</v>
      </c>
      <c r="X3058" s="1011" t="s">
        <v>1331</v>
      </c>
      <c r="Y3058" s="1011" t="s">
        <v>1961</v>
      </c>
      <c r="AA3058" s="1011" t="s">
        <v>1962</v>
      </c>
      <c r="AB3058" s="1011" t="s">
        <v>140</v>
      </c>
    </row>
    <row r="3059" spans="1:28" x14ac:dyDescent="0.25">
      <c r="A3059" s="1011">
        <v>33788845</v>
      </c>
      <c r="B3059" s="1011" t="s">
        <v>1461</v>
      </c>
      <c r="C3059" s="1011" t="s">
        <v>1326</v>
      </c>
      <c r="D3059" s="1011" t="s">
        <v>1</v>
      </c>
      <c r="E3059" s="1011" t="s">
        <v>135</v>
      </c>
      <c r="F3059" s="1011" t="s">
        <v>20</v>
      </c>
      <c r="G3059" s="1011" t="s">
        <v>20</v>
      </c>
      <c r="H3059" s="1011" t="s">
        <v>98</v>
      </c>
      <c r="I3059" s="1011" t="s">
        <v>1462</v>
      </c>
      <c r="J3059" s="1011" t="s">
        <v>1463</v>
      </c>
      <c r="K3059" s="1011" t="s">
        <v>1329</v>
      </c>
      <c r="L3059" s="1011" t="s">
        <v>47</v>
      </c>
      <c r="M3059" s="1011" t="s">
        <v>198</v>
      </c>
      <c r="N3059" s="1011">
        <v>329.25</v>
      </c>
      <c r="O3059" s="1011">
        <v>329.25</v>
      </c>
      <c r="P3059" s="1011">
        <v>9636.35</v>
      </c>
      <c r="Q3059" s="1011">
        <v>6205.8</v>
      </c>
      <c r="R3059" s="1011">
        <v>114.17</v>
      </c>
      <c r="S3059" s="1011">
        <v>1042.1346220400001</v>
      </c>
      <c r="T3059" s="1011">
        <v>0</v>
      </c>
      <c r="U3059" s="1011">
        <v>0</v>
      </c>
      <c r="V3059" s="1011">
        <v>114.17</v>
      </c>
      <c r="W3059" s="1011" t="s">
        <v>1464</v>
      </c>
      <c r="X3059" s="1011" t="s">
        <v>1331</v>
      </c>
      <c r="Y3059" s="1011" t="s">
        <v>1465</v>
      </c>
      <c r="AA3059" s="1011" t="s">
        <v>1466</v>
      </c>
      <c r="AB3059" s="1011" t="s">
        <v>140</v>
      </c>
    </row>
    <row r="3060" spans="1:28" x14ac:dyDescent="0.25">
      <c r="A3060" s="1011">
        <v>23754112</v>
      </c>
      <c r="B3060" s="1011" t="s">
        <v>2385</v>
      </c>
      <c r="C3060" s="1011" t="s">
        <v>1326</v>
      </c>
      <c r="D3060" s="1011" t="s">
        <v>1</v>
      </c>
      <c r="E3060" s="1011" t="s">
        <v>135</v>
      </c>
      <c r="F3060" s="1011" t="s">
        <v>6</v>
      </c>
      <c r="G3060" s="1011" t="s">
        <v>6</v>
      </c>
      <c r="H3060" s="1011" t="s">
        <v>96</v>
      </c>
      <c r="I3060" s="1011" t="s">
        <v>1601</v>
      </c>
      <c r="J3060" s="1011" t="s">
        <v>1602</v>
      </c>
      <c r="K3060" s="1011" t="s">
        <v>1329</v>
      </c>
      <c r="L3060" s="1011" t="s">
        <v>47</v>
      </c>
      <c r="M3060" s="1011" t="s">
        <v>198</v>
      </c>
      <c r="N3060" s="1011">
        <v>24.666699999999999</v>
      </c>
      <c r="O3060" s="1011">
        <v>24.666699999999999</v>
      </c>
      <c r="P3060" s="1011">
        <v>190.3</v>
      </c>
      <c r="Q3060" s="1011">
        <v>890.72</v>
      </c>
      <c r="R3060" s="1011">
        <v>2.9927191099999999</v>
      </c>
      <c r="S3060" s="1011">
        <v>240.39498194000001</v>
      </c>
      <c r="T3060" s="1011">
        <v>-0.78728089000000001</v>
      </c>
      <c r="U3060" s="1011">
        <v>0</v>
      </c>
      <c r="V3060" s="1011">
        <v>3.78</v>
      </c>
      <c r="W3060" s="1011" t="s">
        <v>1603</v>
      </c>
      <c r="X3060" s="1011" t="s">
        <v>1331</v>
      </c>
      <c r="Y3060" s="1011" t="s">
        <v>2386</v>
      </c>
      <c r="AA3060" s="1011" t="s">
        <v>2387</v>
      </c>
      <c r="AB3060" s="1011" t="s">
        <v>140</v>
      </c>
    </row>
    <row r="3061" spans="1:28" x14ac:dyDescent="0.25">
      <c r="A3061" s="1011">
        <v>43758200</v>
      </c>
      <c r="B3061" s="1011" t="s">
        <v>1718</v>
      </c>
      <c r="C3061" s="1011" t="s">
        <v>1326</v>
      </c>
      <c r="D3061" s="1011" t="s">
        <v>1</v>
      </c>
      <c r="E3061" s="1011" t="s">
        <v>135</v>
      </c>
      <c r="F3061" s="1011" t="s">
        <v>20</v>
      </c>
      <c r="G3061" s="1011" t="s">
        <v>20</v>
      </c>
      <c r="H3061" s="1011" t="s">
        <v>98</v>
      </c>
      <c r="I3061" s="1011" t="s">
        <v>1719</v>
      </c>
      <c r="J3061" s="1011" t="s">
        <v>1528</v>
      </c>
      <c r="K3061" s="1011" t="s">
        <v>1329</v>
      </c>
      <c r="L3061" s="1011" t="s">
        <v>47</v>
      </c>
      <c r="M3061" s="1011" t="s">
        <v>198</v>
      </c>
      <c r="N3061" s="1011">
        <v>83</v>
      </c>
      <c r="O3061" s="1011">
        <v>83</v>
      </c>
      <c r="P3061" s="1011">
        <v>1931.74</v>
      </c>
      <c r="Q3061" s="1011">
        <v>1981.98</v>
      </c>
      <c r="R3061" s="1011">
        <v>530.41</v>
      </c>
      <c r="S3061" s="1011">
        <v>353.19323739999999</v>
      </c>
      <c r="T3061" s="1011">
        <v>0</v>
      </c>
      <c r="U3061" s="1011">
        <v>0</v>
      </c>
      <c r="V3061" s="1011">
        <v>530.41</v>
      </c>
      <c r="W3061" s="1011" t="s">
        <v>1529</v>
      </c>
      <c r="X3061" s="1011" t="s">
        <v>1331</v>
      </c>
      <c r="Y3061" s="1011" t="s">
        <v>1720</v>
      </c>
      <c r="AA3061" s="1011" t="s">
        <v>1721</v>
      </c>
      <c r="AB3061" s="1011" t="s">
        <v>140</v>
      </c>
    </row>
    <row r="3062" spans="1:28" x14ac:dyDescent="0.25">
      <c r="A3062" s="1011">
        <v>23754310</v>
      </c>
      <c r="B3062" s="1011" t="s">
        <v>1821</v>
      </c>
      <c r="C3062" s="1011" t="s">
        <v>1326</v>
      </c>
      <c r="D3062" s="1011" t="s">
        <v>1</v>
      </c>
      <c r="E3062" s="1011" t="s">
        <v>135</v>
      </c>
      <c r="F3062" s="1011" t="s">
        <v>11</v>
      </c>
      <c r="G3062" s="1011" t="s">
        <v>11</v>
      </c>
      <c r="H3062" s="1011" t="s">
        <v>89</v>
      </c>
      <c r="I3062" s="1011" t="s">
        <v>1822</v>
      </c>
      <c r="J3062" s="1011" t="s">
        <v>1823</v>
      </c>
      <c r="K3062" s="1011" t="s">
        <v>1329</v>
      </c>
      <c r="L3062" s="1011" t="s">
        <v>47</v>
      </c>
      <c r="M3062" s="1011" t="s">
        <v>198</v>
      </c>
      <c r="N3062" s="1011">
        <v>78</v>
      </c>
      <c r="O3062" s="1011">
        <v>77</v>
      </c>
      <c r="P3062" s="1011">
        <v>780</v>
      </c>
      <c r="Q3062" s="1011">
        <v>2625.43</v>
      </c>
      <c r="R3062" s="1011">
        <v>609.87</v>
      </c>
      <c r="S3062" s="1011">
        <v>454.87393372000003</v>
      </c>
      <c r="T3062" s="1011">
        <v>0</v>
      </c>
      <c r="U3062" s="1011">
        <v>0</v>
      </c>
      <c r="V3062" s="1011">
        <v>609.87</v>
      </c>
      <c r="W3062" s="1011" t="s">
        <v>1824</v>
      </c>
      <c r="X3062" s="1011" t="s">
        <v>1331</v>
      </c>
      <c r="Y3062" s="1011" t="s">
        <v>1825</v>
      </c>
      <c r="AA3062" s="1011" t="s">
        <v>1826</v>
      </c>
      <c r="AB3062" s="1011" t="s">
        <v>140</v>
      </c>
    </row>
    <row r="3063" spans="1:28" x14ac:dyDescent="0.25">
      <c r="A3063" s="1011">
        <v>94172707</v>
      </c>
      <c r="B3063" s="1011" t="s">
        <v>2314</v>
      </c>
      <c r="C3063" s="1011" t="s">
        <v>1326</v>
      </c>
      <c r="D3063" s="1011" t="s">
        <v>1</v>
      </c>
      <c r="E3063" s="1011" t="s">
        <v>135</v>
      </c>
      <c r="F3063" s="1011" t="s">
        <v>34</v>
      </c>
      <c r="G3063" s="1011" t="s">
        <v>34</v>
      </c>
      <c r="H3063" s="1011" t="s">
        <v>95</v>
      </c>
      <c r="I3063" s="1011" t="s">
        <v>1388</v>
      </c>
      <c r="J3063" s="1011" t="s">
        <v>1389</v>
      </c>
      <c r="K3063" s="1011" t="s">
        <v>1329</v>
      </c>
      <c r="L3063" s="1011" t="s">
        <v>47</v>
      </c>
      <c r="M3063" s="1011" t="s">
        <v>198</v>
      </c>
      <c r="N3063" s="1011">
        <v>67</v>
      </c>
      <c r="O3063" s="1011">
        <v>54</v>
      </c>
      <c r="P3063" s="1011">
        <v>821.18</v>
      </c>
      <c r="Q3063" s="1011">
        <v>2608.19</v>
      </c>
      <c r="R3063" s="1011">
        <v>-19.059999999999999</v>
      </c>
      <c r="S3063" s="1011">
        <v>929.73466931999997</v>
      </c>
      <c r="T3063" s="1011">
        <v>0</v>
      </c>
      <c r="U3063" s="1011">
        <v>0</v>
      </c>
      <c r="V3063" s="1011">
        <v>-19.059999999999999</v>
      </c>
      <c r="W3063" s="1011" t="s">
        <v>1390</v>
      </c>
      <c r="X3063" s="1011" t="s">
        <v>1331</v>
      </c>
      <c r="Y3063" s="1011" t="s">
        <v>2315</v>
      </c>
      <c r="AA3063" s="1011" t="s">
        <v>2316</v>
      </c>
      <c r="AB3063" s="1011" t="s">
        <v>140</v>
      </c>
    </row>
    <row r="3064" spans="1:28" x14ac:dyDescent="0.25">
      <c r="A3064" s="1011">
        <v>4179792</v>
      </c>
      <c r="B3064" s="1011" t="s">
        <v>1890</v>
      </c>
      <c r="C3064" s="1011" t="s">
        <v>1326</v>
      </c>
      <c r="D3064" s="1011" t="s">
        <v>1</v>
      </c>
      <c r="E3064" s="1011" t="s">
        <v>135</v>
      </c>
      <c r="F3064" s="1011" t="s">
        <v>69</v>
      </c>
      <c r="G3064" s="1011" t="s">
        <v>69</v>
      </c>
      <c r="H3064" s="1011" t="s">
        <v>101</v>
      </c>
      <c r="I3064" s="1011" t="s">
        <v>1891</v>
      </c>
      <c r="J3064" s="1011" t="s">
        <v>1892</v>
      </c>
      <c r="K3064" s="1011" t="s">
        <v>1329</v>
      </c>
      <c r="L3064" s="1011" t="s">
        <v>47</v>
      </c>
      <c r="M3064" s="1011" t="s">
        <v>198</v>
      </c>
      <c r="N3064" s="1011">
        <v>62.333399999999997</v>
      </c>
      <c r="O3064" s="1011">
        <v>62.333399999999997</v>
      </c>
      <c r="P3064" s="1011">
        <v>2492.34</v>
      </c>
      <c r="Q3064" s="1011">
        <v>2237.02</v>
      </c>
      <c r="R3064" s="1011">
        <v>439.74</v>
      </c>
      <c r="S3064" s="1011">
        <v>390.85617797999998</v>
      </c>
      <c r="T3064" s="1011">
        <v>0</v>
      </c>
      <c r="U3064" s="1011">
        <v>0</v>
      </c>
      <c r="V3064" s="1011">
        <v>439.74</v>
      </c>
      <c r="W3064" s="1011" t="s">
        <v>1893</v>
      </c>
      <c r="X3064" s="1011" t="s">
        <v>1331</v>
      </c>
      <c r="Y3064" s="1011" t="s">
        <v>1894</v>
      </c>
      <c r="AA3064" s="1011" t="s">
        <v>1895</v>
      </c>
      <c r="AB3064" s="1011" t="s">
        <v>140</v>
      </c>
    </row>
    <row r="3065" spans="1:28" x14ac:dyDescent="0.25">
      <c r="A3065" s="1011">
        <v>13791983</v>
      </c>
      <c r="B3065" s="1011" t="s">
        <v>2042</v>
      </c>
      <c r="C3065" s="1011" t="s">
        <v>1326</v>
      </c>
      <c r="D3065" s="1011" t="s">
        <v>1</v>
      </c>
      <c r="E3065" s="1011" t="s">
        <v>135</v>
      </c>
      <c r="F3065" s="1011" t="s">
        <v>14</v>
      </c>
      <c r="G3065" s="1011" t="s">
        <v>14</v>
      </c>
      <c r="H3065" s="1011" t="s">
        <v>88</v>
      </c>
      <c r="I3065" s="1011" t="s">
        <v>2043</v>
      </c>
      <c r="J3065" s="1011" t="s">
        <v>2044</v>
      </c>
      <c r="K3065" s="1011" t="s">
        <v>1329</v>
      </c>
      <c r="L3065" s="1011" t="s">
        <v>47</v>
      </c>
      <c r="M3065" s="1011" t="s">
        <v>198</v>
      </c>
      <c r="N3065" s="1011">
        <v>282</v>
      </c>
      <c r="O3065" s="1011">
        <v>281</v>
      </c>
      <c r="P3065" s="1011">
        <v>4189</v>
      </c>
      <c r="Q3065" s="1011">
        <v>11291.58</v>
      </c>
      <c r="R3065" s="1011">
        <v>2141.25</v>
      </c>
      <c r="S3065" s="1011">
        <v>1154.14634196</v>
      </c>
      <c r="T3065" s="1011">
        <v>0</v>
      </c>
      <c r="U3065" s="1011">
        <v>0</v>
      </c>
      <c r="V3065" s="1011">
        <v>2141.25</v>
      </c>
      <c r="W3065" s="1011" t="s">
        <v>2045</v>
      </c>
      <c r="X3065" s="1011" t="s">
        <v>1331</v>
      </c>
      <c r="Y3065" s="1011" t="s">
        <v>2046</v>
      </c>
      <c r="AA3065" s="1011" t="s">
        <v>2047</v>
      </c>
      <c r="AB3065" s="1011" t="s">
        <v>140</v>
      </c>
    </row>
    <row r="3066" spans="1:28" x14ac:dyDescent="0.25">
      <c r="A3066" s="1011">
        <v>83852160</v>
      </c>
      <c r="B3066" s="1011" t="s">
        <v>2498</v>
      </c>
      <c r="C3066" s="1011" t="s">
        <v>1326</v>
      </c>
      <c r="D3066" s="1011" t="s">
        <v>1</v>
      </c>
      <c r="E3066" s="1011" t="s">
        <v>135</v>
      </c>
      <c r="F3066" s="1011" t="s">
        <v>0</v>
      </c>
      <c r="G3066" s="1011" t="s">
        <v>0</v>
      </c>
      <c r="H3066" s="1011" t="s">
        <v>99</v>
      </c>
      <c r="I3066" s="1011" t="s">
        <v>1376</v>
      </c>
      <c r="J3066" s="1011" t="s">
        <v>1377</v>
      </c>
      <c r="K3066" s="1011" t="s">
        <v>1329</v>
      </c>
      <c r="L3066" s="1011" t="s">
        <v>47</v>
      </c>
      <c r="M3066" s="1011" t="s">
        <v>198</v>
      </c>
      <c r="N3066" s="1011">
        <v>327</v>
      </c>
      <c r="O3066" s="1011">
        <v>9</v>
      </c>
      <c r="P3066" s="1011">
        <v>6816</v>
      </c>
      <c r="Q3066" s="1011">
        <v>10544.82</v>
      </c>
      <c r="R3066" s="1011">
        <v>711.85</v>
      </c>
      <c r="S3066" s="1011">
        <v>63.743657749999997</v>
      </c>
      <c r="T3066" s="1011">
        <v>0</v>
      </c>
      <c r="U3066" s="1011">
        <v>0</v>
      </c>
      <c r="V3066" s="1011">
        <v>711.85</v>
      </c>
      <c r="W3066" s="1011" t="s">
        <v>1378</v>
      </c>
      <c r="X3066" s="1011" t="s">
        <v>1331</v>
      </c>
      <c r="Y3066" s="1011" t="s">
        <v>2499</v>
      </c>
      <c r="AA3066" s="1011" t="s">
        <v>2500</v>
      </c>
      <c r="AB3066" s="1011" t="s">
        <v>140</v>
      </c>
    </row>
    <row r="3067" spans="1:28" x14ac:dyDescent="0.25">
      <c r="A3067" s="1011">
        <v>14149348</v>
      </c>
      <c r="B3067" s="1011" t="s">
        <v>1467</v>
      </c>
      <c r="C3067" s="1011" t="s">
        <v>1326</v>
      </c>
      <c r="D3067" s="1011" t="s">
        <v>1</v>
      </c>
      <c r="E3067" s="1011" t="s">
        <v>135</v>
      </c>
      <c r="F3067" s="1011" t="s">
        <v>20</v>
      </c>
      <c r="G3067" s="1011" t="s">
        <v>20</v>
      </c>
      <c r="H3067" s="1011" t="s">
        <v>91</v>
      </c>
      <c r="I3067" s="1011" t="s">
        <v>2001</v>
      </c>
      <c r="J3067" s="1011" t="s">
        <v>1985</v>
      </c>
      <c r="K3067" s="1011" t="s">
        <v>1329</v>
      </c>
      <c r="L3067" s="1011" t="s">
        <v>47</v>
      </c>
      <c r="M3067" s="1011" t="s">
        <v>198</v>
      </c>
      <c r="N3067" s="1011">
        <v>39</v>
      </c>
      <c r="O3067" s="1011">
        <v>30</v>
      </c>
      <c r="P3067" s="1011">
        <v>1958.67</v>
      </c>
      <c r="Q3067" s="1011">
        <v>3990.06</v>
      </c>
      <c r="R3067" s="1011">
        <v>986.44</v>
      </c>
      <c r="S3067" s="1011">
        <v>197.22625998000001</v>
      </c>
      <c r="T3067" s="1011">
        <v>0</v>
      </c>
      <c r="U3067" s="1011">
        <v>0</v>
      </c>
      <c r="V3067" s="1011">
        <v>986.44</v>
      </c>
      <c r="W3067" s="1011" t="s">
        <v>10</v>
      </c>
      <c r="X3067" s="1011" t="s">
        <v>1331</v>
      </c>
      <c r="Y3067" s="1011" t="s">
        <v>2497</v>
      </c>
      <c r="AA3067" s="1011" t="s">
        <v>1599</v>
      </c>
      <c r="AB3067" s="1011" t="s">
        <v>140</v>
      </c>
    </row>
    <row r="3068" spans="1:28" x14ac:dyDescent="0.25">
      <c r="A3068" s="1011">
        <v>34116459</v>
      </c>
      <c r="B3068" s="1011" t="s">
        <v>2551</v>
      </c>
      <c r="C3068" s="1011" t="s">
        <v>1326</v>
      </c>
      <c r="D3068" s="1011" t="s">
        <v>1</v>
      </c>
      <c r="E3068" s="1011" t="s">
        <v>135</v>
      </c>
      <c r="F3068" s="1011" t="s">
        <v>36</v>
      </c>
      <c r="G3068" s="1011" t="s">
        <v>36</v>
      </c>
      <c r="H3068" s="1011" t="s">
        <v>88</v>
      </c>
      <c r="I3068" s="1011" t="s">
        <v>1656</v>
      </c>
      <c r="J3068" s="1011" t="s">
        <v>1657</v>
      </c>
      <c r="K3068" s="1011" t="s">
        <v>1329</v>
      </c>
      <c r="L3068" s="1011" t="s">
        <v>47</v>
      </c>
      <c r="M3068" s="1011" t="s">
        <v>198</v>
      </c>
      <c r="N3068" s="1011">
        <v>110</v>
      </c>
      <c r="O3068" s="1011">
        <v>10</v>
      </c>
      <c r="P3068" s="1011">
        <v>1112</v>
      </c>
      <c r="Q3068" s="1011">
        <v>22837.27</v>
      </c>
      <c r="R3068" s="1011">
        <v>2252.13</v>
      </c>
      <c r="S3068" s="1011">
        <v>231.49446244999999</v>
      </c>
      <c r="T3068" s="1011">
        <v>0</v>
      </c>
      <c r="U3068" s="1011">
        <v>0</v>
      </c>
      <c r="V3068" s="1011">
        <v>2252.13</v>
      </c>
      <c r="W3068" s="1011" t="s">
        <v>1658</v>
      </c>
      <c r="X3068" s="1011" t="s">
        <v>1331</v>
      </c>
      <c r="Y3068" s="1011" t="s">
        <v>2552</v>
      </c>
      <c r="AA3068" s="1011" t="s">
        <v>1791</v>
      </c>
      <c r="AB3068" s="1011" t="s">
        <v>140</v>
      </c>
    </row>
    <row r="3069" spans="1:28" x14ac:dyDescent="0.25">
      <c r="A3069" s="1011">
        <v>13942362</v>
      </c>
      <c r="B3069" s="1011" t="s">
        <v>1713</v>
      </c>
      <c r="C3069" s="1011" t="s">
        <v>1326</v>
      </c>
      <c r="D3069" s="1011" t="s">
        <v>1</v>
      </c>
      <c r="E3069" s="1011" t="s">
        <v>135</v>
      </c>
      <c r="F3069" s="1011" t="s">
        <v>38</v>
      </c>
      <c r="G3069" s="1011" t="s">
        <v>38</v>
      </c>
      <c r="H3069" s="1011" t="s">
        <v>98</v>
      </c>
      <c r="I3069" s="1011" t="s">
        <v>1388</v>
      </c>
      <c r="J3069" s="1011" t="s">
        <v>1389</v>
      </c>
      <c r="K3069" s="1011" t="s">
        <v>1329</v>
      </c>
      <c r="L3069" s="1011" t="s">
        <v>47</v>
      </c>
      <c r="M3069" s="1011" t="s">
        <v>198</v>
      </c>
      <c r="N3069" s="1011">
        <v>25</v>
      </c>
      <c r="O3069" s="1011">
        <v>25</v>
      </c>
      <c r="P3069" s="1011">
        <v>500</v>
      </c>
      <c r="Q3069" s="1011">
        <v>753.04</v>
      </c>
      <c r="R3069" s="1011">
        <v>176.38</v>
      </c>
      <c r="S3069" s="1011">
        <v>146.07527565000001</v>
      </c>
      <c r="T3069" s="1011">
        <v>0</v>
      </c>
      <c r="U3069" s="1011">
        <v>0</v>
      </c>
      <c r="V3069" s="1011">
        <v>176.38</v>
      </c>
      <c r="W3069" s="1011" t="s">
        <v>1390</v>
      </c>
      <c r="X3069" s="1011" t="s">
        <v>1331</v>
      </c>
      <c r="Y3069" s="1011" t="s">
        <v>1391</v>
      </c>
      <c r="AA3069" s="1011" t="s">
        <v>1392</v>
      </c>
      <c r="AB3069" s="1011" t="s">
        <v>140</v>
      </c>
    </row>
    <row r="3070" spans="1:28" x14ac:dyDescent="0.25">
      <c r="A3070" s="1011">
        <v>23942782</v>
      </c>
      <c r="B3070" s="1011" t="s">
        <v>2101</v>
      </c>
      <c r="C3070" s="1011" t="s">
        <v>1326</v>
      </c>
      <c r="D3070" s="1011" t="s">
        <v>1</v>
      </c>
      <c r="E3070" s="1011" t="s">
        <v>135</v>
      </c>
      <c r="F3070" s="1011" t="s">
        <v>34</v>
      </c>
      <c r="G3070" s="1011" t="s">
        <v>34</v>
      </c>
      <c r="H3070" s="1011" t="s">
        <v>100</v>
      </c>
      <c r="I3070" s="1011" t="s">
        <v>1376</v>
      </c>
      <c r="J3070" s="1011" t="s">
        <v>1377</v>
      </c>
      <c r="K3070" s="1011" t="s">
        <v>1329</v>
      </c>
      <c r="L3070" s="1011" t="s">
        <v>47</v>
      </c>
      <c r="M3070" s="1011" t="s">
        <v>198</v>
      </c>
      <c r="N3070" s="1011">
        <v>19.25</v>
      </c>
      <c r="O3070" s="1011">
        <v>19.25</v>
      </c>
      <c r="P3070" s="1011">
        <v>379</v>
      </c>
      <c r="Q3070" s="1011">
        <v>1414.34</v>
      </c>
      <c r="R3070" s="1011">
        <v>556.01</v>
      </c>
      <c r="S3070" s="1011">
        <v>105.92494060999999</v>
      </c>
      <c r="T3070" s="1011">
        <v>0</v>
      </c>
      <c r="U3070" s="1011">
        <v>0</v>
      </c>
      <c r="V3070" s="1011">
        <v>556.01</v>
      </c>
      <c r="W3070" s="1011" t="s">
        <v>1378</v>
      </c>
      <c r="X3070" s="1011" t="s">
        <v>1331</v>
      </c>
      <c r="Y3070" s="1011" t="s">
        <v>2102</v>
      </c>
      <c r="AA3070" s="1011" t="s">
        <v>2103</v>
      </c>
      <c r="AB3070" s="1011" t="s">
        <v>140</v>
      </c>
    </row>
    <row r="3071" spans="1:28" x14ac:dyDescent="0.25">
      <c r="A3071" s="1011">
        <v>14149348</v>
      </c>
      <c r="B3071" s="1011" t="s">
        <v>1467</v>
      </c>
      <c r="C3071" s="1011" t="s">
        <v>1326</v>
      </c>
      <c r="D3071" s="1011" t="s">
        <v>1</v>
      </c>
      <c r="E3071" s="1011" t="s">
        <v>135</v>
      </c>
      <c r="F3071" s="1011" t="s">
        <v>20</v>
      </c>
      <c r="G3071" s="1011" t="s">
        <v>20</v>
      </c>
      <c r="H3071" s="1011" t="s">
        <v>1394</v>
      </c>
      <c r="I3071" s="1011" t="s">
        <v>2001</v>
      </c>
      <c r="J3071" s="1011" t="s">
        <v>1985</v>
      </c>
      <c r="K3071" s="1011" t="s">
        <v>1329</v>
      </c>
      <c r="L3071" s="1011" t="s">
        <v>47</v>
      </c>
      <c r="M3071" s="1011" t="s">
        <v>198</v>
      </c>
      <c r="N3071" s="1011">
        <v>0</v>
      </c>
      <c r="O3071" s="1011">
        <v>0</v>
      </c>
      <c r="P3071" s="1011">
        <v>0</v>
      </c>
      <c r="Q3071" s="1011">
        <v>0</v>
      </c>
      <c r="R3071" s="1011">
        <v>0</v>
      </c>
      <c r="S3071" s="1011">
        <v>0</v>
      </c>
      <c r="T3071" s="1011">
        <v>0</v>
      </c>
      <c r="U3071" s="1011">
        <v>0</v>
      </c>
      <c r="V3071" s="1011">
        <v>0</v>
      </c>
      <c r="W3071" s="1011" t="s">
        <v>10</v>
      </c>
      <c r="X3071" s="1011" t="s">
        <v>1331</v>
      </c>
      <c r="Y3071" s="1011" t="s">
        <v>2497</v>
      </c>
      <c r="AA3071" s="1011" t="s">
        <v>1599</v>
      </c>
      <c r="AB3071" s="1011" t="s">
        <v>140</v>
      </c>
    </row>
    <row r="3072" spans="1:28" x14ac:dyDescent="0.25">
      <c r="A3072" s="1011">
        <v>53757852</v>
      </c>
      <c r="B3072" s="1011" t="s">
        <v>2034</v>
      </c>
      <c r="C3072" s="1011" t="s">
        <v>1326</v>
      </c>
      <c r="D3072" s="1011" t="s">
        <v>1</v>
      </c>
      <c r="E3072" s="1011" t="s">
        <v>135</v>
      </c>
      <c r="F3072" s="1011" t="s">
        <v>38</v>
      </c>
      <c r="G3072" s="1011" t="s">
        <v>38</v>
      </c>
      <c r="H3072" s="1011" t="s">
        <v>530</v>
      </c>
      <c r="I3072" s="1011" t="s">
        <v>2035</v>
      </c>
      <c r="J3072" s="1011" t="s">
        <v>1657</v>
      </c>
      <c r="K3072" s="1011" t="s">
        <v>1329</v>
      </c>
      <c r="L3072" s="1011" t="s">
        <v>47</v>
      </c>
      <c r="M3072" s="1011" t="s">
        <v>198</v>
      </c>
      <c r="N3072" s="1011">
        <v>76</v>
      </c>
      <c r="O3072" s="1011">
        <v>43</v>
      </c>
      <c r="P3072" s="1011">
        <v>950</v>
      </c>
      <c r="Q3072" s="1011">
        <v>2941.9</v>
      </c>
      <c r="R3072" s="1011">
        <v>241.46</v>
      </c>
      <c r="S3072" s="1011">
        <v>197.9</v>
      </c>
      <c r="T3072" s="1011">
        <v>0</v>
      </c>
      <c r="U3072" s="1011">
        <v>0</v>
      </c>
      <c r="V3072" s="1011">
        <v>241.46</v>
      </c>
      <c r="W3072" s="1011" t="s">
        <v>1658</v>
      </c>
      <c r="X3072" s="1011" t="s">
        <v>1331</v>
      </c>
      <c r="Y3072" s="1011" t="s">
        <v>2036</v>
      </c>
      <c r="AA3072" s="1011" t="s">
        <v>2037</v>
      </c>
      <c r="AB3072" s="1011" t="s">
        <v>140</v>
      </c>
    </row>
    <row r="3073" spans="1:28" x14ac:dyDescent="0.25">
      <c r="A3073" s="1011">
        <v>64030455</v>
      </c>
      <c r="B3073" s="1011" t="s">
        <v>1646</v>
      </c>
      <c r="C3073" s="1011" t="s">
        <v>1326</v>
      </c>
      <c r="D3073" s="1011" t="s">
        <v>1</v>
      </c>
      <c r="E3073" s="1011" t="s">
        <v>135</v>
      </c>
      <c r="F3073" s="1011" t="s">
        <v>20</v>
      </c>
      <c r="G3073" s="1011" t="s">
        <v>20</v>
      </c>
      <c r="H3073" s="1011" t="s">
        <v>529</v>
      </c>
      <c r="I3073" s="1011" t="s">
        <v>1647</v>
      </c>
      <c r="J3073" s="1011" t="s">
        <v>1648</v>
      </c>
      <c r="K3073" s="1011" t="s">
        <v>1329</v>
      </c>
      <c r="L3073" s="1011" t="s">
        <v>47</v>
      </c>
      <c r="M3073" s="1011" t="s">
        <v>198</v>
      </c>
      <c r="N3073" s="1011">
        <v>14</v>
      </c>
      <c r="O3073" s="1011">
        <v>12</v>
      </c>
      <c r="P3073" s="1011">
        <v>433.79</v>
      </c>
      <c r="Q3073" s="1011">
        <v>3137.5</v>
      </c>
      <c r="R3073" s="1011">
        <v>198.65654691</v>
      </c>
      <c r="S3073" s="1011">
        <v>59.450999959999997</v>
      </c>
      <c r="T3073" s="1011">
        <v>4.0365469100000002</v>
      </c>
      <c r="U3073" s="1011">
        <v>0</v>
      </c>
      <c r="V3073" s="1011">
        <v>194.62</v>
      </c>
      <c r="W3073" s="1011" t="s">
        <v>1649</v>
      </c>
      <c r="X3073" s="1011" t="s">
        <v>1331</v>
      </c>
      <c r="Y3073" s="1011" t="s">
        <v>1650</v>
      </c>
      <c r="AA3073" s="1011" t="s">
        <v>1651</v>
      </c>
      <c r="AB3073" s="1011" t="s">
        <v>140</v>
      </c>
    </row>
    <row r="3074" spans="1:28" x14ac:dyDescent="0.25">
      <c r="A3074" s="1011">
        <v>14155451</v>
      </c>
      <c r="B3074" s="1011" t="s">
        <v>1928</v>
      </c>
      <c r="C3074" s="1011" t="s">
        <v>1326</v>
      </c>
      <c r="D3074" s="1011" t="s">
        <v>1</v>
      </c>
      <c r="E3074" s="1011" t="s">
        <v>135</v>
      </c>
      <c r="F3074" s="1011" t="s">
        <v>0</v>
      </c>
      <c r="G3074" s="1011" t="s">
        <v>0</v>
      </c>
      <c r="H3074" s="1011" t="s">
        <v>98</v>
      </c>
      <c r="I3074" s="1011" t="s">
        <v>1929</v>
      </c>
      <c r="J3074" s="1011" t="s">
        <v>1904</v>
      </c>
      <c r="K3074" s="1011" t="s">
        <v>1329</v>
      </c>
      <c r="L3074" s="1011" t="s">
        <v>47</v>
      </c>
      <c r="M3074" s="1011" t="s">
        <v>198</v>
      </c>
      <c r="N3074" s="1011">
        <v>6</v>
      </c>
      <c r="O3074" s="1011">
        <v>6</v>
      </c>
      <c r="P3074" s="1011">
        <v>138.29</v>
      </c>
      <c r="Q3074" s="1011">
        <v>118.67</v>
      </c>
      <c r="R3074" s="1011">
        <v>32.04</v>
      </c>
      <c r="S3074" s="1011">
        <v>20.967995930000001</v>
      </c>
      <c r="T3074" s="1011">
        <v>0</v>
      </c>
      <c r="U3074" s="1011">
        <v>0</v>
      </c>
      <c r="V3074" s="1011">
        <v>32.04</v>
      </c>
      <c r="W3074" s="1011" t="s">
        <v>1905</v>
      </c>
      <c r="X3074" s="1011" t="s">
        <v>1331</v>
      </c>
      <c r="Y3074" s="1011" t="s">
        <v>1930</v>
      </c>
      <c r="AA3074" s="1011" t="s">
        <v>1931</v>
      </c>
      <c r="AB3074" s="1011" t="s">
        <v>140</v>
      </c>
    </row>
    <row r="3075" spans="1:28" x14ac:dyDescent="0.25">
      <c r="A3075" s="1011">
        <v>63918262</v>
      </c>
      <c r="B3075" s="1011" t="s">
        <v>1409</v>
      </c>
      <c r="C3075" s="1011" t="s">
        <v>1326</v>
      </c>
      <c r="D3075" s="1011" t="s">
        <v>1</v>
      </c>
      <c r="E3075" s="1011" t="s">
        <v>135</v>
      </c>
      <c r="F3075" s="1011" t="s">
        <v>6</v>
      </c>
      <c r="G3075" s="1011" t="s">
        <v>6</v>
      </c>
      <c r="H3075" s="1011" t="s">
        <v>1394</v>
      </c>
      <c r="I3075" s="1011" t="s">
        <v>1410</v>
      </c>
      <c r="J3075" s="1011" t="s">
        <v>1411</v>
      </c>
      <c r="K3075" s="1011" t="s">
        <v>1329</v>
      </c>
      <c r="L3075" s="1011" t="s">
        <v>47</v>
      </c>
      <c r="M3075" s="1011" t="s">
        <v>198</v>
      </c>
      <c r="N3075" s="1011">
        <v>0</v>
      </c>
      <c r="O3075" s="1011">
        <v>0</v>
      </c>
      <c r="P3075" s="1011">
        <v>0</v>
      </c>
      <c r="Q3075" s="1011">
        <v>0</v>
      </c>
      <c r="R3075" s="1011">
        <v>0</v>
      </c>
      <c r="S3075" s="1011">
        <v>0</v>
      </c>
      <c r="T3075" s="1011">
        <v>0</v>
      </c>
      <c r="U3075" s="1011">
        <v>0</v>
      </c>
      <c r="V3075" s="1011">
        <v>0</v>
      </c>
      <c r="W3075" s="1011" t="s">
        <v>80</v>
      </c>
      <c r="X3075" s="1011" t="s">
        <v>1331</v>
      </c>
      <c r="Y3075" s="1011" t="s">
        <v>1412</v>
      </c>
      <c r="AA3075" s="1011" t="s">
        <v>1413</v>
      </c>
      <c r="AB3075" s="1011" t="s">
        <v>140</v>
      </c>
    </row>
    <row r="3076" spans="1:28" x14ac:dyDescent="0.25">
      <c r="A3076" s="1011">
        <v>14268007</v>
      </c>
      <c r="B3076" s="1011" t="s">
        <v>1568</v>
      </c>
      <c r="C3076" s="1011" t="s">
        <v>1326</v>
      </c>
      <c r="D3076" s="1011" t="s">
        <v>1</v>
      </c>
      <c r="E3076" s="1011" t="s">
        <v>135</v>
      </c>
      <c r="F3076" s="1011" t="s">
        <v>20</v>
      </c>
      <c r="G3076" s="1011" t="s">
        <v>20</v>
      </c>
      <c r="H3076" s="1011" t="s">
        <v>95</v>
      </c>
      <c r="I3076" s="1011" t="s">
        <v>1569</v>
      </c>
      <c r="J3076" s="1011" t="s">
        <v>1416</v>
      </c>
      <c r="K3076" s="1011" t="s">
        <v>1329</v>
      </c>
      <c r="L3076" s="1011" t="s">
        <v>47</v>
      </c>
      <c r="M3076" s="1011" t="s">
        <v>198</v>
      </c>
      <c r="N3076" s="1011">
        <v>56</v>
      </c>
      <c r="O3076" s="1011">
        <v>49</v>
      </c>
      <c r="P3076" s="1011">
        <v>531.30999999999995</v>
      </c>
      <c r="Q3076" s="1011">
        <v>1256.3599999999999</v>
      </c>
      <c r="R3076" s="1011">
        <v>-254.88074384999999</v>
      </c>
      <c r="S3076" s="1011">
        <v>627.23280691000002</v>
      </c>
      <c r="T3076" s="1011">
        <v>-2.0743850000000001E-2</v>
      </c>
      <c r="U3076" s="1011">
        <v>0</v>
      </c>
      <c r="V3076" s="1011">
        <v>-254.86</v>
      </c>
      <c r="W3076" s="1011" t="s">
        <v>1397</v>
      </c>
      <c r="X3076" s="1011" t="s">
        <v>1331</v>
      </c>
      <c r="Y3076" s="1011" t="s">
        <v>1570</v>
      </c>
      <c r="AA3076" s="1011" t="s">
        <v>1571</v>
      </c>
      <c r="AB3076" s="1011" t="s">
        <v>140</v>
      </c>
    </row>
    <row r="3077" spans="1:28" x14ac:dyDescent="0.25">
      <c r="A3077" s="1011">
        <v>13753793</v>
      </c>
      <c r="B3077" s="1011" t="s">
        <v>2072</v>
      </c>
      <c r="C3077" s="1011" t="s">
        <v>1326</v>
      </c>
      <c r="D3077" s="1011" t="s">
        <v>1</v>
      </c>
      <c r="E3077" s="1011" t="s">
        <v>135</v>
      </c>
      <c r="F3077" s="1011" t="s">
        <v>6</v>
      </c>
      <c r="G3077" s="1011" t="s">
        <v>6</v>
      </c>
      <c r="H3077" s="1011" t="s">
        <v>91</v>
      </c>
      <c r="I3077" s="1011" t="s">
        <v>1410</v>
      </c>
      <c r="J3077" s="1011" t="s">
        <v>1411</v>
      </c>
      <c r="K3077" s="1011" t="s">
        <v>1329</v>
      </c>
      <c r="L3077" s="1011" t="s">
        <v>47</v>
      </c>
      <c r="M3077" s="1011" t="s">
        <v>198</v>
      </c>
      <c r="N3077" s="1011">
        <v>15</v>
      </c>
      <c r="O3077" s="1011">
        <v>14</v>
      </c>
      <c r="P3077" s="1011">
        <v>791.38</v>
      </c>
      <c r="Q3077" s="1011">
        <v>1266.9100000000001</v>
      </c>
      <c r="R3077" s="1011">
        <v>215.89</v>
      </c>
      <c r="S3077" s="1011">
        <v>59.812148819999997</v>
      </c>
      <c r="T3077" s="1011">
        <v>0</v>
      </c>
      <c r="U3077" s="1011">
        <v>0</v>
      </c>
      <c r="V3077" s="1011">
        <v>215.89</v>
      </c>
      <c r="W3077" s="1011" t="s">
        <v>80</v>
      </c>
      <c r="X3077" s="1011" t="s">
        <v>1331</v>
      </c>
      <c r="Y3077" s="1011" t="s">
        <v>2073</v>
      </c>
      <c r="AA3077" s="1011" t="s">
        <v>2074</v>
      </c>
      <c r="AB3077" s="1011" t="s">
        <v>140</v>
      </c>
    </row>
    <row r="3078" spans="1:28" x14ac:dyDescent="0.25">
      <c r="A3078" s="1011">
        <v>54253646</v>
      </c>
      <c r="B3078" s="1011" t="s">
        <v>1745</v>
      </c>
      <c r="C3078" s="1011" t="s">
        <v>1326</v>
      </c>
      <c r="D3078" s="1011" t="s">
        <v>1</v>
      </c>
      <c r="E3078" s="1011" t="s">
        <v>135</v>
      </c>
      <c r="F3078" s="1011" t="s">
        <v>6</v>
      </c>
      <c r="G3078" s="1011" t="s">
        <v>6</v>
      </c>
      <c r="H3078" s="1011" t="s">
        <v>529</v>
      </c>
      <c r="I3078" s="1011" t="s">
        <v>1746</v>
      </c>
      <c r="J3078" s="1011" t="s">
        <v>1405</v>
      </c>
      <c r="K3078" s="1011" t="s">
        <v>1329</v>
      </c>
      <c r="L3078" s="1011" t="s">
        <v>47</v>
      </c>
      <c r="M3078" s="1011" t="s">
        <v>198</v>
      </c>
      <c r="N3078" s="1011">
        <v>3</v>
      </c>
      <c r="O3078" s="1011">
        <v>1</v>
      </c>
      <c r="P3078" s="1011">
        <v>39.799999999999997</v>
      </c>
      <c r="Q3078" s="1011">
        <v>195.93</v>
      </c>
      <c r="R3078" s="1011">
        <v>33.89</v>
      </c>
      <c r="S3078" s="1011">
        <v>6.6392199999999999</v>
      </c>
      <c r="T3078" s="1011">
        <v>0</v>
      </c>
      <c r="U3078" s="1011">
        <v>0</v>
      </c>
      <c r="V3078" s="1011">
        <v>33.89</v>
      </c>
      <c r="W3078" s="1011" t="s">
        <v>1406</v>
      </c>
      <c r="X3078" s="1011" t="s">
        <v>1331</v>
      </c>
      <c r="Y3078" s="1011" t="s">
        <v>1747</v>
      </c>
      <c r="Z3078" s="1011" t="s">
        <v>1748</v>
      </c>
      <c r="AA3078" s="1011" t="s">
        <v>1749</v>
      </c>
      <c r="AB3078" s="1011" t="s">
        <v>140</v>
      </c>
    </row>
    <row r="3079" spans="1:28" x14ac:dyDescent="0.25">
      <c r="A3079" s="1011">
        <v>84054071</v>
      </c>
      <c r="B3079" s="1011" t="s">
        <v>2591</v>
      </c>
      <c r="C3079" s="1011" t="s">
        <v>1326</v>
      </c>
      <c r="D3079" s="1011" t="s">
        <v>1</v>
      </c>
      <c r="E3079" s="1011" t="s">
        <v>135</v>
      </c>
      <c r="F3079" s="1011" t="s">
        <v>36</v>
      </c>
      <c r="G3079" s="1011" t="s">
        <v>36</v>
      </c>
      <c r="H3079" s="1011" t="s">
        <v>530</v>
      </c>
      <c r="I3079" s="1011" t="s">
        <v>2592</v>
      </c>
      <c r="J3079" s="1011" t="s">
        <v>1868</v>
      </c>
      <c r="K3079" s="1011" t="s">
        <v>1329</v>
      </c>
      <c r="L3079" s="1011" t="s">
        <v>47</v>
      </c>
      <c r="M3079" s="1011" t="s">
        <v>198</v>
      </c>
      <c r="N3079" s="1011">
        <v>1</v>
      </c>
      <c r="O3079" s="1011">
        <v>1</v>
      </c>
      <c r="P3079" s="1011">
        <v>32.1</v>
      </c>
      <c r="Q3079" s="1011">
        <v>73.19</v>
      </c>
      <c r="R3079" s="1011">
        <v>1.51</v>
      </c>
      <c r="S3079" s="1011">
        <v>9.3089999999999993</v>
      </c>
      <c r="T3079" s="1011">
        <v>0</v>
      </c>
      <c r="U3079" s="1011">
        <v>0</v>
      </c>
      <c r="V3079" s="1011">
        <v>1.51</v>
      </c>
      <c r="W3079" s="1011" t="s">
        <v>1869</v>
      </c>
      <c r="X3079" s="1011" t="s">
        <v>1331</v>
      </c>
      <c r="Y3079" s="1011" t="s">
        <v>2593</v>
      </c>
      <c r="AA3079" s="1011" t="s">
        <v>2594</v>
      </c>
      <c r="AB3079" s="1011" t="s">
        <v>140</v>
      </c>
    </row>
    <row r="3080" spans="1:28" x14ac:dyDescent="0.25">
      <c r="A3080" s="1011">
        <v>64042872</v>
      </c>
      <c r="B3080" s="1011" t="s">
        <v>1364</v>
      </c>
      <c r="C3080" s="1011" t="s">
        <v>1365</v>
      </c>
      <c r="D3080" s="1011" t="s">
        <v>1</v>
      </c>
      <c r="E3080" s="1011" t="s">
        <v>135</v>
      </c>
      <c r="F3080" s="1011" t="s">
        <v>34</v>
      </c>
      <c r="G3080" s="1011" t="s">
        <v>34</v>
      </c>
      <c r="H3080" s="1011" t="s">
        <v>89</v>
      </c>
      <c r="I3080" s="1011" t="s">
        <v>1366</v>
      </c>
      <c r="J3080" s="1011" t="s">
        <v>1354</v>
      </c>
      <c r="K3080" s="1011" t="s">
        <v>1329</v>
      </c>
      <c r="L3080" s="1011" t="s">
        <v>47</v>
      </c>
      <c r="M3080" s="1011" t="s">
        <v>198</v>
      </c>
      <c r="N3080" s="1011">
        <v>6</v>
      </c>
      <c r="O3080" s="1011">
        <v>1</v>
      </c>
      <c r="P3080" s="1011">
        <v>60</v>
      </c>
      <c r="Q3080" s="1011">
        <v>155.22999999999999</v>
      </c>
      <c r="R3080" s="1011">
        <v>10.49</v>
      </c>
      <c r="S3080" s="1011">
        <v>8.7417155100000006</v>
      </c>
      <c r="T3080" s="1011">
        <v>0</v>
      </c>
      <c r="U3080" s="1011">
        <v>0</v>
      </c>
      <c r="V3080" s="1011">
        <v>10.49</v>
      </c>
      <c r="W3080" s="1011" t="s">
        <v>1355</v>
      </c>
      <c r="X3080" s="1011" t="s">
        <v>1331</v>
      </c>
      <c r="Y3080" s="1011" t="s">
        <v>1367</v>
      </c>
      <c r="AA3080" s="1011" t="s">
        <v>1368</v>
      </c>
      <c r="AB3080" s="1011" t="s">
        <v>140</v>
      </c>
    </row>
    <row r="3081" spans="1:28" x14ac:dyDescent="0.25">
      <c r="A3081" s="1011">
        <v>23754377</v>
      </c>
      <c r="B3081" s="1011" t="s">
        <v>2112</v>
      </c>
      <c r="C3081" s="1011" t="s">
        <v>417</v>
      </c>
      <c r="D3081" s="1011" t="s">
        <v>113</v>
      </c>
      <c r="E3081" s="1011" t="s">
        <v>135</v>
      </c>
      <c r="F3081" s="1011" t="s">
        <v>267</v>
      </c>
      <c r="G3081" s="1011" t="s">
        <v>1687</v>
      </c>
      <c r="H3081" s="1011" t="s">
        <v>1394</v>
      </c>
      <c r="I3081" s="1011" t="s">
        <v>2113</v>
      </c>
      <c r="J3081" s="1011" t="s">
        <v>2114</v>
      </c>
      <c r="K3081" s="1011" t="s">
        <v>1329</v>
      </c>
      <c r="L3081" s="1011" t="s">
        <v>47</v>
      </c>
      <c r="M3081" s="1011" t="s">
        <v>198</v>
      </c>
      <c r="N3081" s="1011">
        <v>0</v>
      </c>
      <c r="O3081" s="1011">
        <v>0</v>
      </c>
      <c r="P3081" s="1011">
        <v>0</v>
      </c>
      <c r="Q3081" s="1011">
        <v>0</v>
      </c>
      <c r="R3081" s="1011">
        <v>0</v>
      </c>
      <c r="S3081" s="1011">
        <v>0</v>
      </c>
      <c r="T3081" s="1011">
        <v>0</v>
      </c>
      <c r="U3081" s="1011">
        <v>0</v>
      </c>
      <c r="V3081" s="1011">
        <v>0</v>
      </c>
      <c r="W3081" s="1011" t="s">
        <v>2115</v>
      </c>
      <c r="X3081" s="1011" t="s">
        <v>1331</v>
      </c>
      <c r="Y3081" s="1011" t="s">
        <v>2116</v>
      </c>
      <c r="AA3081" s="1011" t="s">
        <v>2117</v>
      </c>
      <c r="AB3081" s="1011" t="s">
        <v>140</v>
      </c>
    </row>
    <row r="3082" spans="1:28" x14ac:dyDescent="0.25">
      <c r="A3082" s="1011">
        <v>34241125</v>
      </c>
      <c r="B3082" s="1011" t="s">
        <v>1987</v>
      </c>
      <c r="C3082" s="1011" t="s">
        <v>1326</v>
      </c>
      <c r="D3082" s="1011" t="s">
        <v>1</v>
      </c>
      <c r="E3082" s="1011" t="s">
        <v>135</v>
      </c>
      <c r="F3082" s="1011" t="s">
        <v>38</v>
      </c>
      <c r="G3082" s="1011" t="s">
        <v>38</v>
      </c>
      <c r="H3082" s="1011" t="s">
        <v>87</v>
      </c>
      <c r="I3082" s="1011" t="s">
        <v>1988</v>
      </c>
      <c r="J3082" s="1011" t="s">
        <v>1989</v>
      </c>
      <c r="K3082" s="1011" t="s">
        <v>1329</v>
      </c>
      <c r="L3082" s="1011" t="s">
        <v>47</v>
      </c>
      <c r="M3082" s="1011" t="s">
        <v>198</v>
      </c>
      <c r="N3082" s="1011">
        <v>22</v>
      </c>
      <c r="O3082" s="1011">
        <v>0</v>
      </c>
      <c r="P3082" s="1011">
        <v>616.09</v>
      </c>
      <c r="Q3082" s="1011">
        <v>8038.85</v>
      </c>
      <c r="R3082" s="1011">
        <v>8.94</v>
      </c>
      <c r="S3082" s="1011">
        <v>6.1608999999999998</v>
      </c>
      <c r="T3082" s="1011">
        <v>0</v>
      </c>
      <c r="U3082" s="1011">
        <v>0</v>
      </c>
      <c r="V3082" s="1011">
        <v>8.94</v>
      </c>
      <c r="W3082" s="1011" t="s">
        <v>1990</v>
      </c>
      <c r="X3082" s="1011" t="s">
        <v>1331</v>
      </c>
      <c r="Y3082" s="1011" t="s">
        <v>1991</v>
      </c>
      <c r="AA3082" s="1011" t="s">
        <v>1992</v>
      </c>
      <c r="AB3082" s="1011" t="s">
        <v>140</v>
      </c>
    </row>
    <row r="3083" spans="1:28" x14ac:dyDescent="0.25">
      <c r="A3083" s="1011">
        <v>64138647</v>
      </c>
      <c r="B3083" s="1011" t="s">
        <v>1538</v>
      </c>
      <c r="C3083" s="1011" t="s">
        <v>1326</v>
      </c>
      <c r="D3083" s="1011" t="s">
        <v>1</v>
      </c>
      <c r="E3083" s="1011" t="s">
        <v>135</v>
      </c>
      <c r="F3083" s="1011" t="s">
        <v>34</v>
      </c>
      <c r="G3083" s="1011" t="s">
        <v>34</v>
      </c>
      <c r="H3083" s="1011" t="s">
        <v>1394</v>
      </c>
      <c r="I3083" s="1011" t="s">
        <v>1539</v>
      </c>
      <c r="J3083" s="1011" t="s">
        <v>1328</v>
      </c>
      <c r="K3083" s="1011" t="s">
        <v>1329</v>
      </c>
      <c r="L3083" s="1011" t="s">
        <v>47</v>
      </c>
      <c r="M3083" s="1011" t="s">
        <v>198</v>
      </c>
      <c r="N3083" s="1011">
        <v>0</v>
      </c>
      <c r="O3083" s="1011">
        <v>0</v>
      </c>
      <c r="P3083" s="1011">
        <v>0</v>
      </c>
      <c r="Q3083" s="1011">
        <v>0</v>
      </c>
      <c r="R3083" s="1011">
        <v>0</v>
      </c>
      <c r="S3083" s="1011">
        <v>0</v>
      </c>
      <c r="T3083" s="1011">
        <v>0</v>
      </c>
      <c r="U3083" s="1011">
        <v>0</v>
      </c>
      <c r="V3083" s="1011">
        <v>0</v>
      </c>
      <c r="W3083" s="1011" t="s">
        <v>1330</v>
      </c>
      <c r="X3083" s="1011" t="s">
        <v>1331</v>
      </c>
      <c r="Y3083" s="1011" t="s">
        <v>1540</v>
      </c>
      <c r="AA3083" s="1011" t="s">
        <v>1541</v>
      </c>
      <c r="AB3083" s="1011" t="s">
        <v>140</v>
      </c>
    </row>
    <row r="3084" spans="1:28" x14ac:dyDescent="0.25">
      <c r="A3084" s="1011">
        <v>24007189</v>
      </c>
      <c r="B3084" s="1011" t="s">
        <v>2300</v>
      </c>
      <c r="C3084" s="1011" t="s">
        <v>1326</v>
      </c>
      <c r="D3084" s="1011" t="s">
        <v>1</v>
      </c>
      <c r="E3084" s="1011" t="s">
        <v>135</v>
      </c>
      <c r="F3084" s="1011" t="s">
        <v>9</v>
      </c>
      <c r="G3084" s="1011" t="s">
        <v>9</v>
      </c>
      <c r="H3084" s="1011" t="s">
        <v>102</v>
      </c>
      <c r="I3084" s="1011" t="s">
        <v>1656</v>
      </c>
      <c r="J3084" s="1011" t="s">
        <v>1657</v>
      </c>
      <c r="K3084" s="1011" t="s">
        <v>1329</v>
      </c>
      <c r="L3084" s="1011" t="s">
        <v>47</v>
      </c>
      <c r="M3084" s="1011" t="s">
        <v>198</v>
      </c>
      <c r="N3084" s="1011">
        <v>16</v>
      </c>
      <c r="O3084" s="1011">
        <v>15</v>
      </c>
      <c r="P3084" s="1011">
        <v>352.84</v>
      </c>
      <c r="Q3084" s="1011">
        <v>295.82</v>
      </c>
      <c r="R3084" s="1011">
        <v>38.956525470000003</v>
      </c>
      <c r="S3084" s="1011">
        <v>106.54558253</v>
      </c>
      <c r="T3084" s="1011">
        <v>8.6525469999999993E-2</v>
      </c>
      <c r="U3084" s="1011">
        <v>0</v>
      </c>
      <c r="V3084" s="1011">
        <v>38.869999999999997</v>
      </c>
      <c r="W3084" s="1011" t="s">
        <v>1658</v>
      </c>
      <c r="X3084" s="1011" t="s">
        <v>1331</v>
      </c>
      <c r="Y3084" s="1011" t="s">
        <v>2301</v>
      </c>
      <c r="AA3084" s="1011" t="s">
        <v>2302</v>
      </c>
      <c r="AB3084" s="1011" t="s">
        <v>140</v>
      </c>
    </row>
    <row r="3085" spans="1:28" x14ac:dyDescent="0.25">
      <c r="A3085" s="1011">
        <v>14141360</v>
      </c>
      <c r="B3085" s="1011" t="s">
        <v>1674</v>
      </c>
      <c r="C3085" s="1011" t="s">
        <v>1326</v>
      </c>
      <c r="D3085" s="1011" t="s">
        <v>1</v>
      </c>
      <c r="E3085" s="1011" t="s">
        <v>135</v>
      </c>
      <c r="F3085" s="1011" t="s">
        <v>14</v>
      </c>
      <c r="G3085" s="1011" t="s">
        <v>14</v>
      </c>
      <c r="H3085" s="1011" t="s">
        <v>529</v>
      </c>
      <c r="I3085" s="1011" t="s">
        <v>1675</v>
      </c>
      <c r="J3085" s="1011" t="s">
        <v>1676</v>
      </c>
      <c r="K3085" s="1011" t="s">
        <v>1329</v>
      </c>
      <c r="L3085" s="1011" t="s">
        <v>47</v>
      </c>
      <c r="M3085" s="1011" t="s">
        <v>198</v>
      </c>
      <c r="N3085" s="1011">
        <v>20</v>
      </c>
      <c r="O3085" s="1011">
        <v>20</v>
      </c>
      <c r="P3085" s="1011">
        <v>314.8</v>
      </c>
      <c r="Q3085" s="1011">
        <v>1358.47</v>
      </c>
      <c r="R3085" s="1011">
        <v>25.79</v>
      </c>
      <c r="S3085" s="1011">
        <v>415.47250000000003</v>
      </c>
      <c r="T3085" s="1011">
        <v>0</v>
      </c>
      <c r="U3085" s="1011">
        <v>0</v>
      </c>
      <c r="V3085" s="1011">
        <v>25.79</v>
      </c>
      <c r="W3085" s="1011" t="s">
        <v>47</v>
      </c>
      <c r="X3085" s="1011" t="s">
        <v>1331</v>
      </c>
      <c r="Y3085" s="1011" t="s">
        <v>1677</v>
      </c>
      <c r="AA3085" s="1011" t="s">
        <v>1678</v>
      </c>
      <c r="AB3085" s="1011" t="s">
        <v>140</v>
      </c>
    </row>
    <row r="3086" spans="1:28" x14ac:dyDescent="0.25">
      <c r="A3086" s="1011">
        <v>23757669</v>
      </c>
      <c r="B3086" s="1011" t="s">
        <v>2144</v>
      </c>
      <c r="C3086" s="1011" t="s">
        <v>1326</v>
      </c>
      <c r="D3086" s="1011" t="s">
        <v>1</v>
      </c>
      <c r="E3086" s="1011" t="s">
        <v>135</v>
      </c>
      <c r="F3086" s="1011" t="s">
        <v>0</v>
      </c>
      <c r="G3086" s="1011" t="s">
        <v>0</v>
      </c>
      <c r="H3086" s="1011" t="s">
        <v>96</v>
      </c>
      <c r="I3086" s="1011" t="s">
        <v>1327</v>
      </c>
      <c r="J3086" s="1011" t="s">
        <v>1328</v>
      </c>
      <c r="K3086" s="1011" t="s">
        <v>1329</v>
      </c>
      <c r="L3086" s="1011" t="s">
        <v>47</v>
      </c>
      <c r="M3086" s="1011" t="s">
        <v>198</v>
      </c>
      <c r="N3086" s="1011">
        <v>1</v>
      </c>
      <c r="O3086" s="1011">
        <v>1</v>
      </c>
      <c r="P3086" s="1011">
        <v>10.5</v>
      </c>
      <c r="Q3086" s="1011">
        <v>38.35</v>
      </c>
      <c r="R3086" s="1011">
        <v>14.34</v>
      </c>
      <c r="S3086" s="1011">
        <v>1.91</v>
      </c>
      <c r="T3086" s="1011">
        <v>0</v>
      </c>
      <c r="U3086" s="1011">
        <v>0</v>
      </c>
      <c r="V3086" s="1011">
        <v>14.34</v>
      </c>
      <c r="W3086" s="1011" t="s">
        <v>1330</v>
      </c>
      <c r="X3086" s="1011" t="s">
        <v>1331</v>
      </c>
      <c r="Y3086" s="1011" t="s">
        <v>2145</v>
      </c>
      <c r="AA3086" s="1011" t="s">
        <v>2146</v>
      </c>
      <c r="AB3086" s="1011" t="s">
        <v>140</v>
      </c>
    </row>
    <row r="3087" spans="1:28" x14ac:dyDescent="0.25">
      <c r="A3087" s="1011">
        <v>53757597</v>
      </c>
      <c r="B3087" s="1011" t="s">
        <v>2392</v>
      </c>
      <c r="C3087" s="1011" t="s">
        <v>1326</v>
      </c>
      <c r="D3087" s="1011" t="s">
        <v>1</v>
      </c>
      <c r="E3087" s="1011" t="s">
        <v>135</v>
      </c>
      <c r="F3087" s="1011" t="s">
        <v>6</v>
      </c>
      <c r="G3087" s="1011" t="s">
        <v>6</v>
      </c>
      <c r="H3087" s="1011" t="s">
        <v>104</v>
      </c>
      <c r="I3087" s="1011" t="s">
        <v>2393</v>
      </c>
      <c r="J3087" s="1011" t="s">
        <v>1565</v>
      </c>
      <c r="K3087" s="1011" t="s">
        <v>1329</v>
      </c>
      <c r="L3087" s="1011" t="s">
        <v>47</v>
      </c>
      <c r="M3087" s="1011" t="s">
        <v>198</v>
      </c>
      <c r="N3087" s="1011">
        <v>0</v>
      </c>
      <c r="O3087" s="1011">
        <v>0</v>
      </c>
      <c r="P3087" s="1011">
        <v>0</v>
      </c>
      <c r="Q3087" s="1011">
        <v>0</v>
      </c>
      <c r="R3087" s="1011">
        <v>0</v>
      </c>
      <c r="S3087" s="1011">
        <v>0</v>
      </c>
      <c r="T3087" s="1011">
        <v>0</v>
      </c>
      <c r="U3087" s="1011">
        <v>0</v>
      </c>
      <c r="V3087" s="1011">
        <v>0</v>
      </c>
      <c r="W3087" s="1011" t="s">
        <v>65</v>
      </c>
      <c r="X3087" s="1011" t="s">
        <v>1331</v>
      </c>
      <c r="Y3087" s="1011" t="s">
        <v>2394</v>
      </c>
      <c r="AA3087" s="1011" t="s">
        <v>2395</v>
      </c>
      <c r="AB3087" s="1011" t="s">
        <v>140</v>
      </c>
    </row>
    <row r="3088" spans="1:28" x14ac:dyDescent="0.25">
      <c r="A3088" s="1011">
        <v>73758021</v>
      </c>
      <c r="B3088" s="1011" t="s">
        <v>1334</v>
      </c>
      <c r="C3088" s="1011" t="s">
        <v>1326</v>
      </c>
      <c r="D3088" s="1011" t="s">
        <v>1</v>
      </c>
      <c r="E3088" s="1011" t="s">
        <v>135</v>
      </c>
      <c r="F3088" s="1011" t="s">
        <v>11</v>
      </c>
      <c r="G3088" s="1011" t="s">
        <v>11</v>
      </c>
      <c r="H3088" s="1011" t="s">
        <v>92</v>
      </c>
      <c r="I3088" s="1011" t="s">
        <v>1335</v>
      </c>
      <c r="J3088" s="1011" t="s">
        <v>1336</v>
      </c>
      <c r="K3088" s="1011" t="s">
        <v>1329</v>
      </c>
      <c r="L3088" s="1011" t="s">
        <v>47</v>
      </c>
      <c r="M3088" s="1011" t="s">
        <v>198</v>
      </c>
      <c r="N3088" s="1011">
        <v>278</v>
      </c>
      <c r="O3088" s="1011">
        <v>278</v>
      </c>
      <c r="P3088" s="1011">
        <v>9654.76</v>
      </c>
      <c r="Q3088" s="1011">
        <v>6415.8</v>
      </c>
      <c r="R3088" s="1011">
        <v>-113.18</v>
      </c>
      <c r="S3088" s="1011">
        <v>1138.5437672600001</v>
      </c>
      <c r="T3088" s="1011">
        <v>0</v>
      </c>
      <c r="U3088" s="1011">
        <v>0</v>
      </c>
      <c r="V3088" s="1011">
        <v>-113.18</v>
      </c>
      <c r="W3088" s="1011" t="s">
        <v>1337</v>
      </c>
      <c r="X3088" s="1011" t="s">
        <v>1331</v>
      </c>
      <c r="Y3088" s="1011" t="s">
        <v>1338</v>
      </c>
      <c r="AA3088" s="1011" t="s">
        <v>1339</v>
      </c>
      <c r="AB3088" s="1011" t="s">
        <v>140</v>
      </c>
    </row>
    <row r="3089" spans="1:28" x14ac:dyDescent="0.25">
      <c r="A3089" s="1011">
        <v>4013058</v>
      </c>
      <c r="B3089" s="1011" t="s">
        <v>2184</v>
      </c>
      <c r="C3089" s="1011" t="s">
        <v>1326</v>
      </c>
      <c r="D3089" s="1011" t="s">
        <v>1</v>
      </c>
      <c r="E3089" s="1011" t="s">
        <v>135</v>
      </c>
      <c r="F3089" s="1011" t="s">
        <v>48</v>
      </c>
      <c r="G3089" s="1011" t="s">
        <v>48</v>
      </c>
      <c r="H3089" s="1011" t="s">
        <v>95</v>
      </c>
      <c r="I3089" s="1011" t="s">
        <v>1595</v>
      </c>
      <c r="J3089" s="1011" t="s">
        <v>1596</v>
      </c>
      <c r="K3089" s="1011" t="s">
        <v>1329</v>
      </c>
      <c r="L3089" s="1011" t="s">
        <v>47</v>
      </c>
      <c r="M3089" s="1011" t="s">
        <v>198</v>
      </c>
      <c r="N3089" s="1011">
        <v>483.5</v>
      </c>
      <c r="O3089" s="1011">
        <v>247</v>
      </c>
      <c r="P3089" s="1011">
        <v>4556.5600000000004</v>
      </c>
      <c r="Q3089" s="1011">
        <v>14272.35</v>
      </c>
      <c r="R3089" s="1011">
        <v>-1947.52492912</v>
      </c>
      <c r="S3089" s="1011">
        <v>4672.5934740700004</v>
      </c>
      <c r="T3089" s="1011">
        <v>0.61507087999999999</v>
      </c>
      <c r="U3089" s="1011">
        <v>0</v>
      </c>
      <c r="V3089" s="1011">
        <v>-1948.14</v>
      </c>
      <c r="W3089" s="1011" t="s">
        <v>1597</v>
      </c>
      <c r="X3089" s="1011" t="s">
        <v>1331</v>
      </c>
      <c r="Y3089" s="1011" t="s">
        <v>2185</v>
      </c>
      <c r="AA3089" s="1011" t="s">
        <v>2186</v>
      </c>
      <c r="AB3089" s="1011" t="s">
        <v>140</v>
      </c>
    </row>
    <row r="3090" spans="1:28" x14ac:dyDescent="0.25">
      <c r="A3090" s="1011">
        <v>84165521</v>
      </c>
      <c r="B3090" s="1011" t="s">
        <v>1958</v>
      </c>
      <c r="C3090" s="1011" t="s">
        <v>1326</v>
      </c>
      <c r="D3090" s="1011" t="s">
        <v>1</v>
      </c>
      <c r="E3090" s="1011" t="s">
        <v>135</v>
      </c>
      <c r="F3090" s="1011" t="s">
        <v>20</v>
      </c>
      <c r="G3090" s="1011" t="s">
        <v>20</v>
      </c>
      <c r="H3090" s="1011" t="s">
        <v>104</v>
      </c>
      <c r="I3090" s="1011" t="s">
        <v>1327</v>
      </c>
      <c r="J3090" s="1011" t="s">
        <v>1328</v>
      </c>
      <c r="K3090" s="1011" t="s">
        <v>1329</v>
      </c>
      <c r="L3090" s="1011" t="s">
        <v>47</v>
      </c>
      <c r="M3090" s="1011" t="s">
        <v>198</v>
      </c>
      <c r="N3090" s="1011">
        <v>54.833300000000001</v>
      </c>
      <c r="O3090" s="1011">
        <v>37.833300000000001</v>
      </c>
      <c r="P3090" s="1011">
        <v>1268.1400000000001</v>
      </c>
      <c r="Q3090" s="1011">
        <v>2015.2</v>
      </c>
      <c r="R3090" s="1011">
        <v>213.77</v>
      </c>
      <c r="S3090" s="1011">
        <v>209.70176887</v>
      </c>
      <c r="T3090" s="1011">
        <v>0</v>
      </c>
      <c r="U3090" s="1011">
        <v>0</v>
      </c>
      <c r="V3090" s="1011">
        <v>213.77</v>
      </c>
      <c r="W3090" s="1011" t="s">
        <v>1330</v>
      </c>
      <c r="X3090" s="1011" t="s">
        <v>1331</v>
      </c>
      <c r="Y3090" s="1011" t="s">
        <v>1959</v>
      </c>
      <c r="AA3090" s="1011" t="s">
        <v>1921</v>
      </c>
      <c r="AB3090" s="1011" t="s">
        <v>140</v>
      </c>
    </row>
    <row r="3091" spans="1:28" x14ac:dyDescent="0.25">
      <c r="A3091" s="1011">
        <v>33757618</v>
      </c>
      <c r="B3091" s="1011" t="s">
        <v>1502</v>
      </c>
      <c r="C3091" s="1011" t="s">
        <v>1326</v>
      </c>
      <c r="D3091" s="1011" t="s">
        <v>1</v>
      </c>
      <c r="E3091" s="1011" t="s">
        <v>135</v>
      </c>
      <c r="F3091" s="1011" t="s">
        <v>14</v>
      </c>
      <c r="G3091" s="1011" t="s">
        <v>14</v>
      </c>
      <c r="H3091" s="1011" t="s">
        <v>92</v>
      </c>
      <c r="I3091" s="1011" t="s">
        <v>1503</v>
      </c>
      <c r="J3091" s="1011" t="s">
        <v>1504</v>
      </c>
      <c r="K3091" s="1011" t="s">
        <v>1329</v>
      </c>
      <c r="L3091" s="1011" t="s">
        <v>47</v>
      </c>
      <c r="M3091" s="1011" t="s">
        <v>198</v>
      </c>
      <c r="N3091" s="1011">
        <v>142</v>
      </c>
      <c r="O3091" s="1011">
        <v>11</v>
      </c>
      <c r="P3091" s="1011">
        <v>3248.9</v>
      </c>
      <c r="Q3091" s="1011">
        <v>4418.07</v>
      </c>
      <c r="R3091" s="1011">
        <v>311.2</v>
      </c>
      <c r="S3091" s="1011">
        <v>414.17411815999998</v>
      </c>
      <c r="T3091" s="1011">
        <v>0</v>
      </c>
      <c r="U3091" s="1011">
        <v>4.55</v>
      </c>
      <c r="V3091" s="1011">
        <v>315.75</v>
      </c>
      <c r="W3091" s="1011" t="s">
        <v>1505</v>
      </c>
      <c r="X3091" s="1011" t="s">
        <v>1331</v>
      </c>
      <c r="Y3091" s="1011" t="s">
        <v>1506</v>
      </c>
      <c r="AA3091" s="1011" t="s">
        <v>1507</v>
      </c>
      <c r="AB3091" s="1011" t="s">
        <v>140</v>
      </c>
    </row>
    <row r="3092" spans="1:28" x14ac:dyDescent="0.25">
      <c r="A3092" s="1011">
        <v>94067154</v>
      </c>
      <c r="B3092" s="1011" t="s">
        <v>1340</v>
      </c>
      <c r="C3092" s="1011" t="s">
        <v>1326</v>
      </c>
      <c r="D3092" s="1011" t="s">
        <v>1</v>
      </c>
      <c r="E3092" s="1011" t="s">
        <v>135</v>
      </c>
      <c r="F3092" s="1011" t="s">
        <v>0</v>
      </c>
      <c r="G3092" s="1011" t="s">
        <v>0</v>
      </c>
      <c r="H3092" s="1011" t="s">
        <v>95</v>
      </c>
      <c r="I3092" s="1011" t="s">
        <v>1341</v>
      </c>
      <c r="J3092" s="1011" t="s">
        <v>1342</v>
      </c>
      <c r="K3092" s="1011" t="s">
        <v>1329</v>
      </c>
      <c r="L3092" s="1011" t="s">
        <v>47</v>
      </c>
      <c r="M3092" s="1011" t="s">
        <v>198</v>
      </c>
      <c r="N3092" s="1011">
        <v>511</v>
      </c>
      <c r="O3092" s="1011">
        <v>407</v>
      </c>
      <c r="P3092" s="1011">
        <v>4208.97</v>
      </c>
      <c r="Q3092" s="1011">
        <v>15493.93</v>
      </c>
      <c r="R3092" s="1011">
        <v>575.47681743999999</v>
      </c>
      <c r="S3092" s="1011">
        <v>5614.9199503199998</v>
      </c>
      <c r="T3092" s="1011">
        <v>-0.14318255999999999</v>
      </c>
      <c r="U3092" s="1011">
        <v>0</v>
      </c>
      <c r="V3092" s="1011">
        <v>575.62</v>
      </c>
      <c r="W3092" s="1011" t="s">
        <v>1343</v>
      </c>
      <c r="X3092" s="1011" t="s">
        <v>1331</v>
      </c>
      <c r="Y3092" s="1011" t="s">
        <v>1344</v>
      </c>
      <c r="AA3092" s="1011" t="s">
        <v>1345</v>
      </c>
      <c r="AB3092" s="1011" t="s">
        <v>140</v>
      </c>
    </row>
    <row r="3093" spans="1:28" x14ac:dyDescent="0.25">
      <c r="A3093" s="1011">
        <v>94239241</v>
      </c>
      <c r="B3093" s="1011" t="s">
        <v>1954</v>
      </c>
      <c r="C3093" s="1011" t="s">
        <v>1326</v>
      </c>
      <c r="D3093" s="1011" t="s">
        <v>1</v>
      </c>
      <c r="E3093" s="1011" t="s">
        <v>135</v>
      </c>
      <c r="F3093" s="1011" t="s">
        <v>38</v>
      </c>
      <c r="G3093" s="1011" t="s">
        <v>38</v>
      </c>
      <c r="H3093" s="1011" t="s">
        <v>86</v>
      </c>
      <c r="I3093" s="1011" t="s">
        <v>1955</v>
      </c>
      <c r="J3093" s="1011" t="s">
        <v>1767</v>
      </c>
      <c r="K3093" s="1011" t="s">
        <v>1329</v>
      </c>
      <c r="L3093" s="1011" t="s">
        <v>47</v>
      </c>
      <c r="M3093" s="1011" t="s">
        <v>198</v>
      </c>
      <c r="N3093" s="1011">
        <v>33</v>
      </c>
      <c r="O3093" s="1011">
        <v>0</v>
      </c>
      <c r="P3093" s="1011">
        <v>778</v>
      </c>
      <c r="Q3093" s="1011">
        <v>1270.92</v>
      </c>
      <c r="R3093" s="1011">
        <v>149.94</v>
      </c>
      <c r="S3093" s="1011">
        <v>219.22295801000001</v>
      </c>
      <c r="T3093" s="1011">
        <v>0</v>
      </c>
      <c r="U3093" s="1011">
        <v>0</v>
      </c>
      <c r="V3093" s="1011">
        <v>149.94</v>
      </c>
      <c r="W3093" s="1011" t="s">
        <v>1768</v>
      </c>
      <c r="X3093" s="1011" t="s">
        <v>1331</v>
      </c>
      <c r="Y3093" s="1011" t="s">
        <v>1956</v>
      </c>
      <c r="AA3093" s="1011" t="s">
        <v>1957</v>
      </c>
      <c r="AB3093" s="1011" t="s">
        <v>140</v>
      </c>
    </row>
    <row r="3094" spans="1:28" x14ac:dyDescent="0.25">
      <c r="A3094" s="1011">
        <v>44047363</v>
      </c>
      <c r="B3094" s="1011" t="s">
        <v>2339</v>
      </c>
      <c r="C3094" s="1011" t="s">
        <v>1326</v>
      </c>
      <c r="D3094" s="1011" t="s">
        <v>1</v>
      </c>
      <c r="E3094" s="1011" t="s">
        <v>135</v>
      </c>
      <c r="F3094" s="1011" t="s">
        <v>9</v>
      </c>
      <c r="G3094" s="1011" t="s">
        <v>9</v>
      </c>
      <c r="H3094" s="1011" t="s">
        <v>90</v>
      </c>
      <c r="I3094" s="1011" t="s">
        <v>2340</v>
      </c>
      <c r="J3094" s="1011" t="s">
        <v>2341</v>
      </c>
      <c r="K3094" s="1011" t="s">
        <v>1329</v>
      </c>
      <c r="L3094" s="1011" t="s">
        <v>47</v>
      </c>
      <c r="M3094" s="1011" t="s">
        <v>198</v>
      </c>
      <c r="N3094" s="1011">
        <v>115</v>
      </c>
      <c r="O3094" s="1011">
        <v>18</v>
      </c>
      <c r="P3094" s="1011">
        <v>1403.9</v>
      </c>
      <c r="Q3094" s="1011">
        <v>5738.65</v>
      </c>
      <c r="R3094" s="1011">
        <v>1116.95</v>
      </c>
      <c r="S3094" s="1011">
        <v>292.22462567999997</v>
      </c>
      <c r="T3094" s="1011">
        <v>0</v>
      </c>
      <c r="U3094" s="1011">
        <v>0</v>
      </c>
      <c r="V3094" s="1011">
        <v>1116.95</v>
      </c>
      <c r="W3094" s="1011" t="s">
        <v>2342</v>
      </c>
      <c r="X3094" s="1011" t="s">
        <v>1331</v>
      </c>
      <c r="Y3094" s="1011" t="s">
        <v>2343</v>
      </c>
      <c r="AA3094" s="1011" t="s">
        <v>2344</v>
      </c>
      <c r="AB3094" s="1011" t="s">
        <v>140</v>
      </c>
    </row>
    <row r="3095" spans="1:28" x14ac:dyDescent="0.25">
      <c r="A3095" s="1011">
        <v>34261214</v>
      </c>
      <c r="B3095" s="1011" t="s">
        <v>2303</v>
      </c>
      <c r="C3095" s="1011" t="s">
        <v>1326</v>
      </c>
      <c r="D3095" s="1011" t="s">
        <v>1</v>
      </c>
      <c r="E3095" s="1011" t="s">
        <v>135</v>
      </c>
      <c r="F3095" s="1011" t="s">
        <v>20</v>
      </c>
      <c r="G3095" s="1011" t="s">
        <v>20</v>
      </c>
      <c r="H3095" s="1011" t="s">
        <v>94</v>
      </c>
      <c r="I3095" s="1011" t="s">
        <v>2304</v>
      </c>
      <c r="J3095" s="1011" t="s">
        <v>1510</v>
      </c>
      <c r="K3095" s="1011" t="s">
        <v>1329</v>
      </c>
      <c r="L3095" s="1011" t="s">
        <v>47</v>
      </c>
      <c r="M3095" s="1011" t="s">
        <v>198</v>
      </c>
      <c r="N3095" s="1011">
        <v>291.25</v>
      </c>
      <c r="O3095" s="1011">
        <v>72.25</v>
      </c>
      <c r="P3095" s="1011">
        <v>8198</v>
      </c>
      <c r="Q3095" s="1011">
        <v>6568.99</v>
      </c>
      <c r="R3095" s="1011">
        <v>1067.25</v>
      </c>
      <c r="S3095" s="1011">
        <v>899.60878833000004</v>
      </c>
      <c r="T3095" s="1011">
        <v>0</v>
      </c>
      <c r="U3095" s="1011">
        <v>0</v>
      </c>
      <c r="V3095" s="1011">
        <v>1067.25</v>
      </c>
      <c r="W3095" s="1011" t="s">
        <v>1511</v>
      </c>
      <c r="X3095" s="1011" t="s">
        <v>1331</v>
      </c>
      <c r="Y3095" s="1011" t="s">
        <v>2305</v>
      </c>
      <c r="AA3095" s="1011" t="s">
        <v>2306</v>
      </c>
      <c r="AB3095" s="1011" t="s">
        <v>140</v>
      </c>
    </row>
    <row r="3096" spans="1:28" x14ac:dyDescent="0.25">
      <c r="A3096" s="1011">
        <v>83992024</v>
      </c>
      <c r="B3096" s="1011" t="s">
        <v>1358</v>
      </c>
      <c r="C3096" s="1011" t="s">
        <v>1326</v>
      </c>
      <c r="D3096" s="1011" t="s">
        <v>1</v>
      </c>
      <c r="E3096" s="1011" t="s">
        <v>135</v>
      </c>
      <c r="F3096" s="1011" t="s">
        <v>36</v>
      </c>
      <c r="G3096" s="1011" t="s">
        <v>36</v>
      </c>
      <c r="H3096" s="1011" t="s">
        <v>529</v>
      </c>
      <c r="I3096" s="1011" t="s">
        <v>1359</v>
      </c>
      <c r="J3096" s="1011" t="s">
        <v>1360</v>
      </c>
      <c r="K3096" s="1011" t="s">
        <v>1329</v>
      </c>
      <c r="L3096" s="1011" t="s">
        <v>47</v>
      </c>
      <c r="M3096" s="1011" t="s">
        <v>198</v>
      </c>
      <c r="N3096" s="1011">
        <v>96</v>
      </c>
      <c r="O3096" s="1011">
        <v>5</v>
      </c>
      <c r="P3096" s="1011">
        <v>7513.89</v>
      </c>
      <c r="Q3096" s="1011">
        <v>40239.769999999997</v>
      </c>
      <c r="R3096" s="1011">
        <v>-12.98</v>
      </c>
      <c r="S3096" s="1011">
        <v>903.29851745999997</v>
      </c>
      <c r="T3096" s="1011">
        <v>0</v>
      </c>
      <c r="U3096" s="1011">
        <v>0</v>
      </c>
      <c r="V3096" s="1011">
        <v>-12.98</v>
      </c>
      <c r="W3096" s="1011" t="s">
        <v>1361</v>
      </c>
      <c r="X3096" s="1011" t="s">
        <v>1331</v>
      </c>
      <c r="Y3096" s="1011" t="s">
        <v>1362</v>
      </c>
      <c r="AA3096" s="1011" t="s">
        <v>1363</v>
      </c>
      <c r="AB3096" s="1011" t="s">
        <v>140</v>
      </c>
    </row>
    <row r="3097" spans="1:28" x14ac:dyDescent="0.25">
      <c r="A3097" s="1011">
        <v>14270797</v>
      </c>
      <c r="B3097" s="1011" t="s">
        <v>2424</v>
      </c>
      <c r="C3097" s="1011" t="s">
        <v>1326</v>
      </c>
      <c r="D3097" s="1011" t="s">
        <v>1</v>
      </c>
      <c r="E3097" s="1011" t="s">
        <v>135</v>
      </c>
      <c r="F3097" s="1011" t="s">
        <v>34</v>
      </c>
      <c r="G3097" s="1011" t="s">
        <v>34</v>
      </c>
      <c r="H3097" s="1011" t="s">
        <v>100</v>
      </c>
      <c r="I3097" s="1011" t="s">
        <v>1462</v>
      </c>
      <c r="J3097" s="1011" t="s">
        <v>1463</v>
      </c>
      <c r="K3097" s="1011" t="s">
        <v>1329</v>
      </c>
      <c r="L3097" s="1011" t="s">
        <v>47</v>
      </c>
      <c r="M3097" s="1011" t="s">
        <v>198</v>
      </c>
      <c r="N3097" s="1011">
        <v>155.2499</v>
      </c>
      <c r="O3097" s="1011">
        <v>155.2499</v>
      </c>
      <c r="P3097" s="1011">
        <v>2197.1999999999998</v>
      </c>
      <c r="Q3097" s="1011">
        <v>9470.5400000000009</v>
      </c>
      <c r="R3097" s="1011">
        <v>3075.21</v>
      </c>
      <c r="S3097" s="1011">
        <v>832.95328897000002</v>
      </c>
      <c r="T3097" s="1011">
        <v>0</v>
      </c>
      <c r="U3097" s="1011">
        <v>0</v>
      </c>
      <c r="V3097" s="1011">
        <v>3075.21</v>
      </c>
      <c r="W3097" s="1011" t="s">
        <v>1464</v>
      </c>
      <c r="X3097" s="1011" t="s">
        <v>1331</v>
      </c>
      <c r="Y3097" s="1011" t="s">
        <v>2425</v>
      </c>
      <c r="AA3097" s="1011" t="s">
        <v>2081</v>
      </c>
      <c r="AB3097" s="1011" t="s">
        <v>140</v>
      </c>
    </row>
    <row r="3098" spans="1:28" x14ac:dyDescent="0.25">
      <c r="A3098" s="1011">
        <v>43990860</v>
      </c>
      <c r="B3098" s="1011" t="s">
        <v>2399</v>
      </c>
      <c r="C3098" s="1011" t="s">
        <v>1326</v>
      </c>
      <c r="D3098" s="1011" t="s">
        <v>1</v>
      </c>
      <c r="E3098" s="1011" t="s">
        <v>135</v>
      </c>
      <c r="F3098" s="1011" t="s">
        <v>20</v>
      </c>
      <c r="G3098" s="1011" t="s">
        <v>20</v>
      </c>
      <c r="H3098" s="1011" t="s">
        <v>94</v>
      </c>
      <c r="I3098" s="1011" t="s">
        <v>2113</v>
      </c>
      <c r="J3098" s="1011" t="s">
        <v>2114</v>
      </c>
      <c r="K3098" s="1011" t="s">
        <v>1329</v>
      </c>
      <c r="L3098" s="1011" t="s">
        <v>47</v>
      </c>
      <c r="M3098" s="1011" t="s">
        <v>198</v>
      </c>
      <c r="N3098" s="1011">
        <v>767.75</v>
      </c>
      <c r="O3098" s="1011">
        <v>297.75</v>
      </c>
      <c r="P3098" s="1011">
        <v>19025.8</v>
      </c>
      <c r="Q3098" s="1011">
        <v>18385.46</v>
      </c>
      <c r="R3098" s="1011">
        <v>3327.09</v>
      </c>
      <c r="S3098" s="1011">
        <v>2346.1373333199999</v>
      </c>
      <c r="T3098" s="1011">
        <v>0</v>
      </c>
      <c r="U3098" s="1011">
        <v>0</v>
      </c>
      <c r="V3098" s="1011">
        <v>3327.09</v>
      </c>
      <c r="W3098" s="1011" t="s">
        <v>2115</v>
      </c>
      <c r="X3098" s="1011" t="s">
        <v>1331</v>
      </c>
      <c r="Y3098" s="1011" t="s">
        <v>2400</v>
      </c>
      <c r="AA3098" s="1011" t="s">
        <v>2401</v>
      </c>
      <c r="AB3098" s="1011" t="s">
        <v>140</v>
      </c>
    </row>
    <row r="3099" spans="1:28" x14ac:dyDescent="0.25">
      <c r="A3099" s="1011">
        <v>63995401</v>
      </c>
      <c r="B3099" s="1011" t="s">
        <v>1419</v>
      </c>
      <c r="C3099" s="1011" t="s">
        <v>1326</v>
      </c>
      <c r="D3099" s="1011" t="s">
        <v>1</v>
      </c>
      <c r="E3099" s="1011" t="s">
        <v>135</v>
      </c>
      <c r="F3099" s="1011" t="s">
        <v>6</v>
      </c>
      <c r="G3099" s="1011" t="s">
        <v>6</v>
      </c>
      <c r="H3099" s="1011" t="s">
        <v>97</v>
      </c>
      <c r="I3099" s="1011" t="s">
        <v>1420</v>
      </c>
      <c r="J3099" s="1011" t="s">
        <v>1421</v>
      </c>
      <c r="K3099" s="1011" t="s">
        <v>1329</v>
      </c>
      <c r="L3099" s="1011" t="s">
        <v>47</v>
      </c>
      <c r="M3099" s="1011" t="s">
        <v>198</v>
      </c>
      <c r="N3099" s="1011">
        <v>1213.25</v>
      </c>
      <c r="O3099" s="1011">
        <v>737.25</v>
      </c>
      <c r="P3099" s="1011">
        <v>29575.24</v>
      </c>
      <c r="Q3099" s="1011">
        <v>32007.8</v>
      </c>
      <c r="R3099" s="1011">
        <v>4019.5013137400001</v>
      </c>
      <c r="S3099" s="1011">
        <v>6326.1108158699999</v>
      </c>
      <c r="T3099" s="1011">
        <v>-0.30868625999999999</v>
      </c>
      <c r="U3099" s="1011">
        <v>0</v>
      </c>
      <c r="V3099" s="1011">
        <v>4019.81</v>
      </c>
      <c r="W3099" s="1011" t="s">
        <v>1422</v>
      </c>
      <c r="X3099" s="1011" t="s">
        <v>1331</v>
      </c>
      <c r="Y3099" s="1011" t="s">
        <v>1423</v>
      </c>
      <c r="AA3099" s="1011" t="s">
        <v>1424</v>
      </c>
      <c r="AB3099" s="1011" t="s">
        <v>140</v>
      </c>
    </row>
    <row r="3100" spans="1:28" x14ac:dyDescent="0.25">
      <c r="A3100" s="1011">
        <v>94164886</v>
      </c>
      <c r="B3100" s="1011" t="s">
        <v>2024</v>
      </c>
      <c r="C3100" s="1011" t="s">
        <v>1326</v>
      </c>
      <c r="D3100" s="1011" t="s">
        <v>1</v>
      </c>
      <c r="E3100" s="1011" t="s">
        <v>135</v>
      </c>
      <c r="F3100" s="1011" t="s">
        <v>34</v>
      </c>
      <c r="G3100" s="1011" t="s">
        <v>34</v>
      </c>
      <c r="H3100" s="1011" t="s">
        <v>97</v>
      </c>
      <c r="I3100" s="1011" t="s">
        <v>2025</v>
      </c>
      <c r="J3100" s="1011" t="s">
        <v>2026</v>
      </c>
      <c r="K3100" s="1011" t="s">
        <v>1329</v>
      </c>
      <c r="L3100" s="1011" t="s">
        <v>47</v>
      </c>
      <c r="M3100" s="1011" t="s">
        <v>198</v>
      </c>
      <c r="N3100" s="1011">
        <v>247.0839</v>
      </c>
      <c r="O3100" s="1011">
        <v>163.8339</v>
      </c>
      <c r="P3100" s="1011">
        <v>8651.73</v>
      </c>
      <c r="Q3100" s="1011">
        <v>8478.07</v>
      </c>
      <c r="R3100" s="1011">
        <v>1474.22</v>
      </c>
      <c r="S3100" s="1011">
        <v>1194.4697964300001</v>
      </c>
      <c r="T3100" s="1011">
        <v>0</v>
      </c>
      <c r="U3100" s="1011">
        <v>0</v>
      </c>
      <c r="V3100" s="1011">
        <v>1474.22</v>
      </c>
      <c r="W3100" s="1011" t="s">
        <v>2027</v>
      </c>
      <c r="X3100" s="1011" t="s">
        <v>1331</v>
      </c>
      <c r="Y3100" s="1011" t="s">
        <v>2028</v>
      </c>
      <c r="AA3100" s="1011" t="s">
        <v>2029</v>
      </c>
      <c r="AB3100" s="1011" t="s">
        <v>140</v>
      </c>
    </row>
    <row r="3101" spans="1:28" x14ac:dyDescent="0.25">
      <c r="A3101" s="1011">
        <v>74128661</v>
      </c>
      <c r="B3101" s="1011" t="s">
        <v>2415</v>
      </c>
      <c r="C3101" s="1011" t="s">
        <v>1326</v>
      </c>
      <c r="D3101" s="1011" t="s">
        <v>1</v>
      </c>
      <c r="E3101" s="1011" t="s">
        <v>135</v>
      </c>
      <c r="F3101" s="1011" t="s">
        <v>14</v>
      </c>
      <c r="G3101" s="1011" t="s">
        <v>14</v>
      </c>
      <c r="H3101" s="1011" t="s">
        <v>88</v>
      </c>
      <c r="I3101" s="1011" t="s">
        <v>2416</v>
      </c>
      <c r="J3101" s="1011" t="s">
        <v>2417</v>
      </c>
      <c r="K3101" s="1011" t="s">
        <v>1329</v>
      </c>
      <c r="L3101" s="1011" t="s">
        <v>47</v>
      </c>
      <c r="M3101" s="1011" t="s">
        <v>198</v>
      </c>
      <c r="N3101" s="1011">
        <v>212</v>
      </c>
      <c r="O3101" s="1011">
        <v>7</v>
      </c>
      <c r="P3101" s="1011">
        <v>3104.41</v>
      </c>
      <c r="Q3101" s="1011">
        <v>6851.78</v>
      </c>
      <c r="R3101" s="1011">
        <v>1396.78</v>
      </c>
      <c r="S3101" s="1011">
        <v>265.16448126</v>
      </c>
      <c r="T3101" s="1011">
        <v>0</v>
      </c>
      <c r="U3101" s="1011">
        <v>0</v>
      </c>
      <c r="V3101" s="1011">
        <v>1396.78</v>
      </c>
      <c r="W3101" s="1011" t="s">
        <v>2418</v>
      </c>
      <c r="X3101" s="1011" t="s">
        <v>1331</v>
      </c>
      <c r="Y3101" s="1011" t="s">
        <v>2419</v>
      </c>
      <c r="AA3101" s="1011" t="s">
        <v>2420</v>
      </c>
      <c r="AB3101" s="1011" t="s">
        <v>140</v>
      </c>
    </row>
    <row r="3102" spans="1:28" x14ac:dyDescent="0.25">
      <c r="A3102" s="1011">
        <v>43775741</v>
      </c>
      <c r="B3102" s="1011" t="s">
        <v>2351</v>
      </c>
      <c r="C3102" s="1011" t="s">
        <v>1326</v>
      </c>
      <c r="D3102" s="1011" t="s">
        <v>1</v>
      </c>
      <c r="E3102" s="1011" t="s">
        <v>135</v>
      </c>
      <c r="F3102" s="1011" t="s">
        <v>20</v>
      </c>
      <c r="G3102" s="1011" t="s">
        <v>20</v>
      </c>
      <c r="H3102" s="1011" t="s">
        <v>88</v>
      </c>
      <c r="I3102" s="1011" t="s">
        <v>2352</v>
      </c>
      <c r="J3102" s="1011" t="s">
        <v>2353</v>
      </c>
      <c r="K3102" s="1011" t="s">
        <v>1329</v>
      </c>
      <c r="L3102" s="1011" t="s">
        <v>47</v>
      </c>
      <c r="M3102" s="1011" t="s">
        <v>198</v>
      </c>
      <c r="N3102" s="1011">
        <v>302</v>
      </c>
      <c r="O3102" s="1011">
        <v>301</v>
      </c>
      <c r="P3102" s="1011">
        <v>3035</v>
      </c>
      <c r="Q3102" s="1011">
        <v>17728.150000000001</v>
      </c>
      <c r="R3102" s="1011">
        <v>3774.35</v>
      </c>
      <c r="S3102" s="1011">
        <v>1923.6406999999999</v>
      </c>
      <c r="T3102" s="1011">
        <v>0</v>
      </c>
      <c r="U3102" s="1011">
        <v>0</v>
      </c>
      <c r="V3102" s="1011">
        <v>3774.35</v>
      </c>
      <c r="W3102" s="1011" t="s">
        <v>2354</v>
      </c>
      <c r="X3102" s="1011" t="s">
        <v>1331</v>
      </c>
      <c r="Y3102" s="1011" t="s">
        <v>2355</v>
      </c>
      <c r="AA3102" s="1011" t="s">
        <v>2356</v>
      </c>
      <c r="AB3102" s="1011" t="s">
        <v>140</v>
      </c>
    </row>
    <row r="3103" spans="1:28" x14ac:dyDescent="0.25">
      <c r="A3103" s="1011">
        <v>33771395</v>
      </c>
      <c r="B3103" s="1011" t="s">
        <v>2520</v>
      </c>
      <c r="C3103" s="1011" t="s">
        <v>1326</v>
      </c>
      <c r="D3103" s="1011" t="s">
        <v>1</v>
      </c>
      <c r="E3103" s="1011" t="s">
        <v>135</v>
      </c>
      <c r="F3103" s="1011" t="s">
        <v>6</v>
      </c>
      <c r="G3103" s="1011" t="s">
        <v>6</v>
      </c>
      <c r="H3103" s="1011" t="s">
        <v>98</v>
      </c>
      <c r="I3103" s="1011" t="s">
        <v>1688</v>
      </c>
      <c r="J3103" s="1011" t="s">
        <v>1416</v>
      </c>
      <c r="K3103" s="1011" t="s">
        <v>1329</v>
      </c>
      <c r="L3103" s="1011" t="s">
        <v>47</v>
      </c>
      <c r="M3103" s="1011" t="s">
        <v>198</v>
      </c>
      <c r="N3103" s="1011">
        <v>544.01110000000006</v>
      </c>
      <c r="O3103" s="1011">
        <v>406.0111</v>
      </c>
      <c r="P3103" s="1011">
        <v>11605.55</v>
      </c>
      <c r="Q3103" s="1011">
        <v>15618.96</v>
      </c>
      <c r="R3103" s="1011">
        <v>1385.28</v>
      </c>
      <c r="S3103" s="1011">
        <v>2861.7619923900002</v>
      </c>
      <c r="T3103" s="1011">
        <v>0</v>
      </c>
      <c r="U3103" s="1011">
        <v>244.1</v>
      </c>
      <c r="V3103" s="1011">
        <v>1629.38</v>
      </c>
      <c r="W3103" s="1011" t="s">
        <v>1397</v>
      </c>
      <c r="X3103" s="1011" t="s">
        <v>1331</v>
      </c>
      <c r="Y3103" s="1011" t="s">
        <v>2521</v>
      </c>
      <c r="AA3103" s="1011" t="s">
        <v>2522</v>
      </c>
      <c r="AB3103" s="1011" t="s">
        <v>140</v>
      </c>
    </row>
    <row r="3104" spans="1:28" x14ac:dyDescent="0.25">
      <c r="A3104" s="1011">
        <v>14076970</v>
      </c>
      <c r="B3104" s="1011" t="s">
        <v>1853</v>
      </c>
      <c r="C3104" s="1011" t="s">
        <v>1326</v>
      </c>
      <c r="D3104" s="1011" t="s">
        <v>1</v>
      </c>
      <c r="E3104" s="1011" t="s">
        <v>135</v>
      </c>
      <c r="F3104" s="1011" t="s">
        <v>14</v>
      </c>
      <c r="G3104" s="1011" t="s">
        <v>14</v>
      </c>
      <c r="H3104" s="1011" t="s">
        <v>100</v>
      </c>
      <c r="I3104" s="1011" t="s">
        <v>1854</v>
      </c>
      <c r="J3104" s="1011" t="s">
        <v>1657</v>
      </c>
      <c r="K3104" s="1011" t="s">
        <v>1329</v>
      </c>
      <c r="L3104" s="1011" t="s">
        <v>47</v>
      </c>
      <c r="M3104" s="1011" t="s">
        <v>198</v>
      </c>
      <c r="N3104" s="1011">
        <v>85.75</v>
      </c>
      <c r="O3104" s="1011">
        <v>84.75</v>
      </c>
      <c r="P3104" s="1011">
        <v>1715</v>
      </c>
      <c r="Q3104" s="1011">
        <v>4693.01</v>
      </c>
      <c r="R3104" s="1011">
        <v>861.25</v>
      </c>
      <c r="S3104" s="1011">
        <v>495.29688381</v>
      </c>
      <c r="T3104" s="1011">
        <v>0</v>
      </c>
      <c r="U3104" s="1011">
        <v>0</v>
      </c>
      <c r="V3104" s="1011">
        <v>861.25</v>
      </c>
      <c r="W3104" s="1011" t="s">
        <v>1658</v>
      </c>
      <c r="X3104" s="1011" t="s">
        <v>1331</v>
      </c>
      <c r="Y3104" s="1011" t="s">
        <v>1855</v>
      </c>
      <c r="AA3104" s="1011" t="s">
        <v>1856</v>
      </c>
      <c r="AB3104" s="1011" t="s">
        <v>140</v>
      </c>
    </row>
    <row r="3105" spans="1:28" x14ac:dyDescent="0.25">
      <c r="A3105" s="1011">
        <v>43758200</v>
      </c>
      <c r="B3105" s="1011" t="s">
        <v>1718</v>
      </c>
      <c r="C3105" s="1011" t="s">
        <v>1326</v>
      </c>
      <c r="D3105" s="1011" t="s">
        <v>1</v>
      </c>
      <c r="E3105" s="1011" t="s">
        <v>135</v>
      </c>
      <c r="F3105" s="1011" t="s">
        <v>20</v>
      </c>
      <c r="G3105" s="1011" t="s">
        <v>20</v>
      </c>
      <c r="H3105" s="1011" t="s">
        <v>94</v>
      </c>
      <c r="I3105" s="1011" t="s">
        <v>1719</v>
      </c>
      <c r="J3105" s="1011" t="s">
        <v>1528</v>
      </c>
      <c r="K3105" s="1011" t="s">
        <v>1329</v>
      </c>
      <c r="L3105" s="1011" t="s">
        <v>47</v>
      </c>
      <c r="M3105" s="1011" t="s">
        <v>198</v>
      </c>
      <c r="N3105" s="1011">
        <v>767</v>
      </c>
      <c r="O3105" s="1011">
        <v>382</v>
      </c>
      <c r="P3105" s="1011">
        <v>17527</v>
      </c>
      <c r="Q3105" s="1011">
        <v>18770.36</v>
      </c>
      <c r="R3105" s="1011">
        <v>3855.7</v>
      </c>
      <c r="S3105" s="1011">
        <v>2298.3261493700002</v>
      </c>
      <c r="T3105" s="1011">
        <v>0</v>
      </c>
      <c r="U3105" s="1011">
        <v>0</v>
      </c>
      <c r="V3105" s="1011">
        <v>3855.7</v>
      </c>
      <c r="W3105" s="1011" t="s">
        <v>1529</v>
      </c>
      <c r="X3105" s="1011" t="s">
        <v>1331</v>
      </c>
      <c r="Y3105" s="1011" t="s">
        <v>1720</v>
      </c>
      <c r="AA3105" s="1011" t="s">
        <v>1721</v>
      </c>
      <c r="AB3105" s="1011" t="s">
        <v>140</v>
      </c>
    </row>
    <row r="3106" spans="1:28" x14ac:dyDescent="0.25">
      <c r="A3106" s="1011">
        <v>94235660</v>
      </c>
      <c r="B3106" s="1011" t="s">
        <v>2452</v>
      </c>
      <c r="C3106" s="1011" t="s">
        <v>1326</v>
      </c>
      <c r="D3106" s="1011" t="s">
        <v>1</v>
      </c>
      <c r="E3106" s="1011" t="s">
        <v>135</v>
      </c>
      <c r="F3106" s="1011" t="s">
        <v>62</v>
      </c>
      <c r="G3106" s="1011" t="s">
        <v>62</v>
      </c>
      <c r="H3106" s="1011" t="s">
        <v>94</v>
      </c>
      <c r="I3106" s="1011" t="s">
        <v>2453</v>
      </c>
      <c r="J3106" s="1011" t="s">
        <v>2454</v>
      </c>
      <c r="K3106" s="1011" t="s">
        <v>1329</v>
      </c>
      <c r="L3106" s="1011" t="s">
        <v>47</v>
      </c>
      <c r="M3106" s="1011" t="s">
        <v>198</v>
      </c>
      <c r="N3106" s="1011">
        <v>328</v>
      </c>
      <c r="O3106" s="1011">
        <v>220</v>
      </c>
      <c r="P3106" s="1011">
        <v>7153</v>
      </c>
      <c r="Q3106" s="1011">
        <v>7459.78</v>
      </c>
      <c r="R3106" s="1011">
        <v>1428.03</v>
      </c>
      <c r="S3106" s="1011">
        <v>985.34687497000004</v>
      </c>
      <c r="T3106" s="1011">
        <v>0</v>
      </c>
      <c r="U3106" s="1011">
        <v>0</v>
      </c>
      <c r="V3106" s="1011">
        <v>1428.03</v>
      </c>
      <c r="W3106" s="1011" t="s">
        <v>2455</v>
      </c>
      <c r="X3106" s="1011" t="s">
        <v>1331</v>
      </c>
      <c r="Y3106" s="1011" t="s">
        <v>2456</v>
      </c>
      <c r="AA3106" s="1011" t="s">
        <v>2457</v>
      </c>
      <c r="AB3106" s="1011" t="s">
        <v>140</v>
      </c>
    </row>
    <row r="3107" spans="1:28" x14ac:dyDescent="0.25">
      <c r="A3107" s="1011">
        <v>14155451</v>
      </c>
      <c r="B3107" s="1011" t="s">
        <v>1928</v>
      </c>
      <c r="C3107" s="1011" t="s">
        <v>1326</v>
      </c>
      <c r="D3107" s="1011" t="s">
        <v>1</v>
      </c>
      <c r="E3107" s="1011" t="s">
        <v>135</v>
      </c>
      <c r="F3107" s="1011" t="s">
        <v>0</v>
      </c>
      <c r="G3107" s="1011" t="s">
        <v>0</v>
      </c>
      <c r="H3107" s="1011" t="s">
        <v>91</v>
      </c>
      <c r="I3107" s="1011" t="s">
        <v>1929</v>
      </c>
      <c r="J3107" s="1011" t="s">
        <v>1904</v>
      </c>
      <c r="K3107" s="1011" t="s">
        <v>1329</v>
      </c>
      <c r="L3107" s="1011" t="s">
        <v>47</v>
      </c>
      <c r="M3107" s="1011" t="s">
        <v>198</v>
      </c>
      <c r="N3107" s="1011">
        <v>1337</v>
      </c>
      <c r="O3107" s="1011">
        <v>57</v>
      </c>
      <c r="P3107" s="1011">
        <v>41819.440000000002</v>
      </c>
      <c r="Q3107" s="1011">
        <v>49414.85</v>
      </c>
      <c r="R3107" s="1011">
        <v>3691.2366471400001</v>
      </c>
      <c r="S3107" s="1011">
        <v>387.04701827999997</v>
      </c>
      <c r="T3107" s="1011">
        <v>0.81664714000000005</v>
      </c>
      <c r="U3107" s="1011">
        <v>0</v>
      </c>
      <c r="V3107" s="1011">
        <v>3690.42</v>
      </c>
      <c r="W3107" s="1011" t="s">
        <v>1905</v>
      </c>
      <c r="X3107" s="1011" t="s">
        <v>1331</v>
      </c>
      <c r="Y3107" s="1011" t="s">
        <v>1930</v>
      </c>
      <c r="AA3107" s="1011" t="s">
        <v>1931</v>
      </c>
      <c r="AB3107" s="1011" t="s">
        <v>140</v>
      </c>
    </row>
    <row r="3108" spans="1:28" x14ac:dyDescent="0.25">
      <c r="A3108" s="1011">
        <v>83766972</v>
      </c>
      <c r="B3108" s="1011" t="s">
        <v>2230</v>
      </c>
      <c r="C3108" s="1011" t="s">
        <v>1326</v>
      </c>
      <c r="D3108" s="1011" t="s">
        <v>1</v>
      </c>
      <c r="E3108" s="1011" t="s">
        <v>135</v>
      </c>
      <c r="F3108" s="1011" t="s">
        <v>0</v>
      </c>
      <c r="G3108" s="1011" t="s">
        <v>0</v>
      </c>
      <c r="H3108" s="1011" t="s">
        <v>93</v>
      </c>
      <c r="I3108" s="1011" t="s">
        <v>1327</v>
      </c>
      <c r="J3108" s="1011" t="s">
        <v>1328</v>
      </c>
      <c r="K3108" s="1011" t="s">
        <v>1329</v>
      </c>
      <c r="L3108" s="1011" t="s">
        <v>47</v>
      </c>
      <c r="M3108" s="1011" t="s">
        <v>198</v>
      </c>
      <c r="N3108" s="1011">
        <v>1471.25</v>
      </c>
      <c r="O3108" s="1011">
        <v>680</v>
      </c>
      <c r="P3108" s="1011">
        <v>37108.589999999997</v>
      </c>
      <c r="Q3108" s="1011">
        <v>40418.47</v>
      </c>
      <c r="R3108" s="1011">
        <v>-2597.9299999999998</v>
      </c>
      <c r="S3108" s="1011">
        <v>10169.57191199</v>
      </c>
      <c r="T3108" s="1011">
        <v>1118</v>
      </c>
      <c r="U3108" s="1011">
        <v>3801.2</v>
      </c>
      <c r="V3108" s="1011">
        <v>1203.27</v>
      </c>
      <c r="W3108" s="1011" t="s">
        <v>1330</v>
      </c>
      <c r="X3108" s="1011" t="s">
        <v>1331</v>
      </c>
      <c r="Y3108" s="1011" t="s">
        <v>2231</v>
      </c>
      <c r="AA3108" s="1011" t="s">
        <v>2232</v>
      </c>
      <c r="AB3108" s="1011" t="s">
        <v>140</v>
      </c>
    </row>
    <row r="3109" spans="1:28" x14ac:dyDescent="0.25">
      <c r="A3109" s="1011">
        <v>63918262</v>
      </c>
      <c r="B3109" s="1011" t="s">
        <v>1409</v>
      </c>
      <c r="C3109" s="1011" t="s">
        <v>1326</v>
      </c>
      <c r="D3109" s="1011" t="s">
        <v>1</v>
      </c>
      <c r="E3109" s="1011" t="s">
        <v>135</v>
      </c>
      <c r="F3109" s="1011" t="s">
        <v>6</v>
      </c>
      <c r="G3109" s="1011" t="s">
        <v>6</v>
      </c>
      <c r="H3109" s="1011" t="s">
        <v>95</v>
      </c>
      <c r="I3109" s="1011" t="s">
        <v>1410</v>
      </c>
      <c r="J3109" s="1011" t="s">
        <v>1411</v>
      </c>
      <c r="K3109" s="1011" t="s">
        <v>1329</v>
      </c>
      <c r="L3109" s="1011" t="s">
        <v>47</v>
      </c>
      <c r="M3109" s="1011" t="s">
        <v>198</v>
      </c>
      <c r="N3109" s="1011">
        <v>74.558300000000003</v>
      </c>
      <c r="O3109" s="1011">
        <v>51.5334</v>
      </c>
      <c r="P3109" s="1011">
        <v>996.23</v>
      </c>
      <c r="Q3109" s="1011">
        <v>2654.97</v>
      </c>
      <c r="R3109" s="1011">
        <v>119.34664795</v>
      </c>
      <c r="S3109" s="1011">
        <v>882.28854894999995</v>
      </c>
      <c r="T3109" s="1011">
        <v>-1.3352050000000001E-2</v>
      </c>
      <c r="U3109" s="1011">
        <v>0</v>
      </c>
      <c r="V3109" s="1011">
        <v>119.36</v>
      </c>
      <c r="W3109" s="1011" t="s">
        <v>80</v>
      </c>
      <c r="X3109" s="1011" t="s">
        <v>1331</v>
      </c>
      <c r="Y3109" s="1011" t="s">
        <v>1412</v>
      </c>
      <c r="AA3109" s="1011" t="s">
        <v>1413</v>
      </c>
      <c r="AB3109" s="1011" t="s">
        <v>140</v>
      </c>
    </row>
    <row r="3110" spans="1:28" x14ac:dyDescent="0.25">
      <c r="A3110" s="1011">
        <v>14270797</v>
      </c>
      <c r="B3110" s="1011" t="s">
        <v>2424</v>
      </c>
      <c r="C3110" s="1011" t="s">
        <v>1326</v>
      </c>
      <c r="D3110" s="1011" t="s">
        <v>1</v>
      </c>
      <c r="E3110" s="1011" t="s">
        <v>135</v>
      </c>
      <c r="F3110" s="1011" t="s">
        <v>34</v>
      </c>
      <c r="G3110" s="1011" t="s">
        <v>34</v>
      </c>
      <c r="H3110" s="1011" t="s">
        <v>101</v>
      </c>
      <c r="I3110" s="1011" t="s">
        <v>1462</v>
      </c>
      <c r="J3110" s="1011" t="s">
        <v>1463</v>
      </c>
      <c r="K3110" s="1011" t="s">
        <v>1329</v>
      </c>
      <c r="L3110" s="1011" t="s">
        <v>47</v>
      </c>
      <c r="M3110" s="1011" t="s">
        <v>198</v>
      </c>
      <c r="N3110" s="1011">
        <v>18.75</v>
      </c>
      <c r="O3110" s="1011">
        <v>18.75</v>
      </c>
      <c r="P3110" s="1011">
        <v>666.5</v>
      </c>
      <c r="Q3110" s="1011">
        <v>1422.79</v>
      </c>
      <c r="R3110" s="1011">
        <v>395.79</v>
      </c>
      <c r="S3110" s="1011">
        <v>294.52469460999998</v>
      </c>
      <c r="T3110" s="1011">
        <v>0</v>
      </c>
      <c r="U3110" s="1011">
        <v>0</v>
      </c>
      <c r="V3110" s="1011">
        <v>395.79</v>
      </c>
      <c r="W3110" s="1011" t="s">
        <v>1464</v>
      </c>
      <c r="X3110" s="1011" t="s">
        <v>1331</v>
      </c>
      <c r="Y3110" s="1011" t="s">
        <v>2425</v>
      </c>
      <c r="AA3110" s="1011" t="s">
        <v>2081</v>
      </c>
      <c r="AB3110" s="1011" t="s">
        <v>140</v>
      </c>
    </row>
    <row r="3111" spans="1:28" x14ac:dyDescent="0.25">
      <c r="A3111" s="1011">
        <v>73766974</v>
      </c>
      <c r="B3111" s="1011" t="s">
        <v>2505</v>
      </c>
      <c r="C3111" s="1011" t="s">
        <v>1326</v>
      </c>
      <c r="D3111" s="1011" t="s">
        <v>1</v>
      </c>
      <c r="E3111" s="1011" t="s">
        <v>135</v>
      </c>
      <c r="F3111" s="1011" t="s">
        <v>34</v>
      </c>
      <c r="G3111" s="1011" t="s">
        <v>34</v>
      </c>
      <c r="H3111" s="1011" t="s">
        <v>100</v>
      </c>
      <c r="I3111" s="1011" t="s">
        <v>1327</v>
      </c>
      <c r="J3111" s="1011" t="s">
        <v>1328</v>
      </c>
      <c r="K3111" s="1011" t="s">
        <v>1329</v>
      </c>
      <c r="L3111" s="1011" t="s">
        <v>47</v>
      </c>
      <c r="M3111" s="1011" t="s">
        <v>198</v>
      </c>
      <c r="N3111" s="1011">
        <v>53</v>
      </c>
      <c r="O3111" s="1011">
        <v>52</v>
      </c>
      <c r="P3111" s="1011">
        <v>965</v>
      </c>
      <c r="Q3111" s="1011">
        <v>3607.05</v>
      </c>
      <c r="R3111" s="1011">
        <v>836.01</v>
      </c>
      <c r="S3111" s="1011">
        <v>357.95683832999998</v>
      </c>
      <c r="T3111" s="1011">
        <v>0</v>
      </c>
      <c r="U3111" s="1011">
        <v>0</v>
      </c>
      <c r="V3111" s="1011">
        <v>836.01</v>
      </c>
      <c r="W3111" s="1011" t="s">
        <v>1330</v>
      </c>
      <c r="X3111" s="1011" t="s">
        <v>1331</v>
      </c>
      <c r="Y3111" s="1011" t="s">
        <v>2506</v>
      </c>
      <c r="AA3111" s="1011" t="s">
        <v>2507</v>
      </c>
      <c r="AB3111" s="1011" t="s">
        <v>140</v>
      </c>
    </row>
    <row r="3112" spans="1:28" x14ac:dyDescent="0.25">
      <c r="A3112" s="1011">
        <v>64166572</v>
      </c>
      <c r="B3112" s="1011" t="s">
        <v>2082</v>
      </c>
      <c r="C3112" s="1011" t="s">
        <v>1326</v>
      </c>
      <c r="D3112" s="1011" t="s">
        <v>1</v>
      </c>
      <c r="E3112" s="1011" t="s">
        <v>135</v>
      </c>
      <c r="F3112" s="1011" t="s">
        <v>20</v>
      </c>
      <c r="G3112" s="1011" t="s">
        <v>20</v>
      </c>
      <c r="H3112" s="1011" t="s">
        <v>92</v>
      </c>
      <c r="I3112" s="1011" t="s">
        <v>2083</v>
      </c>
      <c r="J3112" s="1011" t="s">
        <v>1499</v>
      </c>
      <c r="K3112" s="1011" t="s">
        <v>1329</v>
      </c>
      <c r="L3112" s="1011" t="s">
        <v>47</v>
      </c>
      <c r="M3112" s="1011" t="s">
        <v>198</v>
      </c>
      <c r="N3112" s="1011">
        <v>148</v>
      </c>
      <c r="O3112" s="1011">
        <v>147</v>
      </c>
      <c r="P3112" s="1011">
        <v>5007.6400000000003</v>
      </c>
      <c r="Q3112" s="1011">
        <v>3764.01</v>
      </c>
      <c r="R3112" s="1011">
        <v>200.49</v>
      </c>
      <c r="S3112" s="1011">
        <v>609.23045110999999</v>
      </c>
      <c r="T3112" s="1011">
        <v>0</v>
      </c>
      <c r="U3112" s="1011">
        <v>0</v>
      </c>
      <c r="V3112" s="1011">
        <v>200.49</v>
      </c>
      <c r="W3112" s="1011" t="s">
        <v>1361</v>
      </c>
      <c r="X3112" s="1011" t="s">
        <v>1331</v>
      </c>
      <c r="Y3112" s="1011" t="s">
        <v>2084</v>
      </c>
      <c r="AA3112" s="1011" t="s">
        <v>2085</v>
      </c>
      <c r="AB3112" s="1011" t="s">
        <v>140</v>
      </c>
    </row>
    <row r="3113" spans="1:28" x14ac:dyDescent="0.25">
      <c r="A3113" s="1011">
        <v>13768593</v>
      </c>
      <c r="B3113" s="1011" t="s">
        <v>2132</v>
      </c>
      <c r="C3113" s="1011" t="s">
        <v>1326</v>
      </c>
      <c r="D3113" s="1011" t="s">
        <v>1</v>
      </c>
      <c r="E3113" s="1011" t="s">
        <v>135</v>
      </c>
      <c r="F3113" s="1011" t="s">
        <v>6</v>
      </c>
      <c r="G3113" s="1011" t="s">
        <v>6</v>
      </c>
      <c r="H3113" s="1011" t="s">
        <v>96</v>
      </c>
      <c r="I3113" s="1011" t="s">
        <v>2133</v>
      </c>
      <c r="J3113" s="1011" t="s">
        <v>1703</v>
      </c>
      <c r="K3113" s="1011" t="s">
        <v>1329</v>
      </c>
      <c r="L3113" s="1011" t="s">
        <v>47</v>
      </c>
      <c r="M3113" s="1011" t="s">
        <v>198</v>
      </c>
      <c r="N3113" s="1011">
        <v>37</v>
      </c>
      <c r="O3113" s="1011">
        <v>36</v>
      </c>
      <c r="P3113" s="1011">
        <v>67.510000000000005</v>
      </c>
      <c r="Q3113" s="1011">
        <v>715.83</v>
      </c>
      <c r="R3113" s="1011">
        <v>188.72</v>
      </c>
      <c r="S3113" s="1011">
        <v>66.240658010000004</v>
      </c>
      <c r="T3113" s="1011">
        <v>0</v>
      </c>
      <c r="U3113" s="1011">
        <v>0</v>
      </c>
      <c r="V3113" s="1011">
        <v>188.72</v>
      </c>
      <c r="W3113" s="1011" t="s">
        <v>1704</v>
      </c>
      <c r="X3113" s="1011" t="s">
        <v>1331</v>
      </c>
      <c r="Y3113" s="1011" t="s">
        <v>2134</v>
      </c>
      <c r="AA3113" s="1011" t="s">
        <v>2135</v>
      </c>
      <c r="AB3113" s="1011" t="s">
        <v>140</v>
      </c>
    </row>
    <row r="3114" spans="1:28" x14ac:dyDescent="0.25">
      <c r="A3114" s="1011">
        <v>84157304</v>
      </c>
      <c r="B3114" s="1011" t="s">
        <v>1983</v>
      </c>
      <c r="C3114" s="1011" t="s">
        <v>1326</v>
      </c>
      <c r="D3114" s="1011" t="s">
        <v>1</v>
      </c>
      <c r="E3114" s="1011" t="s">
        <v>135</v>
      </c>
      <c r="F3114" s="1011" t="s">
        <v>11</v>
      </c>
      <c r="G3114" s="1011" t="s">
        <v>11</v>
      </c>
      <c r="H3114" s="1011" t="s">
        <v>98</v>
      </c>
      <c r="I3114" s="1011" t="s">
        <v>1984</v>
      </c>
      <c r="J3114" s="1011" t="s">
        <v>1985</v>
      </c>
      <c r="K3114" s="1011" t="s">
        <v>1329</v>
      </c>
      <c r="L3114" s="1011" t="s">
        <v>47</v>
      </c>
      <c r="M3114" s="1011" t="s">
        <v>198</v>
      </c>
      <c r="N3114" s="1011">
        <v>260.91469999999998</v>
      </c>
      <c r="O3114" s="1011">
        <v>239.91470000000001</v>
      </c>
      <c r="P3114" s="1011">
        <v>6524.57</v>
      </c>
      <c r="Q3114" s="1011">
        <v>10095</v>
      </c>
      <c r="R3114" s="1011">
        <v>941.19</v>
      </c>
      <c r="S3114" s="1011">
        <v>1447.3140306299999</v>
      </c>
      <c r="T3114" s="1011">
        <v>0</v>
      </c>
      <c r="U3114" s="1011">
        <v>0</v>
      </c>
      <c r="V3114" s="1011">
        <v>941.19</v>
      </c>
      <c r="W3114" s="1011" t="s">
        <v>10</v>
      </c>
      <c r="X3114" s="1011" t="s">
        <v>1331</v>
      </c>
      <c r="Y3114" s="1011" t="s">
        <v>1986</v>
      </c>
      <c r="AA3114" s="1011" t="s">
        <v>1921</v>
      </c>
      <c r="AB3114" s="1011" t="s">
        <v>140</v>
      </c>
    </row>
    <row r="3115" spans="1:28" x14ac:dyDescent="0.25">
      <c r="A3115" s="1011">
        <v>64042203</v>
      </c>
      <c r="B3115" s="1011" t="s">
        <v>1532</v>
      </c>
      <c r="C3115" s="1011" t="s">
        <v>1326</v>
      </c>
      <c r="D3115" s="1011" t="s">
        <v>1</v>
      </c>
      <c r="E3115" s="1011" t="s">
        <v>135</v>
      </c>
      <c r="F3115" s="1011" t="s">
        <v>20</v>
      </c>
      <c r="G3115" s="1011" t="s">
        <v>20</v>
      </c>
      <c r="H3115" s="1011" t="s">
        <v>99</v>
      </c>
      <c r="I3115" s="1011" t="s">
        <v>1533</v>
      </c>
      <c r="J3115" s="1011" t="s">
        <v>1534</v>
      </c>
      <c r="K3115" s="1011" t="s">
        <v>1329</v>
      </c>
      <c r="L3115" s="1011" t="s">
        <v>47</v>
      </c>
      <c r="M3115" s="1011" t="s">
        <v>198</v>
      </c>
      <c r="N3115" s="1011">
        <v>101</v>
      </c>
      <c r="O3115" s="1011">
        <v>64</v>
      </c>
      <c r="P3115" s="1011">
        <v>2494</v>
      </c>
      <c r="Q3115" s="1011">
        <v>2964.05</v>
      </c>
      <c r="R3115" s="1011">
        <v>124.02</v>
      </c>
      <c r="S3115" s="1011">
        <v>395.86443188999999</v>
      </c>
      <c r="T3115" s="1011">
        <v>0</v>
      </c>
      <c r="U3115" s="1011">
        <v>0</v>
      </c>
      <c r="V3115" s="1011">
        <v>124.02</v>
      </c>
      <c r="W3115" s="1011" t="s">
        <v>1535</v>
      </c>
      <c r="X3115" s="1011" t="s">
        <v>1331</v>
      </c>
      <c r="Y3115" s="1011" t="s">
        <v>1536</v>
      </c>
      <c r="AA3115" s="1011" t="s">
        <v>1537</v>
      </c>
      <c r="AB3115" s="1011" t="s">
        <v>140</v>
      </c>
    </row>
    <row r="3116" spans="1:28" x14ac:dyDescent="0.25">
      <c r="A3116" s="1011">
        <v>54056197</v>
      </c>
      <c r="B3116" s="1011" t="s">
        <v>1884</v>
      </c>
      <c r="C3116" s="1011" t="s">
        <v>1326</v>
      </c>
      <c r="D3116" s="1011" t="s">
        <v>1</v>
      </c>
      <c r="E3116" s="1011" t="s">
        <v>135</v>
      </c>
      <c r="F3116" s="1011" t="s">
        <v>20</v>
      </c>
      <c r="G3116" s="1011" t="s">
        <v>20</v>
      </c>
      <c r="H3116" s="1011" t="s">
        <v>93</v>
      </c>
      <c r="I3116" s="1011" t="s">
        <v>1885</v>
      </c>
      <c r="J3116" s="1011" t="s">
        <v>1886</v>
      </c>
      <c r="K3116" s="1011" t="s">
        <v>1329</v>
      </c>
      <c r="L3116" s="1011" t="s">
        <v>47</v>
      </c>
      <c r="M3116" s="1011" t="s">
        <v>198</v>
      </c>
      <c r="N3116" s="1011">
        <v>73</v>
      </c>
      <c r="O3116" s="1011">
        <v>72</v>
      </c>
      <c r="P3116" s="1011">
        <v>902</v>
      </c>
      <c r="Q3116" s="1011">
        <v>3202.31</v>
      </c>
      <c r="R3116" s="1011">
        <v>-508.69</v>
      </c>
      <c r="S3116" s="1011">
        <v>1693.5563653700001</v>
      </c>
      <c r="T3116" s="1011">
        <v>0</v>
      </c>
      <c r="U3116" s="1011">
        <v>0</v>
      </c>
      <c r="V3116" s="1011">
        <v>-508.69</v>
      </c>
      <c r="W3116" s="1011" t="s">
        <v>1887</v>
      </c>
      <c r="X3116" s="1011" t="s">
        <v>1331</v>
      </c>
      <c r="Y3116" s="1011" t="s">
        <v>1888</v>
      </c>
      <c r="AA3116" s="1011" t="s">
        <v>1889</v>
      </c>
      <c r="AB3116" s="1011" t="s">
        <v>140</v>
      </c>
    </row>
    <row r="3117" spans="1:28" x14ac:dyDescent="0.25">
      <c r="A3117" s="1011">
        <v>24015307</v>
      </c>
      <c r="B3117" s="1011" t="s">
        <v>2511</v>
      </c>
      <c r="C3117" s="1011" t="s">
        <v>1326</v>
      </c>
      <c r="D3117" s="1011" t="s">
        <v>1</v>
      </c>
      <c r="E3117" s="1011" t="s">
        <v>135</v>
      </c>
      <c r="F3117" s="1011" t="s">
        <v>34</v>
      </c>
      <c r="G3117" s="1011" t="s">
        <v>34</v>
      </c>
      <c r="H3117" s="1011" t="s">
        <v>101</v>
      </c>
      <c r="I3117" s="1011" t="s">
        <v>1816</v>
      </c>
      <c r="J3117" s="1011" t="s">
        <v>1817</v>
      </c>
      <c r="K3117" s="1011" t="s">
        <v>1329</v>
      </c>
      <c r="L3117" s="1011" t="s">
        <v>47</v>
      </c>
      <c r="M3117" s="1011" t="s">
        <v>198</v>
      </c>
      <c r="N3117" s="1011">
        <v>79.75</v>
      </c>
      <c r="O3117" s="1011">
        <v>26.75</v>
      </c>
      <c r="P3117" s="1011">
        <v>3006.46</v>
      </c>
      <c r="Q3117" s="1011">
        <v>3283.89</v>
      </c>
      <c r="R3117" s="1011">
        <v>850.04</v>
      </c>
      <c r="S3117" s="1011">
        <v>222.53769463</v>
      </c>
      <c r="T3117" s="1011">
        <v>0</v>
      </c>
      <c r="U3117" s="1011">
        <v>0</v>
      </c>
      <c r="V3117" s="1011">
        <v>850.04</v>
      </c>
      <c r="W3117" s="1011" t="s">
        <v>1818</v>
      </c>
      <c r="X3117" s="1011" t="s">
        <v>1331</v>
      </c>
      <c r="Y3117" s="1011" t="s">
        <v>2512</v>
      </c>
      <c r="AA3117" s="1011" t="s">
        <v>2513</v>
      </c>
      <c r="AB3117" s="1011" t="s">
        <v>140</v>
      </c>
    </row>
    <row r="3118" spans="1:28" x14ac:dyDescent="0.25">
      <c r="A3118" s="1011">
        <v>54235049</v>
      </c>
      <c r="B3118" s="1011" t="s">
        <v>2171</v>
      </c>
      <c r="C3118" s="1011" t="s">
        <v>1326</v>
      </c>
      <c r="D3118" s="1011" t="s">
        <v>1</v>
      </c>
      <c r="E3118" s="1011" t="s">
        <v>135</v>
      </c>
      <c r="F3118" s="1011" t="s">
        <v>62</v>
      </c>
      <c r="G3118" s="1011" t="s">
        <v>62</v>
      </c>
      <c r="H3118" s="1011" t="s">
        <v>1394</v>
      </c>
      <c r="I3118" s="1011" t="s">
        <v>2172</v>
      </c>
      <c r="J3118" s="1011" t="s">
        <v>2173</v>
      </c>
      <c r="K3118" s="1011" t="s">
        <v>1329</v>
      </c>
      <c r="L3118" s="1011" t="s">
        <v>47</v>
      </c>
      <c r="M3118" s="1011" t="s">
        <v>198</v>
      </c>
      <c r="N3118" s="1011">
        <v>0</v>
      </c>
      <c r="O3118" s="1011">
        <v>0</v>
      </c>
      <c r="P3118" s="1011">
        <v>0</v>
      </c>
      <c r="Q3118" s="1011">
        <v>0</v>
      </c>
      <c r="R3118" s="1011">
        <v>0</v>
      </c>
      <c r="S3118" s="1011">
        <v>0</v>
      </c>
      <c r="T3118" s="1011">
        <v>0</v>
      </c>
      <c r="U3118" s="1011">
        <v>0</v>
      </c>
      <c r="V3118" s="1011">
        <v>0</v>
      </c>
      <c r="W3118" s="1011" t="s">
        <v>2174</v>
      </c>
      <c r="X3118" s="1011" t="s">
        <v>2175</v>
      </c>
      <c r="Y3118" s="1011" t="s">
        <v>2176</v>
      </c>
      <c r="AA3118" s="1011" t="s">
        <v>2177</v>
      </c>
      <c r="AB3118" s="1011" t="s">
        <v>140</v>
      </c>
    </row>
    <row r="3119" spans="1:28" x14ac:dyDescent="0.25">
      <c r="A3119" s="1011">
        <v>44047363</v>
      </c>
      <c r="B3119" s="1011" t="s">
        <v>2339</v>
      </c>
      <c r="C3119" s="1011" t="s">
        <v>1326</v>
      </c>
      <c r="D3119" s="1011" t="s">
        <v>1</v>
      </c>
      <c r="E3119" s="1011" t="s">
        <v>135</v>
      </c>
      <c r="F3119" s="1011" t="s">
        <v>9</v>
      </c>
      <c r="G3119" s="1011" t="s">
        <v>9</v>
      </c>
      <c r="H3119" s="1011" t="s">
        <v>91</v>
      </c>
      <c r="I3119" s="1011" t="s">
        <v>2340</v>
      </c>
      <c r="J3119" s="1011" t="s">
        <v>2341</v>
      </c>
      <c r="K3119" s="1011" t="s">
        <v>1329</v>
      </c>
      <c r="L3119" s="1011" t="s">
        <v>47</v>
      </c>
      <c r="M3119" s="1011" t="s">
        <v>198</v>
      </c>
      <c r="N3119" s="1011">
        <v>14</v>
      </c>
      <c r="O3119" s="1011">
        <v>14</v>
      </c>
      <c r="P3119" s="1011">
        <v>185</v>
      </c>
      <c r="Q3119" s="1011">
        <v>857.63</v>
      </c>
      <c r="R3119" s="1011">
        <v>275.70999999999998</v>
      </c>
      <c r="S3119" s="1011">
        <v>111.48328834</v>
      </c>
      <c r="T3119" s="1011">
        <v>0</v>
      </c>
      <c r="U3119" s="1011">
        <v>0</v>
      </c>
      <c r="V3119" s="1011">
        <v>275.70999999999998</v>
      </c>
      <c r="W3119" s="1011" t="s">
        <v>2342</v>
      </c>
      <c r="X3119" s="1011" t="s">
        <v>1331</v>
      </c>
      <c r="Y3119" s="1011" t="s">
        <v>2343</v>
      </c>
      <c r="AA3119" s="1011" t="s">
        <v>2344</v>
      </c>
      <c r="AB3119" s="1011" t="s">
        <v>140</v>
      </c>
    </row>
    <row r="3120" spans="1:28" x14ac:dyDescent="0.25">
      <c r="A3120" s="1011">
        <v>44114049</v>
      </c>
      <c r="B3120" s="1011" t="s">
        <v>2547</v>
      </c>
      <c r="C3120" s="1011" t="s">
        <v>1326</v>
      </c>
      <c r="D3120" s="1011" t="s">
        <v>1</v>
      </c>
      <c r="E3120" s="1011" t="s">
        <v>135</v>
      </c>
      <c r="F3120" s="1011" t="s">
        <v>15</v>
      </c>
      <c r="G3120" s="1011" t="s">
        <v>15</v>
      </c>
      <c r="H3120" s="1011" t="s">
        <v>97</v>
      </c>
      <c r="I3120" s="1011" t="s">
        <v>2548</v>
      </c>
      <c r="J3120" s="1011" t="s">
        <v>1499</v>
      </c>
      <c r="K3120" s="1011" t="s">
        <v>1329</v>
      </c>
      <c r="L3120" s="1011" t="s">
        <v>47</v>
      </c>
      <c r="M3120" s="1011" t="s">
        <v>198</v>
      </c>
      <c r="N3120" s="1011">
        <v>367.25</v>
      </c>
      <c r="O3120" s="1011">
        <v>220.75</v>
      </c>
      <c r="P3120" s="1011">
        <v>9494.18</v>
      </c>
      <c r="Q3120" s="1011">
        <v>13253.12</v>
      </c>
      <c r="R3120" s="1011">
        <v>2498.36</v>
      </c>
      <c r="S3120" s="1011">
        <v>2512.8714487399998</v>
      </c>
      <c r="T3120" s="1011">
        <v>0</v>
      </c>
      <c r="U3120" s="1011">
        <v>0</v>
      </c>
      <c r="V3120" s="1011">
        <v>2498.36</v>
      </c>
      <c r="W3120" s="1011" t="s">
        <v>1361</v>
      </c>
      <c r="X3120" s="1011" t="s">
        <v>1331</v>
      </c>
      <c r="Y3120" s="1011" t="s">
        <v>2549</v>
      </c>
      <c r="AA3120" s="1011" t="s">
        <v>2550</v>
      </c>
      <c r="AB3120" s="1011" t="s">
        <v>140</v>
      </c>
    </row>
    <row r="3121" spans="1:28" x14ac:dyDescent="0.25">
      <c r="A3121" s="1011">
        <v>54044805</v>
      </c>
      <c r="B3121" s="1011" t="s">
        <v>1857</v>
      </c>
      <c r="C3121" s="1011" t="s">
        <v>1326</v>
      </c>
      <c r="D3121" s="1011" t="s">
        <v>113</v>
      </c>
      <c r="E3121" s="1011" t="s">
        <v>135</v>
      </c>
      <c r="F3121" s="1011" t="s">
        <v>267</v>
      </c>
      <c r="G3121" s="1011" t="s">
        <v>1687</v>
      </c>
      <c r="H3121" s="1011" t="s">
        <v>88</v>
      </c>
      <c r="I3121" s="1011" t="s">
        <v>1858</v>
      </c>
      <c r="J3121" s="1011" t="s">
        <v>1859</v>
      </c>
      <c r="K3121" s="1011" t="s">
        <v>1329</v>
      </c>
      <c r="L3121" s="1011" t="s">
        <v>47</v>
      </c>
      <c r="M3121" s="1011" t="s">
        <v>198</v>
      </c>
      <c r="N3121" s="1011">
        <v>223</v>
      </c>
      <c r="O3121" s="1011">
        <v>8</v>
      </c>
      <c r="P3121" s="1011">
        <v>3301</v>
      </c>
      <c r="Q3121" s="1011">
        <v>7381.88</v>
      </c>
      <c r="R3121" s="1011">
        <v>587.6</v>
      </c>
      <c r="S3121" s="1011">
        <v>369.35030151000001</v>
      </c>
      <c r="T3121" s="1011">
        <v>0</v>
      </c>
      <c r="U3121" s="1011">
        <v>0</v>
      </c>
      <c r="V3121" s="1011">
        <v>587.6</v>
      </c>
      <c r="W3121" s="1011" t="s">
        <v>1860</v>
      </c>
      <c r="X3121" s="1011" t="s">
        <v>1331</v>
      </c>
      <c r="Y3121" s="1011" t="s">
        <v>1861</v>
      </c>
      <c r="AA3121" s="1011" t="s">
        <v>1862</v>
      </c>
      <c r="AB3121" s="1011" t="s">
        <v>140</v>
      </c>
    </row>
    <row r="3122" spans="1:28" x14ac:dyDescent="0.25">
      <c r="A3122" s="1011">
        <v>94142809</v>
      </c>
      <c r="B3122" s="1011" t="s">
        <v>1912</v>
      </c>
      <c r="C3122" s="1011" t="s">
        <v>1326</v>
      </c>
      <c r="D3122" s="1011" t="s">
        <v>1</v>
      </c>
      <c r="E3122" s="1011" t="s">
        <v>135</v>
      </c>
      <c r="F3122" s="1011" t="s">
        <v>48</v>
      </c>
      <c r="G3122" s="1011" t="s">
        <v>48</v>
      </c>
      <c r="H3122" s="1011" t="s">
        <v>97</v>
      </c>
      <c r="I3122" s="1011" t="s">
        <v>1913</v>
      </c>
      <c r="J3122" s="1011" t="s">
        <v>1914</v>
      </c>
      <c r="K3122" s="1011" t="s">
        <v>1329</v>
      </c>
      <c r="L3122" s="1011" t="s">
        <v>47</v>
      </c>
      <c r="M3122" s="1011" t="s">
        <v>198</v>
      </c>
      <c r="N3122" s="1011">
        <v>152.5016</v>
      </c>
      <c r="O3122" s="1011">
        <v>93.751499999999993</v>
      </c>
      <c r="P3122" s="1011">
        <v>3595.31</v>
      </c>
      <c r="Q3122" s="1011">
        <v>5116.68</v>
      </c>
      <c r="R3122" s="1011">
        <v>1317.7511130800001</v>
      </c>
      <c r="S3122" s="1011">
        <v>856.95271333000005</v>
      </c>
      <c r="T3122" s="1011">
        <v>1.11308E-3</v>
      </c>
      <c r="U3122" s="1011">
        <v>0</v>
      </c>
      <c r="V3122" s="1011">
        <v>1317.75</v>
      </c>
      <c r="W3122" s="1011" t="s">
        <v>1915</v>
      </c>
      <c r="X3122" s="1011" t="s">
        <v>1331</v>
      </c>
      <c r="Y3122" s="1011" t="s">
        <v>1916</v>
      </c>
      <c r="AA3122" s="1011" t="s">
        <v>1917</v>
      </c>
      <c r="AB3122" s="1011" t="s">
        <v>140</v>
      </c>
    </row>
    <row r="3123" spans="1:28" x14ac:dyDescent="0.25">
      <c r="A3123" s="1011">
        <v>53757365</v>
      </c>
      <c r="B3123" s="1011" t="s">
        <v>1616</v>
      </c>
      <c r="C3123" s="1011" t="s">
        <v>1326</v>
      </c>
      <c r="D3123" s="1011" t="s">
        <v>1</v>
      </c>
      <c r="E3123" s="1011" t="s">
        <v>135</v>
      </c>
      <c r="F3123" s="1011" t="s">
        <v>6</v>
      </c>
      <c r="G3123" s="1011" t="s">
        <v>6</v>
      </c>
      <c r="H3123" s="1011" t="s">
        <v>93</v>
      </c>
      <c r="I3123" s="1011" t="s">
        <v>1564</v>
      </c>
      <c r="J3123" s="1011" t="s">
        <v>1565</v>
      </c>
      <c r="K3123" s="1011" t="s">
        <v>1329</v>
      </c>
      <c r="L3123" s="1011" t="s">
        <v>47</v>
      </c>
      <c r="M3123" s="1011" t="s">
        <v>198</v>
      </c>
      <c r="N3123" s="1011">
        <v>377.50020000000001</v>
      </c>
      <c r="O3123" s="1011">
        <v>162.50020000000001</v>
      </c>
      <c r="P3123" s="1011">
        <v>5781.95</v>
      </c>
      <c r="Q3123" s="1011">
        <v>9859.11</v>
      </c>
      <c r="R3123" s="1011">
        <v>1179.83</v>
      </c>
      <c r="S3123" s="1011">
        <v>1816.2342513599999</v>
      </c>
      <c r="T3123" s="1011">
        <v>0</v>
      </c>
      <c r="U3123" s="1011">
        <v>0</v>
      </c>
      <c r="V3123" s="1011">
        <v>1179.83</v>
      </c>
      <c r="W3123" s="1011" t="s">
        <v>65</v>
      </c>
      <c r="X3123" s="1011" t="s">
        <v>1331</v>
      </c>
      <c r="Y3123" s="1011" t="s">
        <v>1617</v>
      </c>
      <c r="AA3123" s="1011" t="s">
        <v>1618</v>
      </c>
      <c r="AB3123" s="1011" t="s">
        <v>140</v>
      </c>
    </row>
    <row r="3124" spans="1:28" x14ac:dyDescent="0.25">
      <c r="A3124" s="1011">
        <v>94039054</v>
      </c>
      <c r="B3124" s="1011" t="s">
        <v>1848</v>
      </c>
      <c r="C3124" s="1011" t="s">
        <v>1326</v>
      </c>
      <c r="D3124" s="1011" t="s">
        <v>1</v>
      </c>
      <c r="E3124" s="1011" t="s">
        <v>135</v>
      </c>
      <c r="F3124" s="1011" t="s">
        <v>20</v>
      </c>
      <c r="G3124" s="1011" t="s">
        <v>20</v>
      </c>
      <c r="H3124" s="1011" t="s">
        <v>90</v>
      </c>
      <c r="I3124" s="1011" t="s">
        <v>1462</v>
      </c>
      <c r="J3124" s="1011" t="s">
        <v>1463</v>
      </c>
      <c r="K3124" s="1011" t="s">
        <v>1329</v>
      </c>
      <c r="L3124" s="1011" t="s">
        <v>47</v>
      </c>
      <c r="M3124" s="1011" t="s">
        <v>198</v>
      </c>
      <c r="N3124" s="1011">
        <v>167</v>
      </c>
      <c r="O3124" s="1011">
        <v>167</v>
      </c>
      <c r="P3124" s="1011">
        <v>6680</v>
      </c>
      <c r="Q3124" s="1011">
        <v>6734.46</v>
      </c>
      <c r="R3124" s="1011">
        <v>-426.1</v>
      </c>
      <c r="S3124" s="1011">
        <v>1105.7551207700001</v>
      </c>
      <c r="T3124" s="1011">
        <v>0</v>
      </c>
      <c r="U3124" s="1011">
        <v>0</v>
      </c>
      <c r="V3124" s="1011">
        <v>-426.1</v>
      </c>
      <c r="W3124" s="1011" t="s">
        <v>1464</v>
      </c>
      <c r="X3124" s="1011" t="s">
        <v>1331</v>
      </c>
      <c r="Y3124" s="1011" t="s">
        <v>1849</v>
      </c>
      <c r="AA3124" s="1011" t="s">
        <v>1599</v>
      </c>
      <c r="AB3124" s="1011" t="s">
        <v>140</v>
      </c>
    </row>
    <row r="3125" spans="1:28" x14ac:dyDescent="0.25">
      <c r="A3125" s="1011">
        <v>84054071</v>
      </c>
      <c r="B3125" s="1011" t="s">
        <v>2591</v>
      </c>
      <c r="C3125" s="1011" t="s">
        <v>1326</v>
      </c>
      <c r="D3125" s="1011" t="s">
        <v>1</v>
      </c>
      <c r="E3125" s="1011" t="s">
        <v>135</v>
      </c>
      <c r="F3125" s="1011" t="s">
        <v>36</v>
      </c>
      <c r="G3125" s="1011" t="s">
        <v>36</v>
      </c>
      <c r="H3125" s="1011" t="s">
        <v>94</v>
      </c>
      <c r="I3125" s="1011" t="s">
        <v>2592</v>
      </c>
      <c r="J3125" s="1011" t="s">
        <v>1868</v>
      </c>
      <c r="K3125" s="1011" t="s">
        <v>1329</v>
      </c>
      <c r="L3125" s="1011" t="s">
        <v>47</v>
      </c>
      <c r="M3125" s="1011" t="s">
        <v>198</v>
      </c>
      <c r="N3125" s="1011">
        <v>142</v>
      </c>
      <c r="O3125" s="1011">
        <v>140</v>
      </c>
      <c r="P3125" s="1011">
        <v>1541</v>
      </c>
      <c r="Q3125" s="1011">
        <v>2079.65</v>
      </c>
      <c r="R3125" s="1011">
        <v>52.86</v>
      </c>
      <c r="S3125" s="1011">
        <v>267.45048680000002</v>
      </c>
      <c r="T3125" s="1011">
        <v>0</v>
      </c>
      <c r="U3125" s="1011">
        <v>0</v>
      </c>
      <c r="V3125" s="1011">
        <v>52.86</v>
      </c>
      <c r="W3125" s="1011" t="s">
        <v>1869</v>
      </c>
      <c r="X3125" s="1011" t="s">
        <v>1331</v>
      </c>
      <c r="Y3125" s="1011" t="s">
        <v>2593</v>
      </c>
      <c r="AA3125" s="1011" t="s">
        <v>2594</v>
      </c>
      <c r="AB3125" s="1011" t="s">
        <v>140</v>
      </c>
    </row>
    <row r="3126" spans="1:28" x14ac:dyDescent="0.25">
      <c r="A3126" s="1011">
        <v>24049512</v>
      </c>
      <c r="B3126" s="1011" t="s">
        <v>2030</v>
      </c>
      <c r="C3126" s="1011" t="s">
        <v>1326</v>
      </c>
      <c r="D3126" s="1011" t="s">
        <v>1</v>
      </c>
      <c r="E3126" s="1011" t="s">
        <v>135</v>
      </c>
      <c r="F3126" s="1011" t="s">
        <v>20</v>
      </c>
      <c r="G3126" s="1011" t="s">
        <v>20</v>
      </c>
      <c r="H3126" s="1011" t="s">
        <v>94</v>
      </c>
      <c r="I3126" s="1011" t="s">
        <v>2031</v>
      </c>
      <c r="J3126" s="1011" t="s">
        <v>1663</v>
      </c>
      <c r="K3126" s="1011" t="s">
        <v>1329</v>
      </c>
      <c r="L3126" s="1011" t="s">
        <v>47</v>
      </c>
      <c r="M3126" s="1011" t="s">
        <v>198</v>
      </c>
      <c r="N3126" s="1011">
        <v>375.25</v>
      </c>
      <c r="O3126" s="1011">
        <v>205.25</v>
      </c>
      <c r="P3126" s="1011">
        <v>8794</v>
      </c>
      <c r="Q3126" s="1011">
        <v>9397.69</v>
      </c>
      <c r="R3126" s="1011">
        <v>2392.4499999999998</v>
      </c>
      <c r="S3126" s="1011">
        <v>1125.1990301400001</v>
      </c>
      <c r="T3126" s="1011">
        <v>0</v>
      </c>
      <c r="U3126" s="1011">
        <v>0</v>
      </c>
      <c r="V3126" s="1011">
        <v>2392.4499999999998</v>
      </c>
      <c r="W3126" s="1011" t="s">
        <v>1664</v>
      </c>
      <c r="X3126" s="1011" t="s">
        <v>1331</v>
      </c>
      <c r="Y3126" s="1011" t="s">
        <v>2032</v>
      </c>
      <c r="AA3126" s="1011" t="s">
        <v>2033</v>
      </c>
      <c r="AB3126" s="1011" t="s">
        <v>140</v>
      </c>
    </row>
    <row r="3127" spans="1:28" x14ac:dyDescent="0.25">
      <c r="A3127" s="1011">
        <v>24082927</v>
      </c>
      <c r="B3127" s="1011" t="s">
        <v>2118</v>
      </c>
      <c r="C3127" s="1011" t="s">
        <v>1326</v>
      </c>
      <c r="D3127" s="1011" t="s">
        <v>1</v>
      </c>
      <c r="E3127" s="1011" t="s">
        <v>135</v>
      </c>
      <c r="F3127" s="1011" t="s">
        <v>20</v>
      </c>
      <c r="G3127" s="1011" t="s">
        <v>20</v>
      </c>
      <c r="H3127" s="1011" t="s">
        <v>529</v>
      </c>
      <c r="I3127" s="1011" t="s">
        <v>2119</v>
      </c>
      <c r="J3127" s="1011" t="s">
        <v>1565</v>
      </c>
      <c r="K3127" s="1011" t="s">
        <v>1329</v>
      </c>
      <c r="L3127" s="1011" t="s">
        <v>47</v>
      </c>
      <c r="M3127" s="1011" t="s">
        <v>198</v>
      </c>
      <c r="N3127" s="1011">
        <v>58</v>
      </c>
      <c r="O3127" s="1011">
        <v>19</v>
      </c>
      <c r="P3127" s="1011">
        <v>4065.02</v>
      </c>
      <c r="Q3127" s="1011">
        <v>11609.7</v>
      </c>
      <c r="R3127" s="1011">
        <v>815.69</v>
      </c>
      <c r="S3127" s="1011">
        <v>522.71997149000003</v>
      </c>
      <c r="T3127" s="1011">
        <v>0</v>
      </c>
      <c r="U3127" s="1011">
        <v>0</v>
      </c>
      <c r="V3127" s="1011">
        <v>815.69</v>
      </c>
      <c r="W3127" s="1011" t="s">
        <v>65</v>
      </c>
      <c r="X3127" s="1011" t="s">
        <v>1331</v>
      </c>
      <c r="Y3127" s="1011" t="s">
        <v>2120</v>
      </c>
      <c r="AA3127" s="1011" t="s">
        <v>2121</v>
      </c>
      <c r="AB3127" s="1011" t="s">
        <v>140</v>
      </c>
    </row>
    <row r="3128" spans="1:28" x14ac:dyDescent="0.25">
      <c r="A3128" s="1011">
        <v>13980131</v>
      </c>
      <c r="B3128" s="1011" t="s">
        <v>1619</v>
      </c>
      <c r="C3128" s="1011" t="s">
        <v>1326</v>
      </c>
      <c r="D3128" s="1011" t="s">
        <v>1</v>
      </c>
      <c r="E3128" s="1011" t="s">
        <v>135</v>
      </c>
      <c r="F3128" s="1011" t="s">
        <v>20</v>
      </c>
      <c r="G3128" s="1011" t="s">
        <v>20</v>
      </c>
      <c r="H3128" s="1011" t="s">
        <v>95</v>
      </c>
      <c r="I3128" s="1011" t="s">
        <v>1620</v>
      </c>
      <c r="J3128" s="1011" t="s">
        <v>1621</v>
      </c>
      <c r="K3128" s="1011" t="s">
        <v>1329</v>
      </c>
      <c r="L3128" s="1011" t="s">
        <v>47</v>
      </c>
      <c r="M3128" s="1011" t="s">
        <v>198</v>
      </c>
      <c r="N3128" s="1011">
        <v>53</v>
      </c>
      <c r="O3128" s="1011">
        <v>35</v>
      </c>
      <c r="P3128" s="1011">
        <v>573.61</v>
      </c>
      <c r="Q3128" s="1011">
        <v>2136.9899999999998</v>
      </c>
      <c r="R3128" s="1011">
        <v>-181.94414877</v>
      </c>
      <c r="S3128" s="1011">
        <v>882.49652078999998</v>
      </c>
      <c r="T3128" s="1011">
        <v>-4.1487700000000004E-3</v>
      </c>
      <c r="U3128" s="1011">
        <v>0</v>
      </c>
      <c r="V3128" s="1011">
        <v>-181.94</v>
      </c>
      <c r="W3128" s="1011" t="s">
        <v>1622</v>
      </c>
      <c r="X3128" s="1011" t="s">
        <v>1331</v>
      </c>
      <c r="Y3128" s="1011" t="s">
        <v>1623</v>
      </c>
      <c r="AA3128" s="1011" t="s">
        <v>1624</v>
      </c>
      <c r="AB3128" s="1011" t="s">
        <v>140</v>
      </c>
    </row>
    <row r="3129" spans="1:28" x14ac:dyDescent="0.25">
      <c r="A3129" s="1011">
        <v>63997555</v>
      </c>
      <c r="B3129" s="1011" t="s">
        <v>1633</v>
      </c>
      <c r="C3129" s="1011" t="s">
        <v>1326</v>
      </c>
      <c r="D3129" s="1011" t="s">
        <v>1</v>
      </c>
      <c r="E3129" s="1011" t="s">
        <v>135</v>
      </c>
      <c r="F3129" s="1011" t="s">
        <v>20</v>
      </c>
      <c r="G3129" s="1011" t="s">
        <v>20</v>
      </c>
      <c r="H3129" s="1011" t="s">
        <v>98</v>
      </c>
      <c r="I3129" s="1011" t="s">
        <v>1503</v>
      </c>
      <c r="J3129" s="1011" t="s">
        <v>1504</v>
      </c>
      <c r="K3129" s="1011" t="s">
        <v>1329</v>
      </c>
      <c r="L3129" s="1011" t="s">
        <v>47</v>
      </c>
      <c r="M3129" s="1011" t="s">
        <v>198</v>
      </c>
      <c r="N3129" s="1011">
        <v>139</v>
      </c>
      <c r="O3129" s="1011">
        <v>23</v>
      </c>
      <c r="P3129" s="1011">
        <v>3473.59</v>
      </c>
      <c r="Q3129" s="1011">
        <v>4520.76</v>
      </c>
      <c r="R3129" s="1011">
        <v>1328.61</v>
      </c>
      <c r="S3129" s="1011">
        <v>79.278062219999995</v>
      </c>
      <c r="T3129" s="1011">
        <v>0</v>
      </c>
      <c r="U3129" s="1011">
        <v>0</v>
      </c>
      <c r="V3129" s="1011">
        <v>1328.61</v>
      </c>
      <c r="W3129" s="1011" t="s">
        <v>1505</v>
      </c>
      <c r="X3129" s="1011" t="s">
        <v>1331</v>
      </c>
      <c r="Y3129" s="1011" t="s">
        <v>1634</v>
      </c>
      <c r="AA3129" s="1011" t="s">
        <v>1635</v>
      </c>
      <c r="AB3129" s="1011" t="s">
        <v>140</v>
      </c>
    </row>
    <row r="3130" spans="1:28" x14ac:dyDescent="0.25">
      <c r="A3130" s="1011">
        <v>63997654</v>
      </c>
      <c r="B3130" s="1011" t="s">
        <v>2203</v>
      </c>
      <c r="C3130" s="1011" t="s">
        <v>1326</v>
      </c>
      <c r="D3130" s="1011" t="s">
        <v>1</v>
      </c>
      <c r="E3130" s="1011" t="s">
        <v>135</v>
      </c>
      <c r="F3130" s="1011" t="s">
        <v>11</v>
      </c>
      <c r="G3130" s="1011" t="s">
        <v>11</v>
      </c>
      <c r="H3130" s="1011" t="s">
        <v>90</v>
      </c>
      <c r="I3130" s="1011" t="s">
        <v>2204</v>
      </c>
      <c r="J3130" s="1011" t="s">
        <v>2205</v>
      </c>
      <c r="K3130" s="1011" t="s">
        <v>1329</v>
      </c>
      <c r="L3130" s="1011" t="s">
        <v>47</v>
      </c>
      <c r="M3130" s="1011" t="s">
        <v>198</v>
      </c>
      <c r="N3130" s="1011">
        <v>174</v>
      </c>
      <c r="O3130" s="1011">
        <v>114</v>
      </c>
      <c r="P3130" s="1011">
        <v>1665.39</v>
      </c>
      <c r="Q3130" s="1011">
        <v>8225.06</v>
      </c>
      <c r="R3130" s="1011">
        <v>923.67928459999996</v>
      </c>
      <c r="S3130" s="1011">
        <v>806.70863638000003</v>
      </c>
      <c r="T3130" s="1011">
        <v>-8.0715400000000007E-2</v>
      </c>
      <c r="U3130" s="1011">
        <v>0</v>
      </c>
      <c r="V3130" s="1011">
        <v>923.76</v>
      </c>
      <c r="W3130" s="1011" t="s">
        <v>19</v>
      </c>
      <c r="X3130" s="1011" t="s">
        <v>1331</v>
      </c>
      <c r="Y3130" s="1011" t="s">
        <v>2206</v>
      </c>
      <c r="AA3130" s="1011" t="s">
        <v>2207</v>
      </c>
      <c r="AB3130" s="1011" t="s">
        <v>140</v>
      </c>
    </row>
    <row r="3131" spans="1:28" x14ac:dyDescent="0.25">
      <c r="A3131" s="1011">
        <v>3756756</v>
      </c>
      <c r="B3131" s="1011" t="s">
        <v>2514</v>
      </c>
      <c r="C3131" s="1011" t="s">
        <v>1326</v>
      </c>
      <c r="D3131" s="1011" t="s">
        <v>113</v>
      </c>
      <c r="E3131" s="1011" t="s">
        <v>135</v>
      </c>
      <c r="F3131" s="1011" t="s">
        <v>267</v>
      </c>
      <c r="G3131" s="1011" t="s">
        <v>1687</v>
      </c>
      <c r="H3131" s="1011" t="s">
        <v>98</v>
      </c>
      <c r="I3131" s="1011" t="s">
        <v>2515</v>
      </c>
      <c r="J3131" s="1011" t="s">
        <v>2516</v>
      </c>
      <c r="K3131" s="1011" t="s">
        <v>1329</v>
      </c>
      <c r="L3131" s="1011" t="s">
        <v>47</v>
      </c>
      <c r="M3131" s="1011" t="s">
        <v>198</v>
      </c>
      <c r="N3131" s="1011">
        <v>429.22199999999998</v>
      </c>
      <c r="O3131" s="1011">
        <v>167.22200000000001</v>
      </c>
      <c r="P3131" s="1011">
        <v>6442.84</v>
      </c>
      <c r="Q3131" s="1011">
        <v>17623.8</v>
      </c>
      <c r="R3131" s="1011">
        <v>5794</v>
      </c>
      <c r="S3131" s="1011">
        <v>2580.4802291999999</v>
      </c>
      <c r="T3131" s="1011">
        <v>0</v>
      </c>
      <c r="U3131" s="1011">
        <v>0</v>
      </c>
      <c r="V3131" s="1011">
        <v>5794</v>
      </c>
      <c r="W3131" s="1011" t="s">
        <v>2517</v>
      </c>
      <c r="X3131" s="1011" t="s">
        <v>1331</v>
      </c>
      <c r="Y3131" s="1011" t="s">
        <v>2518</v>
      </c>
      <c r="AA3131" s="1011" t="s">
        <v>2519</v>
      </c>
      <c r="AB3131" s="1011" t="s">
        <v>140</v>
      </c>
    </row>
    <row r="3132" spans="1:28" x14ac:dyDescent="0.25">
      <c r="A3132" s="1011">
        <v>93772242</v>
      </c>
      <c r="B3132" s="1011" t="s">
        <v>1578</v>
      </c>
      <c r="C3132" s="1011" t="s">
        <v>1326</v>
      </c>
      <c r="D3132" s="1011" t="s">
        <v>1</v>
      </c>
      <c r="E3132" s="1011" t="s">
        <v>135</v>
      </c>
      <c r="F3132" s="1011" t="s">
        <v>20</v>
      </c>
      <c r="G3132" s="1011" t="s">
        <v>20</v>
      </c>
      <c r="H3132" s="1011" t="s">
        <v>97</v>
      </c>
      <c r="I3132" s="1011" t="s">
        <v>1579</v>
      </c>
      <c r="J3132" s="1011" t="s">
        <v>1396</v>
      </c>
      <c r="K3132" s="1011" t="s">
        <v>1329</v>
      </c>
      <c r="L3132" s="1011" t="s">
        <v>47</v>
      </c>
      <c r="M3132" s="1011" t="s">
        <v>198</v>
      </c>
      <c r="N3132" s="1011">
        <v>95</v>
      </c>
      <c r="O3132" s="1011">
        <v>12</v>
      </c>
      <c r="P3132" s="1011">
        <v>2721.92</v>
      </c>
      <c r="Q3132" s="1011">
        <v>1931.84</v>
      </c>
      <c r="R3132" s="1011">
        <v>243.11759624999999</v>
      </c>
      <c r="S3132" s="1011">
        <v>138.55593680000001</v>
      </c>
      <c r="T3132" s="1011">
        <v>4.759625E-2</v>
      </c>
      <c r="U3132" s="1011">
        <v>0</v>
      </c>
      <c r="V3132" s="1011">
        <v>243.07</v>
      </c>
      <c r="W3132" s="1011" t="s">
        <v>1397</v>
      </c>
      <c r="X3132" s="1011" t="s">
        <v>1331</v>
      </c>
      <c r="Y3132" s="1011" t="s">
        <v>1580</v>
      </c>
      <c r="AA3132" s="1011" t="s">
        <v>1581</v>
      </c>
      <c r="AB3132" s="1011" t="s">
        <v>140</v>
      </c>
    </row>
    <row r="3133" spans="1:28" x14ac:dyDescent="0.25">
      <c r="A3133" s="1011">
        <v>63756076</v>
      </c>
      <c r="B3133" s="1011" t="s">
        <v>1872</v>
      </c>
      <c r="C3133" s="1011" t="s">
        <v>1326</v>
      </c>
      <c r="D3133" s="1011" t="s">
        <v>1</v>
      </c>
      <c r="E3133" s="1011" t="s">
        <v>135</v>
      </c>
      <c r="F3133" s="1011" t="s">
        <v>6</v>
      </c>
      <c r="G3133" s="1011" t="s">
        <v>6</v>
      </c>
      <c r="H3133" s="1011" t="s">
        <v>100</v>
      </c>
      <c r="I3133" s="1011" t="s">
        <v>1873</v>
      </c>
      <c r="J3133" s="1011" t="s">
        <v>1874</v>
      </c>
      <c r="K3133" s="1011" t="s">
        <v>1329</v>
      </c>
      <c r="L3133" s="1011" t="s">
        <v>47</v>
      </c>
      <c r="M3133" s="1011" t="s">
        <v>198</v>
      </c>
      <c r="N3133" s="1011">
        <v>122</v>
      </c>
      <c r="O3133" s="1011">
        <v>122</v>
      </c>
      <c r="P3133" s="1011">
        <v>3660</v>
      </c>
      <c r="Q3133" s="1011">
        <v>9297.68</v>
      </c>
      <c r="R3133" s="1011">
        <v>300.86</v>
      </c>
      <c r="S3133" s="1011">
        <v>1026.69956991</v>
      </c>
      <c r="T3133" s="1011">
        <v>0</v>
      </c>
      <c r="U3133" s="1011">
        <v>0</v>
      </c>
      <c r="V3133" s="1011">
        <v>300.86</v>
      </c>
      <c r="W3133" s="1011" t="s">
        <v>1875</v>
      </c>
      <c r="X3133" s="1011" t="s">
        <v>1331</v>
      </c>
      <c r="Y3133" s="1011" t="s">
        <v>1876</v>
      </c>
      <c r="AA3133" s="1011" t="s">
        <v>1877</v>
      </c>
      <c r="AB3133" s="1011" t="s">
        <v>140</v>
      </c>
    </row>
    <row r="3134" spans="1:28" x14ac:dyDescent="0.25">
      <c r="A3134" s="1011">
        <v>93754489</v>
      </c>
      <c r="B3134" s="1011" t="s">
        <v>2462</v>
      </c>
      <c r="C3134" s="1011" t="s">
        <v>1326</v>
      </c>
      <c r="D3134" s="1011" t="s">
        <v>1</v>
      </c>
      <c r="E3134" s="1011" t="s">
        <v>135</v>
      </c>
      <c r="F3134" s="1011" t="s">
        <v>11</v>
      </c>
      <c r="G3134" s="1011" t="s">
        <v>11</v>
      </c>
      <c r="H3134" s="1011" t="s">
        <v>94</v>
      </c>
      <c r="I3134" s="1011" t="s">
        <v>1353</v>
      </c>
      <c r="J3134" s="1011" t="s">
        <v>1354</v>
      </c>
      <c r="K3134" s="1011" t="s">
        <v>1329</v>
      </c>
      <c r="L3134" s="1011" t="s">
        <v>47</v>
      </c>
      <c r="M3134" s="1011" t="s">
        <v>198</v>
      </c>
      <c r="N3134" s="1011">
        <v>83</v>
      </c>
      <c r="O3134" s="1011">
        <v>55</v>
      </c>
      <c r="P3134" s="1011">
        <v>1711</v>
      </c>
      <c r="Q3134" s="1011">
        <v>1897.8</v>
      </c>
      <c r="R3134" s="1011">
        <v>70.02</v>
      </c>
      <c r="S3134" s="1011">
        <v>248.71112423</v>
      </c>
      <c r="T3134" s="1011">
        <v>0</v>
      </c>
      <c r="U3134" s="1011">
        <v>77.89</v>
      </c>
      <c r="V3134" s="1011">
        <v>147.91</v>
      </c>
      <c r="W3134" s="1011" t="s">
        <v>1355</v>
      </c>
      <c r="X3134" s="1011" t="s">
        <v>1331</v>
      </c>
      <c r="Y3134" s="1011" t="s">
        <v>2180</v>
      </c>
      <c r="AA3134" s="1011" t="s">
        <v>2463</v>
      </c>
      <c r="AB3134" s="1011" t="s">
        <v>140</v>
      </c>
    </row>
    <row r="3135" spans="1:28" x14ac:dyDescent="0.25">
      <c r="A3135" s="1011">
        <v>3753498</v>
      </c>
      <c r="B3135" s="1011" t="s">
        <v>2543</v>
      </c>
      <c r="C3135" s="1011" t="s">
        <v>1326</v>
      </c>
      <c r="D3135" s="1011" t="s">
        <v>1</v>
      </c>
      <c r="E3135" s="1011" t="s">
        <v>135</v>
      </c>
      <c r="F3135" s="1011" t="s">
        <v>6</v>
      </c>
      <c r="G3135" s="1011" t="s">
        <v>6</v>
      </c>
      <c r="H3135" s="1011" t="s">
        <v>92</v>
      </c>
      <c r="I3135" s="1011" t="s">
        <v>2544</v>
      </c>
      <c r="J3135" s="1011" t="s">
        <v>1868</v>
      </c>
      <c r="K3135" s="1011" t="s">
        <v>1329</v>
      </c>
      <c r="L3135" s="1011" t="s">
        <v>47</v>
      </c>
      <c r="M3135" s="1011" t="s">
        <v>198</v>
      </c>
      <c r="N3135" s="1011">
        <v>87</v>
      </c>
      <c r="O3135" s="1011">
        <v>55</v>
      </c>
      <c r="P3135" s="1011">
        <v>2591.9899999999998</v>
      </c>
      <c r="Q3135" s="1011">
        <v>2952.36</v>
      </c>
      <c r="R3135" s="1011">
        <v>626.51</v>
      </c>
      <c r="S3135" s="1011">
        <v>214.55743677999999</v>
      </c>
      <c r="T3135" s="1011">
        <v>0</v>
      </c>
      <c r="U3135" s="1011">
        <v>0</v>
      </c>
      <c r="V3135" s="1011">
        <v>626.51</v>
      </c>
      <c r="W3135" s="1011" t="s">
        <v>1869</v>
      </c>
      <c r="X3135" s="1011" t="s">
        <v>1331</v>
      </c>
      <c r="Y3135" s="1011" t="s">
        <v>2545</v>
      </c>
      <c r="AA3135" s="1011" t="s">
        <v>2546</v>
      </c>
      <c r="AB3135" s="1011" t="s">
        <v>140</v>
      </c>
    </row>
    <row r="3136" spans="1:28" x14ac:dyDescent="0.25">
      <c r="A3136" s="1011">
        <v>23840531</v>
      </c>
      <c r="B3136" s="1011" t="s">
        <v>2488</v>
      </c>
      <c r="C3136" s="1011" t="s">
        <v>1326</v>
      </c>
      <c r="D3136" s="1011" t="s">
        <v>1</v>
      </c>
      <c r="E3136" s="1011" t="s">
        <v>135</v>
      </c>
      <c r="F3136" s="1011" t="s">
        <v>0</v>
      </c>
      <c r="G3136" s="1011" t="s">
        <v>0</v>
      </c>
      <c r="H3136" s="1011" t="s">
        <v>99</v>
      </c>
      <c r="I3136" s="1011" t="s">
        <v>2489</v>
      </c>
      <c r="J3136" s="1011" t="s">
        <v>2490</v>
      </c>
      <c r="K3136" s="1011" t="s">
        <v>1329</v>
      </c>
      <c r="L3136" s="1011" t="s">
        <v>47</v>
      </c>
      <c r="M3136" s="1011" t="s">
        <v>198</v>
      </c>
      <c r="N3136" s="1011">
        <v>14</v>
      </c>
      <c r="O3136" s="1011">
        <v>1</v>
      </c>
      <c r="P3136" s="1011">
        <v>223.75</v>
      </c>
      <c r="Q3136" s="1011">
        <v>558.17999999999995</v>
      </c>
      <c r="R3136" s="1011">
        <v>98.36</v>
      </c>
      <c r="S3136" s="1011">
        <v>41.66702145</v>
      </c>
      <c r="T3136" s="1011">
        <v>0</v>
      </c>
      <c r="U3136" s="1011">
        <v>0</v>
      </c>
      <c r="V3136" s="1011">
        <v>98.36</v>
      </c>
      <c r="W3136" s="1011" t="s">
        <v>2491</v>
      </c>
      <c r="X3136" s="1011" t="s">
        <v>1331</v>
      </c>
      <c r="Y3136" s="1011" t="s">
        <v>2492</v>
      </c>
      <c r="AA3136" s="1011" t="s">
        <v>2493</v>
      </c>
      <c r="AB3136" s="1011" t="s">
        <v>140</v>
      </c>
    </row>
    <row r="3137" spans="1:28" x14ac:dyDescent="0.25">
      <c r="A3137" s="1011">
        <v>14091128</v>
      </c>
      <c r="B3137" s="1011" t="s">
        <v>2345</v>
      </c>
      <c r="C3137" s="1011" t="s">
        <v>1326</v>
      </c>
      <c r="D3137" s="1011" t="s">
        <v>1</v>
      </c>
      <c r="E3137" s="1011" t="s">
        <v>135</v>
      </c>
      <c r="F3137" s="1011" t="s">
        <v>14</v>
      </c>
      <c r="G3137" s="1011" t="s">
        <v>14</v>
      </c>
      <c r="H3137" s="1011" t="s">
        <v>529</v>
      </c>
      <c r="I3137" s="1011" t="s">
        <v>2261</v>
      </c>
      <c r="J3137" s="1011" t="s">
        <v>1445</v>
      </c>
      <c r="K3137" s="1011" t="s">
        <v>1329</v>
      </c>
      <c r="L3137" s="1011" t="s">
        <v>47</v>
      </c>
      <c r="M3137" s="1011" t="s">
        <v>198</v>
      </c>
      <c r="N3137" s="1011">
        <v>113</v>
      </c>
      <c r="O3137" s="1011">
        <v>113</v>
      </c>
      <c r="P3137" s="1011">
        <v>1196.25</v>
      </c>
      <c r="Q3137" s="1011">
        <v>20737.810000000001</v>
      </c>
      <c r="R3137" s="1011">
        <v>668.45283299000005</v>
      </c>
      <c r="S3137" s="1011">
        <v>179.4375</v>
      </c>
      <c r="T3137" s="1011">
        <v>519.58283299000004</v>
      </c>
      <c r="U3137" s="1011">
        <v>0</v>
      </c>
      <c r="V3137" s="1011">
        <v>814.93</v>
      </c>
      <c r="W3137" s="1011" t="s">
        <v>1446</v>
      </c>
      <c r="X3137" s="1011" t="s">
        <v>1331</v>
      </c>
      <c r="Y3137" s="1011" t="s">
        <v>2346</v>
      </c>
      <c r="AA3137" s="1011" t="s">
        <v>2347</v>
      </c>
      <c r="AB3137" s="1011" t="s">
        <v>140</v>
      </c>
    </row>
    <row r="3138" spans="1:28" x14ac:dyDescent="0.25">
      <c r="A3138" s="1011">
        <v>44047363</v>
      </c>
      <c r="B3138" s="1011" t="s">
        <v>2339</v>
      </c>
      <c r="C3138" s="1011" t="s">
        <v>1326</v>
      </c>
      <c r="D3138" s="1011" t="s">
        <v>1</v>
      </c>
      <c r="E3138" s="1011" t="s">
        <v>135</v>
      </c>
      <c r="F3138" s="1011" t="s">
        <v>9</v>
      </c>
      <c r="G3138" s="1011" t="s">
        <v>9</v>
      </c>
      <c r="H3138" s="1011" t="s">
        <v>530</v>
      </c>
      <c r="I3138" s="1011" t="s">
        <v>2340</v>
      </c>
      <c r="J3138" s="1011" t="s">
        <v>2341</v>
      </c>
      <c r="K3138" s="1011" t="s">
        <v>1329</v>
      </c>
      <c r="L3138" s="1011" t="s">
        <v>47</v>
      </c>
      <c r="M3138" s="1011" t="s">
        <v>198</v>
      </c>
      <c r="N3138" s="1011">
        <v>73</v>
      </c>
      <c r="O3138" s="1011">
        <v>73</v>
      </c>
      <c r="P3138" s="1011">
        <v>735.99</v>
      </c>
      <c r="Q3138" s="1011">
        <v>5371.38</v>
      </c>
      <c r="R3138" s="1011">
        <v>877.12</v>
      </c>
      <c r="S3138" s="1011">
        <v>177.79569279</v>
      </c>
      <c r="T3138" s="1011">
        <v>0</v>
      </c>
      <c r="U3138" s="1011">
        <v>0</v>
      </c>
      <c r="V3138" s="1011">
        <v>877.12</v>
      </c>
      <c r="W3138" s="1011" t="s">
        <v>2342</v>
      </c>
      <c r="X3138" s="1011" t="s">
        <v>1331</v>
      </c>
      <c r="Y3138" s="1011" t="s">
        <v>2343</v>
      </c>
      <c r="AA3138" s="1011" t="s">
        <v>2344</v>
      </c>
      <c r="AB3138" s="1011" t="s">
        <v>140</v>
      </c>
    </row>
    <row r="3139" spans="1:28" x14ac:dyDescent="0.25">
      <c r="A3139" s="1011">
        <v>54277843</v>
      </c>
      <c r="B3139" s="1011" t="s">
        <v>1950</v>
      </c>
      <c r="C3139" s="1011" t="s">
        <v>1326</v>
      </c>
      <c r="D3139" s="1011" t="s">
        <v>1</v>
      </c>
      <c r="E3139" s="1011" t="s">
        <v>135</v>
      </c>
      <c r="F3139" s="1011" t="s">
        <v>38</v>
      </c>
      <c r="G3139" s="1011" t="s">
        <v>38</v>
      </c>
      <c r="H3139" s="1011" t="s">
        <v>88</v>
      </c>
      <c r="I3139" s="1011" t="s">
        <v>1951</v>
      </c>
      <c r="J3139" s="1011" t="s">
        <v>1475</v>
      </c>
      <c r="K3139" s="1011" t="s">
        <v>1329</v>
      </c>
      <c r="L3139" s="1011" t="s">
        <v>47</v>
      </c>
      <c r="M3139" s="1011" t="s">
        <v>198</v>
      </c>
      <c r="N3139" s="1011">
        <v>280</v>
      </c>
      <c r="O3139" s="1011">
        <v>45</v>
      </c>
      <c r="P3139" s="1011">
        <v>5281.97</v>
      </c>
      <c r="Q3139" s="1011">
        <v>40007.5</v>
      </c>
      <c r="R3139" s="1011">
        <v>1261.24</v>
      </c>
      <c r="S3139" s="1011">
        <v>382.14236235999999</v>
      </c>
      <c r="T3139" s="1011">
        <v>0</v>
      </c>
      <c r="U3139" s="1011">
        <v>0</v>
      </c>
      <c r="V3139" s="1011">
        <v>1261.24</v>
      </c>
      <c r="W3139" s="1011" t="s">
        <v>1476</v>
      </c>
      <c r="X3139" s="1011" t="s">
        <v>1331</v>
      </c>
      <c r="Y3139" s="1011" t="s">
        <v>1952</v>
      </c>
      <c r="AA3139" s="1011" t="s">
        <v>1953</v>
      </c>
      <c r="AB3139" s="1011" t="s">
        <v>140</v>
      </c>
    </row>
    <row r="3140" spans="1:28" x14ac:dyDescent="0.25">
      <c r="A3140" s="1011">
        <v>74068347</v>
      </c>
      <c r="B3140" s="1011" t="s">
        <v>1741</v>
      </c>
      <c r="C3140" s="1011" t="s">
        <v>1326</v>
      </c>
      <c r="D3140" s="1011" t="s">
        <v>1</v>
      </c>
      <c r="E3140" s="1011" t="s">
        <v>135</v>
      </c>
      <c r="F3140" s="1011" t="s">
        <v>14</v>
      </c>
      <c r="G3140" s="1011" t="s">
        <v>14</v>
      </c>
      <c r="H3140" s="1011" t="s">
        <v>529</v>
      </c>
      <c r="I3140" s="1011" t="s">
        <v>1742</v>
      </c>
      <c r="J3140" s="1011" t="s">
        <v>1565</v>
      </c>
      <c r="K3140" s="1011" t="s">
        <v>1329</v>
      </c>
      <c r="L3140" s="1011" t="s">
        <v>47</v>
      </c>
      <c r="M3140" s="1011" t="s">
        <v>198</v>
      </c>
      <c r="N3140" s="1011">
        <v>84</v>
      </c>
      <c r="O3140" s="1011">
        <v>28</v>
      </c>
      <c r="P3140" s="1011">
        <v>4795.74</v>
      </c>
      <c r="Q3140" s="1011">
        <v>34432.36</v>
      </c>
      <c r="R3140" s="1011">
        <v>1487.4519135099999</v>
      </c>
      <c r="S3140" s="1011">
        <v>533.87093106999998</v>
      </c>
      <c r="T3140" s="1011">
        <v>1.40191351</v>
      </c>
      <c r="U3140" s="1011">
        <v>0</v>
      </c>
      <c r="V3140" s="1011">
        <v>1486.05</v>
      </c>
      <c r="W3140" s="1011" t="s">
        <v>65</v>
      </c>
      <c r="X3140" s="1011" t="s">
        <v>1331</v>
      </c>
      <c r="Y3140" s="1011" t="s">
        <v>1743</v>
      </c>
      <c r="AA3140" s="1011" t="s">
        <v>1744</v>
      </c>
      <c r="AB3140" s="1011" t="s">
        <v>140</v>
      </c>
    </row>
    <row r="3141" spans="1:28" x14ac:dyDescent="0.25">
      <c r="A3141" s="1011">
        <v>14152664</v>
      </c>
      <c r="B3141" s="1011" t="s">
        <v>1815</v>
      </c>
      <c r="C3141" s="1011" t="s">
        <v>1326</v>
      </c>
      <c r="D3141" s="1011" t="s">
        <v>1</v>
      </c>
      <c r="E3141" s="1011" t="s">
        <v>135</v>
      </c>
      <c r="F3141" s="1011" t="s">
        <v>38</v>
      </c>
      <c r="G3141" s="1011" t="s">
        <v>38</v>
      </c>
      <c r="H3141" s="1011" t="s">
        <v>529</v>
      </c>
      <c r="I3141" s="1011" t="s">
        <v>1816</v>
      </c>
      <c r="J3141" s="1011" t="s">
        <v>1817</v>
      </c>
      <c r="K3141" s="1011" t="s">
        <v>1329</v>
      </c>
      <c r="L3141" s="1011" t="s">
        <v>47</v>
      </c>
      <c r="M3141" s="1011" t="s">
        <v>198</v>
      </c>
      <c r="N3141" s="1011">
        <v>79</v>
      </c>
      <c r="O3141" s="1011">
        <v>58</v>
      </c>
      <c r="P3141" s="1011">
        <v>4192.95</v>
      </c>
      <c r="Q3141" s="1011">
        <v>47729.22</v>
      </c>
      <c r="R3141" s="1011">
        <v>5739.9455573599998</v>
      </c>
      <c r="S3141" s="1011">
        <v>642.77765155999998</v>
      </c>
      <c r="T3141" s="1011">
        <v>23.925557359999999</v>
      </c>
      <c r="U3141" s="1011">
        <v>0</v>
      </c>
      <c r="V3141" s="1011">
        <v>5716.02</v>
      </c>
      <c r="W3141" s="1011" t="s">
        <v>1818</v>
      </c>
      <c r="X3141" s="1011" t="s">
        <v>1331</v>
      </c>
      <c r="Y3141" s="1011" t="s">
        <v>1819</v>
      </c>
      <c r="AA3141" s="1011" t="s">
        <v>1820</v>
      </c>
      <c r="AB3141" s="1011" t="s">
        <v>140</v>
      </c>
    </row>
    <row r="3142" spans="1:28" x14ac:dyDescent="0.25">
      <c r="A3142" s="1011">
        <v>43775741</v>
      </c>
      <c r="B3142" s="1011" t="s">
        <v>2351</v>
      </c>
      <c r="C3142" s="1011" t="s">
        <v>1326</v>
      </c>
      <c r="D3142" s="1011" t="s">
        <v>1</v>
      </c>
      <c r="E3142" s="1011" t="s">
        <v>135</v>
      </c>
      <c r="F3142" s="1011" t="s">
        <v>20</v>
      </c>
      <c r="G3142" s="1011" t="s">
        <v>20</v>
      </c>
      <c r="H3142" s="1011" t="s">
        <v>529</v>
      </c>
      <c r="I3142" s="1011" t="s">
        <v>2352</v>
      </c>
      <c r="J3142" s="1011" t="s">
        <v>2353</v>
      </c>
      <c r="K3142" s="1011" t="s">
        <v>1329</v>
      </c>
      <c r="L3142" s="1011" t="s">
        <v>47</v>
      </c>
      <c r="M3142" s="1011" t="s">
        <v>198</v>
      </c>
      <c r="N3142" s="1011">
        <v>146</v>
      </c>
      <c r="O3142" s="1011">
        <v>69</v>
      </c>
      <c r="P3142" s="1011">
        <v>7081.77</v>
      </c>
      <c r="Q3142" s="1011">
        <v>29006.38</v>
      </c>
      <c r="R3142" s="1011">
        <v>4531.7903846199997</v>
      </c>
      <c r="S3142" s="1011">
        <v>883.12735087999999</v>
      </c>
      <c r="T3142" s="1011">
        <v>0.97038462000000003</v>
      </c>
      <c r="U3142" s="1011">
        <v>0</v>
      </c>
      <c r="V3142" s="1011">
        <v>4530.82</v>
      </c>
      <c r="W3142" s="1011" t="s">
        <v>2354</v>
      </c>
      <c r="X3142" s="1011" t="s">
        <v>1331</v>
      </c>
      <c r="Y3142" s="1011" t="s">
        <v>2355</v>
      </c>
      <c r="AA3142" s="1011" t="s">
        <v>2356</v>
      </c>
      <c r="AB3142" s="1011" t="s">
        <v>140</v>
      </c>
    </row>
    <row r="3143" spans="1:28" x14ac:dyDescent="0.25">
      <c r="A3143" s="1011">
        <v>23756356</v>
      </c>
      <c r="B3143" s="1011" t="s">
        <v>2402</v>
      </c>
      <c r="C3143" s="1011" t="s">
        <v>1326</v>
      </c>
      <c r="D3143" s="1011" t="s">
        <v>1</v>
      </c>
      <c r="E3143" s="1011" t="s">
        <v>135</v>
      </c>
      <c r="F3143" s="1011" t="s">
        <v>11</v>
      </c>
      <c r="G3143" s="1011" t="s">
        <v>11</v>
      </c>
      <c r="H3143" s="1011" t="s">
        <v>101</v>
      </c>
      <c r="I3143" s="1011" t="s">
        <v>1498</v>
      </c>
      <c r="J3143" s="1011" t="s">
        <v>1499</v>
      </c>
      <c r="K3143" s="1011" t="s">
        <v>1329</v>
      </c>
      <c r="L3143" s="1011" t="s">
        <v>47</v>
      </c>
      <c r="M3143" s="1011" t="s">
        <v>198</v>
      </c>
      <c r="N3143" s="1011">
        <v>111</v>
      </c>
      <c r="O3143" s="1011">
        <v>27</v>
      </c>
      <c r="P3143" s="1011">
        <v>4002.66</v>
      </c>
      <c r="Q3143" s="1011">
        <v>4812.7</v>
      </c>
      <c r="R3143" s="1011">
        <v>730.39</v>
      </c>
      <c r="S3143" s="1011">
        <v>425.8237843</v>
      </c>
      <c r="T3143" s="1011">
        <v>0</v>
      </c>
      <c r="U3143" s="1011">
        <v>0</v>
      </c>
      <c r="V3143" s="1011">
        <v>730.39</v>
      </c>
      <c r="W3143" s="1011" t="s">
        <v>1361</v>
      </c>
      <c r="X3143" s="1011" t="s">
        <v>1331</v>
      </c>
      <c r="Y3143" s="1011" t="s">
        <v>2403</v>
      </c>
      <c r="AA3143" s="1011" t="s">
        <v>2404</v>
      </c>
      <c r="AB3143" s="1011" t="s">
        <v>140</v>
      </c>
    </row>
    <row r="3144" spans="1:28" x14ac:dyDescent="0.25">
      <c r="A3144" s="1011">
        <v>23756356</v>
      </c>
      <c r="B3144" s="1011" t="s">
        <v>2402</v>
      </c>
      <c r="C3144" s="1011" t="s">
        <v>1326</v>
      </c>
      <c r="D3144" s="1011" t="s">
        <v>1</v>
      </c>
      <c r="E3144" s="1011" t="s">
        <v>135</v>
      </c>
      <c r="F3144" s="1011" t="s">
        <v>11</v>
      </c>
      <c r="G3144" s="1011" t="s">
        <v>11</v>
      </c>
      <c r="H3144" s="1011" t="s">
        <v>99</v>
      </c>
      <c r="I3144" s="1011" t="s">
        <v>1498</v>
      </c>
      <c r="J3144" s="1011" t="s">
        <v>1499</v>
      </c>
      <c r="K3144" s="1011" t="s">
        <v>1329</v>
      </c>
      <c r="L3144" s="1011" t="s">
        <v>47</v>
      </c>
      <c r="M3144" s="1011" t="s">
        <v>198</v>
      </c>
      <c r="N3144" s="1011">
        <v>91</v>
      </c>
      <c r="O3144" s="1011">
        <v>28</v>
      </c>
      <c r="P3144" s="1011">
        <v>1473.5</v>
      </c>
      <c r="Q3144" s="1011">
        <v>3156.83</v>
      </c>
      <c r="R3144" s="1011">
        <v>674.15</v>
      </c>
      <c r="S3144" s="1011">
        <v>567.34300039000004</v>
      </c>
      <c r="T3144" s="1011">
        <v>0</v>
      </c>
      <c r="U3144" s="1011">
        <v>0</v>
      </c>
      <c r="V3144" s="1011">
        <v>674.15</v>
      </c>
      <c r="W3144" s="1011" t="s">
        <v>1361</v>
      </c>
      <c r="X3144" s="1011" t="s">
        <v>1331</v>
      </c>
      <c r="Y3144" s="1011" t="s">
        <v>2403</v>
      </c>
      <c r="AA3144" s="1011" t="s">
        <v>2404</v>
      </c>
      <c r="AB3144" s="1011" t="s">
        <v>140</v>
      </c>
    </row>
    <row r="3145" spans="1:28" x14ac:dyDescent="0.25">
      <c r="A3145" s="1011">
        <v>13942362</v>
      </c>
      <c r="B3145" s="1011" t="s">
        <v>1713</v>
      </c>
      <c r="C3145" s="1011" t="s">
        <v>1326</v>
      </c>
      <c r="D3145" s="1011" t="s">
        <v>1</v>
      </c>
      <c r="E3145" s="1011" t="s">
        <v>135</v>
      </c>
      <c r="F3145" s="1011" t="s">
        <v>38</v>
      </c>
      <c r="G3145" s="1011" t="s">
        <v>38</v>
      </c>
      <c r="H3145" s="1011" t="s">
        <v>99</v>
      </c>
      <c r="I3145" s="1011" t="s">
        <v>1388</v>
      </c>
      <c r="J3145" s="1011" t="s">
        <v>1389</v>
      </c>
      <c r="K3145" s="1011" t="s">
        <v>1329</v>
      </c>
      <c r="L3145" s="1011" t="s">
        <v>47</v>
      </c>
      <c r="M3145" s="1011" t="s">
        <v>198</v>
      </c>
      <c r="N3145" s="1011">
        <v>76</v>
      </c>
      <c r="O3145" s="1011">
        <v>36</v>
      </c>
      <c r="P3145" s="1011">
        <v>1184</v>
      </c>
      <c r="Q3145" s="1011">
        <v>2655.2</v>
      </c>
      <c r="R3145" s="1011">
        <v>468.58</v>
      </c>
      <c r="S3145" s="1011">
        <v>496.23207352999998</v>
      </c>
      <c r="T3145" s="1011">
        <v>0</v>
      </c>
      <c r="U3145" s="1011">
        <v>0</v>
      </c>
      <c r="V3145" s="1011">
        <v>468.58</v>
      </c>
      <c r="W3145" s="1011" t="s">
        <v>1390</v>
      </c>
      <c r="X3145" s="1011" t="s">
        <v>1331</v>
      </c>
      <c r="Y3145" s="1011" t="s">
        <v>1391</v>
      </c>
      <c r="AA3145" s="1011" t="s">
        <v>1392</v>
      </c>
      <c r="AB3145" s="1011" t="s">
        <v>140</v>
      </c>
    </row>
    <row r="3146" spans="1:28" x14ac:dyDescent="0.25">
      <c r="A3146" s="1011">
        <v>4160016</v>
      </c>
      <c r="B3146" s="1011" t="s">
        <v>1488</v>
      </c>
      <c r="C3146" s="1011" t="s">
        <v>1326</v>
      </c>
      <c r="D3146" s="1011" t="s">
        <v>1</v>
      </c>
      <c r="E3146" s="1011" t="s">
        <v>135</v>
      </c>
      <c r="F3146" s="1011" t="s">
        <v>34</v>
      </c>
      <c r="G3146" s="1011" t="s">
        <v>34</v>
      </c>
      <c r="H3146" s="1011" t="s">
        <v>529</v>
      </c>
      <c r="I3146" s="1011" t="s">
        <v>1489</v>
      </c>
      <c r="J3146" s="1011" t="s">
        <v>1354</v>
      </c>
      <c r="K3146" s="1011" t="s">
        <v>1329</v>
      </c>
      <c r="L3146" s="1011" t="s">
        <v>47</v>
      </c>
      <c r="M3146" s="1011" t="s">
        <v>198</v>
      </c>
      <c r="N3146" s="1011">
        <v>242</v>
      </c>
      <c r="O3146" s="1011">
        <v>120</v>
      </c>
      <c r="P3146" s="1011">
        <v>12557.21</v>
      </c>
      <c r="Q3146" s="1011">
        <v>60424.98</v>
      </c>
      <c r="R3146" s="1011">
        <v>4346.1099999999997</v>
      </c>
      <c r="S3146" s="1011">
        <v>1593.29912595</v>
      </c>
      <c r="T3146" s="1011">
        <v>0</v>
      </c>
      <c r="U3146" s="1011">
        <v>0</v>
      </c>
      <c r="V3146" s="1011">
        <v>4346.1099999999997</v>
      </c>
      <c r="W3146" s="1011" t="s">
        <v>1355</v>
      </c>
      <c r="X3146" s="1011" t="s">
        <v>1331</v>
      </c>
      <c r="Y3146" s="1011" t="s">
        <v>1490</v>
      </c>
      <c r="AA3146" s="1011" t="s">
        <v>1491</v>
      </c>
      <c r="AB3146" s="1011" t="s">
        <v>140</v>
      </c>
    </row>
    <row r="3147" spans="1:28" x14ac:dyDescent="0.25">
      <c r="A3147" s="1011">
        <v>64062466</v>
      </c>
      <c r="B3147" s="1011" t="s">
        <v>1414</v>
      </c>
      <c r="C3147" s="1011" t="s">
        <v>1326</v>
      </c>
      <c r="D3147" s="1011" t="s">
        <v>1</v>
      </c>
      <c r="E3147" s="1011" t="s">
        <v>135</v>
      </c>
      <c r="F3147" s="1011" t="s">
        <v>62</v>
      </c>
      <c r="G3147" s="1011" t="s">
        <v>62</v>
      </c>
      <c r="H3147" s="1011" t="s">
        <v>99</v>
      </c>
      <c r="I3147" s="1011" t="s">
        <v>1415</v>
      </c>
      <c r="J3147" s="1011" t="s">
        <v>1416</v>
      </c>
      <c r="K3147" s="1011" t="s">
        <v>1329</v>
      </c>
      <c r="L3147" s="1011" t="s">
        <v>47</v>
      </c>
      <c r="M3147" s="1011" t="s">
        <v>198</v>
      </c>
      <c r="N3147" s="1011">
        <v>58</v>
      </c>
      <c r="O3147" s="1011">
        <v>57</v>
      </c>
      <c r="P3147" s="1011">
        <v>1500</v>
      </c>
      <c r="Q3147" s="1011">
        <v>4850.74</v>
      </c>
      <c r="R3147" s="1011">
        <v>328.1</v>
      </c>
      <c r="S3147" s="1011">
        <v>1411.3473722199999</v>
      </c>
      <c r="T3147" s="1011">
        <v>0</v>
      </c>
      <c r="U3147" s="1011">
        <v>0</v>
      </c>
      <c r="V3147" s="1011">
        <v>328.1</v>
      </c>
      <c r="W3147" s="1011" t="s">
        <v>1397</v>
      </c>
      <c r="X3147" s="1011" t="s">
        <v>1331</v>
      </c>
      <c r="Y3147" s="1011" t="s">
        <v>1417</v>
      </c>
      <c r="AA3147" s="1011" t="s">
        <v>1418</v>
      </c>
      <c r="AB3147" s="1011" t="s">
        <v>140</v>
      </c>
    </row>
    <row r="3148" spans="1:28" x14ac:dyDescent="0.25">
      <c r="A3148" s="1011">
        <v>83758029</v>
      </c>
      <c r="B3148" s="1011" t="s">
        <v>2059</v>
      </c>
      <c r="C3148" s="1011" t="s">
        <v>1326</v>
      </c>
      <c r="D3148" s="1011" t="s">
        <v>1</v>
      </c>
      <c r="E3148" s="1011" t="s">
        <v>135</v>
      </c>
      <c r="F3148" s="1011" t="s">
        <v>14</v>
      </c>
      <c r="G3148" s="1011" t="s">
        <v>14</v>
      </c>
      <c r="H3148" s="1011" t="s">
        <v>87</v>
      </c>
      <c r="I3148" s="1011" t="s">
        <v>2060</v>
      </c>
      <c r="J3148" s="1011" t="s">
        <v>2061</v>
      </c>
      <c r="K3148" s="1011" t="s">
        <v>1329</v>
      </c>
      <c r="L3148" s="1011" t="s">
        <v>47</v>
      </c>
      <c r="M3148" s="1011" t="s">
        <v>198</v>
      </c>
      <c r="N3148" s="1011">
        <v>41</v>
      </c>
      <c r="O3148" s="1011">
        <v>0</v>
      </c>
      <c r="P3148" s="1011">
        <v>820</v>
      </c>
      <c r="Q3148" s="1011">
        <v>7747.39</v>
      </c>
      <c r="R3148" s="1011">
        <v>692.44</v>
      </c>
      <c r="S3148" s="1011">
        <v>196.19393102999999</v>
      </c>
      <c r="T3148" s="1011">
        <v>0</v>
      </c>
      <c r="U3148" s="1011">
        <v>0</v>
      </c>
      <c r="V3148" s="1011">
        <v>692.44</v>
      </c>
      <c r="W3148" s="1011" t="s">
        <v>2062</v>
      </c>
      <c r="X3148" s="1011" t="s">
        <v>1331</v>
      </c>
      <c r="Y3148" s="1011" t="s">
        <v>2063</v>
      </c>
      <c r="AA3148" s="1011" t="s">
        <v>2064</v>
      </c>
      <c r="AB3148" s="1011" t="s">
        <v>140</v>
      </c>
    </row>
    <row r="3149" spans="1:28" x14ac:dyDescent="0.25">
      <c r="A3149" s="1011">
        <v>84127497</v>
      </c>
      <c r="B3149" s="1011" t="s">
        <v>1610</v>
      </c>
      <c r="C3149" s="1011" t="s">
        <v>1326</v>
      </c>
      <c r="D3149" s="1011" t="s">
        <v>1</v>
      </c>
      <c r="E3149" s="1011" t="s">
        <v>135</v>
      </c>
      <c r="F3149" s="1011" t="s">
        <v>0</v>
      </c>
      <c r="G3149" s="1011" t="s">
        <v>0</v>
      </c>
      <c r="H3149" s="1011" t="s">
        <v>104</v>
      </c>
      <c r="I3149" s="1011" t="s">
        <v>1611</v>
      </c>
      <c r="J3149" s="1011" t="s">
        <v>1612</v>
      </c>
      <c r="K3149" s="1011" t="s">
        <v>1329</v>
      </c>
      <c r="L3149" s="1011" t="s">
        <v>47</v>
      </c>
      <c r="M3149" s="1011" t="s">
        <v>198</v>
      </c>
      <c r="N3149" s="1011">
        <v>20</v>
      </c>
      <c r="O3149" s="1011">
        <v>19</v>
      </c>
      <c r="P3149" s="1011">
        <v>305.5</v>
      </c>
      <c r="Q3149" s="1011">
        <v>671.53</v>
      </c>
      <c r="R3149" s="1011">
        <v>201.3</v>
      </c>
      <c r="S3149" s="1011">
        <v>6.8319909000000001</v>
      </c>
      <c r="T3149" s="1011">
        <v>0</v>
      </c>
      <c r="U3149" s="1011">
        <v>0</v>
      </c>
      <c r="V3149" s="1011">
        <v>201.3</v>
      </c>
      <c r="W3149" s="1011" t="s">
        <v>1613</v>
      </c>
      <c r="X3149" s="1011" t="s">
        <v>1331</v>
      </c>
      <c r="Y3149" s="1011" t="s">
        <v>1614</v>
      </c>
      <c r="AA3149" s="1011" t="s">
        <v>1615</v>
      </c>
      <c r="AB3149" s="1011" t="s">
        <v>140</v>
      </c>
    </row>
    <row r="3150" spans="1:28" x14ac:dyDescent="0.25">
      <c r="A3150" s="1011">
        <v>34138347</v>
      </c>
      <c r="B3150" s="1011" t="s">
        <v>2038</v>
      </c>
      <c r="C3150" s="1011" t="s">
        <v>1326</v>
      </c>
      <c r="D3150" s="1011" t="s">
        <v>1</v>
      </c>
      <c r="E3150" s="1011" t="s">
        <v>135</v>
      </c>
      <c r="F3150" s="1011" t="s">
        <v>9</v>
      </c>
      <c r="G3150" s="1011" t="s">
        <v>9</v>
      </c>
      <c r="H3150" s="1011" t="s">
        <v>102</v>
      </c>
      <c r="I3150" s="1011" t="s">
        <v>2039</v>
      </c>
      <c r="J3150" s="1011" t="s">
        <v>1528</v>
      </c>
      <c r="K3150" s="1011" t="s">
        <v>1329</v>
      </c>
      <c r="L3150" s="1011" t="s">
        <v>47</v>
      </c>
      <c r="M3150" s="1011" t="s">
        <v>198</v>
      </c>
      <c r="N3150" s="1011">
        <v>35</v>
      </c>
      <c r="O3150" s="1011">
        <v>0</v>
      </c>
      <c r="P3150" s="1011">
        <v>1818.25</v>
      </c>
      <c r="Q3150" s="1011">
        <v>3278.84</v>
      </c>
      <c r="R3150" s="1011">
        <v>439.77698086999999</v>
      </c>
      <c r="S3150" s="1011">
        <v>0</v>
      </c>
      <c r="T3150" s="1011">
        <v>69.276980870000003</v>
      </c>
      <c r="U3150" s="1011">
        <v>0</v>
      </c>
      <c r="V3150" s="1011">
        <v>370.5</v>
      </c>
      <c r="W3150" s="1011" t="s">
        <v>1529</v>
      </c>
      <c r="X3150" s="1011" t="s">
        <v>1331</v>
      </c>
      <c r="Y3150" s="1011" t="s">
        <v>2040</v>
      </c>
      <c r="AA3150" s="1011" t="s">
        <v>2041</v>
      </c>
      <c r="AB3150" s="1011" t="s">
        <v>140</v>
      </c>
    </row>
    <row r="3151" spans="1:28" x14ac:dyDescent="0.25">
      <c r="A3151" s="1011">
        <v>34138347</v>
      </c>
      <c r="B3151" s="1011" t="s">
        <v>2038</v>
      </c>
      <c r="C3151" s="1011" t="s">
        <v>1326</v>
      </c>
      <c r="D3151" s="1011" t="s">
        <v>1</v>
      </c>
      <c r="E3151" s="1011" t="s">
        <v>135</v>
      </c>
      <c r="F3151" s="1011" t="s">
        <v>9</v>
      </c>
      <c r="G3151" s="1011" t="s">
        <v>9</v>
      </c>
      <c r="H3151" s="1011" t="s">
        <v>95</v>
      </c>
      <c r="I3151" s="1011" t="s">
        <v>2039</v>
      </c>
      <c r="J3151" s="1011" t="s">
        <v>1528</v>
      </c>
      <c r="K3151" s="1011" t="s">
        <v>1329</v>
      </c>
      <c r="L3151" s="1011" t="s">
        <v>47</v>
      </c>
      <c r="M3151" s="1011" t="s">
        <v>198</v>
      </c>
      <c r="N3151" s="1011">
        <v>15</v>
      </c>
      <c r="O3151" s="1011">
        <v>2</v>
      </c>
      <c r="P3151" s="1011">
        <v>302.95</v>
      </c>
      <c r="Q3151" s="1011">
        <v>800.48</v>
      </c>
      <c r="R3151" s="1011">
        <v>80.218617120000005</v>
      </c>
      <c r="S3151" s="1011">
        <v>8.6361837099999992</v>
      </c>
      <c r="T3151" s="1011">
        <v>-1.38288E-3</v>
      </c>
      <c r="U3151" s="1011">
        <v>0</v>
      </c>
      <c r="V3151" s="1011">
        <v>80.22</v>
      </c>
      <c r="W3151" s="1011" t="s">
        <v>1529</v>
      </c>
      <c r="X3151" s="1011" t="s">
        <v>1331</v>
      </c>
      <c r="Y3151" s="1011" t="s">
        <v>2040</v>
      </c>
      <c r="AA3151" s="1011" t="s">
        <v>2041</v>
      </c>
      <c r="AB3151" s="1011" t="s">
        <v>140</v>
      </c>
    </row>
    <row r="3152" spans="1:28" x14ac:dyDescent="0.25">
      <c r="A3152" s="1011">
        <v>93754612</v>
      </c>
      <c r="B3152" s="1011" t="s">
        <v>1960</v>
      </c>
      <c r="C3152" s="1011" t="s">
        <v>1326</v>
      </c>
      <c r="D3152" s="1011" t="s">
        <v>113</v>
      </c>
      <c r="E3152" s="1011" t="s">
        <v>135</v>
      </c>
      <c r="F3152" s="1011" t="s">
        <v>267</v>
      </c>
      <c r="G3152" s="1011" t="s">
        <v>1687</v>
      </c>
      <c r="H3152" s="1011" t="s">
        <v>90</v>
      </c>
      <c r="I3152" s="1011" t="s">
        <v>1688</v>
      </c>
      <c r="J3152" s="1011" t="s">
        <v>1416</v>
      </c>
      <c r="K3152" s="1011" t="s">
        <v>1329</v>
      </c>
      <c r="L3152" s="1011" t="s">
        <v>47</v>
      </c>
      <c r="M3152" s="1011" t="s">
        <v>198</v>
      </c>
      <c r="N3152" s="1011">
        <v>102</v>
      </c>
      <c r="O3152" s="1011">
        <v>78</v>
      </c>
      <c r="P3152" s="1011">
        <v>1468.62</v>
      </c>
      <c r="Q3152" s="1011">
        <v>5821.7</v>
      </c>
      <c r="R3152" s="1011">
        <v>1248.92</v>
      </c>
      <c r="S3152" s="1011">
        <v>644.18707125000003</v>
      </c>
      <c r="T3152" s="1011">
        <v>0</v>
      </c>
      <c r="U3152" s="1011">
        <v>0</v>
      </c>
      <c r="V3152" s="1011">
        <v>1248.92</v>
      </c>
      <c r="W3152" s="1011" t="s">
        <v>1397</v>
      </c>
      <c r="X3152" s="1011" t="s">
        <v>1331</v>
      </c>
      <c r="Y3152" s="1011" t="s">
        <v>1961</v>
      </c>
      <c r="AA3152" s="1011" t="s">
        <v>1962</v>
      </c>
      <c r="AB3152" s="1011" t="s">
        <v>140</v>
      </c>
    </row>
    <row r="3153" spans="1:28" x14ac:dyDescent="0.25">
      <c r="A3153" s="1011">
        <v>33952011</v>
      </c>
      <c r="B3153" s="1011" t="s">
        <v>1725</v>
      </c>
      <c r="C3153" s="1011" t="s">
        <v>1326</v>
      </c>
      <c r="D3153" s="1011" t="s">
        <v>113</v>
      </c>
      <c r="E3153" s="1011" t="s">
        <v>135</v>
      </c>
      <c r="F3153" s="1011" t="s">
        <v>267</v>
      </c>
      <c r="G3153" s="1011" t="s">
        <v>1687</v>
      </c>
      <c r="H3153" s="1011" t="s">
        <v>100</v>
      </c>
      <c r="I3153" s="1011" t="s">
        <v>1726</v>
      </c>
      <c r="J3153" s="1011" t="s">
        <v>1727</v>
      </c>
      <c r="K3153" s="1011" t="s">
        <v>1329</v>
      </c>
      <c r="L3153" s="1011" t="s">
        <v>47</v>
      </c>
      <c r="M3153" s="1011" t="s">
        <v>198</v>
      </c>
      <c r="N3153" s="1011">
        <v>45.75</v>
      </c>
      <c r="O3153" s="1011">
        <v>45.75</v>
      </c>
      <c r="P3153" s="1011">
        <v>765</v>
      </c>
      <c r="Q3153" s="1011">
        <v>2807.42</v>
      </c>
      <c r="R3153" s="1011">
        <v>1042.53</v>
      </c>
      <c r="S3153" s="1011">
        <v>235.43027795</v>
      </c>
      <c r="T3153" s="1011">
        <v>0</v>
      </c>
      <c r="U3153" s="1011">
        <v>0</v>
      </c>
      <c r="V3153" s="1011">
        <v>1042.53</v>
      </c>
      <c r="W3153" s="1011" t="s">
        <v>1728</v>
      </c>
      <c r="X3153" s="1011" t="s">
        <v>1331</v>
      </c>
      <c r="Y3153" s="1011" t="s">
        <v>1729</v>
      </c>
      <c r="AA3153" s="1011" t="s">
        <v>1730</v>
      </c>
      <c r="AB3153" s="1011" t="s">
        <v>140</v>
      </c>
    </row>
    <row r="3154" spans="1:28" x14ac:dyDescent="0.25">
      <c r="A3154" s="1011">
        <v>54239215</v>
      </c>
      <c r="B3154" s="1011" t="s">
        <v>2530</v>
      </c>
      <c r="C3154" s="1011" t="s">
        <v>1326</v>
      </c>
      <c r="D3154" s="1011" t="s">
        <v>1</v>
      </c>
      <c r="E3154" s="1011" t="s">
        <v>135</v>
      </c>
      <c r="F3154" s="1011" t="s">
        <v>38</v>
      </c>
      <c r="G3154" s="1011" t="s">
        <v>38</v>
      </c>
      <c r="H3154" s="1011" t="s">
        <v>101</v>
      </c>
      <c r="I3154" s="1011" t="s">
        <v>2531</v>
      </c>
      <c r="J3154" s="1011" t="s">
        <v>1669</v>
      </c>
      <c r="K3154" s="1011" t="s">
        <v>1329</v>
      </c>
      <c r="L3154" s="1011" t="s">
        <v>47</v>
      </c>
      <c r="M3154" s="1011" t="s">
        <v>198</v>
      </c>
      <c r="N3154" s="1011">
        <v>11.25</v>
      </c>
      <c r="O3154" s="1011">
        <v>11.25</v>
      </c>
      <c r="P3154" s="1011">
        <v>449.72</v>
      </c>
      <c r="Q3154" s="1011">
        <v>543.28</v>
      </c>
      <c r="R3154" s="1011">
        <v>74.67</v>
      </c>
      <c r="S3154" s="1011">
        <v>133.65397648999999</v>
      </c>
      <c r="T3154" s="1011">
        <v>0</v>
      </c>
      <c r="U3154" s="1011">
        <v>0</v>
      </c>
      <c r="V3154" s="1011">
        <v>74.67</v>
      </c>
      <c r="W3154" s="1011" t="s">
        <v>1670</v>
      </c>
      <c r="X3154" s="1011" t="s">
        <v>1331</v>
      </c>
      <c r="Y3154" s="1011" t="s">
        <v>2532</v>
      </c>
      <c r="Z3154" s="1011" t="s">
        <v>2533</v>
      </c>
      <c r="AA3154" s="1011" t="s">
        <v>1992</v>
      </c>
      <c r="AB3154" s="1011" t="s">
        <v>140</v>
      </c>
    </row>
    <row r="3155" spans="1:28" x14ac:dyDescent="0.25">
      <c r="A3155" s="1011">
        <v>93754380</v>
      </c>
      <c r="B3155" s="1011" t="s">
        <v>2433</v>
      </c>
      <c r="C3155" s="1011" t="s">
        <v>1326</v>
      </c>
      <c r="D3155" s="1011" t="s">
        <v>113</v>
      </c>
      <c r="E3155" s="1011" t="s">
        <v>135</v>
      </c>
      <c r="F3155" s="1011" t="s">
        <v>267</v>
      </c>
      <c r="G3155" s="1011" t="s">
        <v>1687</v>
      </c>
      <c r="H3155" s="1011" t="s">
        <v>530</v>
      </c>
      <c r="I3155" s="1011" t="s">
        <v>2434</v>
      </c>
      <c r="J3155" s="1011" t="s">
        <v>1559</v>
      </c>
      <c r="K3155" s="1011" t="s">
        <v>1329</v>
      </c>
      <c r="L3155" s="1011" t="s">
        <v>47</v>
      </c>
      <c r="M3155" s="1011" t="s">
        <v>198</v>
      </c>
      <c r="N3155" s="1011">
        <v>217</v>
      </c>
      <c r="O3155" s="1011">
        <v>5</v>
      </c>
      <c r="P3155" s="1011">
        <v>4640.2</v>
      </c>
      <c r="Q3155" s="1011">
        <v>15078.45</v>
      </c>
      <c r="R3155" s="1011">
        <v>764.8</v>
      </c>
      <c r="S3155" s="1011">
        <v>870.12726121000003</v>
      </c>
      <c r="T3155" s="1011">
        <v>0</v>
      </c>
      <c r="U3155" s="1011">
        <v>0</v>
      </c>
      <c r="V3155" s="1011">
        <v>764.8</v>
      </c>
      <c r="W3155" s="1011" t="s">
        <v>1560</v>
      </c>
      <c r="X3155" s="1011" t="s">
        <v>1331</v>
      </c>
      <c r="Y3155" s="1011" t="s">
        <v>2435</v>
      </c>
      <c r="AA3155" s="1011" t="s">
        <v>2436</v>
      </c>
      <c r="AB3155" s="1011" t="s">
        <v>140</v>
      </c>
    </row>
    <row r="3156" spans="1:28" x14ac:dyDescent="0.25">
      <c r="A3156" s="1011">
        <v>53757597</v>
      </c>
      <c r="B3156" s="1011" t="s">
        <v>2392</v>
      </c>
      <c r="C3156" s="1011" t="s">
        <v>1326</v>
      </c>
      <c r="D3156" s="1011" t="s">
        <v>1</v>
      </c>
      <c r="E3156" s="1011" t="s">
        <v>135</v>
      </c>
      <c r="F3156" s="1011" t="s">
        <v>6</v>
      </c>
      <c r="G3156" s="1011" t="s">
        <v>6</v>
      </c>
      <c r="H3156" s="1011" t="s">
        <v>89</v>
      </c>
      <c r="I3156" s="1011" t="s">
        <v>2393</v>
      </c>
      <c r="J3156" s="1011" t="s">
        <v>1565</v>
      </c>
      <c r="K3156" s="1011" t="s">
        <v>1329</v>
      </c>
      <c r="L3156" s="1011" t="s">
        <v>47</v>
      </c>
      <c r="M3156" s="1011" t="s">
        <v>198</v>
      </c>
      <c r="N3156" s="1011">
        <v>40</v>
      </c>
      <c r="O3156" s="1011">
        <v>13</v>
      </c>
      <c r="P3156" s="1011">
        <v>604</v>
      </c>
      <c r="Q3156" s="1011">
        <v>1638.83</v>
      </c>
      <c r="R3156" s="1011">
        <v>528.58008206</v>
      </c>
      <c r="S3156" s="1011">
        <v>144.67502189999999</v>
      </c>
      <c r="T3156" s="1011">
        <v>1.008206E-2</v>
      </c>
      <c r="U3156" s="1011">
        <v>0</v>
      </c>
      <c r="V3156" s="1011">
        <v>528.57000000000005</v>
      </c>
      <c r="W3156" s="1011" t="s">
        <v>65</v>
      </c>
      <c r="X3156" s="1011" t="s">
        <v>1331</v>
      </c>
      <c r="Y3156" s="1011" t="s">
        <v>2394</v>
      </c>
      <c r="AA3156" s="1011" t="s">
        <v>2395</v>
      </c>
      <c r="AB3156" s="1011" t="s">
        <v>140</v>
      </c>
    </row>
    <row r="3157" spans="1:28" x14ac:dyDescent="0.25">
      <c r="A3157" s="1011">
        <v>34137794</v>
      </c>
      <c r="B3157" s="1011" t="s">
        <v>1520</v>
      </c>
      <c r="C3157" s="1011" t="s">
        <v>1326</v>
      </c>
      <c r="D3157" s="1011" t="s">
        <v>1</v>
      </c>
      <c r="E3157" s="1011" t="s">
        <v>135</v>
      </c>
      <c r="F3157" s="1011" t="s">
        <v>14</v>
      </c>
      <c r="G3157" s="1011" t="s">
        <v>14</v>
      </c>
      <c r="H3157" s="1011" t="s">
        <v>93</v>
      </c>
      <c r="I3157" s="1011" t="s">
        <v>1521</v>
      </c>
      <c r="J3157" s="1011" t="s">
        <v>1522</v>
      </c>
      <c r="K3157" s="1011" t="s">
        <v>1329</v>
      </c>
      <c r="L3157" s="1011" t="s">
        <v>47</v>
      </c>
      <c r="M3157" s="1011" t="s">
        <v>198</v>
      </c>
      <c r="N3157" s="1011">
        <v>4</v>
      </c>
      <c r="O3157" s="1011">
        <v>1</v>
      </c>
      <c r="P3157" s="1011">
        <v>37.94</v>
      </c>
      <c r="Q3157" s="1011">
        <v>98.52</v>
      </c>
      <c r="R3157" s="1011">
        <v>9.5500000000000007</v>
      </c>
      <c r="S3157" s="1011">
        <v>18.740973400000001</v>
      </c>
      <c r="T3157" s="1011">
        <v>0</v>
      </c>
      <c r="U3157" s="1011">
        <v>0</v>
      </c>
      <c r="V3157" s="1011">
        <v>9.5500000000000007</v>
      </c>
      <c r="W3157" s="1011" t="s">
        <v>1523</v>
      </c>
      <c r="X3157" s="1011" t="s">
        <v>1331</v>
      </c>
      <c r="Y3157" s="1011" t="s">
        <v>1524</v>
      </c>
      <c r="AA3157" s="1011" t="s">
        <v>1525</v>
      </c>
      <c r="AB3157" s="1011" t="s">
        <v>140</v>
      </c>
    </row>
    <row r="3158" spans="1:28" x14ac:dyDescent="0.25">
      <c r="A3158" s="1011">
        <v>13866041</v>
      </c>
      <c r="B3158" s="1011" t="s">
        <v>2007</v>
      </c>
      <c r="C3158" s="1011" t="s">
        <v>1326</v>
      </c>
      <c r="D3158" s="1011" t="s">
        <v>1</v>
      </c>
      <c r="E3158" s="1011" t="s">
        <v>135</v>
      </c>
      <c r="F3158" s="1011" t="s">
        <v>20</v>
      </c>
      <c r="G3158" s="1011" t="s">
        <v>20</v>
      </c>
      <c r="H3158" s="1011" t="s">
        <v>99</v>
      </c>
      <c r="I3158" s="1011" t="s">
        <v>1675</v>
      </c>
      <c r="J3158" s="1011" t="s">
        <v>1676</v>
      </c>
      <c r="K3158" s="1011" t="s">
        <v>1329</v>
      </c>
      <c r="L3158" s="1011" t="s">
        <v>47</v>
      </c>
      <c r="M3158" s="1011" t="s">
        <v>198</v>
      </c>
      <c r="N3158" s="1011">
        <v>16</v>
      </c>
      <c r="O3158" s="1011">
        <v>0</v>
      </c>
      <c r="P3158" s="1011">
        <v>432</v>
      </c>
      <c r="Q3158" s="1011">
        <v>738.88</v>
      </c>
      <c r="R3158" s="1011">
        <v>116.33</v>
      </c>
      <c r="S3158" s="1011">
        <v>31.508014859999999</v>
      </c>
      <c r="T3158" s="1011">
        <v>0</v>
      </c>
      <c r="U3158" s="1011">
        <v>0</v>
      </c>
      <c r="V3158" s="1011">
        <v>116.33</v>
      </c>
      <c r="W3158" s="1011" t="s">
        <v>47</v>
      </c>
      <c r="X3158" s="1011" t="s">
        <v>1331</v>
      </c>
      <c r="Y3158" s="1011" t="s">
        <v>2008</v>
      </c>
      <c r="AA3158" s="1011" t="s">
        <v>2009</v>
      </c>
      <c r="AB3158" s="1011" t="s">
        <v>140</v>
      </c>
    </row>
    <row r="3159" spans="1:28" x14ac:dyDescent="0.25">
      <c r="A3159" s="1011">
        <v>84157304</v>
      </c>
      <c r="B3159" s="1011" t="s">
        <v>1983</v>
      </c>
      <c r="C3159" s="1011" t="s">
        <v>1326</v>
      </c>
      <c r="D3159" s="1011" t="s">
        <v>1</v>
      </c>
      <c r="E3159" s="1011" t="s">
        <v>135</v>
      </c>
      <c r="F3159" s="1011" t="s">
        <v>11</v>
      </c>
      <c r="G3159" s="1011" t="s">
        <v>11</v>
      </c>
      <c r="H3159" s="1011" t="s">
        <v>104</v>
      </c>
      <c r="I3159" s="1011" t="s">
        <v>1984</v>
      </c>
      <c r="J3159" s="1011" t="s">
        <v>1985</v>
      </c>
      <c r="K3159" s="1011" t="s">
        <v>1329</v>
      </c>
      <c r="L3159" s="1011" t="s">
        <v>47</v>
      </c>
      <c r="M3159" s="1011" t="s">
        <v>198</v>
      </c>
      <c r="N3159" s="1011">
        <v>28</v>
      </c>
      <c r="O3159" s="1011">
        <v>24</v>
      </c>
      <c r="P3159" s="1011">
        <v>1290.82</v>
      </c>
      <c r="Q3159" s="1011">
        <v>775.17</v>
      </c>
      <c r="R3159" s="1011">
        <v>155.62</v>
      </c>
      <c r="S3159" s="1011">
        <v>111.24656655</v>
      </c>
      <c r="T3159" s="1011">
        <v>0</v>
      </c>
      <c r="U3159" s="1011">
        <v>0</v>
      </c>
      <c r="V3159" s="1011">
        <v>155.62</v>
      </c>
      <c r="W3159" s="1011" t="s">
        <v>10</v>
      </c>
      <c r="X3159" s="1011" t="s">
        <v>1331</v>
      </c>
      <c r="Y3159" s="1011" t="s">
        <v>1986</v>
      </c>
      <c r="AA3159" s="1011" t="s">
        <v>1921</v>
      </c>
      <c r="AB3159" s="1011" t="s">
        <v>140</v>
      </c>
    </row>
    <row r="3160" spans="1:28" x14ac:dyDescent="0.25">
      <c r="A3160" s="1011">
        <v>53752606</v>
      </c>
      <c r="B3160" s="1011" t="s">
        <v>2411</v>
      </c>
      <c r="C3160" s="1011" t="s">
        <v>1326</v>
      </c>
      <c r="D3160" s="1011" t="s">
        <v>1</v>
      </c>
      <c r="E3160" s="1011" t="s">
        <v>135</v>
      </c>
      <c r="F3160" s="1011" t="s">
        <v>11</v>
      </c>
      <c r="G3160" s="1011" t="s">
        <v>11</v>
      </c>
      <c r="H3160" s="1011" t="s">
        <v>1394</v>
      </c>
      <c r="I3160" s="1011" t="s">
        <v>2412</v>
      </c>
      <c r="J3160" s="1011" t="s">
        <v>1663</v>
      </c>
      <c r="K3160" s="1011" t="s">
        <v>1329</v>
      </c>
      <c r="L3160" s="1011" t="s">
        <v>47</v>
      </c>
      <c r="M3160" s="1011" t="s">
        <v>198</v>
      </c>
      <c r="N3160" s="1011">
        <v>0</v>
      </c>
      <c r="O3160" s="1011">
        <v>0</v>
      </c>
      <c r="P3160" s="1011">
        <v>0</v>
      </c>
      <c r="Q3160" s="1011">
        <v>0</v>
      </c>
      <c r="R3160" s="1011">
        <v>0</v>
      </c>
      <c r="S3160" s="1011">
        <v>0</v>
      </c>
      <c r="T3160" s="1011">
        <v>0</v>
      </c>
      <c r="U3160" s="1011">
        <v>0</v>
      </c>
      <c r="V3160" s="1011">
        <v>0</v>
      </c>
      <c r="W3160" s="1011" t="s">
        <v>1664</v>
      </c>
      <c r="X3160" s="1011" t="s">
        <v>1331</v>
      </c>
      <c r="Y3160" s="1011" t="s">
        <v>2413</v>
      </c>
      <c r="AA3160" s="1011" t="s">
        <v>2414</v>
      </c>
      <c r="AB3160" s="1011" t="s">
        <v>140</v>
      </c>
    </row>
    <row r="3161" spans="1:28" x14ac:dyDescent="0.25">
      <c r="A3161" s="1011">
        <v>23771421</v>
      </c>
      <c r="B3161" s="1011" t="s">
        <v>1655</v>
      </c>
      <c r="C3161" s="1011" t="s">
        <v>1326</v>
      </c>
      <c r="D3161" s="1011" t="s">
        <v>1</v>
      </c>
      <c r="E3161" s="1011" t="s">
        <v>135</v>
      </c>
      <c r="F3161" s="1011" t="s">
        <v>6</v>
      </c>
      <c r="G3161" s="1011" t="s">
        <v>6</v>
      </c>
      <c r="H3161" s="1011" t="s">
        <v>100</v>
      </c>
      <c r="I3161" s="1011" t="s">
        <v>1656</v>
      </c>
      <c r="J3161" s="1011" t="s">
        <v>1657</v>
      </c>
      <c r="K3161" s="1011" t="s">
        <v>1329</v>
      </c>
      <c r="L3161" s="1011" t="s">
        <v>47</v>
      </c>
      <c r="M3161" s="1011" t="s">
        <v>198</v>
      </c>
      <c r="N3161" s="1011">
        <v>13.5</v>
      </c>
      <c r="O3161" s="1011">
        <v>13.5</v>
      </c>
      <c r="P3161" s="1011">
        <v>223</v>
      </c>
      <c r="Q3161" s="1011">
        <v>982.81</v>
      </c>
      <c r="R3161" s="1011">
        <v>403.51</v>
      </c>
      <c r="S3161" s="1011">
        <v>80.988906040000003</v>
      </c>
      <c r="T3161" s="1011">
        <v>0</v>
      </c>
      <c r="U3161" s="1011">
        <v>0</v>
      </c>
      <c r="V3161" s="1011">
        <v>403.51</v>
      </c>
      <c r="W3161" s="1011" t="s">
        <v>1658</v>
      </c>
      <c r="X3161" s="1011" t="s">
        <v>1331</v>
      </c>
      <c r="Y3161" s="1011" t="s">
        <v>1659</v>
      </c>
      <c r="AA3161" s="1011" t="s">
        <v>1660</v>
      </c>
      <c r="AB3161" s="1011" t="s">
        <v>140</v>
      </c>
    </row>
    <row r="3162" spans="1:28" x14ac:dyDescent="0.25">
      <c r="A3162" s="1011">
        <v>33770868</v>
      </c>
      <c r="B3162" s="1011" t="s">
        <v>2136</v>
      </c>
      <c r="C3162" s="1011" t="s">
        <v>1326</v>
      </c>
      <c r="D3162" s="1011" t="s">
        <v>1</v>
      </c>
      <c r="E3162" s="1011" t="s">
        <v>135</v>
      </c>
      <c r="F3162" s="1011" t="s">
        <v>20</v>
      </c>
      <c r="G3162" s="1011" t="s">
        <v>20</v>
      </c>
      <c r="H3162" s="1011" t="s">
        <v>91</v>
      </c>
      <c r="I3162" s="1011" t="s">
        <v>1656</v>
      </c>
      <c r="J3162" s="1011" t="s">
        <v>1657</v>
      </c>
      <c r="K3162" s="1011" t="s">
        <v>1329</v>
      </c>
      <c r="L3162" s="1011" t="s">
        <v>47</v>
      </c>
      <c r="M3162" s="1011" t="s">
        <v>198</v>
      </c>
      <c r="N3162" s="1011">
        <v>6</v>
      </c>
      <c r="O3162" s="1011">
        <v>6</v>
      </c>
      <c r="P3162" s="1011">
        <v>90</v>
      </c>
      <c r="Q3162" s="1011">
        <v>339.36</v>
      </c>
      <c r="R3162" s="1011">
        <v>76.11</v>
      </c>
      <c r="S3162" s="1011">
        <v>65.286000000000001</v>
      </c>
      <c r="T3162" s="1011">
        <v>0</v>
      </c>
      <c r="U3162" s="1011">
        <v>0</v>
      </c>
      <c r="V3162" s="1011">
        <v>76.11</v>
      </c>
      <c r="W3162" s="1011" t="s">
        <v>1658</v>
      </c>
      <c r="X3162" s="1011" t="s">
        <v>1331</v>
      </c>
      <c r="Y3162" s="1011" t="s">
        <v>2137</v>
      </c>
      <c r="AA3162" s="1011" t="s">
        <v>2138</v>
      </c>
      <c r="AB3162" s="1011" t="s">
        <v>140</v>
      </c>
    </row>
    <row r="3163" spans="1:28" x14ac:dyDescent="0.25">
      <c r="A3163" s="1011">
        <v>4138046</v>
      </c>
      <c r="B3163" s="1011" t="s">
        <v>1830</v>
      </c>
      <c r="C3163" s="1011" t="s">
        <v>1326</v>
      </c>
      <c r="D3163" s="1011" t="s">
        <v>1</v>
      </c>
      <c r="E3163" s="1011" t="s">
        <v>135</v>
      </c>
      <c r="F3163" s="1011" t="s">
        <v>34</v>
      </c>
      <c r="G3163" s="1011" t="s">
        <v>34</v>
      </c>
      <c r="H3163" s="1011" t="s">
        <v>91</v>
      </c>
      <c r="I3163" s="1011" t="s">
        <v>1831</v>
      </c>
      <c r="J3163" s="1011" t="s">
        <v>1463</v>
      </c>
      <c r="K3163" s="1011" t="s">
        <v>1329</v>
      </c>
      <c r="L3163" s="1011" t="s">
        <v>47</v>
      </c>
      <c r="M3163" s="1011" t="s">
        <v>198</v>
      </c>
      <c r="N3163" s="1011">
        <v>2</v>
      </c>
      <c r="O3163" s="1011">
        <v>2</v>
      </c>
      <c r="P3163" s="1011">
        <v>111.08</v>
      </c>
      <c r="Q3163" s="1011">
        <v>177.61</v>
      </c>
      <c r="R3163" s="1011">
        <v>20.38</v>
      </c>
      <c r="S3163" s="1011">
        <v>8.3309999999999995</v>
      </c>
      <c r="T3163" s="1011">
        <v>0</v>
      </c>
      <c r="U3163" s="1011">
        <v>0</v>
      </c>
      <c r="V3163" s="1011">
        <v>20.38</v>
      </c>
      <c r="W3163" s="1011" t="s">
        <v>1464</v>
      </c>
      <c r="X3163" s="1011" t="s">
        <v>1331</v>
      </c>
      <c r="Y3163" s="1011" t="s">
        <v>1832</v>
      </c>
      <c r="AA3163" s="1011" t="s">
        <v>1833</v>
      </c>
      <c r="AB3163" s="1011" t="s">
        <v>140</v>
      </c>
    </row>
    <row r="3164" spans="1:28" x14ac:dyDescent="0.25">
      <c r="A3164" s="1011">
        <v>4059234</v>
      </c>
      <c r="B3164" s="1011" t="s">
        <v>1908</v>
      </c>
      <c r="C3164" s="1011" t="s">
        <v>1326</v>
      </c>
      <c r="D3164" s="1011" t="s">
        <v>1</v>
      </c>
      <c r="E3164" s="1011" t="s">
        <v>135</v>
      </c>
      <c r="F3164" s="1011" t="s">
        <v>48</v>
      </c>
      <c r="G3164" s="1011" t="s">
        <v>48</v>
      </c>
      <c r="H3164" s="1011" t="s">
        <v>91</v>
      </c>
      <c r="I3164" s="1011" t="s">
        <v>1909</v>
      </c>
      <c r="J3164" s="1011" t="s">
        <v>1892</v>
      </c>
      <c r="K3164" s="1011" t="s">
        <v>1329</v>
      </c>
      <c r="L3164" s="1011" t="s">
        <v>47</v>
      </c>
      <c r="M3164" s="1011" t="s">
        <v>198</v>
      </c>
      <c r="N3164" s="1011">
        <v>1</v>
      </c>
      <c r="O3164" s="1011">
        <v>1</v>
      </c>
      <c r="P3164" s="1011">
        <v>8.2100000000000009</v>
      </c>
      <c r="Q3164" s="1011">
        <v>58.62</v>
      </c>
      <c r="R3164" s="1011">
        <v>7.06</v>
      </c>
      <c r="S3164" s="1011">
        <v>4.0425721899999996</v>
      </c>
      <c r="T3164" s="1011">
        <v>0</v>
      </c>
      <c r="U3164" s="1011">
        <v>0</v>
      </c>
      <c r="V3164" s="1011">
        <v>7.06</v>
      </c>
      <c r="W3164" s="1011" t="s">
        <v>1893</v>
      </c>
      <c r="X3164" s="1011" t="s">
        <v>1331</v>
      </c>
      <c r="Y3164" s="1011" t="s">
        <v>1910</v>
      </c>
      <c r="AA3164" s="1011" t="s">
        <v>1911</v>
      </c>
      <c r="AB3164" s="1011" t="s">
        <v>140</v>
      </c>
    </row>
    <row r="3165" spans="1:28" x14ac:dyDescent="0.25">
      <c r="A3165" s="1011">
        <v>83758029</v>
      </c>
      <c r="B3165" s="1011" t="s">
        <v>2059</v>
      </c>
      <c r="C3165" s="1011" t="s">
        <v>1326</v>
      </c>
      <c r="D3165" s="1011" t="s">
        <v>1</v>
      </c>
      <c r="E3165" s="1011" t="s">
        <v>135</v>
      </c>
      <c r="F3165" s="1011" t="s">
        <v>14</v>
      </c>
      <c r="G3165" s="1011" t="s">
        <v>14</v>
      </c>
      <c r="H3165" s="1011" t="s">
        <v>89</v>
      </c>
      <c r="I3165" s="1011" t="s">
        <v>2060</v>
      </c>
      <c r="J3165" s="1011" t="s">
        <v>2061</v>
      </c>
      <c r="K3165" s="1011" t="s">
        <v>1329</v>
      </c>
      <c r="L3165" s="1011" t="s">
        <v>47</v>
      </c>
      <c r="M3165" s="1011" t="s">
        <v>198</v>
      </c>
      <c r="N3165" s="1011">
        <v>11</v>
      </c>
      <c r="O3165" s="1011">
        <v>1</v>
      </c>
      <c r="P3165" s="1011">
        <v>113</v>
      </c>
      <c r="Q3165" s="1011">
        <v>392.21</v>
      </c>
      <c r="R3165" s="1011">
        <v>39.29</v>
      </c>
      <c r="S3165" s="1011">
        <v>22.144599490000001</v>
      </c>
      <c r="T3165" s="1011">
        <v>0</v>
      </c>
      <c r="U3165" s="1011">
        <v>0</v>
      </c>
      <c r="V3165" s="1011">
        <v>39.29</v>
      </c>
      <c r="W3165" s="1011" t="s">
        <v>2062</v>
      </c>
      <c r="X3165" s="1011" t="s">
        <v>1331</v>
      </c>
      <c r="Y3165" s="1011" t="s">
        <v>2063</v>
      </c>
      <c r="AA3165" s="1011" t="s">
        <v>2064</v>
      </c>
      <c r="AB3165" s="1011" t="s">
        <v>140</v>
      </c>
    </row>
    <row r="3166" spans="1:28" x14ac:dyDescent="0.25">
      <c r="A3166" s="1011">
        <v>44246809</v>
      </c>
      <c r="B3166" s="1011" t="s">
        <v>1918</v>
      </c>
      <c r="C3166" s="1011" t="s">
        <v>1326</v>
      </c>
      <c r="D3166" s="1011" t="s">
        <v>1</v>
      </c>
      <c r="E3166" s="1011" t="s">
        <v>135</v>
      </c>
      <c r="F3166" s="1011" t="s">
        <v>11</v>
      </c>
      <c r="G3166" s="1011" t="s">
        <v>11</v>
      </c>
      <c r="H3166" s="1011" t="s">
        <v>92</v>
      </c>
      <c r="I3166" s="1011" t="s">
        <v>1919</v>
      </c>
      <c r="J3166" s="1011" t="s">
        <v>1868</v>
      </c>
      <c r="K3166" s="1011" t="s">
        <v>1329</v>
      </c>
      <c r="L3166" s="1011" t="s">
        <v>47</v>
      </c>
      <c r="M3166" s="1011" t="s">
        <v>198</v>
      </c>
      <c r="N3166" s="1011">
        <v>7</v>
      </c>
      <c r="O3166" s="1011">
        <v>2</v>
      </c>
      <c r="P3166" s="1011">
        <v>118.35</v>
      </c>
      <c r="Q3166" s="1011">
        <v>441.83</v>
      </c>
      <c r="R3166" s="1011">
        <v>31.42</v>
      </c>
      <c r="S3166" s="1011">
        <v>24.944598190000001</v>
      </c>
      <c r="T3166" s="1011">
        <v>0</v>
      </c>
      <c r="U3166" s="1011">
        <v>0</v>
      </c>
      <c r="V3166" s="1011">
        <v>31.42</v>
      </c>
      <c r="W3166" s="1011" t="s">
        <v>1869</v>
      </c>
      <c r="X3166" s="1011" t="s">
        <v>1331</v>
      </c>
      <c r="Y3166" s="1011" t="s">
        <v>1920</v>
      </c>
      <c r="AA3166" s="1011" t="s">
        <v>1921</v>
      </c>
      <c r="AB3166" s="1011" t="s">
        <v>140</v>
      </c>
    </row>
    <row r="3167" spans="1:28" x14ac:dyDescent="0.25">
      <c r="A3167" s="1011">
        <v>23754310</v>
      </c>
      <c r="B3167" s="1011" t="s">
        <v>1821</v>
      </c>
      <c r="C3167" s="1011" t="s">
        <v>1326</v>
      </c>
      <c r="D3167" s="1011" t="s">
        <v>1</v>
      </c>
      <c r="E3167" s="1011" t="s">
        <v>135</v>
      </c>
      <c r="F3167" s="1011" t="s">
        <v>11</v>
      </c>
      <c r="G3167" s="1011" t="s">
        <v>11</v>
      </c>
      <c r="H3167" s="1011" t="s">
        <v>96</v>
      </c>
      <c r="I3167" s="1011" t="s">
        <v>1822</v>
      </c>
      <c r="J3167" s="1011" t="s">
        <v>1823</v>
      </c>
      <c r="K3167" s="1011" t="s">
        <v>1329</v>
      </c>
      <c r="L3167" s="1011" t="s">
        <v>47</v>
      </c>
      <c r="M3167" s="1011" t="s">
        <v>198</v>
      </c>
      <c r="N3167" s="1011">
        <v>3</v>
      </c>
      <c r="O3167" s="1011">
        <v>2</v>
      </c>
      <c r="P3167" s="1011">
        <v>3.71</v>
      </c>
      <c r="Q3167" s="1011">
        <v>81.7</v>
      </c>
      <c r="R3167" s="1011">
        <v>22.97</v>
      </c>
      <c r="S3167" s="1011">
        <v>16.091200000000001</v>
      </c>
      <c r="T3167" s="1011">
        <v>0</v>
      </c>
      <c r="U3167" s="1011">
        <v>0</v>
      </c>
      <c r="V3167" s="1011">
        <v>22.97</v>
      </c>
      <c r="W3167" s="1011" t="s">
        <v>1824</v>
      </c>
      <c r="X3167" s="1011" t="s">
        <v>1331</v>
      </c>
      <c r="Y3167" s="1011" t="s">
        <v>1825</v>
      </c>
      <c r="AA3167" s="1011" t="s">
        <v>1826</v>
      </c>
      <c r="AB3167" s="1011" t="s">
        <v>140</v>
      </c>
    </row>
    <row r="3168" spans="1:28" x14ac:dyDescent="0.25">
      <c r="A3168" s="1011">
        <v>14089023</v>
      </c>
      <c r="B3168" s="1011" t="s">
        <v>2534</v>
      </c>
      <c r="C3168" s="1011" t="s">
        <v>1326</v>
      </c>
      <c r="D3168" s="1011" t="s">
        <v>1</v>
      </c>
      <c r="E3168" s="1011" t="s">
        <v>135</v>
      </c>
      <c r="F3168" s="1011" t="s">
        <v>36</v>
      </c>
      <c r="G3168" s="1011" t="s">
        <v>36</v>
      </c>
      <c r="H3168" s="1011" t="s">
        <v>96</v>
      </c>
      <c r="I3168" s="1011" t="s">
        <v>2535</v>
      </c>
      <c r="J3168" s="1011" t="s">
        <v>1396</v>
      </c>
      <c r="K3168" s="1011" t="s">
        <v>1329</v>
      </c>
      <c r="L3168" s="1011" t="s">
        <v>47</v>
      </c>
      <c r="M3168" s="1011" t="s">
        <v>198</v>
      </c>
      <c r="N3168" s="1011">
        <v>0.4</v>
      </c>
      <c r="O3168" s="1011">
        <v>0.4</v>
      </c>
      <c r="P3168" s="1011">
        <v>1.76</v>
      </c>
      <c r="Q3168" s="1011">
        <v>42.76</v>
      </c>
      <c r="R3168" s="1011">
        <v>24.39</v>
      </c>
      <c r="S3168" s="1011">
        <v>10.199999999999999</v>
      </c>
      <c r="T3168" s="1011">
        <v>0</v>
      </c>
      <c r="U3168" s="1011">
        <v>0</v>
      </c>
      <c r="V3168" s="1011">
        <v>24.39</v>
      </c>
      <c r="W3168" s="1011" t="s">
        <v>1397</v>
      </c>
      <c r="X3168" s="1011" t="s">
        <v>1331</v>
      </c>
      <c r="Y3168" s="1011" t="s">
        <v>2536</v>
      </c>
      <c r="AA3168" s="1011" t="s">
        <v>2537</v>
      </c>
      <c r="AB3168" s="1011" t="s">
        <v>140</v>
      </c>
    </row>
    <row r="3169" spans="1:28" x14ac:dyDescent="0.25">
      <c r="A3169" s="1011">
        <v>24128670</v>
      </c>
      <c r="B3169" s="1011" t="s">
        <v>1667</v>
      </c>
      <c r="C3169" s="1011" t="s">
        <v>1326</v>
      </c>
      <c r="D3169" s="1011" t="s">
        <v>1</v>
      </c>
      <c r="E3169" s="1011" t="s">
        <v>135</v>
      </c>
      <c r="F3169" s="1011" t="s">
        <v>14</v>
      </c>
      <c r="G3169" s="1011" t="s">
        <v>14</v>
      </c>
      <c r="H3169" s="1011" t="s">
        <v>92</v>
      </c>
      <c r="I3169" s="1011" t="s">
        <v>1668</v>
      </c>
      <c r="J3169" s="1011" t="s">
        <v>1669</v>
      </c>
      <c r="K3169" s="1011" t="s">
        <v>1329</v>
      </c>
      <c r="L3169" s="1011" t="s">
        <v>47</v>
      </c>
      <c r="M3169" s="1011" t="s">
        <v>198</v>
      </c>
      <c r="N3169" s="1011">
        <v>3</v>
      </c>
      <c r="O3169" s="1011">
        <v>0</v>
      </c>
      <c r="P3169" s="1011">
        <v>69.599999999999994</v>
      </c>
      <c r="Q3169" s="1011">
        <v>100.76</v>
      </c>
      <c r="R3169" s="1011">
        <v>12.59</v>
      </c>
      <c r="S3169" s="1011">
        <v>9.2294400000000003</v>
      </c>
      <c r="T3169" s="1011">
        <v>0</v>
      </c>
      <c r="U3169" s="1011">
        <v>0</v>
      </c>
      <c r="V3169" s="1011">
        <v>12.59</v>
      </c>
      <c r="W3169" s="1011" t="s">
        <v>1670</v>
      </c>
      <c r="X3169" s="1011" t="s">
        <v>1331</v>
      </c>
      <c r="Y3169" s="1011" t="s">
        <v>1671</v>
      </c>
      <c r="Z3169" s="1011" t="s">
        <v>1672</v>
      </c>
      <c r="AA3169" s="1011" t="s">
        <v>1673</v>
      </c>
      <c r="AB3169" s="1011" t="s">
        <v>140</v>
      </c>
    </row>
    <row r="3170" spans="1:28" x14ac:dyDescent="0.25">
      <c r="A3170" s="1011">
        <v>44143477</v>
      </c>
      <c r="B3170" s="1011" t="s">
        <v>1845</v>
      </c>
      <c r="C3170" s="1011" t="s">
        <v>1326</v>
      </c>
      <c r="D3170" s="1011" t="s">
        <v>1</v>
      </c>
      <c r="E3170" s="1011" t="s">
        <v>135</v>
      </c>
      <c r="F3170" s="1011" t="s">
        <v>14</v>
      </c>
      <c r="G3170" s="1011" t="s">
        <v>14</v>
      </c>
      <c r="H3170" s="1011" t="s">
        <v>88</v>
      </c>
      <c r="I3170" s="1011" t="s">
        <v>1410</v>
      </c>
      <c r="J3170" s="1011" t="s">
        <v>1411</v>
      </c>
      <c r="K3170" s="1011" t="s">
        <v>1329</v>
      </c>
      <c r="L3170" s="1011" t="s">
        <v>47</v>
      </c>
      <c r="M3170" s="1011" t="s">
        <v>198</v>
      </c>
      <c r="N3170" s="1011">
        <v>612</v>
      </c>
      <c r="O3170" s="1011">
        <v>575</v>
      </c>
      <c r="P3170" s="1011">
        <v>7967</v>
      </c>
      <c r="Q3170" s="1011">
        <v>26653.119999999999</v>
      </c>
      <c r="R3170" s="1011">
        <v>886.31</v>
      </c>
      <c r="S3170" s="1011">
        <v>1970.20670322</v>
      </c>
      <c r="T3170" s="1011">
        <v>0</v>
      </c>
      <c r="U3170" s="1011">
        <v>534.91</v>
      </c>
      <c r="V3170" s="1011">
        <v>1421.22</v>
      </c>
      <c r="W3170" s="1011" t="s">
        <v>80</v>
      </c>
      <c r="X3170" s="1011" t="s">
        <v>1331</v>
      </c>
      <c r="Y3170" s="1011" t="s">
        <v>1846</v>
      </c>
      <c r="AA3170" s="1011" t="s">
        <v>1847</v>
      </c>
      <c r="AB3170" s="1011" t="s">
        <v>140</v>
      </c>
    </row>
    <row r="3171" spans="1:28" x14ac:dyDescent="0.25">
      <c r="A3171" s="1011">
        <v>64166572</v>
      </c>
      <c r="B3171" s="1011" t="s">
        <v>2082</v>
      </c>
      <c r="C3171" s="1011" t="s">
        <v>1326</v>
      </c>
      <c r="D3171" s="1011" t="s">
        <v>1</v>
      </c>
      <c r="E3171" s="1011" t="s">
        <v>135</v>
      </c>
      <c r="F3171" s="1011" t="s">
        <v>20</v>
      </c>
      <c r="G3171" s="1011" t="s">
        <v>20</v>
      </c>
      <c r="H3171" s="1011" t="s">
        <v>98</v>
      </c>
      <c r="I3171" s="1011" t="s">
        <v>2083</v>
      </c>
      <c r="J3171" s="1011" t="s">
        <v>1499</v>
      </c>
      <c r="K3171" s="1011" t="s">
        <v>1329</v>
      </c>
      <c r="L3171" s="1011" t="s">
        <v>47</v>
      </c>
      <c r="M3171" s="1011" t="s">
        <v>198</v>
      </c>
      <c r="N3171" s="1011">
        <v>209.83330000000001</v>
      </c>
      <c r="O3171" s="1011">
        <v>97.833299999999994</v>
      </c>
      <c r="P3171" s="1011">
        <v>4547.3500000000004</v>
      </c>
      <c r="Q3171" s="1011">
        <v>5724.29</v>
      </c>
      <c r="R3171" s="1011">
        <v>937.32</v>
      </c>
      <c r="S3171" s="1011">
        <v>948.56606657999998</v>
      </c>
      <c r="T3171" s="1011">
        <v>0</v>
      </c>
      <c r="U3171" s="1011">
        <v>0</v>
      </c>
      <c r="V3171" s="1011">
        <v>937.32</v>
      </c>
      <c r="W3171" s="1011" t="s">
        <v>1361</v>
      </c>
      <c r="X3171" s="1011" t="s">
        <v>1331</v>
      </c>
      <c r="Y3171" s="1011" t="s">
        <v>2084</v>
      </c>
      <c r="AA3171" s="1011" t="s">
        <v>2085</v>
      </c>
      <c r="AB3171" s="1011" t="s">
        <v>140</v>
      </c>
    </row>
    <row r="3172" spans="1:28" x14ac:dyDescent="0.25">
      <c r="A3172" s="1011">
        <v>93756971</v>
      </c>
      <c r="B3172" s="1011" t="s">
        <v>1455</v>
      </c>
      <c r="C3172" s="1011" t="s">
        <v>1326</v>
      </c>
      <c r="D3172" s="1011" t="s">
        <v>1</v>
      </c>
      <c r="E3172" s="1011" t="s">
        <v>135</v>
      </c>
      <c r="F3172" s="1011" t="s">
        <v>6</v>
      </c>
      <c r="G3172" s="1011" t="s">
        <v>6</v>
      </c>
      <c r="H3172" s="1011" t="s">
        <v>99</v>
      </c>
      <c r="I3172" s="1011" t="s">
        <v>1456</v>
      </c>
      <c r="J3172" s="1011" t="s">
        <v>1457</v>
      </c>
      <c r="K3172" s="1011" t="s">
        <v>1329</v>
      </c>
      <c r="L3172" s="1011" t="s">
        <v>47</v>
      </c>
      <c r="M3172" s="1011" t="s">
        <v>198</v>
      </c>
      <c r="N3172" s="1011">
        <v>647</v>
      </c>
      <c r="O3172" s="1011">
        <v>578</v>
      </c>
      <c r="P3172" s="1011">
        <v>15737</v>
      </c>
      <c r="Q3172" s="1011">
        <v>24640.49</v>
      </c>
      <c r="R3172" s="1011">
        <v>4056.26</v>
      </c>
      <c r="S3172" s="1011">
        <v>5031.3939683400004</v>
      </c>
      <c r="T3172" s="1011">
        <v>0</v>
      </c>
      <c r="U3172" s="1011">
        <v>0</v>
      </c>
      <c r="V3172" s="1011">
        <v>4056.26</v>
      </c>
      <c r="W3172" s="1011" t="s">
        <v>1458</v>
      </c>
      <c r="X3172" s="1011" t="s">
        <v>1331</v>
      </c>
      <c r="Y3172" s="1011" t="s">
        <v>1459</v>
      </c>
      <c r="AA3172" s="1011" t="s">
        <v>1460</v>
      </c>
      <c r="AB3172" s="1011" t="s">
        <v>140</v>
      </c>
    </row>
    <row r="3173" spans="1:28" x14ac:dyDescent="0.25">
      <c r="A3173" s="1011">
        <v>14270797</v>
      </c>
      <c r="B3173" s="1011" t="s">
        <v>2424</v>
      </c>
      <c r="C3173" s="1011" t="s">
        <v>1326</v>
      </c>
      <c r="D3173" s="1011" t="s">
        <v>1</v>
      </c>
      <c r="E3173" s="1011" t="s">
        <v>135</v>
      </c>
      <c r="F3173" s="1011" t="s">
        <v>34</v>
      </c>
      <c r="G3173" s="1011" t="s">
        <v>34</v>
      </c>
      <c r="H3173" s="1011" t="s">
        <v>95</v>
      </c>
      <c r="I3173" s="1011" t="s">
        <v>1462</v>
      </c>
      <c r="J3173" s="1011" t="s">
        <v>1463</v>
      </c>
      <c r="K3173" s="1011" t="s">
        <v>1329</v>
      </c>
      <c r="L3173" s="1011" t="s">
        <v>47</v>
      </c>
      <c r="M3173" s="1011" t="s">
        <v>198</v>
      </c>
      <c r="N3173" s="1011">
        <v>165.54159999999999</v>
      </c>
      <c r="O3173" s="1011">
        <v>51.791699999999999</v>
      </c>
      <c r="P3173" s="1011">
        <v>1525.94</v>
      </c>
      <c r="Q3173" s="1011">
        <v>6387.18</v>
      </c>
      <c r="R3173" s="1011">
        <v>547.06585123000002</v>
      </c>
      <c r="S3173" s="1011">
        <v>1210.94123016</v>
      </c>
      <c r="T3173" s="1011">
        <v>-4.1487700000000004E-3</v>
      </c>
      <c r="U3173" s="1011">
        <v>0</v>
      </c>
      <c r="V3173" s="1011">
        <v>547.07000000000005</v>
      </c>
      <c r="W3173" s="1011" t="s">
        <v>1464</v>
      </c>
      <c r="X3173" s="1011" t="s">
        <v>1331</v>
      </c>
      <c r="Y3173" s="1011" t="s">
        <v>2425</v>
      </c>
      <c r="AA3173" s="1011" t="s">
        <v>2081</v>
      </c>
      <c r="AB3173" s="1011" t="s">
        <v>140</v>
      </c>
    </row>
    <row r="3174" spans="1:28" x14ac:dyDescent="0.25">
      <c r="A3174" s="1011">
        <v>83753855</v>
      </c>
      <c r="B3174" s="1011" t="s">
        <v>2151</v>
      </c>
      <c r="C3174" s="1011" t="s">
        <v>1326</v>
      </c>
      <c r="D3174" s="1011" t="s">
        <v>1</v>
      </c>
      <c r="E3174" s="1011" t="s">
        <v>135</v>
      </c>
      <c r="F3174" s="1011" t="s">
        <v>20</v>
      </c>
      <c r="G3174" s="1011" t="s">
        <v>20</v>
      </c>
      <c r="H3174" s="1011" t="s">
        <v>530</v>
      </c>
      <c r="I3174" s="1011" t="s">
        <v>1503</v>
      </c>
      <c r="J3174" s="1011" t="s">
        <v>1504</v>
      </c>
      <c r="K3174" s="1011" t="s">
        <v>1329</v>
      </c>
      <c r="L3174" s="1011" t="s">
        <v>47</v>
      </c>
      <c r="M3174" s="1011" t="s">
        <v>198</v>
      </c>
      <c r="N3174" s="1011">
        <v>98</v>
      </c>
      <c r="O3174" s="1011">
        <v>98</v>
      </c>
      <c r="P3174" s="1011">
        <v>6401.2</v>
      </c>
      <c r="Q3174" s="1011">
        <v>16297.2</v>
      </c>
      <c r="R3174" s="1011">
        <v>33.44</v>
      </c>
      <c r="S3174" s="1011">
        <v>1055.7080883599999</v>
      </c>
      <c r="T3174" s="1011">
        <v>0</v>
      </c>
      <c r="U3174" s="1011">
        <v>0</v>
      </c>
      <c r="V3174" s="1011">
        <v>33.44</v>
      </c>
      <c r="W3174" s="1011" t="s">
        <v>1505</v>
      </c>
      <c r="X3174" s="1011" t="s">
        <v>1331</v>
      </c>
      <c r="Y3174" s="1011" t="s">
        <v>2152</v>
      </c>
      <c r="AA3174" s="1011" t="s">
        <v>2153</v>
      </c>
      <c r="AB3174" s="1011" t="s">
        <v>140</v>
      </c>
    </row>
    <row r="3175" spans="1:28" x14ac:dyDescent="0.25">
      <c r="A3175" s="1011">
        <v>84229129</v>
      </c>
      <c r="B3175" s="1011" t="s">
        <v>2276</v>
      </c>
      <c r="C3175" s="1011" t="s">
        <v>1326</v>
      </c>
      <c r="D3175" s="1011" t="s">
        <v>1</v>
      </c>
      <c r="E3175" s="1011" t="s">
        <v>135</v>
      </c>
      <c r="F3175" s="1011" t="s">
        <v>11</v>
      </c>
      <c r="G3175" s="1011" t="s">
        <v>11</v>
      </c>
      <c r="H3175" s="1011" t="s">
        <v>92</v>
      </c>
      <c r="I3175" s="1011" t="s">
        <v>2277</v>
      </c>
      <c r="J3175" s="1011" t="s">
        <v>2278</v>
      </c>
      <c r="K3175" s="1011" t="s">
        <v>1329</v>
      </c>
      <c r="L3175" s="1011" t="s">
        <v>47</v>
      </c>
      <c r="M3175" s="1011" t="s">
        <v>198</v>
      </c>
      <c r="N3175" s="1011">
        <v>175.33330000000001</v>
      </c>
      <c r="O3175" s="1011">
        <v>168.33330000000001</v>
      </c>
      <c r="P3175" s="1011">
        <v>6132.67</v>
      </c>
      <c r="Q3175" s="1011">
        <v>5225.9399999999996</v>
      </c>
      <c r="R3175" s="1011">
        <v>401.26</v>
      </c>
      <c r="S3175" s="1011">
        <v>813.98758697000005</v>
      </c>
      <c r="T3175" s="1011">
        <v>0</v>
      </c>
      <c r="U3175" s="1011">
        <v>0</v>
      </c>
      <c r="V3175" s="1011">
        <v>401.26</v>
      </c>
      <c r="W3175" s="1011" t="s">
        <v>2279</v>
      </c>
      <c r="X3175" s="1011" t="s">
        <v>1331</v>
      </c>
      <c r="Y3175" s="1011" t="s">
        <v>2280</v>
      </c>
      <c r="AA3175" s="1011" t="s">
        <v>2281</v>
      </c>
      <c r="AB3175" s="1011" t="s">
        <v>140</v>
      </c>
    </row>
    <row r="3176" spans="1:28" x14ac:dyDescent="0.25">
      <c r="A3176" s="1011">
        <v>34058099</v>
      </c>
      <c r="B3176" s="1011" t="s">
        <v>1526</v>
      </c>
      <c r="C3176" s="1011" t="s">
        <v>1326</v>
      </c>
      <c r="D3176" s="1011" t="s">
        <v>1</v>
      </c>
      <c r="E3176" s="1011" t="s">
        <v>135</v>
      </c>
      <c r="F3176" s="1011" t="s">
        <v>34</v>
      </c>
      <c r="G3176" s="1011" t="s">
        <v>34</v>
      </c>
      <c r="H3176" s="1011" t="s">
        <v>102</v>
      </c>
      <c r="I3176" s="1011" t="s">
        <v>1527</v>
      </c>
      <c r="J3176" s="1011" t="s">
        <v>1528</v>
      </c>
      <c r="K3176" s="1011" t="s">
        <v>1329</v>
      </c>
      <c r="L3176" s="1011" t="s">
        <v>47</v>
      </c>
      <c r="M3176" s="1011" t="s">
        <v>198</v>
      </c>
      <c r="N3176" s="1011">
        <v>42</v>
      </c>
      <c r="O3176" s="1011">
        <v>0</v>
      </c>
      <c r="P3176" s="1011">
        <v>2101.1</v>
      </c>
      <c r="Q3176" s="1011">
        <v>3968.76</v>
      </c>
      <c r="R3176" s="1011">
        <v>552.74859546000005</v>
      </c>
      <c r="S3176" s="1011">
        <v>0</v>
      </c>
      <c r="T3176" s="1011">
        <v>83.51859546</v>
      </c>
      <c r="U3176" s="1011">
        <v>0</v>
      </c>
      <c r="V3176" s="1011">
        <v>469.23</v>
      </c>
      <c r="W3176" s="1011" t="s">
        <v>1529</v>
      </c>
      <c r="X3176" s="1011" t="s">
        <v>1331</v>
      </c>
      <c r="Y3176" s="1011" t="s">
        <v>1530</v>
      </c>
      <c r="AA3176" s="1011" t="s">
        <v>1531</v>
      </c>
      <c r="AB3176" s="1011" t="s">
        <v>140</v>
      </c>
    </row>
    <row r="3177" spans="1:28" x14ac:dyDescent="0.25">
      <c r="A3177" s="1011">
        <v>54180716</v>
      </c>
      <c r="B3177" s="1011" t="s">
        <v>2293</v>
      </c>
      <c r="C3177" s="1011" t="s">
        <v>1326</v>
      </c>
      <c r="D3177" s="1011" t="s">
        <v>1</v>
      </c>
      <c r="E3177" s="1011" t="s">
        <v>135</v>
      </c>
      <c r="F3177" s="1011" t="s">
        <v>6</v>
      </c>
      <c r="G3177" s="1011" t="s">
        <v>6</v>
      </c>
      <c r="H3177" s="1011" t="s">
        <v>100</v>
      </c>
      <c r="I3177" s="1011" t="s">
        <v>2294</v>
      </c>
      <c r="J3177" s="1011" t="s">
        <v>1989</v>
      </c>
      <c r="K3177" s="1011" t="s">
        <v>1329</v>
      </c>
      <c r="L3177" s="1011" t="s">
        <v>47</v>
      </c>
      <c r="M3177" s="1011" t="s">
        <v>198</v>
      </c>
      <c r="N3177" s="1011">
        <v>67</v>
      </c>
      <c r="O3177" s="1011">
        <v>66</v>
      </c>
      <c r="P3177" s="1011">
        <v>991</v>
      </c>
      <c r="Q3177" s="1011">
        <v>4214.8</v>
      </c>
      <c r="R3177" s="1011">
        <v>1354.52</v>
      </c>
      <c r="S3177" s="1011">
        <v>364.93670902000002</v>
      </c>
      <c r="T3177" s="1011">
        <v>0</v>
      </c>
      <c r="U3177" s="1011">
        <v>0</v>
      </c>
      <c r="V3177" s="1011">
        <v>1354.52</v>
      </c>
      <c r="W3177" s="1011" t="s">
        <v>1990</v>
      </c>
      <c r="X3177" s="1011" t="s">
        <v>1331</v>
      </c>
      <c r="Y3177" s="1011" t="s">
        <v>2295</v>
      </c>
      <c r="AA3177" s="1011" t="s">
        <v>2296</v>
      </c>
      <c r="AB3177" s="1011" t="s">
        <v>140</v>
      </c>
    </row>
    <row r="3178" spans="1:28" x14ac:dyDescent="0.25">
      <c r="A3178" s="1011">
        <v>74088600</v>
      </c>
      <c r="B3178" s="1011" t="s">
        <v>2254</v>
      </c>
      <c r="C3178" s="1011" t="s">
        <v>1326</v>
      </c>
      <c r="D3178" s="1011" t="s">
        <v>1</v>
      </c>
      <c r="E3178" s="1011" t="s">
        <v>135</v>
      </c>
      <c r="F3178" s="1011" t="s">
        <v>14</v>
      </c>
      <c r="G3178" s="1011" t="s">
        <v>14</v>
      </c>
      <c r="H3178" s="1011" t="s">
        <v>94</v>
      </c>
      <c r="I3178" s="1011" t="s">
        <v>2255</v>
      </c>
      <c r="J3178" s="1011" t="s">
        <v>2256</v>
      </c>
      <c r="K3178" s="1011" t="s">
        <v>1329</v>
      </c>
      <c r="L3178" s="1011" t="s">
        <v>47</v>
      </c>
      <c r="M3178" s="1011" t="s">
        <v>198</v>
      </c>
      <c r="N3178" s="1011">
        <v>637.25</v>
      </c>
      <c r="O3178" s="1011">
        <v>283.25</v>
      </c>
      <c r="P3178" s="1011">
        <v>18566</v>
      </c>
      <c r="Q3178" s="1011">
        <v>13005.01</v>
      </c>
      <c r="R3178" s="1011">
        <v>2035.76</v>
      </c>
      <c r="S3178" s="1011">
        <v>1761.17233186</v>
      </c>
      <c r="T3178" s="1011">
        <v>0</v>
      </c>
      <c r="U3178" s="1011">
        <v>0</v>
      </c>
      <c r="V3178" s="1011">
        <v>2035.76</v>
      </c>
      <c r="W3178" s="1011" t="s">
        <v>2257</v>
      </c>
      <c r="X3178" s="1011" t="s">
        <v>1331</v>
      </c>
      <c r="Y3178" s="1011" t="s">
        <v>2258</v>
      </c>
      <c r="AA3178" s="1011" t="s">
        <v>2259</v>
      </c>
      <c r="AB3178" s="1011" t="s">
        <v>140</v>
      </c>
    </row>
    <row r="3179" spans="1:28" x14ac:dyDescent="0.25">
      <c r="A3179" s="1011">
        <v>74128661</v>
      </c>
      <c r="B3179" s="1011" t="s">
        <v>2415</v>
      </c>
      <c r="C3179" s="1011" t="s">
        <v>1326</v>
      </c>
      <c r="D3179" s="1011" t="s">
        <v>1</v>
      </c>
      <c r="E3179" s="1011" t="s">
        <v>135</v>
      </c>
      <c r="F3179" s="1011" t="s">
        <v>14</v>
      </c>
      <c r="G3179" s="1011" t="s">
        <v>14</v>
      </c>
      <c r="H3179" s="1011" t="s">
        <v>91</v>
      </c>
      <c r="I3179" s="1011" t="s">
        <v>2416</v>
      </c>
      <c r="J3179" s="1011" t="s">
        <v>2417</v>
      </c>
      <c r="K3179" s="1011" t="s">
        <v>1329</v>
      </c>
      <c r="L3179" s="1011" t="s">
        <v>47</v>
      </c>
      <c r="M3179" s="1011" t="s">
        <v>198</v>
      </c>
      <c r="N3179" s="1011">
        <v>27</v>
      </c>
      <c r="O3179" s="1011">
        <v>0</v>
      </c>
      <c r="P3179" s="1011">
        <v>283</v>
      </c>
      <c r="Q3179" s="1011">
        <v>1200.33</v>
      </c>
      <c r="R3179" s="1011">
        <v>246.13</v>
      </c>
      <c r="S3179" s="1011">
        <v>64.27</v>
      </c>
      <c r="T3179" s="1011">
        <v>0</v>
      </c>
      <c r="U3179" s="1011">
        <v>0</v>
      </c>
      <c r="V3179" s="1011">
        <v>246.13</v>
      </c>
      <c r="W3179" s="1011" t="s">
        <v>2418</v>
      </c>
      <c r="X3179" s="1011" t="s">
        <v>1331</v>
      </c>
      <c r="Y3179" s="1011" t="s">
        <v>2419</v>
      </c>
      <c r="AA3179" s="1011" t="s">
        <v>2420</v>
      </c>
      <c r="AB3179" s="1011" t="s">
        <v>140</v>
      </c>
    </row>
    <row r="3180" spans="1:28" x14ac:dyDescent="0.25">
      <c r="A3180" s="1011">
        <v>23756901</v>
      </c>
      <c r="B3180" s="1011" t="s">
        <v>1553</v>
      </c>
      <c r="C3180" s="1011" t="s">
        <v>1326</v>
      </c>
      <c r="D3180" s="1011" t="s">
        <v>1</v>
      </c>
      <c r="E3180" s="1011" t="s">
        <v>135</v>
      </c>
      <c r="F3180" s="1011" t="s">
        <v>6</v>
      </c>
      <c r="G3180" s="1011" t="s">
        <v>6</v>
      </c>
      <c r="H3180" s="1011" t="s">
        <v>99</v>
      </c>
      <c r="I3180" s="1011" t="s">
        <v>1554</v>
      </c>
      <c r="J3180" s="1011" t="s">
        <v>1463</v>
      </c>
      <c r="K3180" s="1011" t="s">
        <v>1329</v>
      </c>
      <c r="L3180" s="1011" t="s">
        <v>47</v>
      </c>
      <c r="M3180" s="1011" t="s">
        <v>198</v>
      </c>
      <c r="N3180" s="1011">
        <v>418</v>
      </c>
      <c r="O3180" s="1011">
        <v>344</v>
      </c>
      <c r="P3180" s="1011">
        <v>8628</v>
      </c>
      <c r="Q3180" s="1011">
        <v>8543.75</v>
      </c>
      <c r="R3180" s="1011">
        <v>-1510.14</v>
      </c>
      <c r="S3180" s="1011">
        <v>2216.74656443</v>
      </c>
      <c r="T3180" s="1011">
        <v>0</v>
      </c>
      <c r="U3180" s="1011">
        <v>0</v>
      </c>
      <c r="V3180" s="1011">
        <v>-1510.14</v>
      </c>
      <c r="W3180" s="1011" t="s">
        <v>1464</v>
      </c>
      <c r="X3180" s="1011" t="s">
        <v>1331</v>
      </c>
      <c r="Y3180" s="1011" t="s">
        <v>1555</v>
      </c>
      <c r="AA3180" s="1011" t="s">
        <v>1556</v>
      </c>
      <c r="AB3180" s="1011" t="s">
        <v>140</v>
      </c>
    </row>
    <row r="3181" spans="1:28" x14ac:dyDescent="0.25">
      <c r="A3181" s="1011">
        <v>24146680</v>
      </c>
      <c r="B3181" s="1011" t="s">
        <v>1993</v>
      </c>
      <c r="C3181" s="1011" t="s">
        <v>1326</v>
      </c>
      <c r="D3181" s="1011" t="s">
        <v>1</v>
      </c>
      <c r="E3181" s="1011" t="s">
        <v>135</v>
      </c>
      <c r="F3181" s="1011" t="s">
        <v>38</v>
      </c>
      <c r="G3181" s="1011" t="s">
        <v>38</v>
      </c>
      <c r="H3181" s="1011" t="s">
        <v>102</v>
      </c>
      <c r="I3181" s="1011" t="s">
        <v>1994</v>
      </c>
      <c r="J3181" s="1011" t="s">
        <v>1499</v>
      </c>
      <c r="K3181" s="1011" t="s">
        <v>1329</v>
      </c>
      <c r="L3181" s="1011" t="s">
        <v>47</v>
      </c>
      <c r="M3181" s="1011" t="s">
        <v>198</v>
      </c>
      <c r="N3181" s="1011">
        <v>303</v>
      </c>
      <c r="O3181" s="1011">
        <v>182</v>
      </c>
      <c r="P3181" s="1011">
        <v>5553.7</v>
      </c>
      <c r="Q3181" s="1011">
        <v>9610.66</v>
      </c>
      <c r="R3181" s="1011">
        <v>101.19</v>
      </c>
      <c r="S3181" s="1011">
        <v>3249.47663698</v>
      </c>
      <c r="T3181" s="1011">
        <v>0</v>
      </c>
      <c r="U3181" s="1011">
        <v>710.5</v>
      </c>
      <c r="V3181" s="1011">
        <v>811.69</v>
      </c>
      <c r="W3181" s="1011" t="s">
        <v>1361</v>
      </c>
      <c r="X3181" s="1011" t="s">
        <v>1331</v>
      </c>
      <c r="Y3181" s="1011" t="s">
        <v>1995</v>
      </c>
      <c r="AA3181" s="1011" t="s">
        <v>1996</v>
      </c>
      <c r="AB3181" s="1011" t="s">
        <v>140</v>
      </c>
    </row>
    <row r="3182" spans="1:28" x14ac:dyDescent="0.25">
      <c r="A3182" s="1011">
        <v>74237348</v>
      </c>
      <c r="B3182" s="1011" t="s">
        <v>1765</v>
      </c>
      <c r="C3182" s="1011" t="s">
        <v>1326</v>
      </c>
      <c r="D3182" s="1011" t="s">
        <v>1</v>
      </c>
      <c r="E3182" s="1011" t="s">
        <v>135</v>
      </c>
      <c r="F3182" s="1011" t="s">
        <v>69</v>
      </c>
      <c r="G3182" s="1011" t="s">
        <v>69</v>
      </c>
      <c r="H3182" s="1011" t="s">
        <v>99</v>
      </c>
      <c r="I3182" s="1011" t="s">
        <v>1766</v>
      </c>
      <c r="J3182" s="1011" t="s">
        <v>1767</v>
      </c>
      <c r="K3182" s="1011" t="s">
        <v>1329</v>
      </c>
      <c r="L3182" s="1011" t="s">
        <v>47</v>
      </c>
      <c r="M3182" s="1011" t="s">
        <v>198</v>
      </c>
      <c r="N3182" s="1011">
        <v>689</v>
      </c>
      <c r="O3182" s="1011">
        <v>560</v>
      </c>
      <c r="P3182" s="1011">
        <v>14553.7</v>
      </c>
      <c r="Q3182" s="1011">
        <v>29161.57</v>
      </c>
      <c r="R3182" s="1011">
        <v>3598.95</v>
      </c>
      <c r="S3182" s="1011">
        <v>5025.7816918899998</v>
      </c>
      <c r="T3182" s="1011">
        <v>0</v>
      </c>
      <c r="U3182" s="1011">
        <v>0</v>
      </c>
      <c r="V3182" s="1011">
        <v>3598.95</v>
      </c>
      <c r="W3182" s="1011" t="s">
        <v>1768</v>
      </c>
      <c r="X3182" s="1011" t="s">
        <v>1331</v>
      </c>
      <c r="Y3182" s="1011" t="s">
        <v>1769</v>
      </c>
      <c r="AA3182" s="1011" t="s">
        <v>1770</v>
      </c>
      <c r="AB3182" s="1011" t="s">
        <v>140</v>
      </c>
    </row>
    <row r="3183" spans="1:28" x14ac:dyDescent="0.25">
      <c r="A3183" s="1011">
        <v>73754913</v>
      </c>
      <c r="B3183" s="1011" t="s">
        <v>1778</v>
      </c>
      <c r="C3183" s="1011" t="s">
        <v>1326</v>
      </c>
      <c r="D3183" s="1011" t="s">
        <v>1</v>
      </c>
      <c r="E3183" s="1011" t="s">
        <v>135</v>
      </c>
      <c r="F3183" s="1011" t="s">
        <v>0</v>
      </c>
      <c r="G3183" s="1011" t="s">
        <v>0</v>
      </c>
      <c r="H3183" s="1011" t="s">
        <v>91</v>
      </c>
      <c r="I3183" s="1011" t="s">
        <v>1779</v>
      </c>
      <c r="J3183" s="1011" t="s">
        <v>1780</v>
      </c>
      <c r="K3183" s="1011" t="s">
        <v>1329</v>
      </c>
      <c r="L3183" s="1011" t="s">
        <v>47</v>
      </c>
      <c r="M3183" s="1011" t="s">
        <v>198</v>
      </c>
      <c r="N3183" s="1011">
        <v>600</v>
      </c>
      <c r="O3183" s="1011">
        <v>323</v>
      </c>
      <c r="P3183" s="1011">
        <v>35320.720000000001</v>
      </c>
      <c r="Q3183" s="1011">
        <v>58425.7</v>
      </c>
      <c r="R3183" s="1011">
        <v>7011.21</v>
      </c>
      <c r="S3183" s="1011">
        <v>2905.4579625299998</v>
      </c>
      <c r="T3183" s="1011">
        <v>0</v>
      </c>
      <c r="U3183" s="1011">
        <v>0</v>
      </c>
      <c r="V3183" s="1011">
        <v>7011.21</v>
      </c>
      <c r="W3183" s="1011" t="s">
        <v>1781</v>
      </c>
      <c r="X3183" s="1011" t="s">
        <v>1331</v>
      </c>
      <c r="Y3183" s="1011" t="s">
        <v>1782</v>
      </c>
      <c r="AA3183" s="1011" t="s">
        <v>1783</v>
      </c>
      <c r="AB3183" s="1011" t="s">
        <v>140</v>
      </c>
    </row>
    <row r="3184" spans="1:28" x14ac:dyDescent="0.25">
      <c r="A3184" s="1011">
        <v>74055294</v>
      </c>
      <c r="B3184" s="1011" t="s">
        <v>1640</v>
      </c>
      <c r="C3184" s="1011" t="s">
        <v>1326</v>
      </c>
      <c r="D3184" s="1011" t="s">
        <v>1</v>
      </c>
      <c r="E3184" s="1011" t="s">
        <v>135</v>
      </c>
      <c r="F3184" s="1011" t="s">
        <v>36</v>
      </c>
      <c r="G3184" s="1011" t="s">
        <v>36</v>
      </c>
      <c r="H3184" s="1011" t="s">
        <v>98</v>
      </c>
      <c r="I3184" s="1011" t="s">
        <v>1641</v>
      </c>
      <c r="J3184" s="1011" t="s">
        <v>1642</v>
      </c>
      <c r="K3184" s="1011" t="s">
        <v>1329</v>
      </c>
      <c r="L3184" s="1011" t="s">
        <v>47</v>
      </c>
      <c r="M3184" s="1011" t="s">
        <v>198</v>
      </c>
      <c r="N3184" s="1011">
        <v>18</v>
      </c>
      <c r="O3184" s="1011">
        <v>18</v>
      </c>
      <c r="P3184" s="1011">
        <v>428.66</v>
      </c>
      <c r="Q3184" s="1011">
        <v>971.95</v>
      </c>
      <c r="R3184" s="1011">
        <v>266.51</v>
      </c>
      <c r="S3184" s="1011">
        <v>176.95757413999999</v>
      </c>
      <c r="T3184" s="1011">
        <v>0</v>
      </c>
      <c r="U3184" s="1011">
        <v>0</v>
      </c>
      <c r="V3184" s="1011">
        <v>266.51</v>
      </c>
      <c r="W3184" s="1011" t="s">
        <v>1643</v>
      </c>
      <c r="X3184" s="1011" t="s">
        <v>1331</v>
      </c>
      <c r="Y3184" s="1011" t="s">
        <v>1644</v>
      </c>
      <c r="AA3184" s="1011" t="s">
        <v>1645</v>
      </c>
      <c r="AB3184" s="1011" t="s">
        <v>140</v>
      </c>
    </row>
    <row r="3185" spans="1:28" x14ac:dyDescent="0.25">
      <c r="A3185" s="1011">
        <v>14141360</v>
      </c>
      <c r="B3185" s="1011" t="s">
        <v>1674</v>
      </c>
      <c r="C3185" s="1011" t="s">
        <v>1326</v>
      </c>
      <c r="D3185" s="1011" t="s">
        <v>1</v>
      </c>
      <c r="E3185" s="1011" t="s">
        <v>135</v>
      </c>
      <c r="F3185" s="1011" t="s">
        <v>14</v>
      </c>
      <c r="G3185" s="1011" t="s">
        <v>14</v>
      </c>
      <c r="H3185" s="1011" t="s">
        <v>98</v>
      </c>
      <c r="I3185" s="1011" t="s">
        <v>1675</v>
      </c>
      <c r="J3185" s="1011" t="s">
        <v>1676</v>
      </c>
      <c r="K3185" s="1011" t="s">
        <v>1329</v>
      </c>
      <c r="L3185" s="1011" t="s">
        <v>47</v>
      </c>
      <c r="M3185" s="1011" t="s">
        <v>198</v>
      </c>
      <c r="N3185" s="1011">
        <v>120.25</v>
      </c>
      <c r="O3185" s="1011">
        <v>89.25</v>
      </c>
      <c r="P3185" s="1011">
        <v>2585.11</v>
      </c>
      <c r="Q3185" s="1011">
        <v>2542.7600000000002</v>
      </c>
      <c r="R3185" s="1011">
        <v>83.87</v>
      </c>
      <c r="S3185" s="1011">
        <v>387.68811350999999</v>
      </c>
      <c r="T3185" s="1011">
        <v>0</v>
      </c>
      <c r="U3185" s="1011">
        <v>0</v>
      </c>
      <c r="V3185" s="1011">
        <v>83.87</v>
      </c>
      <c r="W3185" s="1011" t="s">
        <v>47</v>
      </c>
      <c r="X3185" s="1011" t="s">
        <v>1331</v>
      </c>
      <c r="Y3185" s="1011" t="s">
        <v>1677</v>
      </c>
      <c r="AA3185" s="1011" t="s">
        <v>1678</v>
      </c>
      <c r="AB3185" s="1011" t="s">
        <v>140</v>
      </c>
    </row>
    <row r="3186" spans="1:28" x14ac:dyDescent="0.25">
      <c r="A3186" s="1011">
        <v>3756756</v>
      </c>
      <c r="B3186" s="1011" t="s">
        <v>2514</v>
      </c>
      <c r="C3186" s="1011" t="s">
        <v>1326</v>
      </c>
      <c r="D3186" s="1011" t="s">
        <v>113</v>
      </c>
      <c r="E3186" s="1011" t="s">
        <v>135</v>
      </c>
      <c r="F3186" s="1011" t="s">
        <v>267</v>
      </c>
      <c r="G3186" s="1011" t="s">
        <v>1687</v>
      </c>
      <c r="H3186" s="1011" t="s">
        <v>89</v>
      </c>
      <c r="I3186" s="1011" t="s">
        <v>2515</v>
      </c>
      <c r="J3186" s="1011" t="s">
        <v>2516</v>
      </c>
      <c r="K3186" s="1011" t="s">
        <v>1329</v>
      </c>
      <c r="L3186" s="1011" t="s">
        <v>47</v>
      </c>
      <c r="M3186" s="1011" t="s">
        <v>198</v>
      </c>
      <c r="N3186" s="1011">
        <v>29</v>
      </c>
      <c r="O3186" s="1011">
        <v>8</v>
      </c>
      <c r="P3186" s="1011">
        <v>290</v>
      </c>
      <c r="Q3186" s="1011">
        <v>1111.3499999999999</v>
      </c>
      <c r="R3186" s="1011">
        <v>366.43017811999999</v>
      </c>
      <c r="S3186" s="1011">
        <v>74.755151620000007</v>
      </c>
      <c r="T3186" s="1011">
        <v>1.7812000000000001E-4</v>
      </c>
      <c r="U3186" s="1011">
        <v>0</v>
      </c>
      <c r="V3186" s="1011">
        <v>366.43</v>
      </c>
      <c r="W3186" s="1011" t="s">
        <v>2517</v>
      </c>
      <c r="X3186" s="1011" t="s">
        <v>1331</v>
      </c>
      <c r="Y3186" s="1011" t="s">
        <v>2518</v>
      </c>
      <c r="AA3186" s="1011" t="s">
        <v>2519</v>
      </c>
      <c r="AB3186" s="1011" t="s">
        <v>140</v>
      </c>
    </row>
    <row r="3187" spans="1:28" x14ac:dyDescent="0.25">
      <c r="A3187" s="1011">
        <v>44097343</v>
      </c>
      <c r="B3187" s="1011" t="s">
        <v>1686</v>
      </c>
      <c r="C3187" s="1011" t="s">
        <v>417</v>
      </c>
      <c r="D3187" s="1011" t="s">
        <v>113</v>
      </c>
      <c r="E3187" s="1011" t="s">
        <v>135</v>
      </c>
      <c r="F3187" s="1011" t="s">
        <v>267</v>
      </c>
      <c r="G3187" s="1011" t="s">
        <v>1687</v>
      </c>
      <c r="H3187" s="1011" t="s">
        <v>95</v>
      </c>
      <c r="I3187" s="1011" t="s">
        <v>1688</v>
      </c>
      <c r="J3187" s="1011" t="s">
        <v>1416</v>
      </c>
      <c r="K3187" s="1011" t="s">
        <v>1329</v>
      </c>
      <c r="L3187" s="1011" t="s">
        <v>47</v>
      </c>
      <c r="M3187" s="1011" t="s">
        <v>198</v>
      </c>
      <c r="N3187" s="1011">
        <v>207.0916</v>
      </c>
      <c r="O3187" s="1011">
        <v>183.99160000000001</v>
      </c>
      <c r="P3187" s="1011">
        <v>2049.36</v>
      </c>
      <c r="Q3187" s="1011">
        <v>8537.51</v>
      </c>
      <c r="R3187" s="1011">
        <v>2504.2986942399998</v>
      </c>
      <c r="S3187" s="1011">
        <v>2146.3816745099998</v>
      </c>
      <c r="T3187" s="1011">
        <v>11.308694239999999</v>
      </c>
      <c r="U3187" s="1011">
        <v>0</v>
      </c>
      <c r="V3187" s="1011">
        <v>2504.33</v>
      </c>
      <c r="W3187" s="1011" t="s">
        <v>1397</v>
      </c>
      <c r="X3187" s="1011" t="s">
        <v>1331</v>
      </c>
      <c r="Y3187" s="1011" t="s">
        <v>1689</v>
      </c>
      <c r="AA3187" s="1011" t="s">
        <v>1690</v>
      </c>
      <c r="AB3187" s="1011" t="s">
        <v>140</v>
      </c>
    </row>
    <row r="3188" spans="1:28" x14ac:dyDescent="0.25">
      <c r="A3188" s="1011">
        <v>14284871</v>
      </c>
      <c r="B3188" s="1011" t="s">
        <v>1508</v>
      </c>
      <c r="C3188" s="1011" t="s">
        <v>1326</v>
      </c>
      <c r="D3188" s="1011" t="s">
        <v>1</v>
      </c>
      <c r="E3188" s="1011" t="s">
        <v>135</v>
      </c>
      <c r="F3188" s="1011" t="s">
        <v>6</v>
      </c>
      <c r="G3188" s="1011" t="s">
        <v>6</v>
      </c>
      <c r="H3188" s="1011" t="s">
        <v>99</v>
      </c>
      <c r="I3188" s="1011" t="s">
        <v>1509</v>
      </c>
      <c r="J3188" s="1011" t="s">
        <v>1510</v>
      </c>
      <c r="K3188" s="1011" t="s">
        <v>1329</v>
      </c>
      <c r="L3188" s="1011" t="s">
        <v>47</v>
      </c>
      <c r="M3188" s="1011" t="s">
        <v>198</v>
      </c>
      <c r="N3188" s="1011">
        <v>174</v>
      </c>
      <c r="O3188" s="1011">
        <v>119</v>
      </c>
      <c r="P3188" s="1011">
        <v>4328</v>
      </c>
      <c r="Q3188" s="1011">
        <v>4614.67</v>
      </c>
      <c r="R3188" s="1011">
        <v>-61.08</v>
      </c>
      <c r="S3188" s="1011">
        <v>835.16781778999996</v>
      </c>
      <c r="T3188" s="1011">
        <v>0</v>
      </c>
      <c r="U3188" s="1011">
        <v>189.7</v>
      </c>
      <c r="V3188" s="1011">
        <v>128.62</v>
      </c>
      <c r="W3188" s="1011" t="s">
        <v>1511</v>
      </c>
      <c r="X3188" s="1011" t="s">
        <v>1331</v>
      </c>
      <c r="Y3188" s="1011" t="s">
        <v>1512</v>
      </c>
      <c r="AA3188" s="1011" t="s">
        <v>1513</v>
      </c>
      <c r="AB3188" s="1011" t="s">
        <v>140</v>
      </c>
    </row>
    <row r="3189" spans="1:28" x14ac:dyDescent="0.25">
      <c r="A3189" s="1011">
        <v>14091128</v>
      </c>
      <c r="B3189" s="1011" t="s">
        <v>2345</v>
      </c>
      <c r="C3189" s="1011" t="s">
        <v>1326</v>
      </c>
      <c r="D3189" s="1011" t="s">
        <v>1</v>
      </c>
      <c r="E3189" s="1011" t="s">
        <v>135</v>
      </c>
      <c r="F3189" s="1011" t="s">
        <v>14</v>
      </c>
      <c r="G3189" s="1011" t="s">
        <v>14</v>
      </c>
      <c r="H3189" s="1011" t="s">
        <v>98</v>
      </c>
      <c r="I3189" s="1011" t="s">
        <v>2261</v>
      </c>
      <c r="J3189" s="1011" t="s">
        <v>1445</v>
      </c>
      <c r="K3189" s="1011" t="s">
        <v>1329</v>
      </c>
      <c r="L3189" s="1011" t="s">
        <v>47</v>
      </c>
      <c r="M3189" s="1011" t="s">
        <v>198</v>
      </c>
      <c r="N3189" s="1011">
        <v>25.861000000000001</v>
      </c>
      <c r="O3189" s="1011">
        <v>17.861000000000001</v>
      </c>
      <c r="P3189" s="1011">
        <v>504.54</v>
      </c>
      <c r="Q3189" s="1011">
        <v>1143.49</v>
      </c>
      <c r="R3189" s="1011">
        <v>289.83999999999997</v>
      </c>
      <c r="S3189" s="1011">
        <v>153.32314968</v>
      </c>
      <c r="T3189" s="1011">
        <v>0</v>
      </c>
      <c r="U3189" s="1011">
        <v>0</v>
      </c>
      <c r="V3189" s="1011">
        <v>289.83999999999997</v>
      </c>
      <c r="W3189" s="1011" t="s">
        <v>1446</v>
      </c>
      <c r="X3189" s="1011" t="s">
        <v>1331</v>
      </c>
      <c r="Y3189" s="1011" t="s">
        <v>2346</v>
      </c>
      <c r="AA3189" s="1011" t="s">
        <v>2347</v>
      </c>
      <c r="AB3189" s="1011" t="s">
        <v>140</v>
      </c>
    </row>
    <row r="3190" spans="1:28" x14ac:dyDescent="0.25">
      <c r="A3190" s="1011">
        <v>24008617</v>
      </c>
      <c r="B3190" s="1011" t="s">
        <v>2475</v>
      </c>
      <c r="C3190" s="1011" t="s">
        <v>1326</v>
      </c>
      <c r="D3190" s="1011" t="s">
        <v>1</v>
      </c>
      <c r="E3190" s="1011" t="s">
        <v>135</v>
      </c>
      <c r="F3190" s="1011" t="s">
        <v>34</v>
      </c>
      <c r="G3190" s="1011" t="s">
        <v>34</v>
      </c>
      <c r="H3190" s="1011" t="s">
        <v>529</v>
      </c>
      <c r="I3190" s="1011" t="s">
        <v>1688</v>
      </c>
      <c r="J3190" s="1011" t="s">
        <v>1416</v>
      </c>
      <c r="K3190" s="1011" t="s">
        <v>1329</v>
      </c>
      <c r="L3190" s="1011" t="s">
        <v>47</v>
      </c>
      <c r="M3190" s="1011" t="s">
        <v>198</v>
      </c>
      <c r="N3190" s="1011">
        <v>72</v>
      </c>
      <c r="O3190" s="1011">
        <v>55</v>
      </c>
      <c r="P3190" s="1011">
        <v>1179.46</v>
      </c>
      <c r="Q3190" s="1011">
        <v>6484.1</v>
      </c>
      <c r="R3190" s="1011">
        <v>920.99000154999999</v>
      </c>
      <c r="S3190" s="1011">
        <v>1041.93695265</v>
      </c>
      <c r="T3190" s="1011">
        <v>1.55E-6</v>
      </c>
      <c r="U3190" s="1011">
        <v>0</v>
      </c>
      <c r="V3190" s="1011">
        <v>920.99</v>
      </c>
      <c r="W3190" s="1011" t="s">
        <v>1397</v>
      </c>
      <c r="X3190" s="1011" t="s">
        <v>1331</v>
      </c>
      <c r="Y3190" s="1011" t="s">
        <v>2476</v>
      </c>
      <c r="AA3190" s="1011" t="s">
        <v>2477</v>
      </c>
      <c r="AB3190" s="1011" t="s">
        <v>140</v>
      </c>
    </row>
    <row r="3191" spans="1:28" x14ac:dyDescent="0.25">
      <c r="A3191" s="1011">
        <v>44114049</v>
      </c>
      <c r="B3191" s="1011" t="s">
        <v>2547</v>
      </c>
      <c r="C3191" s="1011" t="s">
        <v>1326</v>
      </c>
      <c r="D3191" s="1011" t="s">
        <v>1</v>
      </c>
      <c r="E3191" s="1011" t="s">
        <v>135</v>
      </c>
      <c r="F3191" s="1011" t="s">
        <v>15</v>
      </c>
      <c r="G3191" s="1011" t="s">
        <v>15</v>
      </c>
      <c r="H3191" s="1011" t="s">
        <v>94</v>
      </c>
      <c r="I3191" s="1011" t="s">
        <v>2548</v>
      </c>
      <c r="J3191" s="1011" t="s">
        <v>1499</v>
      </c>
      <c r="K3191" s="1011" t="s">
        <v>1329</v>
      </c>
      <c r="L3191" s="1011" t="s">
        <v>47</v>
      </c>
      <c r="M3191" s="1011" t="s">
        <v>198</v>
      </c>
      <c r="N3191" s="1011">
        <v>1145.75</v>
      </c>
      <c r="O3191" s="1011">
        <v>354.75</v>
      </c>
      <c r="P3191" s="1011">
        <v>22829.55</v>
      </c>
      <c r="Q3191" s="1011">
        <v>28058.99</v>
      </c>
      <c r="R3191" s="1011">
        <v>4015.96</v>
      </c>
      <c r="S3191" s="1011">
        <v>3545.22285633</v>
      </c>
      <c r="T3191" s="1011">
        <v>0</v>
      </c>
      <c r="U3191" s="1011">
        <v>0</v>
      </c>
      <c r="V3191" s="1011">
        <v>4015.96</v>
      </c>
      <c r="W3191" s="1011" t="s">
        <v>1361</v>
      </c>
      <c r="X3191" s="1011" t="s">
        <v>1331</v>
      </c>
      <c r="Y3191" s="1011" t="s">
        <v>2549</v>
      </c>
      <c r="AA3191" s="1011" t="s">
        <v>2550</v>
      </c>
      <c r="AB3191" s="1011" t="s">
        <v>140</v>
      </c>
    </row>
    <row r="3192" spans="1:28" x14ac:dyDescent="0.25">
      <c r="A3192" s="1011">
        <v>74253238</v>
      </c>
      <c r="B3192" s="1011" t="s">
        <v>2373</v>
      </c>
      <c r="C3192" s="1011" t="s">
        <v>1326</v>
      </c>
      <c r="D3192" s="1011" t="s">
        <v>1</v>
      </c>
      <c r="E3192" s="1011" t="s">
        <v>135</v>
      </c>
      <c r="F3192" s="1011" t="s">
        <v>69</v>
      </c>
      <c r="G3192" s="1011" t="s">
        <v>69</v>
      </c>
      <c r="H3192" s="1011" t="s">
        <v>97</v>
      </c>
      <c r="I3192" s="1011" t="s">
        <v>2374</v>
      </c>
      <c r="J3192" s="1011" t="s">
        <v>1328</v>
      </c>
      <c r="K3192" s="1011" t="s">
        <v>1329</v>
      </c>
      <c r="L3192" s="1011" t="s">
        <v>47</v>
      </c>
      <c r="M3192" s="1011" t="s">
        <v>198</v>
      </c>
      <c r="N3192" s="1011">
        <v>800.83280000000002</v>
      </c>
      <c r="O3192" s="1011">
        <v>334.74939999999998</v>
      </c>
      <c r="P3192" s="1011">
        <v>16209.64</v>
      </c>
      <c r="Q3192" s="1011">
        <v>23538.87</v>
      </c>
      <c r="R3192" s="1011">
        <v>3480.4605728900001</v>
      </c>
      <c r="S3192" s="1011">
        <v>3098.78724014</v>
      </c>
      <c r="T3192" s="1011">
        <v>-0.36942711</v>
      </c>
      <c r="U3192" s="1011">
        <v>0</v>
      </c>
      <c r="V3192" s="1011">
        <v>3480.83</v>
      </c>
      <c r="W3192" s="1011" t="s">
        <v>1330</v>
      </c>
      <c r="X3192" s="1011" t="s">
        <v>1331</v>
      </c>
      <c r="Y3192" s="1011" t="s">
        <v>2375</v>
      </c>
      <c r="AA3192" s="1011" t="s">
        <v>2376</v>
      </c>
      <c r="AB3192" s="1011" t="s">
        <v>140</v>
      </c>
    </row>
    <row r="3193" spans="1:28" x14ac:dyDescent="0.25">
      <c r="A3193" s="1011">
        <v>64042203</v>
      </c>
      <c r="B3193" s="1011" t="s">
        <v>1532</v>
      </c>
      <c r="C3193" s="1011" t="s">
        <v>1326</v>
      </c>
      <c r="D3193" s="1011" t="s">
        <v>1</v>
      </c>
      <c r="E3193" s="1011" t="s">
        <v>135</v>
      </c>
      <c r="F3193" s="1011" t="s">
        <v>20</v>
      </c>
      <c r="G3193" s="1011" t="s">
        <v>20</v>
      </c>
      <c r="H3193" s="1011" t="s">
        <v>90</v>
      </c>
      <c r="I3193" s="1011" t="s">
        <v>1533</v>
      </c>
      <c r="J3193" s="1011" t="s">
        <v>1534</v>
      </c>
      <c r="K3193" s="1011" t="s">
        <v>1329</v>
      </c>
      <c r="L3193" s="1011" t="s">
        <v>47</v>
      </c>
      <c r="M3193" s="1011" t="s">
        <v>198</v>
      </c>
      <c r="N3193" s="1011">
        <v>506</v>
      </c>
      <c r="O3193" s="1011">
        <v>506</v>
      </c>
      <c r="P3193" s="1011">
        <v>17300</v>
      </c>
      <c r="Q3193" s="1011">
        <v>22671.83</v>
      </c>
      <c r="R3193" s="1011">
        <v>269.26</v>
      </c>
      <c r="S3193" s="1011">
        <v>2983.2549737700001</v>
      </c>
      <c r="T3193" s="1011">
        <v>0</v>
      </c>
      <c r="U3193" s="1011">
        <v>0</v>
      </c>
      <c r="V3193" s="1011">
        <v>269.26</v>
      </c>
      <c r="W3193" s="1011" t="s">
        <v>1535</v>
      </c>
      <c r="X3193" s="1011" t="s">
        <v>1331</v>
      </c>
      <c r="Y3193" s="1011" t="s">
        <v>1536</v>
      </c>
      <c r="AA3193" s="1011" t="s">
        <v>1537</v>
      </c>
      <c r="AB3193" s="1011" t="s">
        <v>140</v>
      </c>
    </row>
    <row r="3194" spans="1:28" x14ac:dyDescent="0.25">
      <c r="A3194" s="1011">
        <v>54253646</v>
      </c>
      <c r="B3194" s="1011" t="s">
        <v>1745</v>
      </c>
      <c r="C3194" s="1011" t="s">
        <v>1326</v>
      </c>
      <c r="D3194" s="1011" t="s">
        <v>1</v>
      </c>
      <c r="E3194" s="1011" t="s">
        <v>135</v>
      </c>
      <c r="F3194" s="1011" t="s">
        <v>6</v>
      </c>
      <c r="G3194" s="1011" t="s">
        <v>6</v>
      </c>
      <c r="H3194" s="1011" t="s">
        <v>102</v>
      </c>
      <c r="I3194" s="1011" t="s">
        <v>1746</v>
      </c>
      <c r="J3194" s="1011" t="s">
        <v>1405</v>
      </c>
      <c r="K3194" s="1011" t="s">
        <v>1329</v>
      </c>
      <c r="L3194" s="1011" t="s">
        <v>47</v>
      </c>
      <c r="M3194" s="1011" t="s">
        <v>198</v>
      </c>
      <c r="N3194" s="1011">
        <v>30.2</v>
      </c>
      <c r="O3194" s="1011">
        <v>17</v>
      </c>
      <c r="P3194" s="1011">
        <v>825.88</v>
      </c>
      <c r="Q3194" s="1011">
        <v>2139.6</v>
      </c>
      <c r="R3194" s="1011">
        <v>134.17679903000001</v>
      </c>
      <c r="S3194" s="1011">
        <v>220.80302103</v>
      </c>
      <c r="T3194" s="1011">
        <v>9.6167990299999992</v>
      </c>
      <c r="U3194" s="1011">
        <v>0</v>
      </c>
      <c r="V3194" s="1011">
        <v>124.56</v>
      </c>
      <c r="W3194" s="1011" t="s">
        <v>1406</v>
      </c>
      <c r="X3194" s="1011" t="s">
        <v>1331</v>
      </c>
      <c r="Y3194" s="1011" t="s">
        <v>1747</v>
      </c>
      <c r="Z3194" s="1011" t="s">
        <v>1748</v>
      </c>
      <c r="AA3194" s="1011" t="s">
        <v>1749</v>
      </c>
      <c r="AB3194" s="1011" t="s">
        <v>140</v>
      </c>
    </row>
    <row r="3195" spans="1:28" x14ac:dyDescent="0.25">
      <c r="A3195" s="1011">
        <v>24015307</v>
      </c>
      <c r="B3195" s="1011" t="s">
        <v>2511</v>
      </c>
      <c r="C3195" s="1011" t="s">
        <v>1326</v>
      </c>
      <c r="D3195" s="1011" t="s">
        <v>1</v>
      </c>
      <c r="E3195" s="1011" t="s">
        <v>135</v>
      </c>
      <c r="F3195" s="1011" t="s">
        <v>34</v>
      </c>
      <c r="G3195" s="1011" t="s">
        <v>34</v>
      </c>
      <c r="H3195" s="1011" t="s">
        <v>96</v>
      </c>
      <c r="I3195" s="1011" t="s">
        <v>1816</v>
      </c>
      <c r="J3195" s="1011" t="s">
        <v>1817</v>
      </c>
      <c r="K3195" s="1011" t="s">
        <v>1329</v>
      </c>
      <c r="L3195" s="1011" t="s">
        <v>47</v>
      </c>
      <c r="M3195" s="1011" t="s">
        <v>198</v>
      </c>
      <c r="N3195" s="1011">
        <v>29</v>
      </c>
      <c r="O3195" s="1011">
        <v>19</v>
      </c>
      <c r="P3195" s="1011">
        <v>137.56</v>
      </c>
      <c r="Q3195" s="1011">
        <v>830.29</v>
      </c>
      <c r="R3195" s="1011">
        <v>279.39</v>
      </c>
      <c r="S3195" s="1011">
        <v>162.79976009000001</v>
      </c>
      <c r="T3195" s="1011">
        <v>0</v>
      </c>
      <c r="U3195" s="1011">
        <v>0</v>
      </c>
      <c r="V3195" s="1011">
        <v>279.39</v>
      </c>
      <c r="W3195" s="1011" t="s">
        <v>1818</v>
      </c>
      <c r="X3195" s="1011" t="s">
        <v>1331</v>
      </c>
      <c r="Y3195" s="1011" t="s">
        <v>2512</v>
      </c>
      <c r="AA3195" s="1011" t="s">
        <v>2513</v>
      </c>
      <c r="AB3195" s="1011" t="s">
        <v>140</v>
      </c>
    </row>
    <row r="3196" spans="1:28" x14ac:dyDescent="0.25">
      <c r="A3196" s="1011">
        <v>34148098</v>
      </c>
      <c r="B3196" s="1011" t="s">
        <v>1393</v>
      </c>
      <c r="C3196" s="1011" t="s">
        <v>1326</v>
      </c>
      <c r="D3196" s="1011" t="s">
        <v>113</v>
      </c>
      <c r="E3196" s="1011" t="s">
        <v>135</v>
      </c>
      <c r="F3196" s="1011" t="s">
        <v>6</v>
      </c>
      <c r="G3196" s="1011" t="s">
        <v>6</v>
      </c>
      <c r="H3196" s="1011" t="s">
        <v>91</v>
      </c>
      <c r="I3196" s="1011" t="s">
        <v>1395</v>
      </c>
      <c r="J3196" s="1011" t="s">
        <v>1396</v>
      </c>
      <c r="K3196" s="1011" t="s">
        <v>1329</v>
      </c>
      <c r="L3196" s="1011" t="s">
        <v>47</v>
      </c>
      <c r="M3196" s="1011" t="s">
        <v>198</v>
      </c>
      <c r="N3196" s="1011">
        <v>45</v>
      </c>
      <c r="O3196" s="1011">
        <v>34</v>
      </c>
      <c r="P3196" s="1011">
        <v>1189.67</v>
      </c>
      <c r="Q3196" s="1011">
        <v>2651.96</v>
      </c>
      <c r="R3196" s="1011">
        <v>218.39</v>
      </c>
      <c r="S3196" s="1011">
        <v>290.61611532000001</v>
      </c>
      <c r="T3196" s="1011">
        <v>0</v>
      </c>
      <c r="U3196" s="1011">
        <v>0</v>
      </c>
      <c r="V3196" s="1011">
        <v>218.39</v>
      </c>
      <c r="W3196" s="1011" t="s">
        <v>1397</v>
      </c>
      <c r="X3196" s="1011" t="s">
        <v>1331</v>
      </c>
      <c r="Y3196" s="1011" t="s">
        <v>1398</v>
      </c>
      <c r="AA3196" s="1011" t="s">
        <v>1399</v>
      </c>
      <c r="AB3196" s="1011" t="s">
        <v>140</v>
      </c>
    </row>
    <row r="3197" spans="1:28" x14ac:dyDescent="0.25">
      <c r="A3197" s="1011">
        <v>83756460</v>
      </c>
      <c r="B3197" s="1011" t="s">
        <v>1761</v>
      </c>
      <c r="C3197" s="1011" t="s">
        <v>1326</v>
      </c>
      <c r="D3197" s="1011" t="s">
        <v>1</v>
      </c>
      <c r="E3197" s="1011" t="s">
        <v>135</v>
      </c>
      <c r="F3197" s="1011" t="s">
        <v>6</v>
      </c>
      <c r="G3197" s="1011" t="s">
        <v>6</v>
      </c>
      <c r="H3197" s="1011" t="s">
        <v>101</v>
      </c>
      <c r="I3197" s="1011" t="s">
        <v>1762</v>
      </c>
      <c r="J3197" s="1011" t="s">
        <v>1693</v>
      </c>
      <c r="K3197" s="1011" t="s">
        <v>1329</v>
      </c>
      <c r="L3197" s="1011" t="s">
        <v>47</v>
      </c>
      <c r="M3197" s="1011" t="s">
        <v>198</v>
      </c>
      <c r="N3197" s="1011">
        <v>41.333300000000001</v>
      </c>
      <c r="O3197" s="1011">
        <v>14.333299999999999</v>
      </c>
      <c r="P3197" s="1011">
        <v>1593.61</v>
      </c>
      <c r="Q3197" s="1011">
        <v>1772.4</v>
      </c>
      <c r="R3197" s="1011">
        <v>373.12</v>
      </c>
      <c r="S3197" s="1011">
        <v>172.51175623</v>
      </c>
      <c r="T3197" s="1011">
        <v>0</v>
      </c>
      <c r="U3197" s="1011">
        <v>0</v>
      </c>
      <c r="V3197" s="1011">
        <v>373.12</v>
      </c>
      <c r="W3197" s="1011" t="s">
        <v>1694</v>
      </c>
      <c r="X3197" s="1011" t="s">
        <v>1331</v>
      </c>
      <c r="Y3197" s="1011" t="s">
        <v>1763</v>
      </c>
      <c r="AA3197" s="1011" t="s">
        <v>1764</v>
      </c>
      <c r="AB3197" s="1011" t="s">
        <v>140</v>
      </c>
    </row>
    <row r="3198" spans="1:28" x14ac:dyDescent="0.25">
      <c r="A3198" s="1011">
        <v>24114548</v>
      </c>
      <c r="B3198" s="1011" t="s">
        <v>2567</v>
      </c>
      <c r="C3198" s="1011" t="s">
        <v>1326</v>
      </c>
      <c r="D3198" s="1011" t="s">
        <v>1</v>
      </c>
      <c r="E3198" s="1011" t="s">
        <v>135</v>
      </c>
      <c r="F3198" s="1011" t="s">
        <v>34</v>
      </c>
      <c r="G3198" s="1011" t="s">
        <v>34</v>
      </c>
      <c r="H3198" s="1011" t="s">
        <v>529</v>
      </c>
      <c r="I3198" s="1011" t="s">
        <v>2568</v>
      </c>
      <c r="J3198" s="1011" t="s">
        <v>1416</v>
      </c>
      <c r="K3198" s="1011" t="s">
        <v>1329</v>
      </c>
      <c r="L3198" s="1011" t="s">
        <v>47</v>
      </c>
      <c r="M3198" s="1011" t="s">
        <v>198</v>
      </c>
      <c r="N3198" s="1011">
        <v>213</v>
      </c>
      <c r="O3198" s="1011">
        <v>185</v>
      </c>
      <c r="P3198" s="1011">
        <v>9406.58</v>
      </c>
      <c r="Q3198" s="1011">
        <v>64596.34</v>
      </c>
      <c r="R3198" s="1011">
        <v>6931.0599479299999</v>
      </c>
      <c r="S3198" s="1011">
        <v>1310.4927409700001</v>
      </c>
      <c r="T3198" s="1011">
        <v>8.3199479299999997</v>
      </c>
      <c r="U3198" s="1011">
        <v>0</v>
      </c>
      <c r="V3198" s="1011">
        <v>6922.74</v>
      </c>
      <c r="W3198" s="1011" t="s">
        <v>1397</v>
      </c>
      <c r="X3198" s="1011" t="s">
        <v>1331</v>
      </c>
      <c r="Y3198" s="1011" t="s">
        <v>2569</v>
      </c>
      <c r="AA3198" s="1011" t="s">
        <v>2111</v>
      </c>
      <c r="AB3198" s="1011" t="s">
        <v>140</v>
      </c>
    </row>
    <row r="3199" spans="1:28" x14ac:dyDescent="0.25">
      <c r="A3199" s="1011">
        <v>24114548</v>
      </c>
      <c r="B3199" s="1011" t="s">
        <v>2567</v>
      </c>
      <c r="C3199" s="1011" t="s">
        <v>1326</v>
      </c>
      <c r="D3199" s="1011" t="s">
        <v>1</v>
      </c>
      <c r="E3199" s="1011" t="s">
        <v>135</v>
      </c>
      <c r="F3199" s="1011" t="s">
        <v>34</v>
      </c>
      <c r="G3199" s="1011" t="s">
        <v>34</v>
      </c>
      <c r="H3199" s="1011" t="s">
        <v>89</v>
      </c>
      <c r="I3199" s="1011" t="s">
        <v>2568</v>
      </c>
      <c r="J3199" s="1011" t="s">
        <v>1416</v>
      </c>
      <c r="K3199" s="1011" t="s">
        <v>1329</v>
      </c>
      <c r="L3199" s="1011" t="s">
        <v>47</v>
      </c>
      <c r="M3199" s="1011" t="s">
        <v>198</v>
      </c>
      <c r="N3199" s="1011">
        <v>51</v>
      </c>
      <c r="O3199" s="1011">
        <v>13</v>
      </c>
      <c r="P3199" s="1011">
        <v>460.04</v>
      </c>
      <c r="Q3199" s="1011">
        <v>1669.36</v>
      </c>
      <c r="R3199" s="1011">
        <v>218.83</v>
      </c>
      <c r="S3199" s="1011">
        <v>89.162419999999997</v>
      </c>
      <c r="T3199" s="1011">
        <v>0</v>
      </c>
      <c r="U3199" s="1011">
        <v>0</v>
      </c>
      <c r="V3199" s="1011">
        <v>218.83</v>
      </c>
      <c r="W3199" s="1011" t="s">
        <v>1397</v>
      </c>
      <c r="X3199" s="1011" t="s">
        <v>1331</v>
      </c>
      <c r="Y3199" s="1011" t="s">
        <v>2569</v>
      </c>
      <c r="AA3199" s="1011" t="s">
        <v>2111</v>
      </c>
      <c r="AB3199" s="1011" t="s">
        <v>140</v>
      </c>
    </row>
    <row r="3200" spans="1:28" x14ac:dyDescent="0.25">
      <c r="A3200" s="1011">
        <v>94235660</v>
      </c>
      <c r="B3200" s="1011" t="s">
        <v>2452</v>
      </c>
      <c r="C3200" s="1011" t="s">
        <v>1326</v>
      </c>
      <c r="D3200" s="1011" t="s">
        <v>1</v>
      </c>
      <c r="E3200" s="1011" t="s">
        <v>135</v>
      </c>
      <c r="F3200" s="1011" t="s">
        <v>62</v>
      </c>
      <c r="G3200" s="1011" t="s">
        <v>62</v>
      </c>
      <c r="H3200" s="1011" t="s">
        <v>88</v>
      </c>
      <c r="I3200" s="1011" t="s">
        <v>2453</v>
      </c>
      <c r="J3200" s="1011" t="s">
        <v>2454</v>
      </c>
      <c r="K3200" s="1011" t="s">
        <v>1329</v>
      </c>
      <c r="L3200" s="1011" t="s">
        <v>47</v>
      </c>
      <c r="M3200" s="1011" t="s">
        <v>198</v>
      </c>
      <c r="N3200" s="1011">
        <v>216</v>
      </c>
      <c r="O3200" s="1011">
        <v>34</v>
      </c>
      <c r="P3200" s="1011">
        <v>3056</v>
      </c>
      <c r="Q3200" s="1011">
        <v>6701.26</v>
      </c>
      <c r="R3200" s="1011">
        <v>430.65</v>
      </c>
      <c r="S3200" s="1011">
        <v>341.74287392999997</v>
      </c>
      <c r="T3200" s="1011">
        <v>0</v>
      </c>
      <c r="U3200" s="1011">
        <v>0</v>
      </c>
      <c r="V3200" s="1011">
        <v>430.65</v>
      </c>
      <c r="W3200" s="1011" t="s">
        <v>2455</v>
      </c>
      <c r="X3200" s="1011" t="s">
        <v>1331</v>
      </c>
      <c r="Y3200" s="1011" t="s">
        <v>2456</v>
      </c>
      <c r="AA3200" s="1011" t="s">
        <v>2457</v>
      </c>
      <c r="AB3200" s="1011" t="s">
        <v>140</v>
      </c>
    </row>
    <row r="3201" spans="1:28" x14ac:dyDescent="0.25">
      <c r="A3201" s="1011">
        <v>23936792</v>
      </c>
      <c r="B3201" s="1011" t="s">
        <v>2004</v>
      </c>
      <c r="C3201" s="1011" t="s">
        <v>417</v>
      </c>
      <c r="D3201" s="1011" t="s">
        <v>113</v>
      </c>
      <c r="E3201" s="1011" t="s">
        <v>135</v>
      </c>
      <c r="F3201" s="1011" t="s">
        <v>267</v>
      </c>
      <c r="G3201" s="1011" t="s">
        <v>1687</v>
      </c>
      <c r="H3201" s="1011" t="s">
        <v>90</v>
      </c>
      <c r="I3201" s="1011" t="s">
        <v>1656</v>
      </c>
      <c r="J3201" s="1011" t="s">
        <v>1657</v>
      </c>
      <c r="K3201" s="1011" t="s">
        <v>1329</v>
      </c>
      <c r="L3201" s="1011" t="s">
        <v>47</v>
      </c>
      <c r="M3201" s="1011" t="s">
        <v>198</v>
      </c>
      <c r="N3201" s="1011">
        <v>224</v>
      </c>
      <c r="O3201" s="1011">
        <v>224</v>
      </c>
      <c r="P3201" s="1011">
        <v>5788.07</v>
      </c>
      <c r="Q3201" s="1011">
        <v>12996.91</v>
      </c>
      <c r="R3201" s="1011">
        <v>1949.34</v>
      </c>
      <c r="S3201" s="1011">
        <v>1506.39327585</v>
      </c>
      <c r="T3201" s="1011">
        <v>0</v>
      </c>
      <c r="U3201" s="1011">
        <v>0</v>
      </c>
      <c r="V3201" s="1011">
        <v>1949.34</v>
      </c>
      <c r="W3201" s="1011" t="s">
        <v>1658</v>
      </c>
      <c r="X3201" s="1011" t="s">
        <v>1331</v>
      </c>
      <c r="Y3201" s="1011" t="s">
        <v>2005</v>
      </c>
      <c r="AA3201" s="1011" t="s">
        <v>2006</v>
      </c>
      <c r="AB3201" s="1011" t="s">
        <v>140</v>
      </c>
    </row>
    <row r="3202" spans="1:28" x14ac:dyDescent="0.25">
      <c r="A3202" s="1011">
        <v>84218171</v>
      </c>
      <c r="B3202" s="1011" t="s">
        <v>2388</v>
      </c>
      <c r="C3202" s="1011" t="s">
        <v>1326</v>
      </c>
      <c r="D3202" s="1011" t="s">
        <v>113</v>
      </c>
      <c r="E3202" s="1011" t="s">
        <v>135</v>
      </c>
      <c r="F3202" s="1011" t="s">
        <v>267</v>
      </c>
      <c r="G3202" s="1011" t="s">
        <v>1687</v>
      </c>
      <c r="H3202" s="1011" t="s">
        <v>97</v>
      </c>
      <c r="I3202" s="1011" t="s">
        <v>2389</v>
      </c>
      <c r="J3202" s="1011" t="s">
        <v>1817</v>
      </c>
      <c r="K3202" s="1011" t="s">
        <v>1329</v>
      </c>
      <c r="L3202" s="1011" t="s">
        <v>47</v>
      </c>
      <c r="M3202" s="1011" t="s">
        <v>198</v>
      </c>
      <c r="N3202" s="1011">
        <v>523.27480000000003</v>
      </c>
      <c r="O3202" s="1011">
        <v>322.16669999999999</v>
      </c>
      <c r="P3202" s="1011">
        <v>9135.5300000000007</v>
      </c>
      <c r="Q3202" s="1011">
        <v>19304.54</v>
      </c>
      <c r="R3202" s="1011">
        <v>2580.1933960900001</v>
      </c>
      <c r="S3202" s="1011">
        <v>3690.97980375</v>
      </c>
      <c r="T3202" s="1011">
        <v>-0.95660391</v>
      </c>
      <c r="U3202" s="1011">
        <v>0</v>
      </c>
      <c r="V3202" s="1011">
        <v>2581.15</v>
      </c>
      <c r="W3202" s="1011" t="s">
        <v>1818</v>
      </c>
      <c r="X3202" s="1011" t="s">
        <v>1331</v>
      </c>
      <c r="Y3202" s="1011" t="s">
        <v>2390</v>
      </c>
      <c r="AA3202" s="1011" t="s">
        <v>2391</v>
      </c>
      <c r="AB3202" s="1011" t="s">
        <v>140</v>
      </c>
    </row>
    <row r="3203" spans="1:28" x14ac:dyDescent="0.25">
      <c r="A3203" s="1011">
        <v>14054480</v>
      </c>
      <c r="B3203" s="1011" t="s">
        <v>2458</v>
      </c>
      <c r="C3203" s="1011" t="s">
        <v>1326</v>
      </c>
      <c r="D3203" s="1011" t="s">
        <v>1</v>
      </c>
      <c r="E3203" s="1011" t="s">
        <v>135</v>
      </c>
      <c r="F3203" s="1011" t="s">
        <v>34</v>
      </c>
      <c r="G3203" s="1011" t="s">
        <v>34</v>
      </c>
      <c r="H3203" s="1011" t="s">
        <v>101</v>
      </c>
      <c r="I3203" s="1011" t="s">
        <v>2459</v>
      </c>
      <c r="J3203" s="1011" t="s">
        <v>1421</v>
      </c>
      <c r="K3203" s="1011" t="s">
        <v>1329</v>
      </c>
      <c r="L3203" s="1011" t="s">
        <v>47</v>
      </c>
      <c r="M3203" s="1011" t="s">
        <v>198</v>
      </c>
      <c r="N3203" s="1011">
        <v>80</v>
      </c>
      <c r="O3203" s="1011">
        <v>39</v>
      </c>
      <c r="P3203" s="1011">
        <v>2837.57</v>
      </c>
      <c r="Q3203" s="1011">
        <v>2285.37</v>
      </c>
      <c r="R3203" s="1011">
        <v>281.45</v>
      </c>
      <c r="S3203" s="1011">
        <v>339.75852503999999</v>
      </c>
      <c r="T3203" s="1011">
        <v>0</v>
      </c>
      <c r="U3203" s="1011">
        <v>0</v>
      </c>
      <c r="V3203" s="1011">
        <v>281.45</v>
      </c>
      <c r="W3203" s="1011" t="s">
        <v>1422</v>
      </c>
      <c r="X3203" s="1011" t="s">
        <v>1331</v>
      </c>
      <c r="Y3203" s="1011" t="s">
        <v>2460</v>
      </c>
      <c r="AA3203" s="1011" t="s">
        <v>2461</v>
      </c>
      <c r="AB3203" s="1011" t="s">
        <v>140</v>
      </c>
    </row>
    <row r="3204" spans="1:28" x14ac:dyDescent="0.25">
      <c r="A3204" s="1011">
        <v>13866041</v>
      </c>
      <c r="B3204" s="1011" t="s">
        <v>2007</v>
      </c>
      <c r="C3204" s="1011" t="s">
        <v>1326</v>
      </c>
      <c r="D3204" s="1011" t="s">
        <v>1</v>
      </c>
      <c r="E3204" s="1011" t="s">
        <v>135</v>
      </c>
      <c r="F3204" s="1011" t="s">
        <v>20</v>
      </c>
      <c r="G3204" s="1011" t="s">
        <v>20</v>
      </c>
      <c r="H3204" s="1011" t="s">
        <v>90</v>
      </c>
      <c r="I3204" s="1011" t="s">
        <v>1675</v>
      </c>
      <c r="J3204" s="1011" t="s">
        <v>1676</v>
      </c>
      <c r="K3204" s="1011" t="s">
        <v>1329</v>
      </c>
      <c r="L3204" s="1011" t="s">
        <v>47</v>
      </c>
      <c r="M3204" s="1011" t="s">
        <v>198</v>
      </c>
      <c r="N3204" s="1011">
        <v>96</v>
      </c>
      <c r="O3204" s="1011">
        <v>79</v>
      </c>
      <c r="P3204" s="1011">
        <v>2670</v>
      </c>
      <c r="Q3204" s="1011">
        <v>4475.09</v>
      </c>
      <c r="R3204" s="1011">
        <v>562.74</v>
      </c>
      <c r="S3204" s="1011">
        <v>473.65842744000003</v>
      </c>
      <c r="T3204" s="1011">
        <v>0</v>
      </c>
      <c r="U3204" s="1011">
        <v>0</v>
      </c>
      <c r="V3204" s="1011">
        <v>562.74</v>
      </c>
      <c r="W3204" s="1011" t="s">
        <v>47</v>
      </c>
      <c r="X3204" s="1011" t="s">
        <v>1331</v>
      </c>
      <c r="Y3204" s="1011" t="s">
        <v>2008</v>
      </c>
      <c r="AA3204" s="1011" t="s">
        <v>2009</v>
      </c>
      <c r="AB3204" s="1011" t="s">
        <v>140</v>
      </c>
    </row>
    <row r="3205" spans="1:28" x14ac:dyDescent="0.25">
      <c r="A3205" s="1011">
        <v>94039054</v>
      </c>
      <c r="B3205" s="1011" t="s">
        <v>1848</v>
      </c>
      <c r="C3205" s="1011" t="s">
        <v>1326</v>
      </c>
      <c r="D3205" s="1011" t="s">
        <v>1</v>
      </c>
      <c r="E3205" s="1011" t="s">
        <v>135</v>
      </c>
      <c r="F3205" s="1011" t="s">
        <v>20</v>
      </c>
      <c r="G3205" s="1011" t="s">
        <v>20</v>
      </c>
      <c r="H3205" s="1011" t="s">
        <v>92</v>
      </c>
      <c r="I3205" s="1011" t="s">
        <v>1462</v>
      </c>
      <c r="J3205" s="1011" t="s">
        <v>1463</v>
      </c>
      <c r="K3205" s="1011" t="s">
        <v>1329</v>
      </c>
      <c r="L3205" s="1011" t="s">
        <v>47</v>
      </c>
      <c r="M3205" s="1011" t="s">
        <v>198</v>
      </c>
      <c r="N3205" s="1011">
        <v>55</v>
      </c>
      <c r="O3205" s="1011">
        <v>54</v>
      </c>
      <c r="P3205" s="1011">
        <v>752.82</v>
      </c>
      <c r="Q3205" s="1011">
        <v>1365.01</v>
      </c>
      <c r="R3205" s="1011">
        <v>415.94</v>
      </c>
      <c r="S3205" s="1011">
        <v>433.61012409</v>
      </c>
      <c r="T3205" s="1011">
        <v>0</v>
      </c>
      <c r="U3205" s="1011">
        <v>0</v>
      </c>
      <c r="V3205" s="1011">
        <v>415.94</v>
      </c>
      <c r="W3205" s="1011" t="s">
        <v>1464</v>
      </c>
      <c r="X3205" s="1011" t="s">
        <v>1331</v>
      </c>
      <c r="Y3205" s="1011" t="s">
        <v>1849</v>
      </c>
      <c r="AA3205" s="1011" t="s">
        <v>1599</v>
      </c>
      <c r="AB3205" s="1011" t="s">
        <v>140</v>
      </c>
    </row>
    <row r="3206" spans="1:28" x14ac:dyDescent="0.25">
      <c r="A3206" s="1011">
        <v>33754342</v>
      </c>
      <c r="B3206" s="1011" t="s">
        <v>1850</v>
      </c>
      <c r="C3206" s="1011" t="s">
        <v>1326</v>
      </c>
      <c r="D3206" s="1011" t="s">
        <v>1</v>
      </c>
      <c r="E3206" s="1011" t="s">
        <v>135</v>
      </c>
      <c r="F3206" s="1011" t="s">
        <v>74</v>
      </c>
      <c r="G3206" s="1011" t="s">
        <v>74</v>
      </c>
      <c r="H3206" s="1011" t="s">
        <v>102</v>
      </c>
      <c r="I3206" s="1011" t="s">
        <v>1688</v>
      </c>
      <c r="J3206" s="1011" t="s">
        <v>1416</v>
      </c>
      <c r="K3206" s="1011" t="s">
        <v>1329</v>
      </c>
      <c r="L3206" s="1011" t="s">
        <v>47</v>
      </c>
      <c r="M3206" s="1011" t="s">
        <v>198</v>
      </c>
      <c r="N3206" s="1011">
        <v>169</v>
      </c>
      <c r="O3206" s="1011">
        <v>25</v>
      </c>
      <c r="P3206" s="1011">
        <v>2145.89</v>
      </c>
      <c r="Q3206" s="1011">
        <v>13040.91</v>
      </c>
      <c r="R3206" s="1011">
        <v>1642.26720191</v>
      </c>
      <c r="S3206" s="1011">
        <v>655.23571927</v>
      </c>
      <c r="T3206" s="1011">
        <v>3.0172019099999998</v>
      </c>
      <c r="U3206" s="1011">
        <v>0</v>
      </c>
      <c r="V3206" s="1011">
        <v>1639.25</v>
      </c>
      <c r="W3206" s="1011" t="s">
        <v>1397</v>
      </c>
      <c r="X3206" s="1011" t="s">
        <v>1331</v>
      </c>
      <c r="Y3206" s="1011" t="s">
        <v>1851</v>
      </c>
      <c r="AA3206" s="1011" t="s">
        <v>1852</v>
      </c>
      <c r="AB3206" s="1011" t="s">
        <v>140</v>
      </c>
    </row>
    <row r="3207" spans="1:28" x14ac:dyDescent="0.25">
      <c r="A3207" s="1011">
        <v>24166571</v>
      </c>
      <c r="B3207" s="1011" t="s">
        <v>2381</v>
      </c>
      <c r="C3207" s="1011" t="s">
        <v>1326</v>
      </c>
      <c r="D3207" s="1011" t="s">
        <v>1</v>
      </c>
      <c r="E3207" s="1011" t="s">
        <v>135</v>
      </c>
      <c r="F3207" s="1011" t="s">
        <v>0</v>
      </c>
      <c r="G3207" s="1011" t="s">
        <v>0</v>
      </c>
      <c r="H3207" s="1011" t="s">
        <v>101</v>
      </c>
      <c r="I3207" s="1011" t="s">
        <v>2382</v>
      </c>
      <c r="J3207" s="1011" t="s">
        <v>1499</v>
      </c>
      <c r="K3207" s="1011" t="s">
        <v>1329</v>
      </c>
      <c r="L3207" s="1011" t="s">
        <v>47</v>
      </c>
      <c r="M3207" s="1011" t="s">
        <v>198</v>
      </c>
      <c r="N3207" s="1011">
        <v>221.33330000000001</v>
      </c>
      <c r="O3207" s="1011">
        <v>177.33330000000001</v>
      </c>
      <c r="P3207" s="1011">
        <v>8186.68</v>
      </c>
      <c r="Q3207" s="1011">
        <v>7588.28</v>
      </c>
      <c r="R3207" s="1011">
        <v>1610.04</v>
      </c>
      <c r="S3207" s="1011">
        <v>1461.1420012200001</v>
      </c>
      <c r="T3207" s="1011">
        <v>0</v>
      </c>
      <c r="U3207" s="1011">
        <v>0</v>
      </c>
      <c r="V3207" s="1011">
        <v>1610.04</v>
      </c>
      <c r="W3207" s="1011" t="s">
        <v>1361</v>
      </c>
      <c r="X3207" s="1011" t="s">
        <v>1331</v>
      </c>
      <c r="Y3207" s="1011" t="s">
        <v>2383</v>
      </c>
      <c r="AA3207" s="1011" t="s">
        <v>2384</v>
      </c>
      <c r="AB3207" s="1011" t="s">
        <v>140</v>
      </c>
    </row>
    <row r="3208" spans="1:28" x14ac:dyDescent="0.25">
      <c r="A3208" s="1011">
        <v>34148098</v>
      </c>
      <c r="B3208" s="1011" t="s">
        <v>1393</v>
      </c>
      <c r="C3208" s="1011" t="s">
        <v>1326</v>
      </c>
      <c r="D3208" s="1011" t="s">
        <v>113</v>
      </c>
      <c r="E3208" s="1011" t="s">
        <v>135</v>
      </c>
      <c r="F3208" s="1011" t="s">
        <v>6</v>
      </c>
      <c r="G3208" s="1011" t="s">
        <v>6</v>
      </c>
      <c r="H3208" s="1011" t="s">
        <v>93</v>
      </c>
      <c r="I3208" s="1011" t="s">
        <v>1395</v>
      </c>
      <c r="J3208" s="1011" t="s">
        <v>1396</v>
      </c>
      <c r="K3208" s="1011" t="s">
        <v>1329</v>
      </c>
      <c r="L3208" s="1011" t="s">
        <v>47</v>
      </c>
      <c r="M3208" s="1011" t="s">
        <v>198</v>
      </c>
      <c r="N3208" s="1011">
        <v>508.5</v>
      </c>
      <c r="O3208" s="1011">
        <v>230</v>
      </c>
      <c r="P3208" s="1011">
        <v>9770.86</v>
      </c>
      <c r="Q3208" s="1011">
        <v>17757.919999999998</v>
      </c>
      <c r="R3208" s="1011">
        <v>1797.15</v>
      </c>
      <c r="S3208" s="1011">
        <v>2451.9431621600002</v>
      </c>
      <c r="T3208" s="1011">
        <v>471.5</v>
      </c>
      <c r="U3208" s="1011">
        <v>0</v>
      </c>
      <c r="V3208" s="1011">
        <v>1797.15</v>
      </c>
      <c r="W3208" s="1011" t="s">
        <v>1397</v>
      </c>
      <c r="X3208" s="1011" t="s">
        <v>1331</v>
      </c>
      <c r="Y3208" s="1011" t="s">
        <v>1398</v>
      </c>
      <c r="AA3208" s="1011" t="s">
        <v>1399</v>
      </c>
      <c r="AB3208" s="1011" t="s">
        <v>140</v>
      </c>
    </row>
    <row r="3209" spans="1:28" x14ac:dyDescent="0.25">
      <c r="A3209" s="1011">
        <v>54173505</v>
      </c>
      <c r="B3209" s="1011" t="s">
        <v>2164</v>
      </c>
      <c r="C3209" s="1011" t="s">
        <v>1326</v>
      </c>
      <c r="D3209" s="1011" t="s">
        <v>1</v>
      </c>
      <c r="E3209" s="1011" t="s">
        <v>135</v>
      </c>
      <c r="F3209" s="1011" t="s">
        <v>14</v>
      </c>
      <c r="G3209" s="1011" t="s">
        <v>14</v>
      </c>
      <c r="H3209" s="1011" t="s">
        <v>93</v>
      </c>
      <c r="I3209" s="1011" t="s">
        <v>2165</v>
      </c>
      <c r="J3209" s="1011" t="s">
        <v>1874</v>
      </c>
      <c r="K3209" s="1011" t="s">
        <v>1329</v>
      </c>
      <c r="L3209" s="1011" t="s">
        <v>47</v>
      </c>
      <c r="M3209" s="1011" t="s">
        <v>198</v>
      </c>
      <c r="N3209" s="1011">
        <v>173.25</v>
      </c>
      <c r="O3209" s="1011">
        <v>105.25</v>
      </c>
      <c r="P3209" s="1011">
        <v>3105.69</v>
      </c>
      <c r="Q3209" s="1011">
        <v>5240.78</v>
      </c>
      <c r="R3209" s="1011">
        <v>535.66999999999996</v>
      </c>
      <c r="S3209" s="1011">
        <v>1257.4394243199999</v>
      </c>
      <c r="T3209" s="1011">
        <v>0</v>
      </c>
      <c r="U3209" s="1011">
        <v>0</v>
      </c>
      <c r="V3209" s="1011">
        <v>535.66999999999996</v>
      </c>
      <c r="W3209" s="1011" t="s">
        <v>1875</v>
      </c>
      <c r="X3209" s="1011" t="s">
        <v>1331</v>
      </c>
      <c r="Y3209" s="1011" t="s">
        <v>2166</v>
      </c>
      <c r="AA3209" s="1011" t="s">
        <v>2167</v>
      </c>
      <c r="AB3209" s="1011" t="s">
        <v>140</v>
      </c>
    </row>
    <row r="3210" spans="1:28" x14ac:dyDescent="0.25">
      <c r="A3210" s="1011">
        <v>14155451</v>
      </c>
      <c r="B3210" s="1011" t="s">
        <v>1928</v>
      </c>
      <c r="C3210" s="1011" t="s">
        <v>1326</v>
      </c>
      <c r="D3210" s="1011" t="s">
        <v>1</v>
      </c>
      <c r="E3210" s="1011" t="s">
        <v>135</v>
      </c>
      <c r="F3210" s="1011" t="s">
        <v>0</v>
      </c>
      <c r="G3210" s="1011" t="s">
        <v>0</v>
      </c>
      <c r="H3210" s="1011" t="s">
        <v>529</v>
      </c>
      <c r="I3210" s="1011" t="s">
        <v>1929</v>
      </c>
      <c r="J3210" s="1011" t="s">
        <v>1904</v>
      </c>
      <c r="K3210" s="1011" t="s">
        <v>1329</v>
      </c>
      <c r="L3210" s="1011" t="s">
        <v>47</v>
      </c>
      <c r="M3210" s="1011" t="s">
        <v>198</v>
      </c>
      <c r="N3210" s="1011">
        <v>8</v>
      </c>
      <c r="O3210" s="1011">
        <v>4</v>
      </c>
      <c r="P3210" s="1011">
        <v>462.2</v>
      </c>
      <c r="Q3210" s="1011">
        <v>1623.15</v>
      </c>
      <c r="R3210" s="1011">
        <v>-196.75</v>
      </c>
      <c r="S3210" s="1011">
        <v>56.954765479999999</v>
      </c>
      <c r="T3210" s="1011">
        <v>0</v>
      </c>
      <c r="U3210" s="1011">
        <v>0</v>
      </c>
      <c r="V3210" s="1011">
        <v>-196.75</v>
      </c>
      <c r="W3210" s="1011" t="s">
        <v>1905</v>
      </c>
      <c r="X3210" s="1011" t="s">
        <v>1331</v>
      </c>
      <c r="Y3210" s="1011" t="s">
        <v>1930</v>
      </c>
      <c r="AA3210" s="1011" t="s">
        <v>1931</v>
      </c>
      <c r="AB3210" s="1011" t="s">
        <v>140</v>
      </c>
    </row>
    <row r="3211" spans="1:28" x14ac:dyDescent="0.25">
      <c r="A3211" s="1011">
        <v>94235660</v>
      </c>
      <c r="B3211" s="1011" t="s">
        <v>2452</v>
      </c>
      <c r="C3211" s="1011" t="s">
        <v>1326</v>
      </c>
      <c r="D3211" s="1011" t="s">
        <v>1</v>
      </c>
      <c r="E3211" s="1011" t="s">
        <v>135</v>
      </c>
      <c r="F3211" s="1011" t="s">
        <v>62</v>
      </c>
      <c r="G3211" s="1011" t="s">
        <v>62</v>
      </c>
      <c r="H3211" s="1011" t="s">
        <v>93</v>
      </c>
      <c r="I3211" s="1011" t="s">
        <v>2453</v>
      </c>
      <c r="J3211" s="1011" t="s">
        <v>2454</v>
      </c>
      <c r="K3211" s="1011" t="s">
        <v>1329</v>
      </c>
      <c r="L3211" s="1011" t="s">
        <v>47</v>
      </c>
      <c r="M3211" s="1011" t="s">
        <v>198</v>
      </c>
      <c r="N3211" s="1011">
        <v>217.41669999999999</v>
      </c>
      <c r="O3211" s="1011">
        <v>142.41669999999999</v>
      </c>
      <c r="P3211" s="1011">
        <v>3745.64</v>
      </c>
      <c r="Q3211" s="1011">
        <v>7050.58</v>
      </c>
      <c r="R3211" s="1011">
        <v>1168.2</v>
      </c>
      <c r="S3211" s="1011">
        <v>1591.54493168</v>
      </c>
      <c r="T3211" s="1011">
        <v>0</v>
      </c>
      <c r="U3211" s="1011">
        <v>0</v>
      </c>
      <c r="V3211" s="1011">
        <v>1168.2</v>
      </c>
      <c r="W3211" s="1011" t="s">
        <v>2455</v>
      </c>
      <c r="X3211" s="1011" t="s">
        <v>1331</v>
      </c>
      <c r="Y3211" s="1011" t="s">
        <v>2456</v>
      </c>
      <c r="AA3211" s="1011" t="s">
        <v>2457</v>
      </c>
      <c r="AB3211" s="1011" t="s">
        <v>140</v>
      </c>
    </row>
    <row r="3212" spans="1:28" x14ac:dyDescent="0.25">
      <c r="A3212" s="1011">
        <v>63935860</v>
      </c>
      <c r="B3212" s="1011" t="s">
        <v>2396</v>
      </c>
      <c r="C3212" s="1011" t="s">
        <v>1326</v>
      </c>
      <c r="D3212" s="1011" t="s">
        <v>1</v>
      </c>
      <c r="E3212" s="1011" t="s">
        <v>135</v>
      </c>
      <c r="F3212" s="1011" t="s">
        <v>14</v>
      </c>
      <c r="G3212" s="1011" t="s">
        <v>14</v>
      </c>
      <c r="H3212" s="1011" t="s">
        <v>94</v>
      </c>
      <c r="I3212" s="1011" t="s">
        <v>2159</v>
      </c>
      <c r="J3212" s="1011" t="s">
        <v>2160</v>
      </c>
      <c r="K3212" s="1011" t="s">
        <v>1329</v>
      </c>
      <c r="L3212" s="1011" t="s">
        <v>47</v>
      </c>
      <c r="M3212" s="1011" t="s">
        <v>198</v>
      </c>
      <c r="N3212" s="1011">
        <v>23</v>
      </c>
      <c r="O3212" s="1011">
        <v>5</v>
      </c>
      <c r="P3212" s="1011">
        <v>675</v>
      </c>
      <c r="Q3212" s="1011">
        <v>481.86</v>
      </c>
      <c r="R3212" s="1011">
        <v>21.92</v>
      </c>
      <c r="S3212" s="1011">
        <v>71.100737469999999</v>
      </c>
      <c r="T3212" s="1011">
        <v>0</v>
      </c>
      <c r="U3212" s="1011">
        <v>0</v>
      </c>
      <c r="V3212" s="1011">
        <v>21.92</v>
      </c>
      <c r="W3212" s="1011" t="s">
        <v>2161</v>
      </c>
      <c r="X3212" s="1011" t="s">
        <v>1331</v>
      </c>
      <c r="Y3212" s="1011" t="s">
        <v>2397</v>
      </c>
      <c r="AA3212" s="1011" t="s">
        <v>2398</v>
      </c>
      <c r="AB3212" s="1011" t="s">
        <v>140</v>
      </c>
    </row>
    <row r="3213" spans="1:28" x14ac:dyDescent="0.25">
      <c r="A3213" s="1011">
        <v>3755717</v>
      </c>
      <c r="B3213" s="1011" t="s">
        <v>2444</v>
      </c>
      <c r="C3213" s="1011" t="s">
        <v>1326</v>
      </c>
      <c r="D3213" s="1011" t="s">
        <v>1</v>
      </c>
      <c r="E3213" s="1011" t="s">
        <v>135</v>
      </c>
      <c r="F3213" s="1011" t="s">
        <v>6</v>
      </c>
      <c r="G3213" s="1011" t="s">
        <v>6</v>
      </c>
      <c r="H3213" s="1011" t="s">
        <v>530</v>
      </c>
      <c r="I3213" s="1011" t="s">
        <v>2445</v>
      </c>
      <c r="J3213" s="1011" t="s">
        <v>1924</v>
      </c>
      <c r="K3213" s="1011" t="s">
        <v>1329</v>
      </c>
      <c r="L3213" s="1011" t="s">
        <v>47</v>
      </c>
      <c r="M3213" s="1011" t="s">
        <v>198</v>
      </c>
      <c r="N3213" s="1011">
        <v>149</v>
      </c>
      <c r="O3213" s="1011">
        <v>148</v>
      </c>
      <c r="P3213" s="1011">
        <v>11040.93</v>
      </c>
      <c r="Q3213" s="1011">
        <v>25233</v>
      </c>
      <c r="R3213" s="1011">
        <v>-1129.2</v>
      </c>
      <c r="S3213" s="1011">
        <v>2494.5625328800002</v>
      </c>
      <c r="T3213" s="1011">
        <v>0</v>
      </c>
      <c r="U3213" s="1011">
        <v>2417.42</v>
      </c>
      <c r="V3213" s="1011">
        <v>1288.22</v>
      </c>
      <c r="W3213" s="1011" t="s">
        <v>1925</v>
      </c>
      <c r="X3213" s="1011" t="s">
        <v>1331</v>
      </c>
      <c r="Y3213" s="1011" t="s">
        <v>2446</v>
      </c>
      <c r="AA3213" s="1011" t="s">
        <v>2447</v>
      </c>
      <c r="AB3213" s="1011" t="s">
        <v>140</v>
      </c>
    </row>
    <row r="3214" spans="1:28" x14ac:dyDescent="0.25">
      <c r="A3214" s="1011">
        <v>3929775</v>
      </c>
      <c r="B3214" s="1011" t="s">
        <v>2501</v>
      </c>
      <c r="C3214" s="1011" t="s">
        <v>1326</v>
      </c>
      <c r="D3214" s="1011" t="s">
        <v>1</v>
      </c>
      <c r="E3214" s="1011" t="s">
        <v>135</v>
      </c>
      <c r="F3214" s="1011" t="s">
        <v>34</v>
      </c>
      <c r="G3214" s="1011" t="s">
        <v>34</v>
      </c>
      <c r="H3214" s="1011" t="s">
        <v>104</v>
      </c>
      <c r="I3214" s="1011" t="s">
        <v>2105</v>
      </c>
      <c r="J3214" s="1011" t="s">
        <v>2106</v>
      </c>
      <c r="K3214" s="1011" t="s">
        <v>1329</v>
      </c>
      <c r="L3214" s="1011" t="s">
        <v>47</v>
      </c>
      <c r="M3214" s="1011" t="s">
        <v>198</v>
      </c>
      <c r="N3214" s="1011">
        <v>36</v>
      </c>
      <c r="O3214" s="1011">
        <v>36</v>
      </c>
      <c r="P3214" s="1011">
        <v>839.27</v>
      </c>
      <c r="Q3214" s="1011">
        <v>1708.83</v>
      </c>
      <c r="R3214" s="1011">
        <v>491.37</v>
      </c>
      <c r="S3214" s="1011">
        <v>214.35129856</v>
      </c>
      <c r="T3214" s="1011">
        <v>0</v>
      </c>
      <c r="U3214" s="1011">
        <v>0</v>
      </c>
      <c r="V3214" s="1011">
        <v>491.37</v>
      </c>
      <c r="W3214" s="1011" t="s">
        <v>2502</v>
      </c>
      <c r="X3214" s="1011" t="s">
        <v>1331</v>
      </c>
      <c r="Y3214" s="1011" t="s">
        <v>2503</v>
      </c>
      <c r="AA3214" s="1011" t="s">
        <v>2504</v>
      </c>
      <c r="AB3214" s="1011" t="s">
        <v>140</v>
      </c>
    </row>
    <row r="3215" spans="1:28" x14ac:dyDescent="0.25">
      <c r="A3215" s="1011">
        <v>54056197</v>
      </c>
      <c r="B3215" s="1011" t="s">
        <v>1884</v>
      </c>
      <c r="C3215" s="1011" t="s">
        <v>1326</v>
      </c>
      <c r="D3215" s="1011" t="s">
        <v>1</v>
      </c>
      <c r="E3215" s="1011" t="s">
        <v>135</v>
      </c>
      <c r="F3215" s="1011" t="s">
        <v>20</v>
      </c>
      <c r="G3215" s="1011" t="s">
        <v>20</v>
      </c>
      <c r="H3215" s="1011" t="s">
        <v>530</v>
      </c>
      <c r="I3215" s="1011" t="s">
        <v>1885</v>
      </c>
      <c r="J3215" s="1011" t="s">
        <v>1886</v>
      </c>
      <c r="K3215" s="1011" t="s">
        <v>1329</v>
      </c>
      <c r="L3215" s="1011" t="s">
        <v>47</v>
      </c>
      <c r="M3215" s="1011" t="s">
        <v>198</v>
      </c>
      <c r="N3215" s="1011">
        <v>18</v>
      </c>
      <c r="O3215" s="1011">
        <v>18</v>
      </c>
      <c r="P3215" s="1011">
        <v>947.6</v>
      </c>
      <c r="Q3215" s="1011">
        <v>2524.86</v>
      </c>
      <c r="R3215" s="1011">
        <v>181.29</v>
      </c>
      <c r="S3215" s="1011">
        <v>282.97468656000001</v>
      </c>
      <c r="T3215" s="1011">
        <v>0</v>
      </c>
      <c r="U3215" s="1011">
        <v>0</v>
      </c>
      <c r="V3215" s="1011">
        <v>181.29</v>
      </c>
      <c r="W3215" s="1011" t="s">
        <v>1887</v>
      </c>
      <c r="X3215" s="1011" t="s">
        <v>1331</v>
      </c>
      <c r="Y3215" s="1011" t="s">
        <v>1888</v>
      </c>
      <c r="AA3215" s="1011" t="s">
        <v>1889</v>
      </c>
      <c r="AB3215" s="1011" t="s">
        <v>140</v>
      </c>
    </row>
    <row r="3216" spans="1:28" x14ac:dyDescent="0.25">
      <c r="A3216" s="1011">
        <v>54253646</v>
      </c>
      <c r="B3216" s="1011" t="s">
        <v>1745</v>
      </c>
      <c r="C3216" s="1011" t="s">
        <v>1326</v>
      </c>
      <c r="D3216" s="1011" t="s">
        <v>1</v>
      </c>
      <c r="E3216" s="1011" t="s">
        <v>135</v>
      </c>
      <c r="F3216" s="1011" t="s">
        <v>6</v>
      </c>
      <c r="G3216" s="1011" t="s">
        <v>6</v>
      </c>
      <c r="H3216" s="1011" t="s">
        <v>104</v>
      </c>
      <c r="I3216" s="1011" t="s">
        <v>1746</v>
      </c>
      <c r="J3216" s="1011" t="s">
        <v>1405</v>
      </c>
      <c r="K3216" s="1011" t="s">
        <v>1329</v>
      </c>
      <c r="L3216" s="1011" t="s">
        <v>47</v>
      </c>
      <c r="M3216" s="1011" t="s">
        <v>198</v>
      </c>
      <c r="N3216" s="1011">
        <v>6</v>
      </c>
      <c r="O3216" s="1011">
        <v>5</v>
      </c>
      <c r="P3216" s="1011">
        <v>85.92</v>
      </c>
      <c r="Q3216" s="1011">
        <v>337.36</v>
      </c>
      <c r="R3216" s="1011">
        <v>67.489999999999995</v>
      </c>
      <c r="S3216" s="1011">
        <v>30.416687450000001</v>
      </c>
      <c r="T3216" s="1011">
        <v>0</v>
      </c>
      <c r="U3216" s="1011">
        <v>0</v>
      </c>
      <c r="V3216" s="1011">
        <v>67.489999999999995</v>
      </c>
      <c r="W3216" s="1011" t="s">
        <v>1406</v>
      </c>
      <c r="X3216" s="1011" t="s">
        <v>1331</v>
      </c>
      <c r="Y3216" s="1011" t="s">
        <v>1747</v>
      </c>
      <c r="Z3216" s="1011" t="s">
        <v>1748</v>
      </c>
      <c r="AA3216" s="1011" t="s">
        <v>1749</v>
      </c>
      <c r="AB3216" s="1011" t="s">
        <v>140</v>
      </c>
    </row>
    <row r="3217" spans="1:28" x14ac:dyDescent="0.25">
      <c r="A3217" s="1011">
        <v>54173505</v>
      </c>
      <c r="B3217" s="1011" t="s">
        <v>2164</v>
      </c>
      <c r="C3217" s="1011" t="s">
        <v>1326</v>
      </c>
      <c r="D3217" s="1011" t="s">
        <v>1</v>
      </c>
      <c r="E3217" s="1011" t="s">
        <v>135</v>
      </c>
      <c r="F3217" s="1011" t="s">
        <v>14</v>
      </c>
      <c r="G3217" s="1011" t="s">
        <v>14</v>
      </c>
      <c r="H3217" s="1011" t="s">
        <v>530</v>
      </c>
      <c r="I3217" s="1011" t="s">
        <v>2165</v>
      </c>
      <c r="J3217" s="1011" t="s">
        <v>1874</v>
      </c>
      <c r="K3217" s="1011" t="s">
        <v>1329</v>
      </c>
      <c r="L3217" s="1011" t="s">
        <v>47</v>
      </c>
      <c r="M3217" s="1011" t="s">
        <v>198</v>
      </c>
      <c r="N3217" s="1011">
        <v>52</v>
      </c>
      <c r="O3217" s="1011">
        <v>30</v>
      </c>
      <c r="P3217" s="1011">
        <v>1345.85</v>
      </c>
      <c r="Q3217" s="1011">
        <v>4144.09</v>
      </c>
      <c r="R3217" s="1011">
        <v>620.12</v>
      </c>
      <c r="S3217" s="1011">
        <v>319.82752120999999</v>
      </c>
      <c r="T3217" s="1011">
        <v>0</v>
      </c>
      <c r="U3217" s="1011">
        <v>0</v>
      </c>
      <c r="V3217" s="1011">
        <v>620.12</v>
      </c>
      <c r="W3217" s="1011" t="s">
        <v>1875</v>
      </c>
      <c r="X3217" s="1011" t="s">
        <v>1331</v>
      </c>
      <c r="Y3217" s="1011" t="s">
        <v>2166</v>
      </c>
      <c r="AA3217" s="1011" t="s">
        <v>2167</v>
      </c>
      <c r="AB3217" s="1011" t="s">
        <v>140</v>
      </c>
    </row>
    <row r="3218" spans="1:28" x14ac:dyDescent="0.25">
      <c r="A3218" s="1011">
        <v>24049512</v>
      </c>
      <c r="B3218" s="1011" t="s">
        <v>2030</v>
      </c>
      <c r="C3218" s="1011" t="s">
        <v>1326</v>
      </c>
      <c r="D3218" s="1011" t="s">
        <v>1</v>
      </c>
      <c r="E3218" s="1011" t="s">
        <v>135</v>
      </c>
      <c r="F3218" s="1011" t="s">
        <v>20</v>
      </c>
      <c r="G3218" s="1011" t="s">
        <v>20</v>
      </c>
      <c r="H3218" s="1011" t="s">
        <v>98</v>
      </c>
      <c r="I3218" s="1011" t="s">
        <v>2031</v>
      </c>
      <c r="J3218" s="1011" t="s">
        <v>1663</v>
      </c>
      <c r="K3218" s="1011" t="s">
        <v>1329</v>
      </c>
      <c r="L3218" s="1011" t="s">
        <v>47</v>
      </c>
      <c r="M3218" s="1011" t="s">
        <v>198</v>
      </c>
      <c r="N3218" s="1011">
        <v>128</v>
      </c>
      <c r="O3218" s="1011">
        <v>121</v>
      </c>
      <c r="P3218" s="1011">
        <v>2942</v>
      </c>
      <c r="Q3218" s="1011">
        <v>4870.17</v>
      </c>
      <c r="R3218" s="1011">
        <v>1175.6400000000001</v>
      </c>
      <c r="S3218" s="1011">
        <v>521.08361190999995</v>
      </c>
      <c r="T3218" s="1011">
        <v>0</v>
      </c>
      <c r="U3218" s="1011">
        <v>0</v>
      </c>
      <c r="V3218" s="1011">
        <v>1175.6400000000001</v>
      </c>
      <c r="W3218" s="1011" t="s">
        <v>1664</v>
      </c>
      <c r="X3218" s="1011" t="s">
        <v>1331</v>
      </c>
      <c r="Y3218" s="1011" t="s">
        <v>2032</v>
      </c>
      <c r="AA3218" s="1011" t="s">
        <v>2033</v>
      </c>
      <c r="AB3218" s="1011" t="s">
        <v>140</v>
      </c>
    </row>
    <row r="3219" spans="1:28" x14ac:dyDescent="0.25">
      <c r="A3219" s="1011">
        <v>93754380</v>
      </c>
      <c r="B3219" s="1011" t="s">
        <v>2433</v>
      </c>
      <c r="C3219" s="1011" t="s">
        <v>1326</v>
      </c>
      <c r="D3219" s="1011" t="s">
        <v>113</v>
      </c>
      <c r="E3219" s="1011" t="s">
        <v>135</v>
      </c>
      <c r="F3219" s="1011" t="s">
        <v>267</v>
      </c>
      <c r="G3219" s="1011" t="s">
        <v>1687</v>
      </c>
      <c r="H3219" s="1011" t="s">
        <v>97</v>
      </c>
      <c r="I3219" s="1011" t="s">
        <v>2434</v>
      </c>
      <c r="J3219" s="1011" t="s">
        <v>1559</v>
      </c>
      <c r="K3219" s="1011" t="s">
        <v>1329</v>
      </c>
      <c r="L3219" s="1011" t="s">
        <v>47</v>
      </c>
      <c r="M3219" s="1011" t="s">
        <v>198</v>
      </c>
      <c r="N3219" s="1011">
        <v>184</v>
      </c>
      <c r="O3219" s="1011">
        <v>97</v>
      </c>
      <c r="P3219" s="1011">
        <v>3155.65</v>
      </c>
      <c r="Q3219" s="1011">
        <v>5561.36</v>
      </c>
      <c r="R3219" s="1011">
        <v>1499.79</v>
      </c>
      <c r="S3219" s="1011">
        <v>993.47898465000003</v>
      </c>
      <c r="T3219" s="1011">
        <v>0</v>
      </c>
      <c r="U3219" s="1011">
        <v>0</v>
      </c>
      <c r="V3219" s="1011">
        <v>1499.79</v>
      </c>
      <c r="W3219" s="1011" t="s">
        <v>1560</v>
      </c>
      <c r="X3219" s="1011" t="s">
        <v>1331</v>
      </c>
      <c r="Y3219" s="1011" t="s">
        <v>2435</v>
      </c>
      <c r="AA3219" s="1011" t="s">
        <v>2436</v>
      </c>
      <c r="AB3219" s="1011" t="s">
        <v>140</v>
      </c>
    </row>
    <row r="3220" spans="1:28" x14ac:dyDescent="0.25">
      <c r="A3220" s="1011">
        <v>54239215</v>
      </c>
      <c r="B3220" s="1011" t="s">
        <v>2530</v>
      </c>
      <c r="C3220" s="1011" t="s">
        <v>1326</v>
      </c>
      <c r="D3220" s="1011" t="s">
        <v>1</v>
      </c>
      <c r="E3220" s="1011" t="s">
        <v>135</v>
      </c>
      <c r="F3220" s="1011" t="s">
        <v>38</v>
      </c>
      <c r="G3220" s="1011" t="s">
        <v>38</v>
      </c>
      <c r="H3220" s="1011" t="s">
        <v>530</v>
      </c>
      <c r="I3220" s="1011" t="s">
        <v>2531</v>
      </c>
      <c r="J3220" s="1011" t="s">
        <v>1669</v>
      </c>
      <c r="K3220" s="1011" t="s">
        <v>1329</v>
      </c>
      <c r="L3220" s="1011" t="s">
        <v>47</v>
      </c>
      <c r="M3220" s="1011" t="s">
        <v>198</v>
      </c>
      <c r="N3220" s="1011">
        <v>63</v>
      </c>
      <c r="O3220" s="1011">
        <v>20</v>
      </c>
      <c r="P3220" s="1011">
        <v>1413.49</v>
      </c>
      <c r="Q3220" s="1011">
        <v>4116.0600000000004</v>
      </c>
      <c r="R3220" s="1011">
        <v>549.04</v>
      </c>
      <c r="S3220" s="1011">
        <v>371.14773550000001</v>
      </c>
      <c r="T3220" s="1011">
        <v>0</v>
      </c>
      <c r="U3220" s="1011">
        <v>0</v>
      </c>
      <c r="V3220" s="1011">
        <v>549.04</v>
      </c>
      <c r="W3220" s="1011" t="s">
        <v>1670</v>
      </c>
      <c r="X3220" s="1011" t="s">
        <v>1331</v>
      </c>
      <c r="Y3220" s="1011" t="s">
        <v>2532</v>
      </c>
      <c r="Z3220" s="1011" t="s">
        <v>2533</v>
      </c>
      <c r="AA3220" s="1011" t="s">
        <v>1992</v>
      </c>
      <c r="AB3220" s="1011" t="s">
        <v>140</v>
      </c>
    </row>
    <row r="3221" spans="1:28" x14ac:dyDescent="0.25">
      <c r="A3221" s="1011">
        <v>14268007</v>
      </c>
      <c r="B3221" s="1011" t="s">
        <v>1568</v>
      </c>
      <c r="C3221" s="1011" t="s">
        <v>1326</v>
      </c>
      <c r="D3221" s="1011" t="s">
        <v>1</v>
      </c>
      <c r="E3221" s="1011" t="s">
        <v>135</v>
      </c>
      <c r="F3221" s="1011" t="s">
        <v>20</v>
      </c>
      <c r="G3221" s="1011" t="s">
        <v>20</v>
      </c>
      <c r="H3221" s="1011" t="s">
        <v>91</v>
      </c>
      <c r="I3221" s="1011" t="s">
        <v>1569</v>
      </c>
      <c r="J3221" s="1011" t="s">
        <v>1416</v>
      </c>
      <c r="K3221" s="1011" t="s">
        <v>1329</v>
      </c>
      <c r="L3221" s="1011" t="s">
        <v>47</v>
      </c>
      <c r="M3221" s="1011" t="s">
        <v>198</v>
      </c>
      <c r="N3221" s="1011">
        <v>16</v>
      </c>
      <c r="O3221" s="1011">
        <v>10</v>
      </c>
      <c r="P3221" s="1011">
        <v>677.51</v>
      </c>
      <c r="Q3221" s="1011">
        <v>1081.17</v>
      </c>
      <c r="R3221" s="1011">
        <v>136.4</v>
      </c>
      <c r="S3221" s="1011">
        <v>51.417922249999997</v>
      </c>
      <c r="T3221" s="1011">
        <v>0</v>
      </c>
      <c r="U3221" s="1011">
        <v>0</v>
      </c>
      <c r="V3221" s="1011">
        <v>136.4</v>
      </c>
      <c r="W3221" s="1011" t="s">
        <v>1397</v>
      </c>
      <c r="X3221" s="1011" t="s">
        <v>1331</v>
      </c>
      <c r="Y3221" s="1011" t="s">
        <v>1570</v>
      </c>
      <c r="AA3221" s="1011" t="s">
        <v>1571</v>
      </c>
      <c r="AB3221" s="1011" t="s">
        <v>140</v>
      </c>
    </row>
    <row r="3222" spans="1:28" x14ac:dyDescent="0.25">
      <c r="A3222" s="1011">
        <v>23753668</v>
      </c>
      <c r="B3222" s="1011" t="s">
        <v>2570</v>
      </c>
      <c r="C3222" s="1011" t="s">
        <v>1326</v>
      </c>
      <c r="D3222" s="1011" t="s">
        <v>1</v>
      </c>
      <c r="E3222" s="1011" t="s">
        <v>135</v>
      </c>
      <c r="F3222" s="1011" t="s">
        <v>6</v>
      </c>
      <c r="G3222" s="1011" t="s">
        <v>6</v>
      </c>
      <c r="H3222" s="1011" t="s">
        <v>96</v>
      </c>
      <c r="I3222" s="1011" t="s">
        <v>2571</v>
      </c>
      <c r="J3222" s="1011" t="s">
        <v>2572</v>
      </c>
      <c r="K3222" s="1011" t="s">
        <v>1329</v>
      </c>
      <c r="L3222" s="1011" t="s">
        <v>47</v>
      </c>
      <c r="M3222" s="1011" t="s">
        <v>198</v>
      </c>
      <c r="N3222" s="1011">
        <v>3.3</v>
      </c>
      <c r="O3222" s="1011">
        <v>3.3</v>
      </c>
      <c r="P3222" s="1011">
        <v>5.82</v>
      </c>
      <c r="Q3222" s="1011">
        <v>77.8</v>
      </c>
      <c r="R3222" s="1011">
        <v>40.590000000000003</v>
      </c>
      <c r="S3222" s="1011">
        <v>21.535606510000001</v>
      </c>
      <c r="T3222" s="1011">
        <v>0</v>
      </c>
      <c r="U3222" s="1011">
        <v>0</v>
      </c>
      <c r="V3222" s="1011">
        <v>40.590000000000003</v>
      </c>
      <c r="W3222" s="1011" t="s">
        <v>2573</v>
      </c>
      <c r="X3222" s="1011" t="s">
        <v>1331</v>
      </c>
      <c r="Y3222" s="1011" t="s">
        <v>2574</v>
      </c>
      <c r="AA3222" s="1011" t="s">
        <v>2575</v>
      </c>
      <c r="AB3222" s="1011" t="s">
        <v>140</v>
      </c>
    </row>
    <row r="3223" spans="1:28" x14ac:dyDescent="0.25">
      <c r="A3223" s="1011">
        <v>43758085</v>
      </c>
      <c r="B3223" s="1011" t="s">
        <v>2218</v>
      </c>
      <c r="C3223" s="1011" t="s">
        <v>1326</v>
      </c>
      <c r="D3223" s="1011" t="s">
        <v>1</v>
      </c>
      <c r="E3223" s="1011" t="s">
        <v>135</v>
      </c>
      <c r="F3223" s="1011" t="s">
        <v>38</v>
      </c>
      <c r="G3223" s="1011" t="s">
        <v>38</v>
      </c>
      <c r="H3223" s="1011" t="s">
        <v>98</v>
      </c>
      <c r="I3223" s="1011" t="s">
        <v>2219</v>
      </c>
      <c r="J3223" s="1011" t="s">
        <v>1755</v>
      </c>
      <c r="K3223" s="1011" t="s">
        <v>1329</v>
      </c>
      <c r="L3223" s="1011" t="s">
        <v>47</v>
      </c>
      <c r="M3223" s="1011" t="s">
        <v>198</v>
      </c>
      <c r="N3223" s="1011">
        <v>849</v>
      </c>
      <c r="O3223" s="1011">
        <v>846</v>
      </c>
      <c r="P3223" s="1011">
        <v>17438.05</v>
      </c>
      <c r="Q3223" s="1011">
        <v>8862.48</v>
      </c>
      <c r="R3223" s="1011">
        <v>-2102.17</v>
      </c>
      <c r="S3223" s="1011">
        <v>3112.4216563300001</v>
      </c>
      <c r="T3223" s="1011">
        <v>0</v>
      </c>
      <c r="U3223" s="1011">
        <v>0</v>
      </c>
      <c r="V3223" s="1011">
        <v>-2102.17</v>
      </c>
      <c r="W3223" s="1011" t="s">
        <v>1361</v>
      </c>
      <c r="X3223" s="1011" t="s">
        <v>1331</v>
      </c>
      <c r="Y3223" s="1011" t="s">
        <v>2220</v>
      </c>
      <c r="AA3223" s="1011" t="s">
        <v>2221</v>
      </c>
      <c r="AB3223" s="1011" t="s">
        <v>140</v>
      </c>
    </row>
    <row r="3224" spans="1:28" x14ac:dyDescent="0.25">
      <c r="A3224" s="1011">
        <v>43893585</v>
      </c>
      <c r="B3224" s="1011" t="s">
        <v>2122</v>
      </c>
      <c r="C3224" s="1011" t="s">
        <v>1326</v>
      </c>
      <c r="D3224" s="1011" t="s">
        <v>1</v>
      </c>
      <c r="E3224" s="1011" t="s">
        <v>135</v>
      </c>
      <c r="F3224" s="1011" t="s">
        <v>20</v>
      </c>
      <c r="G3224" s="1011" t="s">
        <v>20</v>
      </c>
      <c r="H3224" s="1011" t="s">
        <v>97</v>
      </c>
      <c r="I3224" s="1011" t="s">
        <v>1462</v>
      </c>
      <c r="J3224" s="1011" t="s">
        <v>1463</v>
      </c>
      <c r="K3224" s="1011" t="s">
        <v>1329</v>
      </c>
      <c r="L3224" s="1011" t="s">
        <v>47</v>
      </c>
      <c r="M3224" s="1011" t="s">
        <v>198</v>
      </c>
      <c r="N3224" s="1011">
        <v>241</v>
      </c>
      <c r="O3224" s="1011">
        <v>64</v>
      </c>
      <c r="P3224" s="1011">
        <v>3159.34</v>
      </c>
      <c r="Q3224" s="1011">
        <v>5036.82</v>
      </c>
      <c r="R3224" s="1011">
        <v>1039.76</v>
      </c>
      <c r="S3224" s="1011">
        <v>551.76462753999999</v>
      </c>
      <c r="T3224" s="1011">
        <v>0</v>
      </c>
      <c r="U3224" s="1011">
        <v>0</v>
      </c>
      <c r="V3224" s="1011">
        <v>1039.76</v>
      </c>
      <c r="W3224" s="1011" t="s">
        <v>1464</v>
      </c>
      <c r="X3224" s="1011" t="s">
        <v>1331</v>
      </c>
      <c r="Y3224" s="1011" t="s">
        <v>2123</v>
      </c>
      <c r="AA3224" s="1011" t="s">
        <v>2124</v>
      </c>
      <c r="AB3224" s="1011" t="s">
        <v>140</v>
      </c>
    </row>
    <row r="3225" spans="1:28" x14ac:dyDescent="0.25">
      <c r="A3225" s="1011">
        <v>73766974</v>
      </c>
      <c r="B3225" s="1011" t="s">
        <v>2505</v>
      </c>
      <c r="C3225" s="1011" t="s">
        <v>1326</v>
      </c>
      <c r="D3225" s="1011" t="s">
        <v>1</v>
      </c>
      <c r="E3225" s="1011" t="s">
        <v>135</v>
      </c>
      <c r="F3225" s="1011" t="s">
        <v>34</v>
      </c>
      <c r="G3225" s="1011" t="s">
        <v>34</v>
      </c>
      <c r="H3225" s="1011" t="s">
        <v>90</v>
      </c>
      <c r="I3225" s="1011" t="s">
        <v>1327</v>
      </c>
      <c r="J3225" s="1011" t="s">
        <v>1328</v>
      </c>
      <c r="K3225" s="1011" t="s">
        <v>1329</v>
      </c>
      <c r="L3225" s="1011" t="s">
        <v>47</v>
      </c>
      <c r="M3225" s="1011" t="s">
        <v>198</v>
      </c>
      <c r="N3225" s="1011">
        <v>47</v>
      </c>
      <c r="O3225" s="1011">
        <v>47</v>
      </c>
      <c r="P3225" s="1011">
        <v>1480</v>
      </c>
      <c r="Q3225" s="1011">
        <v>3097.91</v>
      </c>
      <c r="R3225" s="1011">
        <v>312.82</v>
      </c>
      <c r="S3225" s="1011">
        <v>217.30850934</v>
      </c>
      <c r="T3225" s="1011">
        <v>0</v>
      </c>
      <c r="U3225" s="1011">
        <v>0</v>
      </c>
      <c r="V3225" s="1011">
        <v>312.82</v>
      </c>
      <c r="W3225" s="1011" t="s">
        <v>1330</v>
      </c>
      <c r="X3225" s="1011" t="s">
        <v>1331</v>
      </c>
      <c r="Y3225" s="1011" t="s">
        <v>2506</v>
      </c>
      <c r="AA3225" s="1011" t="s">
        <v>2507</v>
      </c>
      <c r="AB3225" s="1011" t="s">
        <v>140</v>
      </c>
    </row>
    <row r="3226" spans="1:28" x14ac:dyDescent="0.25">
      <c r="A3226" s="1011">
        <v>84169713</v>
      </c>
      <c r="B3226" s="1011" t="s">
        <v>1863</v>
      </c>
      <c r="C3226" s="1011" t="s">
        <v>1326</v>
      </c>
      <c r="D3226" s="1011" t="s">
        <v>1</v>
      </c>
      <c r="E3226" s="1011" t="s">
        <v>135</v>
      </c>
      <c r="F3226" s="1011" t="s">
        <v>6</v>
      </c>
      <c r="G3226" s="1011" t="s">
        <v>6</v>
      </c>
      <c r="H3226" s="1011" t="s">
        <v>89</v>
      </c>
      <c r="I3226" s="1011" t="s">
        <v>1595</v>
      </c>
      <c r="J3226" s="1011" t="s">
        <v>1596</v>
      </c>
      <c r="K3226" s="1011" t="s">
        <v>1329</v>
      </c>
      <c r="L3226" s="1011" t="s">
        <v>47</v>
      </c>
      <c r="M3226" s="1011" t="s">
        <v>198</v>
      </c>
      <c r="N3226" s="1011">
        <v>67</v>
      </c>
      <c r="O3226" s="1011">
        <v>0</v>
      </c>
      <c r="P3226" s="1011">
        <v>768</v>
      </c>
      <c r="Q3226" s="1011">
        <v>2524.38</v>
      </c>
      <c r="R3226" s="1011">
        <v>555.71512309000002</v>
      </c>
      <c r="S3226" s="1011">
        <v>146.28299498000001</v>
      </c>
      <c r="T3226" s="1011">
        <v>1.512309E-2</v>
      </c>
      <c r="U3226" s="1011">
        <v>0</v>
      </c>
      <c r="V3226" s="1011">
        <v>555.70000000000005</v>
      </c>
      <c r="W3226" s="1011" t="s">
        <v>1597</v>
      </c>
      <c r="X3226" s="1011" t="s">
        <v>1331</v>
      </c>
      <c r="Y3226" s="1011" t="s">
        <v>1864</v>
      </c>
      <c r="AA3226" s="1011" t="s">
        <v>1865</v>
      </c>
      <c r="AB3226" s="1011" t="s">
        <v>140</v>
      </c>
    </row>
    <row r="3227" spans="1:28" x14ac:dyDescent="0.25">
      <c r="A3227" s="1011">
        <v>93874147</v>
      </c>
      <c r="B3227" s="1011" t="s">
        <v>2357</v>
      </c>
      <c r="C3227" s="1011" t="s">
        <v>1326</v>
      </c>
      <c r="D3227" s="1011" t="s">
        <v>1</v>
      </c>
      <c r="E3227" s="1011" t="s">
        <v>135</v>
      </c>
      <c r="F3227" s="1011" t="s">
        <v>36</v>
      </c>
      <c r="G3227" s="1011" t="s">
        <v>36</v>
      </c>
      <c r="H3227" s="1011" t="s">
        <v>98</v>
      </c>
      <c r="I3227" s="1011" t="s">
        <v>1359</v>
      </c>
      <c r="J3227" s="1011" t="s">
        <v>1360</v>
      </c>
      <c r="K3227" s="1011" t="s">
        <v>1329</v>
      </c>
      <c r="L3227" s="1011" t="s">
        <v>47</v>
      </c>
      <c r="M3227" s="1011" t="s">
        <v>198</v>
      </c>
      <c r="N3227" s="1011">
        <v>78</v>
      </c>
      <c r="O3227" s="1011">
        <v>78</v>
      </c>
      <c r="P3227" s="1011">
        <v>1871.28</v>
      </c>
      <c r="Q3227" s="1011">
        <v>1716.91</v>
      </c>
      <c r="R3227" s="1011">
        <v>182.31</v>
      </c>
      <c r="S3227" s="1011">
        <v>357.40622642</v>
      </c>
      <c r="T3227" s="1011">
        <v>0</v>
      </c>
      <c r="U3227" s="1011">
        <v>0</v>
      </c>
      <c r="V3227" s="1011">
        <v>182.31</v>
      </c>
      <c r="W3227" s="1011" t="s">
        <v>1361</v>
      </c>
      <c r="X3227" s="1011" t="s">
        <v>1331</v>
      </c>
      <c r="Y3227" s="1011" t="s">
        <v>2358</v>
      </c>
      <c r="AA3227" s="1011" t="s">
        <v>2359</v>
      </c>
      <c r="AB3227" s="1011" t="s">
        <v>140</v>
      </c>
    </row>
    <row r="3228" spans="1:28" x14ac:dyDescent="0.25">
      <c r="A3228" s="1011">
        <v>63935860</v>
      </c>
      <c r="B3228" s="1011" t="s">
        <v>2396</v>
      </c>
      <c r="C3228" s="1011" t="s">
        <v>1326</v>
      </c>
      <c r="D3228" s="1011" t="s">
        <v>1</v>
      </c>
      <c r="E3228" s="1011" t="s">
        <v>135</v>
      </c>
      <c r="F3228" s="1011" t="s">
        <v>14</v>
      </c>
      <c r="G3228" s="1011" t="s">
        <v>14</v>
      </c>
      <c r="H3228" s="1011" t="s">
        <v>92</v>
      </c>
      <c r="I3228" s="1011" t="s">
        <v>2159</v>
      </c>
      <c r="J3228" s="1011" t="s">
        <v>2160</v>
      </c>
      <c r="K3228" s="1011" t="s">
        <v>1329</v>
      </c>
      <c r="L3228" s="1011" t="s">
        <v>47</v>
      </c>
      <c r="M3228" s="1011" t="s">
        <v>198</v>
      </c>
      <c r="N3228" s="1011">
        <v>85</v>
      </c>
      <c r="O3228" s="1011">
        <v>85</v>
      </c>
      <c r="P3228" s="1011">
        <v>2975</v>
      </c>
      <c r="Q3228" s="1011">
        <v>1723.35</v>
      </c>
      <c r="R3228" s="1011">
        <v>-81.7</v>
      </c>
      <c r="S3228" s="1011">
        <v>237.82086436</v>
      </c>
      <c r="T3228" s="1011">
        <v>0</v>
      </c>
      <c r="U3228" s="1011">
        <v>0</v>
      </c>
      <c r="V3228" s="1011">
        <v>-81.7</v>
      </c>
      <c r="W3228" s="1011" t="s">
        <v>2161</v>
      </c>
      <c r="X3228" s="1011" t="s">
        <v>1331</v>
      </c>
      <c r="Y3228" s="1011" t="s">
        <v>2397</v>
      </c>
      <c r="AA3228" s="1011" t="s">
        <v>2398</v>
      </c>
      <c r="AB3228" s="1011" t="s">
        <v>140</v>
      </c>
    </row>
    <row r="3229" spans="1:28" x14ac:dyDescent="0.25">
      <c r="A3229" s="1011">
        <v>53754974</v>
      </c>
      <c r="B3229" s="1011" t="s">
        <v>1963</v>
      </c>
      <c r="C3229" s="1011" t="s">
        <v>1326</v>
      </c>
      <c r="D3229" s="1011" t="s">
        <v>1</v>
      </c>
      <c r="E3229" s="1011" t="s">
        <v>135</v>
      </c>
      <c r="F3229" s="1011" t="s">
        <v>6</v>
      </c>
      <c r="G3229" s="1011" t="s">
        <v>6</v>
      </c>
      <c r="H3229" s="1011" t="s">
        <v>101</v>
      </c>
      <c r="I3229" s="1011" t="s">
        <v>1964</v>
      </c>
      <c r="J3229" s="1011" t="s">
        <v>1965</v>
      </c>
      <c r="K3229" s="1011" t="s">
        <v>1329</v>
      </c>
      <c r="L3229" s="1011" t="s">
        <v>47</v>
      </c>
      <c r="M3229" s="1011" t="s">
        <v>198</v>
      </c>
      <c r="N3229" s="1011">
        <v>0.50009999999999999</v>
      </c>
      <c r="O3229" s="1011">
        <v>0.50009999999999999</v>
      </c>
      <c r="P3229" s="1011">
        <v>13.5</v>
      </c>
      <c r="Q3229" s="1011">
        <v>47.38</v>
      </c>
      <c r="R3229" s="1011">
        <v>12.95</v>
      </c>
      <c r="S3229" s="1011">
        <v>13.597925719999999</v>
      </c>
      <c r="T3229" s="1011">
        <v>0</v>
      </c>
      <c r="U3229" s="1011">
        <v>0</v>
      </c>
      <c r="V3229" s="1011">
        <v>12.95</v>
      </c>
      <c r="W3229" s="1011" t="s">
        <v>1966</v>
      </c>
      <c r="X3229" s="1011" t="s">
        <v>1331</v>
      </c>
      <c r="Y3229" s="1011" t="s">
        <v>1967</v>
      </c>
      <c r="AA3229" s="1011" t="s">
        <v>1968</v>
      </c>
      <c r="AB3229" s="1011" t="s">
        <v>140</v>
      </c>
    </row>
    <row r="3230" spans="1:28" x14ac:dyDescent="0.25">
      <c r="A3230" s="1011">
        <v>84054071</v>
      </c>
      <c r="B3230" s="1011" t="s">
        <v>2591</v>
      </c>
      <c r="C3230" s="1011" t="s">
        <v>1326</v>
      </c>
      <c r="D3230" s="1011" t="s">
        <v>1</v>
      </c>
      <c r="E3230" s="1011" t="s">
        <v>135</v>
      </c>
      <c r="F3230" s="1011" t="s">
        <v>36</v>
      </c>
      <c r="G3230" s="1011" t="s">
        <v>36</v>
      </c>
      <c r="H3230" s="1011" t="s">
        <v>97</v>
      </c>
      <c r="I3230" s="1011" t="s">
        <v>2592</v>
      </c>
      <c r="J3230" s="1011" t="s">
        <v>1868</v>
      </c>
      <c r="K3230" s="1011" t="s">
        <v>1329</v>
      </c>
      <c r="L3230" s="1011" t="s">
        <v>47</v>
      </c>
      <c r="M3230" s="1011" t="s">
        <v>198</v>
      </c>
      <c r="N3230" s="1011">
        <v>6</v>
      </c>
      <c r="O3230" s="1011">
        <v>0</v>
      </c>
      <c r="P3230" s="1011">
        <v>150</v>
      </c>
      <c r="Q3230" s="1011">
        <v>276.38</v>
      </c>
      <c r="R3230" s="1011">
        <v>38.29</v>
      </c>
      <c r="S3230" s="1011">
        <v>1.5</v>
      </c>
      <c r="T3230" s="1011">
        <v>0</v>
      </c>
      <c r="U3230" s="1011">
        <v>0</v>
      </c>
      <c r="V3230" s="1011">
        <v>38.29</v>
      </c>
      <c r="W3230" s="1011" t="s">
        <v>1869</v>
      </c>
      <c r="X3230" s="1011" t="s">
        <v>1331</v>
      </c>
      <c r="Y3230" s="1011" t="s">
        <v>2593</v>
      </c>
      <c r="AA3230" s="1011" t="s">
        <v>2594</v>
      </c>
      <c r="AB3230" s="1011" t="s">
        <v>140</v>
      </c>
    </row>
    <row r="3231" spans="1:28" x14ac:dyDescent="0.25">
      <c r="A3231" s="1011">
        <v>23752710</v>
      </c>
      <c r="B3231" s="1011" t="s">
        <v>1586</v>
      </c>
      <c r="C3231" s="1011" t="s">
        <v>1326</v>
      </c>
      <c r="D3231" s="1011" t="s">
        <v>1</v>
      </c>
      <c r="E3231" s="1011" t="s">
        <v>135</v>
      </c>
      <c r="F3231" s="1011" t="s">
        <v>20</v>
      </c>
      <c r="G3231" s="1011" t="s">
        <v>20</v>
      </c>
      <c r="H3231" s="1011" t="s">
        <v>1394</v>
      </c>
      <c r="I3231" s="1011" t="s">
        <v>1327</v>
      </c>
      <c r="J3231" s="1011" t="s">
        <v>1328</v>
      </c>
      <c r="K3231" s="1011" t="s">
        <v>1329</v>
      </c>
      <c r="L3231" s="1011" t="s">
        <v>47</v>
      </c>
      <c r="M3231" s="1011" t="s">
        <v>198</v>
      </c>
      <c r="N3231" s="1011">
        <v>0</v>
      </c>
      <c r="O3231" s="1011">
        <v>0</v>
      </c>
      <c r="P3231" s="1011">
        <v>0</v>
      </c>
      <c r="Q3231" s="1011">
        <v>0</v>
      </c>
      <c r="R3231" s="1011">
        <v>0</v>
      </c>
      <c r="S3231" s="1011">
        <v>0</v>
      </c>
      <c r="T3231" s="1011">
        <v>0</v>
      </c>
      <c r="U3231" s="1011">
        <v>0</v>
      </c>
      <c r="V3231" s="1011">
        <v>0</v>
      </c>
      <c r="W3231" s="1011" t="s">
        <v>1330</v>
      </c>
      <c r="X3231" s="1011" t="s">
        <v>1331</v>
      </c>
      <c r="Y3231" s="1011" t="s">
        <v>1587</v>
      </c>
      <c r="AA3231" s="1011" t="s">
        <v>1588</v>
      </c>
      <c r="AB3231" s="1011" t="s">
        <v>140</v>
      </c>
    </row>
    <row r="3232" spans="1:28" x14ac:dyDescent="0.25">
      <c r="A3232" s="1011">
        <v>4165502</v>
      </c>
      <c r="B3232" s="1011" t="s">
        <v>2369</v>
      </c>
      <c r="C3232" s="1011" t="s">
        <v>1326</v>
      </c>
      <c r="D3232" s="1011" t="s">
        <v>1</v>
      </c>
      <c r="E3232" s="1011" t="s">
        <v>135</v>
      </c>
      <c r="F3232" s="1011" t="s">
        <v>4</v>
      </c>
      <c r="G3232" s="1011" t="s">
        <v>4</v>
      </c>
      <c r="H3232" s="1011" t="s">
        <v>102</v>
      </c>
      <c r="I3232" s="1011" t="s">
        <v>2370</v>
      </c>
      <c r="J3232" s="1011" t="s">
        <v>1499</v>
      </c>
      <c r="K3232" s="1011" t="s">
        <v>1329</v>
      </c>
      <c r="L3232" s="1011" t="s">
        <v>47</v>
      </c>
      <c r="M3232" s="1011" t="s">
        <v>198</v>
      </c>
      <c r="N3232" s="1011">
        <v>99</v>
      </c>
      <c r="O3232" s="1011">
        <v>9</v>
      </c>
      <c r="P3232" s="1011">
        <v>3295.18</v>
      </c>
      <c r="Q3232" s="1011">
        <v>6788.41</v>
      </c>
      <c r="R3232" s="1011">
        <v>540.24376067000003</v>
      </c>
      <c r="S3232" s="1011">
        <v>181.54192455</v>
      </c>
      <c r="T3232" s="1011">
        <v>175.50376066999999</v>
      </c>
      <c r="U3232" s="1011">
        <v>0</v>
      </c>
      <c r="V3232" s="1011">
        <v>521.86</v>
      </c>
      <c r="W3232" s="1011" t="s">
        <v>1361</v>
      </c>
      <c r="X3232" s="1011" t="s">
        <v>1331</v>
      </c>
      <c r="Y3232" s="1011" t="s">
        <v>2371</v>
      </c>
      <c r="AA3232" s="1011" t="s">
        <v>2372</v>
      </c>
      <c r="AB3232" s="1011" t="s">
        <v>140</v>
      </c>
    </row>
    <row r="3233" spans="1:28" x14ac:dyDescent="0.25">
      <c r="A3233" s="1011">
        <v>43796705</v>
      </c>
      <c r="B3233" s="1011" t="s">
        <v>1809</v>
      </c>
      <c r="C3233" s="1011" t="s">
        <v>1326</v>
      </c>
      <c r="D3233" s="1011" t="s">
        <v>1</v>
      </c>
      <c r="E3233" s="1011" t="s">
        <v>135</v>
      </c>
      <c r="F3233" s="1011" t="s">
        <v>6</v>
      </c>
      <c r="G3233" s="1011" t="s">
        <v>6</v>
      </c>
      <c r="H3233" s="1011" t="s">
        <v>102</v>
      </c>
      <c r="I3233" s="1011" t="s">
        <v>1810</v>
      </c>
      <c r="J3233" s="1011" t="s">
        <v>1811</v>
      </c>
      <c r="K3233" s="1011" t="s">
        <v>1329</v>
      </c>
      <c r="L3233" s="1011" t="s">
        <v>47</v>
      </c>
      <c r="M3233" s="1011" t="s">
        <v>198</v>
      </c>
      <c r="N3233" s="1011">
        <v>31</v>
      </c>
      <c r="O3233" s="1011">
        <v>3</v>
      </c>
      <c r="P3233" s="1011">
        <v>1322.78</v>
      </c>
      <c r="Q3233" s="1011">
        <v>2152.06</v>
      </c>
      <c r="R3233" s="1011">
        <v>-96.998391089999998</v>
      </c>
      <c r="S3233" s="1011">
        <v>40.975229140000003</v>
      </c>
      <c r="T3233" s="1011">
        <v>4.7116089099999998</v>
      </c>
      <c r="U3233" s="1011">
        <v>0</v>
      </c>
      <c r="V3233" s="1011">
        <v>-101.71</v>
      </c>
      <c r="W3233" s="1011" t="s">
        <v>1812</v>
      </c>
      <c r="X3233" s="1011" t="s">
        <v>1331</v>
      </c>
      <c r="Y3233" s="1011" t="s">
        <v>1813</v>
      </c>
      <c r="AA3233" s="1011" t="s">
        <v>1814</v>
      </c>
      <c r="AB3233" s="1011" t="s">
        <v>140</v>
      </c>
    </row>
    <row r="3234" spans="1:28" x14ac:dyDescent="0.25">
      <c r="A3234" s="1011">
        <v>93874147</v>
      </c>
      <c r="B3234" s="1011" t="s">
        <v>2357</v>
      </c>
      <c r="C3234" s="1011" t="s">
        <v>1326</v>
      </c>
      <c r="D3234" s="1011" t="s">
        <v>1</v>
      </c>
      <c r="E3234" s="1011" t="s">
        <v>135</v>
      </c>
      <c r="F3234" s="1011" t="s">
        <v>36</v>
      </c>
      <c r="G3234" s="1011" t="s">
        <v>36</v>
      </c>
      <c r="H3234" s="1011" t="s">
        <v>101</v>
      </c>
      <c r="I3234" s="1011" t="s">
        <v>1359</v>
      </c>
      <c r="J3234" s="1011" t="s">
        <v>1360</v>
      </c>
      <c r="K3234" s="1011" t="s">
        <v>1329</v>
      </c>
      <c r="L3234" s="1011" t="s">
        <v>47</v>
      </c>
      <c r="M3234" s="1011" t="s">
        <v>198</v>
      </c>
      <c r="N3234" s="1011">
        <v>4</v>
      </c>
      <c r="O3234" s="1011">
        <v>4</v>
      </c>
      <c r="P3234" s="1011">
        <v>148</v>
      </c>
      <c r="Q3234" s="1011">
        <v>216.66</v>
      </c>
      <c r="R3234" s="1011">
        <v>20.3</v>
      </c>
      <c r="S3234" s="1011">
        <v>50.778944330000002</v>
      </c>
      <c r="T3234" s="1011">
        <v>0</v>
      </c>
      <c r="U3234" s="1011">
        <v>0</v>
      </c>
      <c r="V3234" s="1011">
        <v>20.3</v>
      </c>
      <c r="W3234" s="1011" t="s">
        <v>1361</v>
      </c>
      <c r="X3234" s="1011" t="s">
        <v>1331</v>
      </c>
      <c r="Y3234" s="1011" t="s">
        <v>2358</v>
      </c>
      <c r="AA3234" s="1011" t="s">
        <v>2359</v>
      </c>
      <c r="AB3234" s="1011" t="s">
        <v>140</v>
      </c>
    </row>
    <row r="3235" spans="1:28" x14ac:dyDescent="0.25">
      <c r="A3235" s="1011">
        <v>53754974</v>
      </c>
      <c r="B3235" s="1011" t="s">
        <v>1963</v>
      </c>
      <c r="C3235" s="1011" t="s">
        <v>1326</v>
      </c>
      <c r="D3235" s="1011" t="s">
        <v>1</v>
      </c>
      <c r="E3235" s="1011" t="s">
        <v>135</v>
      </c>
      <c r="F3235" s="1011" t="s">
        <v>6</v>
      </c>
      <c r="G3235" s="1011" t="s">
        <v>6</v>
      </c>
      <c r="H3235" s="1011" t="s">
        <v>102</v>
      </c>
      <c r="I3235" s="1011" t="s">
        <v>1964</v>
      </c>
      <c r="J3235" s="1011" t="s">
        <v>1965</v>
      </c>
      <c r="K3235" s="1011" t="s">
        <v>1329</v>
      </c>
      <c r="L3235" s="1011" t="s">
        <v>47</v>
      </c>
      <c r="M3235" s="1011" t="s">
        <v>198</v>
      </c>
      <c r="N3235" s="1011">
        <v>3.5</v>
      </c>
      <c r="O3235" s="1011">
        <v>0</v>
      </c>
      <c r="P3235" s="1011">
        <v>150.77000000000001</v>
      </c>
      <c r="Q3235" s="1011">
        <v>274.72000000000003</v>
      </c>
      <c r="R3235" s="1011">
        <v>49.109187660000003</v>
      </c>
      <c r="S3235" s="1011">
        <v>1.61064107</v>
      </c>
      <c r="T3235" s="1011">
        <v>4.1691876600000004</v>
      </c>
      <c r="U3235" s="1011">
        <v>0</v>
      </c>
      <c r="V3235" s="1011">
        <v>44.94</v>
      </c>
      <c r="W3235" s="1011" t="s">
        <v>1966</v>
      </c>
      <c r="X3235" s="1011" t="s">
        <v>1331</v>
      </c>
      <c r="Y3235" s="1011" t="s">
        <v>1967</v>
      </c>
      <c r="AA3235" s="1011" t="s">
        <v>1968</v>
      </c>
      <c r="AB3235" s="1011" t="s">
        <v>140</v>
      </c>
    </row>
    <row r="3236" spans="1:28" x14ac:dyDescent="0.25">
      <c r="A3236" s="1011">
        <v>23771397</v>
      </c>
      <c r="B3236" s="1011" t="s">
        <v>2098</v>
      </c>
      <c r="C3236" s="1011" t="s">
        <v>1326</v>
      </c>
      <c r="D3236" s="1011" t="s">
        <v>1</v>
      </c>
      <c r="E3236" s="1011" t="s">
        <v>135</v>
      </c>
      <c r="F3236" s="1011" t="s">
        <v>38</v>
      </c>
      <c r="G3236" s="1011" t="s">
        <v>38</v>
      </c>
      <c r="H3236" s="1011" t="s">
        <v>105</v>
      </c>
      <c r="I3236" s="1011" t="s">
        <v>1579</v>
      </c>
      <c r="J3236" s="1011" t="s">
        <v>1396</v>
      </c>
      <c r="K3236" s="1011" t="s">
        <v>1329</v>
      </c>
      <c r="L3236" s="1011" t="s">
        <v>47</v>
      </c>
      <c r="M3236" s="1011" t="s">
        <v>198</v>
      </c>
      <c r="N3236" s="1011">
        <v>3</v>
      </c>
      <c r="O3236" s="1011">
        <v>0</v>
      </c>
      <c r="P3236" s="1011">
        <v>60</v>
      </c>
      <c r="Q3236" s="1011">
        <v>118.87</v>
      </c>
      <c r="R3236" s="1011">
        <v>19.36</v>
      </c>
      <c r="S3236" s="1011">
        <v>8.8695000000000004</v>
      </c>
      <c r="T3236" s="1011">
        <v>0</v>
      </c>
      <c r="U3236" s="1011">
        <v>0</v>
      </c>
      <c r="V3236" s="1011">
        <v>19.36</v>
      </c>
      <c r="W3236" s="1011" t="s">
        <v>1397</v>
      </c>
      <c r="X3236" s="1011" t="s">
        <v>1331</v>
      </c>
      <c r="Y3236" s="1011" t="s">
        <v>2099</v>
      </c>
      <c r="AA3236" s="1011" t="s">
        <v>2100</v>
      </c>
      <c r="AB3236" s="1011" t="s">
        <v>140</v>
      </c>
    </row>
    <row r="3237" spans="1:28" x14ac:dyDescent="0.25">
      <c r="A3237" s="1011">
        <v>4180501</v>
      </c>
      <c r="B3237" s="1011" t="s">
        <v>1697</v>
      </c>
      <c r="C3237" s="1011" t="s">
        <v>1326</v>
      </c>
      <c r="D3237" s="1011" t="s">
        <v>1</v>
      </c>
      <c r="E3237" s="1011" t="s">
        <v>135</v>
      </c>
      <c r="F3237" s="1011" t="s">
        <v>14</v>
      </c>
      <c r="G3237" s="1011" t="s">
        <v>14</v>
      </c>
      <c r="H3237" s="1011" t="s">
        <v>530</v>
      </c>
      <c r="I3237" s="1011" t="s">
        <v>1698</v>
      </c>
      <c r="J3237" s="1011" t="s">
        <v>1528</v>
      </c>
      <c r="K3237" s="1011" t="s">
        <v>1329</v>
      </c>
      <c r="L3237" s="1011" t="s">
        <v>47</v>
      </c>
      <c r="M3237" s="1011" t="s">
        <v>198</v>
      </c>
      <c r="N3237" s="1011">
        <v>3</v>
      </c>
      <c r="O3237" s="1011">
        <v>3</v>
      </c>
      <c r="P3237" s="1011">
        <v>42</v>
      </c>
      <c r="Q3237" s="1011">
        <v>237.89</v>
      </c>
      <c r="R3237" s="1011">
        <v>28.43</v>
      </c>
      <c r="S3237" s="1011">
        <v>17.616701169999999</v>
      </c>
      <c r="T3237" s="1011">
        <v>0</v>
      </c>
      <c r="U3237" s="1011">
        <v>0</v>
      </c>
      <c r="V3237" s="1011">
        <v>28.43</v>
      </c>
      <c r="W3237" s="1011" t="s">
        <v>1529</v>
      </c>
      <c r="X3237" s="1011" t="s">
        <v>1331</v>
      </c>
      <c r="Y3237" s="1011" t="s">
        <v>1699</v>
      </c>
      <c r="AA3237" s="1011" t="s">
        <v>1700</v>
      </c>
      <c r="AB3237" s="1011" t="s">
        <v>140</v>
      </c>
    </row>
    <row r="3238" spans="1:28" x14ac:dyDescent="0.25">
      <c r="A3238" s="1011">
        <v>94235660</v>
      </c>
      <c r="B3238" s="1011" t="s">
        <v>2452</v>
      </c>
      <c r="C3238" s="1011" t="s">
        <v>1326</v>
      </c>
      <c r="D3238" s="1011" t="s">
        <v>1</v>
      </c>
      <c r="E3238" s="1011" t="s">
        <v>135</v>
      </c>
      <c r="F3238" s="1011" t="s">
        <v>62</v>
      </c>
      <c r="G3238" s="1011" t="s">
        <v>62</v>
      </c>
      <c r="H3238" s="1011" t="s">
        <v>86</v>
      </c>
      <c r="I3238" s="1011" t="s">
        <v>2453</v>
      </c>
      <c r="J3238" s="1011" t="s">
        <v>2454</v>
      </c>
      <c r="K3238" s="1011" t="s">
        <v>1329</v>
      </c>
      <c r="L3238" s="1011" t="s">
        <v>47</v>
      </c>
      <c r="M3238" s="1011" t="s">
        <v>198</v>
      </c>
      <c r="N3238" s="1011">
        <v>0</v>
      </c>
      <c r="O3238" s="1011">
        <v>0</v>
      </c>
      <c r="P3238" s="1011">
        <v>0</v>
      </c>
      <c r="Q3238" s="1011">
        <v>0</v>
      </c>
      <c r="R3238" s="1011">
        <v>0</v>
      </c>
      <c r="S3238" s="1011">
        <v>0</v>
      </c>
      <c r="T3238" s="1011">
        <v>0</v>
      </c>
      <c r="U3238" s="1011">
        <v>0</v>
      </c>
      <c r="V3238" s="1011">
        <v>0</v>
      </c>
      <c r="W3238" s="1011" t="s">
        <v>2455</v>
      </c>
      <c r="X3238" s="1011" t="s">
        <v>1331</v>
      </c>
      <c r="Y3238" s="1011" t="s">
        <v>2456</v>
      </c>
      <c r="AA3238" s="1011" t="s">
        <v>2457</v>
      </c>
      <c r="AB3238" s="1011" t="s">
        <v>140</v>
      </c>
    </row>
    <row r="3239" spans="1:28" x14ac:dyDescent="0.25">
      <c r="A3239" s="1011">
        <v>64153794</v>
      </c>
      <c r="B3239" s="1011" t="s">
        <v>1542</v>
      </c>
      <c r="C3239" s="1011" t="s">
        <v>1326</v>
      </c>
      <c r="D3239" s="1011" t="s">
        <v>1</v>
      </c>
      <c r="E3239" s="1011" t="s">
        <v>135</v>
      </c>
      <c r="F3239" s="1011" t="s">
        <v>20</v>
      </c>
      <c r="G3239" s="1011" t="s">
        <v>20</v>
      </c>
      <c r="H3239" s="1011" t="s">
        <v>101</v>
      </c>
      <c r="I3239" s="1011" t="s">
        <v>1543</v>
      </c>
      <c r="J3239" s="1011" t="s">
        <v>1544</v>
      </c>
      <c r="K3239" s="1011" t="s">
        <v>1329</v>
      </c>
      <c r="L3239" s="1011" t="s">
        <v>47</v>
      </c>
      <c r="M3239" s="1011" t="s">
        <v>198</v>
      </c>
      <c r="N3239" s="1011">
        <v>7</v>
      </c>
      <c r="O3239" s="1011">
        <v>0</v>
      </c>
      <c r="P3239" s="1011">
        <v>267.75</v>
      </c>
      <c r="Q3239" s="1011">
        <v>134.05000000000001</v>
      </c>
      <c r="R3239" s="1011">
        <v>4.97</v>
      </c>
      <c r="S3239" s="1011">
        <v>9.0693705199999997</v>
      </c>
      <c r="T3239" s="1011">
        <v>0</v>
      </c>
      <c r="U3239" s="1011">
        <v>0</v>
      </c>
      <c r="V3239" s="1011">
        <v>4.97</v>
      </c>
      <c r="W3239" s="1011" t="s">
        <v>1545</v>
      </c>
      <c r="X3239" s="1011" t="s">
        <v>1331</v>
      </c>
      <c r="Y3239" s="1011" t="s">
        <v>1546</v>
      </c>
      <c r="AA3239" s="1011" t="s">
        <v>1547</v>
      </c>
      <c r="AB3239" s="1011" t="s">
        <v>140</v>
      </c>
    </row>
    <row r="3240" spans="1:28" x14ac:dyDescent="0.25">
      <c r="A3240" s="1011">
        <v>63935860</v>
      </c>
      <c r="B3240" s="1011" t="s">
        <v>2396</v>
      </c>
      <c r="C3240" s="1011" t="s">
        <v>1326</v>
      </c>
      <c r="D3240" s="1011" t="s">
        <v>1</v>
      </c>
      <c r="E3240" s="1011" t="s">
        <v>135</v>
      </c>
      <c r="F3240" s="1011" t="s">
        <v>14</v>
      </c>
      <c r="G3240" s="1011" t="s">
        <v>14</v>
      </c>
      <c r="H3240" s="1011" t="s">
        <v>97</v>
      </c>
      <c r="I3240" s="1011" t="s">
        <v>2159</v>
      </c>
      <c r="J3240" s="1011" t="s">
        <v>2160</v>
      </c>
      <c r="K3240" s="1011" t="s">
        <v>1329</v>
      </c>
      <c r="L3240" s="1011" t="s">
        <v>47</v>
      </c>
      <c r="M3240" s="1011" t="s">
        <v>198</v>
      </c>
      <c r="N3240" s="1011">
        <v>81</v>
      </c>
      <c r="O3240" s="1011">
        <v>46</v>
      </c>
      <c r="P3240" s="1011">
        <v>2378.4499999999998</v>
      </c>
      <c r="Q3240" s="1011">
        <v>3006.67</v>
      </c>
      <c r="R3240" s="1011">
        <v>388.57</v>
      </c>
      <c r="S3240" s="1011">
        <v>365.71065238</v>
      </c>
      <c r="T3240" s="1011">
        <v>0</v>
      </c>
      <c r="U3240" s="1011">
        <v>0</v>
      </c>
      <c r="V3240" s="1011">
        <v>388.57</v>
      </c>
      <c r="W3240" s="1011" t="s">
        <v>2161</v>
      </c>
      <c r="X3240" s="1011" t="s">
        <v>1331</v>
      </c>
      <c r="Y3240" s="1011" t="s">
        <v>2397</v>
      </c>
      <c r="AA3240" s="1011" t="s">
        <v>2398</v>
      </c>
      <c r="AB3240" s="1011" t="s">
        <v>140</v>
      </c>
    </row>
    <row r="3241" spans="1:28" x14ac:dyDescent="0.25">
      <c r="A3241" s="1011">
        <v>83753855</v>
      </c>
      <c r="B3241" s="1011" t="s">
        <v>2151</v>
      </c>
      <c r="C3241" s="1011" t="s">
        <v>1326</v>
      </c>
      <c r="D3241" s="1011" t="s">
        <v>1</v>
      </c>
      <c r="E3241" s="1011" t="s">
        <v>135</v>
      </c>
      <c r="F3241" s="1011" t="s">
        <v>20</v>
      </c>
      <c r="G3241" s="1011" t="s">
        <v>20</v>
      </c>
      <c r="H3241" s="1011" t="s">
        <v>97</v>
      </c>
      <c r="I3241" s="1011" t="s">
        <v>1503</v>
      </c>
      <c r="J3241" s="1011" t="s">
        <v>1504</v>
      </c>
      <c r="K3241" s="1011" t="s">
        <v>1329</v>
      </c>
      <c r="L3241" s="1011" t="s">
        <v>47</v>
      </c>
      <c r="M3241" s="1011" t="s">
        <v>198</v>
      </c>
      <c r="N3241" s="1011">
        <v>331</v>
      </c>
      <c r="O3241" s="1011">
        <v>97</v>
      </c>
      <c r="P3241" s="1011">
        <v>10086.75</v>
      </c>
      <c r="Q3241" s="1011">
        <v>6746.98</v>
      </c>
      <c r="R3241" s="1011">
        <v>579.29111307999995</v>
      </c>
      <c r="S3241" s="1011">
        <v>616.72218679000002</v>
      </c>
      <c r="T3241" s="1011">
        <v>1.11308E-3</v>
      </c>
      <c r="U3241" s="1011">
        <v>0</v>
      </c>
      <c r="V3241" s="1011">
        <v>579.29</v>
      </c>
      <c r="W3241" s="1011" t="s">
        <v>1505</v>
      </c>
      <c r="X3241" s="1011" t="s">
        <v>1331</v>
      </c>
      <c r="Y3241" s="1011" t="s">
        <v>2152</v>
      </c>
      <c r="AA3241" s="1011" t="s">
        <v>2153</v>
      </c>
      <c r="AB3241" s="1011" t="s">
        <v>140</v>
      </c>
    </row>
    <row r="3242" spans="1:28" x14ac:dyDescent="0.25">
      <c r="A3242" s="1011">
        <v>84105592</v>
      </c>
      <c r="B3242" s="1011" t="s">
        <v>2478</v>
      </c>
      <c r="C3242" s="1011" t="s">
        <v>1326</v>
      </c>
      <c r="D3242" s="1011" t="s">
        <v>1</v>
      </c>
      <c r="E3242" s="1011" t="s">
        <v>135</v>
      </c>
      <c r="F3242" s="1011" t="s">
        <v>11</v>
      </c>
      <c r="G3242" s="1011" t="s">
        <v>11</v>
      </c>
      <c r="H3242" s="1011" t="s">
        <v>95</v>
      </c>
      <c r="I3242" s="1011" t="s">
        <v>2479</v>
      </c>
      <c r="J3242" s="1011" t="s">
        <v>1360</v>
      </c>
      <c r="K3242" s="1011" t="s">
        <v>1329</v>
      </c>
      <c r="L3242" s="1011" t="s">
        <v>47</v>
      </c>
      <c r="M3242" s="1011" t="s">
        <v>198</v>
      </c>
      <c r="N3242" s="1011">
        <v>2202.6</v>
      </c>
      <c r="O3242" s="1011">
        <v>974.35</v>
      </c>
      <c r="P3242" s="1011">
        <v>29316.9</v>
      </c>
      <c r="Q3242" s="1011">
        <v>54550.720000000001</v>
      </c>
      <c r="R3242" s="1011">
        <v>3534.4078975399998</v>
      </c>
      <c r="S3242" s="1011">
        <v>8612.7102112699995</v>
      </c>
      <c r="T3242" s="1011">
        <v>-2.2102460000000001E-2</v>
      </c>
      <c r="U3242" s="1011">
        <v>923.76</v>
      </c>
      <c r="V3242" s="1011">
        <v>4458.1899999999996</v>
      </c>
      <c r="W3242" s="1011" t="s">
        <v>1361</v>
      </c>
      <c r="X3242" s="1011" t="s">
        <v>1331</v>
      </c>
      <c r="Y3242" s="1011" t="s">
        <v>2480</v>
      </c>
      <c r="AA3242" s="1011" t="s">
        <v>2481</v>
      </c>
      <c r="AB3242" s="1011" t="s">
        <v>140</v>
      </c>
    </row>
    <row r="3243" spans="1:28" x14ac:dyDescent="0.25">
      <c r="A3243" s="1011">
        <v>53754974</v>
      </c>
      <c r="B3243" s="1011" t="s">
        <v>1963</v>
      </c>
      <c r="C3243" s="1011" t="s">
        <v>1326</v>
      </c>
      <c r="D3243" s="1011" t="s">
        <v>1</v>
      </c>
      <c r="E3243" s="1011" t="s">
        <v>135</v>
      </c>
      <c r="F3243" s="1011" t="s">
        <v>6</v>
      </c>
      <c r="G3243" s="1011" t="s">
        <v>6</v>
      </c>
      <c r="H3243" s="1011" t="s">
        <v>94</v>
      </c>
      <c r="I3243" s="1011" t="s">
        <v>1964</v>
      </c>
      <c r="J3243" s="1011" t="s">
        <v>1965</v>
      </c>
      <c r="K3243" s="1011" t="s">
        <v>1329</v>
      </c>
      <c r="L3243" s="1011" t="s">
        <v>47</v>
      </c>
      <c r="M3243" s="1011" t="s">
        <v>198</v>
      </c>
      <c r="N3243" s="1011">
        <v>108.5</v>
      </c>
      <c r="O3243" s="1011">
        <v>64.5</v>
      </c>
      <c r="P3243" s="1011">
        <v>3267</v>
      </c>
      <c r="Q3243" s="1011">
        <v>2859.43</v>
      </c>
      <c r="R3243" s="1011">
        <v>559.32000000000005</v>
      </c>
      <c r="S3243" s="1011">
        <v>341.74537935000001</v>
      </c>
      <c r="T3243" s="1011">
        <v>0</v>
      </c>
      <c r="U3243" s="1011">
        <v>0</v>
      </c>
      <c r="V3243" s="1011">
        <v>559.32000000000005</v>
      </c>
      <c r="W3243" s="1011" t="s">
        <v>1966</v>
      </c>
      <c r="X3243" s="1011" t="s">
        <v>1331</v>
      </c>
      <c r="Y3243" s="1011" t="s">
        <v>1967</v>
      </c>
      <c r="AA3243" s="1011" t="s">
        <v>1968</v>
      </c>
      <c r="AB3243" s="1011" t="s">
        <v>140</v>
      </c>
    </row>
    <row r="3244" spans="1:28" x14ac:dyDescent="0.25">
      <c r="A3244" s="1011">
        <v>84150358</v>
      </c>
      <c r="B3244" s="1011" t="s">
        <v>1679</v>
      </c>
      <c r="C3244" s="1011" t="s">
        <v>1326</v>
      </c>
      <c r="D3244" s="1011" t="s">
        <v>1</v>
      </c>
      <c r="E3244" s="1011" t="s">
        <v>135</v>
      </c>
      <c r="F3244" s="1011" t="s">
        <v>36</v>
      </c>
      <c r="G3244" s="1011" t="s">
        <v>36</v>
      </c>
      <c r="H3244" s="1011" t="s">
        <v>98</v>
      </c>
      <c r="I3244" s="1011" t="s">
        <v>1680</v>
      </c>
      <c r="J3244" s="1011" t="s">
        <v>1396</v>
      </c>
      <c r="K3244" s="1011" t="s">
        <v>1329</v>
      </c>
      <c r="L3244" s="1011" t="s">
        <v>47</v>
      </c>
      <c r="M3244" s="1011" t="s">
        <v>198</v>
      </c>
      <c r="N3244" s="1011">
        <v>502</v>
      </c>
      <c r="O3244" s="1011">
        <v>502</v>
      </c>
      <c r="P3244" s="1011">
        <v>6897.34</v>
      </c>
      <c r="Q3244" s="1011">
        <v>11089.53</v>
      </c>
      <c r="R3244" s="1011">
        <v>743.8</v>
      </c>
      <c r="S3244" s="1011">
        <v>3390.7099831700002</v>
      </c>
      <c r="T3244" s="1011">
        <v>0</v>
      </c>
      <c r="U3244" s="1011">
        <v>0</v>
      </c>
      <c r="V3244" s="1011">
        <v>743.8</v>
      </c>
      <c r="W3244" s="1011" t="s">
        <v>1397</v>
      </c>
      <c r="X3244" s="1011" t="s">
        <v>1331</v>
      </c>
      <c r="Y3244" s="1011" t="s">
        <v>1681</v>
      </c>
      <c r="AA3244" s="1011" t="s">
        <v>1682</v>
      </c>
      <c r="AB3244" s="1011" t="s">
        <v>140</v>
      </c>
    </row>
    <row r="3245" spans="1:28" x14ac:dyDescent="0.25">
      <c r="A3245" s="1011">
        <v>14270797</v>
      </c>
      <c r="B3245" s="1011" t="s">
        <v>2424</v>
      </c>
      <c r="C3245" s="1011" t="s">
        <v>1326</v>
      </c>
      <c r="D3245" s="1011" t="s">
        <v>1</v>
      </c>
      <c r="E3245" s="1011" t="s">
        <v>135</v>
      </c>
      <c r="F3245" s="1011" t="s">
        <v>34</v>
      </c>
      <c r="G3245" s="1011" t="s">
        <v>34</v>
      </c>
      <c r="H3245" s="1011" t="s">
        <v>92</v>
      </c>
      <c r="I3245" s="1011" t="s">
        <v>1462</v>
      </c>
      <c r="J3245" s="1011" t="s">
        <v>1463</v>
      </c>
      <c r="K3245" s="1011" t="s">
        <v>1329</v>
      </c>
      <c r="L3245" s="1011" t="s">
        <v>47</v>
      </c>
      <c r="M3245" s="1011" t="s">
        <v>198</v>
      </c>
      <c r="N3245" s="1011">
        <v>108.16589999999999</v>
      </c>
      <c r="O3245" s="1011">
        <v>108.16589999999999</v>
      </c>
      <c r="P3245" s="1011">
        <v>3453.1</v>
      </c>
      <c r="Q3245" s="1011">
        <v>3304.61</v>
      </c>
      <c r="R3245" s="1011">
        <v>575.39</v>
      </c>
      <c r="S3245" s="1011">
        <v>537.19870400000002</v>
      </c>
      <c r="T3245" s="1011">
        <v>0</v>
      </c>
      <c r="U3245" s="1011">
        <v>0</v>
      </c>
      <c r="V3245" s="1011">
        <v>575.39</v>
      </c>
      <c r="W3245" s="1011" t="s">
        <v>1464</v>
      </c>
      <c r="X3245" s="1011" t="s">
        <v>1331</v>
      </c>
      <c r="Y3245" s="1011" t="s">
        <v>2425</v>
      </c>
      <c r="AA3245" s="1011" t="s">
        <v>2081</v>
      </c>
      <c r="AB3245" s="1011" t="s">
        <v>140</v>
      </c>
    </row>
    <row r="3246" spans="1:28" x14ac:dyDescent="0.25">
      <c r="A3246" s="1011">
        <v>84054071</v>
      </c>
      <c r="B3246" s="1011" t="s">
        <v>2591</v>
      </c>
      <c r="C3246" s="1011" t="s">
        <v>1326</v>
      </c>
      <c r="D3246" s="1011" t="s">
        <v>1</v>
      </c>
      <c r="E3246" s="1011" t="s">
        <v>135</v>
      </c>
      <c r="F3246" s="1011" t="s">
        <v>36</v>
      </c>
      <c r="G3246" s="1011" t="s">
        <v>36</v>
      </c>
      <c r="H3246" s="1011" t="s">
        <v>90</v>
      </c>
      <c r="I3246" s="1011" t="s">
        <v>2592</v>
      </c>
      <c r="J3246" s="1011" t="s">
        <v>1868</v>
      </c>
      <c r="K3246" s="1011" t="s">
        <v>1329</v>
      </c>
      <c r="L3246" s="1011" t="s">
        <v>47</v>
      </c>
      <c r="M3246" s="1011" t="s">
        <v>198</v>
      </c>
      <c r="N3246" s="1011">
        <v>35</v>
      </c>
      <c r="O3246" s="1011">
        <v>35</v>
      </c>
      <c r="P3246" s="1011">
        <v>1400</v>
      </c>
      <c r="Q3246" s="1011">
        <v>1759.29</v>
      </c>
      <c r="R3246" s="1011">
        <v>-154.94</v>
      </c>
      <c r="S3246" s="1011">
        <v>231.13810247000001</v>
      </c>
      <c r="T3246" s="1011">
        <v>0</v>
      </c>
      <c r="U3246" s="1011">
        <v>0</v>
      </c>
      <c r="V3246" s="1011">
        <v>-154.94</v>
      </c>
      <c r="W3246" s="1011" t="s">
        <v>1869</v>
      </c>
      <c r="X3246" s="1011" t="s">
        <v>1331</v>
      </c>
      <c r="Y3246" s="1011" t="s">
        <v>2593</v>
      </c>
      <c r="AA3246" s="1011" t="s">
        <v>2594</v>
      </c>
      <c r="AB3246" s="1011" t="s">
        <v>140</v>
      </c>
    </row>
    <row r="3247" spans="1:28" x14ac:dyDescent="0.25">
      <c r="A3247" s="1011">
        <v>84064930</v>
      </c>
      <c r="B3247" s="1011" t="s">
        <v>1467</v>
      </c>
      <c r="C3247" s="1011" t="s">
        <v>1326</v>
      </c>
      <c r="D3247" s="1011" t="s">
        <v>1</v>
      </c>
      <c r="E3247" s="1011" t="s">
        <v>135</v>
      </c>
      <c r="F3247" s="1011" t="s">
        <v>20</v>
      </c>
      <c r="G3247" s="1011" t="s">
        <v>20</v>
      </c>
      <c r="H3247" s="1011" t="s">
        <v>93</v>
      </c>
      <c r="I3247" s="1011" t="s">
        <v>1468</v>
      </c>
      <c r="J3247" s="1011" t="s">
        <v>1469</v>
      </c>
      <c r="K3247" s="1011" t="s">
        <v>1329</v>
      </c>
      <c r="L3247" s="1011" t="s">
        <v>47</v>
      </c>
      <c r="M3247" s="1011" t="s">
        <v>198</v>
      </c>
      <c r="N3247" s="1011">
        <v>989</v>
      </c>
      <c r="O3247" s="1011">
        <v>101</v>
      </c>
      <c r="P3247" s="1011">
        <v>32760.26</v>
      </c>
      <c r="Q3247" s="1011">
        <v>20391.79</v>
      </c>
      <c r="R3247" s="1011">
        <v>2111.06</v>
      </c>
      <c r="S3247" s="1011">
        <v>1041.3296377500001</v>
      </c>
      <c r="T3247" s="1011">
        <v>0</v>
      </c>
      <c r="U3247" s="1011">
        <v>0</v>
      </c>
      <c r="V3247" s="1011">
        <v>2111.06</v>
      </c>
      <c r="W3247" s="1011" t="s">
        <v>1470</v>
      </c>
      <c r="X3247" s="1011" t="s">
        <v>1331</v>
      </c>
      <c r="Y3247" s="1011" t="s">
        <v>1471</v>
      </c>
      <c r="AA3247" s="1011" t="s">
        <v>1472</v>
      </c>
      <c r="AB3247" s="1011" t="s">
        <v>140</v>
      </c>
    </row>
    <row r="3248" spans="1:28" x14ac:dyDescent="0.25">
      <c r="A3248" s="1011">
        <v>44256188</v>
      </c>
      <c r="B3248" s="1011" t="s">
        <v>2360</v>
      </c>
      <c r="C3248" s="1011" t="s">
        <v>1326</v>
      </c>
      <c r="D3248" s="1011" t="s">
        <v>1</v>
      </c>
      <c r="E3248" s="1011" t="s">
        <v>135</v>
      </c>
      <c r="F3248" s="1011" t="s">
        <v>11</v>
      </c>
      <c r="G3248" s="1011" t="s">
        <v>11</v>
      </c>
      <c r="H3248" s="1011" t="s">
        <v>102</v>
      </c>
      <c r="I3248" s="1011" t="s">
        <v>2361</v>
      </c>
      <c r="J3248" s="1011" t="s">
        <v>1574</v>
      </c>
      <c r="K3248" s="1011" t="s">
        <v>1329</v>
      </c>
      <c r="L3248" s="1011" t="s">
        <v>47</v>
      </c>
      <c r="M3248" s="1011" t="s">
        <v>198</v>
      </c>
      <c r="N3248" s="1011">
        <v>24.666699999999999</v>
      </c>
      <c r="O3248" s="1011">
        <v>21.666699999999999</v>
      </c>
      <c r="P3248" s="1011">
        <v>449.43</v>
      </c>
      <c r="Q3248" s="1011">
        <v>766.58</v>
      </c>
      <c r="R3248" s="1011">
        <v>62.39</v>
      </c>
      <c r="S3248" s="1011">
        <v>216.888936</v>
      </c>
      <c r="T3248" s="1011">
        <v>0.25</v>
      </c>
      <c r="U3248" s="1011">
        <v>0</v>
      </c>
      <c r="V3248" s="1011">
        <v>62.14</v>
      </c>
      <c r="W3248" s="1011" t="s">
        <v>1575</v>
      </c>
      <c r="X3248" s="1011" t="s">
        <v>1331</v>
      </c>
      <c r="Y3248" s="1011" t="s">
        <v>2362</v>
      </c>
      <c r="AA3248" s="1011" t="s">
        <v>1921</v>
      </c>
      <c r="AB3248" s="1011" t="s">
        <v>140</v>
      </c>
    </row>
    <row r="3249" spans="1:28" x14ac:dyDescent="0.25">
      <c r="A3249" s="1011">
        <v>14149348</v>
      </c>
      <c r="B3249" s="1011" t="s">
        <v>1467</v>
      </c>
      <c r="C3249" s="1011" t="s">
        <v>1326</v>
      </c>
      <c r="D3249" s="1011" t="s">
        <v>1</v>
      </c>
      <c r="E3249" s="1011" t="s">
        <v>135</v>
      </c>
      <c r="F3249" s="1011" t="s">
        <v>20</v>
      </c>
      <c r="G3249" s="1011" t="s">
        <v>20</v>
      </c>
      <c r="H3249" s="1011" t="s">
        <v>102</v>
      </c>
      <c r="I3249" s="1011" t="s">
        <v>2001</v>
      </c>
      <c r="J3249" s="1011" t="s">
        <v>1985</v>
      </c>
      <c r="K3249" s="1011" t="s">
        <v>1329</v>
      </c>
      <c r="L3249" s="1011" t="s">
        <v>47</v>
      </c>
      <c r="M3249" s="1011" t="s">
        <v>198</v>
      </c>
      <c r="N3249" s="1011">
        <v>126</v>
      </c>
      <c r="O3249" s="1011">
        <v>31</v>
      </c>
      <c r="P3249" s="1011">
        <v>3941.55</v>
      </c>
      <c r="Q3249" s="1011">
        <v>7010.56</v>
      </c>
      <c r="R3249" s="1011">
        <v>763.2</v>
      </c>
      <c r="S3249" s="1011">
        <v>679.81829152</v>
      </c>
      <c r="T3249" s="1011">
        <v>0</v>
      </c>
      <c r="U3249" s="1011">
        <v>0</v>
      </c>
      <c r="V3249" s="1011">
        <v>763.2</v>
      </c>
      <c r="W3249" s="1011" t="s">
        <v>10</v>
      </c>
      <c r="X3249" s="1011" t="s">
        <v>1331</v>
      </c>
      <c r="Y3249" s="1011" t="s">
        <v>2497</v>
      </c>
      <c r="AA3249" s="1011" t="s">
        <v>1599</v>
      </c>
      <c r="AB3249" s="1011" t="s">
        <v>140</v>
      </c>
    </row>
    <row r="3250" spans="1:28" x14ac:dyDescent="0.25">
      <c r="A3250" s="1011">
        <v>94156445</v>
      </c>
      <c r="B3250" s="1011" t="s">
        <v>1922</v>
      </c>
      <c r="C3250" s="1011" t="s">
        <v>1326</v>
      </c>
      <c r="D3250" s="1011" t="s">
        <v>1</v>
      </c>
      <c r="E3250" s="1011" t="s">
        <v>135</v>
      </c>
      <c r="F3250" s="1011" t="s">
        <v>20</v>
      </c>
      <c r="G3250" s="1011" t="s">
        <v>20</v>
      </c>
      <c r="H3250" s="1011" t="s">
        <v>93</v>
      </c>
      <c r="I3250" s="1011" t="s">
        <v>1923</v>
      </c>
      <c r="J3250" s="1011" t="s">
        <v>1924</v>
      </c>
      <c r="K3250" s="1011" t="s">
        <v>1329</v>
      </c>
      <c r="L3250" s="1011" t="s">
        <v>47</v>
      </c>
      <c r="M3250" s="1011" t="s">
        <v>198</v>
      </c>
      <c r="N3250" s="1011">
        <v>798</v>
      </c>
      <c r="O3250" s="1011">
        <v>32</v>
      </c>
      <c r="P3250" s="1011">
        <v>19874.599999999999</v>
      </c>
      <c r="Q3250" s="1011">
        <v>17096.39</v>
      </c>
      <c r="R3250" s="1011">
        <v>524.41928459999997</v>
      </c>
      <c r="S3250" s="1011">
        <v>551.01751163999995</v>
      </c>
      <c r="T3250" s="1011">
        <v>-8.0715400000000007E-2</v>
      </c>
      <c r="U3250" s="1011">
        <v>0</v>
      </c>
      <c r="V3250" s="1011">
        <v>524.5</v>
      </c>
      <c r="W3250" s="1011" t="s">
        <v>1925</v>
      </c>
      <c r="X3250" s="1011" t="s">
        <v>1331</v>
      </c>
      <c r="Y3250" s="1011" t="s">
        <v>1926</v>
      </c>
      <c r="AA3250" s="1011" t="s">
        <v>1927</v>
      </c>
      <c r="AB3250" s="1011" t="s">
        <v>140</v>
      </c>
    </row>
    <row r="3251" spans="1:28" x14ac:dyDescent="0.25">
      <c r="A3251" s="1011">
        <v>53757852</v>
      </c>
      <c r="B3251" s="1011" t="s">
        <v>2034</v>
      </c>
      <c r="C3251" s="1011" t="s">
        <v>1326</v>
      </c>
      <c r="D3251" s="1011" t="s">
        <v>1</v>
      </c>
      <c r="E3251" s="1011" t="s">
        <v>135</v>
      </c>
      <c r="F3251" s="1011" t="s">
        <v>38</v>
      </c>
      <c r="G3251" s="1011" t="s">
        <v>38</v>
      </c>
      <c r="H3251" s="1011" t="s">
        <v>93</v>
      </c>
      <c r="I3251" s="1011" t="s">
        <v>2035</v>
      </c>
      <c r="J3251" s="1011" t="s">
        <v>1657</v>
      </c>
      <c r="K3251" s="1011" t="s">
        <v>1329</v>
      </c>
      <c r="L3251" s="1011" t="s">
        <v>47</v>
      </c>
      <c r="M3251" s="1011" t="s">
        <v>198</v>
      </c>
      <c r="N3251" s="1011">
        <v>90</v>
      </c>
      <c r="O3251" s="1011">
        <v>47</v>
      </c>
      <c r="P3251" s="1011">
        <v>1624.65</v>
      </c>
      <c r="Q3251" s="1011">
        <v>3280.22</v>
      </c>
      <c r="R3251" s="1011">
        <v>455.95</v>
      </c>
      <c r="S3251" s="1011">
        <v>856.44437568000001</v>
      </c>
      <c r="T3251" s="1011">
        <v>0</v>
      </c>
      <c r="U3251" s="1011">
        <v>0</v>
      </c>
      <c r="V3251" s="1011">
        <v>455.95</v>
      </c>
      <c r="W3251" s="1011" t="s">
        <v>1658</v>
      </c>
      <c r="X3251" s="1011" t="s">
        <v>1331</v>
      </c>
      <c r="Y3251" s="1011" t="s">
        <v>2036</v>
      </c>
      <c r="AA3251" s="1011" t="s">
        <v>2037</v>
      </c>
      <c r="AB3251" s="1011" t="s">
        <v>140</v>
      </c>
    </row>
    <row r="3252" spans="1:28" x14ac:dyDescent="0.25">
      <c r="A3252" s="1011">
        <v>43758200</v>
      </c>
      <c r="B3252" s="1011" t="s">
        <v>1718</v>
      </c>
      <c r="C3252" s="1011" t="s">
        <v>1326</v>
      </c>
      <c r="D3252" s="1011" t="s">
        <v>1</v>
      </c>
      <c r="E3252" s="1011" t="s">
        <v>135</v>
      </c>
      <c r="F3252" s="1011" t="s">
        <v>20</v>
      </c>
      <c r="G3252" s="1011" t="s">
        <v>20</v>
      </c>
      <c r="H3252" s="1011" t="s">
        <v>90</v>
      </c>
      <c r="I3252" s="1011" t="s">
        <v>1719</v>
      </c>
      <c r="J3252" s="1011" t="s">
        <v>1528</v>
      </c>
      <c r="K3252" s="1011" t="s">
        <v>1329</v>
      </c>
      <c r="L3252" s="1011" t="s">
        <v>47</v>
      </c>
      <c r="M3252" s="1011" t="s">
        <v>198</v>
      </c>
      <c r="N3252" s="1011">
        <v>394</v>
      </c>
      <c r="O3252" s="1011">
        <v>394</v>
      </c>
      <c r="P3252" s="1011">
        <v>15760</v>
      </c>
      <c r="Q3252" s="1011">
        <v>20703.89</v>
      </c>
      <c r="R3252" s="1011">
        <v>2514.9699999999998</v>
      </c>
      <c r="S3252" s="1011">
        <v>2610.74692473</v>
      </c>
      <c r="T3252" s="1011">
        <v>0</v>
      </c>
      <c r="U3252" s="1011">
        <v>0</v>
      </c>
      <c r="V3252" s="1011">
        <v>2514.9699999999998</v>
      </c>
      <c r="W3252" s="1011" t="s">
        <v>1529</v>
      </c>
      <c r="X3252" s="1011" t="s">
        <v>1331</v>
      </c>
      <c r="Y3252" s="1011" t="s">
        <v>1720</v>
      </c>
      <c r="AA3252" s="1011" t="s">
        <v>1721</v>
      </c>
      <c r="AB3252" s="1011" t="s">
        <v>140</v>
      </c>
    </row>
    <row r="3253" spans="1:28" x14ac:dyDescent="0.25">
      <c r="A3253" s="1011">
        <v>83754820</v>
      </c>
      <c r="B3253" s="1011" t="s">
        <v>2405</v>
      </c>
      <c r="C3253" s="1011" t="s">
        <v>1326</v>
      </c>
      <c r="D3253" s="1011" t="s">
        <v>1</v>
      </c>
      <c r="E3253" s="1011" t="s">
        <v>135</v>
      </c>
      <c r="F3253" s="1011" t="s">
        <v>38</v>
      </c>
      <c r="G3253" s="1011" t="s">
        <v>38</v>
      </c>
      <c r="H3253" s="1011" t="s">
        <v>90</v>
      </c>
      <c r="I3253" s="1011" t="s">
        <v>2261</v>
      </c>
      <c r="J3253" s="1011" t="s">
        <v>1445</v>
      </c>
      <c r="K3253" s="1011" t="s">
        <v>1329</v>
      </c>
      <c r="L3253" s="1011" t="s">
        <v>47</v>
      </c>
      <c r="M3253" s="1011" t="s">
        <v>198</v>
      </c>
      <c r="N3253" s="1011">
        <v>211</v>
      </c>
      <c r="O3253" s="1011">
        <v>211</v>
      </c>
      <c r="P3253" s="1011">
        <v>8310.9500000000007</v>
      </c>
      <c r="Q3253" s="1011">
        <v>18591.400000000001</v>
      </c>
      <c r="R3253" s="1011">
        <v>-247.66</v>
      </c>
      <c r="S3253" s="1011">
        <v>1208.2042463800001</v>
      </c>
      <c r="T3253" s="1011">
        <v>0</v>
      </c>
      <c r="U3253" s="1011">
        <v>0</v>
      </c>
      <c r="V3253" s="1011">
        <v>-247.66</v>
      </c>
      <c r="W3253" s="1011" t="s">
        <v>1446</v>
      </c>
      <c r="X3253" s="1011" t="s">
        <v>1331</v>
      </c>
      <c r="Y3253" s="1011" t="s">
        <v>2406</v>
      </c>
      <c r="AA3253" s="1011" t="s">
        <v>2407</v>
      </c>
      <c r="AB3253" s="1011" t="s">
        <v>140</v>
      </c>
    </row>
    <row r="3254" spans="1:28" x14ac:dyDescent="0.25">
      <c r="A3254" s="1011">
        <v>84218171</v>
      </c>
      <c r="B3254" s="1011" t="s">
        <v>2388</v>
      </c>
      <c r="C3254" s="1011" t="s">
        <v>1326</v>
      </c>
      <c r="D3254" s="1011" t="s">
        <v>113</v>
      </c>
      <c r="E3254" s="1011" t="s">
        <v>135</v>
      </c>
      <c r="F3254" s="1011" t="s">
        <v>267</v>
      </c>
      <c r="G3254" s="1011" t="s">
        <v>1687</v>
      </c>
      <c r="H3254" s="1011" t="s">
        <v>530</v>
      </c>
      <c r="I3254" s="1011" t="s">
        <v>2389</v>
      </c>
      <c r="J3254" s="1011" t="s">
        <v>1817</v>
      </c>
      <c r="K3254" s="1011" t="s">
        <v>1329</v>
      </c>
      <c r="L3254" s="1011" t="s">
        <v>47</v>
      </c>
      <c r="M3254" s="1011" t="s">
        <v>198</v>
      </c>
      <c r="N3254" s="1011">
        <v>99</v>
      </c>
      <c r="O3254" s="1011">
        <v>97</v>
      </c>
      <c r="P3254" s="1011">
        <v>2093.6999999999998</v>
      </c>
      <c r="Q3254" s="1011">
        <v>7123.8</v>
      </c>
      <c r="R3254" s="1011">
        <v>1356.14</v>
      </c>
      <c r="S3254" s="1011">
        <v>605.84182862</v>
      </c>
      <c r="T3254" s="1011">
        <v>0</v>
      </c>
      <c r="U3254" s="1011">
        <v>0</v>
      </c>
      <c r="V3254" s="1011">
        <v>1356.14</v>
      </c>
      <c r="W3254" s="1011" t="s">
        <v>1818</v>
      </c>
      <c r="X3254" s="1011" t="s">
        <v>1331</v>
      </c>
      <c r="Y3254" s="1011" t="s">
        <v>2390</v>
      </c>
      <c r="AA3254" s="1011" t="s">
        <v>2391</v>
      </c>
      <c r="AB3254" s="1011" t="s">
        <v>140</v>
      </c>
    </row>
    <row r="3255" spans="1:28" x14ac:dyDescent="0.25">
      <c r="A3255" s="1011">
        <v>84218171</v>
      </c>
      <c r="B3255" s="1011" t="s">
        <v>2388</v>
      </c>
      <c r="C3255" s="1011" t="s">
        <v>1326</v>
      </c>
      <c r="D3255" s="1011" t="s">
        <v>113</v>
      </c>
      <c r="E3255" s="1011" t="s">
        <v>135</v>
      </c>
      <c r="F3255" s="1011" t="s">
        <v>267</v>
      </c>
      <c r="G3255" s="1011" t="s">
        <v>1687</v>
      </c>
      <c r="H3255" s="1011" t="s">
        <v>100</v>
      </c>
      <c r="I3255" s="1011" t="s">
        <v>2389</v>
      </c>
      <c r="J3255" s="1011" t="s">
        <v>1817</v>
      </c>
      <c r="K3255" s="1011" t="s">
        <v>1329</v>
      </c>
      <c r="L3255" s="1011" t="s">
        <v>47</v>
      </c>
      <c r="M3255" s="1011" t="s">
        <v>198</v>
      </c>
      <c r="N3255" s="1011">
        <v>164.91659999999999</v>
      </c>
      <c r="O3255" s="1011">
        <v>137.91659999999999</v>
      </c>
      <c r="P3255" s="1011">
        <v>2190.96</v>
      </c>
      <c r="Q3255" s="1011">
        <v>8618.1200000000008</v>
      </c>
      <c r="R3255" s="1011">
        <v>1459.25</v>
      </c>
      <c r="S3255" s="1011">
        <v>862.07849696000005</v>
      </c>
      <c r="T3255" s="1011">
        <v>0</v>
      </c>
      <c r="U3255" s="1011">
        <v>0</v>
      </c>
      <c r="V3255" s="1011">
        <v>1459.25</v>
      </c>
      <c r="W3255" s="1011" t="s">
        <v>1818</v>
      </c>
      <c r="X3255" s="1011" t="s">
        <v>1331</v>
      </c>
      <c r="Y3255" s="1011" t="s">
        <v>2390</v>
      </c>
      <c r="AA3255" s="1011" t="s">
        <v>2391</v>
      </c>
      <c r="AB3255" s="1011" t="s">
        <v>140</v>
      </c>
    </row>
    <row r="3256" spans="1:28" x14ac:dyDescent="0.25">
      <c r="A3256" s="1011">
        <v>43771211</v>
      </c>
      <c r="B3256" s="1011" t="s">
        <v>2075</v>
      </c>
      <c r="C3256" s="1011" t="s">
        <v>1326</v>
      </c>
      <c r="D3256" s="1011" t="s">
        <v>1</v>
      </c>
      <c r="E3256" s="1011" t="s">
        <v>135</v>
      </c>
      <c r="F3256" s="1011" t="s">
        <v>34</v>
      </c>
      <c r="G3256" s="1011" t="s">
        <v>34</v>
      </c>
      <c r="H3256" s="1011" t="s">
        <v>95</v>
      </c>
      <c r="I3256" s="1011" t="s">
        <v>1404</v>
      </c>
      <c r="J3256" s="1011" t="s">
        <v>1405</v>
      </c>
      <c r="K3256" s="1011" t="s">
        <v>1329</v>
      </c>
      <c r="L3256" s="1011" t="s">
        <v>47</v>
      </c>
      <c r="M3256" s="1011" t="s">
        <v>198</v>
      </c>
      <c r="N3256" s="1011">
        <v>728.97519999999997</v>
      </c>
      <c r="O3256" s="1011">
        <v>554.6001</v>
      </c>
      <c r="P3256" s="1011">
        <v>7874.78</v>
      </c>
      <c r="Q3256" s="1011">
        <v>21930.85</v>
      </c>
      <c r="R3256" s="1011">
        <v>-1863.31944559</v>
      </c>
      <c r="S3256" s="1011">
        <v>8560.7939710999999</v>
      </c>
      <c r="T3256" s="1011">
        <v>-2.9445590000000001E-2</v>
      </c>
      <c r="U3256" s="1011">
        <v>3797.18</v>
      </c>
      <c r="V3256" s="1011">
        <v>1933.89</v>
      </c>
      <c r="W3256" s="1011" t="s">
        <v>1406</v>
      </c>
      <c r="X3256" s="1011" t="s">
        <v>1331</v>
      </c>
      <c r="Y3256" s="1011" t="s">
        <v>2076</v>
      </c>
      <c r="AA3256" s="1011" t="s">
        <v>2077</v>
      </c>
      <c r="AB3256" s="1011" t="s">
        <v>140</v>
      </c>
    </row>
    <row r="3257" spans="1:28" x14ac:dyDescent="0.25">
      <c r="A3257" s="1011">
        <v>44150696</v>
      </c>
      <c r="B3257" s="1011" t="s">
        <v>1784</v>
      </c>
      <c r="C3257" s="1011" t="s">
        <v>1326</v>
      </c>
      <c r="D3257" s="1011" t="s">
        <v>1</v>
      </c>
      <c r="E3257" s="1011" t="s">
        <v>135</v>
      </c>
      <c r="F3257" s="1011" t="s">
        <v>20</v>
      </c>
      <c r="G3257" s="1011" t="s">
        <v>20</v>
      </c>
      <c r="H3257" s="1011" t="s">
        <v>90</v>
      </c>
      <c r="I3257" s="1011" t="s">
        <v>1785</v>
      </c>
      <c r="J3257" s="1011" t="s">
        <v>1360</v>
      </c>
      <c r="K3257" s="1011" t="s">
        <v>1329</v>
      </c>
      <c r="L3257" s="1011" t="s">
        <v>47</v>
      </c>
      <c r="M3257" s="1011" t="s">
        <v>198</v>
      </c>
      <c r="N3257" s="1011">
        <v>364</v>
      </c>
      <c r="O3257" s="1011">
        <v>360</v>
      </c>
      <c r="P3257" s="1011">
        <v>12795</v>
      </c>
      <c r="Q3257" s="1011">
        <v>16081.25</v>
      </c>
      <c r="R3257" s="1011">
        <v>600.85</v>
      </c>
      <c r="S3257" s="1011">
        <v>2084.7956763299999</v>
      </c>
      <c r="T3257" s="1011">
        <v>0</v>
      </c>
      <c r="U3257" s="1011">
        <v>0</v>
      </c>
      <c r="V3257" s="1011">
        <v>588.91</v>
      </c>
      <c r="W3257" s="1011" t="s">
        <v>1361</v>
      </c>
      <c r="X3257" s="1011" t="s">
        <v>1331</v>
      </c>
      <c r="Y3257" s="1011" t="s">
        <v>1786</v>
      </c>
      <c r="Z3257" s="1011" t="s">
        <v>1787</v>
      </c>
      <c r="AA3257" s="1011" t="s">
        <v>1788</v>
      </c>
      <c r="AB3257" s="1011" t="s">
        <v>140</v>
      </c>
    </row>
    <row r="3258" spans="1:28" x14ac:dyDescent="0.25">
      <c r="A3258" s="1011">
        <v>44080646</v>
      </c>
      <c r="B3258" s="1011" t="s">
        <v>1606</v>
      </c>
      <c r="C3258" s="1011" t="s">
        <v>1326</v>
      </c>
      <c r="D3258" s="1011" t="s">
        <v>1</v>
      </c>
      <c r="E3258" s="1011" t="s">
        <v>135</v>
      </c>
      <c r="F3258" s="1011" t="s">
        <v>14</v>
      </c>
      <c r="G3258" s="1011" t="s">
        <v>14</v>
      </c>
      <c r="H3258" s="1011" t="s">
        <v>90</v>
      </c>
      <c r="I3258" s="1011" t="s">
        <v>1327</v>
      </c>
      <c r="J3258" s="1011" t="s">
        <v>1328</v>
      </c>
      <c r="K3258" s="1011" t="s">
        <v>1329</v>
      </c>
      <c r="L3258" s="1011" t="s">
        <v>47</v>
      </c>
      <c r="M3258" s="1011" t="s">
        <v>198</v>
      </c>
      <c r="N3258" s="1011">
        <v>136</v>
      </c>
      <c r="O3258" s="1011">
        <v>127</v>
      </c>
      <c r="P3258" s="1011">
        <v>2602.48</v>
      </c>
      <c r="Q3258" s="1011">
        <v>6791.84</v>
      </c>
      <c r="R3258" s="1011">
        <v>1129.3599999999999</v>
      </c>
      <c r="S3258" s="1011">
        <v>957.39034460000005</v>
      </c>
      <c r="T3258" s="1011">
        <v>0</v>
      </c>
      <c r="U3258" s="1011">
        <v>0</v>
      </c>
      <c r="V3258" s="1011">
        <v>1129.3599999999999</v>
      </c>
      <c r="W3258" s="1011" t="s">
        <v>1330</v>
      </c>
      <c r="X3258" s="1011" t="s">
        <v>1331</v>
      </c>
      <c r="Y3258" s="1011" t="s">
        <v>1607</v>
      </c>
      <c r="Z3258" s="1011" t="s">
        <v>1608</v>
      </c>
      <c r="AA3258" s="1011" t="s">
        <v>1609</v>
      </c>
      <c r="AB3258" s="1011" t="s">
        <v>140</v>
      </c>
    </row>
    <row r="3259" spans="1:28" x14ac:dyDescent="0.25">
      <c r="A3259" s="1011">
        <v>94174273</v>
      </c>
      <c r="B3259" s="1011" t="s">
        <v>2310</v>
      </c>
      <c r="C3259" s="1011" t="s">
        <v>417</v>
      </c>
      <c r="D3259" s="1011" t="s">
        <v>113</v>
      </c>
      <c r="E3259" s="1011" t="s">
        <v>135</v>
      </c>
      <c r="F3259" s="1011" t="s">
        <v>267</v>
      </c>
      <c r="G3259" s="1011" t="s">
        <v>1687</v>
      </c>
      <c r="H3259" s="1011" t="s">
        <v>90</v>
      </c>
      <c r="I3259" s="1011" t="s">
        <v>2311</v>
      </c>
      <c r="J3259" s="1011" t="s">
        <v>1354</v>
      </c>
      <c r="K3259" s="1011" t="s">
        <v>1329</v>
      </c>
      <c r="L3259" s="1011" t="s">
        <v>47</v>
      </c>
      <c r="M3259" s="1011" t="s">
        <v>198</v>
      </c>
      <c r="N3259" s="1011">
        <v>222</v>
      </c>
      <c r="O3259" s="1011">
        <v>88</v>
      </c>
      <c r="P3259" s="1011">
        <v>2220</v>
      </c>
      <c r="Q3259" s="1011">
        <v>8709.58</v>
      </c>
      <c r="R3259" s="1011">
        <v>1165.46</v>
      </c>
      <c r="S3259" s="1011">
        <v>809.3</v>
      </c>
      <c r="T3259" s="1011">
        <v>0</v>
      </c>
      <c r="U3259" s="1011">
        <v>0</v>
      </c>
      <c r="V3259" s="1011">
        <v>1165.46</v>
      </c>
      <c r="W3259" s="1011" t="s">
        <v>1355</v>
      </c>
      <c r="X3259" s="1011" t="s">
        <v>1331</v>
      </c>
      <c r="Y3259" s="1011" t="s">
        <v>2312</v>
      </c>
      <c r="AA3259" s="1011" t="s">
        <v>2313</v>
      </c>
      <c r="AB3259" s="1011" t="s">
        <v>140</v>
      </c>
    </row>
    <row r="3260" spans="1:28" x14ac:dyDescent="0.25">
      <c r="A3260" s="1011">
        <v>64166572</v>
      </c>
      <c r="B3260" s="1011" t="s">
        <v>2082</v>
      </c>
      <c r="C3260" s="1011" t="s">
        <v>1326</v>
      </c>
      <c r="D3260" s="1011" t="s">
        <v>1</v>
      </c>
      <c r="E3260" s="1011" t="s">
        <v>135</v>
      </c>
      <c r="F3260" s="1011" t="s">
        <v>20</v>
      </c>
      <c r="G3260" s="1011" t="s">
        <v>20</v>
      </c>
      <c r="H3260" s="1011" t="s">
        <v>91</v>
      </c>
      <c r="I3260" s="1011" t="s">
        <v>2083</v>
      </c>
      <c r="J3260" s="1011" t="s">
        <v>1499</v>
      </c>
      <c r="K3260" s="1011" t="s">
        <v>1329</v>
      </c>
      <c r="L3260" s="1011" t="s">
        <v>47</v>
      </c>
      <c r="M3260" s="1011" t="s">
        <v>198</v>
      </c>
      <c r="N3260" s="1011">
        <v>122</v>
      </c>
      <c r="O3260" s="1011">
        <v>7</v>
      </c>
      <c r="P3260" s="1011">
        <v>5398.55</v>
      </c>
      <c r="Q3260" s="1011">
        <v>10945.2</v>
      </c>
      <c r="R3260" s="1011">
        <v>1608.08</v>
      </c>
      <c r="S3260" s="1011">
        <v>468.13511883000001</v>
      </c>
      <c r="T3260" s="1011">
        <v>0</v>
      </c>
      <c r="U3260" s="1011">
        <v>0</v>
      </c>
      <c r="V3260" s="1011">
        <v>1608.08</v>
      </c>
      <c r="W3260" s="1011" t="s">
        <v>1361</v>
      </c>
      <c r="X3260" s="1011" t="s">
        <v>1331</v>
      </c>
      <c r="Y3260" s="1011" t="s">
        <v>2084</v>
      </c>
      <c r="AA3260" s="1011" t="s">
        <v>2085</v>
      </c>
      <c r="AB3260" s="1011" t="s">
        <v>140</v>
      </c>
    </row>
    <row r="3261" spans="1:28" x14ac:dyDescent="0.25">
      <c r="A3261" s="1011">
        <v>13958731</v>
      </c>
      <c r="B3261" s="1011" t="s">
        <v>1548</v>
      </c>
      <c r="C3261" s="1011" t="s">
        <v>1326</v>
      </c>
      <c r="D3261" s="1011" t="s">
        <v>1</v>
      </c>
      <c r="E3261" s="1011" t="s">
        <v>135</v>
      </c>
      <c r="F3261" s="1011" t="s">
        <v>11</v>
      </c>
      <c r="G3261" s="1011" t="s">
        <v>11</v>
      </c>
      <c r="H3261" s="1011" t="s">
        <v>90</v>
      </c>
      <c r="I3261" s="1011" t="s">
        <v>1549</v>
      </c>
      <c r="J3261" s="1011" t="s">
        <v>1550</v>
      </c>
      <c r="K3261" s="1011" t="s">
        <v>1329</v>
      </c>
      <c r="L3261" s="1011" t="s">
        <v>47</v>
      </c>
      <c r="M3261" s="1011" t="s">
        <v>198</v>
      </c>
      <c r="N3261" s="1011">
        <v>211</v>
      </c>
      <c r="O3261" s="1011">
        <v>210</v>
      </c>
      <c r="P3261" s="1011">
        <v>6040</v>
      </c>
      <c r="Q3261" s="1011">
        <v>16491.18</v>
      </c>
      <c r="R3261" s="1011">
        <v>1300.94</v>
      </c>
      <c r="S3261" s="1011">
        <v>861.97296550999999</v>
      </c>
      <c r="T3261" s="1011">
        <v>0</v>
      </c>
      <c r="U3261" s="1011">
        <v>67.430000000000007</v>
      </c>
      <c r="V3261" s="1011">
        <v>1368.37</v>
      </c>
      <c r="W3261" s="1011" t="s">
        <v>1361</v>
      </c>
      <c r="X3261" s="1011" t="s">
        <v>1331</v>
      </c>
      <c r="Y3261" s="1011" t="s">
        <v>1551</v>
      </c>
      <c r="AA3261" s="1011" t="s">
        <v>1552</v>
      </c>
      <c r="AB3261" s="1011" t="s">
        <v>140</v>
      </c>
    </row>
    <row r="3262" spans="1:28" x14ac:dyDescent="0.25">
      <c r="A3262" s="1011">
        <v>24166571</v>
      </c>
      <c r="B3262" s="1011" t="s">
        <v>2381</v>
      </c>
      <c r="C3262" s="1011" t="s">
        <v>1326</v>
      </c>
      <c r="D3262" s="1011" t="s">
        <v>1</v>
      </c>
      <c r="E3262" s="1011" t="s">
        <v>135</v>
      </c>
      <c r="F3262" s="1011" t="s">
        <v>0</v>
      </c>
      <c r="G3262" s="1011" t="s">
        <v>0</v>
      </c>
      <c r="H3262" s="1011" t="s">
        <v>529</v>
      </c>
      <c r="I3262" s="1011" t="s">
        <v>2382</v>
      </c>
      <c r="J3262" s="1011" t="s">
        <v>1499</v>
      </c>
      <c r="K3262" s="1011" t="s">
        <v>1329</v>
      </c>
      <c r="L3262" s="1011" t="s">
        <v>47</v>
      </c>
      <c r="M3262" s="1011" t="s">
        <v>198</v>
      </c>
      <c r="N3262" s="1011">
        <v>182</v>
      </c>
      <c r="O3262" s="1011">
        <v>148</v>
      </c>
      <c r="P3262" s="1011">
        <v>9110.9</v>
      </c>
      <c r="Q3262" s="1011">
        <v>44221.11</v>
      </c>
      <c r="R3262" s="1011">
        <v>4126.0404805199996</v>
      </c>
      <c r="S3262" s="1011">
        <v>1433.08115718</v>
      </c>
      <c r="T3262" s="1011">
        <v>12.890480520000001</v>
      </c>
      <c r="U3262" s="1011">
        <v>0</v>
      </c>
      <c r="V3262" s="1011">
        <v>4113.1499999999996</v>
      </c>
      <c r="W3262" s="1011" t="s">
        <v>1361</v>
      </c>
      <c r="X3262" s="1011" t="s">
        <v>1331</v>
      </c>
      <c r="Y3262" s="1011" t="s">
        <v>2383</v>
      </c>
      <c r="AA3262" s="1011" t="s">
        <v>2384</v>
      </c>
      <c r="AB3262" s="1011" t="s">
        <v>140</v>
      </c>
    </row>
    <row r="3263" spans="1:28" x14ac:dyDescent="0.25">
      <c r="A3263" s="1011">
        <v>23756356</v>
      </c>
      <c r="B3263" s="1011" t="s">
        <v>2402</v>
      </c>
      <c r="C3263" s="1011" t="s">
        <v>1326</v>
      </c>
      <c r="D3263" s="1011" t="s">
        <v>1</v>
      </c>
      <c r="E3263" s="1011" t="s">
        <v>135</v>
      </c>
      <c r="F3263" s="1011" t="s">
        <v>11</v>
      </c>
      <c r="G3263" s="1011" t="s">
        <v>11</v>
      </c>
      <c r="H3263" s="1011" t="s">
        <v>92</v>
      </c>
      <c r="I3263" s="1011" t="s">
        <v>1498</v>
      </c>
      <c r="J3263" s="1011" t="s">
        <v>1499</v>
      </c>
      <c r="K3263" s="1011" t="s">
        <v>1329</v>
      </c>
      <c r="L3263" s="1011" t="s">
        <v>47</v>
      </c>
      <c r="M3263" s="1011" t="s">
        <v>198</v>
      </c>
      <c r="N3263" s="1011">
        <v>46.5</v>
      </c>
      <c r="O3263" s="1011">
        <v>33.5</v>
      </c>
      <c r="P3263" s="1011">
        <v>1610.5</v>
      </c>
      <c r="Q3263" s="1011">
        <v>2677.95</v>
      </c>
      <c r="R3263" s="1011">
        <v>717.67</v>
      </c>
      <c r="S3263" s="1011">
        <v>390.78018584</v>
      </c>
      <c r="T3263" s="1011">
        <v>0</v>
      </c>
      <c r="U3263" s="1011">
        <v>0</v>
      </c>
      <c r="V3263" s="1011">
        <v>717.67</v>
      </c>
      <c r="W3263" s="1011" t="s">
        <v>1361</v>
      </c>
      <c r="X3263" s="1011" t="s">
        <v>1331</v>
      </c>
      <c r="Y3263" s="1011" t="s">
        <v>2403</v>
      </c>
      <c r="AA3263" s="1011" t="s">
        <v>2404</v>
      </c>
      <c r="AB3263" s="1011" t="s">
        <v>140</v>
      </c>
    </row>
    <row r="3264" spans="1:28" x14ac:dyDescent="0.25">
      <c r="A3264" s="1011">
        <v>23756356</v>
      </c>
      <c r="B3264" s="1011" t="s">
        <v>2402</v>
      </c>
      <c r="C3264" s="1011" t="s">
        <v>1326</v>
      </c>
      <c r="D3264" s="1011" t="s">
        <v>1</v>
      </c>
      <c r="E3264" s="1011" t="s">
        <v>135</v>
      </c>
      <c r="F3264" s="1011" t="s">
        <v>11</v>
      </c>
      <c r="G3264" s="1011" t="s">
        <v>11</v>
      </c>
      <c r="H3264" s="1011" t="s">
        <v>98</v>
      </c>
      <c r="I3264" s="1011" t="s">
        <v>1498</v>
      </c>
      <c r="J3264" s="1011" t="s">
        <v>1499</v>
      </c>
      <c r="K3264" s="1011" t="s">
        <v>1329</v>
      </c>
      <c r="L3264" s="1011" t="s">
        <v>47</v>
      </c>
      <c r="M3264" s="1011" t="s">
        <v>198</v>
      </c>
      <c r="N3264" s="1011">
        <v>190.75</v>
      </c>
      <c r="O3264" s="1011">
        <v>129.75</v>
      </c>
      <c r="P3264" s="1011">
        <v>3997.56</v>
      </c>
      <c r="Q3264" s="1011">
        <v>6700.74</v>
      </c>
      <c r="R3264" s="1011">
        <v>1682.95</v>
      </c>
      <c r="S3264" s="1011">
        <v>798.64453921999996</v>
      </c>
      <c r="T3264" s="1011">
        <v>0</v>
      </c>
      <c r="U3264" s="1011">
        <v>0</v>
      </c>
      <c r="V3264" s="1011">
        <v>1682.95</v>
      </c>
      <c r="W3264" s="1011" t="s">
        <v>1361</v>
      </c>
      <c r="X3264" s="1011" t="s">
        <v>1331</v>
      </c>
      <c r="Y3264" s="1011" t="s">
        <v>2403</v>
      </c>
      <c r="AA3264" s="1011" t="s">
        <v>2404</v>
      </c>
      <c r="AB3264" s="1011" t="s">
        <v>140</v>
      </c>
    </row>
    <row r="3265" spans="1:28" x14ac:dyDescent="0.25">
      <c r="A3265" s="1011">
        <v>43775741</v>
      </c>
      <c r="B3265" s="1011" t="s">
        <v>2351</v>
      </c>
      <c r="C3265" s="1011" t="s">
        <v>1326</v>
      </c>
      <c r="D3265" s="1011" t="s">
        <v>1</v>
      </c>
      <c r="E3265" s="1011" t="s">
        <v>135</v>
      </c>
      <c r="F3265" s="1011" t="s">
        <v>20</v>
      </c>
      <c r="G3265" s="1011" t="s">
        <v>20</v>
      </c>
      <c r="H3265" s="1011" t="s">
        <v>97</v>
      </c>
      <c r="I3265" s="1011" t="s">
        <v>2352</v>
      </c>
      <c r="J3265" s="1011" t="s">
        <v>2353</v>
      </c>
      <c r="K3265" s="1011" t="s">
        <v>1329</v>
      </c>
      <c r="L3265" s="1011" t="s">
        <v>47</v>
      </c>
      <c r="M3265" s="1011" t="s">
        <v>198</v>
      </c>
      <c r="N3265" s="1011">
        <v>176.4169</v>
      </c>
      <c r="O3265" s="1011">
        <v>84.416899999999998</v>
      </c>
      <c r="P3265" s="1011">
        <v>7211.43</v>
      </c>
      <c r="Q3265" s="1011">
        <v>3710.17</v>
      </c>
      <c r="R3265" s="1011">
        <v>334.52562875000001</v>
      </c>
      <c r="S3265" s="1011">
        <v>820.29822626999999</v>
      </c>
      <c r="T3265" s="1011">
        <v>2.5628749999999999E-2</v>
      </c>
      <c r="U3265" s="1011">
        <v>0</v>
      </c>
      <c r="V3265" s="1011">
        <v>334.5</v>
      </c>
      <c r="W3265" s="1011" t="s">
        <v>2354</v>
      </c>
      <c r="X3265" s="1011" t="s">
        <v>1331</v>
      </c>
      <c r="Y3265" s="1011" t="s">
        <v>2355</v>
      </c>
      <c r="AA3265" s="1011" t="s">
        <v>2356</v>
      </c>
      <c r="AB3265" s="1011" t="s">
        <v>140</v>
      </c>
    </row>
    <row r="3266" spans="1:28" x14ac:dyDescent="0.25">
      <c r="A3266" s="1011">
        <v>94182433</v>
      </c>
      <c r="B3266" s="1011" t="s">
        <v>1753</v>
      </c>
      <c r="C3266" s="1011" t="s">
        <v>1326</v>
      </c>
      <c r="D3266" s="1011" t="s">
        <v>1</v>
      </c>
      <c r="E3266" s="1011" t="s">
        <v>135</v>
      </c>
      <c r="F3266" s="1011" t="s">
        <v>0</v>
      </c>
      <c r="G3266" s="1011" t="s">
        <v>0</v>
      </c>
      <c r="H3266" s="1011" t="s">
        <v>100</v>
      </c>
      <c r="I3266" s="1011" t="s">
        <v>1754</v>
      </c>
      <c r="J3266" s="1011" t="s">
        <v>1755</v>
      </c>
      <c r="K3266" s="1011" t="s">
        <v>1329</v>
      </c>
      <c r="L3266" s="1011" t="s">
        <v>47</v>
      </c>
      <c r="M3266" s="1011" t="s">
        <v>198</v>
      </c>
      <c r="N3266" s="1011">
        <v>79</v>
      </c>
      <c r="O3266" s="1011">
        <v>24</v>
      </c>
      <c r="P3266" s="1011">
        <v>1580</v>
      </c>
      <c r="Q3266" s="1011">
        <v>4670.79</v>
      </c>
      <c r="R3266" s="1011">
        <v>506.98</v>
      </c>
      <c r="S3266" s="1011">
        <v>143.54312329000001</v>
      </c>
      <c r="T3266" s="1011">
        <v>0</v>
      </c>
      <c r="U3266" s="1011">
        <v>0</v>
      </c>
      <c r="V3266" s="1011">
        <v>506.98</v>
      </c>
      <c r="W3266" s="1011" t="s">
        <v>1361</v>
      </c>
      <c r="X3266" s="1011" t="s">
        <v>1331</v>
      </c>
      <c r="Y3266" s="1011" t="s">
        <v>1756</v>
      </c>
      <c r="AA3266" s="1011" t="s">
        <v>1757</v>
      </c>
      <c r="AB3266" s="1011" t="s">
        <v>140</v>
      </c>
    </row>
    <row r="3267" spans="1:28" x14ac:dyDescent="0.25">
      <c r="A3267" s="1011">
        <v>63885933</v>
      </c>
      <c r="B3267" s="1011" t="s">
        <v>1707</v>
      </c>
      <c r="C3267" s="1011" t="s">
        <v>417</v>
      </c>
      <c r="D3267" s="1011" t="s">
        <v>113</v>
      </c>
      <c r="E3267" s="1011" t="s">
        <v>135</v>
      </c>
      <c r="F3267" s="1011" t="s">
        <v>6</v>
      </c>
      <c r="G3267" s="1011" t="s">
        <v>6</v>
      </c>
      <c r="H3267" s="1011" t="s">
        <v>530</v>
      </c>
      <c r="I3267" s="1011" t="s">
        <v>1708</v>
      </c>
      <c r="J3267" s="1011" t="s">
        <v>1709</v>
      </c>
      <c r="K3267" s="1011" t="s">
        <v>1329</v>
      </c>
      <c r="L3267" s="1011" t="s">
        <v>47</v>
      </c>
      <c r="M3267" s="1011" t="s">
        <v>198</v>
      </c>
      <c r="N3267" s="1011">
        <v>49</v>
      </c>
      <c r="O3267" s="1011">
        <v>45</v>
      </c>
      <c r="P3267" s="1011">
        <v>3260.73</v>
      </c>
      <c r="Q3267" s="1011">
        <v>9302.7099999999991</v>
      </c>
      <c r="R3267" s="1011">
        <v>1111.6600000000001</v>
      </c>
      <c r="S3267" s="1011">
        <v>936.51958706000005</v>
      </c>
      <c r="T3267" s="1011">
        <v>0</v>
      </c>
      <c r="U3267" s="1011">
        <v>0</v>
      </c>
      <c r="V3267" s="1011">
        <v>1111.6600000000001</v>
      </c>
      <c r="W3267" s="1011" t="s">
        <v>1710</v>
      </c>
      <c r="X3267" s="1011" t="s">
        <v>1331</v>
      </c>
      <c r="Y3267" s="1011" t="s">
        <v>1711</v>
      </c>
      <c r="AA3267" s="1011" t="s">
        <v>1712</v>
      </c>
      <c r="AB3267" s="1011" t="s">
        <v>140</v>
      </c>
    </row>
    <row r="3268" spans="1:28" x14ac:dyDescent="0.25">
      <c r="A3268" s="1011">
        <v>23754112</v>
      </c>
      <c r="B3268" s="1011" t="s">
        <v>2385</v>
      </c>
      <c r="C3268" s="1011" t="s">
        <v>1326</v>
      </c>
      <c r="D3268" s="1011" t="s">
        <v>1</v>
      </c>
      <c r="E3268" s="1011" t="s">
        <v>135</v>
      </c>
      <c r="F3268" s="1011" t="s">
        <v>6</v>
      </c>
      <c r="G3268" s="1011" t="s">
        <v>6</v>
      </c>
      <c r="H3268" s="1011" t="s">
        <v>101</v>
      </c>
      <c r="I3268" s="1011" t="s">
        <v>1601</v>
      </c>
      <c r="J3268" s="1011" t="s">
        <v>1602</v>
      </c>
      <c r="K3268" s="1011" t="s">
        <v>1329</v>
      </c>
      <c r="L3268" s="1011" t="s">
        <v>47</v>
      </c>
      <c r="M3268" s="1011" t="s">
        <v>198</v>
      </c>
      <c r="N3268" s="1011">
        <v>24</v>
      </c>
      <c r="O3268" s="1011">
        <v>14</v>
      </c>
      <c r="P3268" s="1011">
        <v>1025.6300000000001</v>
      </c>
      <c r="Q3268" s="1011">
        <v>763.75</v>
      </c>
      <c r="R3268" s="1011">
        <v>57.58</v>
      </c>
      <c r="S3268" s="1011">
        <v>94.423690350000001</v>
      </c>
      <c r="T3268" s="1011">
        <v>0</v>
      </c>
      <c r="U3268" s="1011">
        <v>0</v>
      </c>
      <c r="V3268" s="1011">
        <v>57.58</v>
      </c>
      <c r="W3268" s="1011" t="s">
        <v>1603</v>
      </c>
      <c r="X3268" s="1011" t="s">
        <v>1331</v>
      </c>
      <c r="Y3268" s="1011" t="s">
        <v>2386</v>
      </c>
      <c r="AA3268" s="1011" t="s">
        <v>2387</v>
      </c>
      <c r="AB3268" s="1011" t="s">
        <v>140</v>
      </c>
    </row>
    <row r="3269" spans="1:28" x14ac:dyDescent="0.25">
      <c r="A3269" s="1011">
        <v>14253462</v>
      </c>
      <c r="B3269" s="1011" t="s">
        <v>1798</v>
      </c>
      <c r="C3269" s="1011" t="s">
        <v>1326</v>
      </c>
      <c r="D3269" s="1011" t="s">
        <v>1</v>
      </c>
      <c r="E3269" s="1011" t="s">
        <v>135</v>
      </c>
      <c r="F3269" s="1011" t="s">
        <v>6</v>
      </c>
      <c r="G3269" s="1011" t="s">
        <v>6</v>
      </c>
      <c r="H3269" s="1011" t="s">
        <v>100</v>
      </c>
      <c r="I3269" s="1011" t="s">
        <v>1688</v>
      </c>
      <c r="J3269" s="1011" t="s">
        <v>1416</v>
      </c>
      <c r="K3269" s="1011" t="s">
        <v>1329</v>
      </c>
      <c r="L3269" s="1011" t="s">
        <v>47</v>
      </c>
      <c r="M3269" s="1011" t="s">
        <v>198</v>
      </c>
      <c r="N3269" s="1011">
        <v>263.5</v>
      </c>
      <c r="O3269" s="1011">
        <v>259.5</v>
      </c>
      <c r="P3269" s="1011">
        <v>3587.8</v>
      </c>
      <c r="Q3269" s="1011">
        <v>12599.24</v>
      </c>
      <c r="R3269" s="1011">
        <v>1881.32</v>
      </c>
      <c r="S3269" s="1011">
        <v>1342.8180154500001</v>
      </c>
      <c r="T3269" s="1011">
        <v>0</v>
      </c>
      <c r="U3269" s="1011">
        <v>0</v>
      </c>
      <c r="V3269" s="1011">
        <v>1881.32</v>
      </c>
      <c r="W3269" s="1011" t="s">
        <v>1397</v>
      </c>
      <c r="X3269" s="1011" t="s">
        <v>1331</v>
      </c>
      <c r="Y3269" s="1011" t="s">
        <v>1799</v>
      </c>
      <c r="AA3269" s="1011" t="s">
        <v>1800</v>
      </c>
      <c r="AB3269" s="1011" t="s">
        <v>140</v>
      </c>
    </row>
    <row r="3270" spans="1:28" x14ac:dyDescent="0.25">
      <c r="A3270" s="1011">
        <v>93970044</v>
      </c>
      <c r="B3270" s="1011" t="s">
        <v>1775</v>
      </c>
      <c r="C3270" s="1011" t="s">
        <v>1326</v>
      </c>
      <c r="D3270" s="1011" t="s">
        <v>1</v>
      </c>
      <c r="E3270" s="1011" t="s">
        <v>135</v>
      </c>
      <c r="F3270" s="1011" t="s">
        <v>20</v>
      </c>
      <c r="G3270" s="1011" t="s">
        <v>20</v>
      </c>
      <c r="H3270" s="1011" t="s">
        <v>90</v>
      </c>
      <c r="I3270" s="1011" t="s">
        <v>1341</v>
      </c>
      <c r="J3270" s="1011" t="s">
        <v>1342</v>
      </c>
      <c r="K3270" s="1011" t="s">
        <v>1329</v>
      </c>
      <c r="L3270" s="1011" t="s">
        <v>47</v>
      </c>
      <c r="M3270" s="1011" t="s">
        <v>198</v>
      </c>
      <c r="N3270" s="1011">
        <v>322</v>
      </c>
      <c r="O3270" s="1011">
        <v>321</v>
      </c>
      <c r="P3270" s="1011">
        <v>12118</v>
      </c>
      <c r="Q3270" s="1011">
        <v>14806.33</v>
      </c>
      <c r="R3270" s="1011">
        <v>53.53</v>
      </c>
      <c r="S3270" s="1011">
        <v>2074.4571224000001</v>
      </c>
      <c r="T3270" s="1011">
        <v>0</v>
      </c>
      <c r="U3270" s="1011">
        <v>0</v>
      </c>
      <c r="V3270" s="1011">
        <v>53.53</v>
      </c>
      <c r="W3270" s="1011" t="s">
        <v>1343</v>
      </c>
      <c r="X3270" s="1011" t="s">
        <v>1331</v>
      </c>
      <c r="Y3270" s="1011" t="s">
        <v>1776</v>
      </c>
      <c r="AA3270" s="1011" t="s">
        <v>1777</v>
      </c>
      <c r="AB3270" s="1011" t="s">
        <v>140</v>
      </c>
    </row>
    <row r="3271" spans="1:28" x14ac:dyDescent="0.25">
      <c r="A3271" s="1011">
        <v>14163976</v>
      </c>
      <c r="B3271" s="1011" t="s">
        <v>1636</v>
      </c>
      <c r="C3271" s="1011" t="s">
        <v>1326</v>
      </c>
      <c r="D3271" s="1011" t="s">
        <v>1</v>
      </c>
      <c r="E3271" s="1011" t="s">
        <v>135</v>
      </c>
      <c r="F3271" s="1011" t="s">
        <v>6</v>
      </c>
      <c r="G3271" s="1011" t="s">
        <v>6</v>
      </c>
      <c r="H3271" s="1011" t="s">
        <v>94</v>
      </c>
      <c r="I3271" s="1011" t="s">
        <v>1637</v>
      </c>
      <c r="J3271" s="1011" t="s">
        <v>1360</v>
      </c>
      <c r="K3271" s="1011" t="s">
        <v>1329</v>
      </c>
      <c r="L3271" s="1011" t="s">
        <v>47</v>
      </c>
      <c r="M3271" s="1011" t="s">
        <v>198</v>
      </c>
      <c r="N3271" s="1011">
        <v>478.5</v>
      </c>
      <c r="O3271" s="1011">
        <v>300.5</v>
      </c>
      <c r="P3271" s="1011">
        <v>13521</v>
      </c>
      <c r="Q3271" s="1011">
        <v>11425.38</v>
      </c>
      <c r="R3271" s="1011">
        <v>2200.59</v>
      </c>
      <c r="S3271" s="1011">
        <v>1479.1558796899999</v>
      </c>
      <c r="T3271" s="1011">
        <v>0</v>
      </c>
      <c r="U3271" s="1011">
        <v>0</v>
      </c>
      <c r="V3271" s="1011">
        <v>2200.59</v>
      </c>
      <c r="W3271" s="1011" t="s">
        <v>1361</v>
      </c>
      <c r="X3271" s="1011" t="s">
        <v>1331</v>
      </c>
      <c r="Y3271" s="1011" t="s">
        <v>1638</v>
      </c>
      <c r="AA3271" s="1011" t="s">
        <v>1639</v>
      </c>
      <c r="AB3271" s="1011" t="s">
        <v>140</v>
      </c>
    </row>
    <row r="3272" spans="1:28" x14ac:dyDescent="0.25">
      <c r="A3272" s="1011">
        <v>93756971</v>
      </c>
      <c r="B3272" s="1011" t="s">
        <v>1455</v>
      </c>
      <c r="C3272" s="1011" t="s">
        <v>1326</v>
      </c>
      <c r="D3272" s="1011" t="s">
        <v>1</v>
      </c>
      <c r="E3272" s="1011" t="s">
        <v>135</v>
      </c>
      <c r="F3272" s="1011" t="s">
        <v>6</v>
      </c>
      <c r="G3272" s="1011" t="s">
        <v>6</v>
      </c>
      <c r="H3272" s="1011" t="s">
        <v>92</v>
      </c>
      <c r="I3272" s="1011" t="s">
        <v>1456</v>
      </c>
      <c r="J3272" s="1011" t="s">
        <v>1457</v>
      </c>
      <c r="K3272" s="1011" t="s">
        <v>1329</v>
      </c>
      <c r="L3272" s="1011" t="s">
        <v>47</v>
      </c>
      <c r="M3272" s="1011" t="s">
        <v>198</v>
      </c>
      <c r="N3272" s="1011">
        <v>250</v>
      </c>
      <c r="O3272" s="1011">
        <v>237</v>
      </c>
      <c r="P3272" s="1011">
        <v>9715.99</v>
      </c>
      <c r="Q3272" s="1011">
        <v>11367.33</v>
      </c>
      <c r="R3272" s="1011">
        <v>3166.34</v>
      </c>
      <c r="S3272" s="1011">
        <v>1674.6318925099999</v>
      </c>
      <c r="T3272" s="1011">
        <v>0</v>
      </c>
      <c r="U3272" s="1011">
        <v>0</v>
      </c>
      <c r="V3272" s="1011">
        <v>3166.34</v>
      </c>
      <c r="W3272" s="1011" t="s">
        <v>1458</v>
      </c>
      <c r="X3272" s="1011" t="s">
        <v>1331</v>
      </c>
      <c r="Y3272" s="1011" t="s">
        <v>1459</v>
      </c>
      <c r="AA3272" s="1011" t="s">
        <v>1460</v>
      </c>
      <c r="AB3272" s="1011" t="s">
        <v>140</v>
      </c>
    </row>
    <row r="3273" spans="1:28" x14ac:dyDescent="0.25">
      <c r="A3273" s="1011">
        <v>44073278</v>
      </c>
      <c r="B3273" s="1011" t="s">
        <v>2109</v>
      </c>
      <c r="C3273" s="1011" t="s">
        <v>1326</v>
      </c>
      <c r="D3273" s="1011" t="s">
        <v>1</v>
      </c>
      <c r="E3273" s="1011" t="s">
        <v>135</v>
      </c>
      <c r="F3273" s="1011" t="s">
        <v>48</v>
      </c>
      <c r="G3273" s="1011" t="s">
        <v>48</v>
      </c>
      <c r="H3273" s="1011" t="s">
        <v>95</v>
      </c>
      <c r="I3273" s="1011" t="s">
        <v>2110</v>
      </c>
      <c r="J3273" s="1011" t="s">
        <v>1621</v>
      </c>
      <c r="K3273" s="1011" t="s">
        <v>1329</v>
      </c>
      <c r="L3273" s="1011" t="s">
        <v>47</v>
      </c>
      <c r="M3273" s="1011" t="s">
        <v>198</v>
      </c>
      <c r="N3273" s="1011">
        <v>139.44</v>
      </c>
      <c r="O3273" s="1011">
        <v>92.44</v>
      </c>
      <c r="P3273" s="1011">
        <v>2266.5300000000002</v>
      </c>
      <c r="Q3273" s="1011">
        <v>6832.53</v>
      </c>
      <c r="R3273" s="1011">
        <v>-591.56414876999997</v>
      </c>
      <c r="S3273" s="1011">
        <v>2191.5000974499999</v>
      </c>
      <c r="T3273" s="1011">
        <v>-4.1487700000000004E-3</v>
      </c>
      <c r="U3273" s="1011">
        <v>1219.8599999999999</v>
      </c>
      <c r="V3273" s="1011">
        <v>628.29999999999995</v>
      </c>
      <c r="W3273" s="1011" t="s">
        <v>1622</v>
      </c>
      <c r="X3273" s="1011" t="s">
        <v>1331</v>
      </c>
      <c r="Y3273" s="1011" t="s">
        <v>1839</v>
      </c>
      <c r="AA3273" s="1011" t="s">
        <v>2111</v>
      </c>
      <c r="AB3273" s="1011" t="s">
        <v>140</v>
      </c>
    </row>
    <row r="3274" spans="1:28" x14ac:dyDescent="0.25">
      <c r="A3274" s="1011">
        <v>94156445</v>
      </c>
      <c r="B3274" s="1011" t="s">
        <v>1922</v>
      </c>
      <c r="C3274" s="1011" t="s">
        <v>1326</v>
      </c>
      <c r="D3274" s="1011" t="s">
        <v>1</v>
      </c>
      <c r="E3274" s="1011" t="s">
        <v>135</v>
      </c>
      <c r="F3274" s="1011" t="s">
        <v>20</v>
      </c>
      <c r="G3274" s="1011" t="s">
        <v>20</v>
      </c>
      <c r="H3274" s="1011" t="s">
        <v>104</v>
      </c>
      <c r="I3274" s="1011" t="s">
        <v>1923</v>
      </c>
      <c r="J3274" s="1011" t="s">
        <v>1924</v>
      </c>
      <c r="K3274" s="1011" t="s">
        <v>1329</v>
      </c>
      <c r="L3274" s="1011" t="s">
        <v>47</v>
      </c>
      <c r="M3274" s="1011" t="s">
        <v>198</v>
      </c>
      <c r="N3274" s="1011">
        <v>113</v>
      </c>
      <c r="O3274" s="1011">
        <v>108</v>
      </c>
      <c r="P3274" s="1011">
        <v>3857.54</v>
      </c>
      <c r="Q3274" s="1011">
        <v>4809.24</v>
      </c>
      <c r="R3274" s="1011">
        <v>495</v>
      </c>
      <c r="S3274" s="1011">
        <v>482.60411436999999</v>
      </c>
      <c r="T3274" s="1011">
        <v>0</v>
      </c>
      <c r="U3274" s="1011">
        <v>0</v>
      </c>
      <c r="V3274" s="1011">
        <v>495</v>
      </c>
      <c r="W3274" s="1011" t="s">
        <v>1925</v>
      </c>
      <c r="X3274" s="1011" t="s">
        <v>1331</v>
      </c>
      <c r="Y3274" s="1011" t="s">
        <v>1926</v>
      </c>
      <c r="AA3274" s="1011" t="s">
        <v>1927</v>
      </c>
      <c r="AB3274" s="1011" t="s">
        <v>140</v>
      </c>
    </row>
    <row r="3275" spans="1:28" x14ac:dyDescent="0.25">
      <c r="A3275" s="1011">
        <v>4160016</v>
      </c>
      <c r="B3275" s="1011" t="s">
        <v>1488</v>
      </c>
      <c r="C3275" s="1011" t="s">
        <v>1326</v>
      </c>
      <c r="D3275" s="1011" t="s">
        <v>1</v>
      </c>
      <c r="E3275" s="1011" t="s">
        <v>135</v>
      </c>
      <c r="F3275" s="1011" t="s">
        <v>34</v>
      </c>
      <c r="G3275" s="1011" t="s">
        <v>34</v>
      </c>
      <c r="H3275" s="1011" t="s">
        <v>94</v>
      </c>
      <c r="I3275" s="1011" t="s">
        <v>1489</v>
      </c>
      <c r="J3275" s="1011" t="s">
        <v>1354</v>
      </c>
      <c r="K3275" s="1011" t="s">
        <v>1329</v>
      </c>
      <c r="L3275" s="1011" t="s">
        <v>47</v>
      </c>
      <c r="M3275" s="1011" t="s">
        <v>198</v>
      </c>
      <c r="N3275" s="1011">
        <v>920.75</v>
      </c>
      <c r="O3275" s="1011">
        <v>429.75</v>
      </c>
      <c r="P3275" s="1011">
        <v>25260.75</v>
      </c>
      <c r="Q3275" s="1011">
        <v>21644.75</v>
      </c>
      <c r="R3275" s="1011">
        <v>5089.4799999999996</v>
      </c>
      <c r="S3275" s="1011">
        <v>2717.0915515199999</v>
      </c>
      <c r="T3275" s="1011">
        <v>0</v>
      </c>
      <c r="U3275" s="1011">
        <v>0</v>
      </c>
      <c r="V3275" s="1011">
        <v>5089.4799999999996</v>
      </c>
      <c r="W3275" s="1011" t="s">
        <v>1355</v>
      </c>
      <c r="X3275" s="1011" t="s">
        <v>1331</v>
      </c>
      <c r="Y3275" s="1011" t="s">
        <v>1490</v>
      </c>
      <c r="AA3275" s="1011" t="s">
        <v>1491</v>
      </c>
      <c r="AB3275" s="1011" t="s">
        <v>140</v>
      </c>
    </row>
    <row r="3276" spans="1:28" x14ac:dyDescent="0.25">
      <c r="A3276" s="1011">
        <v>63955280</v>
      </c>
      <c r="B3276" s="1011" t="s">
        <v>2000</v>
      </c>
      <c r="C3276" s="1011" t="s">
        <v>1326</v>
      </c>
      <c r="D3276" s="1011" t="s">
        <v>1</v>
      </c>
      <c r="E3276" s="1011" t="s">
        <v>135</v>
      </c>
      <c r="F3276" s="1011" t="s">
        <v>20</v>
      </c>
      <c r="G3276" s="1011" t="s">
        <v>20</v>
      </c>
      <c r="H3276" s="1011" t="s">
        <v>88</v>
      </c>
      <c r="I3276" s="1011" t="s">
        <v>2001</v>
      </c>
      <c r="J3276" s="1011" t="s">
        <v>1985</v>
      </c>
      <c r="K3276" s="1011" t="s">
        <v>1329</v>
      </c>
      <c r="L3276" s="1011" t="s">
        <v>47</v>
      </c>
      <c r="M3276" s="1011" t="s">
        <v>198</v>
      </c>
      <c r="N3276" s="1011">
        <v>500</v>
      </c>
      <c r="O3276" s="1011">
        <v>464</v>
      </c>
      <c r="P3276" s="1011">
        <v>5000</v>
      </c>
      <c r="Q3276" s="1011">
        <v>21676.560000000001</v>
      </c>
      <c r="R3276" s="1011">
        <v>-1444.43</v>
      </c>
      <c r="S3276" s="1011">
        <v>3038.8</v>
      </c>
      <c r="T3276" s="1011">
        <v>0</v>
      </c>
      <c r="U3276" s="1011">
        <v>0</v>
      </c>
      <c r="V3276" s="1011">
        <v>-1444.43</v>
      </c>
      <c r="W3276" s="1011" t="s">
        <v>10</v>
      </c>
      <c r="X3276" s="1011" t="s">
        <v>1331</v>
      </c>
      <c r="Y3276" s="1011" t="s">
        <v>2002</v>
      </c>
      <c r="AA3276" s="1011" t="s">
        <v>2003</v>
      </c>
      <c r="AB3276" s="1011" t="s">
        <v>140</v>
      </c>
    </row>
    <row r="3277" spans="1:28" x14ac:dyDescent="0.25">
      <c r="A3277" s="1011">
        <v>64181985</v>
      </c>
      <c r="B3277" s="1011" t="s">
        <v>2065</v>
      </c>
      <c r="C3277" s="1011" t="s">
        <v>1326</v>
      </c>
      <c r="D3277" s="1011" t="s">
        <v>1</v>
      </c>
      <c r="E3277" s="1011" t="s">
        <v>135</v>
      </c>
      <c r="F3277" s="1011" t="s">
        <v>20</v>
      </c>
      <c r="G3277" s="1011" t="s">
        <v>20</v>
      </c>
      <c r="H3277" s="1011" t="s">
        <v>101</v>
      </c>
      <c r="I3277" s="1011" t="s">
        <v>2066</v>
      </c>
      <c r="J3277" s="1011" t="s">
        <v>2067</v>
      </c>
      <c r="K3277" s="1011" t="s">
        <v>1329</v>
      </c>
      <c r="L3277" s="1011" t="s">
        <v>47</v>
      </c>
      <c r="M3277" s="1011" t="s">
        <v>198</v>
      </c>
      <c r="N3277" s="1011">
        <v>331</v>
      </c>
      <c r="O3277" s="1011">
        <v>319</v>
      </c>
      <c r="P3277" s="1011">
        <v>13160.75</v>
      </c>
      <c r="Q3277" s="1011">
        <v>6859.05</v>
      </c>
      <c r="R3277" s="1011">
        <v>39.4</v>
      </c>
      <c r="S3277" s="1011">
        <v>1287.2225934600001</v>
      </c>
      <c r="T3277" s="1011">
        <v>0</v>
      </c>
      <c r="U3277" s="1011">
        <v>0</v>
      </c>
      <c r="V3277" s="1011">
        <v>39.4</v>
      </c>
      <c r="W3277" s="1011" t="s">
        <v>2068</v>
      </c>
      <c r="X3277" s="1011" t="s">
        <v>1331</v>
      </c>
      <c r="Y3277" s="1011" t="s">
        <v>2069</v>
      </c>
      <c r="Z3277" s="1011" t="s">
        <v>2070</v>
      </c>
      <c r="AA3277" s="1011" t="s">
        <v>2071</v>
      </c>
      <c r="AB3277" s="1011" t="s">
        <v>140</v>
      </c>
    </row>
    <row r="3278" spans="1:28" x14ac:dyDescent="0.25">
      <c r="A3278" s="1011">
        <v>13753793</v>
      </c>
      <c r="B3278" s="1011" t="s">
        <v>2072</v>
      </c>
      <c r="C3278" s="1011" t="s">
        <v>1326</v>
      </c>
      <c r="D3278" s="1011" t="s">
        <v>1</v>
      </c>
      <c r="E3278" s="1011" t="s">
        <v>135</v>
      </c>
      <c r="F3278" s="1011" t="s">
        <v>6</v>
      </c>
      <c r="G3278" s="1011" t="s">
        <v>6</v>
      </c>
      <c r="H3278" s="1011" t="s">
        <v>90</v>
      </c>
      <c r="I3278" s="1011" t="s">
        <v>1410</v>
      </c>
      <c r="J3278" s="1011" t="s">
        <v>1411</v>
      </c>
      <c r="K3278" s="1011" t="s">
        <v>1329</v>
      </c>
      <c r="L3278" s="1011" t="s">
        <v>47</v>
      </c>
      <c r="M3278" s="1011" t="s">
        <v>198</v>
      </c>
      <c r="N3278" s="1011">
        <v>239</v>
      </c>
      <c r="O3278" s="1011">
        <v>213</v>
      </c>
      <c r="P3278" s="1011">
        <v>8980</v>
      </c>
      <c r="Q3278" s="1011">
        <v>10993.62</v>
      </c>
      <c r="R3278" s="1011">
        <v>648.53</v>
      </c>
      <c r="S3278" s="1011">
        <v>1422.1217870999999</v>
      </c>
      <c r="T3278" s="1011">
        <v>0</v>
      </c>
      <c r="U3278" s="1011">
        <v>0</v>
      </c>
      <c r="V3278" s="1011">
        <v>644.54999999999995</v>
      </c>
      <c r="W3278" s="1011" t="s">
        <v>80</v>
      </c>
      <c r="X3278" s="1011" t="s">
        <v>1331</v>
      </c>
      <c r="Y3278" s="1011" t="s">
        <v>2073</v>
      </c>
      <c r="AA3278" s="1011" t="s">
        <v>2074</v>
      </c>
      <c r="AB3278" s="1011" t="s">
        <v>140</v>
      </c>
    </row>
    <row r="3279" spans="1:28" x14ac:dyDescent="0.25">
      <c r="A3279" s="1011">
        <v>93970044</v>
      </c>
      <c r="B3279" s="1011" t="s">
        <v>1775</v>
      </c>
      <c r="C3279" s="1011" t="s">
        <v>1326</v>
      </c>
      <c r="D3279" s="1011" t="s">
        <v>1</v>
      </c>
      <c r="E3279" s="1011" t="s">
        <v>135</v>
      </c>
      <c r="F3279" s="1011" t="s">
        <v>20</v>
      </c>
      <c r="G3279" s="1011" t="s">
        <v>20</v>
      </c>
      <c r="H3279" s="1011" t="s">
        <v>1394</v>
      </c>
      <c r="I3279" s="1011" t="s">
        <v>1341</v>
      </c>
      <c r="J3279" s="1011" t="s">
        <v>1342</v>
      </c>
      <c r="K3279" s="1011" t="s">
        <v>1329</v>
      </c>
      <c r="L3279" s="1011" t="s">
        <v>47</v>
      </c>
      <c r="M3279" s="1011" t="s">
        <v>198</v>
      </c>
      <c r="N3279" s="1011">
        <v>0</v>
      </c>
      <c r="O3279" s="1011">
        <v>0</v>
      </c>
      <c r="P3279" s="1011">
        <v>0</v>
      </c>
      <c r="Q3279" s="1011">
        <v>0</v>
      </c>
      <c r="R3279" s="1011">
        <v>0</v>
      </c>
      <c r="S3279" s="1011">
        <v>0</v>
      </c>
      <c r="T3279" s="1011">
        <v>0</v>
      </c>
      <c r="U3279" s="1011">
        <v>0</v>
      </c>
      <c r="V3279" s="1011">
        <v>0</v>
      </c>
      <c r="W3279" s="1011" t="s">
        <v>1343</v>
      </c>
      <c r="X3279" s="1011" t="s">
        <v>1331</v>
      </c>
      <c r="Y3279" s="1011" t="s">
        <v>1776</v>
      </c>
      <c r="AA3279" s="1011" t="s">
        <v>1777</v>
      </c>
      <c r="AB3279" s="1011" t="s">
        <v>140</v>
      </c>
    </row>
    <row r="3280" spans="1:28" x14ac:dyDescent="0.25">
      <c r="A3280" s="1011">
        <v>94235660</v>
      </c>
      <c r="B3280" s="1011" t="s">
        <v>2452</v>
      </c>
      <c r="C3280" s="1011" t="s">
        <v>1326</v>
      </c>
      <c r="D3280" s="1011" t="s">
        <v>1</v>
      </c>
      <c r="E3280" s="1011" t="s">
        <v>135</v>
      </c>
      <c r="F3280" s="1011" t="s">
        <v>62</v>
      </c>
      <c r="G3280" s="1011" t="s">
        <v>62</v>
      </c>
      <c r="H3280" s="1011" t="s">
        <v>92</v>
      </c>
      <c r="I3280" s="1011" t="s">
        <v>2453</v>
      </c>
      <c r="J3280" s="1011" t="s">
        <v>2454</v>
      </c>
      <c r="K3280" s="1011" t="s">
        <v>1329</v>
      </c>
      <c r="L3280" s="1011" t="s">
        <v>47</v>
      </c>
      <c r="M3280" s="1011" t="s">
        <v>198</v>
      </c>
      <c r="N3280" s="1011">
        <v>197</v>
      </c>
      <c r="O3280" s="1011">
        <v>194</v>
      </c>
      <c r="P3280" s="1011">
        <v>6802.76</v>
      </c>
      <c r="Q3280" s="1011">
        <v>4386.37</v>
      </c>
      <c r="R3280" s="1011">
        <v>311.14</v>
      </c>
      <c r="S3280" s="1011">
        <v>578.86480999000003</v>
      </c>
      <c r="T3280" s="1011">
        <v>0</v>
      </c>
      <c r="U3280" s="1011">
        <v>0</v>
      </c>
      <c r="V3280" s="1011">
        <v>311.14</v>
      </c>
      <c r="W3280" s="1011" t="s">
        <v>2455</v>
      </c>
      <c r="X3280" s="1011" t="s">
        <v>1331</v>
      </c>
      <c r="Y3280" s="1011" t="s">
        <v>2456</v>
      </c>
      <c r="AA3280" s="1011" t="s">
        <v>2457</v>
      </c>
      <c r="AB3280" s="1011" t="s">
        <v>140</v>
      </c>
    </row>
    <row r="3281" spans="1:28" x14ac:dyDescent="0.25">
      <c r="A3281" s="1011">
        <v>93874147</v>
      </c>
      <c r="B3281" s="1011" t="s">
        <v>2357</v>
      </c>
      <c r="C3281" s="1011" t="s">
        <v>1326</v>
      </c>
      <c r="D3281" s="1011" t="s">
        <v>1</v>
      </c>
      <c r="E3281" s="1011" t="s">
        <v>135</v>
      </c>
      <c r="F3281" s="1011" t="s">
        <v>36</v>
      </c>
      <c r="G3281" s="1011" t="s">
        <v>36</v>
      </c>
      <c r="H3281" s="1011" t="s">
        <v>90</v>
      </c>
      <c r="I3281" s="1011" t="s">
        <v>1359</v>
      </c>
      <c r="J3281" s="1011" t="s">
        <v>1360</v>
      </c>
      <c r="K3281" s="1011" t="s">
        <v>1329</v>
      </c>
      <c r="L3281" s="1011" t="s">
        <v>47</v>
      </c>
      <c r="M3281" s="1011" t="s">
        <v>198</v>
      </c>
      <c r="N3281" s="1011">
        <v>482</v>
      </c>
      <c r="O3281" s="1011">
        <v>482</v>
      </c>
      <c r="P3281" s="1011">
        <v>13020</v>
      </c>
      <c r="Q3281" s="1011">
        <v>30927.79</v>
      </c>
      <c r="R3281" s="1011">
        <v>1127.3800000000001</v>
      </c>
      <c r="S3281" s="1011">
        <v>1970.7231253800001</v>
      </c>
      <c r="T3281" s="1011">
        <v>0</v>
      </c>
      <c r="U3281" s="1011">
        <v>0</v>
      </c>
      <c r="V3281" s="1011">
        <v>1127.3800000000001</v>
      </c>
      <c r="W3281" s="1011" t="s">
        <v>1361</v>
      </c>
      <c r="X3281" s="1011" t="s">
        <v>1331</v>
      </c>
      <c r="Y3281" s="1011" t="s">
        <v>2358</v>
      </c>
      <c r="AA3281" s="1011" t="s">
        <v>2359</v>
      </c>
      <c r="AB3281" s="1011" t="s">
        <v>140</v>
      </c>
    </row>
    <row r="3282" spans="1:28" x14ac:dyDescent="0.25">
      <c r="A3282" s="1011">
        <v>23756356</v>
      </c>
      <c r="B3282" s="1011" t="s">
        <v>2402</v>
      </c>
      <c r="C3282" s="1011" t="s">
        <v>1326</v>
      </c>
      <c r="D3282" s="1011" t="s">
        <v>1</v>
      </c>
      <c r="E3282" s="1011" t="s">
        <v>135</v>
      </c>
      <c r="F3282" s="1011" t="s">
        <v>11</v>
      </c>
      <c r="G3282" s="1011" t="s">
        <v>11</v>
      </c>
      <c r="H3282" s="1011" t="s">
        <v>94</v>
      </c>
      <c r="I3282" s="1011" t="s">
        <v>1498</v>
      </c>
      <c r="J3282" s="1011" t="s">
        <v>1499</v>
      </c>
      <c r="K3282" s="1011" t="s">
        <v>1329</v>
      </c>
      <c r="L3282" s="1011" t="s">
        <v>47</v>
      </c>
      <c r="M3282" s="1011" t="s">
        <v>198</v>
      </c>
      <c r="N3282" s="1011">
        <v>783.65</v>
      </c>
      <c r="O3282" s="1011">
        <v>641</v>
      </c>
      <c r="P3282" s="1011">
        <v>9509</v>
      </c>
      <c r="Q3282" s="1011">
        <v>21037.8</v>
      </c>
      <c r="R3282" s="1011">
        <v>5199.38</v>
      </c>
      <c r="S3282" s="1011">
        <v>2358.19749146</v>
      </c>
      <c r="T3282" s="1011">
        <v>0</v>
      </c>
      <c r="U3282" s="1011">
        <v>0</v>
      </c>
      <c r="V3282" s="1011">
        <v>5199.38</v>
      </c>
      <c r="W3282" s="1011" t="s">
        <v>1361</v>
      </c>
      <c r="X3282" s="1011" t="s">
        <v>1331</v>
      </c>
      <c r="Y3282" s="1011" t="s">
        <v>2403</v>
      </c>
      <c r="AA3282" s="1011" t="s">
        <v>2404</v>
      </c>
      <c r="AB3282" s="1011" t="s">
        <v>140</v>
      </c>
    </row>
    <row r="3283" spans="1:28" x14ac:dyDescent="0.25">
      <c r="A3283" s="1011">
        <v>3978095</v>
      </c>
      <c r="B3283" s="1011" t="s">
        <v>1838</v>
      </c>
      <c r="C3283" s="1011" t="s">
        <v>1326</v>
      </c>
      <c r="D3283" s="1011" t="s">
        <v>1</v>
      </c>
      <c r="E3283" s="1011" t="s">
        <v>135</v>
      </c>
      <c r="F3283" s="1011" t="s">
        <v>34</v>
      </c>
      <c r="G3283" s="1011" t="s">
        <v>34</v>
      </c>
      <c r="H3283" s="1011" t="s">
        <v>89</v>
      </c>
      <c r="I3283" s="1011" t="s">
        <v>1620</v>
      </c>
      <c r="J3283" s="1011" t="s">
        <v>1621</v>
      </c>
      <c r="K3283" s="1011" t="s">
        <v>1329</v>
      </c>
      <c r="L3283" s="1011" t="s">
        <v>47</v>
      </c>
      <c r="M3283" s="1011" t="s">
        <v>198</v>
      </c>
      <c r="N3283" s="1011">
        <v>54</v>
      </c>
      <c r="O3283" s="1011">
        <v>21</v>
      </c>
      <c r="P3283" s="1011">
        <v>441.75</v>
      </c>
      <c r="Q3283" s="1011">
        <v>1665.38</v>
      </c>
      <c r="R3283" s="1011">
        <v>218.28000130000001</v>
      </c>
      <c r="S3283" s="1011">
        <v>112.04939005999999</v>
      </c>
      <c r="T3283" s="1011">
        <v>1.3E-6</v>
      </c>
      <c r="U3283" s="1011">
        <v>0</v>
      </c>
      <c r="V3283" s="1011">
        <v>218.28</v>
      </c>
      <c r="W3283" s="1011" t="s">
        <v>1622</v>
      </c>
      <c r="X3283" s="1011" t="s">
        <v>1331</v>
      </c>
      <c r="Y3283" s="1011" t="s">
        <v>1839</v>
      </c>
      <c r="AA3283" s="1011" t="s">
        <v>1840</v>
      </c>
      <c r="AB3283" s="1011" t="s">
        <v>140</v>
      </c>
    </row>
    <row r="3284" spans="1:28" x14ac:dyDescent="0.25">
      <c r="A3284" s="1011">
        <v>24223216</v>
      </c>
      <c r="B3284" s="1011" t="s">
        <v>2523</v>
      </c>
      <c r="C3284" s="1011" t="s">
        <v>1326</v>
      </c>
      <c r="D3284" s="1011" t="s">
        <v>1</v>
      </c>
      <c r="E3284" s="1011" t="s">
        <v>135</v>
      </c>
      <c r="F3284" s="1011" t="s">
        <v>34</v>
      </c>
      <c r="G3284" s="1011" t="s">
        <v>34</v>
      </c>
      <c r="H3284" s="1011" t="s">
        <v>86</v>
      </c>
      <c r="I3284" s="1011" t="s">
        <v>2113</v>
      </c>
      <c r="J3284" s="1011" t="s">
        <v>2114</v>
      </c>
      <c r="K3284" s="1011" t="s">
        <v>1329</v>
      </c>
      <c r="L3284" s="1011" t="s">
        <v>47</v>
      </c>
      <c r="M3284" s="1011" t="s">
        <v>198</v>
      </c>
      <c r="N3284" s="1011">
        <v>30</v>
      </c>
      <c r="O3284" s="1011">
        <v>30</v>
      </c>
      <c r="P3284" s="1011">
        <v>355</v>
      </c>
      <c r="Q3284" s="1011">
        <v>757.57</v>
      </c>
      <c r="R3284" s="1011">
        <v>88.73</v>
      </c>
      <c r="S3284" s="1011">
        <v>99.876511980000004</v>
      </c>
      <c r="T3284" s="1011">
        <v>0</v>
      </c>
      <c r="U3284" s="1011">
        <v>0</v>
      </c>
      <c r="V3284" s="1011">
        <v>88.73</v>
      </c>
      <c r="W3284" s="1011" t="s">
        <v>2115</v>
      </c>
      <c r="X3284" s="1011" t="s">
        <v>1331</v>
      </c>
      <c r="Y3284" s="1011" t="s">
        <v>2524</v>
      </c>
      <c r="AA3284" s="1011" t="s">
        <v>2525</v>
      </c>
      <c r="AB3284" s="1011" t="s">
        <v>140</v>
      </c>
    </row>
    <row r="3285" spans="1:28" x14ac:dyDescent="0.25">
      <c r="A3285" s="1011">
        <v>4232021</v>
      </c>
      <c r="B3285" s="1011" t="s">
        <v>1932</v>
      </c>
      <c r="C3285" s="1011" t="s">
        <v>1326</v>
      </c>
      <c r="D3285" s="1011" t="s">
        <v>1</v>
      </c>
      <c r="E3285" s="1011" t="s">
        <v>135</v>
      </c>
      <c r="F3285" s="1011" t="s">
        <v>34</v>
      </c>
      <c r="G3285" s="1011" t="s">
        <v>34</v>
      </c>
      <c r="H3285" s="1011" t="s">
        <v>90</v>
      </c>
      <c r="I3285" s="1011" t="s">
        <v>1933</v>
      </c>
      <c r="J3285" s="1011" t="s">
        <v>1934</v>
      </c>
      <c r="K3285" s="1011" t="s">
        <v>1329</v>
      </c>
      <c r="L3285" s="1011" t="s">
        <v>47</v>
      </c>
      <c r="M3285" s="1011" t="s">
        <v>198</v>
      </c>
      <c r="N3285" s="1011">
        <v>471</v>
      </c>
      <c r="O3285" s="1011">
        <v>438</v>
      </c>
      <c r="P3285" s="1011">
        <v>7248</v>
      </c>
      <c r="Q3285" s="1011">
        <v>20641.41</v>
      </c>
      <c r="R3285" s="1011">
        <v>1573.32</v>
      </c>
      <c r="S3285" s="1011">
        <v>2030.19817769</v>
      </c>
      <c r="T3285" s="1011">
        <v>0</v>
      </c>
      <c r="U3285" s="1011">
        <v>41.68</v>
      </c>
      <c r="V3285" s="1011">
        <v>1615</v>
      </c>
      <c r="W3285" s="1011" t="s">
        <v>1935</v>
      </c>
      <c r="X3285" s="1011" t="s">
        <v>1331</v>
      </c>
      <c r="Y3285" s="1011" t="s">
        <v>1936</v>
      </c>
      <c r="AA3285" s="1011" t="s">
        <v>1399</v>
      </c>
      <c r="AB3285" s="1011" t="s">
        <v>140</v>
      </c>
    </row>
    <row r="3286" spans="1:28" x14ac:dyDescent="0.25">
      <c r="A3286" s="1011">
        <v>94172707</v>
      </c>
      <c r="B3286" s="1011" t="s">
        <v>2314</v>
      </c>
      <c r="C3286" s="1011" t="s">
        <v>1326</v>
      </c>
      <c r="D3286" s="1011" t="s">
        <v>1</v>
      </c>
      <c r="E3286" s="1011" t="s">
        <v>135</v>
      </c>
      <c r="F3286" s="1011" t="s">
        <v>34</v>
      </c>
      <c r="G3286" s="1011" t="s">
        <v>34</v>
      </c>
      <c r="H3286" s="1011" t="s">
        <v>100</v>
      </c>
      <c r="I3286" s="1011" t="s">
        <v>1388</v>
      </c>
      <c r="J3286" s="1011" t="s">
        <v>1389</v>
      </c>
      <c r="K3286" s="1011" t="s">
        <v>1329</v>
      </c>
      <c r="L3286" s="1011" t="s">
        <v>47</v>
      </c>
      <c r="M3286" s="1011" t="s">
        <v>198</v>
      </c>
      <c r="N3286" s="1011">
        <v>26</v>
      </c>
      <c r="O3286" s="1011">
        <v>25</v>
      </c>
      <c r="P3286" s="1011">
        <v>520</v>
      </c>
      <c r="Q3286" s="1011">
        <v>1409.41</v>
      </c>
      <c r="R3286" s="1011">
        <v>334.25</v>
      </c>
      <c r="S3286" s="1011">
        <v>146.50400626999999</v>
      </c>
      <c r="T3286" s="1011">
        <v>0</v>
      </c>
      <c r="U3286" s="1011">
        <v>0</v>
      </c>
      <c r="V3286" s="1011">
        <v>334.25</v>
      </c>
      <c r="W3286" s="1011" t="s">
        <v>1390</v>
      </c>
      <c r="X3286" s="1011" t="s">
        <v>1331</v>
      </c>
      <c r="Y3286" s="1011" t="s">
        <v>2315</v>
      </c>
      <c r="AA3286" s="1011" t="s">
        <v>2316</v>
      </c>
      <c r="AB3286" s="1011" t="s">
        <v>140</v>
      </c>
    </row>
    <row r="3287" spans="1:28" x14ac:dyDescent="0.25">
      <c r="A3287" s="1011">
        <v>14054480</v>
      </c>
      <c r="B3287" s="1011" t="s">
        <v>2458</v>
      </c>
      <c r="C3287" s="1011" t="s">
        <v>1326</v>
      </c>
      <c r="D3287" s="1011" t="s">
        <v>1</v>
      </c>
      <c r="E3287" s="1011" t="s">
        <v>135</v>
      </c>
      <c r="F3287" s="1011" t="s">
        <v>34</v>
      </c>
      <c r="G3287" s="1011" t="s">
        <v>34</v>
      </c>
      <c r="H3287" s="1011" t="s">
        <v>89</v>
      </c>
      <c r="I3287" s="1011" t="s">
        <v>2459</v>
      </c>
      <c r="J3287" s="1011" t="s">
        <v>1421</v>
      </c>
      <c r="K3287" s="1011" t="s">
        <v>1329</v>
      </c>
      <c r="L3287" s="1011" t="s">
        <v>47</v>
      </c>
      <c r="M3287" s="1011" t="s">
        <v>198</v>
      </c>
      <c r="N3287" s="1011">
        <v>48</v>
      </c>
      <c r="O3287" s="1011">
        <v>47</v>
      </c>
      <c r="P3287" s="1011">
        <v>495</v>
      </c>
      <c r="Q3287" s="1011">
        <v>1502.81</v>
      </c>
      <c r="R3287" s="1011">
        <v>202.40000026000001</v>
      </c>
      <c r="S3287" s="1011">
        <v>250.54524647</v>
      </c>
      <c r="T3287" s="1011">
        <v>2.6E-7</v>
      </c>
      <c r="U3287" s="1011">
        <v>0</v>
      </c>
      <c r="V3287" s="1011">
        <v>202.4</v>
      </c>
      <c r="W3287" s="1011" t="s">
        <v>1422</v>
      </c>
      <c r="X3287" s="1011" t="s">
        <v>1331</v>
      </c>
      <c r="Y3287" s="1011" t="s">
        <v>2460</v>
      </c>
      <c r="AA3287" s="1011" t="s">
        <v>2461</v>
      </c>
      <c r="AB3287" s="1011" t="s">
        <v>140</v>
      </c>
    </row>
    <row r="3288" spans="1:28" x14ac:dyDescent="0.25">
      <c r="A3288" s="1011">
        <v>44220424</v>
      </c>
      <c r="B3288" s="1011" t="s">
        <v>1443</v>
      </c>
      <c r="C3288" s="1011" t="s">
        <v>1326</v>
      </c>
      <c r="D3288" s="1011" t="s">
        <v>1</v>
      </c>
      <c r="E3288" s="1011" t="s">
        <v>135</v>
      </c>
      <c r="F3288" s="1011" t="s">
        <v>20</v>
      </c>
      <c r="G3288" s="1011" t="s">
        <v>20</v>
      </c>
      <c r="H3288" s="1011" t="s">
        <v>92</v>
      </c>
      <c r="I3288" s="1011" t="s">
        <v>1444</v>
      </c>
      <c r="J3288" s="1011" t="s">
        <v>1445</v>
      </c>
      <c r="K3288" s="1011" t="s">
        <v>1329</v>
      </c>
      <c r="L3288" s="1011" t="s">
        <v>47</v>
      </c>
      <c r="M3288" s="1011" t="s">
        <v>198</v>
      </c>
      <c r="N3288" s="1011">
        <v>163</v>
      </c>
      <c r="O3288" s="1011">
        <v>163</v>
      </c>
      <c r="P3288" s="1011">
        <v>5700</v>
      </c>
      <c r="Q3288" s="1011">
        <v>3405.6</v>
      </c>
      <c r="R3288" s="1011">
        <v>64.89</v>
      </c>
      <c r="S3288" s="1011">
        <v>461.33735225999999</v>
      </c>
      <c r="T3288" s="1011">
        <v>0</v>
      </c>
      <c r="U3288" s="1011">
        <v>0</v>
      </c>
      <c r="V3288" s="1011">
        <v>64.89</v>
      </c>
      <c r="W3288" s="1011" t="s">
        <v>1446</v>
      </c>
      <c r="X3288" s="1011" t="s">
        <v>1331</v>
      </c>
      <c r="Y3288" s="1011" t="s">
        <v>1447</v>
      </c>
      <c r="AA3288" s="1011" t="s">
        <v>1448</v>
      </c>
      <c r="AB3288" s="1011" t="s">
        <v>140</v>
      </c>
    </row>
    <row r="3289" spans="1:28" x14ac:dyDescent="0.25">
      <c r="A3289" s="1011">
        <v>14163976</v>
      </c>
      <c r="B3289" s="1011" t="s">
        <v>1636</v>
      </c>
      <c r="C3289" s="1011" t="s">
        <v>1326</v>
      </c>
      <c r="D3289" s="1011" t="s">
        <v>1</v>
      </c>
      <c r="E3289" s="1011" t="s">
        <v>135</v>
      </c>
      <c r="F3289" s="1011" t="s">
        <v>6</v>
      </c>
      <c r="G3289" s="1011" t="s">
        <v>6</v>
      </c>
      <c r="H3289" s="1011" t="s">
        <v>96</v>
      </c>
      <c r="I3289" s="1011" t="s">
        <v>1637</v>
      </c>
      <c r="J3289" s="1011" t="s">
        <v>1360</v>
      </c>
      <c r="K3289" s="1011" t="s">
        <v>1329</v>
      </c>
      <c r="L3289" s="1011" t="s">
        <v>47</v>
      </c>
      <c r="M3289" s="1011" t="s">
        <v>198</v>
      </c>
      <c r="N3289" s="1011">
        <v>118.3336</v>
      </c>
      <c r="O3289" s="1011">
        <v>103.3336</v>
      </c>
      <c r="P3289" s="1011">
        <v>166.44</v>
      </c>
      <c r="Q3289" s="1011">
        <v>1219.82</v>
      </c>
      <c r="R3289" s="1011">
        <v>231.02</v>
      </c>
      <c r="S3289" s="1011">
        <v>256.04161540000001</v>
      </c>
      <c r="T3289" s="1011">
        <v>0</v>
      </c>
      <c r="U3289" s="1011">
        <v>18.43</v>
      </c>
      <c r="V3289" s="1011">
        <v>249.45</v>
      </c>
      <c r="W3289" s="1011" t="s">
        <v>1361</v>
      </c>
      <c r="X3289" s="1011" t="s">
        <v>1331</v>
      </c>
      <c r="Y3289" s="1011" t="s">
        <v>1638</v>
      </c>
      <c r="AA3289" s="1011" t="s">
        <v>1639</v>
      </c>
      <c r="AB3289" s="1011" t="s">
        <v>140</v>
      </c>
    </row>
    <row r="3290" spans="1:28" x14ac:dyDescent="0.25">
      <c r="A3290" s="1011">
        <v>34137794</v>
      </c>
      <c r="B3290" s="1011" t="s">
        <v>1520</v>
      </c>
      <c r="C3290" s="1011" t="s">
        <v>1326</v>
      </c>
      <c r="D3290" s="1011" t="s">
        <v>1</v>
      </c>
      <c r="E3290" s="1011" t="s">
        <v>135</v>
      </c>
      <c r="F3290" s="1011" t="s">
        <v>14</v>
      </c>
      <c r="G3290" s="1011" t="s">
        <v>14</v>
      </c>
      <c r="H3290" s="1011" t="s">
        <v>104</v>
      </c>
      <c r="I3290" s="1011" t="s">
        <v>1521</v>
      </c>
      <c r="J3290" s="1011" t="s">
        <v>1522</v>
      </c>
      <c r="K3290" s="1011" t="s">
        <v>1329</v>
      </c>
      <c r="L3290" s="1011" t="s">
        <v>47</v>
      </c>
      <c r="M3290" s="1011" t="s">
        <v>198</v>
      </c>
      <c r="N3290" s="1011">
        <v>5</v>
      </c>
      <c r="O3290" s="1011">
        <v>5</v>
      </c>
      <c r="P3290" s="1011">
        <v>92.42</v>
      </c>
      <c r="Q3290" s="1011">
        <v>308.67</v>
      </c>
      <c r="R3290" s="1011">
        <v>92.95</v>
      </c>
      <c r="S3290" s="1011">
        <v>34.35736627</v>
      </c>
      <c r="T3290" s="1011">
        <v>0</v>
      </c>
      <c r="U3290" s="1011">
        <v>0</v>
      </c>
      <c r="V3290" s="1011">
        <v>92.95</v>
      </c>
      <c r="W3290" s="1011" t="s">
        <v>1523</v>
      </c>
      <c r="X3290" s="1011" t="s">
        <v>1331</v>
      </c>
      <c r="Y3290" s="1011" t="s">
        <v>1524</v>
      </c>
      <c r="AA3290" s="1011" t="s">
        <v>1525</v>
      </c>
      <c r="AB3290" s="1011" t="s">
        <v>140</v>
      </c>
    </row>
    <row r="3291" spans="1:28" x14ac:dyDescent="0.25">
      <c r="A3291" s="1011">
        <v>74088600</v>
      </c>
      <c r="B3291" s="1011" t="s">
        <v>2254</v>
      </c>
      <c r="C3291" s="1011" t="s">
        <v>1326</v>
      </c>
      <c r="D3291" s="1011" t="s">
        <v>1</v>
      </c>
      <c r="E3291" s="1011" t="s">
        <v>135</v>
      </c>
      <c r="F3291" s="1011" t="s">
        <v>14</v>
      </c>
      <c r="G3291" s="1011" t="s">
        <v>14</v>
      </c>
      <c r="H3291" s="1011" t="s">
        <v>95</v>
      </c>
      <c r="I3291" s="1011" t="s">
        <v>2255</v>
      </c>
      <c r="J3291" s="1011" t="s">
        <v>2256</v>
      </c>
      <c r="K3291" s="1011" t="s">
        <v>1329</v>
      </c>
      <c r="L3291" s="1011" t="s">
        <v>47</v>
      </c>
      <c r="M3291" s="1011" t="s">
        <v>198</v>
      </c>
      <c r="N3291" s="1011">
        <v>88.4</v>
      </c>
      <c r="O3291" s="1011">
        <v>41.4</v>
      </c>
      <c r="P3291" s="1011">
        <v>1348.5</v>
      </c>
      <c r="Q3291" s="1011">
        <v>3776.49</v>
      </c>
      <c r="R3291" s="1011">
        <v>-488.20414864000003</v>
      </c>
      <c r="S3291" s="1011">
        <v>1303.0341044300001</v>
      </c>
      <c r="T3291" s="1011">
        <v>-4.1486400000000003E-3</v>
      </c>
      <c r="U3291" s="1011">
        <v>0</v>
      </c>
      <c r="V3291" s="1011">
        <v>-488.2</v>
      </c>
      <c r="W3291" s="1011" t="s">
        <v>2257</v>
      </c>
      <c r="X3291" s="1011" t="s">
        <v>1331</v>
      </c>
      <c r="Y3291" s="1011" t="s">
        <v>2258</v>
      </c>
      <c r="AA3291" s="1011" t="s">
        <v>2259</v>
      </c>
      <c r="AB3291" s="1011" t="s">
        <v>140</v>
      </c>
    </row>
    <row r="3292" spans="1:28" x14ac:dyDescent="0.25">
      <c r="A3292" s="1011">
        <v>53758215</v>
      </c>
      <c r="B3292" s="1011" t="s">
        <v>1771</v>
      </c>
      <c r="C3292" s="1011" t="s">
        <v>1326</v>
      </c>
      <c r="D3292" s="1011" t="s">
        <v>1</v>
      </c>
      <c r="E3292" s="1011" t="s">
        <v>135</v>
      </c>
      <c r="F3292" s="1011" t="s">
        <v>0</v>
      </c>
      <c r="G3292" s="1011" t="s">
        <v>0</v>
      </c>
      <c r="H3292" s="1011" t="s">
        <v>1394</v>
      </c>
      <c r="I3292" s="1011" t="s">
        <v>1772</v>
      </c>
      <c r="J3292" s="1011" t="s">
        <v>1544</v>
      </c>
      <c r="K3292" s="1011" t="s">
        <v>1329</v>
      </c>
      <c r="L3292" s="1011" t="s">
        <v>47</v>
      </c>
      <c r="M3292" s="1011" t="s">
        <v>198</v>
      </c>
      <c r="N3292" s="1011">
        <v>0</v>
      </c>
      <c r="O3292" s="1011">
        <v>0</v>
      </c>
      <c r="P3292" s="1011">
        <v>0</v>
      </c>
      <c r="Q3292" s="1011">
        <v>0</v>
      </c>
      <c r="R3292" s="1011">
        <v>0</v>
      </c>
      <c r="S3292" s="1011">
        <v>0</v>
      </c>
      <c r="T3292" s="1011">
        <v>0</v>
      </c>
      <c r="U3292" s="1011">
        <v>0</v>
      </c>
      <c r="V3292" s="1011">
        <v>0</v>
      </c>
      <c r="W3292" s="1011" t="s">
        <v>1545</v>
      </c>
      <c r="X3292" s="1011" t="s">
        <v>1331</v>
      </c>
      <c r="Y3292" s="1011" t="s">
        <v>1773</v>
      </c>
      <c r="AA3292" s="1011" t="s">
        <v>1774</v>
      </c>
      <c r="AB3292" s="1011" t="s">
        <v>140</v>
      </c>
    </row>
    <row r="3293" spans="1:28" x14ac:dyDescent="0.25">
      <c r="A3293" s="1011">
        <v>83756460</v>
      </c>
      <c r="B3293" s="1011" t="s">
        <v>1761</v>
      </c>
      <c r="C3293" s="1011" t="s">
        <v>1326</v>
      </c>
      <c r="D3293" s="1011" t="s">
        <v>1</v>
      </c>
      <c r="E3293" s="1011" t="s">
        <v>135</v>
      </c>
      <c r="F3293" s="1011" t="s">
        <v>6</v>
      </c>
      <c r="G3293" s="1011" t="s">
        <v>6</v>
      </c>
      <c r="H3293" s="1011" t="s">
        <v>104</v>
      </c>
      <c r="I3293" s="1011" t="s">
        <v>1762</v>
      </c>
      <c r="J3293" s="1011" t="s">
        <v>1693</v>
      </c>
      <c r="K3293" s="1011" t="s">
        <v>1329</v>
      </c>
      <c r="L3293" s="1011" t="s">
        <v>47</v>
      </c>
      <c r="M3293" s="1011" t="s">
        <v>198</v>
      </c>
      <c r="N3293" s="1011">
        <v>11</v>
      </c>
      <c r="O3293" s="1011">
        <v>1</v>
      </c>
      <c r="P3293" s="1011">
        <v>252</v>
      </c>
      <c r="Q3293" s="1011">
        <v>880.9</v>
      </c>
      <c r="R3293" s="1011">
        <v>379.52</v>
      </c>
      <c r="S3293" s="1011">
        <v>9.7921287400000008</v>
      </c>
      <c r="T3293" s="1011">
        <v>0</v>
      </c>
      <c r="U3293" s="1011">
        <v>0</v>
      </c>
      <c r="V3293" s="1011">
        <v>379.52</v>
      </c>
      <c r="W3293" s="1011" t="s">
        <v>1694</v>
      </c>
      <c r="X3293" s="1011" t="s">
        <v>1331</v>
      </c>
      <c r="Y3293" s="1011" t="s">
        <v>1763</v>
      </c>
      <c r="AA3293" s="1011" t="s">
        <v>1764</v>
      </c>
      <c r="AB3293" s="1011" t="s">
        <v>140</v>
      </c>
    </row>
    <row r="3294" spans="1:28" x14ac:dyDescent="0.25">
      <c r="A3294" s="1011">
        <v>24229528</v>
      </c>
      <c r="B3294" s="1011" t="s">
        <v>1866</v>
      </c>
      <c r="C3294" s="1011" t="s">
        <v>1326</v>
      </c>
      <c r="D3294" s="1011" t="s">
        <v>1</v>
      </c>
      <c r="E3294" s="1011" t="s">
        <v>135</v>
      </c>
      <c r="F3294" s="1011" t="s">
        <v>20</v>
      </c>
      <c r="G3294" s="1011" t="s">
        <v>20</v>
      </c>
      <c r="H3294" s="1011" t="s">
        <v>99</v>
      </c>
      <c r="I3294" s="1011" t="s">
        <v>1867</v>
      </c>
      <c r="J3294" s="1011" t="s">
        <v>1868</v>
      </c>
      <c r="K3294" s="1011" t="s">
        <v>1329</v>
      </c>
      <c r="L3294" s="1011" t="s">
        <v>47</v>
      </c>
      <c r="M3294" s="1011" t="s">
        <v>198</v>
      </c>
      <c r="N3294" s="1011">
        <v>41.25</v>
      </c>
      <c r="O3294" s="1011">
        <v>21.25</v>
      </c>
      <c r="P3294" s="1011">
        <v>860.15</v>
      </c>
      <c r="Q3294" s="1011">
        <v>2196.4299999999998</v>
      </c>
      <c r="R3294" s="1011">
        <v>560.97</v>
      </c>
      <c r="S3294" s="1011">
        <v>221.20675449000001</v>
      </c>
      <c r="T3294" s="1011">
        <v>0</v>
      </c>
      <c r="U3294" s="1011">
        <v>0</v>
      </c>
      <c r="V3294" s="1011">
        <v>560.97</v>
      </c>
      <c r="W3294" s="1011" t="s">
        <v>1869</v>
      </c>
      <c r="X3294" s="1011" t="s">
        <v>1331</v>
      </c>
      <c r="Y3294" s="1011" t="s">
        <v>1870</v>
      </c>
      <c r="AA3294" s="1011" t="s">
        <v>1871</v>
      </c>
      <c r="AB3294" s="1011" t="s">
        <v>140</v>
      </c>
    </row>
    <row r="3295" spans="1:28" x14ac:dyDescent="0.25">
      <c r="A3295" s="1011">
        <v>74072976</v>
      </c>
      <c r="B3295" s="1011" t="s">
        <v>2187</v>
      </c>
      <c r="C3295" s="1011" t="s">
        <v>1326</v>
      </c>
      <c r="D3295" s="1011" t="s">
        <v>1</v>
      </c>
      <c r="E3295" s="1011" t="s">
        <v>135</v>
      </c>
      <c r="F3295" s="1011" t="s">
        <v>34</v>
      </c>
      <c r="G3295" s="1011" t="s">
        <v>34</v>
      </c>
      <c r="H3295" s="1011" t="s">
        <v>88</v>
      </c>
      <c r="I3295" s="1011" t="s">
        <v>2188</v>
      </c>
      <c r="J3295" s="1011" t="s">
        <v>1328</v>
      </c>
      <c r="K3295" s="1011" t="s">
        <v>1329</v>
      </c>
      <c r="L3295" s="1011" t="s">
        <v>47</v>
      </c>
      <c r="M3295" s="1011" t="s">
        <v>198</v>
      </c>
      <c r="N3295" s="1011">
        <v>53</v>
      </c>
      <c r="O3295" s="1011">
        <v>2</v>
      </c>
      <c r="P3295" s="1011">
        <v>757</v>
      </c>
      <c r="Q3295" s="1011">
        <v>1858.23</v>
      </c>
      <c r="R3295" s="1011">
        <v>114.35</v>
      </c>
      <c r="S3295" s="1011">
        <v>51.851432869999996</v>
      </c>
      <c r="T3295" s="1011">
        <v>0</v>
      </c>
      <c r="U3295" s="1011">
        <v>0</v>
      </c>
      <c r="V3295" s="1011">
        <v>114.35</v>
      </c>
      <c r="W3295" s="1011" t="s">
        <v>1330</v>
      </c>
      <c r="X3295" s="1011" t="s">
        <v>1331</v>
      </c>
      <c r="Y3295" s="1011" t="s">
        <v>2189</v>
      </c>
      <c r="AA3295" s="1011" t="s">
        <v>2190</v>
      </c>
      <c r="AB3295" s="1011" t="s">
        <v>140</v>
      </c>
    </row>
    <row r="3296" spans="1:28" x14ac:dyDescent="0.25">
      <c r="A3296" s="1011">
        <v>94156445</v>
      </c>
      <c r="B3296" s="1011" t="s">
        <v>1922</v>
      </c>
      <c r="C3296" s="1011" t="s">
        <v>1326</v>
      </c>
      <c r="D3296" s="1011" t="s">
        <v>1</v>
      </c>
      <c r="E3296" s="1011" t="s">
        <v>135</v>
      </c>
      <c r="F3296" s="1011" t="s">
        <v>20</v>
      </c>
      <c r="G3296" s="1011" t="s">
        <v>20</v>
      </c>
      <c r="H3296" s="1011" t="s">
        <v>99</v>
      </c>
      <c r="I3296" s="1011" t="s">
        <v>1923</v>
      </c>
      <c r="J3296" s="1011" t="s">
        <v>1924</v>
      </c>
      <c r="K3296" s="1011" t="s">
        <v>1329</v>
      </c>
      <c r="L3296" s="1011" t="s">
        <v>47</v>
      </c>
      <c r="M3296" s="1011" t="s">
        <v>198</v>
      </c>
      <c r="N3296" s="1011">
        <v>70</v>
      </c>
      <c r="O3296" s="1011">
        <v>67</v>
      </c>
      <c r="P3296" s="1011">
        <v>1452</v>
      </c>
      <c r="Q3296" s="1011">
        <v>2322.4899999999998</v>
      </c>
      <c r="R3296" s="1011">
        <v>111.93</v>
      </c>
      <c r="S3296" s="1011">
        <v>528.79638994000004</v>
      </c>
      <c r="T3296" s="1011">
        <v>0</v>
      </c>
      <c r="U3296" s="1011">
        <v>0</v>
      </c>
      <c r="V3296" s="1011">
        <v>111.93</v>
      </c>
      <c r="W3296" s="1011" t="s">
        <v>1925</v>
      </c>
      <c r="X3296" s="1011" t="s">
        <v>1331</v>
      </c>
      <c r="Y3296" s="1011" t="s">
        <v>1926</v>
      </c>
      <c r="AA3296" s="1011" t="s">
        <v>1927</v>
      </c>
      <c r="AB3296" s="1011" t="s">
        <v>140</v>
      </c>
    </row>
    <row r="3297" spans="1:28" x14ac:dyDescent="0.25">
      <c r="A3297" s="1011">
        <v>73968232</v>
      </c>
      <c r="B3297" s="1011" t="s">
        <v>1896</v>
      </c>
      <c r="C3297" s="1011" t="s">
        <v>1326</v>
      </c>
      <c r="D3297" s="1011" t="s">
        <v>1</v>
      </c>
      <c r="E3297" s="1011" t="s">
        <v>135</v>
      </c>
      <c r="F3297" s="1011" t="s">
        <v>20</v>
      </c>
      <c r="G3297" s="1011" t="s">
        <v>20</v>
      </c>
      <c r="H3297" s="1011" t="s">
        <v>90</v>
      </c>
      <c r="I3297" s="1011" t="s">
        <v>1897</v>
      </c>
      <c r="J3297" s="1011" t="s">
        <v>1898</v>
      </c>
      <c r="K3297" s="1011" t="s">
        <v>1329</v>
      </c>
      <c r="L3297" s="1011" t="s">
        <v>47</v>
      </c>
      <c r="M3297" s="1011" t="s">
        <v>198</v>
      </c>
      <c r="N3297" s="1011">
        <v>113</v>
      </c>
      <c r="O3297" s="1011">
        <v>113</v>
      </c>
      <c r="P3297" s="1011">
        <v>3890</v>
      </c>
      <c r="Q3297" s="1011">
        <v>4955.6099999999997</v>
      </c>
      <c r="R3297" s="1011">
        <v>41.72</v>
      </c>
      <c r="S3297" s="1011">
        <v>656.93785751999997</v>
      </c>
      <c r="T3297" s="1011">
        <v>0</v>
      </c>
      <c r="U3297" s="1011">
        <v>0</v>
      </c>
      <c r="V3297" s="1011">
        <v>41.72</v>
      </c>
      <c r="W3297" s="1011" t="s">
        <v>1899</v>
      </c>
      <c r="X3297" s="1011" t="s">
        <v>1331</v>
      </c>
      <c r="Y3297" s="1011" t="s">
        <v>1900</v>
      </c>
      <c r="AA3297" s="1011" t="s">
        <v>1901</v>
      </c>
      <c r="AB3297" s="1011" t="s">
        <v>140</v>
      </c>
    </row>
    <row r="3298" spans="1:28" x14ac:dyDescent="0.25">
      <c r="A3298" s="1011">
        <v>93754489</v>
      </c>
      <c r="B3298" s="1011" t="s">
        <v>2462</v>
      </c>
      <c r="C3298" s="1011" t="s">
        <v>1326</v>
      </c>
      <c r="D3298" s="1011" t="s">
        <v>1</v>
      </c>
      <c r="E3298" s="1011" t="s">
        <v>135</v>
      </c>
      <c r="F3298" s="1011" t="s">
        <v>11</v>
      </c>
      <c r="G3298" s="1011" t="s">
        <v>11</v>
      </c>
      <c r="H3298" s="1011" t="s">
        <v>89</v>
      </c>
      <c r="I3298" s="1011" t="s">
        <v>1353</v>
      </c>
      <c r="J3298" s="1011" t="s">
        <v>1354</v>
      </c>
      <c r="K3298" s="1011" t="s">
        <v>1329</v>
      </c>
      <c r="L3298" s="1011" t="s">
        <v>47</v>
      </c>
      <c r="M3298" s="1011" t="s">
        <v>198</v>
      </c>
      <c r="N3298" s="1011">
        <v>104</v>
      </c>
      <c r="O3298" s="1011">
        <v>0</v>
      </c>
      <c r="P3298" s="1011">
        <v>2525</v>
      </c>
      <c r="Q3298" s="1011">
        <v>8516.8700000000008</v>
      </c>
      <c r="R3298" s="1011">
        <v>428.00000539000001</v>
      </c>
      <c r="S3298" s="1011">
        <v>328.59797639999999</v>
      </c>
      <c r="T3298" s="1011">
        <v>5.3900000000000001E-6</v>
      </c>
      <c r="U3298" s="1011">
        <v>970.2</v>
      </c>
      <c r="V3298" s="1011">
        <v>1398.2</v>
      </c>
      <c r="W3298" s="1011" t="s">
        <v>1355</v>
      </c>
      <c r="X3298" s="1011" t="s">
        <v>1331</v>
      </c>
      <c r="Y3298" s="1011" t="s">
        <v>2180</v>
      </c>
      <c r="AA3298" s="1011" t="s">
        <v>2463</v>
      </c>
      <c r="AB3298" s="1011" t="s">
        <v>140</v>
      </c>
    </row>
    <row r="3299" spans="1:28" x14ac:dyDescent="0.25">
      <c r="A3299" s="1011">
        <v>54172879</v>
      </c>
      <c r="B3299" s="1011" t="s">
        <v>2421</v>
      </c>
      <c r="C3299" s="1011" t="s">
        <v>1326</v>
      </c>
      <c r="D3299" s="1011" t="s">
        <v>1</v>
      </c>
      <c r="E3299" s="1011" t="s">
        <v>135</v>
      </c>
      <c r="F3299" s="1011" t="s">
        <v>38</v>
      </c>
      <c r="G3299" s="1011" t="s">
        <v>38</v>
      </c>
      <c r="H3299" s="1011" t="s">
        <v>92</v>
      </c>
      <c r="I3299" s="1011" t="s">
        <v>1595</v>
      </c>
      <c r="J3299" s="1011" t="s">
        <v>1596</v>
      </c>
      <c r="K3299" s="1011" t="s">
        <v>1329</v>
      </c>
      <c r="L3299" s="1011" t="s">
        <v>47</v>
      </c>
      <c r="M3299" s="1011" t="s">
        <v>198</v>
      </c>
      <c r="N3299" s="1011">
        <v>186.25</v>
      </c>
      <c r="O3299" s="1011">
        <v>186.25</v>
      </c>
      <c r="P3299" s="1011">
        <v>6416.55</v>
      </c>
      <c r="Q3299" s="1011">
        <v>3529.09</v>
      </c>
      <c r="R3299" s="1011">
        <v>-199.64</v>
      </c>
      <c r="S3299" s="1011">
        <v>560.27086716999997</v>
      </c>
      <c r="T3299" s="1011">
        <v>0</v>
      </c>
      <c r="U3299" s="1011">
        <v>0</v>
      </c>
      <c r="V3299" s="1011">
        <v>-199.64</v>
      </c>
      <c r="W3299" s="1011" t="s">
        <v>1597</v>
      </c>
      <c r="X3299" s="1011" t="s">
        <v>1331</v>
      </c>
      <c r="Y3299" s="1011" t="s">
        <v>2422</v>
      </c>
      <c r="AA3299" s="1011" t="s">
        <v>2423</v>
      </c>
      <c r="AB3299" s="1011" t="s">
        <v>140</v>
      </c>
    </row>
    <row r="3300" spans="1:28" x14ac:dyDescent="0.25">
      <c r="A3300" s="1011">
        <v>3960127</v>
      </c>
      <c r="B3300" s="1011" t="s">
        <v>2576</v>
      </c>
      <c r="C3300" s="1011" t="s">
        <v>1326</v>
      </c>
      <c r="D3300" s="1011" t="s">
        <v>113</v>
      </c>
      <c r="E3300" s="1011" t="s">
        <v>135</v>
      </c>
      <c r="F3300" s="1011" t="s">
        <v>267</v>
      </c>
      <c r="G3300" s="1011" t="s">
        <v>1687</v>
      </c>
      <c r="H3300" s="1011" t="s">
        <v>96</v>
      </c>
      <c r="I3300" s="1011" t="s">
        <v>2577</v>
      </c>
      <c r="J3300" s="1011" t="s">
        <v>1823</v>
      </c>
      <c r="K3300" s="1011" t="s">
        <v>1329</v>
      </c>
      <c r="L3300" s="1011" t="s">
        <v>47</v>
      </c>
      <c r="M3300" s="1011" t="s">
        <v>198</v>
      </c>
      <c r="N3300" s="1011">
        <v>4</v>
      </c>
      <c r="O3300" s="1011">
        <v>2</v>
      </c>
      <c r="P3300" s="1011">
        <v>15.04</v>
      </c>
      <c r="Q3300" s="1011">
        <v>124.89</v>
      </c>
      <c r="R3300" s="1011">
        <v>38.99</v>
      </c>
      <c r="S3300" s="1011">
        <v>16.373200000000001</v>
      </c>
      <c r="T3300" s="1011">
        <v>0</v>
      </c>
      <c r="U3300" s="1011">
        <v>0</v>
      </c>
      <c r="V3300" s="1011">
        <v>38.99</v>
      </c>
      <c r="W3300" s="1011" t="s">
        <v>1824</v>
      </c>
      <c r="X3300" s="1011" t="s">
        <v>1331</v>
      </c>
      <c r="Y3300" s="1011" t="s">
        <v>2578</v>
      </c>
      <c r="AA3300" s="1011" t="s">
        <v>2579</v>
      </c>
      <c r="AB3300" s="1011" t="s">
        <v>140</v>
      </c>
    </row>
    <row r="3301" spans="1:28" x14ac:dyDescent="0.25">
      <c r="A3301" s="1011">
        <v>24049512</v>
      </c>
      <c r="B3301" s="1011" t="s">
        <v>2030</v>
      </c>
      <c r="C3301" s="1011" t="s">
        <v>1326</v>
      </c>
      <c r="D3301" s="1011" t="s">
        <v>1</v>
      </c>
      <c r="E3301" s="1011" t="s">
        <v>135</v>
      </c>
      <c r="F3301" s="1011" t="s">
        <v>20</v>
      </c>
      <c r="G3301" s="1011" t="s">
        <v>20</v>
      </c>
      <c r="H3301" s="1011" t="s">
        <v>88</v>
      </c>
      <c r="I3301" s="1011" t="s">
        <v>2031</v>
      </c>
      <c r="J3301" s="1011" t="s">
        <v>1663</v>
      </c>
      <c r="K3301" s="1011" t="s">
        <v>1329</v>
      </c>
      <c r="L3301" s="1011" t="s">
        <v>47</v>
      </c>
      <c r="M3301" s="1011" t="s">
        <v>198</v>
      </c>
      <c r="N3301" s="1011">
        <v>11</v>
      </c>
      <c r="O3301" s="1011">
        <v>11</v>
      </c>
      <c r="P3301" s="1011">
        <v>112</v>
      </c>
      <c r="Q3301" s="1011">
        <v>927.95</v>
      </c>
      <c r="R3301" s="1011">
        <v>125.17</v>
      </c>
      <c r="S3301" s="1011">
        <v>89.5</v>
      </c>
      <c r="T3301" s="1011">
        <v>0</v>
      </c>
      <c r="U3301" s="1011">
        <v>0</v>
      </c>
      <c r="V3301" s="1011">
        <v>125.17</v>
      </c>
      <c r="W3301" s="1011" t="s">
        <v>1664</v>
      </c>
      <c r="X3301" s="1011" t="s">
        <v>1331</v>
      </c>
      <c r="Y3301" s="1011" t="s">
        <v>2032</v>
      </c>
      <c r="AA3301" s="1011" t="s">
        <v>2033</v>
      </c>
      <c r="AB3301" s="1011" t="s">
        <v>140</v>
      </c>
    </row>
    <row r="3302" spans="1:28" x14ac:dyDescent="0.25">
      <c r="A3302" s="1011">
        <v>33952011</v>
      </c>
      <c r="B3302" s="1011" t="s">
        <v>1725</v>
      </c>
      <c r="C3302" s="1011" t="s">
        <v>1326</v>
      </c>
      <c r="D3302" s="1011" t="s">
        <v>113</v>
      </c>
      <c r="E3302" s="1011" t="s">
        <v>135</v>
      </c>
      <c r="F3302" s="1011" t="s">
        <v>267</v>
      </c>
      <c r="G3302" s="1011" t="s">
        <v>1687</v>
      </c>
      <c r="H3302" s="1011" t="s">
        <v>86</v>
      </c>
      <c r="I3302" s="1011" t="s">
        <v>1726</v>
      </c>
      <c r="J3302" s="1011" t="s">
        <v>1727</v>
      </c>
      <c r="K3302" s="1011" t="s">
        <v>1329</v>
      </c>
      <c r="L3302" s="1011" t="s">
        <v>47</v>
      </c>
      <c r="M3302" s="1011" t="s">
        <v>198</v>
      </c>
      <c r="N3302" s="1011">
        <v>33</v>
      </c>
      <c r="O3302" s="1011">
        <v>33</v>
      </c>
      <c r="P3302" s="1011">
        <v>500</v>
      </c>
      <c r="Q3302" s="1011">
        <v>1038.75</v>
      </c>
      <c r="R3302" s="1011">
        <v>264.41000000000003</v>
      </c>
      <c r="S3302" s="1011">
        <v>140.12980228999999</v>
      </c>
      <c r="T3302" s="1011">
        <v>0</v>
      </c>
      <c r="U3302" s="1011">
        <v>0</v>
      </c>
      <c r="V3302" s="1011">
        <v>264.41000000000003</v>
      </c>
      <c r="W3302" s="1011" t="s">
        <v>1728</v>
      </c>
      <c r="X3302" s="1011" t="s">
        <v>1331</v>
      </c>
      <c r="Y3302" s="1011" t="s">
        <v>1729</v>
      </c>
      <c r="AA3302" s="1011" t="s">
        <v>1730</v>
      </c>
      <c r="AB3302" s="1011" t="s">
        <v>140</v>
      </c>
    </row>
    <row r="3303" spans="1:28" x14ac:dyDescent="0.25">
      <c r="A3303" s="1011">
        <v>33952011</v>
      </c>
      <c r="B3303" s="1011" t="s">
        <v>1725</v>
      </c>
      <c r="C3303" s="1011" t="s">
        <v>1326</v>
      </c>
      <c r="D3303" s="1011" t="s">
        <v>113</v>
      </c>
      <c r="E3303" s="1011" t="s">
        <v>135</v>
      </c>
      <c r="F3303" s="1011" t="s">
        <v>267</v>
      </c>
      <c r="G3303" s="1011" t="s">
        <v>1687</v>
      </c>
      <c r="H3303" s="1011" t="s">
        <v>101</v>
      </c>
      <c r="I3303" s="1011" t="s">
        <v>1726</v>
      </c>
      <c r="J3303" s="1011" t="s">
        <v>1727</v>
      </c>
      <c r="K3303" s="1011" t="s">
        <v>1329</v>
      </c>
      <c r="L3303" s="1011" t="s">
        <v>47</v>
      </c>
      <c r="M3303" s="1011" t="s">
        <v>198</v>
      </c>
      <c r="N3303" s="1011">
        <v>6</v>
      </c>
      <c r="O3303" s="1011">
        <v>4</v>
      </c>
      <c r="P3303" s="1011">
        <v>216.76</v>
      </c>
      <c r="Q3303" s="1011">
        <v>316.52</v>
      </c>
      <c r="R3303" s="1011">
        <v>59.72</v>
      </c>
      <c r="S3303" s="1011">
        <v>65.318056780000006</v>
      </c>
      <c r="T3303" s="1011">
        <v>0</v>
      </c>
      <c r="U3303" s="1011">
        <v>0</v>
      </c>
      <c r="V3303" s="1011">
        <v>59.72</v>
      </c>
      <c r="W3303" s="1011" t="s">
        <v>1728</v>
      </c>
      <c r="X3303" s="1011" t="s">
        <v>1331</v>
      </c>
      <c r="Y3303" s="1011" t="s">
        <v>1729</v>
      </c>
      <c r="AA3303" s="1011" t="s">
        <v>1730</v>
      </c>
      <c r="AB3303" s="1011" t="s">
        <v>140</v>
      </c>
    </row>
    <row r="3304" spans="1:28" x14ac:dyDescent="0.25">
      <c r="A3304" s="1011">
        <v>84098797</v>
      </c>
      <c r="B3304" s="1011" t="s">
        <v>1479</v>
      </c>
      <c r="C3304" s="1011" t="s">
        <v>1326</v>
      </c>
      <c r="D3304" s="1011" t="s">
        <v>1</v>
      </c>
      <c r="E3304" s="1011" t="s">
        <v>135</v>
      </c>
      <c r="F3304" s="1011" t="s">
        <v>34</v>
      </c>
      <c r="G3304" s="1011" t="s">
        <v>34</v>
      </c>
      <c r="H3304" s="1011" t="s">
        <v>89</v>
      </c>
      <c r="I3304" s="1011" t="s">
        <v>1480</v>
      </c>
      <c r="J3304" s="1011" t="s">
        <v>1481</v>
      </c>
      <c r="K3304" s="1011" t="s">
        <v>1329</v>
      </c>
      <c r="L3304" s="1011" t="s">
        <v>47</v>
      </c>
      <c r="M3304" s="1011" t="s">
        <v>198</v>
      </c>
      <c r="N3304" s="1011">
        <v>5</v>
      </c>
      <c r="O3304" s="1011">
        <v>5</v>
      </c>
      <c r="P3304" s="1011">
        <v>125</v>
      </c>
      <c r="Q3304" s="1011">
        <v>373.8</v>
      </c>
      <c r="R3304" s="1011">
        <v>68.8</v>
      </c>
      <c r="S3304" s="1011">
        <v>48.125</v>
      </c>
      <c r="T3304" s="1011">
        <v>0</v>
      </c>
      <c r="U3304" s="1011">
        <v>0</v>
      </c>
      <c r="V3304" s="1011">
        <v>68.8</v>
      </c>
      <c r="W3304" s="1011" t="s">
        <v>1482</v>
      </c>
      <c r="X3304" s="1011" t="s">
        <v>1331</v>
      </c>
      <c r="Y3304" s="1011" t="s">
        <v>1483</v>
      </c>
      <c r="AA3304" s="1011" t="s">
        <v>1484</v>
      </c>
      <c r="AB3304" s="1011" t="s">
        <v>140</v>
      </c>
    </row>
    <row r="3305" spans="1:28" x14ac:dyDescent="0.25">
      <c r="A3305" s="1011">
        <v>14155451</v>
      </c>
      <c r="B3305" s="1011" t="s">
        <v>1928</v>
      </c>
      <c r="C3305" s="1011" t="s">
        <v>1326</v>
      </c>
      <c r="D3305" s="1011" t="s">
        <v>1</v>
      </c>
      <c r="E3305" s="1011" t="s">
        <v>135</v>
      </c>
      <c r="F3305" s="1011" t="s">
        <v>0</v>
      </c>
      <c r="G3305" s="1011" t="s">
        <v>0</v>
      </c>
      <c r="H3305" s="1011" t="s">
        <v>88</v>
      </c>
      <c r="I3305" s="1011" t="s">
        <v>1929</v>
      </c>
      <c r="J3305" s="1011" t="s">
        <v>1904</v>
      </c>
      <c r="K3305" s="1011" t="s">
        <v>1329</v>
      </c>
      <c r="L3305" s="1011" t="s">
        <v>47</v>
      </c>
      <c r="M3305" s="1011" t="s">
        <v>198</v>
      </c>
      <c r="N3305" s="1011">
        <v>3.4</v>
      </c>
      <c r="O3305" s="1011">
        <v>3.4</v>
      </c>
      <c r="P3305" s="1011">
        <v>34</v>
      </c>
      <c r="Q3305" s="1011">
        <v>183.42</v>
      </c>
      <c r="R3305" s="1011">
        <v>10.66</v>
      </c>
      <c r="S3305" s="1011">
        <v>18.7</v>
      </c>
      <c r="T3305" s="1011">
        <v>0</v>
      </c>
      <c r="U3305" s="1011">
        <v>0</v>
      </c>
      <c r="V3305" s="1011">
        <v>10.66</v>
      </c>
      <c r="W3305" s="1011" t="s">
        <v>1905</v>
      </c>
      <c r="X3305" s="1011" t="s">
        <v>1331</v>
      </c>
      <c r="Y3305" s="1011" t="s">
        <v>1930</v>
      </c>
      <c r="AA3305" s="1011" t="s">
        <v>1931</v>
      </c>
      <c r="AB3305" s="1011" t="s">
        <v>140</v>
      </c>
    </row>
    <row r="3306" spans="1:28" x14ac:dyDescent="0.25">
      <c r="A3306" s="1011">
        <v>13980131</v>
      </c>
      <c r="B3306" s="1011" t="s">
        <v>1619</v>
      </c>
      <c r="C3306" s="1011" t="s">
        <v>1326</v>
      </c>
      <c r="D3306" s="1011" t="s">
        <v>1</v>
      </c>
      <c r="E3306" s="1011" t="s">
        <v>135</v>
      </c>
      <c r="F3306" s="1011" t="s">
        <v>20</v>
      </c>
      <c r="G3306" s="1011" t="s">
        <v>20</v>
      </c>
      <c r="H3306" s="1011" t="s">
        <v>93</v>
      </c>
      <c r="I3306" s="1011" t="s">
        <v>1620</v>
      </c>
      <c r="J3306" s="1011" t="s">
        <v>1621</v>
      </c>
      <c r="K3306" s="1011" t="s">
        <v>1329</v>
      </c>
      <c r="L3306" s="1011" t="s">
        <v>47</v>
      </c>
      <c r="M3306" s="1011" t="s">
        <v>198</v>
      </c>
      <c r="N3306" s="1011">
        <v>14</v>
      </c>
      <c r="O3306" s="1011">
        <v>0</v>
      </c>
      <c r="P3306" s="1011">
        <v>422.84</v>
      </c>
      <c r="Q3306" s="1011">
        <v>383.52</v>
      </c>
      <c r="R3306" s="1011">
        <v>63.83</v>
      </c>
      <c r="S3306" s="1011">
        <v>11.142655359999999</v>
      </c>
      <c r="T3306" s="1011">
        <v>0</v>
      </c>
      <c r="U3306" s="1011">
        <v>0</v>
      </c>
      <c r="V3306" s="1011">
        <v>63.83</v>
      </c>
      <c r="W3306" s="1011" t="s">
        <v>1622</v>
      </c>
      <c r="X3306" s="1011" t="s">
        <v>1331</v>
      </c>
      <c r="Y3306" s="1011" t="s">
        <v>1623</v>
      </c>
      <c r="AA3306" s="1011" t="s">
        <v>1624</v>
      </c>
      <c r="AB3306" s="1011" t="s">
        <v>140</v>
      </c>
    </row>
    <row r="3307" spans="1:28" x14ac:dyDescent="0.25">
      <c r="A3307" s="1011">
        <v>63757363</v>
      </c>
      <c r="B3307" s="1011" t="s">
        <v>1387</v>
      </c>
      <c r="C3307" s="1011" t="s">
        <v>1326</v>
      </c>
      <c r="D3307" s="1011" t="s">
        <v>1</v>
      </c>
      <c r="E3307" s="1011" t="s">
        <v>135</v>
      </c>
      <c r="F3307" s="1011" t="s">
        <v>0</v>
      </c>
      <c r="G3307" s="1011" t="s">
        <v>0</v>
      </c>
      <c r="H3307" s="1011" t="s">
        <v>105</v>
      </c>
      <c r="I3307" s="1011" t="s">
        <v>1388</v>
      </c>
      <c r="J3307" s="1011" t="s">
        <v>1389</v>
      </c>
      <c r="K3307" s="1011" t="s">
        <v>1329</v>
      </c>
      <c r="L3307" s="1011" t="s">
        <v>47</v>
      </c>
      <c r="M3307" s="1011" t="s">
        <v>198</v>
      </c>
      <c r="N3307" s="1011">
        <v>1</v>
      </c>
      <c r="O3307" s="1011">
        <v>1</v>
      </c>
      <c r="P3307" s="1011">
        <v>8</v>
      </c>
      <c r="Q3307" s="1011">
        <v>56.93</v>
      </c>
      <c r="R3307" s="1011">
        <v>9.57</v>
      </c>
      <c r="S3307" s="1011">
        <v>4</v>
      </c>
      <c r="T3307" s="1011">
        <v>0</v>
      </c>
      <c r="U3307" s="1011">
        <v>0</v>
      </c>
      <c r="V3307" s="1011">
        <v>9.57</v>
      </c>
      <c r="W3307" s="1011" t="s">
        <v>1390</v>
      </c>
      <c r="X3307" s="1011" t="s">
        <v>1331</v>
      </c>
      <c r="Y3307" s="1011" t="s">
        <v>1391</v>
      </c>
      <c r="AA3307" s="1011" t="s">
        <v>1392</v>
      </c>
      <c r="AB3307" s="1011" t="s">
        <v>140</v>
      </c>
    </row>
    <row r="3308" spans="1:28" x14ac:dyDescent="0.25">
      <c r="A3308" s="1011">
        <v>94067154</v>
      </c>
      <c r="B3308" s="1011" t="s">
        <v>1340</v>
      </c>
      <c r="C3308" s="1011" t="s">
        <v>1326</v>
      </c>
      <c r="D3308" s="1011" t="s">
        <v>1</v>
      </c>
      <c r="E3308" s="1011" t="s">
        <v>135</v>
      </c>
      <c r="F3308" s="1011" t="s">
        <v>0</v>
      </c>
      <c r="G3308" s="1011" t="s">
        <v>0</v>
      </c>
      <c r="H3308" s="1011" t="s">
        <v>97</v>
      </c>
      <c r="I3308" s="1011" t="s">
        <v>1341</v>
      </c>
      <c r="J3308" s="1011" t="s">
        <v>1342</v>
      </c>
      <c r="K3308" s="1011" t="s">
        <v>1329</v>
      </c>
      <c r="L3308" s="1011" t="s">
        <v>47</v>
      </c>
      <c r="M3308" s="1011" t="s">
        <v>198</v>
      </c>
      <c r="N3308" s="1011">
        <v>311</v>
      </c>
      <c r="O3308" s="1011">
        <v>177</v>
      </c>
      <c r="P3308" s="1011">
        <v>7070.85</v>
      </c>
      <c r="Q3308" s="1011">
        <v>8716.4</v>
      </c>
      <c r="R3308" s="1011">
        <v>1267.31117449</v>
      </c>
      <c r="S3308" s="1011">
        <v>1280.4560025200001</v>
      </c>
      <c r="T3308" s="1011">
        <v>215.97117449000001</v>
      </c>
      <c r="U3308" s="1011">
        <v>0</v>
      </c>
      <c r="V3308" s="1011">
        <v>1267.3399999999999</v>
      </c>
      <c r="W3308" s="1011" t="s">
        <v>1343</v>
      </c>
      <c r="X3308" s="1011" t="s">
        <v>1331</v>
      </c>
      <c r="Y3308" s="1011" t="s">
        <v>1344</v>
      </c>
      <c r="AA3308" s="1011" t="s">
        <v>1345</v>
      </c>
      <c r="AB3308" s="1011" t="s">
        <v>140</v>
      </c>
    </row>
    <row r="3309" spans="1:28" x14ac:dyDescent="0.25">
      <c r="A3309" s="1011">
        <v>94172707</v>
      </c>
      <c r="B3309" s="1011" t="s">
        <v>2314</v>
      </c>
      <c r="C3309" s="1011" t="s">
        <v>1326</v>
      </c>
      <c r="D3309" s="1011" t="s">
        <v>1</v>
      </c>
      <c r="E3309" s="1011" t="s">
        <v>135</v>
      </c>
      <c r="F3309" s="1011" t="s">
        <v>34</v>
      </c>
      <c r="G3309" s="1011" t="s">
        <v>34</v>
      </c>
      <c r="H3309" s="1011" t="s">
        <v>93</v>
      </c>
      <c r="I3309" s="1011" t="s">
        <v>1388</v>
      </c>
      <c r="J3309" s="1011" t="s">
        <v>1389</v>
      </c>
      <c r="K3309" s="1011" t="s">
        <v>1329</v>
      </c>
      <c r="L3309" s="1011" t="s">
        <v>47</v>
      </c>
      <c r="M3309" s="1011" t="s">
        <v>198</v>
      </c>
      <c r="N3309" s="1011">
        <v>238.91659999999999</v>
      </c>
      <c r="O3309" s="1011">
        <v>111.4166</v>
      </c>
      <c r="P3309" s="1011">
        <v>3671.82</v>
      </c>
      <c r="Q3309" s="1011">
        <v>7996.35</v>
      </c>
      <c r="R3309" s="1011">
        <v>1386.76</v>
      </c>
      <c r="S3309" s="1011">
        <v>2221.1758295499999</v>
      </c>
      <c r="T3309" s="1011">
        <v>0</v>
      </c>
      <c r="U3309" s="1011">
        <v>0</v>
      </c>
      <c r="V3309" s="1011">
        <v>1386.76</v>
      </c>
      <c r="W3309" s="1011" t="s">
        <v>1390</v>
      </c>
      <c r="X3309" s="1011" t="s">
        <v>1331</v>
      </c>
      <c r="Y3309" s="1011" t="s">
        <v>2315</v>
      </c>
      <c r="AA3309" s="1011" t="s">
        <v>2316</v>
      </c>
      <c r="AB3309" s="1011" t="s">
        <v>140</v>
      </c>
    </row>
    <row r="3310" spans="1:28" x14ac:dyDescent="0.25">
      <c r="A3310" s="1011">
        <v>34116459</v>
      </c>
      <c r="B3310" s="1011" t="s">
        <v>2551</v>
      </c>
      <c r="C3310" s="1011" t="s">
        <v>1326</v>
      </c>
      <c r="D3310" s="1011" t="s">
        <v>1</v>
      </c>
      <c r="E3310" s="1011" t="s">
        <v>135</v>
      </c>
      <c r="F3310" s="1011" t="s">
        <v>36</v>
      </c>
      <c r="G3310" s="1011" t="s">
        <v>36</v>
      </c>
      <c r="H3310" s="1011" t="s">
        <v>97</v>
      </c>
      <c r="I3310" s="1011" t="s">
        <v>1656</v>
      </c>
      <c r="J3310" s="1011" t="s">
        <v>1657</v>
      </c>
      <c r="K3310" s="1011" t="s">
        <v>1329</v>
      </c>
      <c r="L3310" s="1011" t="s">
        <v>47</v>
      </c>
      <c r="M3310" s="1011" t="s">
        <v>198</v>
      </c>
      <c r="N3310" s="1011">
        <v>336</v>
      </c>
      <c r="O3310" s="1011">
        <v>255</v>
      </c>
      <c r="P3310" s="1011">
        <v>13256.85</v>
      </c>
      <c r="Q3310" s="1011">
        <v>8954.75</v>
      </c>
      <c r="R3310" s="1011">
        <v>-149.79</v>
      </c>
      <c r="S3310" s="1011">
        <v>1661.0048428499999</v>
      </c>
      <c r="T3310" s="1011">
        <v>0</v>
      </c>
      <c r="U3310" s="1011">
        <v>0</v>
      </c>
      <c r="V3310" s="1011">
        <v>-149.79</v>
      </c>
      <c r="W3310" s="1011" t="s">
        <v>1658</v>
      </c>
      <c r="X3310" s="1011" t="s">
        <v>1331</v>
      </c>
      <c r="Y3310" s="1011" t="s">
        <v>2552</v>
      </c>
      <c r="AA3310" s="1011" t="s">
        <v>1791</v>
      </c>
      <c r="AB3310" s="1011" t="s">
        <v>140</v>
      </c>
    </row>
    <row r="3311" spans="1:28" x14ac:dyDescent="0.25">
      <c r="A3311" s="1011">
        <v>83757740</v>
      </c>
      <c r="B3311" s="1011" t="s">
        <v>2565</v>
      </c>
      <c r="C3311" s="1011" t="s">
        <v>1326</v>
      </c>
      <c r="D3311" s="1011" t="s">
        <v>1</v>
      </c>
      <c r="E3311" s="1011" t="s">
        <v>135</v>
      </c>
      <c r="F3311" s="1011" t="s">
        <v>34</v>
      </c>
      <c r="G3311" s="1011" t="s">
        <v>34</v>
      </c>
      <c r="H3311" s="1011" t="s">
        <v>95</v>
      </c>
      <c r="I3311" s="1011" t="s">
        <v>2527</v>
      </c>
      <c r="J3311" s="1011" t="s">
        <v>1475</v>
      </c>
      <c r="K3311" s="1011" t="s">
        <v>1329</v>
      </c>
      <c r="L3311" s="1011" t="s">
        <v>47</v>
      </c>
      <c r="M3311" s="1011" t="s">
        <v>198</v>
      </c>
      <c r="N3311" s="1011">
        <v>302.49939999999998</v>
      </c>
      <c r="O3311" s="1011">
        <v>153.83279999999999</v>
      </c>
      <c r="P3311" s="1011">
        <v>4917.71</v>
      </c>
      <c r="Q3311" s="1011">
        <v>15447.23</v>
      </c>
      <c r="R3311" s="1011">
        <v>-497.86702355</v>
      </c>
      <c r="S3311" s="1011">
        <v>4138.98886184</v>
      </c>
      <c r="T3311" s="1011">
        <v>-1.7023549999999998E-2</v>
      </c>
      <c r="U3311" s="1011">
        <v>1654.91</v>
      </c>
      <c r="V3311" s="1011">
        <v>1157.06</v>
      </c>
      <c r="W3311" s="1011" t="s">
        <v>1476</v>
      </c>
      <c r="X3311" s="1011" t="s">
        <v>1331</v>
      </c>
      <c r="Y3311" s="1011" t="s">
        <v>2566</v>
      </c>
      <c r="AA3311" s="1011" t="s">
        <v>1478</v>
      </c>
      <c r="AB3311" s="1011" t="s">
        <v>140</v>
      </c>
    </row>
    <row r="3312" spans="1:28" x14ac:dyDescent="0.25">
      <c r="A3312" s="1011">
        <v>63991905</v>
      </c>
      <c r="B3312" s="1011" t="s">
        <v>2241</v>
      </c>
      <c r="C3312" s="1011" t="s">
        <v>1326</v>
      </c>
      <c r="D3312" s="1011" t="s">
        <v>1</v>
      </c>
      <c r="E3312" s="1011" t="s">
        <v>135</v>
      </c>
      <c r="F3312" s="1011" t="s">
        <v>20</v>
      </c>
      <c r="G3312" s="1011" t="s">
        <v>20</v>
      </c>
      <c r="H3312" s="1011" t="s">
        <v>89</v>
      </c>
      <c r="I3312" s="1011" t="s">
        <v>1376</v>
      </c>
      <c r="J3312" s="1011" t="s">
        <v>1377</v>
      </c>
      <c r="K3312" s="1011" t="s">
        <v>1329</v>
      </c>
      <c r="L3312" s="1011" t="s">
        <v>47</v>
      </c>
      <c r="M3312" s="1011" t="s">
        <v>198</v>
      </c>
      <c r="N3312" s="1011">
        <v>48</v>
      </c>
      <c r="O3312" s="1011">
        <v>2</v>
      </c>
      <c r="P3312" s="1011">
        <v>660</v>
      </c>
      <c r="Q3312" s="1011">
        <v>2412.08</v>
      </c>
      <c r="R3312" s="1011">
        <v>417.75</v>
      </c>
      <c r="S3312" s="1011">
        <v>64.404391910000001</v>
      </c>
      <c r="T3312" s="1011">
        <v>0</v>
      </c>
      <c r="U3312" s="1011">
        <v>0</v>
      </c>
      <c r="V3312" s="1011">
        <v>417.75</v>
      </c>
      <c r="W3312" s="1011" t="s">
        <v>1378</v>
      </c>
      <c r="X3312" s="1011" t="s">
        <v>1331</v>
      </c>
      <c r="Y3312" s="1011" t="s">
        <v>2242</v>
      </c>
      <c r="AA3312" s="1011" t="s">
        <v>2243</v>
      </c>
      <c r="AB3312" s="1011" t="s">
        <v>140</v>
      </c>
    </row>
    <row r="3313" spans="1:28" x14ac:dyDescent="0.25">
      <c r="A3313" s="1011">
        <v>94134871</v>
      </c>
      <c r="B3313" s="1011" t="s">
        <v>1972</v>
      </c>
      <c r="C3313" s="1011" t="s">
        <v>1326</v>
      </c>
      <c r="D3313" s="1011" t="s">
        <v>1</v>
      </c>
      <c r="E3313" s="1011" t="s">
        <v>135</v>
      </c>
      <c r="F3313" s="1011" t="s">
        <v>11</v>
      </c>
      <c r="G3313" s="1011" t="s">
        <v>11</v>
      </c>
      <c r="H3313" s="1011" t="s">
        <v>96</v>
      </c>
      <c r="I3313" s="1011" t="s">
        <v>1973</v>
      </c>
      <c r="J3313" s="1011" t="s">
        <v>1360</v>
      </c>
      <c r="K3313" s="1011" t="s">
        <v>1329</v>
      </c>
      <c r="L3313" s="1011" t="s">
        <v>47</v>
      </c>
      <c r="M3313" s="1011" t="s">
        <v>198</v>
      </c>
      <c r="N3313" s="1011">
        <v>28</v>
      </c>
      <c r="O3313" s="1011">
        <v>3</v>
      </c>
      <c r="P3313" s="1011">
        <v>11.6</v>
      </c>
      <c r="Q3313" s="1011">
        <v>552.39</v>
      </c>
      <c r="R3313" s="1011">
        <v>68.2</v>
      </c>
      <c r="S3313" s="1011">
        <v>23.66036781</v>
      </c>
      <c r="T3313" s="1011">
        <v>0</v>
      </c>
      <c r="U3313" s="1011">
        <v>0</v>
      </c>
      <c r="V3313" s="1011">
        <v>68.2</v>
      </c>
      <c r="W3313" s="1011" t="s">
        <v>1361</v>
      </c>
      <c r="X3313" s="1011" t="s">
        <v>1331</v>
      </c>
      <c r="Y3313" s="1011" t="s">
        <v>1974</v>
      </c>
      <c r="AA3313" s="1011" t="s">
        <v>1975</v>
      </c>
      <c r="AB3313" s="1011" t="s">
        <v>140</v>
      </c>
    </row>
    <row r="3314" spans="1:28" x14ac:dyDescent="0.25">
      <c r="A3314" s="1011">
        <v>43754530</v>
      </c>
      <c r="B3314" s="1011" t="s">
        <v>2323</v>
      </c>
      <c r="C3314" s="1011" t="s">
        <v>1326</v>
      </c>
      <c r="D3314" s="1011" t="s">
        <v>1</v>
      </c>
      <c r="E3314" s="1011" t="s">
        <v>135</v>
      </c>
      <c r="F3314" s="1011" t="s">
        <v>45</v>
      </c>
      <c r="G3314" s="1011" t="s">
        <v>45</v>
      </c>
      <c r="H3314" s="1011" t="s">
        <v>97</v>
      </c>
      <c r="I3314" s="1011" t="s">
        <v>1515</v>
      </c>
      <c r="J3314" s="1011" t="s">
        <v>1516</v>
      </c>
      <c r="K3314" s="1011" t="s">
        <v>1329</v>
      </c>
      <c r="L3314" s="1011" t="s">
        <v>47</v>
      </c>
      <c r="M3314" s="1011" t="s">
        <v>198</v>
      </c>
      <c r="N3314" s="1011">
        <v>318.50020000000001</v>
      </c>
      <c r="O3314" s="1011">
        <v>124.50020000000001</v>
      </c>
      <c r="P3314" s="1011">
        <v>7493.99</v>
      </c>
      <c r="Q3314" s="1011">
        <v>10266.16</v>
      </c>
      <c r="R3314" s="1011">
        <v>2844.73782678</v>
      </c>
      <c r="S3314" s="1011">
        <v>1183.81239357</v>
      </c>
      <c r="T3314" s="1011">
        <v>-0.13217322000000001</v>
      </c>
      <c r="U3314" s="1011">
        <v>0</v>
      </c>
      <c r="V3314" s="1011">
        <v>2844.87</v>
      </c>
      <c r="W3314" s="1011" t="s">
        <v>2245</v>
      </c>
      <c r="X3314" s="1011" t="s">
        <v>1331</v>
      </c>
      <c r="Y3314" s="1011" t="s">
        <v>2324</v>
      </c>
      <c r="AA3314" s="1011" t="s">
        <v>2325</v>
      </c>
      <c r="AB3314" s="1011" t="s">
        <v>140</v>
      </c>
    </row>
    <row r="3315" spans="1:28" x14ac:dyDescent="0.25">
      <c r="A3315" s="1011">
        <v>43754530</v>
      </c>
      <c r="B3315" s="1011" t="s">
        <v>2323</v>
      </c>
      <c r="C3315" s="1011" t="s">
        <v>1326</v>
      </c>
      <c r="D3315" s="1011" t="s">
        <v>1</v>
      </c>
      <c r="E3315" s="1011" t="s">
        <v>135</v>
      </c>
      <c r="F3315" s="1011" t="s">
        <v>45</v>
      </c>
      <c r="G3315" s="1011" t="s">
        <v>45</v>
      </c>
      <c r="H3315" s="1011" t="s">
        <v>98</v>
      </c>
      <c r="I3315" s="1011" t="s">
        <v>1515</v>
      </c>
      <c r="J3315" s="1011" t="s">
        <v>1516</v>
      </c>
      <c r="K3315" s="1011" t="s">
        <v>1329</v>
      </c>
      <c r="L3315" s="1011" t="s">
        <v>47</v>
      </c>
      <c r="M3315" s="1011" t="s">
        <v>198</v>
      </c>
      <c r="N3315" s="1011">
        <v>205</v>
      </c>
      <c r="O3315" s="1011">
        <v>172</v>
      </c>
      <c r="P3315" s="1011">
        <v>8826.4500000000007</v>
      </c>
      <c r="Q3315" s="1011">
        <v>6532.62</v>
      </c>
      <c r="R3315" s="1011">
        <v>830.13</v>
      </c>
      <c r="S3315" s="1011">
        <v>1033.2736196400001</v>
      </c>
      <c r="T3315" s="1011">
        <v>0</v>
      </c>
      <c r="U3315" s="1011">
        <v>0</v>
      </c>
      <c r="V3315" s="1011">
        <v>830.13</v>
      </c>
      <c r="W3315" s="1011" t="s">
        <v>2245</v>
      </c>
      <c r="X3315" s="1011" t="s">
        <v>1331</v>
      </c>
      <c r="Y3315" s="1011" t="s">
        <v>2324</v>
      </c>
      <c r="AA3315" s="1011" t="s">
        <v>2325</v>
      </c>
      <c r="AB3315" s="1011" t="s">
        <v>140</v>
      </c>
    </row>
    <row r="3316" spans="1:28" x14ac:dyDescent="0.25">
      <c r="A3316" s="1011">
        <v>53980132</v>
      </c>
      <c r="B3316" s="1011" t="s">
        <v>1563</v>
      </c>
      <c r="C3316" s="1011" t="s">
        <v>1326</v>
      </c>
      <c r="D3316" s="1011" t="s">
        <v>1</v>
      </c>
      <c r="E3316" s="1011" t="s">
        <v>135</v>
      </c>
      <c r="F3316" s="1011" t="s">
        <v>20</v>
      </c>
      <c r="G3316" s="1011" t="s">
        <v>20</v>
      </c>
      <c r="H3316" s="1011" t="s">
        <v>530</v>
      </c>
      <c r="I3316" s="1011" t="s">
        <v>1564</v>
      </c>
      <c r="J3316" s="1011" t="s">
        <v>1565</v>
      </c>
      <c r="K3316" s="1011" t="s">
        <v>1329</v>
      </c>
      <c r="L3316" s="1011" t="s">
        <v>47</v>
      </c>
      <c r="M3316" s="1011" t="s">
        <v>198</v>
      </c>
      <c r="N3316" s="1011">
        <v>121</v>
      </c>
      <c r="O3316" s="1011">
        <v>85</v>
      </c>
      <c r="P3316" s="1011">
        <v>6010.9</v>
      </c>
      <c r="Q3316" s="1011">
        <v>15733.12</v>
      </c>
      <c r="R3316" s="1011">
        <v>871.13</v>
      </c>
      <c r="S3316" s="1011">
        <v>1615.8659942300001</v>
      </c>
      <c r="T3316" s="1011">
        <v>0</v>
      </c>
      <c r="U3316" s="1011">
        <v>0</v>
      </c>
      <c r="V3316" s="1011">
        <v>871.13</v>
      </c>
      <c r="W3316" s="1011" t="s">
        <v>65</v>
      </c>
      <c r="X3316" s="1011" t="s">
        <v>1331</v>
      </c>
      <c r="Y3316" s="1011" t="s">
        <v>1566</v>
      </c>
      <c r="AA3316" s="1011" t="s">
        <v>1567</v>
      </c>
      <c r="AB3316" s="1011" t="s">
        <v>140</v>
      </c>
    </row>
    <row r="3317" spans="1:28" x14ac:dyDescent="0.25">
      <c r="A3317" s="1011">
        <v>23771397</v>
      </c>
      <c r="B3317" s="1011" t="s">
        <v>2098</v>
      </c>
      <c r="C3317" s="1011" t="s">
        <v>1326</v>
      </c>
      <c r="D3317" s="1011" t="s">
        <v>1</v>
      </c>
      <c r="E3317" s="1011" t="s">
        <v>135</v>
      </c>
      <c r="F3317" s="1011" t="s">
        <v>38</v>
      </c>
      <c r="G3317" s="1011" t="s">
        <v>38</v>
      </c>
      <c r="H3317" s="1011" t="s">
        <v>98</v>
      </c>
      <c r="I3317" s="1011" t="s">
        <v>1579</v>
      </c>
      <c r="J3317" s="1011" t="s">
        <v>1396</v>
      </c>
      <c r="K3317" s="1011" t="s">
        <v>1329</v>
      </c>
      <c r="L3317" s="1011" t="s">
        <v>47</v>
      </c>
      <c r="M3317" s="1011" t="s">
        <v>198</v>
      </c>
      <c r="N3317" s="1011">
        <v>220</v>
      </c>
      <c r="O3317" s="1011">
        <v>216</v>
      </c>
      <c r="P3317" s="1011">
        <v>2902.86</v>
      </c>
      <c r="Q3317" s="1011">
        <v>4318.7</v>
      </c>
      <c r="R3317" s="1011">
        <v>146.53</v>
      </c>
      <c r="S3317" s="1011">
        <v>1062.04695105</v>
      </c>
      <c r="T3317" s="1011">
        <v>0</v>
      </c>
      <c r="U3317" s="1011">
        <v>0</v>
      </c>
      <c r="V3317" s="1011">
        <v>146.53</v>
      </c>
      <c r="W3317" s="1011" t="s">
        <v>1397</v>
      </c>
      <c r="X3317" s="1011" t="s">
        <v>1331</v>
      </c>
      <c r="Y3317" s="1011" t="s">
        <v>2099</v>
      </c>
      <c r="AA3317" s="1011" t="s">
        <v>2100</v>
      </c>
      <c r="AB3317" s="1011" t="s">
        <v>140</v>
      </c>
    </row>
    <row r="3318" spans="1:28" x14ac:dyDescent="0.25">
      <c r="A3318" s="1011">
        <v>63885933</v>
      </c>
      <c r="B3318" s="1011" t="s">
        <v>1707</v>
      </c>
      <c r="C3318" s="1011" t="s">
        <v>417</v>
      </c>
      <c r="D3318" s="1011" t="s">
        <v>113</v>
      </c>
      <c r="E3318" s="1011" t="s">
        <v>135</v>
      </c>
      <c r="F3318" s="1011" t="s">
        <v>6</v>
      </c>
      <c r="G3318" s="1011" t="s">
        <v>6</v>
      </c>
      <c r="H3318" s="1011" t="s">
        <v>97</v>
      </c>
      <c r="I3318" s="1011" t="s">
        <v>1708</v>
      </c>
      <c r="J3318" s="1011" t="s">
        <v>1709</v>
      </c>
      <c r="K3318" s="1011" t="s">
        <v>1329</v>
      </c>
      <c r="L3318" s="1011" t="s">
        <v>47</v>
      </c>
      <c r="M3318" s="1011" t="s">
        <v>198</v>
      </c>
      <c r="N3318" s="1011">
        <v>463</v>
      </c>
      <c r="O3318" s="1011">
        <v>229.08330000000001</v>
      </c>
      <c r="P3318" s="1011">
        <v>10747.52</v>
      </c>
      <c r="Q3318" s="1011">
        <v>12470.61</v>
      </c>
      <c r="R3318" s="1011">
        <v>1567.88</v>
      </c>
      <c r="S3318" s="1011">
        <v>1996.60078832</v>
      </c>
      <c r="T3318" s="1011">
        <v>2.97</v>
      </c>
      <c r="U3318" s="1011">
        <v>15.2</v>
      </c>
      <c r="V3318" s="1011">
        <v>1583.08</v>
      </c>
      <c r="W3318" s="1011" t="s">
        <v>1710</v>
      </c>
      <c r="X3318" s="1011" t="s">
        <v>1331</v>
      </c>
      <c r="Y3318" s="1011" t="s">
        <v>1711</v>
      </c>
      <c r="AA3318" s="1011" t="s">
        <v>1712</v>
      </c>
      <c r="AB3318" s="1011" t="s">
        <v>140</v>
      </c>
    </row>
    <row r="3319" spans="1:28" x14ac:dyDescent="0.25">
      <c r="A3319" s="1011">
        <v>63996508</v>
      </c>
      <c r="B3319" s="1011" t="s">
        <v>2508</v>
      </c>
      <c r="C3319" s="1011" t="s">
        <v>1326</v>
      </c>
      <c r="D3319" s="1011" t="s">
        <v>1</v>
      </c>
      <c r="E3319" s="1011" t="s">
        <v>135</v>
      </c>
      <c r="F3319" s="1011" t="s">
        <v>14</v>
      </c>
      <c r="G3319" s="1011" t="s">
        <v>14</v>
      </c>
      <c r="H3319" s="1011" t="s">
        <v>93</v>
      </c>
      <c r="I3319" s="1011" t="s">
        <v>1873</v>
      </c>
      <c r="J3319" s="1011" t="s">
        <v>1874</v>
      </c>
      <c r="K3319" s="1011" t="s">
        <v>1329</v>
      </c>
      <c r="L3319" s="1011" t="s">
        <v>47</v>
      </c>
      <c r="M3319" s="1011" t="s">
        <v>198</v>
      </c>
      <c r="N3319" s="1011">
        <v>243</v>
      </c>
      <c r="O3319" s="1011">
        <v>187</v>
      </c>
      <c r="P3319" s="1011">
        <v>3575.92</v>
      </c>
      <c r="Q3319" s="1011">
        <v>9805.51</v>
      </c>
      <c r="R3319" s="1011">
        <v>1933.09</v>
      </c>
      <c r="S3319" s="1011">
        <v>2151.9865487699999</v>
      </c>
      <c r="T3319" s="1011">
        <v>0</v>
      </c>
      <c r="U3319" s="1011">
        <v>0</v>
      </c>
      <c r="V3319" s="1011">
        <v>1933.09</v>
      </c>
      <c r="W3319" s="1011" t="s">
        <v>1875</v>
      </c>
      <c r="X3319" s="1011" t="s">
        <v>1331</v>
      </c>
      <c r="Y3319" s="1011" t="s">
        <v>2509</v>
      </c>
      <c r="AA3319" s="1011" t="s">
        <v>2510</v>
      </c>
      <c r="AB3319" s="1011" t="s">
        <v>140</v>
      </c>
    </row>
    <row r="3320" spans="1:28" x14ac:dyDescent="0.25">
      <c r="A3320" s="1011">
        <v>33771395</v>
      </c>
      <c r="B3320" s="1011" t="s">
        <v>2520</v>
      </c>
      <c r="C3320" s="1011" t="s">
        <v>1326</v>
      </c>
      <c r="D3320" s="1011" t="s">
        <v>1</v>
      </c>
      <c r="E3320" s="1011" t="s">
        <v>135</v>
      </c>
      <c r="F3320" s="1011" t="s">
        <v>6</v>
      </c>
      <c r="G3320" s="1011" t="s">
        <v>6</v>
      </c>
      <c r="H3320" s="1011" t="s">
        <v>529</v>
      </c>
      <c r="I3320" s="1011" t="s">
        <v>1688</v>
      </c>
      <c r="J3320" s="1011" t="s">
        <v>1416</v>
      </c>
      <c r="K3320" s="1011" t="s">
        <v>1329</v>
      </c>
      <c r="L3320" s="1011" t="s">
        <v>47</v>
      </c>
      <c r="M3320" s="1011" t="s">
        <v>198</v>
      </c>
      <c r="N3320" s="1011">
        <v>77</v>
      </c>
      <c r="O3320" s="1011">
        <v>41</v>
      </c>
      <c r="P3320" s="1011">
        <v>2495.92</v>
      </c>
      <c r="Q3320" s="1011">
        <v>16286.5</v>
      </c>
      <c r="R3320" s="1011">
        <v>1144.04216759</v>
      </c>
      <c r="S3320" s="1011">
        <v>313.40860302999999</v>
      </c>
      <c r="T3320" s="1011">
        <v>5.7221675899999997</v>
      </c>
      <c r="U3320" s="1011">
        <v>102.89</v>
      </c>
      <c r="V3320" s="1011">
        <v>1241.21</v>
      </c>
      <c r="W3320" s="1011" t="s">
        <v>1397</v>
      </c>
      <c r="X3320" s="1011" t="s">
        <v>1331</v>
      </c>
      <c r="Y3320" s="1011" t="s">
        <v>2521</v>
      </c>
      <c r="AA3320" s="1011" t="s">
        <v>2522</v>
      </c>
      <c r="AB3320" s="1011" t="s">
        <v>140</v>
      </c>
    </row>
    <row r="3321" spans="1:28" x14ac:dyDescent="0.25">
      <c r="A3321" s="1011">
        <v>23754112</v>
      </c>
      <c r="B3321" s="1011" t="s">
        <v>2385</v>
      </c>
      <c r="C3321" s="1011" t="s">
        <v>1326</v>
      </c>
      <c r="D3321" s="1011" t="s">
        <v>1</v>
      </c>
      <c r="E3321" s="1011" t="s">
        <v>135</v>
      </c>
      <c r="F3321" s="1011" t="s">
        <v>6</v>
      </c>
      <c r="G3321" s="1011" t="s">
        <v>6</v>
      </c>
      <c r="H3321" s="1011" t="s">
        <v>529</v>
      </c>
      <c r="I3321" s="1011" t="s">
        <v>1601</v>
      </c>
      <c r="J3321" s="1011" t="s">
        <v>1602</v>
      </c>
      <c r="K3321" s="1011" t="s">
        <v>1329</v>
      </c>
      <c r="L3321" s="1011" t="s">
        <v>47</v>
      </c>
      <c r="M3321" s="1011" t="s">
        <v>198</v>
      </c>
      <c r="N3321" s="1011">
        <v>73</v>
      </c>
      <c r="O3321" s="1011">
        <v>7</v>
      </c>
      <c r="P3321" s="1011">
        <v>5199.57</v>
      </c>
      <c r="Q3321" s="1011">
        <v>45496.56</v>
      </c>
      <c r="R3321" s="1011">
        <v>53.498441759999999</v>
      </c>
      <c r="S3321" s="1011">
        <v>689.29329384000005</v>
      </c>
      <c r="T3321" s="1011">
        <v>3.1884417599999999</v>
      </c>
      <c r="U3321" s="1011">
        <v>0</v>
      </c>
      <c r="V3321" s="1011">
        <v>50.31</v>
      </c>
      <c r="W3321" s="1011" t="s">
        <v>1603</v>
      </c>
      <c r="X3321" s="1011" t="s">
        <v>1331</v>
      </c>
      <c r="Y3321" s="1011" t="s">
        <v>2386</v>
      </c>
      <c r="AA3321" s="1011" t="s">
        <v>2387</v>
      </c>
      <c r="AB3321" s="1011" t="s">
        <v>140</v>
      </c>
    </row>
    <row r="3322" spans="1:28" x14ac:dyDescent="0.25">
      <c r="A3322" s="1011">
        <v>13942362</v>
      </c>
      <c r="B3322" s="1011" t="s">
        <v>1713</v>
      </c>
      <c r="C3322" s="1011" t="s">
        <v>1326</v>
      </c>
      <c r="D3322" s="1011" t="s">
        <v>1</v>
      </c>
      <c r="E3322" s="1011" t="s">
        <v>135</v>
      </c>
      <c r="F3322" s="1011" t="s">
        <v>38</v>
      </c>
      <c r="G3322" s="1011" t="s">
        <v>38</v>
      </c>
      <c r="H3322" s="1011" t="s">
        <v>94</v>
      </c>
      <c r="I3322" s="1011" t="s">
        <v>1388</v>
      </c>
      <c r="J3322" s="1011" t="s">
        <v>1389</v>
      </c>
      <c r="K3322" s="1011" t="s">
        <v>1329</v>
      </c>
      <c r="L3322" s="1011" t="s">
        <v>47</v>
      </c>
      <c r="M3322" s="1011" t="s">
        <v>198</v>
      </c>
      <c r="N3322" s="1011">
        <v>414.5</v>
      </c>
      <c r="O3322" s="1011">
        <v>369.5</v>
      </c>
      <c r="P3322" s="1011">
        <v>11995</v>
      </c>
      <c r="Q3322" s="1011">
        <v>10295.9</v>
      </c>
      <c r="R3322" s="1011">
        <v>2598.91</v>
      </c>
      <c r="S3322" s="1011">
        <v>1261.8190350100001</v>
      </c>
      <c r="T3322" s="1011">
        <v>0</v>
      </c>
      <c r="U3322" s="1011">
        <v>0</v>
      </c>
      <c r="V3322" s="1011">
        <v>2598.91</v>
      </c>
      <c r="W3322" s="1011" t="s">
        <v>1390</v>
      </c>
      <c r="X3322" s="1011" t="s">
        <v>1331</v>
      </c>
      <c r="Y3322" s="1011" t="s">
        <v>1391</v>
      </c>
      <c r="AA3322" s="1011" t="s">
        <v>1392</v>
      </c>
      <c r="AB3322" s="1011" t="s">
        <v>140</v>
      </c>
    </row>
    <row r="3323" spans="1:28" x14ac:dyDescent="0.25">
      <c r="A3323" s="1011">
        <v>64034705</v>
      </c>
      <c r="B3323" s="1011" t="s">
        <v>2467</v>
      </c>
      <c r="C3323" s="1011" t="s">
        <v>1326</v>
      </c>
      <c r="D3323" s="1011" t="s">
        <v>1</v>
      </c>
      <c r="E3323" s="1011" t="s">
        <v>135</v>
      </c>
      <c r="F3323" s="1011" t="s">
        <v>34</v>
      </c>
      <c r="G3323" s="1011" t="s">
        <v>34</v>
      </c>
      <c r="H3323" s="1011" t="s">
        <v>100</v>
      </c>
      <c r="I3323" s="1011" t="s">
        <v>2468</v>
      </c>
      <c r="J3323" s="1011" t="s">
        <v>1371</v>
      </c>
      <c r="K3323" s="1011" t="s">
        <v>1329</v>
      </c>
      <c r="L3323" s="1011" t="s">
        <v>47</v>
      </c>
      <c r="M3323" s="1011" t="s">
        <v>198</v>
      </c>
      <c r="N3323" s="1011">
        <v>266</v>
      </c>
      <c r="O3323" s="1011">
        <v>219</v>
      </c>
      <c r="P3323" s="1011">
        <v>3654.93</v>
      </c>
      <c r="Q3323" s="1011">
        <v>16008.5</v>
      </c>
      <c r="R3323" s="1011">
        <v>3572.68</v>
      </c>
      <c r="S3323" s="1011">
        <v>1922.05702247</v>
      </c>
      <c r="T3323" s="1011">
        <v>0</v>
      </c>
      <c r="U3323" s="1011">
        <v>0</v>
      </c>
      <c r="V3323" s="1011">
        <v>3572.68</v>
      </c>
      <c r="W3323" s="1011" t="s">
        <v>1372</v>
      </c>
      <c r="X3323" s="1011" t="s">
        <v>1331</v>
      </c>
      <c r="Y3323" s="1011" t="s">
        <v>2469</v>
      </c>
      <c r="AA3323" s="1011" t="s">
        <v>2470</v>
      </c>
      <c r="AB3323" s="1011" t="s">
        <v>140</v>
      </c>
    </row>
    <row r="3324" spans="1:28" x14ac:dyDescent="0.25">
      <c r="A3324" s="1011">
        <v>3772456</v>
      </c>
      <c r="B3324" s="1011" t="s">
        <v>2526</v>
      </c>
      <c r="C3324" s="1011" t="s">
        <v>1326</v>
      </c>
      <c r="D3324" s="1011" t="s">
        <v>1</v>
      </c>
      <c r="E3324" s="1011" t="s">
        <v>135</v>
      </c>
      <c r="F3324" s="1011" t="s">
        <v>45</v>
      </c>
      <c r="G3324" s="1011" t="s">
        <v>45</v>
      </c>
      <c r="H3324" s="1011" t="s">
        <v>93</v>
      </c>
      <c r="I3324" s="1011" t="s">
        <v>2527</v>
      </c>
      <c r="J3324" s="1011" t="s">
        <v>1475</v>
      </c>
      <c r="K3324" s="1011" t="s">
        <v>1329</v>
      </c>
      <c r="L3324" s="1011" t="s">
        <v>47</v>
      </c>
      <c r="M3324" s="1011" t="s">
        <v>198</v>
      </c>
      <c r="N3324" s="1011">
        <v>55.667700000000004</v>
      </c>
      <c r="O3324" s="1011">
        <v>9.6677</v>
      </c>
      <c r="P3324" s="1011">
        <v>1360.38</v>
      </c>
      <c r="Q3324" s="1011">
        <v>2995.25</v>
      </c>
      <c r="R3324" s="1011">
        <v>844</v>
      </c>
      <c r="S3324" s="1011">
        <v>245.43434422999999</v>
      </c>
      <c r="T3324" s="1011">
        <v>0</v>
      </c>
      <c r="U3324" s="1011">
        <v>0</v>
      </c>
      <c r="V3324" s="1011">
        <v>844</v>
      </c>
      <c r="W3324" s="1011" t="s">
        <v>1476</v>
      </c>
      <c r="X3324" s="1011" t="s">
        <v>1331</v>
      </c>
      <c r="Y3324" s="1011" t="s">
        <v>2528</v>
      </c>
      <c r="AA3324" s="1011" t="s">
        <v>2529</v>
      </c>
      <c r="AB3324" s="1011" t="s">
        <v>140</v>
      </c>
    </row>
    <row r="3325" spans="1:28" x14ac:dyDescent="0.25">
      <c r="A3325" s="1011">
        <v>3772456</v>
      </c>
      <c r="B3325" s="1011" t="s">
        <v>2526</v>
      </c>
      <c r="C3325" s="1011" t="s">
        <v>1326</v>
      </c>
      <c r="D3325" s="1011" t="s">
        <v>1</v>
      </c>
      <c r="E3325" s="1011" t="s">
        <v>135</v>
      </c>
      <c r="F3325" s="1011" t="s">
        <v>45</v>
      </c>
      <c r="G3325" s="1011" t="s">
        <v>45</v>
      </c>
      <c r="H3325" s="1011" t="s">
        <v>102</v>
      </c>
      <c r="I3325" s="1011" t="s">
        <v>2527</v>
      </c>
      <c r="J3325" s="1011" t="s">
        <v>1475</v>
      </c>
      <c r="K3325" s="1011" t="s">
        <v>1329</v>
      </c>
      <c r="L3325" s="1011" t="s">
        <v>47</v>
      </c>
      <c r="M3325" s="1011" t="s">
        <v>198</v>
      </c>
      <c r="N3325" s="1011">
        <v>59.333300000000001</v>
      </c>
      <c r="O3325" s="1011">
        <v>5</v>
      </c>
      <c r="P3325" s="1011">
        <v>2163.1799999999998</v>
      </c>
      <c r="Q3325" s="1011">
        <v>2529.5300000000002</v>
      </c>
      <c r="R3325" s="1011">
        <v>1198.99991697</v>
      </c>
      <c r="S3325" s="1011">
        <v>174.44361069999999</v>
      </c>
      <c r="T3325" s="1011">
        <v>-2.39008303</v>
      </c>
      <c r="U3325" s="1011">
        <v>0</v>
      </c>
      <c r="V3325" s="1011">
        <v>1201.3900000000001</v>
      </c>
      <c r="W3325" s="1011" t="s">
        <v>1476</v>
      </c>
      <c r="X3325" s="1011" t="s">
        <v>1331</v>
      </c>
      <c r="Y3325" s="1011" t="s">
        <v>2528</v>
      </c>
      <c r="AA3325" s="1011" t="s">
        <v>2529</v>
      </c>
      <c r="AB3325" s="1011" t="s">
        <v>140</v>
      </c>
    </row>
    <row r="3326" spans="1:28" x14ac:dyDescent="0.25">
      <c r="A3326" s="1011">
        <v>13791983</v>
      </c>
      <c r="B3326" s="1011" t="s">
        <v>2042</v>
      </c>
      <c r="C3326" s="1011" t="s">
        <v>1326</v>
      </c>
      <c r="D3326" s="1011" t="s">
        <v>1</v>
      </c>
      <c r="E3326" s="1011" t="s">
        <v>135</v>
      </c>
      <c r="F3326" s="1011" t="s">
        <v>14</v>
      </c>
      <c r="G3326" s="1011" t="s">
        <v>14</v>
      </c>
      <c r="H3326" s="1011" t="s">
        <v>91</v>
      </c>
      <c r="I3326" s="1011" t="s">
        <v>2043</v>
      </c>
      <c r="J3326" s="1011" t="s">
        <v>2044</v>
      </c>
      <c r="K3326" s="1011" t="s">
        <v>1329</v>
      </c>
      <c r="L3326" s="1011" t="s">
        <v>47</v>
      </c>
      <c r="M3326" s="1011" t="s">
        <v>198</v>
      </c>
      <c r="N3326" s="1011">
        <v>43</v>
      </c>
      <c r="O3326" s="1011">
        <v>16</v>
      </c>
      <c r="P3326" s="1011">
        <v>839.59</v>
      </c>
      <c r="Q3326" s="1011">
        <v>1956.92</v>
      </c>
      <c r="R3326" s="1011">
        <v>342.35000410999999</v>
      </c>
      <c r="S3326" s="1011">
        <v>137.00681983999999</v>
      </c>
      <c r="T3326" s="1011">
        <v>4.1099999999999996E-6</v>
      </c>
      <c r="U3326" s="1011">
        <v>0</v>
      </c>
      <c r="V3326" s="1011">
        <v>342.35</v>
      </c>
      <c r="W3326" s="1011" t="s">
        <v>2045</v>
      </c>
      <c r="X3326" s="1011" t="s">
        <v>1331</v>
      </c>
      <c r="Y3326" s="1011" t="s">
        <v>2046</v>
      </c>
      <c r="AA3326" s="1011" t="s">
        <v>2047</v>
      </c>
      <c r="AB3326" s="1011" t="s">
        <v>140</v>
      </c>
    </row>
    <row r="3327" spans="1:28" x14ac:dyDescent="0.25">
      <c r="A3327" s="1011">
        <v>54239215</v>
      </c>
      <c r="B3327" s="1011" t="s">
        <v>2530</v>
      </c>
      <c r="C3327" s="1011" t="s">
        <v>1326</v>
      </c>
      <c r="D3327" s="1011" t="s">
        <v>1</v>
      </c>
      <c r="E3327" s="1011" t="s">
        <v>135</v>
      </c>
      <c r="F3327" s="1011" t="s">
        <v>38</v>
      </c>
      <c r="G3327" s="1011" t="s">
        <v>38</v>
      </c>
      <c r="H3327" s="1011" t="s">
        <v>93</v>
      </c>
      <c r="I3327" s="1011" t="s">
        <v>2531</v>
      </c>
      <c r="J3327" s="1011" t="s">
        <v>1669</v>
      </c>
      <c r="K3327" s="1011" t="s">
        <v>1329</v>
      </c>
      <c r="L3327" s="1011" t="s">
        <v>47</v>
      </c>
      <c r="M3327" s="1011" t="s">
        <v>198</v>
      </c>
      <c r="N3327" s="1011">
        <v>413.00020000000001</v>
      </c>
      <c r="O3327" s="1011">
        <v>102.00020000000001</v>
      </c>
      <c r="P3327" s="1011">
        <v>6106.8</v>
      </c>
      <c r="Q3327" s="1011">
        <v>10291.23</v>
      </c>
      <c r="R3327" s="1011">
        <v>1967.69</v>
      </c>
      <c r="S3327" s="1011">
        <v>1244.7920746</v>
      </c>
      <c r="T3327" s="1011">
        <v>0</v>
      </c>
      <c r="U3327" s="1011">
        <v>0</v>
      </c>
      <c r="V3327" s="1011">
        <v>1967.69</v>
      </c>
      <c r="W3327" s="1011" t="s">
        <v>1670</v>
      </c>
      <c r="X3327" s="1011" t="s">
        <v>1331</v>
      </c>
      <c r="Y3327" s="1011" t="s">
        <v>2532</v>
      </c>
      <c r="Z3327" s="1011" t="s">
        <v>2533</v>
      </c>
      <c r="AA3327" s="1011" t="s">
        <v>1992</v>
      </c>
      <c r="AB3327" s="1011" t="s">
        <v>140</v>
      </c>
    </row>
    <row r="3328" spans="1:28" x14ac:dyDescent="0.25">
      <c r="A3328" s="1011">
        <v>73756652</v>
      </c>
      <c r="B3328" s="1011" t="s">
        <v>2237</v>
      </c>
      <c r="C3328" s="1011" t="s">
        <v>1326</v>
      </c>
      <c r="D3328" s="1011" t="s">
        <v>1</v>
      </c>
      <c r="E3328" s="1011" t="s">
        <v>135</v>
      </c>
      <c r="F3328" s="1011" t="s">
        <v>6</v>
      </c>
      <c r="G3328" s="1011" t="s">
        <v>6</v>
      </c>
      <c r="H3328" s="1011" t="s">
        <v>93</v>
      </c>
      <c r="I3328" s="1011" t="s">
        <v>2238</v>
      </c>
      <c r="J3328" s="1011" t="s">
        <v>1755</v>
      </c>
      <c r="K3328" s="1011" t="s">
        <v>1329</v>
      </c>
      <c r="L3328" s="1011" t="s">
        <v>47</v>
      </c>
      <c r="M3328" s="1011" t="s">
        <v>198</v>
      </c>
      <c r="N3328" s="1011">
        <v>518</v>
      </c>
      <c r="O3328" s="1011">
        <v>271</v>
      </c>
      <c r="P3328" s="1011">
        <v>7380.3</v>
      </c>
      <c r="Q3328" s="1011">
        <v>23620.62</v>
      </c>
      <c r="R3328" s="1011">
        <v>4896.0952051499999</v>
      </c>
      <c r="S3328" s="1011">
        <v>3226.1437641000002</v>
      </c>
      <c r="T3328" s="1011">
        <v>2.5205149999999999E-2</v>
      </c>
      <c r="U3328" s="1011">
        <v>0</v>
      </c>
      <c r="V3328" s="1011">
        <v>4896.07</v>
      </c>
      <c r="W3328" s="1011" t="s">
        <v>1361</v>
      </c>
      <c r="X3328" s="1011" t="s">
        <v>1331</v>
      </c>
      <c r="Y3328" s="1011" t="s">
        <v>2239</v>
      </c>
      <c r="AA3328" s="1011" t="s">
        <v>2240</v>
      </c>
      <c r="AB3328" s="1011" t="s">
        <v>140</v>
      </c>
    </row>
    <row r="3329" spans="1:28" x14ac:dyDescent="0.25">
      <c r="A3329" s="1011">
        <v>44080646</v>
      </c>
      <c r="B3329" s="1011" t="s">
        <v>1606</v>
      </c>
      <c r="C3329" s="1011" t="s">
        <v>1326</v>
      </c>
      <c r="D3329" s="1011" t="s">
        <v>1</v>
      </c>
      <c r="E3329" s="1011" t="s">
        <v>135</v>
      </c>
      <c r="F3329" s="1011" t="s">
        <v>14</v>
      </c>
      <c r="G3329" s="1011" t="s">
        <v>14</v>
      </c>
      <c r="H3329" s="1011" t="s">
        <v>94</v>
      </c>
      <c r="I3329" s="1011" t="s">
        <v>1327</v>
      </c>
      <c r="J3329" s="1011" t="s">
        <v>1328</v>
      </c>
      <c r="K3329" s="1011" t="s">
        <v>1329</v>
      </c>
      <c r="L3329" s="1011" t="s">
        <v>47</v>
      </c>
      <c r="M3329" s="1011" t="s">
        <v>198</v>
      </c>
      <c r="N3329" s="1011">
        <v>708</v>
      </c>
      <c r="O3329" s="1011">
        <v>249</v>
      </c>
      <c r="P3329" s="1011">
        <v>23046.5</v>
      </c>
      <c r="Q3329" s="1011">
        <v>15419.73</v>
      </c>
      <c r="R3329" s="1011">
        <v>3571.82</v>
      </c>
      <c r="S3329" s="1011">
        <v>2151.68824872</v>
      </c>
      <c r="T3329" s="1011">
        <v>0</v>
      </c>
      <c r="U3329" s="1011">
        <v>0</v>
      </c>
      <c r="V3329" s="1011">
        <v>3571.82</v>
      </c>
      <c r="W3329" s="1011" t="s">
        <v>1330</v>
      </c>
      <c r="X3329" s="1011" t="s">
        <v>1331</v>
      </c>
      <c r="Y3329" s="1011" t="s">
        <v>1607</v>
      </c>
      <c r="Z3329" s="1011" t="s">
        <v>1608</v>
      </c>
      <c r="AA3329" s="1011" t="s">
        <v>1609</v>
      </c>
      <c r="AB3329" s="1011" t="s">
        <v>140</v>
      </c>
    </row>
    <row r="3330" spans="1:28" x14ac:dyDescent="0.25">
      <c r="A3330" s="1011">
        <v>63768766</v>
      </c>
      <c r="B3330" s="1011" t="s">
        <v>2215</v>
      </c>
      <c r="C3330" s="1011" t="s">
        <v>1326</v>
      </c>
      <c r="D3330" s="1011" t="s">
        <v>1</v>
      </c>
      <c r="E3330" s="1011" t="s">
        <v>135</v>
      </c>
      <c r="F3330" s="1011" t="s">
        <v>36</v>
      </c>
      <c r="G3330" s="1011" t="s">
        <v>36</v>
      </c>
      <c r="H3330" s="1011" t="s">
        <v>1394</v>
      </c>
      <c r="I3330" s="1011" t="s">
        <v>1688</v>
      </c>
      <c r="J3330" s="1011" t="s">
        <v>1416</v>
      </c>
      <c r="K3330" s="1011" t="s">
        <v>1329</v>
      </c>
      <c r="L3330" s="1011" t="s">
        <v>47</v>
      </c>
      <c r="M3330" s="1011" t="s">
        <v>198</v>
      </c>
      <c r="N3330" s="1011">
        <v>0</v>
      </c>
      <c r="O3330" s="1011">
        <v>0</v>
      </c>
      <c r="P3330" s="1011">
        <v>0</v>
      </c>
      <c r="Q3330" s="1011">
        <v>0</v>
      </c>
      <c r="R3330" s="1011">
        <v>0</v>
      </c>
      <c r="S3330" s="1011">
        <v>0</v>
      </c>
      <c r="T3330" s="1011">
        <v>0</v>
      </c>
      <c r="U3330" s="1011">
        <v>0</v>
      </c>
      <c r="V3330" s="1011">
        <v>0</v>
      </c>
      <c r="W3330" s="1011" t="s">
        <v>1397</v>
      </c>
      <c r="X3330" s="1011" t="s">
        <v>1331</v>
      </c>
      <c r="Y3330" s="1011" t="s">
        <v>2216</v>
      </c>
      <c r="AA3330" s="1011" t="s">
        <v>2217</v>
      </c>
      <c r="AB3330" s="1011" t="s">
        <v>140</v>
      </c>
    </row>
    <row r="3331" spans="1:28" x14ac:dyDescent="0.25">
      <c r="A3331" s="1011">
        <v>94010360</v>
      </c>
      <c r="B3331" s="1011" t="s">
        <v>2408</v>
      </c>
      <c r="C3331" s="1011" t="s">
        <v>1326</v>
      </c>
      <c r="D3331" s="1011" t="s">
        <v>1</v>
      </c>
      <c r="E3331" s="1011" t="s">
        <v>135</v>
      </c>
      <c r="F3331" s="1011" t="s">
        <v>20</v>
      </c>
      <c r="G3331" s="1011" t="s">
        <v>20</v>
      </c>
      <c r="H3331" s="1011" t="s">
        <v>1394</v>
      </c>
      <c r="I3331" s="1011" t="s">
        <v>1662</v>
      </c>
      <c r="J3331" s="1011" t="s">
        <v>1663</v>
      </c>
      <c r="K3331" s="1011" t="s">
        <v>1329</v>
      </c>
      <c r="L3331" s="1011" t="s">
        <v>47</v>
      </c>
      <c r="M3331" s="1011" t="s">
        <v>198</v>
      </c>
      <c r="N3331" s="1011">
        <v>0</v>
      </c>
      <c r="O3331" s="1011">
        <v>0</v>
      </c>
      <c r="P3331" s="1011">
        <v>0</v>
      </c>
      <c r="Q3331" s="1011">
        <v>0</v>
      </c>
      <c r="R3331" s="1011">
        <v>0</v>
      </c>
      <c r="S3331" s="1011">
        <v>0</v>
      </c>
      <c r="T3331" s="1011">
        <v>0</v>
      </c>
      <c r="U3331" s="1011">
        <v>0</v>
      </c>
      <c r="V3331" s="1011">
        <v>0</v>
      </c>
      <c r="W3331" s="1011" t="s">
        <v>1664</v>
      </c>
      <c r="X3331" s="1011" t="s">
        <v>1331</v>
      </c>
      <c r="Y3331" s="1011" t="s">
        <v>2409</v>
      </c>
      <c r="AA3331" s="1011" t="s">
        <v>2410</v>
      </c>
      <c r="AB3331" s="1011" t="s">
        <v>140</v>
      </c>
    </row>
    <row r="3332" spans="1:28" x14ac:dyDescent="0.25">
      <c r="A3332" s="1011">
        <v>14077846</v>
      </c>
      <c r="B3332" s="1011" t="s">
        <v>2078</v>
      </c>
      <c r="C3332" s="1011" t="s">
        <v>1326</v>
      </c>
      <c r="D3332" s="1011" t="s">
        <v>1</v>
      </c>
      <c r="E3332" s="1011" t="s">
        <v>135</v>
      </c>
      <c r="F3332" s="1011" t="s">
        <v>9</v>
      </c>
      <c r="G3332" s="1011" t="s">
        <v>9</v>
      </c>
      <c r="H3332" s="1011" t="s">
        <v>96</v>
      </c>
      <c r="I3332" s="1011" t="s">
        <v>2079</v>
      </c>
      <c r="J3332" s="1011" t="s">
        <v>1463</v>
      </c>
      <c r="K3332" s="1011" t="s">
        <v>1329</v>
      </c>
      <c r="L3332" s="1011" t="s">
        <v>47</v>
      </c>
      <c r="M3332" s="1011" t="s">
        <v>198</v>
      </c>
      <c r="N3332" s="1011">
        <v>17</v>
      </c>
      <c r="O3332" s="1011">
        <v>2</v>
      </c>
      <c r="P3332" s="1011">
        <v>188</v>
      </c>
      <c r="Q3332" s="1011">
        <v>381.74</v>
      </c>
      <c r="R3332" s="1011">
        <v>65.42</v>
      </c>
      <c r="S3332" s="1011">
        <v>4.4400000000000004</v>
      </c>
      <c r="T3332" s="1011">
        <v>0</v>
      </c>
      <c r="U3332" s="1011">
        <v>0</v>
      </c>
      <c r="V3332" s="1011">
        <v>65.42</v>
      </c>
      <c r="W3332" s="1011" t="s">
        <v>1464</v>
      </c>
      <c r="X3332" s="1011" t="s">
        <v>1331</v>
      </c>
      <c r="Y3332" s="1011" t="s">
        <v>2080</v>
      </c>
      <c r="AA3332" s="1011" t="s">
        <v>2081</v>
      </c>
      <c r="AB3332" s="1011" t="s">
        <v>140</v>
      </c>
    </row>
    <row r="3333" spans="1:28" x14ac:dyDescent="0.25">
      <c r="A3333" s="1011">
        <v>14077846</v>
      </c>
      <c r="B3333" s="1011" t="s">
        <v>2078</v>
      </c>
      <c r="C3333" s="1011" t="s">
        <v>1326</v>
      </c>
      <c r="D3333" s="1011" t="s">
        <v>1</v>
      </c>
      <c r="E3333" s="1011" t="s">
        <v>135</v>
      </c>
      <c r="F3333" s="1011" t="s">
        <v>9</v>
      </c>
      <c r="G3333" s="1011" t="s">
        <v>9</v>
      </c>
      <c r="H3333" s="1011" t="s">
        <v>91</v>
      </c>
      <c r="I3333" s="1011" t="s">
        <v>2079</v>
      </c>
      <c r="J3333" s="1011" t="s">
        <v>1463</v>
      </c>
      <c r="K3333" s="1011" t="s">
        <v>1329</v>
      </c>
      <c r="L3333" s="1011" t="s">
        <v>47</v>
      </c>
      <c r="M3333" s="1011" t="s">
        <v>198</v>
      </c>
      <c r="N3333" s="1011">
        <v>47</v>
      </c>
      <c r="O3333" s="1011">
        <v>3</v>
      </c>
      <c r="P3333" s="1011">
        <v>1365</v>
      </c>
      <c r="Q3333" s="1011">
        <v>3740.27</v>
      </c>
      <c r="R3333" s="1011">
        <v>475.14142834</v>
      </c>
      <c r="S3333" s="1011">
        <v>179.55678818999999</v>
      </c>
      <c r="T3333" s="1011">
        <v>1.4283399999999999E-3</v>
      </c>
      <c r="U3333" s="1011">
        <v>0</v>
      </c>
      <c r="V3333" s="1011">
        <v>475.14</v>
      </c>
      <c r="W3333" s="1011" t="s">
        <v>1464</v>
      </c>
      <c r="X3333" s="1011" t="s">
        <v>1331</v>
      </c>
      <c r="Y3333" s="1011" t="s">
        <v>2080</v>
      </c>
      <c r="AA3333" s="1011" t="s">
        <v>2081</v>
      </c>
      <c r="AB3333" s="1011" t="s">
        <v>140</v>
      </c>
    </row>
    <row r="3334" spans="1:28" x14ac:dyDescent="0.25">
      <c r="A3334" s="1011">
        <v>93772242</v>
      </c>
      <c r="B3334" s="1011" t="s">
        <v>1578</v>
      </c>
      <c r="C3334" s="1011" t="s">
        <v>1326</v>
      </c>
      <c r="D3334" s="1011" t="s">
        <v>1</v>
      </c>
      <c r="E3334" s="1011" t="s">
        <v>135</v>
      </c>
      <c r="F3334" s="1011" t="s">
        <v>20</v>
      </c>
      <c r="G3334" s="1011" t="s">
        <v>20</v>
      </c>
      <c r="H3334" s="1011" t="s">
        <v>91</v>
      </c>
      <c r="I3334" s="1011" t="s">
        <v>1579</v>
      </c>
      <c r="J3334" s="1011" t="s">
        <v>1396</v>
      </c>
      <c r="K3334" s="1011" t="s">
        <v>1329</v>
      </c>
      <c r="L3334" s="1011" t="s">
        <v>47</v>
      </c>
      <c r="M3334" s="1011" t="s">
        <v>198</v>
      </c>
      <c r="N3334" s="1011">
        <v>30</v>
      </c>
      <c r="O3334" s="1011">
        <v>27</v>
      </c>
      <c r="P3334" s="1011">
        <v>1405.96</v>
      </c>
      <c r="Q3334" s="1011">
        <v>2210.31</v>
      </c>
      <c r="R3334" s="1011">
        <v>319.49</v>
      </c>
      <c r="S3334" s="1011">
        <v>158.82479666</v>
      </c>
      <c r="T3334" s="1011">
        <v>0</v>
      </c>
      <c r="U3334" s="1011">
        <v>0</v>
      </c>
      <c r="V3334" s="1011">
        <v>319.49</v>
      </c>
      <c r="W3334" s="1011" t="s">
        <v>1397</v>
      </c>
      <c r="X3334" s="1011" t="s">
        <v>1331</v>
      </c>
      <c r="Y3334" s="1011" t="s">
        <v>1580</v>
      </c>
      <c r="AA3334" s="1011" t="s">
        <v>1581</v>
      </c>
      <c r="AB3334" s="1011" t="s">
        <v>140</v>
      </c>
    </row>
    <row r="3335" spans="1:28" x14ac:dyDescent="0.25">
      <c r="A3335" s="1011">
        <v>43757624</v>
      </c>
      <c r="B3335" s="1011" t="s">
        <v>2092</v>
      </c>
      <c r="C3335" s="1011" t="s">
        <v>1326</v>
      </c>
      <c r="D3335" s="1011" t="s">
        <v>1</v>
      </c>
      <c r="E3335" s="1011" t="s">
        <v>135</v>
      </c>
      <c r="F3335" s="1011" t="s">
        <v>6</v>
      </c>
      <c r="G3335" s="1011" t="s">
        <v>6</v>
      </c>
      <c r="H3335" s="1011" t="s">
        <v>530</v>
      </c>
      <c r="I3335" s="1011" t="s">
        <v>2093</v>
      </c>
      <c r="J3335" s="1011" t="s">
        <v>2094</v>
      </c>
      <c r="K3335" s="1011" t="s">
        <v>1329</v>
      </c>
      <c r="L3335" s="1011" t="s">
        <v>47</v>
      </c>
      <c r="M3335" s="1011" t="s">
        <v>198</v>
      </c>
      <c r="N3335" s="1011">
        <v>46</v>
      </c>
      <c r="O3335" s="1011">
        <v>46</v>
      </c>
      <c r="P3335" s="1011">
        <v>3283.64</v>
      </c>
      <c r="Q3335" s="1011">
        <v>6464.34</v>
      </c>
      <c r="R3335" s="1011">
        <v>-56.17</v>
      </c>
      <c r="S3335" s="1011">
        <v>576.39523649</v>
      </c>
      <c r="T3335" s="1011">
        <v>0</v>
      </c>
      <c r="U3335" s="1011">
        <v>0</v>
      </c>
      <c r="V3335" s="1011">
        <v>-56.17</v>
      </c>
      <c r="W3335" s="1011" t="s">
        <v>2095</v>
      </c>
      <c r="X3335" s="1011" t="s">
        <v>1331</v>
      </c>
      <c r="Y3335" s="1011" t="s">
        <v>2096</v>
      </c>
      <c r="AA3335" s="1011" t="s">
        <v>2097</v>
      </c>
      <c r="AB3335" s="1011" t="s">
        <v>140</v>
      </c>
    </row>
    <row r="3336" spans="1:28" x14ac:dyDescent="0.25">
      <c r="A3336" s="1011">
        <v>13768593</v>
      </c>
      <c r="B3336" s="1011" t="s">
        <v>2132</v>
      </c>
      <c r="C3336" s="1011" t="s">
        <v>1326</v>
      </c>
      <c r="D3336" s="1011" t="s">
        <v>1</v>
      </c>
      <c r="E3336" s="1011" t="s">
        <v>135</v>
      </c>
      <c r="F3336" s="1011" t="s">
        <v>6</v>
      </c>
      <c r="G3336" s="1011" t="s">
        <v>6</v>
      </c>
      <c r="H3336" s="1011" t="s">
        <v>92</v>
      </c>
      <c r="I3336" s="1011" t="s">
        <v>2133</v>
      </c>
      <c r="J3336" s="1011" t="s">
        <v>1703</v>
      </c>
      <c r="K3336" s="1011" t="s">
        <v>1329</v>
      </c>
      <c r="L3336" s="1011" t="s">
        <v>47</v>
      </c>
      <c r="M3336" s="1011" t="s">
        <v>198</v>
      </c>
      <c r="N3336" s="1011">
        <v>147</v>
      </c>
      <c r="O3336" s="1011">
        <v>139</v>
      </c>
      <c r="P3336" s="1011">
        <v>4773.55</v>
      </c>
      <c r="Q3336" s="1011">
        <v>3172.04</v>
      </c>
      <c r="R3336" s="1011">
        <v>17.14</v>
      </c>
      <c r="S3336" s="1011">
        <v>416.17785022999999</v>
      </c>
      <c r="T3336" s="1011">
        <v>0</v>
      </c>
      <c r="U3336" s="1011">
        <v>0</v>
      </c>
      <c r="V3336" s="1011">
        <v>17.14</v>
      </c>
      <c r="W3336" s="1011" t="s">
        <v>1704</v>
      </c>
      <c r="X3336" s="1011" t="s">
        <v>1331</v>
      </c>
      <c r="Y3336" s="1011" t="s">
        <v>2134</v>
      </c>
      <c r="AA3336" s="1011" t="s">
        <v>2135</v>
      </c>
      <c r="AB3336" s="1011" t="s">
        <v>140</v>
      </c>
    </row>
    <row r="3337" spans="1:28" x14ac:dyDescent="0.25">
      <c r="A3337" s="1011">
        <v>93772242</v>
      </c>
      <c r="B3337" s="1011" t="s">
        <v>1578</v>
      </c>
      <c r="C3337" s="1011" t="s">
        <v>1326</v>
      </c>
      <c r="D3337" s="1011" t="s">
        <v>1</v>
      </c>
      <c r="E3337" s="1011" t="s">
        <v>135</v>
      </c>
      <c r="F3337" s="1011" t="s">
        <v>20</v>
      </c>
      <c r="G3337" s="1011" t="s">
        <v>20</v>
      </c>
      <c r="H3337" s="1011" t="s">
        <v>102</v>
      </c>
      <c r="I3337" s="1011" t="s">
        <v>1579</v>
      </c>
      <c r="J3337" s="1011" t="s">
        <v>1396</v>
      </c>
      <c r="K3337" s="1011" t="s">
        <v>1329</v>
      </c>
      <c r="L3337" s="1011" t="s">
        <v>47</v>
      </c>
      <c r="M3337" s="1011" t="s">
        <v>198</v>
      </c>
      <c r="N3337" s="1011">
        <v>134</v>
      </c>
      <c r="O3337" s="1011">
        <v>23</v>
      </c>
      <c r="P3337" s="1011">
        <v>3758.85</v>
      </c>
      <c r="Q3337" s="1011">
        <v>9306.7000000000007</v>
      </c>
      <c r="R3337" s="1011">
        <v>1377.0089563399999</v>
      </c>
      <c r="S3337" s="1011">
        <v>627.76116668999998</v>
      </c>
      <c r="T3337" s="1011">
        <v>5.7789563399999997</v>
      </c>
      <c r="U3337" s="1011">
        <v>0</v>
      </c>
      <c r="V3337" s="1011">
        <v>1371.23</v>
      </c>
      <c r="W3337" s="1011" t="s">
        <v>1397</v>
      </c>
      <c r="X3337" s="1011" t="s">
        <v>1331</v>
      </c>
      <c r="Y3337" s="1011" t="s">
        <v>1580</v>
      </c>
      <c r="AA3337" s="1011" t="s">
        <v>1581</v>
      </c>
      <c r="AB3337" s="1011" t="s">
        <v>140</v>
      </c>
    </row>
    <row r="3338" spans="1:28" x14ac:dyDescent="0.25">
      <c r="A3338" s="1011">
        <v>23757057</v>
      </c>
      <c r="B3338" s="1011" t="s">
        <v>2307</v>
      </c>
      <c r="C3338" s="1011" t="s">
        <v>1326</v>
      </c>
      <c r="D3338" s="1011" t="s">
        <v>1</v>
      </c>
      <c r="E3338" s="1011" t="s">
        <v>135</v>
      </c>
      <c r="F3338" s="1011" t="s">
        <v>20</v>
      </c>
      <c r="G3338" s="1011" t="s">
        <v>20</v>
      </c>
      <c r="H3338" s="1011" t="s">
        <v>88</v>
      </c>
      <c r="I3338" s="1011" t="s">
        <v>1810</v>
      </c>
      <c r="J3338" s="1011" t="s">
        <v>1811</v>
      </c>
      <c r="K3338" s="1011" t="s">
        <v>1329</v>
      </c>
      <c r="L3338" s="1011" t="s">
        <v>47</v>
      </c>
      <c r="M3338" s="1011" t="s">
        <v>198</v>
      </c>
      <c r="N3338" s="1011">
        <v>96</v>
      </c>
      <c r="O3338" s="1011">
        <v>56</v>
      </c>
      <c r="P3338" s="1011">
        <v>960</v>
      </c>
      <c r="Q3338" s="1011">
        <v>5662.62</v>
      </c>
      <c r="R3338" s="1011">
        <v>805</v>
      </c>
      <c r="S3338" s="1011">
        <v>330.13</v>
      </c>
      <c r="T3338" s="1011">
        <v>0</v>
      </c>
      <c r="U3338" s="1011">
        <v>0</v>
      </c>
      <c r="V3338" s="1011">
        <v>805</v>
      </c>
      <c r="W3338" s="1011" t="s">
        <v>1812</v>
      </c>
      <c r="X3338" s="1011" t="s">
        <v>1331</v>
      </c>
      <c r="Y3338" s="1011" t="s">
        <v>2308</v>
      </c>
      <c r="AA3338" s="1011" t="s">
        <v>2309</v>
      </c>
      <c r="AB3338" s="1011" t="s">
        <v>140</v>
      </c>
    </row>
    <row r="3339" spans="1:28" x14ac:dyDescent="0.25">
      <c r="A3339" s="1011">
        <v>64042203</v>
      </c>
      <c r="B3339" s="1011" t="s">
        <v>1532</v>
      </c>
      <c r="C3339" s="1011" t="s">
        <v>1326</v>
      </c>
      <c r="D3339" s="1011" t="s">
        <v>1</v>
      </c>
      <c r="E3339" s="1011" t="s">
        <v>135</v>
      </c>
      <c r="F3339" s="1011" t="s">
        <v>20</v>
      </c>
      <c r="G3339" s="1011" t="s">
        <v>20</v>
      </c>
      <c r="H3339" s="1011" t="s">
        <v>88</v>
      </c>
      <c r="I3339" s="1011" t="s">
        <v>1533</v>
      </c>
      <c r="J3339" s="1011" t="s">
        <v>1534</v>
      </c>
      <c r="K3339" s="1011" t="s">
        <v>1329</v>
      </c>
      <c r="L3339" s="1011" t="s">
        <v>47</v>
      </c>
      <c r="M3339" s="1011" t="s">
        <v>198</v>
      </c>
      <c r="N3339" s="1011">
        <v>409</v>
      </c>
      <c r="O3339" s="1011">
        <v>358</v>
      </c>
      <c r="P3339" s="1011">
        <v>4090</v>
      </c>
      <c r="Q3339" s="1011">
        <v>19411.75</v>
      </c>
      <c r="R3339" s="1011">
        <v>1485.78</v>
      </c>
      <c r="S3339" s="1011">
        <v>2358.8942230799998</v>
      </c>
      <c r="T3339" s="1011">
        <v>0</v>
      </c>
      <c r="U3339" s="1011">
        <v>0</v>
      </c>
      <c r="V3339" s="1011">
        <v>1485.78</v>
      </c>
      <c r="W3339" s="1011" t="s">
        <v>1535</v>
      </c>
      <c r="X3339" s="1011" t="s">
        <v>1331</v>
      </c>
      <c r="Y3339" s="1011" t="s">
        <v>1536</v>
      </c>
      <c r="AA3339" s="1011" t="s">
        <v>1537</v>
      </c>
      <c r="AB3339" s="1011" t="s">
        <v>140</v>
      </c>
    </row>
    <row r="3340" spans="1:28" x14ac:dyDescent="0.25">
      <c r="A3340" s="1011">
        <v>54113899</v>
      </c>
      <c r="B3340" s="1011" t="s">
        <v>2317</v>
      </c>
      <c r="C3340" s="1011" t="s">
        <v>1326</v>
      </c>
      <c r="D3340" s="1011" t="s">
        <v>1</v>
      </c>
      <c r="E3340" s="1011" t="s">
        <v>135</v>
      </c>
      <c r="F3340" s="1011" t="s">
        <v>14</v>
      </c>
      <c r="G3340" s="1011" t="s">
        <v>14</v>
      </c>
      <c r="H3340" s="1011" t="s">
        <v>97</v>
      </c>
      <c r="I3340" s="1011" t="s">
        <v>2318</v>
      </c>
      <c r="J3340" s="1011" t="s">
        <v>2319</v>
      </c>
      <c r="K3340" s="1011" t="s">
        <v>1329</v>
      </c>
      <c r="L3340" s="1011" t="s">
        <v>47</v>
      </c>
      <c r="M3340" s="1011" t="s">
        <v>198</v>
      </c>
      <c r="N3340" s="1011">
        <v>721.25</v>
      </c>
      <c r="O3340" s="1011">
        <v>292.25</v>
      </c>
      <c r="P3340" s="1011">
        <v>13788.83</v>
      </c>
      <c r="Q3340" s="1011">
        <v>20345.12</v>
      </c>
      <c r="R3340" s="1011">
        <v>4091.1267850300001</v>
      </c>
      <c r="S3340" s="1011">
        <v>2681.74419347</v>
      </c>
      <c r="T3340" s="1011">
        <v>-0.43321496999999998</v>
      </c>
      <c r="U3340" s="1011">
        <v>0</v>
      </c>
      <c r="V3340" s="1011">
        <v>4091.56</v>
      </c>
      <c r="W3340" s="1011" t="s">
        <v>2320</v>
      </c>
      <c r="X3340" s="1011" t="s">
        <v>1331</v>
      </c>
      <c r="Y3340" s="1011" t="s">
        <v>2321</v>
      </c>
      <c r="AA3340" s="1011" t="s">
        <v>2322</v>
      </c>
      <c r="AB3340" s="1011" t="s">
        <v>140</v>
      </c>
    </row>
    <row r="3341" spans="1:28" x14ac:dyDescent="0.25">
      <c r="A3341" s="1011">
        <v>84157304</v>
      </c>
      <c r="B3341" s="1011" t="s">
        <v>1983</v>
      </c>
      <c r="C3341" s="1011" t="s">
        <v>1326</v>
      </c>
      <c r="D3341" s="1011" t="s">
        <v>1</v>
      </c>
      <c r="E3341" s="1011" t="s">
        <v>135</v>
      </c>
      <c r="F3341" s="1011" t="s">
        <v>11</v>
      </c>
      <c r="G3341" s="1011" t="s">
        <v>11</v>
      </c>
      <c r="H3341" s="1011" t="s">
        <v>105</v>
      </c>
      <c r="I3341" s="1011" t="s">
        <v>1984</v>
      </c>
      <c r="J3341" s="1011" t="s">
        <v>1985</v>
      </c>
      <c r="K3341" s="1011" t="s">
        <v>1329</v>
      </c>
      <c r="L3341" s="1011" t="s">
        <v>47</v>
      </c>
      <c r="M3341" s="1011" t="s">
        <v>198</v>
      </c>
      <c r="N3341" s="1011">
        <v>4</v>
      </c>
      <c r="O3341" s="1011">
        <v>1</v>
      </c>
      <c r="P3341" s="1011">
        <v>38</v>
      </c>
      <c r="Q3341" s="1011">
        <v>247.95</v>
      </c>
      <c r="R3341" s="1011">
        <v>14.98</v>
      </c>
      <c r="S3341" s="1011">
        <v>6.6930071299999998</v>
      </c>
      <c r="T3341" s="1011">
        <v>0</v>
      </c>
      <c r="U3341" s="1011">
        <v>0</v>
      </c>
      <c r="V3341" s="1011">
        <v>14.98</v>
      </c>
      <c r="W3341" s="1011" t="s">
        <v>10</v>
      </c>
      <c r="X3341" s="1011" t="s">
        <v>1331</v>
      </c>
      <c r="Y3341" s="1011" t="s">
        <v>1986</v>
      </c>
      <c r="AA3341" s="1011" t="s">
        <v>1921</v>
      </c>
      <c r="AB3341" s="1011" t="s">
        <v>140</v>
      </c>
    </row>
    <row r="3342" spans="1:28" x14ac:dyDescent="0.25">
      <c r="A3342" s="1011">
        <v>64116148</v>
      </c>
      <c r="B3342" s="1011" t="s">
        <v>1731</v>
      </c>
      <c r="C3342" s="1011" t="s">
        <v>1326</v>
      </c>
      <c r="D3342" s="1011" t="s">
        <v>1</v>
      </c>
      <c r="E3342" s="1011" t="s">
        <v>135</v>
      </c>
      <c r="F3342" s="1011" t="s">
        <v>11</v>
      </c>
      <c r="G3342" s="1011" t="s">
        <v>11</v>
      </c>
      <c r="H3342" s="1011" t="s">
        <v>96</v>
      </c>
      <c r="I3342" s="1011" t="s">
        <v>1732</v>
      </c>
      <c r="J3342" s="1011" t="s">
        <v>1360</v>
      </c>
      <c r="K3342" s="1011" t="s">
        <v>1329</v>
      </c>
      <c r="L3342" s="1011" t="s">
        <v>47</v>
      </c>
      <c r="M3342" s="1011" t="s">
        <v>198</v>
      </c>
      <c r="N3342" s="1011">
        <v>28</v>
      </c>
      <c r="O3342" s="1011">
        <v>19</v>
      </c>
      <c r="P3342" s="1011">
        <v>89.67</v>
      </c>
      <c r="Q3342" s="1011">
        <v>627.38</v>
      </c>
      <c r="R3342" s="1011">
        <v>133.02000000000001</v>
      </c>
      <c r="S3342" s="1011">
        <v>29.293151730000002</v>
      </c>
      <c r="T3342" s="1011">
        <v>0</v>
      </c>
      <c r="U3342" s="1011">
        <v>0</v>
      </c>
      <c r="V3342" s="1011">
        <v>133.02000000000001</v>
      </c>
      <c r="W3342" s="1011" t="s">
        <v>1361</v>
      </c>
      <c r="X3342" s="1011" t="s">
        <v>1331</v>
      </c>
      <c r="Y3342" s="1011" t="s">
        <v>1733</v>
      </c>
      <c r="AA3342" s="1011" t="s">
        <v>1734</v>
      </c>
      <c r="AB3342" s="1011" t="s">
        <v>140</v>
      </c>
    </row>
    <row r="3343" spans="1:28" x14ac:dyDescent="0.25">
      <c r="A3343" s="1011">
        <v>63934905</v>
      </c>
      <c r="B3343" s="1011" t="s">
        <v>2048</v>
      </c>
      <c r="C3343" s="1011" t="s">
        <v>1326</v>
      </c>
      <c r="D3343" s="1011" t="s">
        <v>1</v>
      </c>
      <c r="E3343" s="1011" t="s">
        <v>135</v>
      </c>
      <c r="F3343" s="1011" t="s">
        <v>34</v>
      </c>
      <c r="G3343" s="1011" t="s">
        <v>34</v>
      </c>
      <c r="H3343" s="1011" t="s">
        <v>94</v>
      </c>
      <c r="I3343" s="1011" t="s">
        <v>2049</v>
      </c>
      <c r="J3343" s="1011" t="s">
        <v>1510</v>
      </c>
      <c r="K3343" s="1011" t="s">
        <v>1329</v>
      </c>
      <c r="L3343" s="1011" t="s">
        <v>47</v>
      </c>
      <c r="M3343" s="1011" t="s">
        <v>198</v>
      </c>
      <c r="N3343" s="1011">
        <v>320</v>
      </c>
      <c r="O3343" s="1011">
        <v>296</v>
      </c>
      <c r="P3343" s="1011">
        <v>9453</v>
      </c>
      <c r="Q3343" s="1011">
        <v>9031.0300000000007</v>
      </c>
      <c r="R3343" s="1011">
        <v>1939.13</v>
      </c>
      <c r="S3343" s="1011">
        <v>995.26727209000001</v>
      </c>
      <c r="T3343" s="1011">
        <v>0</v>
      </c>
      <c r="U3343" s="1011">
        <v>0</v>
      </c>
      <c r="V3343" s="1011">
        <v>1939.13</v>
      </c>
      <c r="W3343" s="1011" t="s">
        <v>1511</v>
      </c>
      <c r="X3343" s="1011" t="s">
        <v>1331</v>
      </c>
      <c r="Y3343" s="1011" t="s">
        <v>2050</v>
      </c>
      <c r="AA3343" s="1011" t="s">
        <v>2051</v>
      </c>
      <c r="AB3343" s="1011" t="s">
        <v>140</v>
      </c>
    </row>
    <row r="3344" spans="1:28" x14ac:dyDescent="0.25">
      <c r="A3344" s="1011">
        <v>3772456</v>
      </c>
      <c r="B3344" s="1011" t="s">
        <v>2526</v>
      </c>
      <c r="C3344" s="1011" t="s">
        <v>1326</v>
      </c>
      <c r="D3344" s="1011" t="s">
        <v>1</v>
      </c>
      <c r="E3344" s="1011" t="s">
        <v>135</v>
      </c>
      <c r="F3344" s="1011" t="s">
        <v>45</v>
      </c>
      <c r="G3344" s="1011" t="s">
        <v>45</v>
      </c>
      <c r="H3344" s="1011" t="s">
        <v>98</v>
      </c>
      <c r="I3344" s="1011" t="s">
        <v>2527</v>
      </c>
      <c r="J3344" s="1011" t="s">
        <v>1475</v>
      </c>
      <c r="K3344" s="1011" t="s">
        <v>1329</v>
      </c>
      <c r="L3344" s="1011" t="s">
        <v>47</v>
      </c>
      <c r="M3344" s="1011" t="s">
        <v>198</v>
      </c>
      <c r="N3344" s="1011">
        <v>376</v>
      </c>
      <c r="O3344" s="1011">
        <v>258</v>
      </c>
      <c r="P3344" s="1011">
        <v>15977.55</v>
      </c>
      <c r="Q3344" s="1011">
        <v>12163.87</v>
      </c>
      <c r="R3344" s="1011">
        <v>1761.6</v>
      </c>
      <c r="S3344" s="1011">
        <v>1619.71049586</v>
      </c>
      <c r="T3344" s="1011">
        <v>0</v>
      </c>
      <c r="U3344" s="1011">
        <v>0</v>
      </c>
      <c r="V3344" s="1011">
        <v>1761.6</v>
      </c>
      <c r="W3344" s="1011" t="s">
        <v>1476</v>
      </c>
      <c r="X3344" s="1011" t="s">
        <v>1331</v>
      </c>
      <c r="Y3344" s="1011" t="s">
        <v>2528</v>
      </c>
      <c r="AA3344" s="1011" t="s">
        <v>2529</v>
      </c>
      <c r="AB3344" s="1011" t="s">
        <v>140</v>
      </c>
    </row>
    <row r="3345" spans="1:28" x14ac:dyDescent="0.25">
      <c r="A3345" s="1011">
        <v>4004669</v>
      </c>
      <c r="B3345" s="1011" t="s">
        <v>2018</v>
      </c>
      <c r="C3345" s="1011" t="s">
        <v>1326</v>
      </c>
      <c r="D3345" s="1011" t="s">
        <v>1</v>
      </c>
      <c r="E3345" s="1011" t="s">
        <v>135</v>
      </c>
      <c r="F3345" s="1011" t="s">
        <v>34</v>
      </c>
      <c r="G3345" s="1011" t="s">
        <v>34</v>
      </c>
      <c r="H3345" s="1011" t="s">
        <v>94</v>
      </c>
      <c r="I3345" s="1011" t="s">
        <v>1688</v>
      </c>
      <c r="J3345" s="1011" t="s">
        <v>1416</v>
      </c>
      <c r="K3345" s="1011" t="s">
        <v>1329</v>
      </c>
      <c r="L3345" s="1011" t="s">
        <v>47</v>
      </c>
      <c r="M3345" s="1011" t="s">
        <v>198</v>
      </c>
      <c r="N3345" s="1011">
        <v>811.25</v>
      </c>
      <c r="O3345" s="1011">
        <v>482.25</v>
      </c>
      <c r="P3345" s="1011">
        <v>22985.25</v>
      </c>
      <c r="Q3345" s="1011">
        <v>15771.91</v>
      </c>
      <c r="R3345" s="1011">
        <v>2046.44</v>
      </c>
      <c r="S3345" s="1011">
        <v>2379.23851737</v>
      </c>
      <c r="T3345" s="1011">
        <v>0</v>
      </c>
      <c r="U3345" s="1011">
        <v>0</v>
      </c>
      <c r="V3345" s="1011">
        <v>2046.44</v>
      </c>
      <c r="W3345" s="1011" t="s">
        <v>1397</v>
      </c>
      <c r="X3345" s="1011" t="s">
        <v>1331</v>
      </c>
      <c r="Y3345" s="1011" t="s">
        <v>2019</v>
      </c>
      <c r="AA3345" s="1011" t="s">
        <v>2020</v>
      </c>
      <c r="AB3345" s="1011" t="s">
        <v>140</v>
      </c>
    </row>
    <row r="3346" spans="1:28" x14ac:dyDescent="0.25">
      <c r="A3346" s="1011">
        <v>53757365</v>
      </c>
      <c r="B3346" s="1011" t="s">
        <v>1616</v>
      </c>
      <c r="C3346" s="1011" t="s">
        <v>1326</v>
      </c>
      <c r="D3346" s="1011" t="s">
        <v>1</v>
      </c>
      <c r="E3346" s="1011" t="s">
        <v>135</v>
      </c>
      <c r="F3346" s="1011" t="s">
        <v>6</v>
      </c>
      <c r="G3346" s="1011" t="s">
        <v>6</v>
      </c>
      <c r="H3346" s="1011" t="s">
        <v>88</v>
      </c>
      <c r="I3346" s="1011" t="s">
        <v>1564</v>
      </c>
      <c r="J3346" s="1011" t="s">
        <v>1565</v>
      </c>
      <c r="K3346" s="1011" t="s">
        <v>1329</v>
      </c>
      <c r="L3346" s="1011" t="s">
        <v>47</v>
      </c>
      <c r="M3346" s="1011" t="s">
        <v>198</v>
      </c>
      <c r="N3346" s="1011">
        <v>37</v>
      </c>
      <c r="O3346" s="1011">
        <v>5</v>
      </c>
      <c r="P3346" s="1011">
        <v>480</v>
      </c>
      <c r="Q3346" s="1011">
        <v>1934.41</v>
      </c>
      <c r="R3346" s="1011">
        <v>122.05</v>
      </c>
      <c r="S3346" s="1011">
        <v>97.389143180000005</v>
      </c>
      <c r="T3346" s="1011">
        <v>0</v>
      </c>
      <c r="U3346" s="1011">
        <v>0</v>
      </c>
      <c r="V3346" s="1011">
        <v>122.05</v>
      </c>
      <c r="W3346" s="1011" t="s">
        <v>65</v>
      </c>
      <c r="X3346" s="1011" t="s">
        <v>1331</v>
      </c>
      <c r="Y3346" s="1011" t="s">
        <v>1617</v>
      </c>
      <c r="AA3346" s="1011" t="s">
        <v>1618</v>
      </c>
      <c r="AB3346" s="1011" t="s">
        <v>140</v>
      </c>
    </row>
    <row r="3347" spans="1:28" x14ac:dyDescent="0.25">
      <c r="A3347" s="1011">
        <v>43990860</v>
      </c>
      <c r="B3347" s="1011" t="s">
        <v>2399</v>
      </c>
      <c r="C3347" s="1011" t="s">
        <v>1326</v>
      </c>
      <c r="D3347" s="1011" t="s">
        <v>1</v>
      </c>
      <c r="E3347" s="1011" t="s">
        <v>135</v>
      </c>
      <c r="F3347" s="1011" t="s">
        <v>20</v>
      </c>
      <c r="G3347" s="1011" t="s">
        <v>20</v>
      </c>
      <c r="H3347" s="1011" t="s">
        <v>88</v>
      </c>
      <c r="I3347" s="1011" t="s">
        <v>2113</v>
      </c>
      <c r="J3347" s="1011" t="s">
        <v>2114</v>
      </c>
      <c r="K3347" s="1011" t="s">
        <v>1329</v>
      </c>
      <c r="L3347" s="1011" t="s">
        <v>47</v>
      </c>
      <c r="M3347" s="1011" t="s">
        <v>198</v>
      </c>
      <c r="N3347" s="1011">
        <v>216.4</v>
      </c>
      <c r="O3347" s="1011">
        <v>210.4</v>
      </c>
      <c r="P3347" s="1011">
        <v>2244</v>
      </c>
      <c r="Q3347" s="1011">
        <v>11560.85</v>
      </c>
      <c r="R3347" s="1011">
        <v>1551.13</v>
      </c>
      <c r="S3347" s="1011">
        <v>1164.7217000000001</v>
      </c>
      <c r="T3347" s="1011">
        <v>0</v>
      </c>
      <c r="U3347" s="1011">
        <v>0</v>
      </c>
      <c r="V3347" s="1011">
        <v>1551.13</v>
      </c>
      <c r="W3347" s="1011" t="s">
        <v>2115</v>
      </c>
      <c r="X3347" s="1011" t="s">
        <v>1331</v>
      </c>
      <c r="Y3347" s="1011" t="s">
        <v>2400</v>
      </c>
      <c r="AA3347" s="1011" t="s">
        <v>2401</v>
      </c>
      <c r="AB3347" s="1011" t="s">
        <v>140</v>
      </c>
    </row>
    <row r="3348" spans="1:28" x14ac:dyDescent="0.25">
      <c r="A3348" s="1011">
        <v>34129312</v>
      </c>
      <c r="B3348" s="1011" t="s">
        <v>1625</v>
      </c>
      <c r="C3348" s="1011" t="s">
        <v>1326</v>
      </c>
      <c r="D3348" s="1011" t="s">
        <v>1</v>
      </c>
      <c r="E3348" s="1011" t="s">
        <v>135</v>
      </c>
      <c r="F3348" s="1011" t="s">
        <v>14</v>
      </c>
      <c r="G3348" s="1011" t="s">
        <v>14</v>
      </c>
      <c r="H3348" s="1011" t="s">
        <v>95</v>
      </c>
      <c r="I3348" s="1011" t="s">
        <v>1626</v>
      </c>
      <c r="J3348" s="1011" t="s">
        <v>1481</v>
      </c>
      <c r="K3348" s="1011" t="s">
        <v>1329</v>
      </c>
      <c r="L3348" s="1011" t="s">
        <v>47</v>
      </c>
      <c r="M3348" s="1011" t="s">
        <v>198</v>
      </c>
      <c r="N3348" s="1011">
        <v>95</v>
      </c>
      <c r="O3348" s="1011">
        <v>93</v>
      </c>
      <c r="P3348" s="1011">
        <v>780.72</v>
      </c>
      <c r="Q3348" s="1011">
        <v>2033.18</v>
      </c>
      <c r="R3348" s="1011">
        <v>-218.81386111</v>
      </c>
      <c r="S3348" s="1011">
        <v>935.99698467999997</v>
      </c>
      <c r="T3348" s="1011">
        <v>-5.3861109999999997E-2</v>
      </c>
      <c r="U3348" s="1011">
        <v>0</v>
      </c>
      <c r="V3348" s="1011">
        <v>-218.76</v>
      </c>
      <c r="W3348" s="1011" t="s">
        <v>1482</v>
      </c>
      <c r="X3348" s="1011" t="s">
        <v>1331</v>
      </c>
      <c r="Y3348" s="1011" t="s">
        <v>1627</v>
      </c>
      <c r="AA3348" s="1011" t="s">
        <v>1628</v>
      </c>
      <c r="AB3348" s="1011" t="s">
        <v>140</v>
      </c>
    </row>
    <row r="3349" spans="1:28" x14ac:dyDescent="0.25">
      <c r="A3349" s="1011">
        <v>23757057</v>
      </c>
      <c r="B3349" s="1011" t="s">
        <v>2307</v>
      </c>
      <c r="C3349" s="1011" t="s">
        <v>1326</v>
      </c>
      <c r="D3349" s="1011" t="s">
        <v>1</v>
      </c>
      <c r="E3349" s="1011" t="s">
        <v>135</v>
      </c>
      <c r="F3349" s="1011" t="s">
        <v>20</v>
      </c>
      <c r="G3349" s="1011" t="s">
        <v>20</v>
      </c>
      <c r="H3349" s="1011" t="s">
        <v>90</v>
      </c>
      <c r="I3349" s="1011" t="s">
        <v>1810</v>
      </c>
      <c r="J3349" s="1011" t="s">
        <v>1811</v>
      </c>
      <c r="K3349" s="1011" t="s">
        <v>1329</v>
      </c>
      <c r="L3349" s="1011" t="s">
        <v>47</v>
      </c>
      <c r="M3349" s="1011" t="s">
        <v>198</v>
      </c>
      <c r="N3349" s="1011">
        <v>414</v>
      </c>
      <c r="O3349" s="1011">
        <v>414</v>
      </c>
      <c r="P3349" s="1011">
        <v>16020</v>
      </c>
      <c r="Q3349" s="1011">
        <v>17434.62</v>
      </c>
      <c r="R3349" s="1011">
        <v>-1442.93</v>
      </c>
      <c r="S3349" s="1011">
        <v>2721.3849581600002</v>
      </c>
      <c r="T3349" s="1011">
        <v>0</v>
      </c>
      <c r="U3349" s="1011">
        <v>0</v>
      </c>
      <c r="V3349" s="1011">
        <v>-1442.93</v>
      </c>
      <c r="W3349" s="1011" t="s">
        <v>1812</v>
      </c>
      <c r="X3349" s="1011" t="s">
        <v>1331</v>
      </c>
      <c r="Y3349" s="1011" t="s">
        <v>2308</v>
      </c>
      <c r="AA3349" s="1011" t="s">
        <v>2309</v>
      </c>
      <c r="AB3349" s="1011" t="s">
        <v>140</v>
      </c>
    </row>
    <row r="3350" spans="1:28" x14ac:dyDescent="0.25">
      <c r="A3350" s="1011">
        <v>3754595</v>
      </c>
      <c r="B3350" s="1011" t="s">
        <v>2199</v>
      </c>
      <c r="C3350" s="1011" t="s">
        <v>1326</v>
      </c>
      <c r="D3350" s="1011" t="s">
        <v>1</v>
      </c>
      <c r="E3350" s="1011" t="s">
        <v>135</v>
      </c>
      <c r="F3350" s="1011" t="s">
        <v>11</v>
      </c>
      <c r="G3350" s="1011" t="s">
        <v>11</v>
      </c>
      <c r="H3350" s="1011" t="s">
        <v>100</v>
      </c>
      <c r="I3350" s="1011" t="s">
        <v>2200</v>
      </c>
      <c r="J3350" s="1011" t="s">
        <v>1544</v>
      </c>
      <c r="K3350" s="1011" t="s">
        <v>1329</v>
      </c>
      <c r="L3350" s="1011" t="s">
        <v>47</v>
      </c>
      <c r="M3350" s="1011" t="s">
        <v>198</v>
      </c>
      <c r="N3350" s="1011">
        <v>66</v>
      </c>
      <c r="O3350" s="1011">
        <v>66</v>
      </c>
      <c r="P3350" s="1011">
        <v>1320</v>
      </c>
      <c r="Q3350" s="1011">
        <v>3267.15</v>
      </c>
      <c r="R3350" s="1011">
        <v>464.39</v>
      </c>
      <c r="S3350" s="1011">
        <v>382.44010538999999</v>
      </c>
      <c r="T3350" s="1011">
        <v>0</v>
      </c>
      <c r="U3350" s="1011">
        <v>0</v>
      </c>
      <c r="V3350" s="1011">
        <v>464.39</v>
      </c>
      <c r="W3350" s="1011" t="s">
        <v>1545</v>
      </c>
      <c r="X3350" s="1011" t="s">
        <v>1331</v>
      </c>
      <c r="Y3350" s="1011" t="s">
        <v>2201</v>
      </c>
      <c r="AA3350" s="1011" t="s">
        <v>2202</v>
      </c>
      <c r="AB3350" s="1011" t="s">
        <v>140</v>
      </c>
    </row>
    <row r="3351" spans="1:28" x14ac:dyDescent="0.25">
      <c r="A3351" s="1011">
        <v>44097343</v>
      </c>
      <c r="B3351" s="1011" t="s">
        <v>1686</v>
      </c>
      <c r="C3351" s="1011" t="s">
        <v>417</v>
      </c>
      <c r="D3351" s="1011" t="s">
        <v>113</v>
      </c>
      <c r="E3351" s="1011" t="s">
        <v>135</v>
      </c>
      <c r="F3351" s="1011" t="s">
        <v>267</v>
      </c>
      <c r="G3351" s="1011" t="s">
        <v>1687</v>
      </c>
      <c r="H3351" s="1011" t="s">
        <v>99</v>
      </c>
      <c r="I3351" s="1011" t="s">
        <v>1688</v>
      </c>
      <c r="J3351" s="1011" t="s">
        <v>1416</v>
      </c>
      <c r="K3351" s="1011" t="s">
        <v>1329</v>
      </c>
      <c r="L3351" s="1011" t="s">
        <v>47</v>
      </c>
      <c r="M3351" s="1011" t="s">
        <v>198</v>
      </c>
      <c r="N3351" s="1011">
        <v>328</v>
      </c>
      <c r="O3351" s="1011">
        <v>328</v>
      </c>
      <c r="P3351" s="1011">
        <v>9651</v>
      </c>
      <c r="Q3351" s="1011">
        <v>15630.2</v>
      </c>
      <c r="R3351" s="1011">
        <v>3815.96</v>
      </c>
      <c r="S3351" s="1011">
        <v>1449.4513672999999</v>
      </c>
      <c r="T3351" s="1011">
        <v>0</v>
      </c>
      <c r="U3351" s="1011">
        <v>0</v>
      </c>
      <c r="V3351" s="1011">
        <v>3815.96</v>
      </c>
      <c r="W3351" s="1011" t="s">
        <v>1397</v>
      </c>
      <c r="X3351" s="1011" t="s">
        <v>1331</v>
      </c>
      <c r="Y3351" s="1011" t="s">
        <v>1689</v>
      </c>
      <c r="AA3351" s="1011" t="s">
        <v>1690</v>
      </c>
      <c r="AB3351" s="1011" t="s">
        <v>140</v>
      </c>
    </row>
    <row r="3352" spans="1:28" x14ac:dyDescent="0.25">
      <c r="A3352" s="1011">
        <v>53980132</v>
      </c>
      <c r="B3352" s="1011" t="s">
        <v>1563</v>
      </c>
      <c r="C3352" s="1011" t="s">
        <v>1326</v>
      </c>
      <c r="D3352" s="1011" t="s">
        <v>1</v>
      </c>
      <c r="E3352" s="1011" t="s">
        <v>135</v>
      </c>
      <c r="F3352" s="1011" t="s">
        <v>20</v>
      </c>
      <c r="G3352" s="1011" t="s">
        <v>20</v>
      </c>
      <c r="H3352" s="1011" t="s">
        <v>529</v>
      </c>
      <c r="I3352" s="1011" t="s">
        <v>1564</v>
      </c>
      <c r="J3352" s="1011" t="s">
        <v>1565</v>
      </c>
      <c r="K3352" s="1011" t="s">
        <v>1329</v>
      </c>
      <c r="L3352" s="1011" t="s">
        <v>47</v>
      </c>
      <c r="M3352" s="1011" t="s">
        <v>198</v>
      </c>
      <c r="N3352" s="1011">
        <v>144</v>
      </c>
      <c r="O3352" s="1011">
        <v>109</v>
      </c>
      <c r="P3352" s="1011">
        <v>9899.27</v>
      </c>
      <c r="Q3352" s="1011">
        <v>36007.18</v>
      </c>
      <c r="R3352" s="1011">
        <v>2868.4620997799998</v>
      </c>
      <c r="S3352" s="1011">
        <v>1458.16031305</v>
      </c>
      <c r="T3352" s="1011">
        <v>1.1420997799999999</v>
      </c>
      <c r="U3352" s="1011">
        <v>0</v>
      </c>
      <c r="V3352" s="1011">
        <v>2867.32</v>
      </c>
      <c r="W3352" s="1011" t="s">
        <v>65</v>
      </c>
      <c r="X3352" s="1011" t="s">
        <v>1331</v>
      </c>
      <c r="Y3352" s="1011" t="s">
        <v>1566</v>
      </c>
      <c r="AA3352" s="1011" t="s">
        <v>1567</v>
      </c>
      <c r="AB3352" s="1011" t="s">
        <v>140</v>
      </c>
    </row>
    <row r="3353" spans="1:28" x14ac:dyDescent="0.25">
      <c r="A3353" s="1011">
        <v>4179792</v>
      </c>
      <c r="B3353" s="1011" t="s">
        <v>1890</v>
      </c>
      <c r="C3353" s="1011" t="s">
        <v>1326</v>
      </c>
      <c r="D3353" s="1011" t="s">
        <v>1</v>
      </c>
      <c r="E3353" s="1011" t="s">
        <v>135</v>
      </c>
      <c r="F3353" s="1011" t="s">
        <v>69</v>
      </c>
      <c r="G3353" s="1011" t="s">
        <v>69</v>
      </c>
      <c r="H3353" s="1011" t="s">
        <v>529</v>
      </c>
      <c r="I3353" s="1011" t="s">
        <v>1891</v>
      </c>
      <c r="J3353" s="1011" t="s">
        <v>1892</v>
      </c>
      <c r="K3353" s="1011" t="s">
        <v>1329</v>
      </c>
      <c r="L3353" s="1011" t="s">
        <v>47</v>
      </c>
      <c r="M3353" s="1011" t="s">
        <v>198</v>
      </c>
      <c r="N3353" s="1011">
        <v>154</v>
      </c>
      <c r="O3353" s="1011">
        <v>119</v>
      </c>
      <c r="P3353" s="1011">
        <v>4477.72</v>
      </c>
      <c r="Q3353" s="1011">
        <v>37935.71</v>
      </c>
      <c r="R3353" s="1011">
        <v>4194.5185351199998</v>
      </c>
      <c r="S3353" s="1011">
        <v>578.82937935999996</v>
      </c>
      <c r="T3353" s="1011">
        <v>5.9285351200000003</v>
      </c>
      <c r="U3353" s="1011">
        <v>0</v>
      </c>
      <c r="V3353" s="1011">
        <v>4188.59</v>
      </c>
      <c r="W3353" s="1011" t="s">
        <v>1893</v>
      </c>
      <c r="X3353" s="1011" t="s">
        <v>1331</v>
      </c>
      <c r="Y3353" s="1011" t="s">
        <v>1894</v>
      </c>
      <c r="AA3353" s="1011" t="s">
        <v>1895</v>
      </c>
      <c r="AB3353" s="1011" t="s">
        <v>140</v>
      </c>
    </row>
    <row r="3354" spans="1:28" x14ac:dyDescent="0.25">
      <c r="A3354" s="1011">
        <v>4162996</v>
      </c>
      <c r="B3354" s="1011" t="s">
        <v>1473</v>
      </c>
      <c r="C3354" s="1011" t="s">
        <v>1326</v>
      </c>
      <c r="D3354" s="1011" t="s">
        <v>1</v>
      </c>
      <c r="E3354" s="1011" t="s">
        <v>135</v>
      </c>
      <c r="F3354" s="1011" t="s">
        <v>34</v>
      </c>
      <c r="G3354" s="1011" t="s">
        <v>34</v>
      </c>
      <c r="H3354" s="1011" t="s">
        <v>99</v>
      </c>
      <c r="I3354" s="1011" t="s">
        <v>1474</v>
      </c>
      <c r="J3354" s="1011" t="s">
        <v>1475</v>
      </c>
      <c r="K3354" s="1011" t="s">
        <v>1329</v>
      </c>
      <c r="L3354" s="1011" t="s">
        <v>47</v>
      </c>
      <c r="M3354" s="1011" t="s">
        <v>198</v>
      </c>
      <c r="N3354" s="1011">
        <v>124</v>
      </c>
      <c r="O3354" s="1011">
        <v>115</v>
      </c>
      <c r="P3354" s="1011">
        <v>2500</v>
      </c>
      <c r="Q3354" s="1011">
        <v>4798.3100000000004</v>
      </c>
      <c r="R3354" s="1011">
        <v>570.58000000000004</v>
      </c>
      <c r="S3354" s="1011">
        <v>1244.4044677500001</v>
      </c>
      <c r="T3354" s="1011">
        <v>0</v>
      </c>
      <c r="U3354" s="1011">
        <v>0</v>
      </c>
      <c r="V3354" s="1011">
        <v>570.58000000000004</v>
      </c>
      <c r="W3354" s="1011" t="s">
        <v>1476</v>
      </c>
      <c r="X3354" s="1011" t="s">
        <v>1331</v>
      </c>
      <c r="Y3354" s="1011" t="s">
        <v>1477</v>
      </c>
      <c r="AA3354" s="1011" t="s">
        <v>1478</v>
      </c>
      <c r="AB3354" s="1011" t="s">
        <v>140</v>
      </c>
    </row>
    <row r="3355" spans="1:28" x14ac:dyDescent="0.25">
      <c r="A3355" s="1011">
        <v>64116148</v>
      </c>
      <c r="B3355" s="1011" t="s">
        <v>1731</v>
      </c>
      <c r="C3355" s="1011" t="s">
        <v>1326</v>
      </c>
      <c r="D3355" s="1011" t="s">
        <v>1</v>
      </c>
      <c r="E3355" s="1011" t="s">
        <v>135</v>
      </c>
      <c r="F3355" s="1011" t="s">
        <v>11</v>
      </c>
      <c r="G3355" s="1011" t="s">
        <v>11</v>
      </c>
      <c r="H3355" s="1011" t="s">
        <v>92</v>
      </c>
      <c r="I3355" s="1011" t="s">
        <v>1732</v>
      </c>
      <c r="J3355" s="1011" t="s">
        <v>1360</v>
      </c>
      <c r="K3355" s="1011" t="s">
        <v>1329</v>
      </c>
      <c r="L3355" s="1011" t="s">
        <v>47</v>
      </c>
      <c r="M3355" s="1011" t="s">
        <v>198</v>
      </c>
      <c r="N3355" s="1011">
        <v>141.75</v>
      </c>
      <c r="O3355" s="1011">
        <v>138.75</v>
      </c>
      <c r="P3355" s="1011">
        <v>4626.2</v>
      </c>
      <c r="Q3355" s="1011">
        <v>3649.2</v>
      </c>
      <c r="R3355" s="1011">
        <v>356.27</v>
      </c>
      <c r="S3355" s="1011">
        <v>606.9636405</v>
      </c>
      <c r="T3355" s="1011">
        <v>0</v>
      </c>
      <c r="U3355" s="1011">
        <v>62.7</v>
      </c>
      <c r="V3355" s="1011">
        <v>418.97</v>
      </c>
      <c r="W3355" s="1011" t="s">
        <v>1361</v>
      </c>
      <c r="X3355" s="1011" t="s">
        <v>1331</v>
      </c>
      <c r="Y3355" s="1011" t="s">
        <v>1733</v>
      </c>
      <c r="AA3355" s="1011" t="s">
        <v>1734</v>
      </c>
      <c r="AB3355" s="1011" t="s">
        <v>140</v>
      </c>
    </row>
    <row r="3356" spans="1:28" x14ac:dyDescent="0.25">
      <c r="A3356" s="1011">
        <v>84218171</v>
      </c>
      <c r="B3356" s="1011" t="s">
        <v>2388</v>
      </c>
      <c r="C3356" s="1011" t="s">
        <v>1326</v>
      </c>
      <c r="D3356" s="1011" t="s">
        <v>113</v>
      </c>
      <c r="E3356" s="1011" t="s">
        <v>135</v>
      </c>
      <c r="F3356" s="1011" t="s">
        <v>267</v>
      </c>
      <c r="G3356" s="1011" t="s">
        <v>1687</v>
      </c>
      <c r="H3356" s="1011" t="s">
        <v>90</v>
      </c>
      <c r="I3356" s="1011" t="s">
        <v>2389</v>
      </c>
      <c r="J3356" s="1011" t="s">
        <v>1817</v>
      </c>
      <c r="K3356" s="1011" t="s">
        <v>1329</v>
      </c>
      <c r="L3356" s="1011" t="s">
        <v>47</v>
      </c>
      <c r="M3356" s="1011" t="s">
        <v>198</v>
      </c>
      <c r="N3356" s="1011">
        <v>244</v>
      </c>
      <c r="O3356" s="1011">
        <v>223</v>
      </c>
      <c r="P3356" s="1011">
        <v>6529.74</v>
      </c>
      <c r="Q3356" s="1011">
        <v>16209.22</v>
      </c>
      <c r="R3356" s="1011">
        <v>2057</v>
      </c>
      <c r="S3356" s="1011">
        <v>1308.6495277700001</v>
      </c>
      <c r="T3356" s="1011">
        <v>0</v>
      </c>
      <c r="U3356" s="1011">
        <v>0</v>
      </c>
      <c r="V3356" s="1011">
        <v>2057</v>
      </c>
      <c r="W3356" s="1011" t="s">
        <v>1818</v>
      </c>
      <c r="X3356" s="1011" t="s">
        <v>1331</v>
      </c>
      <c r="Y3356" s="1011" t="s">
        <v>2390</v>
      </c>
      <c r="AA3356" s="1011" t="s">
        <v>2391</v>
      </c>
      <c r="AB3356" s="1011" t="s">
        <v>140</v>
      </c>
    </row>
    <row r="3357" spans="1:28" x14ac:dyDescent="0.25">
      <c r="A3357" s="1011">
        <v>24223216</v>
      </c>
      <c r="B3357" s="1011" t="s">
        <v>2523</v>
      </c>
      <c r="C3357" s="1011" t="s">
        <v>1326</v>
      </c>
      <c r="D3357" s="1011" t="s">
        <v>1</v>
      </c>
      <c r="E3357" s="1011" t="s">
        <v>135</v>
      </c>
      <c r="F3357" s="1011" t="s">
        <v>34</v>
      </c>
      <c r="G3357" s="1011" t="s">
        <v>34</v>
      </c>
      <c r="H3357" s="1011" t="s">
        <v>98</v>
      </c>
      <c r="I3357" s="1011" t="s">
        <v>2113</v>
      </c>
      <c r="J3357" s="1011" t="s">
        <v>2114</v>
      </c>
      <c r="K3357" s="1011" t="s">
        <v>1329</v>
      </c>
      <c r="L3357" s="1011" t="s">
        <v>47</v>
      </c>
      <c r="M3357" s="1011" t="s">
        <v>198</v>
      </c>
      <c r="N3357" s="1011">
        <v>83</v>
      </c>
      <c r="O3357" s="1011">
        <v>77</v>
      </c>
      <c r="P3357" s="1011">
        <v>1958.55</v>
      </c>
      <c r="Q3357" s="1011">
        <v>3220.66</v>
      </c>
      <c r="R3357" s="1011">
        <v>792.77</v>
      </c>
      <c r="S3357" s="1011">
        <v>373.05042058999999</v>
      </c>
      <c r="T3357" s="1011">
        <v>0</v>
      </c>
      <c r="U3357" s="1011">
        <v>0</v>
      </c>
      <c r="V3357" s="1011">
        <v>792.77</v>
      </c>
      <c r="W3357" s="1011" t="s">
        <v>2115</v>
      </c>
      <c r="X3357" s="1011" t="s">
        <v>1331</v>
      </c>
      <c r="Y3357" s="1011" t="s">
        <v>2524</v>
      </c>
      <c r="AA3357" s="1011" t="s">
        <v>2525</v>
      </c>
      <c r="AB3357" s="1011" t="s">
        <v>140</v>
      </c>
    </row>
    <row r="3358" spans="1:28" x14ac:dyDescent="0.25">
      <c r="A3358" s="1011">
        <v>93797231</v>
      </c>
      <c r="B3358" s="1011" t="s">
        <v>1497</v>
      </c>
      <c r="C3358" s="1011" t="s">
        <v>1326</v>
      </c>
      <c r="D3358" s="1011" t="s">
        <v>1</v>
      </c>
      <c r="E3358" s="1011" t="s">
        <v>135</v>
      </c>
      <c r="F3358" s="1011" t="s">
        <v>11</v>
      </c>
      <c r="G3358" s="1011" t="s">
        <v>11</v>
      </c>
      <c r="H3358" s="1011" t="s">
        <v>104</v>
      </c>
      <c r="I3358" s="1011" t="s">
        <v>1498</v>
      </c>
      <c r="J3358" s="1011" t="s">
        <v>1499</v>
      </c>
      <c r="K3358" s="1011" t="s">
        <v>1329</v>
      </c>
      <c r="L3358" s="1011" t="s">
        <v>47</v>
      </c>
      <c r="M3358" s="1011" t="s">
        <v>198</v>
      </c>
      <c r="N3358" s="1011">
        <v>38</v>
      </c>
      <c r="O3358" s="1011">
        <v>38</v>
      </c>
      <c r="P3358" s="1011">
        <v>1291.24</v>
      </c>
      <c r="Q3358" s="1011">
        <v>1172.6500000000001</v>
      </c>
      <c r="R3358" s="1011">
        <v>365.39</v>
      </c>
      <c r="S3358" s="1011">
        <v>91.545902799999993</v>
      </c>
      <c r="T3358" s="1011">
        <v>0</v>
      </c>
      <c r="U3358" s="1011">
        <v>0</v>
      </c>
      <c r="V3358" s="1011">
        <v>365.39</v>
      </c>
      <c r="W3358" s="1011" t="s">
        <v>1361</v>
      </c>
      <c r="X3358" s="1011" t="s">
        <v>1331</v>
      </c>
      <c r="Y3358" s="1011" t="s">
        <v>1500</v>
      </c>
      <c r="AA3358" s="1011" t="s">
        <v>1501</v>
      </c>
      <c r="AB3358" s="1011" t="s">
        <v>140</v>
      </c>
    </row>
    <row r="3359" spans="1:28" x14ac:dyDescent="0.25">
      <c r="A3359" s="1011">
        <v>43941970</v>
      </c>
      <c r="B3359" s="1011" t="s">
        <v>1789</v>
      </c>
      <c r="C3359" s="1011" t="s">
        <v>1326</v>
      </c>
      <c r="D3359" s="1011" t="s">
        <v>1</v>
      </c>
      <c r="E3359" s="1011" t="s">
        <v>135</v>
      </c>
      <c r="F3359" s="1011" t="s">
        <v>38</v>
      </c>
      <c r="G3359" s="1011" t="s">
        <v>38</v>
      </c>
      <c r="H3359" s="1011" t="s">
        <v>90</v>
      </c>
      <c r="I3359" s="1011" t="s">
        <v>1579</v>
      </c>
      <c r="J3359" s="1011" t="s">
        <v>1396</v>
      </c>
      <c r="K3359" s="1011" t="s">
        <v>1329</v>
      </c>
      <c r="L3359" s="1011" t="s">
        <v>47</v>
      </c>
      <c r="M3359" s="1011" t="s">
        <v>198</v>
      </c>
      <c r="N3359" s="1011">
        <v>154</v>
      </c>
      <c r="O3359" s="1011">
        <v>154</v>
      </c>
      <c r="P3359" s="1011">
        <v>5800</v>
      </c>
      <c r="Q3359" s="1011">
        <v>5908.03</v>
      </c>
      <c r="R3359" s="1011">
        <v>-449.27</v>
      </c>
      <c r="S3359" s="1011">
        <v>990.75812001999998</v>
      </c>
      <c r="T3359" s="1011">
        <v>0</v>
      </c>
      <c r="U3359" s="1011">
        <v>0</v>
      </c>
      <c r="V3359" s="1011">
        <v>-449.27</v>
      </c>
      <c r="W3359" s="1011" t="s">
        <v>1397</v>
      </c>
      <c r="X3359" s="1011" t="s">
        <v>1331</v>
      </c>
      <c r="Y3359" s="1011" t="s">
        <v>1790</v>
      </c>
      <c r="AA3359" s="1011" t="s">
        <v>1791</v>
      </c>
      <c r="AB3359" s="1011" t="s">
        <v>140</v>
      </c>
    </row>
    <row r="3360" spans="1:28" x14ac:dyDescent="0.25">
      <c r="A3360" s="1011">
        <v>63996508</v>
      </c>
      <c r="B3360" s="1011" t="s">
        <v>2508</v>
      </c>
      <c r="C3360" s="1011" t="s">
        <v>1326</v>
      </c>
      <c r="D3360" s="1011" t="s">
        <v>1</v>
      </c>
      <c r="E3360" s="1011" t="s">
        <v>135</v>
      </c>
      <c r="F3360" s="1011" t="s">
        <v>14</v>
      </c>
      <c r="G3360" s="1011" t="s">
        <v>14</v>
      </c>
      <c r="H3360" s="1011" t="s">
        <v>1394</v>
      </c>
      <c r="I3360" s="1011" t="s">
        <v>1873</v>
      </c>
      <c r="J3360" s="1011" t="s">
        <v>1874</v>
      </c>
      <c r="K3360" s="1011" t="s">
        <v>1329</v>
      </c>
      <c r="L3360" s="1011" t="s">
        <v>47</v>
      </c>
      <c r="M3360" s="1011" t="s">
        <v>198</v>
      </c>
      <c r="N3360" s="1011">
        <v>0</v>
      </c>
      <c r="O3360" s="1011">
        <v>0</v>
      </c>
      <c r="P3360" s="1011">
        <v>0</v>
      </c>
      <c r="Q3360" s="1011">
        <v>0</v>
      </c>
      <c r="R3360" s="1011">
        <v>0</v>
      </c>
      <c r="S3360" s="1011">
        <v>0</v>
      </c>
      <c r="T3360" s="1011">
        <v>0</v>
      </c>
      <c r="U3360" s="1011">
        <v>0</v>
      </c>
      <c r="V3360" s="1011">
        <v>0</v>
      </c>
      <c r="W3360" s="1011" t="s">
        <v>1875</v>
      </c>
      <c r="X3360" s="1011" t="s">
        <v>1331</v>
      </c>
      <c r="Y3360" s="1011" t="s">
        <v>2509</v>
      </c>
      <c r="AA3360" s="1011" t="s">
        <v>2510</v>
      </c>
      <c r="AB3360" s="1011" t="s">
        <v>140</v>
      </c>
    </row>
    <row r="3361" spans="1:28" x14ac:dyDescent="0.25">
      <c r="A3361" s="1011">
        <v>73756652</v>
      </c>
      <c r="B3361" s="1011" t="s">
        <v>2237</v>
      </c>
      <c r="C3361" s="1011" t="s">
        <v>1326</v>
      </c>
      <c r="D3361" s="1011" t="s">
        <v>1</v>
      </c>
      <c r="E3361" s="1011" t="s">
        <v>135</v>
      </c>
      <c r="F3361" s="1011" t="s">
        <v>6</v>
      </c>
      <c r="G3361" s="1011" t="s">
        <v>6</v>
      </c>
      <c r="H3361" s="1011" t="s">
        <v>101</v>
      </c>
      <c r="I3361" s="1011" t="s">
        <v>2238</v>
      </c>
      <c r="J3361" s="1011" t="s">
        <v>1755</v>
      </c>
      <c r="K3361" s="1011" t="s">
        <v>1329</v>
      </c>
      <c r="L3361" s="1011" t="s">
        <v>47</v>
      </c>
      <c r="M3361" s="1011" t="s">
        <v>198</v>
      </c>
      <c r="N3361" s="1011">
        <v>9.0001999999999995</v>
      </c>
      <c r="O3361" s="1011">
        <v>8.0001999999999995</v>
      </c>
      <c r="P3361" s="1011">
        <v>351</v>
      </c>
      <c r="Q3361" s="1011">
        <v>570.65</v>
      </c>
      <c r="R3361" s="1011">
        <v>159.91999999999999</v>
      </c>
      <c r="S3361" s="1011">
        <v>111.71218985</v>
      </c>
      <c r="T3361" s="1011">
        <v>0</v>
      </c>
      <c r="U3361" s="1011">
        <v>0</v>
      </c>
      <c r="V3361" s="1011">
        <v>159.91999999999999</v>
      </c>
      <c r="W3361" s="1011" t="s">
        <v>1361</v>
      </c>
      <c r="X3361" s="1011" t="s">
        <v>1331</v>
      </c>
      <c r="Y3361" s="1011" t="s">
        <v>2239</v>
      </c>
      <c r="AA3361" s="1011" t="s">
        <v>2240</v>
      </c>
      <c r="AB3361" s="1011" t="s">
        <v>140</v>
      </c>
    </row>
    <row r="3362" spans="1:28" x14ac:dyDescent="0.25">
      <c r="A3362" s="1011">
        <v>53757365</v>
      </c>
      <c r="B3362" s="1011" t="s">
        <v>1616</v>
      </c>
      <c r="C3362" s="1011" t="s">
        <v>1326</v>
      </c>
      <c r="D3362" s="1011" t="s">
        <v>1</v>
      </c>
      <c r="E3362" s="1011" t="s">
        <v>135</v>
      </c>
      <c r="F3362" s="1011" t="s">
        <v>6</v>
      </c>
      <c r="G3362" s="1011" t="s">
        <v>6</v>
      </c>
      <c r="H3362" s="1011" t="s">
        <v>529</v>
      </c>
      <c r="I3362" s="1011" t="s">
        <v>1564</v>
      </c>
      <c r="J3362" s="1011" t="s">
        <v>1565</v>
      </c>
      <c r="K3362" s="1011" t="s">
        <v>1329</v>
      </c>
      <c r="L3362" s="1011" t="s">
        <v>47</v>
      </c>
      <c r="M3362" s="1011" t="s">
        <v>198</v>
      </c>
      <c r="N3362" s="1011">
        <v>41</v>
      </c>
      <c r="O3362" s="1011">
        <v>3</v>
      </c>
      <c r="P3362" s="1011">
        <v>2983.09</v>
      </c>
      <c r="Q3362" s="1011">
        <v>18498.98</v>
      </c>
      <c r="R3362" s="1011">
        <v>1532.0875395400001</v>
      </c>
      <c r="S3362" s="1011">
        <v>361.45621560000001</v>
      </c>
      <c r="T3362" s="1011">
        <v>4.7675395399999996</v>
      </c>
      <c r="U3362" s="1011">
        <v>0</v>
      </c>
      <c r="V3362" s="1011">
        <v>1527.32</v>
      </c>
      <c r="W3362" s="1011" t="s">
        <v>65</v>
      </c>
      <c r="X3362" s="1011" t="s">
        <v>1331</v>
      </c>
      <c r="Y3362" s="1011" t="s">
        <v>1617</v>
      </c>
      <c r="AA3362" s="1011" t="s">
        <v>1618</v>
      </c>
      <c r="AB3362" s="1011" t="s">
        <v>140</v>
      </c>
    </row>
    <row r="3363" spans="1:28" x14ac:dyDescent="0.25">
      <c r="A3363" s="1011">
        <v>54122478</v>
      </c>
      <c r="B3363" s="1011" t="s">
        <v>1722</v>
      </c>
      <c r="C3363" s="1011" t="s">
        <v>1326</v>
      </c>
      <c r="D3363" s="1011" t="s">
        <v>1</v>
      </c>
      <c r="E3363" s="1011" t="s">
        <v>135</v>
      </c>
      <c r="F3363" s="1011" t="s">
        <v>34</v>
      </c>
      <c r="G3363" s="1011" t="s">
        <v>34</v>
      </c>
      <c r="H3363" s="1011" t="s">
        <v>88</v>
      </c>
      <c r="I3363" s="1011" t="s">
        <v>1662</v>
      </c>
      <c r="J3363" s="1011" t="s">
        <v>1663</v>
      </c>
      <c r="K3363" s="1011" t="s">
        <v>1329</v>
      </c>
      <c r="L3363" s="1011" t="s">
        <v>47</v>
      </c>
      <c r="M3363" s="1011" t="s">
        <v>198</v>
      </c>
      <c r="N3363" s="1011">
        <v>39</v>
      </c>
      <c r="O3363" s="1011">
        <v>19</v>
      </c>
      <c r="P3363" s="1011">
        <v>329.04</v>
      </c>
      <c r="Q3363" s="1011">
        <v>1708.66</v>
      </c>
      <c r="R3363" s="1011">
        <v>162.69999999999999</v>
      </c>
      <c r="S3363" s="1011">
        <v>120.76855835000001</v>
      </c>
      <c r="T3363" s="1011">
        <v>0</v>
      </c>
      <c r="U3363" s="1011">
        <v>0</v>
      </c>
      <c r="V3363" s="1011">
        <v>162.69999999999999</v>
      </c>
      <c r="W3363" s="1011" t="s">
        <v>1664</v>
      </c>
      <c r="X3363" s="1011" t="s">
        <v>1331</v>
      </c>
      <c r="Y3363" s="1011" t="s">
        <v>1723</v>
      </c>
      <c r="AA3363" s="1011" t="s">
        <v>1724</v>
      </c>
      <c r="AB3363" s="1011" t="s">
        <v>140</v>
      </c>
    </row>
    <row r="3364" spans="1:28" x14ac:dyDescent="0.25">
      <c r="A3364" s="1011">
        <v>44114049</v>
      </c>
      <c r="B3364" s="1011" t="s">
        <v>2547</v>
      </c>
      <c r="C3364" s="1011" t="s">
        <v>1326</v>
      </c>
      <c r="D3364" s="1011" t="s">
        <v>1</v>
      </c>
      <c r="E3364" s="1011" t="s">
        <v>135</v>
      </c>
      <c r="F3364" s="1011" t="s">
        <v>15</v>
      </c>
      <c r="G3364" s="1011" t="s">
        <v>15</v>
      </c>
      <c r="H3364" s="1011" t="s">
        <v>104</v>
      </c>
      <c r="I3364" s="1011" t="s">
        <v>2548</v>
      </c>
      <c r="J3364" s="1011" t="s">
        <v>1499</v>
      </c>
      <c r="K3364" s="1011" t="s">
        <v>1329</v>
      </c>
      <c r="L3364" s="1011" t="s">
        <v>47</v>
      </c>
      <c r="M3364" s="1011" t="s">
        <v>198</v>
      </c>
      <c r="N3364" s="1011">
        <v>90</v>
      </c>
      <c r="O3364" s="1011">
        <v>90</v>
      </c>
      <c r="P3364" s="1011">
        <v>1934.01</v>
      </c>
      <c r="Q3364" s="1011">
        <v>7545.8</v>
      </c>
      <c r="R3364" s="1011">
        <v>1695.35</v>
      </c>
      <c r="S3364" s="1011">
        <v>1000.44196707</v>
      </c>
      <c r="T3364" s="1011">
        <v>0</v>
      </c>
      <c r="U3364" s="1011">
        <v>0</v>
      </c>
      <c r="V3364" s="1011">
        <v>1695.35</v>
      </c>
      <c r="W3364" s="1011" t="s">
        <v>1361</v>
      </c>
      <c r="X3364" s="1011" t="s">
        <v>1331</v>
      </c>
      <c r="Y3364" s="1011" t="s">
        <v>2549</v>
      </c>
      <c r="AA3364" s="1011" t="s">
        <v>2550</v>
      </c>
      <c r="AB3364" s="1011" t="s">
        <v>140</v>
      </c>
    </row>
    <row r="3365" spans="1:28" x14ac:dyDescent="0.25">
      <c r="A3365" s="1011">
        <v>13769211</v>
      </c>
      <c r="B3365" s="1011" t="s">
        <v>2086</v>
      </c>
      <c r="C3365" s="1011" t="s">
        <v>1326</v>
      </c>
      <c r="D3365" s="1011" t="s">
        <v>1</v>
      </c>
      <c r="E3365" s="1011" t="s">
        <v>135</v>
      </c>
      <c r="F3365" s="1011" t="s">
        <v>36</v>
      </c>
      <c r="G3365" s="1011" t="s">
        <v>36</v>
      </c>
      <c r="H3365" s="1011" t="s">
        <v>97</v>
      </c>
      <c r="I3365" s="1011" t="s">
        <v>2087</v>
      </c>
      <c r="J3365" s="1011" t="s">
        <v>2088</v>
      </c>
      <c r="K3365" s="1011" t="s">
        <v>1329</v>
      </c>
      <c r="L3365" s="1011" t="s">
        <v>47</v>
      </c>
      <c r="M3365" s="1011" t="s">
        <v>198</v>
      </c>
      <c r="N3365" s="1011">
        <v>67</v>
      </c>
      <c r="O3365" s="1011">
        <v>62</v>
      </c>
      <c r="P3365" s="1011">
        <v>518.11</v>
      </c>
      <c r="Q3365" s="1011">
        <v>1983.6</v>
      </c>
      <c r="R3365" s="1011">
        <v>776.96</v>
      </c>
      <c r="S3365" s="1011">
        <v>456.78850320999999</v>
      </c>
      <c r="T3365" s="1011">
        <v>0</v>
      </c>
      <c r="U3365" s="1011">
        <v>0</v>
      </c>
      <c r="V3365" s="1011">
        <v>776.96</v>
      </c>
      <c r="W3365" s="1011" t="s">
        <v>2089</v>
      </c>
      <c r="X3365" s="1011" t="s">
        <v>1331</v>
      </c>
      <c r="Y3365" s="1011" t="s">
        <v>2090</v>
      </c>
      <c r="AA3365" s="1011" t="s">
        <v>2091</v>
      </c>
      <c r="AB3365" s="1011" t="s">
        <v>140</v>
      </c>
    </row>
    <row r="3366" spans="1:28" x14ac:dyDescent="0.25">
      <c r="A3366" s="1011">
        <v>43758200</v>
      </c>
      <c r="B3366" s="1011" t="s">
        <v>1718</v>
      </c>
      <c r="C3366" s="1011" t="s">
        <v>1326</v>
      </c>
      <c r="D3366" s="1011" t="s">
        <v>1</v>
      </c>
      <c r="E3366" s="1011" t="s">
        <v>135</v>
      </c>
      <c r="F3366" s="1011" t="s">
        <v>20</v>
      </c>
      <c r="G3366" s="1011" t="s">
        <v>20</v>
      </c>
      <c r="H3366" s="1011" t="s">
        <v>95</v>
      </c>
      <c r="I3366" s="1011" t="s">
        <v>1719</v>
      </c>
      <c r="J3366" s="1011" t="s">
        <v>1528</v>
      </c>
      <c r="K3366" s="1011" t="s">
        <v>1329</v>
      </c>
      <c r="L3366" s="1011" t="s">
        <v>47</v>
      </c>
      <c r="M3366" s="1011" t="s">
        <v>198</v>
      </c>
      <c r="N3366" s="1011">
        <v>97</v>
      </c>
      <c r="O3366" s="1011">
        <v>76</v>
      </c>
      <c r="P3366" s="1011">
        <v>792.07</v>
      </c>
      <c r="Q3366" s="1011">
        <v>3735.09</v>
      </c>
      <c r="R3366" s="1011">
        <v>368.07249918000002</v>
      </c>
      <c r="S3366" s="1011">
        <v>1090.63876579</v>
      </c>
      <c r="T3366" s="1011">
        <v>-1.750082E-2</v>
      </c>
      <c r="U3366" s="1011">
        <v>0</v>
      </c>
      <c r="V3366" s="1011">
        <v>368.09</v>
      </c>
      <c r="W3366" s="1011" t="s">
        <v>1529</v>
      </c>
      <c r="X3366" s="1011" t="s">
        <v>1331</v>
      </c>
      <c r="Y3366" s="1011" t="s">
        <v>1720</v>
      </c>
      <c r="AA3366" s="1011" t="s">
        <v>1721</v>
      </c>
      <c r="AB3366" s="1011" t="s">
        <v>140</v>
      </c>
    </row>
    <row r="3367" spans="1:28" x14ac:dyDescent="0.25">
      <c r="A3367" s="1011">
        <v>24114548</v>
      </c>
      <c r="B3367" s="1011" t="s">
        <v>2567</v>
      </c>
      <c r="C3367" s="1011" t="s">
        <v>1326</v>
      </c>
      <c r="D3367" s="1011" t="s">
        <v>1</v>
      </c>
      <c r="E3367" s="1011" t="s">
        <v>135</v>
      </c>
      <c r="F3367" s="1011" t="s">
        <v>34</v>
      </c>
      <c r="G3367" s="1011" t="s">
        <v>34</v>
      </c>
      <c r="H3367" s="1011" t="s">
        <v>102</v>
      </c>
      <c r="I3367" s="1011" t="s">
        <v>2568</v>
      </c>
      <c r="J3367" s="1011" t="s">
        <v>1416</v>
      </c>
      <c r="K3367" s="1011" t="s">
        <v>1329</v>
      </c>
      <c r="L3367" s="1011" t="s">
        <v>47</v>
      </c>
      <c r="M3367" s="1011" t="s">
        <v>198</v>
      </c>
      <c r="N3367" s="1011">
        <v>259.49990000000003</v>
      </c>
      <c r="O3367" s="1011">
        <v>96.499899999999997</v>
      </c>
      <c r="P3367" s="1011">
        <v>7080.8</v>
      </c>
      <c r="Q3367" s="1011">
        <v>14124.56</v>
      </c>
      <c r="R3367" s="1011">
        <v>1148.83084577</v>
      </c>
      <c r="S3367" s="1011">
        <v>1349.84021095</v>
      </c>
      <c r="T3367" s="1011">
        <v>51.100845769999999</v>
      </c>
      <c r="U3367" s="1011">
        <v>568.5</v>
      </c>
      <c r="V3367" s="1011">
        <v>1666.23</v>
      </c>
      <c r="W3367" s="1011" t="s">
        <v>1397</v>
      </c>
      <c r="X3367" s="1011" t="s">
        <v>1331</v>
      </c>
      <c r="Y3367" s="1011" t="s">
        <v>2569</v>
      </c>
      <c r="AA3367" s="1011" t="s">
        <v>2111</v>
      </c>
      <c r="AB3367" s="1011" t="s">
        <v>140</v>
      </c>
    </row>
    <row r="3368" spans="1:28" x14ac:dyDescent="0.25">
      <c r="A3368" s="1011">
        <v>3757986</v>
      </c>
      <c r="B3368" s="1011" t="s">
        <v>2104</v>
      </c>
      <c r="C3368" s="1011" t="s">
        <v>1326</v>
      </c>
      <c r="D3368" s="1011" t="s">
        <v>1</v>
      </c>
      <c r="E3368" s="1011" t="s">
        <v>135</v>
      </c>
      <c r="F3368" s="1011" t="s">
        <v>20</v>
      </c>
      <c r="G3368" s="1011" t="s">
        <v>20</v>
      </c>
      <c r="H3368" s="1011" t="s">
        <v>101</v>
      </c>
      <c r="I3368" s="1011" t="s">
        <v>2105</v>
      </c>
      <c r="J3368" s="1011" t="s">
        <v>2106</v>
      </c>
      <c r="K3368" s="1011" t="s">
        <v>1329</v>
      </c>
      <c r="L3368" s="1011" t="s">
        <v>47</v>
      </c>
      <c r="M3368" s="1011" t="s">
        <v>198</v>
      </c>
      <c r="N3368" s="1011">
        <v>150</v>
      </c>
      <c r="O3368" s="1011">
        <v>150</v>
      </c>
      <c r="P3368" s="1011">
        <v>5737.5</v>
      </c>
      <c r="Q3368" s="1011">
        <v>2755.96</v>
      </c>
      <c r="R3368" s="1011">
        <v>-37.42</v>
      </c>
      <c r="S3368" s="1011">
        <v>558.71969674000002</v>
      </c>
      <c r="T3368" s="1011">
        <v>0</v>
      </c>
      <c r="U3368" s="1011">
        <v>0</v>
      </c>
      <c r="V3368" s="1011">
        <v>-37.42</v>
      </c>
      <c r="W3368" s="1011" t="s">
        <v>1869</v>
      </c>
      <c r="X3368" s="1011" t="s">
        <v>1331</v>
      </c>
      <c r="Y3368" s="1011" t="s">
        <v>2107</v>
      </c>
      <c r="AA3368" s="1011" t="s">
        <v>2108</v>
      </c>
      <c r="AB3368" s="1011" t="s">
        <v>140</v>
      </c>
    </row>
    <row r="3369" spans="1:28" x14ac:dyDescent="0.25">
      <c r="A3369" s="1011">
        <v>43796705</v>
      </c>
      <c r="B3369" s="1011" t="s">
        <v>1809</v>
      </c>
      <c r="C3369" s="1011" t="s">
        <v>1326</v>
      </c>
      <c r="D3369" s="1011" t="s">
        <v>1</v>
      </c>
      <c r="E3369" s="1011" t="s">
        <v>135</v>
      </c>
      <c r="F3369" s="1011" t="s">
        <v>6</v>
      </c>
      <c r="G3369" s="1011" t="s">
        <v>6</v>
      </c>
      <c r="H3369" s="1011" t="s">
        <v>99</v>
      </c>
      <c r="I3369" s="1011" t="s">
        <v>1810</v>
      </c>
      <c r="J3369" s="1011" t="s">
        <v>1811</v>
      </c>
      <c r="K3369" s="1011" t="s">
        <v>1329</v>
      </c>
      <c r="L3369" s="1011" t="s">
        <v>47</v>
      </c>
      <c r="M3369" s="1011" t="s">
        <v>198</v>
      </c>
      <c r="N3369" s="1011">
        <v>322</v>
      </c>
      <c r="O3369" s="1011">
        <v>2</v>
      </c>
      <c r="P3369" s="1011">
        <v>6562</v>
      </c>
      <c r="Q3369" s="1011">
        <v>6629.75</v>
      </c>
      <c r="R3369" s="1011">
        <v>992.21</v>
      </c>
      <c r="S3369" s="1011">
        <v>-81.655121280000003</v>
      </c>
      <c r="T3369" s="1011">
        <v>0</v>
      </c>
      <c r="U3369" s="1011">
        <v>0</v>
      </c>
      <c r="V3369" s="1011">
        <v>992.21</v>
      </c>
      <c r="W3369" s="1011" t="s">
        <v>1812</v>
      </c>
      <c r="X3369" s="1011" t="s">
        <v>1331</v>
      </c>
      <c r="Y3369" s="1011" t="s">
        <v>1813</v>
      </c>
      <c r="AA3369" s="1011" t="s">
        <v>1814</v>
      </c>
      <c r="AB3369" s="1011" t="s">
        <v>140</v>
      </c>
    </row>
    <row r="3370" spans="1:28" x14ac:dyDescent="0.25">
      <c r="A3370" s="1011">
        <v>44159820</v>
      </c>
      <c r="B3370" s="1011" t="s">
        <v>1629</v>
      </c>
      <c r="C3370" s="1011" t="s">
        <v>1326</v>
      </c>
      <c r="D3370" s="1011" t="s">
        <v>1</v>
      </c>
      <c r="E3370" s="1011" t="s">
        <v>135</v>
      </c>
      <c r="F3370" s="1011" t="s">
        <v>14</v>
      </c>
      <c r="G3370" s="1011" t="s">
        <v>14</v>
      </c>
      <c r="H3370" s="1011" t="s">
        <v>1394</v>
      </c>
      <c r="I3370" s="1011" t="s">
        <v>1630</v>
      </c>
      <c r="J3370" s="1011" t="s">
        <v>1416</v>
      </c>
      <c r="K3370" s="1011" t="s">
        <v>1329</v>
      </c>
      <c r="L3370" s="1011" t="s">
        <v>47</v>
      </c>
      <c r="M3370" s="1011" t="s">
        <v>198</v>
      </c>
      <c r="N3370" s="1011">
        <v>0</v>
      </c>
      <c r="O3370" s="1011">
        <v>0</v>
      </c>
      <c r="P3370" s="1011">
        <v>0</v>
      </c>
      <c r="Q3370" s="1011">
        <v>0</v>
      </c>
      <c r="R3370" s="1011">
        <v>0</v>
      </c>
      <c r="S3370" s="1011">
        <v>0</v>
      </c>
      <c r="T3370" s="1011">
        <v>0</v>
      </c>
      <c r="U3370" s="1011">
        <v>0</v>
      </c>
      <c r="V3370" s="1011">
        <v>0</v>
      </c>
      <c r="W3370" s="1011" t="s">
        <v>1397</v>
      </c>
      <c r="X3370" s="1011" t="s">
        <v>1331</v>
      </c>
      <c r="Y3370" s="1011" t="s">
        <v>1631</v>
      </c>
      <c r="AA3370" s="1011" t="s">
        <v>1632</v>
      </c>
      <c r="AB3370" s="1011" t="s">
        <v>140</v>
      </c>
    </row>
    <row r="3371" spans="1:28" x14ac:dyDescent="0.25">
      <c r="A3371" s="1011">
        <v>64166572</v>
      </c>
      <c r="B3371" s="1011" t="s">
        <v>2082</v>
      </c>
      <c r="C3371" s="1011" t="s">
        <v>1326</v>
      </c>
      <c r="D3371" s="1011" t="s">
        <v>1</v>
      </c>
      <c r="E3371" s="1011" t="s">
        <v>135</v>
      </c>
      <c r="F3371" s="1011" t="s">
        <v>20</v>
      </c>
      <c r="G3371" s="1011" t="s">
        <v>20</v>
      </c>
      <c r="H3371" s="1011" t="s">
        <v>89</v>
      </c>
      <c r="I3371" s="1011" t="s">
        <v>2083</v>
      </c>
      <c r="J3371" s="1011" t="s">
        <v>1499</v>
      </c>
      <c r="K3371" s="1011" t="s">
        <v>1329</v>
      </c>
      <c r="L3371" s="1011" t="s">
        <v>47</v>
      </c>
      <c r="M3371" s="1011" t="s">
        <v>198</v>
      </c>
      <c r="N3371" s="1011">
        <v>31</v>
      </c>
      <c r="O3371" s="1011">
        <v>0</v>
      </c>
      <c r="P3371" s="1011">
        <v>620</v>
      </c>
      <c r="Q3371" s="1011">
        <v>1558.34</v>
      </c>
      <c r="R3371" s="1011">
        <v>323.14</v>
      </c>
      <c r="S3371" s="1011">
        <v>94.8402478</v>
      </c>
      <c r="T3371" s="1011">
        <v>0</v>
      </c>
      <c r="U3371" s="1011">
        <v>0</v>
      </c>
      <c r="V3371" s="1011">
        <v>323.14</v>
      </c>
      <c r="W3371" s="1011" t="s">
        <v>1361</v>
      </c>
      <c r="X3371" s="1011" t="s">
        <v>1331</v>
      </c>
      <c r="Y3371" s="1011" t="s">
        <v>2084</v>
      </c>
      <c r="AA3371" s="1011" t="s">
        <v>2085</v>
      </c>
      <c r="AB3371" s="1011" t="s">
        <v>140</v>
      </c>
    </row>
    <row r="3372" spans="1:28" x14ac:dyDescent="0.25">
      <c r="A3372" s="1011">
        <v>13768593</v>
      </c>
      <c r="B3372" s="1011" t="s">
        <v>2132</v>
      </c>
      <c r="C3372" s="1011" t="s">
        <v>1326</v>
      </c>
      <c r="D3372" s="1011" t="s">
        <v>1</v>
      </c>
      <c r="E3372" s="1011" t="s">
        <v>135</v>
      </c>
      <c r="F3372" s="1011" t="s">
        <v>6</v>
      </c>
      <c r="G3372" s="1011" t="s">
        <v>6</v>
      </c>
      <c r="H3372" s="1011" t="s">
        <v>101</v>
      </c>
      <c r="I3372" s="1011" t="s">
        <v>2133</v>
      </c>
      <c r="J3372" s="1011" t="s">
        <v>1703</v>
      </c>
      <c r="K3372" s="1011" t="s">
        <v>1329</v>
      </c>
      <c r="L3372" s="1011" t="s">
        <v>47</v>
      </c>
      <c r="M3372" s="1011" t="s">
        <v>198</v>
      </c>
      <c r="N3372" s="1011">
        <v>18</v>
      </c>
      <c r="O3372" s="1011">
        <v>8</v>
      </c>
      <c r="P3372" s="1011">
        <v>696.66</v>
      </c>
      <c r="Q3372" s="1011">
        <v>618.03</v>
      </c>
      <c r="R3372" s="1011">
        <v>133.49</v>
      </c>
      <c r="S3372" s="1011">
        <v>75.159026929999996</v>
      </c>
      <c r="T3372" s="1011">
        <v>0</v>
      </c>
      <c r="U3372" s="1011">
        <v>0</v>
      </c>
      <c r="V3372" s="1011">
        <v>133.49</v>
      </c>
      <c r="W3372" s="1011" t="s">
        <v>1704</v>
      </c>
      <c r="X3372" s="1011" t="s">
        <v>1331</v>
      </c>
      <c r="Y3372" s="1011" t="s">
        <v>2134</v>
      </c>
      <c r="AA3372" s="1011" t="s">
        <v>2135</v>
      </c>
      <c r="AB3372" s="1011" t="s">
        <v>140</v>
      </c>
    </row>
    <row r="3373" spans="1:28" x14ac:dyDescent="0.25">
      <c r="A3373" s="1011">
        <v>54235049</v>
      </c>
      <c r="B3373" s="1011" t="s">
        <v>2171</v>
      </c>
      <c r="C3373" s="1011" t="s">
        <v>1326</v>
      </c>
      <c r="D3373" s="1011" t="s">
        <v>1</v>
      </c>
      <c r="E3373" s="1011" t="s">
        <v>135</v>
      </c>
      <c r="F3373" s="1011" t="s">
        <v>62</v>
      </c>
      <c r="G3373" s="1011" t="s">
        <v>62</v>
      </c>
      <c r="H3373" s="1011" t="s">
        <v>529</v>
      </c>
      <c r="I3373" s="1011" t="s">
        <v>2172</v>
      </c>
      <c r="J3373" s="1011" t="s">
        <v>2173</v>
      </c>
      <c r="K3373" s="1011" t="s">
        <v>1329</v>
      </c>
      <c r="L3373" s="1011" t="s">
        <v>47</v>
      </c>
      <c r="M3373" s="1011" t="s">
        <v>198</v>
      </c>
      <c r="N3373" s="1011">
        <v>125</v>
      </c>
      <c r="O3373" s="1011">
        <v>43</v>
      </c>
      <c r="P3373" s="1011">
        <v>2386.85</v>
      </c>
      <c r="Q3373" s="1011">
        <v>17757.23</v>
      </c>
      <c r="R3373" s="1011">
        <v>243.19623081</v>
      </c>
      <c r="S3373" s="1011">
        <v>116.33038252999999</v>
      </c>
      <c r="T3373" s="1011">
        <v>18.01623081</v>
      </c>
      <c r="U3373" s="1011">
        <v>0</v>
      </c>
      <c r="V3373" s="1011">
        <v>225.18</v>
      </c>
      <c r="W3373" s="1011" t="s">
        <v>2174</v>
      </c>
      <c r="X3373" s="1011" t="s">
        <v>2175</v>
      </c>
      <c r="Y3373" s="1011" t="s">
        <v>2176</v>
      </c>
      <c r="AA3373" s="1011" t="s">
        <v>2177</v>
      </c>
      <c r="AB3373" s="1011" t="s">
        <v>140</v>
      </c>
    </row>
    <row r="3374" spans="1:28" x14ac:dyDescent="0.25">
      <c r="A3374" s="1011">
        <v>34261214</v>
      </c>
      <c r="B3374" s="1011" t="s">
        <v>2303</v>
      </c>
      <c r="C3374" s="1011" t="s">
        <v>1326</v>
      </c>
      <c r="D3374" s="1011" t="s">
        <v>1</v>
      </c>
      <c r="E3374" s="1011" t="s">
        <v>135</v>
      </c>
      <c r="F3374" s="1011" t="s">
        <v>20</v>
      </c>
      <c r="G3374" s="1011" t="s">
        <v>20</v>
      </c>
      <c r="H3374" s="1011" t="s">
        <v>93</v>
      </c>
      <c r="I3374" s="1011" t="s">
        <v>2304</v>
      </c>
      <c r="J3374" s="1011" t="s">
        <v>1510</v>
      </c>
      <c r="K3374" s="1011" t="s">
        <v>1329</v>
      </c>
      <c r="L3374" s="1011" t="s">
        <v>47</v>
      </c>
      <c r="M3374" s="1011" t="s">
        <v>198</v>
      </c>
      <c r="N3374" s="1011">
        <v>198</v>
      </c>
      <c r="O3374" s="1011">
        <v>36</v>
      </c>
      <c r="P3374" s="1011">
        <v>6002.54</v>
      </c>
      <c r="Q3374" s="1011">
        <v>5845.17</v>
      </c>
      <c r="R3374" s="1011">
        <v>875.88</v>
      </c>
      <c r="S3374" s="1011">
        <v>645.58599102000005</v>
      </c>
      <c r="T3374" s="1011">
        <v>0</v>
      </c>
      <c r="U3374" s="1011">
        <v>0</v>
      </c>
      <c r="V3374" s="1011">
        <v>875.88</v>
      </c>
      <c r="W3374" s="1011" t="s">
        <v>1511</v>
      </c>
      <c r="X3374" s="1011" t="s">
        <v>1331</v>
      </c>
      <c r="Y3374" s="1011" t="s">
        <v>2305</v>
      </c>
      <c r="AA3374" s="1011" t="s">
        <v>2306</v>
      </c>
      <c r="AB3374" s="1011" t="s">
        <v>140</v>
      </c>
    </row>
    <row r="3375" spans="1:28" x14ac:dyDescent="0.25">
      <c r="A3375" s="1011">
        <v>84064930</v>
      </c>
      <c r="B3375" s="1011" t="s">
        <v>1467</v>
      </c>
      <c r="C3375" s="1011" t="s">
        <v>1326</v>
      </c>
      <c r="D3375" s="1011" t="s">
        <v>1</v>
      </c>
      <c r="E3375" s="1011" t="s">
        <v>135</v>
      </c>
      <c r="F3375" s="1011" t="s">
        <v>20</v>
      </c>
      <c r="G3375" s="1011" t="s">
        <v>20</v>
      </c>
      <c r="H3375" s="1011" t="s">
        <v>1394</v>
      </c>
      <c r="I3375" s="1011" t="s">
        <v>1468</v>
      </c>
      <c r="J3375" s="1011" t="s">
        <v>1469</v>
      </c>
      <c r="K3375" s="1011" t="s">
        <v>1329</v>
      </c>
      <c r="L3375" s="1011" t="s">
        <v>47</v>
      </c>
      <c r="M3375" s="1011" t="s">
        <v>198</v>
      </c>
      <c r="N3375" s="1011">
        <v>0</v>
      </c>
      <c r="O3375" s="1011">
        <v>0</v>
      </c>
      <c r="P3375" s="1011">
        <v>0</v>
      </c>
      <c r="Q3375" s="1011">
        <v>0</v>
      </c>
      <c r="R3375" s="1011">
        <v>0</v>
      </c>
      <c r="S3375" s="1011">
        <v>0</v>
      </c>
      <c r="T3375" s="1011">
        <v>0</v>
      </c>
      <c r="U3375" s="1011">
        <v>0</v>
      </c>
      <c r="V3375" s="1011">
        <v>0</v>
      </c>
      <c r="W3375" s="1011" t="s">
        <v>1470</v>
      </c>
      <c r="X3375" s="1011" t="s">
        <v>1331</v>
      </c>
      <c r="Y3375" s="1011" t="s">
        <v>1471</v>
      </c>
      <c r="AA3375" s="1011" t="s">
        <v>1472</v>
      </c>
      <c r="AB3375" s="1011" t="s">
        <v>140</v>
      </c>
    </row>
    <row r="3376" spans="1:28" x14ac:dyDescent="0.25">
      <c r="A3376" s="1011">
        <v>4160016</v>
      </c>
      <c r="B3376" s="1011" t="s">
        <v>1488</v>
      </c>
      <c r="C3376" s="1011" t="s">
        <v>1326</v>
      </c>
      <c r="D3376" s="1011" t="s">
        <v>1</v>
      </c>
      <c r="E3376" s="1011" t="s">
        <v>135</v>
      </c>
      <c r="F3376" s="1011" t="s">
        <v>34</v>
      </c>
      <c r="G3376" s="1011" t="s">
        <v>34</v>
      </c>
      <c r="H3376" s="1011" t="s">
        <v>88</v>
      </c>
      <c r="I3376" s="1011" t="s">
        <v>1489</v>
      </c>
      <c r="J3376" s="1011" t="s">
        <v>1354</v>
      </c>
      <c r="K3376" s="1011" t="s">
        <v>1329</v>
      </c>
      <c r="L3376" s="1011" t="s">
        <v>47</v>
      </c>
      <c r="M3376" s="1011" t="s">
        <v>198</v>
      </c>
      <c r="N3376" s="1011">
        <v>139</v>
      </c>
      <c r="O3376" s="1011">
        <v>84</v>
      </c>
      <c r="P3376" s="1011">
        <v>1705</v>
      </c>
      <c r="Q3376" s="1011">
        <v>6510.74</v>
      </c>
      <c r="R3376" s="1011">
        <v>704.07</v>
      </c>
      <c r="S3376" s="1011">
        <v>467.26355046999998</v>
      </c>
      <c r="T3376" s="1011">
        <v>0</v>
      </c>
      <c r="U3376" s="1011">
        <v>0</v>
      </c>
      <c r="V3376" s="1011">
        <v>704.07</v>
      </c>
      <c r="W3376" s="1011" t="s">
        <v>1355</v>
      </c>
      <c r="X3376" s="1011" t="s">
        <v>1331</v>
      </c>
      <c r="Y3376" s="1011" t="s">
        <v>1490</v>
      </c>
      <c r="AA3376" s="1011" t="s">
        <v>1491</v>
      </c>
      <c r="AB3376" s="1011" t="s">
        <v>140</v>
      </c>
    </row>
    <row r="3377" spans="1:28" x14ac:dyDescent="0.25">
      <c r="A3377" s="1011">
        <v>34153841</v>
      </c>
      <c r="B3377" s="1011" t="s">
        <v>2326</v>
      </c>
      <c r="C3377" s="1011" t="s">
        <v>1326</v>
      </c>
      <c r="D3377" s="1011" t="s">
        <v>1</v>
      </c>
      <c r="E3377" s="1011" t="s">
        <v>135</v>
      </c>
      <c r="F3377" s="1011" t="s">
        <v>34</v>
      </c>
      <c r="G3377" s="1011" t="s">
        <v>34</v>
      </c>
      <c r="H3377" s="1011" t="s">
        <v>88</v>
      </c>
      <c r="I3377" s="1011" t="s">
        <v>2327</v>
      </c>
      <c r="J3377" s="1011" t="s">
        <v>2328</v>
      </c>
      <c r="K3377" s="1011" t="s">
        <v>1329</v>
      </c>
      <c r="L3377" s="1011" t="s">
        <v>47</v>
      </c>
      <c r="M3377" s="1011" t="s">
        <v>198</v>
      </c>
      <c r="N3377" s="1011">
        <v>11</v>
      </c>
      <c r="O3377" s="1011">
        <v>8</v>
      </c>
      <c r="P3377" s="1011">
        <v>140</v>
      </c>
      <c r="Q3377" s="1011">
        <v>563.44000000000005</v>
      </c>
      <c r="R3377" s="1011">
        <v>115.78</v>
      </c>
      <c r="S3377" s="1011">
        <v>37.100821830000001</v>
      </c>
      <c r="T3377" s="1011">
        <v>0</v>
      </c>
      <c r="U3377" s="1011">
        <v>0</v>
      </c>
      <c r="V3377" s="1011">
        <v>115.78</v>
      </c>
      <c r="W3377" s="1011" t="s">
        <v>2329</v>
      </c>
      <c r="X3377" s="1011" t="s">
        <v>1331</v>
      </c>
      <c r="Y3377" s="1011" t="s">
        <v>2330</v>
      </c>
      <c r="AA3377" s="1011" t="s">
        <v>2331</v>
      </c>
      <c r="AB3377" s="1011" t="s">
        <v>140</v>
      </c>
    </row>
    <row r="3378" spans="1:28" x14ac:dyDescent="0.25">
      <c r="A3378" s="1011">
        <v>3960127</v>
      </c>
      <c r="B3378" s="1011" t="s">
        <v>2576</v>
      </c>
      <c r="C3378" s="1011" t="s">
        <v>1326</v>
      </c>
      <c r="D3378" s="1011" t="s">
        <v>113</v>
      </c>
      <c r="E3378" s="1011" t="s">
        <v>135</v>
      </c>
      <c r="F3378" s="1011" t="s">
        <v>267</v>
      </c>
      <c r="G3378" s="1011" t="s">
        <v>1687</v>
      </c>
      <c r="H3378" s="1011" t="s">
        <v>90</v>
      </c>
      <c r="I3378" s="1011" t="s">
        <v>2577</v>
      </c>
      <c r="J3378" s="1011" t="s">
        <v>1823</v>
      </c>
      <c r="K3378" s="1011" t="s">
        <v>1329</v>
      </c>
      <c r="L3378" s="1011" t="s">
        <v>47</v>
      </c>
      <c r="M3378" s="1011" t="s">
        <v>198</v>
      </c>
      <c r="N3378" s="1011">
        <v>19</v>
      </c>
      <c r="O3378" s="1011">
        <v>0</v>
      </c>
      <c r="P3378" s="1011">
        <v>228</v>
      </c>
      <c r="Q3378" s="1011">
        <v>832.85</v>
      </c>
      <c r="R3378" s="1011">
        <v>31.07000077</v>
      </c>
      <c r="S3378" s="1011">
        <v>32.468855810000001</v>
      </c>
      <c r="T3378" s="1011">
        <v>1.0800007700000001</v>
      </c>
      <c r="U3378" s="1011">
        <v>0</v>
      </c>
      <c r="V3378" s="1011">
        <v>31.07</v>
      </c>
      <c r="W3378" s="1011" t="s">
        <v>1824</v>
      </c>
      <c r="X3378" s="1011" t="s">
        <v>1331</v>
      </c>
      <c r="Y3378" s="1011" t="s">
        <v>2578</v>
      </c>
      <c r="AA3378" s="1011" t="s">
        <v>2579</v>
      </c>
      <c r="AB3378" s="1011" t="s">
        <v>140</v>
      </c>
    </row>
    <row r="3379" spans="1:28" x14ac:dyDescent="0.25">
      <c r="A3379" s="1011">
        <v>94231842</v>
      </c>
      <c r="B3379" s="1011" t="s">
        <v>1946</v>
      </c>
      <c r="C3379" s="1011" t="s">
        <v>1326</v>
      </c>
      <c r="D3379" s="1011" t="s">
        <v>1</v>
      </c>
      <c r="E3379" s="1011" t="s">
        <v>135</v>
      </c>
      <c r="F3379" s="1011" t="s">
        <v>11</v>
      </c>
      <c r="G3379" s="1011" t="s">
        <v>11</v>
      </c>
      <c r="H3379" s="1011" t="s">
        <v>104</v>
      </c>
      <c r="I3379" s="1011" t="s">
        <v>1947</v>
      </c>
      <c r="J3379" s="1011" t="s">
        <v>1868</v>
      </c>
      <c r="K3379" s="1011" t="s">
        <v>1329</v>
      </c>
      <c r="L3379" s="1011" t="s">
        <v>47</v>
      </c>
      <c r="M3379" s="1011" t="s">
        <v>198</v>
      </c>
      <c r="N3379" s="1011">
        <v>9</v>
      </c>
      <c r="O3379" s="1011">
        <v>9</v>
      </c>
      <c r="P3379" s="1011">
        <v>428</v>
      </c>
      <c r="Q3379" s="1011">
        <v>167.22</v>
      </c>
      <c r="R3379" s="1011">
        <v>25.22</v>
      </c>
      <c r="S3379" s="1011">
        <v>23.674729939999999</v>
      </c>
      <c r="T3379" s="1011">
        <v>0</v>
      </c>
      <c r="U3379" s="1011">
        <v>0</v>
      </c>
      <c r="V3379" s="1011">
        <v>25.22</v>
      </c>
      <c r="W3379" s="1011" t="s">
        <v>1869</v>
      </c>
      <c r="X3379" s="1011" t="s">
        <v>1331</v>
      </c>
      <c r="Y3379" s="1011" t="s">
        <v>1948</v>
      </c>
      <c r="AA3379" s="1011" t="s">
        <v>1949</v>
      </c>
      <c r="AB3379" s="1011" t="s">
        <v>140</v>
      </c>
    </row>
    <row r="3380" spans="1:28" x14ac:dyDescent="0.25">
      <c r="A3380" s="1011">
        <v>23936792</v>
      </c>
      <c r="B3380" s="1011" t="s">
        <v>2004</v>
      </c>
      <c r="C3380" s="1011" t="s">
        <v>417</v>
      </c>
      <c r="D3380" s="1011" t="s">
        <v>113</v>
      </c>
      <c r="E3380" s="1011" t="s">
        <v>135</v>
      </c>
      <c r="F3380" s="1011" t="s">
        <v>267</v>
      </c>
      <c r="G3380" s="1011" t="s">
        <v>1687</v>
      </c>
      <c r="H3380" s="1011" t="s">
        <v>104</v>
      </c>
      <c r="I3380" s="1011" t="s">
        <v>1656</v>
      </c>
      <c r="J3380" s="1011" t="s">
        <v>1657</v>
      </c>
      <c r="K3380" s="1011" t="s">
        <v>1329</v>
      </c>
      <c r="L3380" s="1011" t="s">
        <v>47</v>
      </c>
      <c r="M3380" s="1011" t="s">
        <v>198</v>
      </c>
      <c r="N3380" s="1011">
        <v>36</v>
      </c>
      <c r="O3380" s="1011">
        <v>33</v>
      </c>
      <c r="P3380" s="1011">
        <v>861.54</v>
      </c>
      <c r="Q3380" s="1011">
        <v>2389.41</v>
      </c>
      <c r="R3380" s="1011">
        <v>514.2279681</v>
      </c>
      <c r="S3380" s="1011">
        <v>205.26633609999999</v>
      </c>
      <c r="T3380" s="1011">
        <v>77.607968099999994</v>
      </c>
      <c r="U3380" s="1011">
        <v>0</v>
      </c>
      <c r="V3380" s="1011">
        <v>517.62</v>
      </c>
      <c r="W3380" s="1011" t="s">
        <v>1658</v>
      </c>
      <c r="X3380" s="1011" t="s">
        <v>1331</v>
      </c>
      <c r="Y3380" s="1011" t="s">
        <v>2005</v>
      </c>
      <c r="AA3380" s="1011" t="s">
        <v>2006</v>
      </c>
      <c r="AB3380" s="1011" t="s">
        <v>140</v>
      </c>
    </row>
    <row r="3381" spans="1:28" x14ac:dyDescent="0.25">
      <c r="A3381" s="1011">
        <v>34129312</v>
      </c>
      <c r="B3381" s="1011" t="s">
        <v>1625</v>
      </c>
      <c r="C3381" s="1011" t="s">
        <v>1326</v>
      </c>
      <c r="D3381" s="1011" t="s">
        <v>1</v>
      </c>
      <c r="E3381" s="1011" t="s">
        <v>135</v>
      </c>
      <c r="F3381" s="1011" t="s">
        <v>14</v>
      </c>
      <c r="G3381" s="1011" t="s">
        <v>14</v>
      </c>
      <c r="H3381" s="1011" t="s">
        <v>101</v>
      </c>
      <c r="I3381" s="1011" t="s">
        <v>1626</v>
      </c>
      <c r="J3381" s="1011" t="s">
        <v>1481</v>
      </c>
      <c r="K3381" s="1011" t="s">
        <v>1329</v>
      </c>
      <c r="L3381" s="1011" t="s">
        <v>47</v>
      </c>
      <c r="M3381" s="1011" t="s">
        <v>198</v>
      </c>
      <c r="N3381" s="1011">
        <v>4</v>
      </c>
      <c r="O3381" s="1011">
        <v>3</v>
      </c>
      <c r="P3381" s="1011">
        <v>120.63</v>
      </c>
      <c r="Q3381" s="1011">
        <v>149.54</v>
      </c>
      <c r="R3381" s="1011">
        <v>9.2100000000000009</v>
      </c>
      <c r="S3381" s="1011">
        <v>22.49249498</v>
      </c>
      <c r="T3381" s="1011">
        <v>0</v>
      </c>
      <c r="U3381" s="1011">
        <v>0</v>
      </c>
      <c r="V3381" s="1011">
        <v>9.2100000000000009</v>
      </c>
      <c r="W3381" s="1011" t="s">
        <v>1482</v>
      </c>
      <c r="X3381" s="1011" t="s">
        <v>1331</v>
      </c>
      <c r="Y3381" s="1011" t="s">
        <v>1627</v>
      </c>
      <c r="AA3381" s="1011" t="s">
        <v>1628</v>
      </c>
      <c r="AB3381" s="1011" t="s">
        <v>140</v>
      </c>
    </row>
    <row r="3382" spans="1:28" x14ac:dyDescent="0.25">
      <c r="A3382" s="1011">
        <v>64181985</v>
      </c>
      <c r="B3382" s="1011" t="s">
        <v>2065</v>
      </c>
      <c r="C3382" s="1011" t="s">
        <v>1326</v>
      </c>
      <c r="D3382" s="1011" t="s">
        <v>1</v>
      </c>
      <c r="E3382" s="1011" t="s">
        <v>135</v>
      </c>
      <c r="F3382" s="1011" t="s">
        <v>20</v>
      </c>
      <c r="G3382" s="1011" t="s">
        <v>20</v>
      </c>
      <c r="H3382" s="1011" t="s">
        <v>91</v>
      </c>
      <c r="I3382" s="1011" t="s">
        <v>2066</v>
      </c>
      <c r="J3382" s="1011" t="s">
        <v>2067</v>
      </c>
      <c r="K3382" s="1011" t="s">
        <v>1329</v>
      </c>
      <c r="L3382" s="1011" t="s">
        <v>47</v>
      </c>
      <c r="M3382" s="1011" t="s">
        <v>198</v>
      </c>
      <c r="N3382" s="1011">
        <v>12</v>
      </c>
      <c r="O3382" s="1011">
        <v>12</v>
      </c>
      <c r="P3382" s="1011">
        <v>542.4</v>
      </c>
      <c r="Q3382" s="1011">
        <v>721.81</v>
      </c>
      <c r="R3382" s="1011">
        <v>72.900000000000006</v>
      </c>
      <c r="S3382" s="1011">
        <v>71.559413359999994</v>
      </c>
      <c r="T3382" s="1011">
        <v>0</v>
      </c>
      <c r="U3382" s="1011">
        <v>0</v>
      </c>
      <c r="V3382" s="1011">
        <v>72.900000000000006</v>
      </c>
      <c r="W3382" s="1011" t="s">
        <v>2068</v>
      </c>
      <c r="X3382" s="1011" t="s">
        <v>1331</v>
      </c>
      <c r="Y3382" s="1011" t="s">
        <v>2069</v>
      </c>
      <c r="Z3382" s="1011" t="s">
        <v>2070</v>
      </c>
      <c r="AA3382" s="1011" t="s">
        <v>2071</v>
      </c>
      <c r="AB3382" s="1011" t="s">
        <v>140</v>
      </c>
    </row>
    <row r="3383" spans="1:28" x14ac:dyDescent="0.25">
      <c r="A3383" s="1011">
        <v>14284871</v>
      </c>
      <c r="B3383" s="1011" t="s">
        <v>1508</v>
      </c>
      <c r="C3383" s="1011" t="s">
        <v>1326</v>
      </c>
      <c r="D3383" s="1011" t="s">
        <v>1</v>
      </c>
      <c r="E3383" s="1011" t="s">
        <v>135</v>
      </c>
      <c r="F3383" s="1011" t="s">
        <v>6</v>
      </c>
      <c r="G3383" s="1011" t="s">
        <v>6</v>
      </c>
      <c r="H3383" s="1011" t="s">
        <v>104</v>
      </c>
      <c r="I3383" s="1011" t="s">
        <v>1509</v>
      </c>
      <c r="J3383" s="1011" t="s">
        <v>1510</v>
      </c>
      <c r="K3383" s="1011" t="s">
        <v>1329</v>
      </c>
      <c r="L3383" s="1011" t="s">
        <v>47</v>
      </c>
      <c r="M3383" s="1011" t="s">
        <v>198</v>
      </c>
      <c r="N3383" s="1011">
        <v>26</v>
      </c>
      <c r="O3383" s="1011">
        <v>25</v>
      </c>
      <c r="P3383" s="1011">
        <v>692.29</v>
      </c>
      <c r="Q3383" s="1011">
        <v>1792.67</v>
      </c>
      <c r="R3383" s="1011">
        <v>405.89</v>
      </c>
      <c r="S3383" s="1011">
        <v>183.4548064</v>
      </c>
      <c r="T3383" s="1011">
        <v>0</v>
      </c>
      <c r="U3383" s="1011">
        <v>0</v>
      </c>
      <c r="V3383" s="1011">
        <v>405.89</v>
      </c>
      <c r="W3383" s="1011" t="s">
        <v>1511</v>
      </c>
      <c r="X3383" s="1011" t="s">
        <v>1331</v>
      </c>
      <c r="Y3383" s="1011" t="s">
        <v>1512</v>
      </c>
      <c r="AA3383" s="1011" t="s">
        <v>1513</v>
      </c>
      <c r="AB3383" s="1011" t="s">
        <v>140</v>
      </c>
    </row>
    <row r="3384" spans="1:28" x14ac:dyDescent="0.25">
      <c r="A3384" s="1011">
        <v>64034705</v>
      </c>
      <c r="B3384" s="1011" t="s">
        <v>2467</v>
      </c>
      <c r="C3384" s="1011" t="s">
        <v>1326</v>
      </c>
      <c r="D3384" s="1011" t="s">
        <v>1</v>
      </c>
      <c r="E3384" s="1011" t="s">
        <v>135</v>
      </c>
      <c r="F3384" s="1011" t="s">
        <v>34</v>
      </c>
      <c r="G3384" s="1011" t="s">
        <v>34</v>
      </c>
      <c r="H3384" s="1011" t="s">
        <v>102</v>
      </c>
      <c r="I3384" s="1011" t="s">
        <v>2468</v>
      </c>
      <c r="J3384" s="1011" t="s">
        <v>1371</v>
      </c>
      <c r="K3384" s="1011" t="s">
        <v>1329</v>
      </c>
      <c r="L3384" s="1011" t="s">
        <v>47</v>
      </c>
      <c r="M3384" s="1011" t="s">
        <v>198</v>
      </c>
      <c r="N3384" s="1011">
        <v>15</v>
      </c>
      <c r="O3384" s="1011">
        <v>8</v>
      </c>
      <c r="P3384" s="1011">
        <v>319.24</v>
      </c>
      <c r="Q3384" s="1011">
        <v>440.85</v>
      </c>
      <c r="R3384" s="1011">
        <v>118.91</v>
      </c>
      <c r="S3384" s="1011">
        <v>50.426655369999999</v>
      </c>
      <c r="T3384" s="1011">
        <v>0</v>
      </c>
      <c r="U3384" s="1011">
        <v>0</v>
      </c>
      <c r="V3384" s="1011">
        <v>118.91</v>
      </c>
      <c r="W3384" s="1011" t="s">
        <v>1372</v>
      </c>
      <c r="X3384" s="1011" t="s">
        <v>1331</v>
      </c>
      <c r="Y3384" s="1011" t="s">
        <v>2469</v>
      </c>
      <c r="AA3384" s="1011" t="s">
        <v>2470</v>
      </c>
      <c r="AB3384" s="1011" t="s">
        <v>140</v>
      </c>
    </row>
    <row r="3385" spans="1:28" x14ac:dyDescent="0.25">
      <c r="A3385" s="1011">
        <v>43758200</v>
      </c>
      <c r="B3385" s="1011" t="s">
        <v>1718</v>
      </c>
      <c r="C3385" s="1011" t="s">
        <v>1326</v>
      </c>
      <c r="D3385" s="1011" t="s">
        <v>1</v>
      </c>
      <c r="E3385" s="1011" t="s">
        <v>135</v>
      </c>
      <c r="F3385" s="1011" t="s">
        <v>20</v>
      </c>
      <c r="G3385" s="1011" t="s">
        <v>20</v>
      </c>
      <c r="H3385" s="1011" t="s">
        <v>89</v>
      </c>
      <c r="I3385" s="1011" t="s">
        <v>1719</v>
      </c>
      <c r="J3385" s="1011" t="s">
        <v>1528</v>
      </c>
      <c r="K3385" s="1011" t="s">
        <v>1329</v>
      </c>
      <c r="L3385" s="1011" t="s">
        <v>47</v>
      </c>
      <c r="M3385" s="1011" t="s">
        <v>198</v>
      </c>
      <c r="N3385" s="1011">
        <v>2</v>
      </c>
      <c r="O3385" s="1011">
        <v>0</v>
      </c>
      <c r="P3385" s="1011">
        <v>20</v>
      </c>
      <c r="Q3385" s="1011">
        <v>82.9</v>
      </c>
      <c r="R3385" s="1011">
        <v>12.4</v>
      </c>
      <c r="S3385" s="1011">
        <v>1.1786724</v>
      </c>
      <c r="T3385" s="1011">
        <v>0</v>
      </c>
      <c r="U3385" s="1011">
        <v>0</v>
      </c>
      <c r="V3385" s="1011">
        <v>12.4</v>
      </c>
      <c r="W3385" s="1011" t="s">
        <v>1529</v>
      </c>
      <c r="X3385" s="1011" t="s">
        <v>1331</v>
      </c>
      <c r="Y3385" s="1011" t="s">
        <v>1720</v>
      </c>
      <c r="AA3385" s="1011" t="s">
        <v>1721</v>
      </c>
      <c r="AB3385" s="1011" t="s">
        <v>140</v>
      </c>
    </row>
    <row r="3386" spans="1:28" x14ac:dyDescent="0.25">
      <c r="A3386" s="1011">
        <v>44220424</v>
      </c>
      <c r="B3386" s="1011" t="s">
        <v>1443</v>
      </c>
      <c r="C3386" s="1011" t="s">
        <v>1326</v>
      </c>
      <c r="D3386" s="1011" t="s">
        <v>1</v>
      </c>
      <c r="E3386" s="1011" t="s">
        <v>135</v>
      </c>
      <c r="F3386" s="1011" t="s">
        <v>20</v>
      </c>
      <c r="G3386" s="1011" t="s">
        <v>20</v>
      </c>
      <c r="H3386" s="1011" t="s">
        <v>99</v>
      </c>
      <c r="I3386" s="1011" t="s">
        <v>1444</v>
      </c>
      <c r="J3386" s="1011" t="s">
        <v>1445</v>
      </c>
      <c r="K3386" s="1011" t="s">
        <v>1329</v>
      </c>
      <c r="L3386" s="1011" t="s">
        <v>47</v>
      </c>
      <c r="M3386" s="1011" t="s">
        <v>198</v>
      </c>
      <c r="N3386" s="1011">
        <v>11.25</v>
      </c>
      <c r="O3386" s="1011">
        <v>10.25</v>
      </c>
      <c r="P3386" s="1011">
        <v>315</v>
      </c>
      <c r="Q3386" s="1011">
        <v>290.88</v>
      </c>
      <c r="R3386" s="1011">
        <v>2.42</v>
      </c>
      <c r="S3386" s="1011">
        <v>50.316952319999999</v>
      </c>
      <c r="T3386" s="1011">
        <v>0</v>
      </c>
      <c r="U3386" s="1011">
        <v>0</v>
      </c>
      <c r="V3386" s="1011">
        <v>2.42</v>
      </c>
      <c r="W3386" s="1011" t="s">
        <v>1446</v>
      </c>
      <c r="X3386" s="1011" t="s">
        <v>1331</v>
      </c>
      <c r="Y3386" s="1011" t="s">
        <v>1447</v>
      </c>
      <c r="AA3386" s="1011" t="s">
        <v>1448</v>
      </c>
      <c r="AB3386" s="1011" t="s">
        <v>140</v>
      </c>
    </row>
    <row r="3387" spans="1:28" x14ac:dyDescent="0.25">
      <c r="A3387" s="1011">
        <v>63768766</v>
      </c>
      <c r="B3387" s="1011" t="s">
        <v>2215</v>
      </c>
      <c r="C3387" s="1011" t="s">
        <v>1326</v>
      </c>
      <c r="D3387" s="1011" t="s">
        <v>1</v>
      </c>
      <c r="E3387" s="1011" t="s">
        <v>135</v>
      </c>
      <c r="F3387" s="1011" t="s">
        <v>36</v>
      </c>
      <c r="G3387" s="1011" t="s">
        <v>36</v>
      </c>
      <c r="H3387" s="1011" t="s">
        <v>98</v>
      </c>
      <c r="I3387" s="1011" t="s">
        <v>1688</v>
      </c>
      <c r="J3387" s="1011" t="s">
        <v>1416</v>
      </c>
      <c r="K3387" s="1011" t="s">
        <v>1329</v>
      </c>
      <c r="L3387" s="1011" t="s">
        <v>47</v>
      </c>
      <c r="M3387" s="1011" t="s">
        <v>198</v>
      </c>
      <c r="N3387" s="1011">
        <v>10</v>
      </c>
      <c r="O3387" s="1011">
        <v>10</v>
      </c>
      <c r="P3387" s="1011">
        <v>231.69</v>
      </c>
      <c r="Q3387" s="1011">
        <v>377.2</v>
      </c>
      <c r="R3387" s="1011">
        <v>61.7</v>
      </c>
      <c r="S3387" s="1011">
        <v>79.208755890000006</v>
      </c>
      <c r="T3387" s="1011">
        <v>0</v>
      </c>
      <c r="U3387" s="1011">
        <v>0</v>
      </c>
      <c r="V3387" s="1011">
        <v>61.7</v>
      </c>
      <c r="W3387" s="1011" t="s">
        <v>1397</v>
      </c>
      <c r="X3387" s="1011" t="s">
        <v>1331</v>
      </c>
      <c r="Y3387" s="1011" t="s">
        <v>2216</v>
      </c>
      <c r="AA3387" s="1011" t="s">
        <v>2217</v>
      </c>
      <c r="AB3387" s="1011" t="s">
        <v>140</v>
      </c>
    </row>
    <row r="3388" spans="1:28" x14ac:dyDescent="0.25">
      <c r="A3388" s="1011">
        <v>73754913</v>
      </c>
      <c r="B3388" s="1011" t="s">
        <v>1778</v>
      </c>
      <c r="C3388" s="1011" t="s">
        <v>1326</v>
      </c>
      <c r="D3388" s="1011" t="s">
        <v>1</v>
      </c>
      <c r="E3388" s="1011" t="s">
        <v>135</v>
      </c>
      <c r="F3388" s="1011" t="s">
        <v>0</v>
      </c>
      <c r="G3388" s="1011" t="s">
        <v>0</v>
      </c>
      <c r="H3388" s="1011" t="s">
        <v>1394</v>
      </c>
      <c r="I3388" s="1011" t="s">
        <v>1779</v>
      </c>
      <c r="J3388" s="1011" t="s">
        <v>1780</v>
      </c>
      <c r="K3388" s="1011" t="s">
        <v>1329</v>
      </c>
      <c r="L3388" s="1011" t="s">
        <v>47</v>
      </c>
      <c r="M3388" s="1011" t="s">
        <v>198</v>
      </c>
      <c r="N3388" s="1011">
        <v>0</v>
      </c>
      <c r="O3388" s="1011">
        <v>0</v>
      </c>
      <c r="P3388" s="1011">
        <v>0</v>
      </c>
      <c r="Q3388" s="1011">
        <v>0</v>
      </c>
      <c r="R3388" s="1011">
        <v>0</v>
      </c>
      <c r="S3388" s="1011">
        <v>0</v>
      </c>
      <c r="T3388" s="1011">
        <v>0</v>
      </c>
      <c r="U3388" s="1011">
        <v>0</v>
      </c>
      <c r="V3388" s="1011">
        <v>0</v>
      </c>
      <c r="W3388" s="1011" t="s">
        <v>1781</v>
      </c>
      <c r="X3388" s="1011" t="s">
        <v>1331</v>
      </c>
      <c r="Y3388" s="1011" t="s">
        <v>1782</v>
      </c>
      <c r="AA3388" s="1011" t="s">
        <v>1783</v>
      </c>
      <c r="AB3388" s="1011" t="s">
        <v>140</v>
      </c>
    </row>
    <row r="3389" spans="1:28" x14ac:dyDescent="0.25">
      <c r="A3389" s="1011">
        <v>84150358</v>
      </c>
      <c r="B3389" s="1011" t="s">
        <v>1679</v>
      </c>
      <c r="C3389" s="1011" t="s">
        <v>1326</v>
      </c>
      <c r="D3389" s="1011" t="s">
        <v>1</v>
      </c>
      <c r="E3389" s="1011" t="s">
        <v>135</v>
      </c>
      <c r="F3389" s="1011" t="s">
        <v>36</v>
      </c>
      <c r="G3389" s="1011" t="s">
        <v>36</v>
      </c>
      <c r="H3389" s="1011" t="s">
        <v>529</v>
      </c>
      <c r="I3389" s="1011" t="s">
        <v>1680</v>
      </c>
      <c r="J3389" s="1011" t="s">
        <v>1396</v>
      </c>
      <c r="K3389" s="1011" t="s">
        <v>1329</v>
      </c>
      <c r="L3389" s="1011" t="s">
        <v>47</v>
      </c>
      <c r="M3389" s="1011" t="s">
        <v>198</v>
      </c>
      <c r="N3389" s="1011">
        <v>2</v>
      </c>
      <c r="O3389" s="1011">
        <v>1</v>
      </c>
      <c r="P3389" s="1011">
        <v>130.9</v>
      </c>
      <c r="Q3389" s="1011">
        <v>460.16</v>
      </c>
      <c r="R3389" s="1011">
        <v>10.43</v>
      </c>
      <c r="S3389" s="1011">
        <v>19.237203990000001</v>
      </c>
      <c r="T3389" s="1011">
        <v>0</v>
      </c>
      <c r="U3389" s="1011">
        <v>0</v>
      </c>
      <c r="V3389" s="1011">
        <v>10.43</v>
      </c>
      <c r="W3389" s="1011" t="s">
        <v>1397</v>
      </c>
      <c r="X3389" s="1011" t="s">
        <v>1331</v>
      </c>
      <c r="Y3389" s="1011" t="s">
        <v>1681</v>
      </c>
      <c r="AA3389" s="1011" t="s">
        <v>1682</v>
      </c>
      <c r="AB3389" s="1011" t="s">
        <v>140</v>
      </c>
    </row>
    <row r="3390" spans="1:28" x14ac:dyDescent="0.25">
      <c r="A3390" s="1011">
        <v>23756737</v>
      </c>
      <c r="B3390" s="1011" t="s">
        <v>2168</v>
      </c>
      <c r="C3390" s="1011" t="s">
        <v>1326</v>
      </c>
      <c r="D3390" s="1011" t="s">
        <v>1</v>
      </c>
      <c r="E3390" s="1011" t="s">
        <v>135</v>
      </c>
      <c r="F3390" s="1011" t="s">
        <v>4</v>
      </c>
      <c r="G3390" s="1011" t="s">
        <v>4</v>
      </c>
      <c r="H3390" s="1011" t="s">
        <v>102</v>
      </c>
      <c r="I3390" s="1011" t="s">
        <v>1656</v>
      </c>
      <c r="J3390" s="1011" t="s">
        <v>1657</v>
      </c>
      <c r="K3390" s="1011" t="s">
        <v>1329</v>
      </c>
      <c r="L3390" s="1011" t="s">
        <v>47</v>
      </c>
      <c r="M3390" s="1011" t="s">
        <v>198</v>
      </c>
      <c r="N3390" s="1011">
        <v>23</v>
      </c>
      <c r="O3390" s="1011">
        <v>15</v>
      </c>
      <c r="P3390" s="1011">
        <v>674.26</v>
      </c>
      <c r="Q3390" s="1011">
        <v>806.89</v>
      </c>
      <c r="R3390" s="1011">
        <v>242.07</v>
      </c>
      <c r="S3390" s="1011">
        <v>78.553668060000007</v>
      </c>
      <c r="T3390" s="1011">
        <v>0</v>
      </c>
      <c r="U3390" s="1011">
        <v>0</v>
      </c>
      <c r="V3390" s="1011">
        <v>242.07</v>
      </c>
      <c r="W3390" s="1011" t="s">
        <v>1658</v>
      </c>
      <c r="X3390" s="1011" t="s">
        <v>1331</v>
      </c>
      <c r="Y3390" s="1011" t="s">
        <v>2169</v>
      </c>
      <c r="AA3390" s="1011" t="s">
        <v>2170</v>
      </c>
      <c r="AB3390" s="1011" t="s">
        <v>140</v>
      </c>
    </row>
    <row r="3391" spans="1:28" x14ac:dyDescent="0.25">
      <c r="A3391" s="1011">
        <v>23771421</v>
      </c>
      <c r="B3391" s="1011" t="s">
        <v>1655</v>
      </c>
      <c r="C3391" s="1011" t="s">
        <v>1326</v>
      </c>
      <c r="D3391" s="1011" t="s">
        <v>1</v>
      </c>
      <c r="E3391" s="1011" t="s">
        <v>135</v>
      </c>
      <c r="F3391" s="1011" t="s">
        <v>6</v>
      </c>
      <c r="G3391" s="1011" t="s">
        <v>6</v>
      </c>
      <c r="H3391" s="1011" t="s">
        <v>101</v>
      </c>
      <c r="I3391" s="1011" t="s">
        <v>1656</v>
      </c>
      <c r="J3391" s="1011" t="s">
        <v>1657</v>
      </c>
      <c r="K3391" s="1011" t="s">
        <v>1329</v>
      </c>
      <c r="L3391" s="1011" t="s">
        <v>47</v>
      </c>
      <c r="M3391" s="1011" t="s">
        <v>198</v>
      </c>
      <c r="N3391" s="1011">
        <v>12.25</v>
      </c>
      <c r="O3391" s="1011">
        <v>10.25</v>
      </c>
      <c r="P3391" s="1011">
        <v>413.04</v>
      </c>
      <c r="Q3391" s="1011">
        <v>413.59</v>
      </c>
      <c r="R3391" s="1011">
        <v>69.849999999999994</v>
      </c>
      <c r="S3391" s="1011">
        <v>59.931736180000001</v>
      </c>
      <c r="T3391" s="1011">
        <v>0</v>
      </c>
      <c r="U3391" s="1011">
        <v>0</v>
      </c>
      <c r="V3391" s="1011">
        <v>69.849999999999994</v>
      </c>
      <c r="W3391" s="1011" t="s">
        <v>1658</v>
      </c>
      <c r="X3391" s="1011" t="s">
        <v>1331</v>
      </c>
      <c r="Y3391" s="1011" t="s">
        <v>1659</v>
      </c>
      <c r="AA3391" s="1011" t="s">
        <v>1660</v>
      </c>
      <c r="AB3391" s="1011" t="s">
        <v>140</v>
      </c>
    </row>
    <row r="3392" spans="1:28" x14ac:dyDescent="0.25">
      <c r="A3392" s="1011">
        <v>14141360</v>
      </c>
      <c r="B3392" s="1011" t="s">
        <v>1674</v>
      </c>
      <c r="C3392" s="1011" t="s">
        <v>1326</v>
      </c>
      <c r="D3392" s="1011" t="s">
        <v>1</v>
      </c>
      <c r="E3392" s="1011" t="s">
        <v>135</v>
      </c>
      <c r="F3392" s="1011" t="s">
        <v>14</v>
      </c>
      <c r="G3392" s="1011" t="s">
        <v>14</v>
      </c>
      <c r="H3392" s="1011" t="s">
        <v>86</v>
      </c>
      <c r="I3392" s="1011" t="s">
        <v>1675</v>
      </c>
      <c r="J3392" s="1011" t="s">
        <v>1676</v>
      </c>
      <c r="K3392" s="1011" t="s">
        <v>1329</v>
      </c>
      <c r="L3392" s="1011" t="s">
        <v>47</v>
      </c>
      <c r="M3392" s="1011" t="s">
        <v>198</v>
      </c>
      <c r="N3392" s="1011">
        <v>1.5</v>
      </c>
      <c r="O3392" s="1011">
        <v>1</v>
      </c>
      <c r="P3392" s="1011">
        <v>28</v>
      </c>
      <c r="Q3392" s="1011">
        <v>53.61</v>
      </c>
      <c r="R3392" s="1011">
        <v>6.94</v>
      </c>
      <c r="S3392" s="1011">
        <v>7.12</v>
      </c>
      <c r="T3392" s="1011">
        <v>0</v>
      </c>
      <c r="U3392" s="1011">
        <v>0</v>
      </c>
      <c r="V3392" s="1011">
        <v>6.94</v>
      </c>
      <c r="W3392" s="1011" t="s">
        <v>47</v>
      </c>
      <c r="X3392" s="1011" t="s">
        <v>1331</v>
      </c>
      <c r="Y3392" s="1011" t="s">
        <v>1677</v>
      </c>
      <c r="AA3392" s="1011" t="s">
        <v>1678</v>
      </c>
      <c r="AB3392" s="1011" t="s">
        <v>140</v>
      </c>
    </row>
    <row r="3393" spans="1:28" x14ac:dyDescent="0.25">
      <c r="A3393" s="1011">
        <v>23840531</v>
      </c>
      <c r="B3393" s="1011" t="s">
        <v>2488</v>
      </c>
      <c r="C3393" s="1011" t="s">
        <v>1326</v>
      </c>
      <c r="D3393" s="1011" t="s">
        <v>1</v>
      </c>
      <c r="E3393" s="1011" t="s">
        <v>135</v>
      </c>
      <c r="F3393" s="1011" t="s">
        <v>0</v>
      </c>
      <c r="G3393" s="1011" t="s">
        <v>0</v>
      </c>
      <c r="H3393" s="1011" t="s">
        <v>88</v>
      </c>
      <c r="I3393" s="1011" t="s">
        <v>2489</v>
      </c>
      <c r="J3393" s="1011" t="s">
        <v>2490</v>
      </c>
      <c r="K3393" s="1011" t="s">
        <v>1329</v>
      </c>
      <c r="L3393" s="1011" t="s">
        <v>47</v>
      </c>
      <c r="M3393" s="1011" t="s">
        <v>198</v>
      </c>
      <c r="N3393" s="1011">
        <v>1</v>
      </c>
      <c r="O3393" s="1011">
        <v>1</v>
      </c>
      <c r="P3393" s="1011">
        <v>10.5</v>
      </c>
      <c r="Q3393" s="1011">
        <v>59.22</v>
      </c>
      <c r="R3393" s="1011">
        <v>0</v>
      </c>
      <c r="S3393" s="1011">
        <v>0</v>
      </c>
      <c r="T3393" s="1011">
        <v>0</v>
      </c>
      <c r="U3393" s="1011">
        <v>0</v>
      </c>
      <c r="V3393" s="1011">
        <v>0</v>
      </c>
      <c r="W3393" s="1011" t="s">
        <v>2491</v>
      </c>
      <c r="X3393" s="1011" t="s">
        <v>1331</v>
      </c>
      <c r="Y3393" s="1011" t="s">
        <v>2492</v>
      </c>
      <c r="AA3393" s="1011" t="s">
        <v>2493</v>
      </c>
      <c r="AB3393" s="1011" t="s">
        <v>140</v>
      </c>
    </row>
    <row r="3394" spans="1:28" x14ac:dyDescent="0.25">
      <c r="A3394" s="1011">
        <v>94039054</v>
      </c>
      <c r="B3394" s="1011" t="s">
        <v>1848</v>
      </c>
      <c r="C3394" s="1011" t="s">
        <v>1326</v>
      </c>
      <c r="D3394" s="1011" t="s">
        <v>1</v>
      </c>
      <c r="E3394" s="1011" t="s">
        <v>135</v>
      </c>
      <c r="F3394" s="1011" t="s">
        <v>20</v>
      </c>
      <c r="G3394" s="1011" t="s">
        <v>20</v>
      </c>
      <c r="H3394" s="1011" t="s">
        <v>104</v>
      </c>
      <c r="I3394" s="1011" t="s">
        <v>1462</v>
      </c>
      <c r="J3394" s="1011" t="s">
        <v>1463</v>
      </c>
      <c r="K3394" s="1011" t="s">
        <v>1329</v>
      </c>
      <c r="L3394" s="1011" t="s">
        <v>47</v>
      </c>
      <c r="M3394" s="1011" t="s">
        <v>198</v>
      </c>
      <c r="N3394" s="1011">
        <v>1</v>
      </c>
      <c r="O3394" s="1011">
        <v>1</v>
      </c>
      <c r="P3394" s="1011">
        <v>58</v>
      </c>
      <c r="Q3394" s="1011">
        <v>18.940000000000001</v>
      </c>
      <c r="R3394" s="1011">
        <v>5.86</v>
      </c>
      <c r="S3394" s="1011">
        <v>4.1099645899999997</v>
      </c>
      <c r="T3394" s="1011">
        <v>0</v>
      </c>
      <c r="U3394" s="1011">
        <v>0</v>
      </c>
      <c r="V3394" s="1011">
        <v>5.86</v>
      </c>
      <c r="W3394" s="1011" t="s">
        <v>1464</v>
      </c>
      <c r="X3394" s="1011" t="s">
        <v>1331</v>
      </c>
      <c r="Y3394" s="1011" t="s">
        <v>1849</v>
      </c>
      <c r="AA3394" s="1011" t="s">
        <v>1599</v>
      </c>
      <c r="AB3394" s="1011" t="s">
        <v>140</v>
      </c>
    </row>
    <row r="3395" spans="1:28" x14ac:dyDescent="0.25">
      <c r="A3395" s="1011">
        <v>53757399</v>
      </c>
      <c r="B3395" s="1011" t="s">
        <v>2021</v>
      </c>
      <c r="C3395" s="1011" t="s">
        <v>1326</v>
      </c>
      <c r="D3395" s="1011" t="s">
        <v>1</v>
      </c>
      <c r="E3395" s="1011" t="s">
        <v>135</v>
      </c>
      <c r="F3395" s="1011" t="s">
        <v>20</v>
      </c>
      <c r="G3395" s="1011" t="s">
        <v>20</v>
      </c>
      <c r="H3395" s="1011" t="s">
        <v>104</v>
      </c>
      <c r="I3395" s="1011" t="s">
        <v>1688</v>
      </c>
      <c r="J3395" s="1011" t="s">
        <v>1416</v>
      </c>
      <c r="K3395" s="1011" t="s">
        <v>1329</v>
      </c>
      <c r="L3395" s="1011" t="s">
        <v>47</v>
      </c>
      <c r="M3395" s="1011" t="s">
        <v>198</v>
      </c>
      <c r="N3395" s="1011">
        <v>218</v>
      </c>
      <c r="O3395" s="1011">
        <v>218</v>
      </c>
      <c r="P3395" s="1011">
        <v>4893.3599999999997</v>
      </c>
      <c r="Q3395" s="1011">
        <v>9237.7099999999991</v>
      </c>
      <c r="R3395" s="1011">
        <v>1983.97</v>
      </c>
      <c r="S3395" s="1011">
        <v>737.44321783999999</v>
      </c>
      <c r="T3395" s="1011">
        <v>0</v>
      </c>
      <c r="U3395" s="1011">
        <v>0</v>
      </c>
      <c r="V3395" s="1011">
        <v>1983.97</v>
      </c>
      <c r="W3395" s="1011" t="s">
        <v>1397</v>
      </c>
      <c r="X3395" s="1011" t="s">
        <v>1331</v>
      </c>
      <c r="Y3395" s="1011" t="s">
        <v>2022</v>
      </c>
      <c r="AA3395" s="1011" t="s">
        <v>2023</v>
      </c>
      <c r="AB3395" s="1011" t="s">
        <v>140</v>
      </c>
    </row>
    <row r="3396" spans="1:28" x14ac:dyDescent="0.25">
      <c r="A3396" s="1011">
        <v>83757740</v>
      </c>
      <c r="B3396" s="1011" t="s">
        <v>2565</v>
      </c>
      <c r="C3396" s="1011" t="s">
        <v>1326</v>
      </c>
      <c r="D3396" s="1011" t="s">
        <v>1</v>
      </c>
      <c r="E3396" s="1011" t="s">
        <v>135</v>
      </c>
      <c r="F3396" s="1011" t="s">
        <v>34</v>
      </c>
      <c r="G3396" s="1011" t="s">
        <v>34</v>
      </c>
      <c r="H3396" s="1011" t="s">
        <v>104</v>
      </c>
      <c r="I3396" s="1011" t="s">
        <v>2527</v>
      </c>
      <c r="J3396" s="1011" t="s">
        <v>1475</v>
      </c>
      <c r="K3396" s="1011" t="s">
        <v>1329</v>
      </c>
      <c r="L3396" s="1011" t="s">
        <v>47</v>
      </c>
      <c r="M3396" s="1011" t="s">
        <v>198</v>
      </c>
      <c r="N3396" s="1011">
        <v>98</v>
      </c>
      <c r="O3396" s="1011">
        <v>96</v>
      </c>
      <c r="P3396" s="1011">
        <v>2610.67</v>
      </c>
      <c r="Q3396" s="1011">
        <v>6261.56</v>
      </c>
      <c r="R3396" s="1011">
        <v>1038.03</v>
      </c>
      <c r="S3396" s="1011">
        <v>708.47396104999996</v>
      </c>
      <c r="T3396" s="1011">
        <v>0</v>
      </c>
      <c r="U3396" s="1011">
        <v>0</v>
      </c>
      <c r="V3396" s="1011">
        <v>1038.03</v>
      </c>
      <c r="W3396" s="1011" t="s">
        <v>1476</v>
      </c>
      <c r="X3396" s="1011" t="s">
        <v>1331</v>
      </c>
      <c r="Y3396" s="1011" t="s">
        <v>2566</v>
      </c>
      <c r="AA3396" s="1011" t="s">
        <v>1478</v>
      </c>
      <c r="AB3396" s="1011" t="s">
        <v>140</v>
      </c>
    </row>
    <row r="3397" spans="1:28" x14ac:dyDescent="0.25">
      <c r="A3397" s="1011">
        <v>93754612</v>
      </c>
      <c r="B3397" s="1011" t="s">
        <v>1960</v>
      </c>
      <c r="C3397" s="1011" t="s">
        <v>1326</v>
      </c>
      <c r="D3397" s="1011" t="s">
        <v>113</v>
      </c>
      <c r="E3397" s="1011" t="s">
        <v>135</v>
      </c>
      <c r="F3397" s="1011" t="s">
        <v>267</v>
      </c>
      <c r="G3397" s="1011" t="s">
        <v>1687</v>
      </c>
      <c r="H3397" s="1011" t="s">
        <v>93</v>
      </c>
      <c r="I3397" s="1011" t="s">
        <v>1688</v>
      </c>
      <c r="J3397" s="1011" t="s">
        <v>1416</v>
      </c>
      <c r="K3397" s="1011" t="s">
        <v>1329</v>
      </c>
      <c r="L3397" s="1011" t="s">
        <v>47</v>
      </c>
      <c r="M3397" s="1011" t="s">
        <v>198</v>
      </c>
      <c r="N3397" s="1011">
        <v>215.9999</v>
      </c>
      <c r="O3397" s="1011">
        <v>45.999899999999997</v>
      </c>
      <c r="P3397" s="1011">
        <v>2948.89</v>
      </c>
      <c r="Q3397" s="1011">
        <v>7814.03</v>
      </c>
      <c r="R3397" s="1011">
        <v>1969.36</v>
      </c>
      <c r="S3397" s="1011">
        <v>1039.84661815</v>
      </c>
      <c r="T3397" s="1011">
        <v>0</v>
      </c>
      <c r="U3397" s="1011">
        <v>0</v>
      </c>
      <c r="V3397" s="1011">
        <v>1969.36</v>
      </c>
      <c r="W3397" s="1011" t="s">
        <v>1397</v>
      </c>
      <c r="X3397" s="1011" t="s">
        <v>1331</v>
      </c>
      <c r="Y3397" s="1011" t="s">
        <v>1961</v>
      </c>
      <c r="AA3397" s="1011" t="s">
        <v>1962</v>
      </c>
      <c r="AB3397" s="1011" t="s">
        <v>140</v>
      </c>
    </row>
    <row r="3398" spans="1:28" x14ac:dyDescent="0.25">
      <c r="A3398" s="1011">
        <v>54251327</v>
      </c>
      <c r="B3398" s="1011" t="s">
        <v>2139</v>
      </c>
      <c r="C3398" s="1011" t="s">
        <v>1326</v>
      </c>
      <c r="D3398" s="1011" t="s">
        <v>1</v>
      </c>
      <c r="E3398" s="1011" t="s">
        <v>135</v>
      </c>
      <c r="F3398" s="1011" t="s">
        <v>20</v>
      </c>
      <c r="G3398" s="1011" t="s">
        <v>20</v>
      </c>
      <c r="H3398" s="1011" t="s">
        <v>93</v>
      </c>
      <c r="I3398" s="1011" t="s">
        <v>2140</v>
      </c>
      <c r="J3398" s="1011" t="s">
        <v>1868</v>
      </c>
      <c r="K3398" s="1011" t="s">
        <v>1329</v>
      </c>
      <c r="L3398" s="1011" t="s">
        <v>47</v>
      </c>
      <c r="M3398" s="1011" t="s">
        <v>198</v>
      </c>
      <c r="N3398" s="1011">
        <v>49</v>
      </c>
      <c r="O3398" s="1011">
        <v>21</v>
      </c>
      <c r="P3398" s="1011">
        <v>1000.35</v>
      </c>
      <c r="Q3398" s="1011">
        <v>1303.1199999999999</v>
      </c>
      <c r="R3398" s="1011">
        <v>185.47</v>
      </c>
      <c r="S3398" s="1011">
        <v>141.74320829000001</v>
      </c>
      <c r="T3398" s="1011">
        <v>0</v>
      </c>
      <c r="U3398" s="1011">
        <v>0</v>
      </c>
      <c r="V3398" s="1011">
        <v>185.47</v>
      </c>
      <c r="W3398" s="1011" t="s">
        <v>1869</v>
      </c>
      <c r="X3398" s="1011" t="s">
        <v>1331</v>
      </c>
      <c r="Y3398" s="1011" t="s">
        <v>2141</v>
      </c>
      <c r="Z3398" s="1011" t="s">
        <v>2142</v>
      </c>
      <c r="AA3398" s="1011" t="s">
        <v>2143</v>
      </c>
      <c r="AB3398" s="1011" t="s">
        <v>140</v>
      </c>
    </row>
    <row r="3399" spans="1:28" x14ac:dyDescent="0.25">
      <c r="A3399" s="1011">
        <v>84165521</v>
      </c>
      <c r="B3399" s="1011" t="s">
        <v>1958</v>
      </c>
      <c r="C3399" s="1011" t="s">
        <v>1326</v>
      </c>
      <c r="D3399" s="1011" t="s">
        <v>1</v>
      </c>
      <c r="E3399" s="1011" t="s">
        <v>135</v>
      </c>
      <c r="F3399" s="1011" t="s">
        <v>20</v>
      </c>
      <c r="G3399" s="1011" t="s">
        <v>20</v>
      </c>
      <c r="H3399" s="1011" t="s">
        <v>94</v>
      </c>
      <c r="I3399" s="1011" t="s">
        <v>1327</v>
      </c>
      <c r="J3399" s="1011" t="s">
        <v>1328</v>
      </c>
      <c r="K3399" s="1011" t="s">
        <v>1329</v>
      </c>
      <c r="L3399" s="1011" t="s">
        <v>47</v>
      </c>
      <c r="M3399" s="1011" t="s">
        <v>198</v>
      </c>
      <c r="N3399" s="1011">
        <v>2066</v>
      </c>
      <c r="O3399" s="1011">
        <v>1571</v>
      </c>
      <c r="P3399" s="1011">
        <v>51904.5</v>
      </c>
      <c r="Q3399" s="1011">
        <v>64840.62</v>
      </c>
      <c r="R3399" s="1011">
        <v>14565.38</v>
      </c>
      <c r="S3399" s="1011">
        <v>6644.0990962699998</v>
      </c>
      <c r="T3399" s="1011">
        <v>0</v>
      </c>
      <c r="U3399" s="1011">
        <v>0</v>
      </c>
      <c r="V3399" s="1011">
        <v>14565.38</v>
      </c>
      <c r="W3399" s="1011" t="s">
        <v>1330</v>
      </c>
      <c r="X3399" s="1011" t="s">
        <v>1331</v>
      </c>
      <c r="Y3399" s="1011" t="s">
        <v>1959</v>
      </c>
      <c r="AA3399" s="1011" t="s">
        <v>1921</v>
      </c>
      <c r="AB3399" s="1011" t="s">
        <v>140</v>
      </c>
    </row>
    <row r="3400" spans="1:28" x14ac:dyDescent="0.25">
      <c r="A3400" s="1011">
        <v>3956695</v>
      </c>
      <c r="B3400" s="1011" t="s">
        <v>2270</v>
      </c>
      <c r="C3400" s="1011" t="s">
        <v>1326</v>
      </c>
      <c r="D3400" s="1011" t="s">
        <v>1</v>
      </c>
      <c r="E3400" s="1011" t="s">
        <v>135</v>
      </c>
      <c r="F3400" s="1011" t="s">
        <v>34</v>
      </c>
      <c r="G3400" s="1011" t="s">
        <v>34</v>
      </c>
      <c r="H3400" s="1011" t="s">
        <v>93</v>
      </c>
      <c r="I3400" s="1011" t="s">
        <v>1692</v>
      </c>
      <c r="J3400" s="1011" t="s">
        <v>1693</v>
      </c>
      <c r="K3400" s="1011" t="s">
        <v>1329</v>
      </c>
      <c r="L3400" s="1011" t="s">
        <v>47</v>
      </c>
      <c r="M3400" s="1011" t="s">
        <v>198</v>
      </c>
      <c r="N3400" s="1011">
        <v>831.8</v>
      </c>
      <c r="O3400" s="1011">
        <v>598</v>
      </c>
      <c r="P3400" s="1011">
        <v>13110.18</v>
      </c>
      <c r="Q3400" s="1011">
        <v>27540.65</v>
      </c>
      <c r="R3400" s="1011">
        <v>5705.03</v>
      </c>
      <c r="S3400" s="1011">
        <v>4895.6208880000004</v>
      </c>
      <c r="T3400" s="1011">
        <v>0</v>
      </c>
      <c r="U3400" s="1011">
        <v>0</v>
      </c>
      <c r="V3400" s="1011">
        <v>5705.03</v>
      </c>
      <c r="W3400" s="1011" t="s">
        <v>1694</v>
      </c>
      <c r="X3400" s="1011" t="s">
        <v>1331</v>
      </c>
      <c r="Y3400" s="1011" t="s">
        <v>2271</v>
      </c>
      <c r="AA3400" s="1011" t="s">
        <v>2272</v>
      </c>
      <c r="AB3400" s="1011" t="s">
        <v>140</v>
      </c>
    </row>
    <row r="3401" spans="1:28" x14ac:dyDescent="0.25">
      <c r="A3401" s="1011">
        <v>63991905</v>
      </c>
      <c r="B3401" s="1011" t="s">
        <v>2241</v>
      </c>
      <c r="C3401" s="1011" t="s">
        <v>1326</v>
      </c>
      <c r="D3401" s="1011" t="s">
        <v>1</v>
      </c>
      <c r="E3401" s="1011" t="s">
        <v>135</v>
      </c>
      <c r="F3401" s="1011" t="s">
        <v>20</v>
      </c>
      <c r="G3401" s="1011" t="s">
        <v>20</v>
      </c>
      <c r="H3401" s="1011" t="s">
        <v>88</v>
      </c>
      <c r="I3401" s="1011" t="s">
        <v>1376</v>
      </c>
      <c r="J3401" s="1011" t="s">
        <v>1377</v>
      </c>
      <c r="K3401" s="1011" t="s">
        <v>1329</v>
      </c>
      <c r="L3401" s="1011" t="s">
        <v>47</v>
      </c>
      <c r="M3401" s="1011" t="s">
        <v>198</v>
      </c>
      <c r="N3401" s="1011">
        <v>122</v>
      </c>
      <c r="O3401" s="1011">
        <v>117</v>
      </c>
      <c r="P3401" s="1011">
        <v>1220</v>
      </c>
      <c r="Q3401" s="1011">
        <v>9185.4500000000007</v>
      </c>
      <c r="R3401" s="1011">
        <v>1761.04</v>
      </c>
      <c r="S3401" s="1011">
        <v>720.11</v>
      </c>
      <c r="T3401" s="1011">
        <v>0</v>
      </c>
      <c r="U3401" s="1011">
        <v>0</v>
      </c>
      <c r="V3401" s="1011">
        <v>1761.04</v>
      </c>
      <c r="W3401" s="1011" t="s">
        <v>1378</v>
      </c>
      <c r="X3401" s="1011" t="s">
        <v>1331</v>
      </c>
      <c r="Y3401" s="1011" t="s">
        <v>2242</v>
      </c>
      <c r="AA3401" s="1011" t="s">
        <v>2243</v>
      </c>
      <c r="AB3401" s="1011" t="s">
        <v>140</v>
      </c>
    </row>
    <row r="3402" spans="1:28" x14ac:dyDescent="0.25">
      <c r="A3402" s="1011">
        <v>3956695</v>
      </c>
      <c r="B3402" s="1011" t="s">
        <v>2270</v>
      </c>
      <c r="C3402" s="1011" t="s">
        <v>1326</v>
      </c>
      <c r="D3402" s="1011" t="s">
        <v>1</v>
      </c>
      <c r="E3402" s="1011" t="s">
        <v>135</v>
      </c>
      <c r="F3402" s="1011" t="s">
        <v>34</v>
      </c>
      <c r="G3402" s="1011" t="s">
        <v>34</v>
      </c>
      <c r="H3402" s="1011" t="s">
        <v>91</v>
      </c>
      <c r="I3402" s="1011" t="s">
        <v>1692</v>
      </c>
      <c r="J3402" s="1011" t="s">
        <v>1693</v>
      </c>
      <c r="K3402" s="1011" t="s">
        <v>1329</v>
      </c>
      <c r="L3402" s="1011" t="s">
        <v>47</v>
      </c>
      <c r="M3402" s="1011" t="s">
        <v>198</v>
      </c>
      <c r="N3402" s="1011">
        <v>280</v>
      </c>
      <c r="O3402" s="1011">
        <v>231</v>
      </c>
      <c r="P3402" s="1011">
        <v>10618.35</v>
      </c>
      <c r="Q3402" s="1011">
        <v>20450.88</v>
      </c>
      <c r="R3402" s="1011">
        <v>2369.42089575</v>
      </c>
      <c r="S3402" s="1011">
        <v>2502.0624877700002</v>
      </c>
      <c r="T3402" s="1011">
        <v>8.9574999999999995E-4</v>
      </c>
      <c r="U3402" s="1011">
        <v>0</v>
      </c>
      <c r="V3402" s="1011">
        <v>2369.42</v>
      </c>
      <c r="W3402" s="1011" t="s">
        <v>1694</v>
      </c>
      <c r="X3402" s="1011" t="s">
        <v>1331</v>
      </c>
      <c r="Y3402" s="1011" t="s">
        <v>2271</v>
      </c>
      <c r="AA3402" s="1011" t="s">
        <v>2272</v>
      </c>
      <c r="AB3402" s="1011" t="s">
        <v>140</v>
      </c>
    </row>
    <row r="3403" spans="1:28" x14ac:dyDescent="0.25">
      <c r="A3403" s="1011">
        <v>43757624</v>
      </c>
      <c r="B3403" s="1011" t="s">
        <v>2092</v>
      </c>
      <c r="C3403" s="1011" t="s">
        <v>1326</v>
      </c>
      <c r="D3403" s="1011" t="s">
        <v>1</v>
      </c>
      <c r="E3403" s="1011" t="s">
        <v>135</v>
      </c>
      <c r="F3403" s="1011" t="s">
        <v>6</v>
      </c>
      <c r="G3403" s="1011" t="s">
        <v>6</v>
      </c>
      <c r="H3403" s="1011" t="s">
        <v>96</v>
      </c>
      <c r="I3403" s="1011" t="s">
        <v>2093</v>
      </c>
      <c r="J3403" s="1011" t="s">
        <v>2094</v>
      </c>
      <c r="K3403" s="1011" t="s">
        <v>1329</v>
      </c>
      <c r="L3403" s="1011" t="s">
        <v>47</v>
      </c>
      <c r="M3403" s="1011" t="s">
        <v>198</v>
      </c>
      <c r="N3403" s="1011">
        <v>16</v>
      </c>
      <c r="O3403" s="1011">
        <v>16</v>
      </c>
      <c r="P3403" s="1011">
        <v>52.9</v>
      </c>
      <c r="Q3403" s="1011">
        <v>260.41000000000003</v>
      </c>
      <c r="R3403" s="1011">
        <v>59.37</v>
      </c>
      <c r="S3403" s="1011">
        <v>15.96108658</v>
      </c>
      <c r="T3403" s="1011">
        <v>0</v>
      </c>
      <c r="U3403" s="1011">
        <v>0</v>
      </c>
      <c r="V3403" s="1011">
        <v>59.37</v>
      </c>
      <c r="W3403" s="1011" t="s">
        <v>2095</v>
      </c>
      <c r="X3403" s="1011" t="s">
        <v>1331</v>
      </c>
      <c r="Y3403" s="1011" t="s">
        <v>2096</v>
      </c>
      <c r="AA3403" s="1011" t="s">
        <v>2097</v>
      </c>
      <c r="AB3403" s="1011" t="s">
        <v>140</v>
      </c>
    </row>
    <row r="3404" spans="1:28" x14ac:dyDescent="0.25">
      <c r="A3404" s="1011">
        <v>33754342</v>
      </c>
      <c r="B3404" s="1011" t="s">
        <v>1850</v>
      </c>
      <c r="C3404" s="1011" t="s">
        <v>1326</v>
      </c>
      <c r="D3404" s="1011" t="s">
        <v>1</v>
      </c>
      <c r="E3404" s="1011" t="s">
        <v>135</v>
      </c>
      <c r="F3404" s="1011" t="s">
        <v>74</v>
      </c>
      <c r="G3404" s="1011" t="s">
        <v>74</v>
      </c>
      <c r="H3404" s="1011" t="s">
        <v>529</v>
      </c>
      <c r="I3404" s="1011" t="s">
        <v>1688</v>
      </c>
      <c r="J3404" s="1011" t="s">
        <v>1416</v>
      </c>
      <c r="K3404" s="1011" t="s">
        <v>1329</v>
      </c>
      <c r="L3404" s="1011" t="s">
        <v>47</v>
      </c>
      <c r="M3404" s="1011" t="s">
        <v>198</v>
      </c>
      <c r="N3404" s="1011">
        <v>29</v>
      </c>
      <c r="O3404" s="1011">
        <v>16</v>
      </c>
      <c r="P3404" s="1011">
        <v>459.19</v>
      </c>
      <c r="Q3404" s="1011">
        <v>2556.2600000000002</v>
      </c>
      <c r="R3404" s="1011">
        <v>229.90032876000001</v>
      </c>
      <c r="S3404" s="1011">
        <v>177.98853435999999</v>
      </c>
      <c r="T3404" s="1011">
        <v>4.0328759999999998E-2</v>
      </c>
      <c r="U3404" s="1011">
        <v>0</v>
      </c>
      <c r="V3404" s="1011">
        <v>229.86</v>
      </c>
      <c r="W3404" s="1011" t="s">
        <v>1397</v>
      </c>
      <c r="X3404" s="1011" t="s">
        <v>1331</v>
      </c>
      <c r="Y3404" s="1011" t="s">
        <v>1851</v>
      </c>
      <c r="AA3404" s="1011" t="s">
        <v>1852</v>
      </c>
      <c r="AB3404" s="1011" t="s">
        <v>140</v>
      </c>
    </row>
    <row r="3405" spans="1:28" x14ac:dyDescent="0.25">
      <c r="A3405" s="1011">
        <v>53980132</v>
      </c>
      <c r="B3405" s="1011" t="s">
        <v>1563</v>
      </c>
      <c r="C3405" s="1011" t="s">
        <v>1326</v>
      </c>
      <c r="D3405" s="1011" t="s">
        <v>1</v>
      </c>
      <c r="E3405" s="1011" t="s">
        <v>135</v>
      </c>
      <c r="F3405" s="1011" t="s">
        <v>20</v>
      </c>
      <c r="G3405" s="1011" t="s">
        <v>20</v>
      </c>
      <c r="H3405" s="1011" t="s">
        <v>100</v>
      </c>
      <c r="I3405" s="1011" t="s">
        <v>1564</v>
      </c>
      <c r="J3405" s="1011" t="s">
        <v>1565</v>
      </c>
      <c r="K3405" s="1011" t="s">
        <v>1329</v>
      </c>
      <c r="L3405" s="1011" t="s">
        <v>47</v>
      </c>
      <c r="M3405" s="1011" t="s">
        <v>198</v>
      </c>
      <c r="N3405" s="1011">
        <v>495</v>
      </c>
      <c r="O3405" s="1011">
        <v>437</v>
      </c>
      <c r="P3405" s="1011">
        <v>14616</v>
      </c>
      <c r="Q3405" s="1011">
        <v>36012</v>
      </c>
      <c r="R3405" s="1011">
        <v>1263.33</v>
      </c>
      <c r="S3405" s="1011">
        <v>3793.73189985</v>
      </c>
      <c r="T3405" s="1011">
        <v>138</v>
      </c>
      <c r="U3405" s="1011">
        <v>0</v>
      </c>
      <c r="V3405" s="1011">
        <v>1263.33</v>
      </c>
      <c r="W3405" s="1011" t="s">
        <v>65</v>
      </c>
      <c r="X3405" s="1011" t="s">
        <v>1331</v>
      </c>
      <c r="Y3405" s="1011" t="s">
        <v>1566</v>
      </c>
      <c r="AA3405" s="1011" t="s">
        <v>1567</v>
      </c>
      <c r="AB3405" s="1011" t="s">
        <v>140</v>
      </c>
    </row>
    <row r="3406" spans="1:28" x14ac:dyDescent="0.25">
      <c r="A3406" s="1011">
        <v>4173308</v>
      </c>
      <c r="B3406" s="1011" t="s">
        <v>1976</v>
      </c>
      <c r="C3406" s="1011" t="s">
        <v>1326</v>
      </c>
      <c r="D3406" s="1011" t="s">
        <v>1</v>
      </c>
      <c r="E3406" s="1011" t="s">
        <v>135</v>
      </c>
      <c r="F3406" s="1011" t="s">
        <v>14</v>
      </c>
      <c r="G3406" s="1011" t="s">
        <v>14</v>
      </c>
      <c r="H3406" s="1011" t="s">
        <v>91</v>
      </c>
      <c r="I3406" s="1011" t="s">
        <v>1977</v>
      </c>
      <c r="J3406" s="1011" t="s">
        <v>1892</v>
      </c>
      <c r="K3406" s="1011" t="s">
        <v>1329</v>
      </c>
      <c r="L3406" s="1011" t="s">
        <v>47</v>
      </c>
      <c r="M3406" s="1011" t="s">
        <v>198</v>
      </c>
      <c r="N3406" s="1011">
        <v>109</v>
      </c>
      <c r="O3406" s="1011">
        <v>78</v>
      </c>
      <c r="P3406" s="1011">
        <v>2327.15</v>
      </c>
      <c r="Q3406" s="1011">
        <v>7954.97</v>
      </c>
      <c r="R3406" s="1011">
        <v>1439.6400015300001</v>
      </c>
      <c r="S3406" s="1011">
        <v>817.53158056999996</v>
      </c>
      <c r="T3406" s="1011">
        <v>1.53E-6</v>
      </c>
      <c r="U3406" s="1011">
        <v>0</v>
      </c>
      <c r="V3406" s="1011">
        <v>1439.64</v>
      </c>
      <c r="W3406" s="1011" t="s">
        <v>1893</v>
      </c>
      <c r="X3406" s="1011" t="s">
        <v>1331</v>
      </c>
      <c r="Y3406" s="1011" t="s">
        <v>1978</v>
      </c>
      <c r="AA3406" s="1011" t="s">
        <v>1979</v>
      </c>
      <c r="AB3406" s="1011" t="s">
        <v>140</v>
      </c>
    </row>
    <row r="3407" spans="1:28" x14ac:dyDescent="0.25">
      <c r="A3407" s="1011">
        <v>13789250</v>
      </c>
      <c r="B3407" s="1011" t="s">
        <v>1375</v>
      </c>
      <c r="C3407" s="1011" t="s">
        <v>1326</v>
      </c>
      <c r="D3407" s="1011" t="s">
        <v>1</v>
      </c>
      <c r="E3407" s="1011" t="s">
        <v>135</v>
      </c>
      <c r="F3407" s="1011" t="s">
        <v>6</v>
      </c>
      <c r="G3407" s="1011" t="s">
        <v>6</v>
      </c>
      <c r="H3407" s="1011" t="s">
        <v>93</v>
      </c>
      <c r="I3407" s="1011" t="s">
        <v>1376</v>
      </c>
      <c r="J3407" s="1011" t="s">
        <v>1377</v>
      </c>
      <c r="K3407" s="1011" t="s">
        <v>1329</v>
      </c>
      <c r="L3407" s="1011" t="s">
        <v>47</v>
      </c>
      <c r="M3407" s="1011" t="s">
        <v>198</v>
      </c>
      <c r="N3407" s="1011">
        <v>1153</v>
      </c>
      <c r="O3407" s="1011">
        <v>713</v>
      </c>
      <c r="P3407" s="1011">
        <v>21149.57</v>
      </c>
      <c r="Q3407" s="1011">
        <v>33854.870000000003</v>
      </c>
      <c r="R3407" s="1011">
        <v>2012.58</v>
      </c>
      <c r="S3407" s="1011">
        <v>8412.3578744999995</v>
      </c>
      <c r="T3407" s="1011">
        <v>0</v>
      </c>
      <c r="U3407" s="1011">
        <v>1005.94</v>
      </c>
      <c r="V3407" s="1011">
        <v>3018.52</v>
      </c>
      <c r="W3407" s="1011" t="s">
        <v>1378</v>
      </c>
      <c r="X3407" s="1011" t="s">
        <v>1331</v>
      </c>
      <c r="Y3407" s="1011" t="s">
        <v>1379</v>
      </c>
      <c r="AA3407" s="1011" t="s">
        <v>1380</v>
      </c>
      <c r="AB3407" s="1011" t="s">
        <v>140</v>
      </c>
    </row>
    <row r="3408" spans="1:28" x14ac:dyDescent="0.25">
      <c r="A3408" s="1011">
        <v>73754517</v>
      </c>
      <c r="B3408" s="1011" t="s">
        <v>2553</v>
      </c>
      <c r="C3408" s="1011" t="s">
        <v>1326</v>
      </c>
      <c r="D3408" s="1011" t="s">
        <v>1</v>
      </c>
      <c r="E3408" s="1011" t="s">
        <v>135</v>
      </c>
      <c r="F3408" s="1011" t="s">
        <v>34</v>
      </c>
      <c r="G3408" s="1011" t="s">
        <v>34</v>
      </c>
      <c r="H3408" s="1011" t="s">
        <v>94</v>
      </c>
      <c r="I3408" s="1011" t="s">
        <v>2554</v>
      </c>
      <c r="J3408" s="1011" t="s">
        <v>2555</v>
      </c>
      <c r="K3408" s="1011" t="s">
        <v>1329</v>
      </c>
      <c r="L3408" s="1011" t="s">
        <v>47</v>
      </c>
      <c r="M3408" s="1011" t="s">
        <v>198</v>
      </c>
      <c r="N3408" s="1011">
        <v>949.59720000000004</v>
      </c>
      <c r="O3408" s="1011">
        <v>571.72220000000004</v>
      </c>
      <c r="P3408" s="1011">
        <v>29603</v>
      </c>
      <c r="Q3408" s="1011">
        <v>24023.82</v>
      </c>
      <c r="R3408" s="1011">
        <v>3990.84</v>
      </c>
      <c r="S3408" s="1011">
        <v>2948.9284482200001</v>
      </c>
      <c r="T3408" s="1011">
        <v>0</v>
      </c>
      <c r="U3408" s="1011">
        <v>0</v>
      </c>
      <c r="V3408" s="1011">
        <v>3990.84</v>
      </c>
      <c r="W3408" s="1011" t="s">
        <v>2556</v>
      </c>
      <c r="X3408" s="1011" t="s">
        <v>1331</v>
      </c>
      <c r="Y3408" s="1011" t="s">
        <v>2557</v>
      </c>
      <c r="AA3408" s="1011" t="s">
        <v>2558</v>
      </c>
      <c r="AB3408" s="1011" t="s">
        <v>140</v>
      </c>
    </row>
    <row r="3409" spans="1:28" x14ac:dyDescent="0.25">
      <c r="A3409" s="1011">
        <v>64062466</v>
      </c>
      <c r="B3409" s="1011" t="s">
        <v>1414</v>
      </c>
      <c r="C3409" s="1011" t="s">
        <v>1326</v>
      </c>
      <c r="D3409" s="1011" t="s">
        <v>1</v>
      </c>
      <c r="E3409" s="1011" t="s">
        <v>135</v>
      </c>
      <c r="F3409" s="1011" t="s">
        <v>62</v>
      </c>
      <c r="G3409" s="1011" t="s">
        <v>62</v>
      </c>
      <c r="H3409" s="1011" t="s">
        <v>93</v>
      </c>
      <c r="I3409" s="1011" t="s">
        <v>1415</v>
      </c>
      <c r="J3409" s="1011" t="s">
        <v>1416</v>
      </c>
      <c r="K3409" s="1011" t="s">
        <v>1329</v>
      </c>
      <c r="L3409" s="1011" t="s">
        <v>47</v>
      </c>
      <c r="M3409" s="1011" t="s">
        <v>198</v>
      </c>
      <c r="N3409" s="1011">
        <v>395.66669999999999</v>
      </c>
      <c r="O3409" s="1011">
        <v>188.16669999999999</v>
      </c>
      <c r="P3409" s="1011">
        <v>7354.85</v>
      </c>
      <c r="Q3409" s="1011">
        <v>11820.4</v>
      </c>
      <c r="R3409" s="1011">
        <v>1210.74</v>
      </c>
      <c r="S3409" s="1011">
        <v>2265.0035268000001</v>
      </c>
      <c r="T3409" s="1011">
        <v>270</v>
      </c>
      <c r="U3409" s="1011">
        <v>0</v>
      </c>
      <c r="V3409" s="1011">
        <v>1210.74</v>
      </c>
      <c r="W3409" s="1011" t="s">
        <v>1397</v>
      </c>
      <c r="X3409" s="1011" t="s">
        <v>1331</v>
      </c>
      <c r="Y3409" s="1011" t="s">
        <v>1417</v>
      </c>
      <c r="AA3409" s="1011" t="s">
        <v>1418</v>
      </c>
      <c r="AB3409" s="1011" t="s">
        <v>140</v>
      </c>
    </row>
    <row r="3410" spans="1:28" x14ac:dyDescent="0.25">
      <c r="A3410" s="1011">
        <v>74068347</v>
      </c>
      <c r="B3410" s="1011" t="s">
        <v>1741</v>
      </c>
      <c r="C3410" s="1011" t="s">
        <v>1326</v>
      </c>
      <c r="D3410" s="1011" t="s">
        <v>1</v>
      </c>
      <c r="E3410" s="1011" t="s">
        <v>135</v>
      </c>
      <c r="F3410" s="1011" t="s">
        <v>14</v>
      </c>
      <c r="G3410" s="1011" t="s">
        <v>14</v>
      </c>
      <c r="H3410" s="1011" t="s">
        <v>97</v>
      </c>
      <c r="I3410" s="1011" t="s">
        <v>1742</v>
      </c>
      <c r="J3410" s="1011" t="s">
        <v>1565</v>
      </c>
      <c r="K3410" s="1011" t="s">
        <v>1329</v>
      </c>
      <c r="L3410" s="1011" t="s">
        <v>47</v>
      </c>
      <c r="M3410" s="1011" t="s">
        <v>198</v>
      </c>
      <c r="N3410" s="1011">
        <v>914.75080000000003</v>
      </c>
      <c r="O3410" s="1011">
        <v>650.33389999999997</v>
      </c>
      <c r="P3410" s="1011">
        <v>18243.41</v>
      </c>
      <c r="Q3410" s="1011">
        <v>19012.48</v>
      </c>
      <c r="R3410" s="1011">
        <v>1126.2151140599999</v>
      </c>
      <c r="S3410" s="1011">
        <v>4068.5518329299998</v>
      </c>
      <c r="T3410" s="1011">
        <v>3.6551140599999998</v>
      </c>
      <c r="U3410" s="1011">
        <v>354.46</v>
      </c>
      <c r="V3410" s="1011">
        <v>1480.66</v>
      </c>
      <c r="W3410" s="1011" t="s">
        <v>65</v>
      </c>
      <c r="X3410" s="1011" t="s">
        <v>1331</v>
      </c>
      <c r="Y3410" s="1011" t="s">
        <v>1743</v>
      </c>
      <c r="AA3410" s="1011" t="s">
        <v>1744</v>
      </c>
      <c r="AB3410" s="1011" t="s">
        <v>140</v>
      </c>
    </row>
    <row r="3411" spans="1:28" x14ac:dyDescent="0.25">
      <c r="A3411" s="1011">
        <v>84157304</v>
      </c>
      <c r="B3411" s="1011" t="s">
        <v>1983</v>
      </c>
      <c r="C3411" s="1011" t="s">
        <v>1326</v>
      </c>
      <c r="D3411" s="1011" t="s">
        <v>1</v>
      </c>
      <c r="E3411" s="1011" t="s">
        <v>135</v>
      </c>
      <c r="F3411" s="1011" t="s">
        <v>11</v>
      </c>
      <c r="G3411" s="1011" t="s">
        <v>11</v>
      </c>
      <c r="H3411" s="1011" t="s">
        <v>94</v>
      </c>
      <c r="I3411" s="1011" t="s">
        <v>1984</v>
      </c>
      <c r="J3411" s="1011" t="s">
        <v>1985</v>
      </c>
      <c r="K3411" s="1011" t="s">
        <v>1329</v>
      </c>
      <c r="L3411" s="1011" t="s">
        <v>47</v>
      </c>
      <c r="M3411" s="1011" t="s">
        <v>198</v>
      </c>
      <c r="N3411" s="1011">
        <v>2114.75</v>
      </c>
      <c r="O3411" s="1011">
        <v>1697.75</v>
      </c>
      <c r="P3411" s="1011">
        <v>26079.3</v>
      </c>
      <c r="Q3411" s="1011">
        <v>49994.19</v>
      </c>
      <c r="R3411" s="1011">
        <v>9878.35</v>
      </c>
      <c r="S3411" s="1011">
        <v>6157.8902917200003</v>
      </c>
      <c r="T3411" s="1011">
        <v>0</v>
      </c>
      <c r="U3411" s="1011">
        <v>0</v>
      </c>
      <c r="V3411" s="1011">
        <v>9878.35</v>
      </c>
      <c r="W3411" s="1011" t="s">
        <v>10</v>
      </c>
      <c r="X3411" s="1011" t="s">
        <v>1331</v>
      </c>
      <c r="Y3411" s="1011" t="s">
        <v>1986</v>
      </c>
      <c r="AA3411" s="1011" t="s">
        <v>1921</v>
      </c>
      <c r="AB3411" s="1011" t="s">
        <v>140</v>
      </c>
    </row>
    <row r="3412" spans="1:28" x14ac:dyDescent="0.25">
      <c r="A3412" s="1011">
        <v>74096488</v>
      </c>
      <c r="B3412" s="1011" t="s">
        <v>1425</v>
      </c>
      <c r="C3412" s="1011" t="s">
        <v>1326</v>
      </c>
      <c r="D3412" s="1011" t="s">
        <v>1</v>
      </c>
      <c r="E3412" s="1011" t="s">
        <v>135</v>
      </c>
      <c r="F3412" s="1011" t="s">
        <v>14</v>
      </c>
      <c r="G3412" s="1011" t="s">
        <v>14</v>
      </c>
      <c r="H3412" s="1011" t="s">
        <v>92</v>
      </c>
      <c r="I3412" s="1011" t="s">
        <v>1426</v>
      </c>
      <c r="J3412" s="1011" t="s">
        <v>1427</v>
      </c>
      <c r="K3412" s="1011" t="s">
        <v>1329</v>
      </c>
      <c r="L3412" s="1011" t="s">
        <v>47</v>
      </c>
      <c r="M3412" s="1011" t="s">
        <v>198</v>
      </c>
      <c r="N3412" s="1011">
        <v>177</v>
      </c>
      <c r="O3412" s="1011">
        <v>134</v>
      </c>
      <c r="P3412" s="1011">
        <v>5584.22</v>
      </c>
      <c r="Q3412" s="1011">
        <v>4477.57</v>
      </c>
      <c r="R3412" s="1011">
        <v>173</v>
      </c>
      <c r="S3412" s="1011">
        <v>570.85014262000004</v>
      </c>
      <c r="T3412" s="1011">
        <v>0</v>
      </c>
      <c r="U3412" s="1011">
        <v>0</v>
      </c>
      <c r="V3412" s="1011">
        <v>173</v>
      </c>
      <c r="W3412" s="1011" t="s">
        <v>1428</v>
      </c>
      <c r="X3412" s="1011" t="s">
        <v>1331</v>
      </c>
      <c r="Y3412" s="1011" t="s">
        <v>1429</v>
      </c>
      <c r="AA3412" s="1011" t="s">
        <v>1430</v>
      </c>
      <c r="AB3412" s="1011" t="s">
        <v>140</v>
      </c>
    </row>
    <row r="3413" spans="1:28" x14ac:dyDescent="0.25">
      <c r="A3413" s="1011">
        <v>3757705</v>
      </c>
      <c r="B3413" s="1011" t="s">
        <v>2541</v>
      </c>
      <c r="C3413" s="1011" t="s">
        <v>1326</v>
      </c>
      <c r="D3413" s="1011" t="s">
        <v>1</v>
      </c>
      <c r="E3413" s="1011" t="s">
        <v>135</v>
      </c>
      <c r="F3413" s="1011" t="s">
        <v>6</v>
      </c>
      <c r="G3413" s="1011" t="s">
        <v>6</v>
      </c>
      <c r="H3413" s="1011" t="s">
        <v>100</v>
      </c>
      <c r="I3413" s="1011" t="s">
        <v>2049</v>
      </c>
      <c r="J3413" s="1011" t="s">
        <v>1510</v>
      </c>
      <c r="K3413" s="1011" t="s">
        <v>1329</v>
      </c>
      <c r="L3413" s="1011" t="s">
        <v>47</v>
      </c>
      <c r="M3413" s="1011" t="s">
        <v>198</v>
      </c>
      <c r="N3413" s="1011">
        <v>114.83329999999999</v>
      </c>
      <c r="O3413" s="1011">
        <v>107.83329999999999</v>
      </c>
      <c r="P3413" s="1011">
        <v>3638.97</v>
      </c>
      <c r="Q3413" s="1011">
        <v>10768.03</v>
      </c>
      <c r="R3413" s="1011">
        <v>1838.87</v>
      </c>
      <c r="S3413" s="1011">
        <v>574.73469334000004</v>
      </c>
      <c r="T3413" s="1011">
        <v>0</v>
      </c>
      <c r="U3413" s="1011">
        <v>0</v>
      </c>
      <c r="V3413" s="1011">
        <v>1838.87</v>
      </c>
      <c r="W3413" s="1011" t="s">
        <v>1511</v>
      </c>
      <c r="X3413" s="1011" t="s">
        <v>1331</v>
      </c>
      <c r="Y3413" s="1011" t="s">
        <v>1512</v>
      </c>
      <c r="AA3413" s="1011" t="s">
        <v>2542</v>
      </c>
      <c r="AB3413" s="1011" t="s">
        <v>140</v>
      </c>
    </row>
    <row r="3414" spans="1:28" x14ac:dyDescent="0.25">
      <c r="A3414" s="1011">
        <v>24229528</v>
      </c>
      <c r="B3414" s="1011" t="s">
        <v>1866</v>
      </c>
      <c r="C3414" s="1011" t="s">
        <v>1326</v>
      </c>
      <c r="D3414" s="1011" t="s">
        <v>1</v>
      </c>
      <c r="E3414" s="1011" t="s">
        <v>135</v>
      </c>
      <c r="F3414" s="1011" t="s">
        <v>20</v>
      </c>
      <c r="G3414" s="1011" t="s">
        <v>20</v>
      </c>
      <c r="H3414" s="1011" t="s">
        <v>95</v>
      </c>
      <c r="I3414" s="1011" t="s">
        <v>1867</v>
      </c>
      <c r="J3414" s="1011" t="s">
        <v>1868</v>
      </c>
      <c r="K3414" s="1011" t="s">
        <v>1329</v>
      </c>
      <c r="L3414" s="1011" t="s">
        <v>47</v>
      </c>
      <c r="M3414" s="1011" t="s">
        <v>198</v>
      </c>
      <c r="N3414" s="1011">
        <v>122.1251</v>
      </c>
      <c r="O3414" s="1011">
        <v>103.99169999999999</v>
      </c>
      <c r="P3414" s="1011">
        <v>1379.45</v>
      </c>
      <c r="Q3414" s="1011">
        <v>4546.5600000000004</v>
      </c>
      <c r="R3414" s="1011">
        <v>-250.91348533999999</v>
      </c>
      <c r="S3414" s="1011">
        <v>2223.7360328999998</v>
      </c>
      <c r="T3414" s="1011">
        <v>-2.348534E-2</v>
      </c>
      <c r="U3414" s="1011">
        <v>0</v>
      </c>
      <c r="V3414" s="1011">
        <v>-250.89</v>
      </c>
      <c r="W3414" s="1011" t="s">
        <v>1869</v>
      </c>
      <c r="X3414" s="1011" t="s">
        <v>1331</v>
      </c>
      <c r="Y3414" s="1011" t="s">
        <v>1870</v>
      </c>
      <c r="AA3414" s="1011" t="s">
        <v>1871</v>
      </c>
      <c r="AB3414" s="1011" t="s">
        <v>140</v>
      </c>
    </row>
    <row r="3415" spans="1:28" x14ac:dyDescent="0.25">
      <c r="A3415" s="1011">
        <v>64054281</v>
      </c>
      <c r="B3415" s="1011" t="s">
        <v>1652</v>
      </c>
      <c r="C3415" s="1011" t="s">
        <v>1326</v>
      </c>
      <c r="D3415" s="1011" t="s">
        <v>1</v>
      </c>
      <c r="E3415" s="1011" t="s">
        <v>135</v>
      </c>
      <c r="F3415" s="1011" t="s">
        <v>34</v>
      </c>
      <c r="G3415" s="1011" t="s">
        <v>34</v>
      </c>
      <c r="H3415" s="1011" t="s">
        <v>95</v>
      </c>
      <c r="I3415" s="1011" t="s">
        <v>1353</v>
      </c>
      <c r="J3415" s="1011" t="s">
        <v>1354</v>
      </c>
      <c r="K3415" s="1011" t="s">
        <v>1329</v>
      </c>
      <c r="L3415" s="1011" t="s">
        <v>47</v>
      </c>
      <c r="M3415" s="1011" t="s">
        <v>198</v>
      </c>
      <c r="N3415" s="1011">
        <v>198.16329999999999</v>
      </c>
      <c r="O3415" s="1011">
        <v>155.86330000000001</v>
      </c>
      <c r="P3415" s="1011">
        <v>2241.0500000000002</v>
      </c>
      <c r="Q3415" s="1011">
        <v>7946.23</v>
      </c>
      <c r="R3415" s="1011">
        <v>294.91159343999999</v>
      </c>
      <c r="S3415" s="1011">
        <v>2993.5729992199999</v>
      </c>
      <c r="T3415" s="1011">
        <v>-1.8406559999999999E-2</v>
      </c>
      <c r="U3415" s="1011">
        <v>0</v>
      </c>
      <c r="V3415" s="1011">
        <v>294.93</v>
      </c>
      <c r="W3415" s="1011" t="s">
        <v>1355</v>
      </c>
      <c r="X3415" s="1011" t="s">
        <v>1331</v>
      </c>
      <c r="Y3415" s="1011" t="s">
        <v>1653</v>
      </c>
      <c r="AA3415" s="1011" t="s">
        <v>1654</v>
      </c>
      <c r="AB3415" s="1011" t="s">
        <v>140</v>
      </c>
    </row>
    <row r="3416" spans="1:28" x14ac:dyDescent="0.25">
      <c r="A3416" s="1011">
        <v>4059234</v>
      </c>
      <c r="B3416" s="1011" t="s">
        <v>1908</v>
      </c>
      <c r="C3416" s="1011" t="s">
        <v>1326</v>
      </c>
      <c r="D3416" s="1011" t="s">
        <v>1</v>
      </c>
      <c r="E3416" s="1011" t="s">
        <v>135</v>
      </c>
      <c r="F3416" s="1011" t="s">
        <v>48</v>
      </c>
      <c r="G3416" s="1011" t="s">
        <v>48</v>
      </c>
      <c r="H3416" s="1011" t="s">
        <v>99</v>
      </c>
      <c r="I3416" s="1011" t="s">
        <v>1909</v>
      </c>
      <c r="J3416" s="1011" t="s">
        <v>1892</v>
      </c>
      <c r="K3416" s="1011" t="s">
        <v>1329</v>
      </c>
      <c r="L3416" s="1011" t="s">
        <v>47</v>
      </c>
      <c r="M3416" s="1011" t="s">
        <v>198</v>
      </c>
      <c r="N3416" s="1011">
        <v>302</v>
      </c>
      <c r="O3416" s="1011">
        <v>221</v>
      </c>
      <c r="P3416" s="1011">
        <v>7615.75</v>
      </c>
      <c r="Q3416" s="1011">
        <v>14038.11</v>
      </c>
      <c r="R3416" s="1011">
        <v>858.06</v>
      </c>
      <c r="S3416" s="1011">
        <v>3034.2816802500001</v>
      </c>
      <c r="T3416" s="1011">
        <v>0</v>
      </c>
      <c r="U3416" s="1011">
        <v>0</v>
      </c>
      <c r="V3416" s="1011">
        <v>858.06</v>
      </c>
      <c r="W3416" s="1011" t="s">
        <v>1893</v>
      </c>
      <c r="X3416" s="1011" t="s">
        <v>1331</v>
      </c>
      <c r="Y3416" s="1011" t="s">
        <v>1910</v>
      </c>
      <c r="AA3416" s="1011" t="s">
        <v>1911</v>
      </c>
      <c r="AB3416" s="1011" t="s">
        <v>140</v>
      </c>
    </row>
    <row r="3417" spans="1:28" x14ac:dyDescent="0.25">
      <c r="A3417" s="1011">
        <v>24229528</v>
      </c>
      <c r="B3417" s="1011" t="s">
        <v>1866</v>
      </c>
      <c r="C3417" s="1011" t="s">
        <v>1326</v>
      </c>
      <c r="D3417" s="1011" t="s">
        <v>1</v>
      </c>
      <c r="E3417" s="1011" t="s">
        <v>135</v>
      </c>
      <c r="F3417" s="1011" t="s">
        <v>20</v>
      </c>
      <c r="G3417" s="1011" t="s">
        <v>20</v>
      </c>
      <c r="H3417" s="1011" t="s">
        <v>101</v>
      </c>
      <c r="I3417" s="1011" t="s">
        <v>1867</v>
      </c>
      <c r="J3417" s="1011" t="s">
        <v>1868</v>
      </c>
      <c r="K3417" s="1011" t="s">
        <v>1329</v>
      </c>
      <c r="L3417" s="1011" t="s">
        <v>47</v>
      </c>
      <c r="M3417" s="1011" t="s">
        <v>198</v>
      </c>
      <c r="N3417" s="1011">
        <v>148</v>
      </c>
      <c r="O3417" s="1011">
        <v>22</v>
      </c>
      <c r="P3417" s="1011">
        <v>6024.3</v>
      </c>
      <c r="Q3417" s="1011">
        <v>4749.9799999999996</v>
      </c>
      <c r="R3417" s="1011">
        <v>617.23</v>
      </c>
      <c r="S3417" s="1011">
        <v>416.12467101999999</v>
      </c>
      <c r="T3417" s="1011">
        <v>0</v>
      </c>
      <c r="U3417" s="1011">
        <v>0</v>
      </c>
      <c r="V3417" s="1011">
        <v>617.23</v>
      </c>
      <c r="W3417" s="1011" t="s">
        <v>1869</v>
      </c>
      <c r="X3417" s="1011" t="s">
        <v>1331</v>
      </c>
      <c r="Y3417" s="1011" t="s">
        <v>1870</v>
      </c>
      <c r="AA3417" s="1011" t="s">
        <v>1871</v>
      </c>
      <c r="AB3417" s="1011" t="s">
        <v>140</v>
      </c>
    </row>
    <row r="3418" spans="1:28" x14ac:dyDescent="0.25">
      <c r="A3418" s="1011">
        <v>23752710</v>
      </c>
      <c r="B3418" s="1011" t="s">
        <v>1586</v>
      </c>
      <c r="C3418" s="1011" t="s">
        <v>1326</v>
      </c>
      <c r="D3418" s="1011" t="s">
        <v>1</v>
      </c>
      <c r="E3418" s="1011" t="s">
        <v>135</v>
      </c>
      <c r="F3418" s="1011" t="s">
        <v>20</v>
      </c>
      <c r="G3418" s="1011" t="s">
        <v>20</v>
      </c>
      <c r="H3418" s="1011" t="s">
        <v>94</v>
      </c>
      <c r="I3418" s="1011" t="s">
        <v>1327</v>
      </c>
      <c r="J3418" s="1011" t="s">
        <v>1328</v>
      </c>
      <c r="K3418" s="1011" t="s">
        <v>1329</v>
      </c>
      <c r="L3418" s="1011" t="s">
        <v>47</v>
      </c>
      <c r="M3418" s="1011" t="s">
        <v>198</v>
      </c>
      <c r="N3418" s="1011">
        <v>605.5</v>
      </c>
      <c r="O3418" s="1011">
        <v>246.5</v>
      </c>
      <c r="P3418" s="1011">
        <v>16523.5</v>
      </c>
      <c r="Q3418" s="1011">
        <v>13811.01</v>
      </c>
      <c r="R3418" s="1011">
        <v>1693.65</v>
      </c>
      <c r="S3418" s="1011">
        <v>1882.9688044899999</v>
      </c>
      <c r="T3418" s="1011">
        <v>0</v>
      </c>
      <c r="U3418" s="1011">
        <v>0</v>
      </c>
      <c r="V3418" s="1011">
        <v>1693.65</v>
      </c>
      <c r="W3418" s="1011" t="s">
        <v>1330</v>
      </c>
      <c r="X3418" s="1011" t="s">
        <v>1331</v>
      </c>
      <c r="Y3418" s="1011" t="s">
        <v>1587</v>
      </c>
      <c r="AA3418" s="1011" t="s">
        <v>1588</v>
      </c>
      <c r="AB3418" s="1011" t="s">
        <v>140</v>
      </c>
    </row>
    <row r="3419" spans="1:28" x14ac:dyDescent="0.25">
      <c r="A3419" s="1011">
        <v>43771211</v>
      </c>
      <c r="B3419" s="1011" t="s">
        <v>2075</v>
      </c>
      <c r="C3419" s="1011" t="s">
        <v>1326</v>
      </c>
      <c r="D3419" s="1011" t="s">
        <v>1</v>
      </c>
      <c r="E3419" s="1011" t="s">
        <v>135</v>
      </c>
      <c r="F3419" s="1011" t="s">
        <v>34</v>
      </c>
      <c r="G3419" s="1011" t="s">
        <v>34</v>
      </c>
      <c r="H3419" s="1011" t="s">
        <v>104</v>
      </c>
      <c r="I3419" s="1011" t="s">
        <v>1404</v>
      </c>
      <c r="J3419" s="1011" t="s">
        <v>1405</v>
      </c>
      <c r="K3419" s="1011" t="s">
        <v>1329</v>
      </c>
      <c r="L3419" s="1011" t="s">
        <v>47</v>
      </c>
      <c r="M3419" s="1011" t="s">
        <v>198</v>
      </c>
      <c r="N3419" s="1011">
        <v>86</v>
      </c>
      <c r="O3419" s="1011">
        <v>67</v>
      </c>
      <c r="P3419" s="1011">
        <v>1037.17</v>
      </c>
      <c r="Q3419" s="1011">
        <v>4340.57</v>
      </c>
      <c r="R3419" s="1011">
        <v>583.01</v>
      </c>
      <c r="S3419" s="1011">
        <v>475.67314031000001</v>
      </c>
      <c r="T3419" s="1011">
        <v>0</v>
      </c>
      <c r="U3419" s="1011">
        <v>0</v>
      </c>
      <c r="V3419" s="1011">
        <v>583.01</v>
      </c>
      <c r="W3419" s="1011" t="s">
        <v>1406</v>
      </c>
      <c r="X3419" s="1011" t="s">
        <v>1331</v>
      </c>
      <c r="Y3419" s="1011" t="s">
        <v>2076</v>
      </c>
      <c r="AA3419" s="1011" t="s">
        <v>2077</v>
      </c>
      <c r="AB3419" s="1011" t="s">
        <v>140</v>
      </c>
    </row>
    <row r="3420" spans="1:28" x14ac:dyDescent="0.25">
      <c r="A3420" s="1011">
        <v>83755538</v>
      </c>
      <c r="B3420" s="1011" t="s">
        <v>1738</v>
      </c>
      <c r="C3420" s="1011" t="s">
        <v>417</v>
      </c>
      <c r="D3420" s="1011" t="s">
        <v>113</v>
      </c>
      <c r="E3420" s="1011" t="s">
        <v>135</v>
      </c>
      <c r="F3420" s="1011" t="s">
        <v>267</v>
      </c>
      <c r="G3420" s="1011" t="s">
        <v>1687</v>
      </c>
      <c r="H3420" s="1011" t="s">
        <v>101</v>
      </c>
      <c r="I3420" s="1011" t="s">
        <v>1662</v>
      </c>
      <c r="J3420" s="1011" t="s">
        <v>1663</v>
      </c>
      <c r="K3420" s="1011" t="s">
        <v>1329</v>
      </c>
      <c r="L3420" s="1011" t="s">
        <v>47</v>
      </c>
      <c r="M3420" s="1011" t="s">
        <v>198</v>
      </c>
      <c r="N3420" s="1011">
        <v>9</v>
      </c>
      <c r="O3420" s="1011">
        <v>7</v>
      </c>
      <c r="P3420" s="1011">
        <v>363</v>
      </c>
      <c r="Q3420" s="1011">
        <v>393.06</v>
      </c>
      <c r="R3420" s="1011">
        <v>76.22</v>
      </c>
      <c r="S3420" s="1011">
        <v>79.197746120000005</v>
      </c>
      <c r="T3420" s="1011">
        <v>0</v>
      </c>
      <c r="U3420" s="1011">
        <v>0</v>
      </c>
      <c r="V3420" s="1011">
        <v>76.22</v>
      </c>
      <c r="W3420" s="1011" t="s">
        <v>1664</v>
      </c>
      <c r="X3420" s="1011" t="s">
        <v>1331</v>
      </c>
      <c r="Y3420" s="1011" t="s">
        <v>1739</v>
      </c>
      <c r="AA3420" s="1011" t="s">
        <v>1740</v>
      </c>
      <c r="AB3420" s="1011" t="s">
        <v>140</v>
      </c>
    </row>
    <row r="3421" spans="1:28" x14ac:dyDescent="0.25">
      <c r="A3421" s="1011">
        <v>33770868</v>
      </c>
      <c r="B3421" s="1011" t="s">
        <v>2136</v>
      </c>
      <c r="C3421" s="1011" t="s">
        <v>1326</v>
      </c>
      <c r="D3421" s="1011" t="s">
        <v>1</v>
      </c>
      <c r="E3421" s="1011" t="s">
        <v>135</v>
      </c>
      <c r="F3421" s="1011" t="s">
        <v>20</v>
      </c>
      <c r="G3421" s="1011" t="s">
        <v>20</v>
      </c>
      <c r="H3421" s="1011" t="s">
        <v>95</v>
      </c>
      <c r="I3421" s="1011" t="s">
        <v>1656</v>
      </c>
      <c r="J3421" s="1011" t="s">
        <v>1657</v>
      </c>
      <c r="K3421" s="1011" t="s">
        <v>1329</v>
      </c>
      <c r="L3421" s="1011" t="s">
        <v>47</v>
      </c>
      <c r="M3421" s="1011" t="s">
        <v>198</v>
      </c>
      <c r="N3421" s="1011">
        <v>18.896699999999999</v>
      </c>
      <c r="O3421" s="1011">
        <v>15.58</v>
      </c>
      <c r="P3421" s="1011">
        <v>223.93</v>
      </c>
      <c r="Q3421" s="1011">
        <v>882.14</v>
      </c>
      <c r="R3421" s="1011">
        <v>-1.6404528700000001</v>
      </c>
      <c r="S3421" s="1011">
        <v>304.76713197999999</v>
      </c>
      <c r="T3421" s="1011">
        <v>-4.5287000000000002E-4</v>
      </c>
      <c r="U3421" s="1011">
        <v>0</v>
      </c>
      <c r="V3421" s="1011">
        <v>-1.64</v>
      </c>
      <c r="W3421" s="1011" t="s">
        <v>1658</v>
      </c>
      <c r="X3421" s="1011" t="s">
        <v>1331</v>
      </c>
      <c r="Y3421" s="1011" t="s">
        <v>2137</v>
      </c>
      <c r="AA3421" s="1011" t="s">
        <v>2138</v>
      </c>
      <c r="AB3421" s="1011" t="s">
        <v>140</v>
      </c>
    </row>
    <row r="3422" spans="1:28" x14ac:dyDescent="0.25">
      <c r="A3422" s="1011">
        <v>3755717</v>
      </c>
      <c r="B3422" s="1011" t="s">
        <v>2444</v>
      </c>
      <c r="C3422" s="1011" t="s">
        <v>1326</v>
      </c>
      <c r="D3422" s="1011" t="s">
        <v>1</v>
      </c>
      <c r="E3422" s="1011" t="s">
        <v>135</v>
      </c>
      <c r="F3422" s="1011" t="s">
        <v>6</v>
      </c>
      <c r="G3422" s="1011" t="s">
        <v>6</v>
      </c>
      <c r="H3422" s="1011" t="s">
        <v>87</v>
      </c>
      <c r="I3422" s="1011" t="s">
        <v>2445</v>
      </c>
      <c r="J3422" s="1011" t="s">
        <v>1924</v>
      </c>
      <c r="K3422" s="1011" t="s">
        <v>1329</v>
      </c>
      <c r="L3422" s="1011" t="s">
        <v>47</v>
      </c>
      <c r="M3422" s="1011" t="s">
        <v>198</v>
      </c>
      <c r="N3422" s="1011">
        <v>45</v>
      </c>
      <c r="O3422" s="1011">
        <v>0</v>
      </c>
      <c r="P3422" s="1011">
        <v>1350</v>
      </c>
      <c r="Q3422" s="1011">
        <v>6253.67</v>
      </c>
      <c r="R3422" s="1011">
        <v>139.58000000000001</v>
      </c>
      <c r="S3422" s="1011">
        <v>82.5</v>
      </c>
      <c r="T3422" s="1011">
        <v>0</v>
      </c>
      <c r="U3422" s="1011">
        <v>0</v>
      </c>
      <c r="V3422" s="1011">
        <v>139.58000000000001</v>
      </c>
      <c r="W3422" s="1011" t="s">
        <v>1925</v>
      </c>
      <c r="X3422" s="1011" t="s">
        <v>1331</v>
      </c>
      <c r="Y3422" s="1011" t="s">
        <v>2446</v>
      </c>
      <c r="AA3422" s="1011" t="s">
        <v>2447</v>
      </c>
      <c r="AB3422" s="1011" t="s">
        <v>140</v>
      </c>
    </row>
    <row r="3423" spans="1:28" x14ac:dyDescent="0.25">
      <c r="A3423" s="1011">
        <v>24106957</v>
      </c>
      <c r="B3423" s="1011" t="s">
        <v>1381</v>
      </c>
      <c r="C3423" s="1011" t="s">
        <v>1326</v>
      </c>
      <c r="D3423" s="1011" t="s">
        <v>1</v>
      </c>
      <c r="E3423" s="1011" t="s">
        <v>135</v>
      </c>
      <c r="F3423" s="1011" t="s">
        <v>15</v>
      </c>
      <c r="G3423" s="1011" t="s">
        <v>15</v>
      </c>
      <c r="H3423" s="1011" t="s">
        <v>102</v>
      </c>
      <c r="I3423" s="1011" t="s">
        <v>1382</v>
      </c>
      <c r="J3423" s="1011" t="s">
        <v>1383</v>
      </c>
      <c r="K3423" s="1011" t="s">
        <v>1329</v>
      </c>
      <c r="L3423" s="1011" t="s">
        <v>47</v>
      </c>
      <c r="M3423" s="1011" t="s">
        <v>198</v>
      </c>
      <c r="N3423" s="1011">
        <v>53</v>
      </c>
      <c r="O3423" s="1011">
        <v>42</v>
      </c>
      <c r="P3423" s="1011">
        <v>1013.53</v>
      </c>
      <c r="Q3423" s="1011">
        <v>2091.67</v>
      </c>
      <c r="R3423" s="1011">
        <v>254.71597263999999</v>
      </c>
      <c r="S3423" s="1011">
        <v>459.34174175999999</v>
      </c>
      <c r="T3423" s="1011">
        <v>3.3459726399999998</v>
      </c>
      <c r="U3423" s="1011">
        <v>0</v>
      </c>
      <c r="V3423" s="1011">
        <v>251.37</v>
      </c>
      <c r="W3423" s="1011" t="s">
        <v>1384</v>
      </c>
      <c r="X3423" s="1011" t="s">
        <v>1331</v>
      </c>
      <c r="Y3423" s="1011" t="s">
        <v>1385</v>
      </c>
      <c r="AA3423" s="1011" t="s">
        <v>1386</v>
      </c>
      <c r="AB3423" s="1011" t="s">
        <v>140</v>
      </c>
    </row>
    <row r="3424" spans="1:28" x14ac:dyDescent="0.25">
      <c r="A3424" s="1011">
        <v>23757057</v>
      </c>
      <c r="B3424" s="1011" t="s">
        <v>2307</v>
      </c>
      <c r="C3424" s="1011" t="s">
        <v>1326</v>
      </c>
      <c r="D3424" s="1011" t="s">
        <v>1</v>
      </c>
      <c r="E3424" s="1011" t="s">
        <v>135</v>
      </c>
      <c r="F3424" s="1011" t="s">
        <v>20</v>
      </c>
      <c r="G3424" s="1011" t="s">
        <v>20</v>
      </c>
      <c r="H3424" s="1011" t="s">
        <v>98</v>
      </c>
      <c r="I3424" s="1011" t="s">
        <v>1810</v>
      </c>
      <c r="J3424" s="1011" t="s">
        <v>1811</v>
      </c>
      <c r="K3424" s="1011" t="s">
        <v>1329</v>
      </c>
      <c r="L3424" s="1011" t="s">
        <v>47</v>
      </c>
      <c r="M3424" s="1011" t="s">
        <v>198</v>
      </c>
      <c r="N3424" s="1011">
        <v>256</v>
      </c>
      <c r="O3424" s="1011">
        <v>256</v>
      </c>
      <c r="P3424" s="1011">
        <v>8193.1</v>
      </c>
      <c r="Q3424" s="1011">
        <v>5803.44</v>
      </c>
      <c r="R3424" s="1011">
        <v>752.33</v>
      </c>
      <c r="S3424" s="1011">
        <v>1029.3205874</v>
      </c>
      <c r="T3424" s="1011">
        <v>0</v>
      </c>
      <c r="U3424" s="1011">
        <v>0</v>
      </c>
      <c r="V3424" s="1011">
        <v>752.33</v>
      </c>
      <c r="W3424" s="1011" t="s">
        <v>1812</v>
      </c>
      <c r="X3424" s="1011" t="s">
        <v>1331</v>
      </c>
      <c r="Y3424" s="1011" t="s">
        <v>2308</v>
      </c>
      <c r="AA3424" s="1011" t="s">
        <v>2309</v>
      </c>
      <c r="AB3424" s="1011" t="s">
        <v>140</v>
      </c>
    </row>
    <row r="3425" spans="1:28" x14ac:dyDescent="0.25">
      <c r="A3425" s="1011">
        <v>84175637</v>
      </c>
      <c r="B3425" s="1011" t="s">
        <v>1980</v>
      </c>
      <c r="C3425" s="1011" t="s">
        <v>1326</v>
      </c>
      <c r="D3425" s="1011" t="s">
        <v>1</v>
      </c>
      <c r="E3425" s="1011" t="s">
        <v>135</v>
      </c>
      <c r="F3425" s="1011" t="s">
        <v>35</v>
      </c>
      <c r="G3425" s="1011" t="s">
        <v>35</v>
      </c>
      <c r="H3425" s="1011" t="s">
        <v>102</v>
      </c>
      <c r="I3425" s="1011" t="s">
        <v>1462</v>
      </c>
      <c r="J3425" s="1011" t="s">
        <v>1463</v>
      </c>
      <c r="K3425" s="1011" t="s">
        <v>1329</v>
      </c>
      <c r="L3425" s="1011" t="s">
        <v>47</v>
      </c>
      <c r="M3425" s="1011" t="s">
        <v>198</v>
      </c>
      <c r="N3425" s="1011">
        <v>76</v>
      </c>
      <c r="O3425" s="1011">
        <v>76</v>
      </c>
      <c r="P3425" s="1011">
        <v>456</v>
      </c>
      <c r="Q3425" s="1011">
        <v>2295.13</v>
      </c>
      <c r="R3425" s="1011">
        <v>219.57</v>
      </c>
      <c r="S3425" s="1011">
        <v>1462.1181268</v>
      </c>
      <c r="T3425" s="1011">
        <v>0</v>
      </c>
      <c r="U3425" s="1011">
        <v>0</v>
      </c>
      <c r="V3425" s="1011">
        <v>219.57</v>
      </c>
      <c r="W3425" s="1011" t="s">
        <v>1464</v>
      </c>
      <c r="X3425" s="1011" t="s">
        <v>1331</v>
      </c>
      <c r="Y3425" s="1011" t="s">
        <v>1981</v>
      </c>
      <c r="AA3425" s="1011" t="s">
        <v>1982</v>
      </c>
      <c r="AB3425" s="1011" t="s">
        <v>140</v>
      </c>
    </row>
    <row r="3426" spans="1:28" x14ac:dyDescent="0.25">
      <c r="A3426" s="1011">
        <v>44180685</v>
      </c>
      <c r="B3426" s="1011" t="s">
        <v>1437</v>
      </c>
      <c r="C3426" s="1011" t="s">
        <v>1326</v>
      </c>
      <c r="D3426" s="1011" t="s">
        <v>1</v>
      </c>
      <c r="E3426" s="1011" t="s">
        <v>135</v>
      </c>
      <c r="F3426" s="1011" t="s">
        <v>0</v>
      </c>
      <c r="G3426" s="1011" t="s">
        <v>0</v>
      </c>
      <c r="H3426" s="1011" t="s">
        <v>100</v>
      </c>
      <c r="I3426" s="1011" t="s">
        <v>1438</v>
      </c>
      <c r="J3426" s="1011" t="s">
        <v>1439</v>
      </c>
      <c r="K3426" s="1011" t="s">
        <v>1329</v>
      </c>
      <c r="L3426" s="1011" t="s">
        <v>47</v>
      </c>
      <c r="M3426" s="1011" t="s">
        <v>198</v>
      </c>
      <c r="N3426" s="1011">
        <v>24</v>
      </c>
      <c r="O3426" s="1011">
        <v>23.5</v>
      </c>
      <c r="P3426" s="1011">
        <v>480</v>
      </c>
      <c r="Q3426" s="1011">
        <v>1836.13</v>
      </c>
      <c r="R3426" s="1011">
        <v>492.11</v>
      </c>
      <c r="S3426" s="1011">
        <v>167.1168893</v>
      </c>
      <c r="T3426" s="1011">
        <v>0</v>
      </c>
      <c r="U3426" s="1011">
        <v>0</v>
      </c>
      <c r="V3426" s="1011">
        <v>492.11</v>
      </c>
      <c r="W3426" s="1011" t="s">
        <v>1440</v>
      </c>
      <c r="X3426" s="1011" t="s">
        <v>1331</v>
      </c>
      <c r="Y3426" s="1011" t="s">
        <v>1441</v>
      </c>
      <c r="AA3426" s="1011" t="s">
        <v>1442</v>
      </c>
      <c r="AB3426" s="1011" t="s">
        <v>140</v>
      </c>
    </row>
    <row r="3427" spans="1:28" x14ac:dyDescent="0.25">
      <c r="A3427" s="1011">
        <v>74068347</v>
      </c>
      <c r="B3427" s="1011" t="s">
        <v>1741</v>
      </c>
      <c r="C3427" s="1011" t="s">
        <v>1326</v>
      </c>
      <c r="D3427" s="1011" t="s">
        <v>1</v>
      </c>
      <c r="E3427" s="1011" t="s">
        <v>135</v>
      </c>
      <c r="F3427" s="1011" t="s">
        <v>14</v>
      </c>
      <c r="G3427" s="1011" t="s">
        <v>14</v>
      </c>
      <c r="H3427" s="1011" t="s">
        <v>98</v>
      </c>
      <c r="I3427" s="1011" t="s">
        <v>1742</v>
      </c>
      <c r="J3427" s="1011" t="s">
        <v>1565</v>
      </c>
      <c r="K3427" s="1011" t="s">
        <v>1329</v>
      </c>
      <c r="L3427" s="1011" t="s">
        <v>47</v>
      </c>
      <c r="M3427" s="1011" t="s">
        <v>198</v>
      </c>
      <c r="N3427" s="1011">
        <v>767.97190000000001</v>
      </c>
      <c r="O3427" s="1011">
        <v>662.97190000000001</v>
      </c>
      <c r="P3427" s="1011">
        <v>18936.13</v>
      </c>
      <c r="Q3427" s="1011">
        <v>15324.7</v>
      </c>
      <c r="R3427" s="1011">
        <v>1335.05</v>
      </c>
      <c r="S3427" s="1011">
        <v>2636.2621003999998</v>
      </c>
      <c r="T3427" s="1011">
        <v>0</v>
      </c>
      <c r="U3427" s="1011">
        <v>119.5</v>
      </c>
      <c r="V3427" s="1011">
        <v>1454.55</v>
      </c>
      <c r="W3427" s="1011" t="s">
        <v>65</v>
      </c>
      <c r="X3427" s="1011" t="s">
        <v>1331</v>
      </c>
      <c r="Y3427" s="1011" t="s">
        <v>1743</v>
      </c>
      <c r="AA3427" s="1011" t="s">
        <v>1744</v>
      </c>
      <c r="AB3427" s="1011" t="s">
        <v>140</v>
      </c>
    </row>
    <row r="3428" spans="1:28" x14ac:dyDescent="0.25">
      <c r="A3428" s="1011">
        <v>3756327</v>
      </c>
      <c r="B3428" s="1011" t="s">
        <v>2348</v>
      </c>
      <c r="C3428" s="1011" t="s">
        <v>1326</v>
      </c>
      <c r="D3428" s="1011" t="s">
        <v>1</v>
      </c>
      <c r="E3428" s="1011" t="s">
        <v>135</v>
      </c>
      <c r="F3428" s="1011" t="s">
        <v>14</v>
      </c>
      <c r="G3428" s="1011" t="s">
        <v>14</v>
      </c>
      <c r="H3428" s="1011" t="s">
        <v>1394</v>
      </c>
      <c r="I3428" s="1011" t="s">
        <v>1879</v>
      </c>
      <c r="J3428" s="1011" t="s">
        <v>1880</v>
      </c>
      <c r="K3428" s="1011" t="s">
        <v>1329</v>
      </c>
      <c r="L3428" s="1011" t="s">
        <v>47</v>
      </c>
      <c r="M3428" s="1011" t="s">
        <v>198</v>
      </c>
      <c r="N3428" s="1011">
        <v>0</v>
      </c>
      <c r="O3428" s="1011">
        <v>0</v>
      </c>
      <c r="P3428" s="1011">
        <v>0</v>
      </c>
      <c r="Q3428" s="1011">
        <v>0</v>
      </c>
      <c r="R3428" s="1011">
        <v>0</v>
      </c>
      <c r="S3428" s="1011">
        <v>0</v>
      </c>
      <c r="T3428" s="1011">
        <v>0</v>
      </c>
      <c r="U3428" s="1011">
        <v>0</v>
      </c>
      <c r="V3428" s="1011">
        <v>0</v>
      </c>
      <c r="W3428" s="1011" t="s">
        <v>1881</v>
      </c>
      <c r="X3428" s="1011" t="s">
        <v>1331</v>
      </c>
      <c r="Y3428" s="1011" t="s">
        <v>2349</v>
      </c>
      <c r="AA3428" s="1011" t="s">
        <v>2350</v>
      </c>
      <c r="AB3428" s="1011" t="s">
        <v>140</v>
      </c>
    </row>
    <row r="3429" spans="1:28" x14ac:dyDescent="0.25">
      <c r="A3429" s="1011">
        <v>4179792</v>
      </c>
      <c r="B3429" s="1011" t="s">
        <v>1890</v>
      </c>
      <c r="C3429" s="1011" t="s">
        <v>1326</v>
      </c>
      <c r="D3429" s="1011" t="s">
        <v>1</v>
      </c>
      <c r="E3429" s="1011" t="s">
        <v>135</v>
      </c>
      <c r="F3429" s="1011" t="s">
        <v>69</v>
      </c>
      <c r="G3429" s="1011" t="s">
        <v>69</v>
      </c>
      <c r="H3429" s="1011" t="s">
        <v>97</v>
      </c>
      <c r="I3429" s="1011" t="s">
        <v>1891</v>
      </c>
      <c r="J3429" s="1011" t="s">
        <v>1892</v>
      </c>
      <c r="K3429" s="1011" t="s">
        <v>1329</v>
      </c>
      <c r="L3429" s="1011" t="s">
        <v>47</v>
      </c>
      <c r="M3429" s="1011" t="s">
        <v>198</v>
      </c>
      <c r="N3429" s="1011">
        <v>503.37560000000002</v>
      </c>
      <c r="O3429" s="1011">
        <v>356.58390000000003</v>
      </c>
      <c r="P3429" s="1011">
        <v>8698.7999999999993</v>
      </c>
      <c r="Q3429" s="1011">
        <v>15843.43</v>
      </c>
      <c r="R3429" s="1011">
        <v>3253.3</v>
      </c>
      <c r="S3429" s="1011">
        <v>3517.4631021</v>
      </c>
      <c r="T3429" s="1011">
        <v>0</v>
      </c>
      <c r="U3429" s="1011">
        <v>0</v>
      </c>
      <c r="V3429" s="1011">
        <v>3253.3</v>
      </c>
      <c r="W3429" s="1011" t="s">
        <v>1893</v>
      </c>
      <c r="X3429" s="1011" t="s">
        <v>1331</v>
      </c>
      <c r="Y3429" s="1011" t="s">
        <v>1894</v>
      </c>
      <c r="AA3429" s="1011" t="s">
        <v>1895</v>
      </c>
      <c r="AB3429" s="1011" t="s">
        <v>140</v>
      </c>
    </row>
    <row r="3430" spans="1:28" x14ac:dyDescent="0.25">
      <c r="A3430" s="1011">
        <v>33771395</v>
      </c>
      <c r="B3430" s="1011" t="s">
        <v>2520</v>
      </c>
      <c r="C3430" s="1011" t="s">
        <v>1326</v>
      </c>
      <c r="D3430" s="1011" t="s">
        <v>1</v>
      </c>
      <c r="E3430" s="1011" t="s">
        <v>135</v>
      </c>
      <c r="F3430" s="1011" t="s">
        <v>6</v>
      </c>
      <c r="G3430" s="1011" t="s">
        <v>6</v>
      </c>
      <c r="H3430" s="1011" t="s">
        <v>97</v>
      </c>
      <c r="I3430" s="1011" t="s">
        <v>1688</v>
      </c>
      <c r="J3430" s="1011" t="s">
        <v>1416</v>
      </c>
      <c r="K3430" s="1011" t="s">
        <v>1329</v>
      </c>
      <c r="L3430" s="1011" t="s">
        <v>47</v>
      </c>
      <c r="M3430" s="1011" t="s">
        <v>198</v>
      </c>
      <c r="N3430" s="1011">
        <v>923.58410000000003</v>
      </c>
      <c r="O3430" s="1011">
        <v>584.25070000000005</v>
      </c>
      <c r="P3430" s="1011">
        <v>19516.89</v>
      </c>
      <c r="Q3430" s="1011">
        <v>29119.46</v>
      </c>
      <c r="R3430" s="1011">
        <v>3066.6662904899999</v>
      </c>
      <c r="S3430" s="1011">
        <v>6630.3383303999999</v>
      </c>
      <c r="T3430" s="1011">
        <v>3.6290490000000002E-2</v>
      </c>
      <c r="U3430" s="1011">
        <v>389.85</v>
      </c>
      <c r="V3430" s="1011">
        <v>3456.48</v>
      </c>
      <c r="W3430" s="1011" t="s">
        <v>1397</v>
      </c>
      <c r="X3430" s="1011" t="s">
        <v>1331</v>
      </c>
      <c r="Y3430" s="1011" t="s">
        <v>2521</v>
      </c>
      <c r="AA3430" s="1011" t="s">
        <v>2522</v>
      </c>
      <c r="AB3430" s="1011" t="s">
        <v>140</v>
      </c>
    </row>
    <row r="3431" spans="1:28" x14ac:dyDescent="0.25">
      <c r="A3431" s="1011">
        <v>4160016</v>
      </c>
      <c r="B3431" s="1011" t="s">
        <v>1488</v>
      </c>
      <c r="C3431" s="1011" t="s">
        <v>1326</v>
      </c>
      <c r="D3431" s="1011" t="s">
        <v>1</v>
      </c>
      <c r="E3431" s="1011" t="s">
        <v>135</v>
      </c>
      <c r="F3431" s="1011" t="s">
        <v>34</v>
      </c>
      <c r="G3431" s="1011" t="s">
        <v>34</v>
      </c>
      <c r="H3431" s="1011" t="s">
        <v>91</v>
      </c>
      <c r="I3431" s="1011" t="s">
        <v>1489</v>
      </c>
      <c r="J3431" s="1011" t="s">
        <v>1354</v>
      </c>
      <c r="K3431" s="1011" t="s">
        <v>1329</v>
      </c>
      <c r="L3431" s="1011" t="s">
        <v>47</v>
      </c>
      <c r="M3431" s="1011" t="s">
        <v>198</v>
      </c>
      <c r="N3431" s="1011">
        <v>402</v>
      </c>
      <c r="O3431" s="1011">
        <v>125</v>
      </c>
      <c r="P3431" s="1011">
        <v>13948</v>
      </c>
      <c r="Q3431" s="1011">
        <v>34494.01</v>
      </c>
      <c r="R3431" s="1011">
        <v>2941.2502825000001</v>
      </c>
      <c r="S3431" s="1011">
        <v>2073.4591995300002</v>
      </c>
      <c r="T3431" s="1011">
        <v>4.6002824999999996</v>
      </c>
      <c r="U3431" s="1011">
        <v>0</v>
      </c>
      <c r="V3431" s="1011">
        <v>2936.65</v>
      </c>
      <c r="W3431" s="1011" t="s">
        <v>1355</v>
      </c>
      <c r="X3431" s="1011" t="s">
        <v>1331</v>
      </c>
      <c r="Y3431" s="1011" t="s">
        <v>1490</v>
      </c>
      <c r="AA3431" s="1011" t="s">
        <v>1491</v>
      </c>
      <c r="AB3431" s="1011" t="s">
        <v>140</v>
      </c>
    </row>
    <row r="3432" spans="1:28" x14ac:dyDescent="0.25">
      <c r="A3432" s="1011">
        <v>43756410</v>
      </c>
      <c r="B3432" s="1011" t="s">
        <v>1943</v>
      </c>
      <c r="C3432" s="1011" t="s">
        <v>1326</v>
      </c>
      <c r="D3432" s="1011" t="s">
        <v>1</v>
      </c>
      <c r="E3432" s="1011" t="s">
        <v>135</v>
      </c>
      <c r="F3432" s="1011" t="s">
        <v>14</v>
      </c>
      <c r="G3432" s="1011" t="s">
        <v>14</v>
      </c>
      <c r="H3432" s="1011" t="s">
        <v>529</v>
      </c>
      <c r="I3432" s="1011" t="s">
        <v>1620</v>
      </c>
      <c r="J3432" s="1011" t="s">
        <v>1621</v>
      </c>
      <c r="K3432" s="1011" t="s">
        <v>1329</v>
      </c>
      <c r="L3432" s="1011" t="s">
        <v>47</v>
      </c>
      <c r="M3432" s="1011" t="s">
        <v>198</v>
      </c>
      <c r="N3432" s="1011">
        <v>54</v>
      </c>
      <c r="O3432" s="1011">
        <v>0</v>
      </c>
      <c r="P3432" s="1011">
        <v>1853.07</v>
      </c>
      <c r="Q3432" s="1011">
        <v>9468.85</v>
      </c>
      <c r="R3432" s="1011">
        <v>286.28178116999999</v>
      </c>
      <c r="S3432" s="1011">
        <v>251.62476215999999</v>
      </c>
      <c r="T3432" s="1011">
        <v>1.7811700000000001E-3</v>
      </c>
      <c r="U3432" s="1011">
        <v>0</v>
      </c>
      <c r="V3432" s="1011">
        <v>286.27999999999997</v>
      </c>
      <c r="W3432" s="1011" t="s">
        <v>1622</v>
      </c>
      <c r="X3432" s="1011" t="s">
        <v>1331</v>
      </c>
      <c r="Y3432" s="1011" t="s">
        <v>1944</v>
      </c>
      <c r="AA3432" s="1011" t="s">
        <v>1945</v>
      </c>
      <c r="AB3432" s="1011" t="s">
        <v>140</v>
      </c>
    </row>
    <row r="3433" spans="1:28" x14ac:dyDescent="0.25">
      <c r="A3433" s="1011">
        <v>3755717</v>
      </c>
      <c r="B3433" s="1011" t="s">
        <v>2444</v>
      </c>
      <c r="C3433" s="1011" t="s">
        <v>1326</v>
      </c>
      <c r="D3433" s="1011" t="s">
        <v>1</v>
      </c>
      <c r="E3433" s="1011" t="s">
        <v>135</v>
      </c>
      <c r="F3433" s="1011" t="s">
        <v>6</v>
      </c>
      <c r="G3433" s="1011" t="s">
        <v>6</v>
      </c>
      <c r="H3433" s="1011" t="s">
        <v>99</v>
      </c>
      <c r="I3433" s="1011" t="s">
        <v>2445</v>
      </c>
      <c r="J3433" s="1011" t="s">
        <v>1924</v>
      </c>
      <c r="K3433" s="1011" t="s">
        <v>1329</v>
      </c>
      <c r="L3433" s="1011" t="s">
        <v>47</v>
      </c>
      <c r="M3433" s="1011" t="s">
        <v>198</v>
      </c>
      <c r="N3433" s="1011">
        <v>197</v>
      </c>
      <c r="O3433" s="1011">
        <v>38</v>
      </c>
      <c r="P3433" s="1011">
        <v>3920</v>
      </c>
      <c r="Q3433" s="1011">
        <v>3482.65</v>
      </c>
      <c r="R3433" s="1011">
        <v>140.13</v>
      </c>
      <c r="S3433" s="1011">
        <v>-307.18932266000002</v>
      </c>
      <c r="T3433" s="1011">
        <v>516.08000000000004</v>
      </c>
      <c r="U3433" s="1011">
        <v>0</v>
      </c>
      <c r="V3433" s="1011">
        <v>140.13</v>
      </c>
      <c r="W3433" s="1011" t="s">
        <v>1925</v>
      </c>
      <c r="X3433" s="1011" t="s">
        <v>1331</v>
      </c>
      <c r="Y3433" s="1011" t="s">
        <v>2446</v>
      </c>
      <c r="AA3433" s="1011" t="s">
        <v>2447</v>
      </c>
      <c r="AB3433" s="1011" t="s">
        <v>140</v>
      </c>
    </row>
    <row r="3434" spans="1:28" x14ac:dyDescent="0.25">
      <c r="A3434" s="1011">
        <v>24166571</v>
      </c>
      <c r="B3434" s="1011" t="s">
        <v>2381</v>
      </c>
      <c r="C3434" s="1011" t="s">
        <v>1326</v>
      </c>
      <c r="D3434" s="1011" t="s">
        <v>1</v>
      </c>
      <c r="E3434" s="1011" t="s">
        <v>135</v>
      </c>
      <c r="F3434" s="1011" t="s">
        <v>0</v>
      </c>
      <c r="G3434" s="1011" t="s">
        <v>0</v>
      </c>
      <c r="H3434" s="1011" t="s">
        <v>530</v>
      </c>
      <c r="I3434" s="1011" t="s">
        <v>2382</v>
      </c>
      <c r="J3434" s="1011" t="s">
        <v>1499</v>
      </c>
      <c r="K3434" s="1011" t="s">
        <v>1329</v>
      </c>
      <c r="L3434" s="1011" t="s">
        <v>47</v>
      </c>
      <c r="M3434" s="1011" t="s">
        <v>198</v>
      </c>
      <c r="N3434" s="1011">
        <v>55</v>
      </c>
      <c r="O3434" s="1011">
        <v>8</v>
      </c>
      <c r="P3434" s="1011">
        <v>3488</v>
      </c>
      <c r="Q3434" s="1011">
        <v>10403.73</v>
      </c>
      <c r="R3434" s="1011">
        <v>2260.8200000000002</v>
      </c>
      <c r="S3434" s="1011">
        <v>961.80607821000001</v>
      </c>
      <c r="T3434" s="1011">
        <v>0</v>
      </c>
      <c r="U3434" s="1011">
        <v>0</v>
      </c>
      <c r="V3434" s="1011">
        <v>2260.8200000000002</v>
      </c>
      <c r="W3434" s="1011" t="s">
        <v>1361</v>
      </c>
      <c r="X3434" s="1011" t="s">
        <v>1331</v>
      </c>
      <c r="Y3434" s="1011" t="s">
        <v>2383</v>
      </c>
      <c r="AA3434" s="1011" t="s">
        <v>2384</v>
      </c>
      <c r="AB3434" s="1011" t="s">
        <v>140</v>
      </c>
    </row>
    <row r="3435" spans="1:28" x14ac:dyDescent="0.25">
      <c r="A3435" s="1011">
        <v>34116459</v>
      </c>
      <c r="B3435" s="1011" t="s">
        <v>2551</v>
      </c>
      <c r="C3435" s="1011" t="s">
        <v>1326</v>
      </c>
      <c r="D3435" s="1011" t="s">
        <v>1</v>
      </c>
      <c r="E3435" s="1011" t="s">
        <v>135</v>
      </c>
      <c r="F3435" s="1011" t="s">
        <v>36</v>
      </c>
      <c r="G3435" s="1011" t="s">
        <v>36</v>
      </c>
      <c r="H3435" s="1011" t="s">
        <v>92</v>
      </c>
      <c r="I3435" s="1011" t="s">
        <v>1656</v>
      </c>
      <c r="J3435" s="1011" t="s">
        <v>1657</v>
      </c>
      <c r="K3435" s="1011" t="s">
        <v>1329</v>
      </c>
      <c r="L3435" s="1011" t="s">
        <v>47</v>
      </c>
      <c r="M3435" s="1011" t="s">
        <v>198</v>
      </c>
      <c r="N3435" s="1011">
        <v>415</v>
      </c>
      <c r="O3435" s="1011">
        <v>415</v>
      </c>
      <c r="P3435" s="1011">
        <v>14431</v>
      </c>
      <c r="Q3435" s="1011">
        <v>9283.68</v>
      </c>
      <c r="R3435" s="1011">
        <v>-358.48</v>
      </c>
      <c r="S3435" s="1011">
        <v>1401.8224748499999</v>
      </c>
      <c r="T3435" s="1011">
        <v>0</v>
      </c>
      <c r="U3435" s="1011">
        <v>0</v>
      </c>
      <c r="V3435" s="1011">
        <v>-358.48</v>
      </c>
      <c r="W3435" s="1011" t="s">
        <v>1658</v>
      </c>
      <c r="X3435" s="1011" t="s">
        <v>1331</v>
      </c>
      <c r="Y3435" s="1011" t="s">
        <v>2552</v>
      </c>
      <c r="AA3435" s="1011" t="s">
        <v>1791</v>
      </c>
      <c r="AB3435" s="1011" t="s">
        <v>140</v>
      </c>
    </row>
    <row r="3436" spans="1:28" x14ac:dyDescent="0.25">
      <c r="A3436" s="1011">
        <v>73757874</v>
      </c>
      <c r="B3436" s="1011" t="s">
        <v>2244</v>
      </c>
      <c r="C3436" s="1011" t="s">
        <v>1326</v>
      </c>
      <c r="D3436" s="1011" t="s">
        <v>1</v>
      </c>
      <c r="E3436" s="1011" t="s">
        <v>135</v>
      </c>
      <c r="F3436" s="1011" t="s">
        <v>6</v>
      </c>
      <c r="G3436" s="1011" t="s">
        <v>6</v>
      </c>
      <c r="H3436" s="1011" t="s">
        <v>94</v>
      </c>
      <c r="I3436" s="1011" t="s">
        <v>1515</v>
      </c>
      <c r="J3436" s="1011" t="s">
        <v>1516</v>
      </c>
      <c r="K3436" s="1011" t="s">
        <v>1329</v>
      </c>
      <c r="L3436" s="1011" t="s">
        <v>47</v>
      </c>
      <c r="M3436" s="1011" t="s">
        <v>198</v>
      </c>
      <c r="N3436" s="1011">
        <v>157</v>
      </c>
      <c r="O3436" s="1011">
        <v>139</v>
      </c>
      <c r="P3436" s="1011">
        <v>5740</v>
      </c>
      <c r="Q3436" s="1011">
        <v>3718.68</v>
      </c>
      <c r="R3436" s="1011">
        <v>567.44000000000005</v>
      </c>
      <c r="S3436" s="1011">
        <v>486.41266722</v>
      </c>
      <c r="T3436" s="1011">
        <v>0</v>
      </c>
      <c r="U3436" s="1011">
        <v>0</v>
      </c>
      <c r="V3436" s="1011">
        <v>567.44000000000005</v>
      </c>
      <c r="W3436" s="1011" t="s">
        <v>2245</v>
      </c>
      <c r="X3436" s="1011" t="s">
        <v>1331</v>
      </c>
      <c r="Y3436" s="1011" t="s">
        <v>2246</v>
      </c>
      <c r="AA3436" s="1011" t="s">
        <v>2247</v>
      </c>
      <c r="AB3436" s="1011" t="s">
        <v>140</v>
      </c>
    </row>
    <row r="3437" spans="1:28" x14ac:dyDescent="0.25">
      <c r="A3437" s="1011">
        <v>24091738</v>
      </c>
      <c r="B3437" s="1011" t="s">
        <v>1804</v>
      </c>
      <c r="C3437" s="1011" t="s">
        <v>1326</v>
      </c>
      <c r="D3437" s="1011" t="s">
        <v>1</v>
      </c>
      <c r="E3437" s="1011" t="s">
        <v>135</v>
      </c>
      <c r="F3437" s="1011" t="s">
        <v>20</v>
      </c>
      <c r="G3437" s="1011" t="s">
        <v>20</v>
      </c>
      <c r="H3437" s="1011" t="s">
        <v>92</v>
      </c>
      <c r="I3437" s="1011" t="s">
        <v>1805</v>
      </c>
      <c r="J3437" s="1011" t="s">
        <v>1806</v>
      </c>
      <c r="K3437" s="1011" t="s">
        <v>1329</v>
      </c>
      <c r="L3437" s="1011" t="s">
        <v>47</v>
      </c>
      <c r="M3437" s="1011" t="s">
        <v>198</v>
      </c>
      <c r="N3437" s="1011">
        <v>74</v>
      </c>
      <c r="O3437" s="1011">
        <v>74</v>
      </c>
      <c r="P3437" s="1011">
        <v>2370</v>
      </c>
      <c r="Q3437" s="1011">
        <v>1682.74</v>
      </c>
      <c r="R3437" s="1011">
        <v>99.94</v>
      </c>
      <c r="S3437" s="1011">
        <v>300.47278021</v>
      </c>
      <c r="T3437" s="1011">
        <v>0</v>
      </c>
      <c r="U3437" s="1011">
        <v>0</v>
      </c>
      <c r="V3437" s="1011">
        <v>99.94</v>
      </c>
      <c r="W3437" s="1011" t="s">
        <v>10</v>
      </c>
      <c r="X3437" s="1011" t="s">
        <v>1331</v>
      </c>
      <c r="Y3437" s="1011" t="s">
        <v>1807</v>
      </c>
      <c r="AA3437" s="1011" t="s">
        <v>1808</v>
      </c>
      <c r="AB3437" s="1011" t="s">
        <v>140</v>
      </c>
    </row>
    <row r="3438" spans="1:28" x14ac:dyDescent="0.25">
      <c r="A3438" s="1011">
        <v>24028227</v>
      </c>
      <c r="B3438" s="1011" t="s">
        <v>1449</v>
      </c>
      <c r="C3438" s="1011" t="s">
        <v>1326</v>
      </c>
      <c r="D3438" s="1011" t="s">
        <v>1</v>
      </c>
      <c r="E3438" s="1011" t="s">
        <v>135</v>
      </c>
      <c r="F3438" s="1011" t="s">
        <v>0</v>
      </c>
      <c r="G3438" s="1011" t="s">
        <v>0</v>
      </c>
      <c r="H3438" s="1011" t="s">
        <v>88</v>
      </c>
      <c r="I3438" s="1011" t="s">
        <v>1450</v>
      </c>
      <c r="J3438" s="1011" t="s">
        <v>1451</v>
      </c>
      <c r="K3438" s="1011" t="s">
        <v>1329</v>
      </c>
      <c r="L3438" s="1011" t="s">
        <v>47</v>
      </c>
      <c r="M3438" s="1011" t="s">
        <v>198</v>
      </c>
      <c r="N3438" s="1011">
        <v>202</v>
      </c>
      <c r="O3438" s="1011">
        <v>202</v>
      </c>
      <c r="P3438" s="1011">
        <v>3025</v>
      </c>
      <c r="Q3438" s="1011">
        <v>6846.09</v>
      </c>
      <c r="R3438" s="1011">
        <v>434.98</v>
      </c>
      <c r="S3438" s="1011">
        <v>783.62311324999996</v>
      </c>
      <c r="T3438" s="1011">
        <v>0</v>
      </c>
      <c r="U3438" s="1011">
        <v>0</v>
      </c>
      <c r="V3438" s="1011">
        <v>434.98</v>
      </c>
      <c r="W3438" s="1011" t="s">
        <v>1452</v>
      </c>
      <c r="X3438" s="1011" t="s">
        <v>1331</v>
      </c>
      <c r="Y3438" s="1011" t="s">
        <v>1453</v>
      </c>
      <c r="AA3438" s="1011" t="s">
        <v>1454</v>
      </c>
      <c r="AB3438" s="1011" t="s">
        <v>140</v>
      </c>
    </row>
    <row r="3439" spans="1:28" x14ac:dyDescent="0.25">
      <c r="A3439" s="1011">
        <v>54045844</v>
      </c>
      <c r="B3439" s="1011" t="s">
        <v>2377</v>
      </c>
      <c r="C3439" s="1011" t="s">
        <v>1326</v>
      </c>
      <c r="D3439" s="1011" t="s">
        <v>1</v>
      </c>
      <c r="E3439" s="1011" t="s">
        <v>135</v>
      </c>
      <c r="F3439" s="1011" t="s">
        <v>74</v>
      </c>
      <c r="G3439" s="1011" t="s">
        <v>74</v>
      </c>
      <c r="H3439" s="1011" t="s">
        <v>530</v>
      </c>
      <c r="I3439" s="1011" t="s">
        <v>2378</v>
      </c>
      <c r="J3439" s="1011" t="s">
        <v>2328</v>
      </c>
      <c r="K3439" s="1011" t="s">
        <v>1329</v>
      </c>
      <c r="L3439" s="1011" t="s">
        <v>47</v>
      </c>
      <c r="M3439" s="1011" t="s">
        <v>198</v>
      </c>
      <c r="N3439" s="1011">
        <v>49</v>
      </c>
      <c r="O3439" s="1011">
        <v>45</v>
      </c>
      <c r="P3439" s="1011">
        <v>1305.9000000000001</v>
      </c>
      <c r="Q3439" s="1011">
        <v>3909.68</v>
      </c>
      <c r="R3439" s="1011">
        <v>321.06</v>
      </c>
      <c r="S3439" s="1011">
        <v>331.15489408000002</v>
      </c>
      <c r="T3439" s="1011">
        <v>0</v>
      </c>
      <c r="U3439" s="1011">
        <v>0</v>
      </c>
      <c r="V3439" s="1011">
        <v>321.06</v>
      </c>
      <c r="W3439" s="1011" t="s">
        <v>2329</v>
      </c>
      <c r="X3439" s="1011" t="s">
        <v>1331</v>
      </c>
      <c r="Y3439" s="1011" t="s">
        <v>2379</v>
      </c>
      <c r="AA3439" s="1011" t="s">
        <v>2380</v>
      </c>
      <c r="AB3439" s="1011" t="s">
        <v>140</v>
      </c>
    </row>
    <row r="3440" spans="1:28" x14ac:dyDescent="0.25">
      <c r="A3440" s="1011">
        <v>44073278</v>
      </c>
      <c r="B3440" s="1011" t="s">
        <v>2109</v>
      </c>
      <c r="C3440" s="1011" t="s">
        <v>1326</v>
      </c>
      <c r="D3440" s="1011" t="s">
        <v>1</v>
      </c>
      <c r="E3440" s="1011" t="s">
        <v>135</v>
      </c>
      <c r="F3440" s="1011" t="s">
        <v>48</v>
      </c>
      <c r="G3440" s="1011" t="s">
        <v>48</v>
      </c>
      <c r="H3440" s="1011" t="s">
        <v>91</v>
      </c>
      <c r="I3440" s="1011" t="s">
        <v>2110</v>
      </c>
      <c r="J3440" s="1011" t="s">
        <v>1621</v>
      </c>
      <c r="K3440" s="1011" t="s">
        <v>1329</v>
      </c>
      <c r="L3440" s="1011" t="s">
        <v>47</v>
      </c>
      <c r="M3440" s="1011" t="s">
        <v>198</v>
      </c>
      <c r="N3440" s="1011">
        <v>58</v>
      </c>
      <c r="O3440" s="1011">
        <v>51</v>
      </c>
      <c r="P3440" s="1011">
        <v>742.4</v>
      </c>
      <c r="Q3440" s="1011">
        <v>3574.37</v>
      </c>
      <c r="R3440" s="1011">
        <v>372.2352004</v>
      </c>
      <c r="S3440" s="1011">
        <v>438.55345407999999</v>
      </c>
      <c r="T3440" s="1011">
        <v>0.21520039999999999</v>
      </c>
      <c r="U3440" s="1011">
        <v>0</v>
      </c>
      <c r="V3440" s="1011">
        <v>372.02</v>
      </c>
      <c r="W3440" s="1011" t="s">
        <v>1622</v>
      </c>
      <c r="X3440" s="1011" t="s">
        <v>1331</v>
      </c>
      <c r="Y3440" s="1011" t="s">
        <v>1839</v>
      </c>
      <c r="AA3440" s="1011" t="s">
        <v>2111</v>
      </c>
      <c r="AB3440" s="1011" t="s">
        <v>140</v>
      </c>
    </row>
    <row r="3441" spans="1:28" x14ac:dyDescent="0.25">
      <c r="A3441" s="1011">
        <v>24049512</v>
      </c>
      <c r="B3441" s="1011" t="s">
        <v>2030</v>
      </c>
      <c r="C3441" s="1011" t="s">
        <v>1326</v>
      </c>
      <c r="D3441" s="1011" t="s">
        <v>1</v>
      </c>
      <c r="E3441" s="1011" t="s">
        <v>135</v>
      </c>
      <c r="F3441" s="1011" t="s">
        <v>20</v>
      </c>
      <c r="G3441" s="1011" t="s">
        <v>20</v>
      </c>
      <c r="H3441" s="1011" t="s">
        <v>97</v>
      </c>
      <c r="I3441" s="1011" t="s">
        <v>2031</v>
      </c>
      <c r="J3441" s="1011" t="s">
        <v>1663</v>
      </c>
      <c r="K3441" s="1011" t="s">
        <v>1329</v>
      </c>
      <c r="L3441" s="1011" t="s">
        <v>47</v>
      </c>
      <c r="M3441" s="1011" t="s">
        <v>198</v>
      </c>
      <c r="N3441" s="1011">
        <v>892.66669999999999</v>
      </c>
      <c r="O3441" s="1011">
        <v>435.66669999999999</v>
      </c>
      <c r="P3441" s="1011">
        <v>16116.94</v>
      </c>
      <c r="Q3441" s="1011">
        <v>25495.7</v>
      </c>
      <c r="R3441" s="1011">
        <v>4410.45482455</v>
      </c>
      <c r="S3441" s="1011">
        <v>5501.1047840800002</v>
      </c>
      <c r="T3441" s="1011">
        <v>-1.2751754500000001</v>
      </c>
      <c r="U3441" s="1011">
        <v>0</v>
      </c>
      <c r="V3441" s="1011">
        <v>4411.7299999999996</v>
      </c>
      <c r="W3441" s="1011" t="s">
        <v>1664</v>
      </c>
      <c r="X3441" s="1011" t="s">
        <v>1331</v>
      </c>
      <c r="Y3441" s="1011" t="s">
        <v>2032</v>
      </c>
      <c r="AA3441" s="1011" t="s">
        <v>2033</v>
      </c>
      <c r="AB3441" s="1011" t="s">
        <v>140</v>
      </c>
    </row>
    <row r="3442" spans="1:28" x14ac:dyDescent="0.25">
      <c r="A3442" s="1011">
        <v>63934905</v>
      </c>
      <c r="B3442" s="1011" t="s">
        <v>2048</v>
      </c>
      <c r="C3442" s="1011" t="s">
        <v>1326</v>
      </c>
      <c r="D3442" s="1011" t="s">
        <v>1</v>
      </c>
      <c r="E3442" s="1011" t="s">
        <v>135</v>
      </c>
      <c r="F3442" s="1011" t="s">
        <v>34</v>
      </c>
      <c r="G3442" s="1011" t="s">
        <v>34</v>
      </c>
      <c r="H3442" s="1011" t="s">
        <v>96</v>
      </c>
      <c r="I3442" s="1011" t="s">
        <v>2049</v>
      </c>
      <c r="J3442" s="1011" t="s">
        <v>1510</v>
      </c>
      <c r="K3442" s="1011" t="s">
        <v>1329</v>
      </c>
      <c r="L3442" s="1011" t="s">
        <v>47</v>
      </c>
      <c r="M3442" s="1011" t="s">
        <v>198</v>
      </c>
      <c r="N3442" s="1011">
        <v>74.833500000000001</v>
      </c>
      <c r="O3442" s="1011">
        <v>54.833500000000001</v>
      </c>
      <c r="P3442" s="1011">
        <v>318.56</v>
      </c>
      <c r="Q3442" s="1011">
        <v>5055.38</v>
      </c>
      <c r="R3442" s="1011">
        <v>423.61</v>
      </c>
      <c r="S3442" s="1011">
        <v>387.61045366000002</v>
      </c>
      <c r="T3442" s="1011">
        <v>0</v>
      </c>
      <c r="U3442" s="1011">
        <v>6.16</v>
      </c>
      <c r="V3442" s="1011">
        <v>429.77</v>
      </c>
      <c r="W3442" s="1011" t="s">
        <v>1511</v>
      </c>
      <c r="X3442" s="1011" t="s">
        <v>1331</v>
      </c>
      <c r="Y3442" s="1011" t="s">
        <v>2050</v>
      </c>
      <c r="AA3442" s="1011" t="s">
        <v>2051</v>
      </c>
      <c r="AB3442" s="1011" t="s">
        <v>140</v>
      </c>
    </row>
    <row r="3443" spans="1:28" x14ac:dyDescent="0.25">
      <c r="A3443" s="1011">
        <v>24015307</v>
      </c>
      <c r="B3443" s="1011" t="s">
        <v>2511</v>
      </c>
      <c r="C3443" s="1011" t="s">
        <v>1326</v>
      </c>
      <c r="D3443" s="1011" t="s">
        <v>1</v>
      </c>
      <c r="E3443" s="1011" t="s">
        <v>135</v>
      </c>
      <c r="F3443" s="1011" t="s">
        <v>34</v>
      </c>
      <c r="G3443" s="1011" t="s">
        <v>34</v>
      </c>
      <c r="H3443" s="1011" t="s">
        <v>90</v>
      </c>
      <c r="I3443" s="1011" t="s">
        <v>1816</v>
      </c>
      <c r="J3443" s="1011" t="s">
        <v>1817</v>
      </c>
      <c r="K3443" s="1011" t="s">
        <v>1329</v>
      </c>
      <c r="L3443" s="1011" t="s">
        <v>47</v>
      </c>
      <c r="M3443" s="1011" t="s">
        <v>198</v>
      </c>
      <c r="N3443" s="1011">
        <v>164</v>
      </c>
      <c r="O3443" s="1011">
        <v>141</v>
      </c>
      <c r="P3443" s="1011">
        <v>4018.45</v>
      </c>
      <c r="Q3443" s="1011">
        <v>11679.04</v>
      </c>
      <c r="R3443" s="1011">
        <v>1617.89</v>
      </c>
      <c r="S3443" s="1011">
        <v>730.35836161999998</v>
      </c>
      <c r="T3443" s="1011">
        <v>0</v>
      </c>
      <c r="U3443" s="1011">
        <v>0</v>
      </c>
      <c r="V3443" s="1011">
        <v>1617.89</v>
      </c>
      <c r="W3443" s="1011" t="s">
        <v>1818</v>
      </c>
      <c r="X3443" s="1011" t="s">
        <v>1331</v>
      </c>
      <c r="Y3443" s="1011" t="s">
        <v>2512</v>
      </c>
      <c r="AA3443" s="1011" t="s">
        <v>2513</v>
      </c>
      <c r="AB3443" s="1011" t="s">
        <v>140</v>
      </c>
    </row>
    <row r="3444" spans="1:28" x14ac:dyDescent="0.25">
      <c r="A3444" s="1011">
        <v>4138046</v>
      </c>
      <c r="B3444" s="1011" t="s">
        <v>1830</v>
      </c>
      <c r="C3444" s="1011" t="s">
        <v>1326</v>
      </c>
      <c r="D3444" s="1011" t="s">
        <v>1</v>
      </c>
      <c r="E3444" s="1011" t="s">
        <v>135</v>
      </c>
      <c r="F3444" s="1011" t="s">
        <v>34</v>
      </c>
      <c r="G3444" s="1011" t="s">
        <v>34</v>
      </c>
      <c r="H3444" s="1011" t="s">
        <v>88</v>
      </c>
      <c r="I3444" s="1011" t="s">
        <v>1831</v>
      </c>
      <c r="J3444" s="1011" t="s">
        <v>1463</v>
      </c>
      <c r="K3444" s="1011" t="s">
        <v>1329</v>
      </c>
      <c r="L3444" s="1011" t="s">
        <v>47</v>
      </c>
      <c r="M3444" s="1011" t="s">
        <v>198</v>
      </c>
      <c r="N3444" s="1011">
        <v>333</v>
      </c>
      <c r="O3444" s="1011">
        <v>308</v>
      </c>
      <c r="P3444" s="1011">
        <v>3486</v>
      </c>
      <c r="Q3444" s="1011">
        <v>23712.75</v>
      </c>
      <c r="R3444" s="1011">
        <v>3638.05</v>
      </c>
      <c r="S3444" s="1011">
        <v>2045.5569</v>
      </c>
      <c r="T3444" s="1011">
        <v>0</v>
      </c>
      <c r="U3444" s="1011">
        <v>0</v>
      </c>
      <c r="V3444" s="1011">
        <v>3638.05</v>
      </c>
      <c r="W3444" s="1011" t="s">
        <v>1464</v>
      </c>
      <c r="X3444" s="1011" t="s">
        <v>1331</v>
      </c>
      <c r="Y3444" s="1011" t="s">
        <v>1832</v>
      </c>
      <c r="AA3444" s="1011" t="s">
        <v>1833</v>
      </c>
      <c r="AB3444" s="1011" t="s">
        <v>140</v>
      </c>
    </row>
    <row r="3445" spans="1:28" x14ac:dyDescent="0.25">
      <c r="A3445" s="1011">
        <v>13980131</v>
      </c>
      <c r="B3445" s="1011" t="s">
        <v>1619</v>
      </c>
      <c r="C3445" s="1011" t="s">
        <v>1326</v>
      </c>
      <c r="D3445" s="1011" t="s">
        <v>1</v>
      </c>
      <c r="E3445" s="1011" t="s">
        <v>135</v>
      </c>
      <c r="F3445" s="1011" t="s">
        <v>20</v>
      </c>
      <c r="G3445" s="1011" t="s">
        <v>20</v>
      </c>
      <c r="H3445" s="1011" t="s">
        <v>101</v>
      </c>
      <c r="I3445" s="1011" t="s">
        <v>1620</v>
      </c>
      <c r="J3445" s="1011" t="s">
        <v>1621</v>
      </c>
      <c r="K3445" s="1011" t="s">
        <v>1329</v>
      </c>
      <c r="L3445" s="1011" t="s">
        <v>47</v>
      </c>
      <c r="M3445" s="1011" t="s">
        <v>198</v>
      </c>
      <c r="N3445" s="1011">
        <v>245</v>
      </c>
      <c r="O3445" s="1011">
        <v>211</v>
      </c>
      <c r="P3445" s="1011">
        <v>9641.5499999999993</v>
      </c>
      <c r="Q3445" s="1011">
        <v>5058.96</v>
      </c>
      <c r="R3445" s="1011">
        <v>-200.94</v>
      </c>
      <c r="S3445" s="1011">
        <v>901.46753102000002</v>
      </c>
      <c r="T3445" s="1011">
        <v>0</v>
      </c>
      <c r="U3445" s="1011">
        <v>0</v>
      </c>
      <c r="V3445" s="1011">
        <v>-200.94</v>
      </c>
      <c r="W3445" s="1011" t="s">
        <v>1622</v>
      </c>
      <c r="X3445" s="1011" t="s">
        <v>1331</v>
      </c>
      <c r="Y3445" s="1011" t="s">
        <v>1623</v>
      </c>
      <c r="AA3445" s="1011" t="s">
        <v>1624</v>
      </c>
      <c r="AB3445" s="1011" t="s">
        <v>140</v>
      </c>
    </row>
    <row r="3446" spans="1:28" x14ac:dyDescent="0.25">
      <c r="A3446" s="1011">
        <v>53757852</v>
      </c>
      <c r="B3446" s="1011" t="s">
        <v>2034</v>
      </c>
      <c r="C3446" s="1011" t="s">
        <v>1326</v>
      </c>
      <c r="D3446" s="1011" t="s">
        <v>1</v>
      </c>
      <c r="E3446" s="1011" t="s">
        <v>135</v>
      </c>
      <c r="F3446" s="1011" t="s">
        <v>38</v>
      </c>
      <c r="G3446" s="1011" t="s">
        <v>38</v>
      </c>
      <c r="H3446" s="1011" t="s">
        <v>90</v>
      </c>
      <c r="I3446" s="1011" t="s">
        <v>2035</v>
      </c>
      <c r="J3446" s="1011" t="s">
        <v>1657</v>
      </c>
      <c r="K3446" s="1011" t="s">
        <v>1329</v>
      </c>
      <c r="L3446" s="1011" t="s">
        <v>47</v>
      </c>
      <c r="M3446" s="1011" t="s">
        <v>198</v>
      </c>
      <c r="N3446" s="1011">
        <v>196</v>
      </c>
      <c r="O3446" s="1011">
        <v>174</v>
      </c>
      <c r="P3446" s="1011">
        <v>8020.19</v>
      </c>
      <c r="Q3446" s="1011">
        <v>9239.74</v>
      </c>
      <c r="R3446" s="1011">
        <v>-171.22</v>
      </c>
      <c r="S3446" s="1011">
        <v>824.17375973000003</v>
      </c>
      <c r="T3446" s="1011">
        <v>0</v>
      </c>
      <c r="U3446" s="1011">
        <v>0</v>
      </c>
      <c r="V3446" s="1011">
        <v>-171.22</v>
      </c>
      <c r="W3446" s="1011" t="s">
        <v>1658</v>
      </c>
      <c r="X3446" s="1011" t="s">
        <v>1331</v>
      </c>
      <c r="Y3446" s="1011" t="s">
        <v>2036</v>
      </c>
      <c r="AA3446" s="1011" t="s">
        <v>2037</v>
      </c>
      <c r="AB3446" s="1011" t="s">
        <v>140</v>
      </c>
    </row>
    <row r="3447" spans="1:28" x14ac:dyDescent="0.25">
      <c r="A3447" s="1011">
        <v>54044805</v>
      </c>
      <c r="B3447" s="1011" t="s">
        <v>1857</v>
      </c>
      <c r="C3447" s="1011" t="s">
        <v>1326</v>
      </c>
      <c r="D3447" s="1011" t="s">
        <v>113</v>
      </c>
      <c r="E3447" s="1011" t="s">
        <v>135</v>
      </c>
      <c r="F3447" s="1011" t="s">
        <v>267</v>
      </c>
      <c r="G3447" s="1011" t="s">
        <v>1687</v>
      </c>
      <c r="H3447" s="1011" t="s">
        <v>93</v>
      </c>
      <c r="I3447" s="1011" t="s">
        <v>1858</v>
      </c>
      <c r="J3447" s="1011" t="s">
        <v>1859</v>
      </c>
      <c r="K3447" s="1011" t="s">
        <v>1329</v>
      </c>
      <c r="L3447" s="1011" t="s">
        <v>47</v>
      </c>
      <c r="M3447" s="1011" t="s">
        <v>198</v>
      </c>
      <c r="N3447" s="1011">
        <v>27.75</v>
      </c>
      <c r="O3447" s="1011">
        <v>23.75</v>
      </c>
      <c r="P3447" s="1011">
        <v>609.70000000000005</v>
      </c>
      <c r="Q3447" s="1011">
        <v>1190.47</v>
      </c>
      <c r="R3447" s="1011">
        <v>338.87560062</v>
      </c>
      <c r="S3447" s="1011">
        <v>251.8696654</v>
      </c>
      <c r="T3447" s="1011">
        <v>-0.13439938000000001</v>
      </c>
      <c r="U3447" s="1011">
        <v>0</v>
      </c>
      <c r="V3447" s="1011">
        <v>339.01</v>
      </c>
      <c r="W3447" s="1011" t="s">
        <v>1860</v>
      </c>
      <c r="X3447" s="1011" t="s">
        <v>1331</v>
      </c>
      <c r="Y3447" s="1011" t="s">
        <v>1861</v>
      </c>
      <c r="AA3447" s="1011" t="s">
        <v>1862</v>
      </c>
      <c r="AB3447" s="1011" t="s">
        <v>140</v>
      </c>
    </row>
    <row r="3448" spans="1:28" x14ac:dyDescent="0.25">
      <c r="A3448" s="1011">
        <v>14076970</v>
      </c>
      <c r="B3448" s="1011" t="s">
        <v>1853</v>
      </c>
      <c r="C3448" s="1011" t="s">
        <v>1326</v>
      </c>
      <c r="D3448" s="1011" t="s">
        <v>1</v>
      </c>
      <c r="E3448" s="1011" t="s">
        <v>135</v>
      </c>
      <c r="F3448" s="1011" t="s">
        <v>14</v>
      </c>
      <c r="G3448" s="1011" t="s">
        <v>14</v>
      </c>
      <c r="H3448" s="1011" t="s">
        <v>88</v>
      </c>
      <c r="I3448" s="1011" t="s">
        <v>1854</v>
      </c>
      <c r="J3448" s="1011" t="s">
        <v>1657</v>
      </c>
      <c r="K3448" s="1011" t="s">
        <v>1329</v>
      </c>
      <c r="L3448" s="1011" t="s">
        <v>47</v>
      </c>
      <c r="M3448" s="1011" t="s">
        <v>198</v>
      </c>
      <c r="N3448" s="1011">
        <v>181</v>
      </c>
      <c r="O3448" s="1011">
        <v>169</v>
      </c>
      <c r="P3448" s="1011">
        <v>2715</v>
      </c>
      <c r="Q3448" s="1011">
        <v>14658.7</v>
      </c>
      <c r="R3448" s="1011">
        <v>285.27</v>
      </c>
      <c r="S3448" s="1011">
        <v>813.90200000000004</v>
      </c>
      <c r="T3448" s="1011">
        <v>0</v>
      </c>
      <c r="U3448" s="1011">
        <v>0</v>
      </c>
      <c r="V3448" s="1011">
        <v>285.27</v>
      </c>
      <c r="W3448" s="1011" t="s">
        <v>1658</v>
      </c>
      <c r="X3448" s="1011" t="s">
        <v>1331</v>
      </c>
      <c r="Y3448" s="1011" t="s">
        <v>1855</v>
      </c>
      <c r="AA3448" s="1011" t="s">
        <v>1856</v>
      </c>
      <c r="AB3448" s="1011" t="s">
        <v>140</v>
      </c>
    </row>
    <row r="3449" spans="1:28" x14ac:dyDescent="0.25">
      <c r="A3449" s="1011">
        <v>74237348</v>
      </c>
      <c r="B3449" s="1011" t="s">
        <v>1765</v>
      </c>
      <c r="C3449" s="1011" t="s">
        <v>1326</v>
      </c>
      <c r="D3449" s="1011" t="s">
        <v>1</v>
      </c>
      <c r="E3449" s="1011" t="s">
        <v>135</v>
      </c>
      <c r="F3449" s="1011" t="s">
        <v>69</v>
      </c>
      <c r="G3449" s="1011" t="s">
        <v>69</v>
      </c>
      <c r="H3449" s="1011" t="s">
        <v>93</v>
      </c>
      <c r="I3449" s="1011" t="s">
        <v>1766</v>
      </c>
      <c r="J3449" s="1011" t="s">
        <v>1767</v>
      </c>
      <c r="K3449" s="1011" t="s">
        <v>1329</v>
      </c>
      <c r="L3449" s="1011" t="s">
        <v>47</v>
      </c>
      <c r="M3449" s="1011" t="s">
        <v>198</v>
      </c>
      <c r="N3449" s="1011">
        <v>304.25</v>
      </c>
      <c r="O3449" s="1011">
        <v>181</v>
      </c>
      <c r="P3449" s="1011">
        <v>4354.5200000000004</v>
      </c>
      <c r="Q3449" s="1011">
        <v>8190.01</v>
      </c>
      <c r="R3449" s="1011">
        <v>1208.98</v>
      </c>
      <c r="S3449" s="1011">
        <v>1653.6048046799999</v>
      </c>
      <c r="T3449" s="1011">
        <v>0</v>
      </c>
      <c r="U3449" s="1011">
        <v>0</v>
      </c>
      <c r="V3449" s="1011">
        <v>1208.98</v>
      </c>
      <c r="W3449" s="1011" t="s">
        <v>1768</v>
      </c>
      <c r="X3449" s="1011" t="s">
        <v>1331</v>
      </c>
      <c r="Y3449" s="1011" t="s">
        <v>1769</v>
      </c>
      <c r="AA3449" s="1011" t="s">
        <v>1770</v>
      </c>
      <c r="AB3449" s="1011" t="s">
        <v>140</v>
      </c>
    </row>
    <row r="3450" spans="1:28" x14ac:dyDescent="0.25">
      <c r="A3450" s="1011">
        <v>43893585</v>
      </c>
      <c r="B3450" s="1011" t="s">
        <v>2122</v>
      </c>
      <c r="C3450" s="1011" t="s">
        <v>1326</v>
      </c>
      <c r="D3450" s="1011" t="s">
        <v>1</v>
      </c>
      <c r="E3450" s="1011" t="s">
        <v>135</v>
      </c>
      <c r="F3450" s="1011" t="s">
        <v>20</v>
      </c>
      <c r="G3450" s="1011" t="s">
        <v>20</v>
      </c>
      <c r="H3450" s="1011" t="s">
        <v>92</v>
      </c>
      <c r="I3450" s="1011" t="s">
        <v>1462</v>
      </c>
      <c r="J3450" s="1011" t="s">
        <v>1463</v>
      </c>
      <c r="K3450" s="1011" t="s">
        <v>1329</v>
      </c>
      <c r="L3450" s="1011" t="s">
        <v>47</v>
      </c>
      <c r="M3450" s="1011" t="s">
        <v>198</v>
      </c>
      <c r="N3450" s="1011">
        <v>206</v>
      </c>
      <c r="O3450" s="1011">
        <v>206</v>
      </c>
      <c r="P3450" s="1011">
        <v>7095</v>
      </c>
      <c r="Q3450" s="1011">
        <v>4290.53</v>
      </c>
      <c r="R3450" s="1011">
        <v>-149.52000000000001</v>
      </c>
      <c r="S3450" s="1011">
        <v>619.86194625999997</v>
      </c>
      <c r="T3450" s="1011">
        <v>0</v>
      </c>
      <c r="U3450" s="1011">
        <v>0</v>
      </c>
      <c r="V3450" s="1011">
        <v>-149.52000000000001</v>
      </c>
      <c r="W3450" s="1011" t="s">
        <v>1464</v>
      </c>
      <c r="X3450" s="1011" t="s">
        <v>1331</v>
      </c>
      <c r="Y3450" s="1011" t="s">
        <v>2123</v>
      </c>
      <c r="AA3450" s="1011" t="s">
        <v>2124</v>
      </c>
      <c r="AB3450" s="1011" t="s">
        <v>140</v>
      </c>
    </row>
    <row r="3451" spans="1:28" x14ac:dyDescent="0.25">
      <c r="A3451" s="1011">
        <v>83758029</v>
      </c>
      <c r="B3451" s="1011" t="s">
        <v>2059</v>
      </c>
      <c r="C3451" s="1011" t="s">
        <v>1326</v>
      </c>
      <c r="D3451" s="1011" t="s">
        <v>1</v>
      </c>
      <c r="E3451" s="1011" t="s">
        <v>135</v>
      </c>
      <c r="F3451" s="1011" t="s">
        <v>14</v>
      </c>
      <c r="G3451" s="1011" t="s">
        <v>14</v>
      </c>
      <c r="H3451" s="1011" t="s">
        <v>99</v>
      </c>
      <c r="I3451" s="1011" t="s">
        <v>2060</v>
      </c>
      <c r="J3451" s="1011" t="s">
        <v>2061</v>
      </c>
      <c r="K3451" s="1011" t="s">
        <v>1329</v>
      </c>
      <c r="L3451" s="1011" t="s">
        <v>47</v>
      </c>
      <c r="M3451" s="1011" t="s">
        <v>198</v>
      </c>
      <c r="N3451" s="1011">
        <v>800</v>
      </c>
      <c r="O3451" s="1011">
        <v>441</v>
      </c>
      <c r="P3451" s="1011">
        <v>20163.75</v>
      </c>
      <c r="Q3451" s="1011">
        <v>19330.990000000002</v>
      </c>
      <c r="R3451" s="1011">
        <v>-758.58</v>
      </c>
      <c r="S3451" s="1011">
        <v>1773.0630794599999</v>
      </c>
      <c r="T3451" s="1011">
        <v>470.44</v>
      </c>
      <c r="U3451" s="1011">
        <v>925.57</v>
      </c>
      <c r="V3451" s="1011">
        <v>166.99</v>
      </c>
      <c r="W3451" s="1011" t="s">
        <v>2062</v>
      </c>
      <c r="X3451" s="1011" t="s">
        <v>1331</v>
      </c>
      <c r="Y3451" s="1011" t="s">
        <v>2063</v>
      </c>
      <c r="AA3451" s="1011" t="s">
        <v>2064</v>
      </c>
      <c r="AB3451" s="1011" t="s">
        <v>140</v>
      </c>
    </row>
    <row r="3452" spans="1:28" x14ac:dyDescent="0.25">
      <c r="A3452" s="1011">
        <v>24114548</v>
      </c>
      <c r="B3452" s="1011" t="s">
        <v>2567</v>
      </c>
      <c r="C3452" s="1011" t="s">
        <v>1326</v>
      </c>
      <c r="D3452" s="1011" t="s">
        <v>1</v>
      </c>
      <c r="E3452" s="1011" t="s">
        <v>135</v>
      </c>
      <c r="F3452" s="1011" t="s">
        <v>34</v>
      </c>
      <c r="G3452" s="1011" t="s">
        <v>34</v>
      </c>
      <c r="H3452" s="1011" t="s">
        <v>91</v>
      </c>
      <c r="I3452" s="1011" t="s">
        <v>2568</v>
      </c>
      <c r="J3452" s="1011" t="s">
        <v>1416</v>
      </c>
      <c r="K3452" s="1011" t="s">
        <v>1329</v>
      </c>
      <c r="L3452" s="1011" t="s">
        <v>47</v>
      </c>
      <c r="M3452" s="1011" t="s">
        <v>198</v>
      </c>
      <c r="N3452" s="1011">
        <v>295</v>
      </c>
      <c r="O3452" s="1011">
        <v>266</v>
      </c>
      <c r="P3452" s="1011">
        <v>10904.46</v>
      </c>
      <c r="Q3452" s="1011">
        <v>22818.84</v>
      </c>
      <c r="R3452" s="1011">
        <v>2787.9860137400001</v>
      </c>
      <c r="S3452" s="1011">
        <v>1735.20071138</v>
      </c>
      <c r="T3452" s="1011">
        <v>4.5060137400000002</v>
      </c>
      <c r="U3452" s="1011">
        <v>0</v>
      </c>
      <c r="V3452" s="1011">
        <v>2783.48</v>
      </c>
      <c r="W3452" s="1011" t="s">
        <v>1397</v>
      </c>
      <c r="X3452" s="1011" t="s">
        <v>1331</v>
      </c>
      <c r="Y3452" s="1011" t="s">
        <v>2569</v>
      </c>
      <c r="AA3452" s="1011" t="s">
        <v>2111</v>
      </c>
      <c r="AB3452" s="1011" t="s">
        <v>140</v>
      </c>
    </row>
    <row r="3453" spans="1:28" x14ac:dyDescent="0.25">
      <c r="A3453" s="1011">
        <v>14141360</v>
      </c>
      <c r="B3453" s="1011" t="s">
        <v>1674</v>
      </c>
      <c r="C3453" s="1011" t="s">
        <v>1326</v>
      </c>
      <c r="D3453" s="1011" t="s">
        <v>1</v>
      </c>
      <c r="E3453" s="1011" t="s">
        <v>135</v>
      </c>
      <c r="F3453" s="1011" t="s">
        <v>14</v>
      </c>
      <c r="G3453" s="1011" t="s">
        <v>14</v>
      </c>
      <c r="H3453" s="1011" t="s">
        <v>97</v>
      </c>
      <c r="I3453" s="1011" t="s">
        <v>1675</v>
      </c>
      <c r="J3453" s="1011" t="s">
        <v>1676</v>
      </c>
      <c r="K3453" s="1011" t="s">
        <v>1329</v>
      </c>
      <c r="L3453" s="1011" t="s">
        <v>47</v>
      </c>
      <c r="M3453" s="1011" t="s">
        <v>198</v>
      </c>
      <c r="N3453" s="1011">
        <v>186.25</v>
      </c>
      <c r="O3453" s="1011">
        <v>79.25</v>
      </c>
      <c r="P3453" s="1011">
        <v>3585.44</v>
      </c>
      <c r="Q3453" s="1011">
        <v>4289.4399999999996</v>
      </c>
      <c r="R3453" s="1011">
        <v>284.05111307999999</v>
      </c>
      <c r="S3453" s="1011">
        <v>806.36642500999994</v>
      </c>
      <c r="T3453" s="1011">
        <v>1.11308E-3</v>
      </c>
      <c r="U3453" s="1011">
        <v>0</v>
      </c>
      <c r="V3453" s="1011">
        <v>284.05</v>
      </c>
      <c r="W3453" s="1011" t="s">
        <v>47</v>
      </c>
      <c r="X3453" s="1011" t="s">
        <v>1331</v>
      </c>
      <c r="Y3453" s="1011" t="s">
        <v>1677</v>
      </c>
      <c r="AA3453" s="1011" t="s">
        <v>1678</v>
      </c>
      <c r="AB3453" s="1011" t="s">
        <v>140</v>
      </c>
    </row>
    <row r="3454" spans="1:28" x14ac:dyDescent="0.25">
      <c r="A3454" s="1011">
        <v>94011400</v>
      </c>
      <c r="B3454" s="1011" t="s">
        <v>1735</v>
      </c>
      <c r="C3454" s="1011" t="s">
        <v>1326</v>
      </c>
      <c r="D3454" s="1011" t="s">
        <v>1</v>
      </c>
      <c r="E3454" s="1011" t="s">
        <v>135</v>
      </c>
      <c r="F3454" s="1011" t="s">
        <v>20</v>
      </c>
      <c r="G3454" s="1011" t="s">
        <v>20</v>
      </c>
      <c r="H3454" s="1011" t="s">
        <v>92</v>
      </c>
      <c r="I3454" s="1011" t="s">
        <v>1579</v>
      </c>
      <c r="J3454" s="1011" t="s">
        <v>1396</v>
      </c>
      <c r="K3454" s="1011" t="s">
        <v>1329</v>
      </c>
      <c r="L3454" s="1011" t="s">
        <v>47</v>
      </c>
      <c r="M3454" s="1011" t="s">
        <v>198</v>
      </c>
      <c r="N3454" s="1011">
        <v>176</v>
      </c>
      <c r="O3454" s="1011">
        <v>176</v>
      </c>
      <c r="P3454" s="1011">
        <v>6160</v>
      </c>
      <c r="Q3454" s="1011">
        <v>3749.45</v>
      </c>
      <c r="R3454" s="1011">
        <v>-252.94</v>
      </c>
      <c r="S3454" s="1011">
        <v>488.45495210000001</v>
      </c>
      <c r="T3454" s="1011">
        <v>0</v>
      </c>
      <c r="U3454" s="1011">
        <v>0</v>
      </c>
      <c r="V3454" s="1011">
        <v>-252.94</v>
      </c>
      <c r="W3454" s="1011" t="s">
        <v>1397</v>
      </c>
      <c r="X3454" s="1011" t="s">
        <v>1331</v>
      </c>
      <c r="Y3454" s="1011" t="s">
        <v>1736</v>
      </c>
      <c r="AA3454" s="1011" t="s">
        <v>1737</v>
      </c>
      <c r="AB3454" s="1011" t="s">
        <v>140</v>
      </c>
    </row>
    <row r="3455" spans="1:28" x14ac:dyDescent="0.25">
      <c r="A3455" s="1011">
        <v>3790045</v>
      </c>
      <c r="B3455" s="1011" t="s">
        <v>1750</v>
      </c>
      <c r="C3455" s="1011" t="s">
        <v>1326</v>
      </c>
      <c r="D3455" s="1011" t="s">
        <v>113</v>
      </c>
      <c r="E3455" s="1011" t="s">
        <v>135</v>
      </c>
      <c r="F3455" s="1011" t="s">
        <v>267</v>
      </c>
      <c r="G3455" s="1011" t="s">
        <v>1687</v>
      </c>
      <c r="H3455" s="1011" t="s">
        <v>529</v>
      </c>
      <c r="I3455" s="1011" t="s">
        <v>1688</v>
      </c>
      <c r="J3455" s="1011" t="s">
        <v>1416</v>
      </c>
      <c r="K3455" s="1011" t="s">
        <v>1329</v>
      </c>
      <c r="L3455" s="1011" t="s">
        <v>47</v>
      </c>
      <c r="M3455" s="1011" t="s">
        <v>198</v>
      </c>
      <c r="N3455" s="1011">
        <v>49</v>
      </c>
      <c r="O3455" s="1011">
        <v>47</v>
      </c>
      <c r="P3455" s="1011">
        <v>969.25</v>
      </c>
      <c r="Q3455" s="1011">
        <v>10363.43</v>
      </c>
      <c r="R3455" s="1011">
        <v>589.73563342</v>
      </c>
      <c r="S3455" s="1011">
        <v>138.05355638</v>
      </c>
      <c r="T3455" s="1011">
        <v>3.7656334199999999</v>
      </c>
      <c r="U3455" s="1011">
        <v>141.25</v>
      </c>
      <c r="V3455" s="1011">
        <v>727.22</v>
      </c>
      <c r="W3455" s="1011" t="s">
        <v>1397</v>
      </c>
      <c r="X3455" s="1011" t="s">
        <v>1331</v>
      </c>
      <c r="Y3455" s="1011" t="s">
        <v>1751</v>
      </c>
      <c r="AA3455" s="1011" t="s">
        <v>1752</v>
      </c>
      <c r="AB3455" s="1011" t="s">
        <v>140</v>
      </c>
    </row>
    <row r="3456" spans="1:28" x14ac:dyDescent="0.25">
      <c r="A3456" s="1011">
        <v>64042203</v>
      </c>
      <c r="B3456" s="1011" t="s">
        <v>1532</v>
      </c>
      <c r="C3456" s="1011" t="s">
        <v>1326</v>
      </c>
      <c r="D3456" s="1011" t="s">
        <v>1</v>
      </c>
      <c r="E3456" s="1011" t="s">
        <v>135</v>
      </c>
      <c r="F3456" s="1011" t="s">
        <v>20</v>
      </c>
      <c r="G3456" s="1011" t="s">
        <v>20</v>
      </c>
      <c r="H3456" s="1011" t="s">
        <v>96</v>
      </c>
      <c r="I3456" s="1011" t="s">
        <v>1533</v>
      </c>
      <c r="J3456" s="1011" t="s">
        <v>1534</v>
      </c>
      <c r="K3456" s="1011" t="s">
        <v>1329</v>
      </c>
      <c r="L3456" s="1011" t="s">
        <v>47</v>
      </c>
      <c r="M3456" s="1011" t="s">
        <v>198</v>
      </c>
      <c r="N3456" s="1011">
        <v>44</v>
      </c>
      <c r="O3456" s="1011">
        <v>29</v>
      </c>
      <c r="P3456" s="1011">
        <v>94.23</v>
      </c>
      <c r="Q3456" s="1011">
        <v>1013.25</v>
      </c>
      <c r="R3456" s="1011">
        <v>142.58000000000001</v>
      </c>
      <c r="S3456" s="1011">
        <v>340.25421597000002</v>
      </c>
      <c r="T3456" s="1011">
        <v>0</v>
      </c>
      <c r="U3456" s="1011">
        <v>0</v>
      </c>
      <c r="V3456" s="1011">
        <v>142.58000000000001</v>
      </c>
      <c r="W3456" s="1011" t="s">
        <v>1535</v>
      </c>
      <c r="X3456" s="1011" t="s">
        <v>1331</v>
      </c>
      <c r="Y3456" s="1011" t="s">
        <v>1536</v>
      </c>
      <c r="AA3456" s="1011" t="s">
        <v>1537</v>
      </c>
      <c r="AB3456" s="1011" t="s">
        <v>140</v>
      </c>
    </row>
    <row r="3457" spans="1:28" x14ac:dyDescent="0.25">
      <c r="A3457" s="1011">
        <v>94156445</v>
      </c>
      <c r="B3457" s="1011" t="s">
        <v>1922</v>
      </c>
      <c r="C3457" s="1011" t="s">
        <v>1326</v>
      </c>
      <c r="D3457" s="1011" t="s">
        <v>1</v>
      </c>
      <c r="E3457" s="1011" t="s">
        <v>135</v>
      </c>
      <c r="F3457" s="1011" t="s">
        <v>20</v>
      </c>
      <c r="G3457" s="1011" t="s">
        <v>20</v>
      </c>
      <c r="H3457" s="1011" t="s">
        <v>91</v>
      </c>
      <c r="I3457" s="1011" t="s">
        <v>1923</v>
      </c>
      <c r="J3457" s="1011" t="s">
        <v>1924</v>
      </c>
      <c r="K3457" s="1011" t="s">
        <v>1329</v>
      </c>
      <c r="L3457" s="1011" t="s">
        <v>47</v>
      </c>
      <c r="M3457" s="1011" t="s">
        <v>198</v>
      </c>
      <c r="N3457" s="1011">
        <v>83</v>
      </c>
      <c r="O3457" s="1011">
        <v>82</v>
      </c>
      <c r="P3457" s="1011">
        <v>1621.74</v>
      </c>
      <c r="Q3457" s="1011">
        <v>2711.71</v>
      </c>
      <c r="R3457" s="1011">
        <v>329.82</v>
      </c>
      <c r="S3457" s="1011">
        <v>122.85006387</v>
      </c>
      <c r="T3457" s="1011">
        <v>0</v>
      </c>
      <c r="U3457" s="1011">
        <v>0</v>
      </c>
      <c r="V3457" s="1011">
        <v>329.82</v>
      </c>
      <c r="W3457" s="1011" t="s">
        <v>1925</v>
      </c>
      <c r="X3457" s="1011" t="s">
        <v>1331</v>
      </c>
      <c r="Y3457" s="1011" t="s">
        <v>1926</v>
      </c>
      <c r="AA3457" s="1011" t="s">
        <v>1927</v>
      </c>
      <c r="AB3457" s="1011" t="s">
        <v>140</v>
      </c>
    </row>
    <row r="3458" spans="1:28" x14ac:dyDescent="0.25">
      <c r="A3458" s="1011">
        <v>14089023</v>
      </c>
      <c r="B3458" s="1011" t="s">
        <v>2534</v>
      </c>
      <c r="C3458" s="1011" t="s">
        <v>1326</v>
      </c>
      <c r="D3458" s="1011" t="s">
        <v>1</v>
      </c>
      <c r="E3458" s="1011" t="s">
        <v>135</v>
      </c>
      <c r="F3458" s="1011" t="s">
        <v>36</v>
      </c>
      <c r="G3458" s="1011" t="s">
        <v>36</v>
      </c>
      <c r="H3458" s="1011" t="s">
        <v>1394</v>
      </c>
      <c r="I3458" s="1011" t="s">
        <v>2535</v>
      </c>
      <c r="J3458" s="1011" t="s">
        <v>1396</v>
      </c>
      <c r="K3458" s="1011" t="s">
        <v>1329</v>
      </c>
      <c r="L3458" s="1011" t="s">
        <v>47</v>
      </c>
      <c r="M3458" s="1011" t="s">
        <v>198</v>
      </c>
      <c r="N3458" s="1011">
        <v>0</v>
      </c>
      <c r="O3458" s="1011">
        <v>0</v>
      </c>
      <c r="P3458" s="1011">
        <v>0</v>
      </c>
      <c r="Q3458" s="1011">
        <v>0</v>
      </c>
      <c r="R3458" s="1011">
        <v>0</v>
      </c>
      <c r="S3458" s="1011">
        <v>0</v>
      </c>
      <c r="T3458" s="1011">
        <v>0</v>
      </c>
      <c r="U3458" s="1011">
        <v>0</v>
      </c>
      <c r="V3458" s="1011">
        <v>0</v>
      </c>
      <c r="W3458" s="1011" t="s">
        <v>1397</v>
      </c>
      <c r="X3458" s="1011" t="s">
        <v>1331</v>
      </c>
      <c r="Y3458" s="1011" t="s">
        <v>2536</v>
      </c>
      <c r="AA3458" s="1011" t="s">
        <v>2537</v>
      </c>
      <c r="AB3458" s="1011" t="s">
        <v>140</v>
      </c>
    </row>
    <row r="3459" spans="1:28" x14ac:dyDescent="0.25">
      <c r="A3459" s="1011">
        <v>23756901</v>
      </c>
      <c r="B3459" s="1011" t="s">
        <v>1553</v>
      </c>
      <c r="C3459" s="1011" t="s">
        <v>1326</v>
      </c>
      <c r="D3459" s="1011" t="s">
        <v>1</v>
      </c>
      <c r="E3459" s="1011" t="s">
        <v>135</v>
      </c>
      <c r="F3459" s="1011" t="s">
        <v>6</v>
      </c>
      <c r="G3459" s="1011" t="s">
        <v>6</v>
      </c>
      <c r="H3459" s="1011" t="s">
        <v>92</v>
      </c>
      <c r="I3459" s="1011" t="s">
        <v>1554</v>
      </c>
      <c r="J3459" s="1011" t="s">
        <v>1463</v>
      </c>
      <c r="K3459" s="1011" t="s">
        <v>1329</v>
      </c>
      <c r="L3459" s="1011" t="s">
        <v>47</v>
      </c>
      <c r="M3459" s="1011" t="s">
        <v>198</v>
      </c>
      <c r="N3459" s="1011">
        <v>91</v>
      </c>
      <c r="O3459" s="1011">
        <v>81</v>
      </c>
      <c r="P3459" s="1011">
        <v>3247.29</v>
      </c>
      <c r="Q3459" s="1011">
        <v>2653.83</v>
      </c>
      <c r="R3459" s="1011">
        <v>149.43</v>
      </c>
      <c r="S3459" s="1011">
        <v>408.51610145000001</v>
      </c>
      <c r="T3459" s="1011">
        <v>0</v>
      </c>
      <c r="U3459" s="1011">
        <v>0</v>
      </c>
      <c r="V3459" s="1011">
        <v>149.43</v>
      </c>
      <c r="W3459" s="1011" t="s">
        <v>1464</v>
      </c>
      <c r="X3459" s="1011" t="s">
        <v>1331</v>
      </c>
      <c r="Y3459" s="1011" t="s">
        <v>1555</v>
      </c>
      <c r="AA3459" s="1011" t="s">
        <v>1556</v>
      </c>
      <c r="AB3459" s="1011" t="s">
        <v>140</v>
      </c>
    </row>
    <row r="3460" spans="1:28" x14ac:dyDescent="0.25">
      <c r="A3460" s="1011">
        <v>54179593</v>
      </c>
      <c r="B3460" s="1011" t="s">
        <v>2494</v>
      </c>
      <c r="C3460" s="1011" t="s">
        <v>1326</v>
      </c>
      <c r="D3460" s="1011" t="s">
        <v>1</v>
      </c>
      <c r="E3460" s="1011" t="s">
        <v>135</v>
      </c>
      <c r="F3460" s="1011" t="s">
        <v>20</v>
      </c>
      <c r="G3460" s="1011" t="s">
        <v>20</v>
      </c>
      <c r="H3460" s="1011" t="s">
        <v>95</v>
      </c>
      <c r="I3460" s="1011" t="s">
        <v>1564</v>
      </c>
      <c r="J3460" s="1011" t="s">
        <v>1565</v>
      </c>
      <c r="K3460" s="1011" t="s">
        <v>1329</v>
      </c>
      <c r="L3460" s="1011" t="s">
        <v>47</v>
      </c>
      <c r="M3460" s="1011" t="s">
        <v>198</v>
      </c>
      <c r="N3460" s="1011">
        <v>7</v>
      </c>
      <c r="O3460" s="1011">
        <v>7</v>
      </c>
      <c r="P3460" s="1011">
        <v>44.54</v>
      </c>
      <c r="Q3460" s="1011">
        <v>162.99</v>
      </c>
      <c r="R3460" s="1011">
        <v>-44.650452870000002</v>
      </c>
      <c r="S3460" s="1011">
        <v>85.389040940000001</v>
      </c>
      <c r="T3460" s="1011">
        <v>-4.5287000000000002E-4</v>
      </c>
      <c r="U3460" s="1011">
        <v>0</v>
      </c>
      <c r="V3460" s="1011">
        <v>-44.65</v>
      </c>
      <c r="W3460" s="1011" t="s">
        <v>65</v>
      </c>
      <c r="X3460" s="1011" t="s">
        <v>1331</v>
      </c>
      <c r="Y3460" s="1011" t="s">
        <v>2495</v>
      </c>
      <c r="AA3460" s="1011" t="s">
        <v>2496</v>
      </c>
      <c r="AB3460" s="1011" t="s">
        <v>140</v>
      </c>
    </row>
    <row r="3461" spans="1:28" x14ac:dyDescent="0.25">
      <c r="A3461" s="1011">
        <v>4059234</v>
      </c>
      <c r="B3461" s="1011" t="s">
        <v>1908</v>
      </c>
      <c r="C3461" s="1011" t="s">
        <v>1326</v>
      </c>
      <c r="D3461" s="1011" t="s">
        <v>1</v>
      </c>
      <c r="E3461" s="1011" t="s">
        <v>135</v>
      </c>
      <c r="F3461" s="1011" t="s">
        <v>48</v>
      </c>
      <c r="G3461" s="1011" t="s">
        <v>48</v>
      </c>
      <c r="H3461" s="1011" t="s">
        <v>89</v>
      </c>
      <c r="I3461" s="1011" t="s">
        <v>1909</v>
      </c>
      <c r="J3461" s="1011" t="s">
        <v>1892</v>
      </c>
      <c r="K3461" s="1011" t="s">
        <v>1329</v>
      </c>
      <c r="L3461" s="1011" t="s">
        <v>47</v>
      </c>
      <c r="M3461" s="1011" t="s">
        <v>198</v>
      </c>
      <c r="N3461" s="1011">
        <v>8</v>
      </c>
      <c r="O3461" s="1011">
        <v>0</v>
      </c>
      <c r="P3461" s="1011">
        <v>48</v>
      </c>
      <c r="Q3461" s="1011">
        <v>218.14</v>
      </c>
      <c r="R3461" s="1011">
        <v>74.395123089999998</v>
      </c>
      <c r="S3461" s="1011">
        <v>6.4320000000000004</v>
      </c>
      <c r="T3461" s="1011">
        <v>1.512309E-2</v>
      </c>
      <c r="U3461" s="1011">
        <v>0</v>
      </c>
      <c r="V3461" s="1011">
        <v>74.38</v>
      </c>
      <c r="W3461" s="1011" t="s">
        <v>1893</v>
      </c>
      <c r="X3461" s="1011" t="s">
        <v>1331</v>
      </c>
      <c r="Y3461" s="1011" t="s">
        <v>1910</v>
      </c>
      <c r="AA3461" s="1011" t="s">
        <v>1911</v>
      </c>
      <c r="AB3461" s="1011" t="s">
        <v>140</v>
      </c>
    </row>
    <row r="3462" spans="1:28" x14ac:dyDescent="0.25">
      <c r="A3462" s="1011">
        <v>14259873</v>
      </c>
      <c r="B3462" s="1011" t="s">
        <v>2464</v>
      </c>
      <c r="C3462" s="1011" t="s">
        <v>1326</v>
      </c>
      <c r="D3462" s="1011" t="s">
        <v>1</v>
      </c>
      <c r="E3462" s="1011" t="s">
        <v>135</v>
      </c>
      <c r="F3462" s="1011" t="s">
        <v>6</v>
      </c>
      <c r="G3462" s="1011" t="s">
        <v>6</v>
      </c>
      <c r="H3462" s="1011" t="s">
        <v>93</v>
      </c>
      <c r="I3462" s="1011" t="s">
        <v>2093</v>
      </c>
      <c r="J3462" s="1011" t="s">
        <v>2094</v>
      </c>
      <c r="K3462" s="1011" t="s">
        <v>1329</v>
      </c>
      <c r="L3462" s="1011" t="s">
        <v>47</v>
      </c>
      <c r="M3462" s="1011" t="s">
        <v>198</v>
      </c>
      <c r="N3462" s="1011">
        <v>73</v>
      </c>
      <c r="O3462" s="1011">
        <v>14</v>
      </c>
      <c r="P3462" s="1011">
        <v>710</v>
      </c>
      <c r="Q3462" s="1011">
        <v>3045.9</v>
      </c>
      <c r="R3462" s="1011">
        <v>990.81</v>
      </c>
      <c r="S3462" s="1011">
        <v>31.9452</v>
      </c>
      <c r="T3462" s="1011">
        <v>0</v>
      </c>
      <c r="U3462" s="1011">
        <v>0</v>
      </c>
      <c r="V3462" s="1011">
        <v>990.81</v>
      </c>
      <c r="W3462" s="1011" t="s">
        <v>2095</v>
      </c>
      <c r="X3462" s="1011" t="s">
        <v>1331</v>
      </c>
      <c r="Y3462" s="1011" t="s">
        <v>2465</v>
      </c>
      <c r="AA3462" s="1011" t="s">
        <v>2466</v>
      </c>
      <c r="AB3462" s="1011" t="s">
        <v>140</v>
      </c>
    </row>
    <row r="3463" spans="1:28" x14ac:dyDescent="0.25">
      <c r="A3463" s="1011">
        <v>53767018</v>
      </c>
      <c r="B3463" s="1011" t="s">
        <v>1514</v>
      </c>
      <c r="C3463" s="1011" t="s">
        <v>1326</v>
      </c>
      <c r="D3463" s="1011" t="s">
        <v>1</v>
      </c>
      <c r="E3463" s="1011" t="s">
        <v>135</v>
      </c>
      <c r="F3463" s="1011" t="s">
        <v>6</v>
      </c>
      <c r="G3463" s="1011" t="s">
        <v>6</v>
      </c>
      <c r="H3463" s="1011" t="s">
        <v>529</v>
      </c>
      <c r="I3463" s="1011" t="s">
        <v>1515</v>
      </c>
      <c r="J3463" s="1011" t="s">
        <v>1516</v>
      </c>
      <c r="K3463" s="1011" t="s">
        <v>1329</v>
      </c>
      <c r="L3463" s="1011" t="s">
        <v>47</v>
      </c>
      <c r="M3463" s="1011" t="s">
        <v>198</v>
      </c>
      <c r="N3463" s="1011">
        <v>6</v>
      </c>
      <c r="O3463" s="1011">
        <v>1</v>
      </c>
      <c r="P3463" s="1011">
        <v>140.1</v>
      </c>
      <c r="Q3463" s="1011">
        <v>659.49</v>
      </c>
      <c r="R3463" s="1011">
        <v>63.600001280000001</v>
      </c>
      <c r="S3463" s="1011">
        <v>33.463552800000002</v>
      </c>
      <c r="T3463" s="1011">
        <v>1.28E-6</v>
      </c>
      <c r="U3463" s="1011">
        <v>0</v>
      </c>
      <c r="V3463" s="1011">
        <v>63.6</v>
      </c>
      <c r="W3463" s="1011" t="s">
        <v>1517</v>
      </c>
      <c r="X3463" s="1011" t="s">
        <v>1331</v>
      </c>
      <c r="Y3463" s="1011" t="s">
        <v>1518</v>
      </c>
      <c r="AA3463" s="1011" t="s">
        <v>1519</v>
      </c>
      <c r="AB3463" s="1011" t="s">
        <v>140</v>
      </c>
    </row>
    <row r="3464" spans="1:28" x14ac:dyDescent="0.25">
      <c r="A3464" s="1011">
        <v>13768593</v>
      </c>
      <c r="B3464" s="1011" t="s">
        <v>2132</v>
      </c>
      <c r="C3464" s="1011" t="s">
        <v>1326</v>
      </c>
      <c r="D3464" s="1011" t="s">
        <v>1</v>
      </c>
      <c r="E3464" s="1011" t="s">
        <v>135</v>
      </c>
      <c r="F3464" s="1011" t="s">
        <v>6</v>
      </c>
      <c r="G3464" s="1011" t="s">
        <v>6</v>
      </c>
      <c r="H3464" s="1011" t="s">
        <v>97</v>
      </c>
      <c r="I3464" s="1011" t="s">
        <v>2133</v>
      </c>
      <c r="J3464" s="1011" t="s">
        <v>1703</v>
      </c>
      <c r="K3464" s="1011" t="s">
        <v>1329</v>
      </c>
      <c r="L3464" s="1011" t="s">
        <v>47</v>
      </c>
      <c r="M3464" s="1011" t="s">
        <v>198</v>
      </c>
      <c r="N3464" s="1011">
        <v>247.58330000000001</v>
      </c>
      <c r="O3464" s="1011">
        <v>123.5</v>
      </c>
      <c r="P3464" s="1011">
        <v>6479.36</v>
      </c>
      <c r="Q3464" s="1011">
        <v>7643.73</v>
      </c>
      <c r="R3464" s="1011">
        <v>1825.27366125</v>
      </c>
      <c r="S3464" s="1011">
        <v>1062.6052508600001</v>
      </c>
      <c r="T3464" s="1011">
        <v>3.66125E-3</v>
      </c>
      <c r="U3464" s="1011">
        <v>0</v>
      </c>
      <c r="V3464" s="1011">
        <v>1825.27</v>
      </c>
      <c r="W3464" s="1011" t="s">
        <v>1704</v>
      </c>
      <c r="X3464" s="1011" t="s">
        <v>1331</v>
      </c>
      <c r="Y3464" s="1011" t="s">
        <v>2134</v>
      </c>
      <c r="AA3464" s="1011" t="s">
        <v>2135</v>
      </c>
      <c r="AB3464" s="1011" t="s">
        <v>140</v>
      </c>
    </row>
    <row r="3465" spans="1:28" x14ac:dyDescent="0.25">
      <c r="A3465" s="1011">
        <v>23754377</v>
      </c>
      <c r="B3465" s="1011" t="s">
        <v>2112</v>
      </c>
      <c r="C3465" s="1011" t="s">
        <v>417</v>
      </c>
      <c r="D3465" s="1011" t="s">
        <v>113</v>
      </c>
      <c r="E3465" s="1011" t="s">
        <v>135</v>
      </c>
      <c r="F3465" s="1011" t="s">
        <v>267</v>
      </c>
      <c r="G3465" s="1011" t="s">
        <v>1687</v>
      </c>
      <c r="H3465" s="1011" t="s">
        <v>91</v>
      </c>
      <c r="I3465" s="1011" t="s">
        <v>2113</v>
      </c>
      <c r="J3465" s="1011" t="s">
        <v>2114</v>
      </c>
      <c r="K3465" s="1011" t="s">
        <v>1329</v>
      </c>
      <c r="L3465" s="1011" t="s">
        <v>47</v>
      </c>
      <c r="M3465" s="1011" t="s">
        <v>198</v>
      </c>
      <c r="N3465" s="1011">
        <v>421</v>
      </c>
      <c r="O3465" s="1011">
        <v>277</v>
      </c>
      <c r="P3465" s="1011">
        <v>4031.45</v>
      </c>
      <c r="Q3465" s="1011">
        <v>22694.63</v>
      </c>
      <c r="R3465" s="1011">
        <v>4492.33945081</v>
      </c>
      <c r="S3465" s="1011">
        <v>1580.4884994199999</v>
      </c>
      <c r="T3465" s="1011">
        <v>3.2894508099999999</v>
      </c>
      <c r="U3465" s="1011">
        <v>0</v>
      </c>
      <c r="V3465" s="1011">
        <v>4489.05</v>
      </c>
      <c r="W3465" s="1011" t="s">
        <v>2115</v>
      </c>
      <c r="X3465" s="1011" t="s">
        <v>1331</v>
      </c>
      <c r="Y3465" s="1011" t="s">
        <v>2116</v>
      </c>
      <c r="AA3465" s="1011" t="s">
        <v>2117</v>
      </c>
      <c r="AB3465" s="1011" t="s">
        <v>140</v>
      </c>
    </row>
    <row r="3466" spans="1:28" x14ac:dyDescent="0.25">
      <c r="A3466" s="1011">
        <v>23754112</v>
      </c>
      <c r="B3466" s="1011" t="s">
        <v>2385</v>
      </c>
      <c r="C3466" s="1011" t="s">
        <v>1326</v>
      </c>
      <c r="D3466" s="1011" t="s">
        <v>1</v>
      </c>
      <c r="E3466" s="1011" t="s">
        <v>135</v>
      </c>
      <c r="F3466" s="1011" t="s">
        <v>6</v>
      </c>
      <c r="G3466" s="1011" t="s">
        <v>6</v>
      </c>
      <c r="H3466" s="1011" t="s">
        <v>91</v>
      </c>
      <c r="I3466" s="1011" t="s">
        <v>1601</v>
      </c>
      <c r="J3466" s="1011" t="s">
        <v>1602</v>
      </c>
      <c r="K3466" s="1011" t="s">
        <v>1329</v>
      </c>
      <c r="L3466" s="1011" t="s">
        <v>47</v>
      </c>
      <c r="M3466" s="1011" t="s">
        <v>198</v>
      </c>
      <c r="N3466" s="1011">
        <v>196</v>
      </c>
      <c r="O3466" s="1011">
        <v>92</v>
      </c>
      <c r="P3466" s="1011">
        <v>7274.11</v>
      </c>
      <c r="Q3466" s="1011">
        <v>16571.47</v>
      </c>
      <c r="R3466" s="1011">
        <v>764.16303006999999</v>
      </c>
      <c r="S3466" s="1011">
        <v>1504.4200559599999</v>
      </c>
      <c r="T3466" s="1011">
        <v>3.0300700000000002E-3</v>
      </c>
      <c r="U3466" s="1011">
        <v>0</v>
      </c>
      <c r="V3466" s="1011">
        <v>764.16</v>
      </c>
      <c r="W3466" s="1011" t="s">
        <v>1603</v>
      </c>
      <c r="X3466" s="1011" t="s">
        <v>1331</v>
      </c>
      <c r="Y3466" s="1011" t="s">
        <v>2386</v>
      </c>
      <c r="AA3466" s="1011" t="s">
        <v>2387</v>
      </c>
      <c r="AB3466" s="1011" t="s">
        <v>140</v>
      </c>
    </row>
    <row r="3467" spans="1:28" x14ac:dyDescent="0.25">
      <c r="A3467" s="1011">
        <v>53757852</v>
      </c>
      <c r="B3467" s="1011" t="s">
        <v>2034</v>
      </c>
      <c r="C3467" s="1011" t="s">
        <v>1326</v>
      </c>
      <c r="D3467" s="1011" t="s">
        <v>1</v>
      </c>
      <c r="E3467" s="1011" t="s">
        <v>135</v>
      </c>
      <c r="F3467" s="1011" t="s">
        <v>38</v>
      </c>
      <c r="G3467" s="1011" t="s">
        <v>38</v>
      </c>
      <c r="H3467" s="1011" t="s">
        <v>98</v>
      </c>
      <c r="I3467" s="1011" t="s">
        <v>2035</v>
      </c>
      <c r="J3467" s="1011" t="s">
        <v>1657</v>
      </c>
      <c r="K3467" s="1011" t="s">
        <v>1329</v>
      </c>
      <c r="L3467" s="1011" t="s">
        <v>47</v>
      </c>
      <c r="M3467" s="1011" t="s">
        <v>198</v>
      </c>
      <c r="N3467" s="1011">
        <v>33</v>
      </c>
      <c r="O3467" s="1011">
        <v>29</v>
      </c>
      <c r="P3467" s="1011">
        <v>438.54</v>
      </c>
      <c r="Q3467" s="1011">
        <v>621.03</v>
      </c>
      <c r="R3467" s="1011">
        <v>102.89</v>
      </c>
      <c r="S3467" s="1011">
        <v>110.98177298</v>
      </c>
      <c r="T3467" s="1011">
        <v>0</v>
      </c>
      <c r="U3467" s="1011">
        <v>0</v>
      </c>
      <c r="V3467" s="1011">
        <v>102.89</v>
      </c>
      <c r="W3467" s="1011" t="s">
        <v>1658</v>
      </c>
      <c r="X3467" s="1011" t="s">
        <v>1331</v>
      </c>
      <c r="Y3467" s="1011" t="s">
        <v>2036</v>
      </c>
      <c r="AA3467" s="1011" t="s">
        <v>2037</v>
      </c>
      <c r="AB3467" s="1011" t="s">
        <v>140</v>
      </c>
    </row>
    <row r="3468" spans="1:28" x14ac:dyDescent="0.25">
      <c r="A3468" s="1011">
        <v>94231842</v>
      </c>
      <c r="B3468" s="1011" t="s">
        <v>1946</v>
      </c>
      <c r="C3468" s="1011" t="s">
        <v>1326</v>
      </c>
      <c r="D3468" s="1011" t="s">
        <v>1</v>
      </c>
      <c r="E3468" s="1011" t="s">
        <v>135</v>
      </c>
      <c r="F3468" s="1011" t="s">
        <v>11</v>
      </c>
      <c r="G3468" s="1011" t="s">
        <v>11</v>
      </c>
      <c r="H3468" s="1011" t="s">
        <v>1394</v>
      </c>
      <c r="I3468" s="1011" t="s">
        <v>1947</v>
      </c>
      <c r="J3468" s="1011" t="s">
        <v>1868</v>
      </c>
      <c r="K3468" s="1011" t="s">
        <v>1329</v>
      </c>
      <c r="L3468" s="1011" t="s">
        <v>47</v>
      </c>
      <c r="M3468" s="1011" t="s">
        <v>198</v>
      </c>
      <c r="N3468" s="1011">
        <v>0</v>
      </c>
      <c r="O3468" s="1011">
        <v>0</v>
      </c>
      <c r="P3468" s="1011">
        <v>0</v>
      </c>
      <c r="Q3468" s="1011">
        <v>0</v>
      </c>
      <c r="R3468" s="1011">
        <v>0</v>
      </c>
      <c r="S3468" s="1011">
        <v>0</v>
      </c>
      <c r="T3468" s="1011">
        <v>0</v>
      </c>
      <c r="U3468" s="1011">
        <v>0</v>
      </c>
      <c r="V3468" s="1011">
        <v>0</v>
      </c>
      <c r="W3468" s="1011" t="s">
        <v>1869</v>
      </c>
      <c r="X3468" s="1011" t="s">
        <v>1331</v>
      </c>
      <c r="Y3468" s="1011" t="s">
        <v>1948</v>
      </c>
      <c r="AA3468" s="1011" t="s">
        <v>1949</v>
      </c>
      <c r="AB3468" s="1011" t="s">
        <v>140</v>
      </c>
    </row>
    <row r="3469" spans="1:28" x14ac:dyDescent="0.25">
      <c r="A3469" s="1011">
        <v>54045844</v>
      </c>
      <c r="B3469" s="1011" t="s">
        <v>2377</v>
      </c>
      <c r="C3469" s="1011" t="s">
        <v>1326</v>
      </c>
      <c r="D3469" s="1011" t="s">
        <v>1</v>
      </c>
      <c r="E3469" s="1011" t="s">
        <v>135</v>
      </c>
      <c r="F3469" s="1011" t="s">
        <v>74</v>
      </c>
      <c r="G3469" s="1011" t="s">
        <v>74</v>
      </c>
      <c r="H3469" s="1011" t="s">
        <v>100</v>
      </c>
      <c r="I3469" s="1011" t="s">
        <v>2378</v>
      </c>
      <c r="J3469" s="1011" t="s">
        <v>2328</v>
      </c>
      <c r="K3469" s="1011" t="s">
        <v>1329</v>
      </c>
      <c r="L3469" s="1011" t="s">
        <v>47</v>
      </c>
      <c r="M3469" s="1011" t="s">
        <v>198</v>
      </c>
      <c r="N3469" s="1011">
        <v>24</v>
      </c>
      <c r="O3469" s="1011">
        <v>24</v>
      </c>
      <c r="P3469" s="1011">
        <v>455</v>
      </c>
      <c r="Q3469" s="1011">
        <v>1501.6</v>
      </c>
      <c r="R3469" s="1011">
        <v>366.36</v>
      </c>
      <c r="S3469" s="1011">
        <v>140.81474286</v>
      </c>
      <c r="T3469" s="1011">
        <v>0</v>
      </c>
      <c r="U3469" s="1011">
        <v>0</v>
      </c>
      <c r="V3469" s="1011">
        <v>366.36</v>
      </c>
      <c r="W3469" s="1011" t="s">
        <v>2329</v>
      </c>
      <c r="X3469" s="1011" t="s">
        <v>1331</v>
      </c>
      <c r="Y3469" s="1011" t="s">
        <v>2379</v>
      </c>
      <c r="AA3469" s="1011" t="s">
        <v>2380</v>
      </c>
      <c r="AB3469" s="1011" t="s">
        <v>140</v>
      </c>
    </row>
    <row r="3470" spans="1:28" x14ac:dyDescent="0.25">
      <c r="A3470" s="1011">
        <v>23756901</v>
      </c>
      <c r="B3470" s="1011" t="s">
        <v>1553</v>
      </c>
      <c r="C3470" s="1011" t="s">
        <v>1326</v>
      </c>
      <c r="D3470" s="1011" t="s">
        <v>1</v>
      </c>
      <c r="E3470" s="1011" t="s">
        <v>135</v>
      </c>
      <c r="F3470" s="1011" t="s">
        <v>6</v>
      </c>
      <c r="G3470" s="1011" t="s">
        <v>6</v>
      </c>
      <c r="H3470" s="1011" t="s">
        <v>1394</v>
      </c>
      <c r="I3470" s="1011" t="s">
        <v>1554</v>
      </c>
      <c r="J3470" s="1011" t="s">
        <v>1463</v>
      </c>
      <c r="K3470" s="1011" t="s">
        <v>1329</v>
      </c>
      <c r="L3470" s="1011" t="s">
        <v>47</v>
      </c>
      <c r="M3470" s="1011" t="s">
        <v>198</v>
      </c>
      <c r="N3470" s="1011">
        <v>0</v>
      </c>
      <c r="O3470" s="1011">
        <v>0</v>
      </c>
      <c r="P3470" s="1011">
        <v>0</v>
      </c>
      <c r="Q3470" s="1011">
        <v>0</v>
      </c>
      <c r="R3470" s="1011">
        <v>0</v>
      </c>
      <c r="S3470" s="1011">
        <v>0</v>
      </c>
      <c r="T3470" s="1011">
        <v>0</v>
      </c>
      <c r="U3470" s="1011">
        <v>0</v>
      </c>
      <c r="V3470" s="1011">
        <v>0</v>
      </c>
      <c r="W3470" s="1011" t="s">
        <v>1464</v>
      </c>
      <c r="X3470" s="1011" t="s">
        <v>1331</v>
      </c>
      <c r="Y3470" s="1011" t="s">
        <v>1555</v>
      </c>
      <c r="AA3470" s="1011" t="s">
        <v>1556</v>
      </c>
      <c r="AB3470" s="1011" t="s">
        <v>140</v>
      </c>
    </row>
    <row r="3471" spans="1:28" x14ac:dyDescent="0.25">
      <c r="A3471" s="1011">
        <v>34129312</v>
      </c>
      <c r="B3471" s="1011" t="s">
        <v>1625</v>
      </c>
      <c r="C3471" s="1011" t="s">
        <v>1326</v>
      </c>
      <c r="D3471" s="1011" t="s">
        <v>1</v>
      </c>
      <c r="E3471" s="1011" t="s">
        <v>135</v>
      </c>
      <c r="F3471" s="1011" t="s">
        <v>14</v>
      </c>
      <c r="G3471" s="1011" t="s">
        <v>14</v>
      </c>
      <c r="H3471" s="1011" t="s">
        <v>1394</v>
      </c>
      <c r="I3471" s="1011" t="s">
        <v>1626</v>
      </c>
      <c r="J3471" s="1011" t="s">
        <v>1481</v>
      </c>
      <c r="K3471" s="1011" t="s">
        <v>1329</v>
      </c>
      <c r="L3471" s="1011" t="s">
        <v>47</v>
      </c>
      <c r="M3471" s="1011" t="s">
        <v>198</v>
      </c>
      <c r="N3471" s="1011">
        <v>0</v>
      </c>
      <c r="O3471" s="1011">
        <v>0</v>
      </c>
      <c r="P3471" s="1011">
        <v>0</v>
      </c>
      <c r="Q3471" s="1011">
        <v>0</v>
      </c>
      <c r="R3471" s="1011">
        <v>0</v>
      </c>
      <c r="S3471" s="1011">
        <v>0</v>
      </c>
      <c r="T3471" s="1011">
        <v>0</v>
      </c>
      <c r="U3471" s="1011">
        <v>0</v>
      </c>
      <c r="V3471" s="1011">
        <v>0</v>
      </c>
      <c r="W3471" s="1011" t="s">
        <v>1482</v>
      </c>
      <c r="X3471" s="1011" t="s">
        <v>1331</v>
      </c>
      <c r="Y3471" s="1011" t="s">
        <v>1627</v>
      </c>
      <c r="AA3471" s="1011" t="s">
        <v>1628</v>
      </c>
      <c r="AB3471" s="1011" t="s">
        <v>140</v>
      </c>
    </row>
    <row r="3472" spans="1:28" x14ac:dyDescent="0.25">
      <c r="A3472" s="1011">
        <v>63752968</v>
      </c>
      <c r="B3472" s="1011" t="s">
        <v>1400</v>
      </c>
      <c r="C3472" s="1011" t="s">
        <v>1326</v>
      </c>
      <c r="D3472" s="1011" t="s">
        <v>1</v>
      </c>
      <c r="E3472" s="1011" t="s">
        <v>135</v>
      </c>
      <c r="F3472" s="1011" t="s">
        <v>45</v>
      </c>
      <c r="G3472" s="1011" t="s">
        <v>45</v>
      </c>
      <c r="H3472" s="1011" t="s">
        <v>92</v>
      </c>
      <c r="I3472" s="1011" t="s">
        <v>1353</v>
      </c>
      <c r="J3472" s="1011" t="s">
        <v>1354</v>
      </c>
      <c r="K3472" s="1011" t="s">
        <v>1329</v>
      </c>
      <c r="L3472" s="1011" t="s">
        <v>47</v>
      </c>
      <c r="M3472" s="1011" t="s">
        <v>198</v>
      </c>
      <c r="N3472" s="1011">
        <v>2</v>
      </c>
      <c r="O3472" s="1011">
        <v>2</v>
      </c>
      <c r="P3472" s="1011">
        <v>12.78</v>
      </c>
      <c r="Q3472" s="1011">
        <v>54.45</v>
      </c>
      <c r="R3472" s="1011">
        <v>-18.149999999999999</v>
      </c>
      <c r="S3472" s="1011">
        <v>24.917162269999999</v>
      </c>
      <c r="T3472" s="1011">
        <v>0</v>
      </c>
      <c r="U3472" s="1011">
        <v>0</v>
      </c>
      <c r="V3472" s="1011">
        <v>-18.149999999999999</v>
      </c>
      <c r="W3472" s="1011" t="s">
        <v>1355</v>
      </c>
      <c r="X3472" s="1011" t="s">
        <v>1331</v>
      </c>
      <c r="Y3472" s="1011" t="s">
        <v>1401</v>
      </c>
      <c r="AA3472" s="1011" t="s">
        <v>1402</v>
      </c>
      <c r="AB3472" s="1011" t="s">
        <v>140</v>
      </c>
    </row>
    <row r="3473" spans="1:28" x14ac:dyDescent="0.25">
      <c r="A3473" s="1011">
        <v>23754377</v>
      </c>
      <c r="B3473" s="1011" t="s">
        <v>2112</v>
      </c>
      <c r="C3473" s="1011" t="s">
        <v>417</v>
      </c>
      <c r="D3473" s="1011" t="s">
        <v>113</v>
      </c>
      <c r="E3473" s="1011" t="s">
        <v>135</v>
      </c>
      <c r="F3473" s="1011" t="s">
        <v>267</v>
      </c>
      <c r="G3473" s="1011" t="s">
        <v>1687</v>
      </c>
      <c r="H3473" s="1011" t="s">
        <v>88</v>
      </c>
      <c r="I3473" s="1011" t="s">
        <v>2113</v>
      </c>
      <c r="J3473" s="1011" t="s">
        <v>2114</v>
      </c>
      <c r="K3473" s="1011" t="s">
        <v>1329</v>
      </c>
      <c r="L3473" s="1011" t="s">
        <v>47</v>
      </c>
      <c r="M3473" s="1011" t="s">
        <v>198</v>
      </c>
      <c r="N3473" s="1011">
        <v>52</v>
      </c>
      <c r="O3473" s="1011">
        <v>31</v>
      </c>
      <c r="P3473" s="1011">
        <v>555</v>
      </c>
      <c r="Q3473" s="1011">
        <v>2996.23</v>
      </c>
      <c r="R3473" s="1011">
        <v>347.39</v>
      </c>
      <c r="S3473" s="1011">
        <v>205.28058998</v>
      </c>
      <c r="T3473" s="1011">
        <v>0</v>
      </c>
      <c r="U3473" s="1011">
        <v>0</v>
      </c>
      <c r="V3473" s="1011">
        <v>347.39</v>
      </c>
      <c r="W3473" s="1011" t="s">
        <v>2115</v>
      </c>
      <c r="X3473" s="1011" t="s">
        <v>1331</v>
      </c>
      <c r="Y3473" s="1011" t="s">
        <v>2116</v>
      </c>
      <c r="AA3473" s="1011" t="s">
        <v>2117</v>
      </c>
      <c r="AB3473" s="1011" t="s">
        <v>140</v>
      </c>
    </row>
    <row r="3474" spans="1:28" x14ac:dyDescent="0.25">
      <c r="A3474" s="1011">
        <v>44080646</v>
      </c>
      <c r="B3474" s="1011" t="s">
        <v>1606</v>
      </c>
      <c r="C3474" s="1011" t="s">
        <v>1326</v>
      </c>
      <c r="D3474" s="1011" t="s">
        <v>1</v>
      </c>
      <c r="E3474" s="1011" t="s">
        <v>135</v>
      </c>
      <c r="F3474" s="1011" t="s">
        <v>14</v>
      </c>
      <c r="G3474" s="1011" t="s">
        <v>14</v>
      </c>
      <c r="H3474" s="1011" t="s">
        <v>93</v>
      </c>
      <c r="I3474" s="1011" t="s">
        <v>1327</v>
      </c>
      <c r="J3474" s="1011" t="s">
        <v>1328</v>
      </c>
      <c r="K3474" s="1011" t="s">
        <v>1329</v>
      </c>
      <c r="L3474" s="1011" t="s">
        <v>47</v>
      </c>
      <c r="M3474" s="1011" t="s">
        <v>198</v>
      </c>
      <c r="N3474" s="1011">
        <v>262</v>
      </c>
      <c r="O3474" s="1011">
        <v>96</v>
      </c>
      <c r="P3474" s="1011">
        <v>4893.49</v>
      </c>
      <c r="Q3474" s="1011">
        <v>9841.39</v>
      </c>
      <c r="R3474" s="1011">
        <v>2338.25</v>
      </c>
      <c r="S3474" s="1011">
        <v>1904.3871432200001</v>
      </c>
      <c r="T3474" s="1011">
        <v>0</v>
      </c>
      <c r="U3474" s="1011">
        <v>0</v>
      </c>
      <c r="V3474" s="1011">
        <v>2338.25</v>
      </c>
      <c r="W3474" s="1011" t="s">
        <v>1330</v>
      </c>
      <c r="X3474" s="1011" t="s">
        <v>1331</v>
      </c>
      <c r="Y3474" s="1011" t="s">
        <v>1607</v>
      </c>
      <c r="Z3474" s="1011" t="s">
        <v>1608</v>
      </c>
      <c r="AA3474" s="1011" t="s">
        <v>1609</v>
      </c>
      <c r="AB3474" s="1011" t="s">
        <v>140</v>
      </c>
    </row>
    <row r="3475" spans="1:28" x14ac:dyDescent="0.25">
      <c r="A3475" s="1011">
        <v>43796705</v>
      </c>
      <c r="B3475" s="1011" t="s">
        <v>1809</v>
      </c>
      <c r="C3475" s="1011" t="s">
        <v>1326</v>
      </c>
      <c r="D3475" s="1011" t="s">
        <v>1</v>
      </c>
      <c r="E3475" s="1011" t="s">
        <v>135</v>
      </c>
      <c r="F3475" s="1011" t="s">
        <v>6</v>
      </c>
      <c r="G3475" s="1011" t="s">
        <v>6</v>
      </c>
      <c r="H3475" s="1011" t="s">
        <v>101</v>
      </c>
      <c r="I3475" s="1011" t="s">
        <v>1810</v>
      </c>
      <c r="J3475" s="1011" t="s">
        <v>1811</v>
      </c>
      <c r="K3475" s="1011" t="s">
        <v>1329</v>
      </c>
      <c r="L3475" s="1011" t="s">
        <v>47</v>
      </c>
      <c r="M3475" s="1011" t="s">
        <v>198</v>
      </c>
      <c r="N3475" s="1011">
        <v>10</v>
      </c>
      <c r="O3475" s="1011">
        <v>10</v>
      </c>
      <c r="P3475" s="1011">
        <v>393.6</v>
      </c>
      <c r="Q3475" s="1011">
        <v>396.39</v>
      </c>
      <c r="R3475" s="1011">
        <v>123.9</v>
      </c>
      <c r="S3475" s="1011">
        <v>42.855194019999999</v>
      </c>
      <c r="T3475" s="1011">
        <v>0</v>
      </c>
      <c r="U3475" s="1011">
        <v>0</v>
      </c>
      <c r="V3475" s="1011">
        <v>123.9</v>
      </c>
      <c r="W3475" s="1011" t="s">
        <v>1812</v>
      </c>
      <c r="X3475" s="1011" t="s">
        <v>1331</v>
      </c>
      <c r="Y3475" s="1011" t="s">
        <v>1813</v>
      </c>
      <c r="AA3475" s="1011" t="s">
        <v>1814</v>
      </c>
      <c r="AB3475" s="1011" t="s">
        <v>140</v>
      </c>
    </row>
    <row r="3476" spans="1:28" x14ac:dyDescent="0.25">
      <c r="A3476" s="1011">
        <v>84150358</v>
      </c>
      <c r="B3476" s="1011" t="s">
        <v>1679</v>
      </c>
      <c r="C3476" s="1011" t="s">
        <v>1326</v>
      </c>
      <c r="D3476" s="1011" t="s">
        <v>1</v>
      </c>
      <c r="E3476" s="1011" t="s">
        <v>135</v>
      </c>
      <c r="F3476" s="1011" t="s">
        <v>36</v>
      </c>
      <c r="G3476" s="1011" t="s">
        <v>36</v>
      </c>
      <c r="H3476" s="1011" t="s">
        <v>92</v>
      </c>
      <c r="I3476" s="1011" t="s">
        <v>1680</v>
      </c>
      <c r="J3476" s="1011" t="s">
        <v>1396</v>
      </c>
      <c r="K3476" s="1011" t="s">
        <v>1329</v>
      </c>
      <c r="L3476" s="1011" t="s">
        <v>47</v>
      </c>
      <c r="M3476" s="1011" t="s">
        <v>198</v>
      </c>
      <c r="N3476" s="1011">
        <v>851</v>
      </c>
      <c r="O3476" s="1011">
        <v>851</v>
      </c>
      <c r="P3476" s="1011">
        <v>29785</v>
      </c>
      <c r="Q3476" s="1011">
        <v>17105.29</v>
      </c>
      <c r="R3476" s="1011">
        <v>-1164.45</v>
      </c>
      <c r="S3476" s="1011">
        <v>2354.1487484300001</v>
      </c>
      <c r="T3476" s="1011">
        <v>0</v>
      </c>
      <c r="U3476" s="1011">
        <v>0</v>
      </c>
      <c r="V3476" s="1011">
        <v>-1164.45</v>
      </c>
      <c r="W3476" s="1011" t="s">
        <v>1397</v>
      </c>
      <c r="X3476" s="1011" t="s">
        <v>1331</v>
      </c>
      <c r="Y3476" s="1011" t="s">
        <v>1681</v>
      </c>
      <c r="AA3476" s="1011" t="s">
        <v>1682</v>
      </c>
      <c r="AB3476" s="1011" t="s">
        <v>140</v>
      </c>
    </row>
    <row r="3477" spans="1:28" x14ac:dyDescent="0.25">
      <c r="A3477" s="1011">
        <v>4160016</v>
      </c>
      <c r="B3477" s="1011" t="s">
        <v>1488</v>
      </c>
      <c r="C3477" s="1011" t="s">
        <v>1326</v>
      </c>
      <c r="D3477" s="1011" t="s">
        <v>1</v>
      </c>
      <c r="E3477" s="1011" t="s">
        <v>135</v>
      </c>
      <c r="F3477" s="1011" t="s">
        <v>34</v>
      </c>
      <c r="G3477" s="1011" t="s">
        <v>34</v>
      </c>
      <c r="H3477" s="1011" t="s">
        <v>89</v>
      </c>
      <c r="I3477" s="1011" t="s">
        <v>1489</v>
      </c>
      <c r="J3477" s="1011" t="s">
        <v>1354</v>
      </c>
      <c r="K3477" s="1011" t="s">
        <v>1329</v>
      </c>
      <c r="L3477" s="1011" t="s">
        <v>47</v>
      </c>
      <c r="M3477" s="1011" t="s">
        <v>198</v>
      </c>
      <c r="N3477" s="1011">
        <v>141</v>
      </c>
      <c r="O3477" s="1011">
        <v>29</v>
      </c>
      <c r="P3477" s="1011">
        <v>1701</v>
      </c>
      <c r="Q3477" s="1011">
        <v>4933.3100000000004</v>
      </c>
      <c r="R3477" s="1011">
        <v>378.63000025999997</v>
      </c>
      <c r="S3477" s="1011">
        <v>356.9525964</v>
      </c>
      <c r="T3477" s="1011">
        <v>2.6E-7</v>
      </c>
      <c r="U3477" s="1011">
        <v>0</v>
      </c>
      <c r="V3477" s="1011">
        <v>378.63</v>
      </c>
      <c r="W3477" s="1011" t="s">
        <v>1355</v>
      </c>
      <c r="X3477" s="1011" t="s">
        <v>1331</v>
      </c>
      <c r="Y3477" s="1011" t="s">
        <v>1490</v>
      </c>
      <c r="AA3477" s="1011" t="s">
        <v>1491</v>
      </c>
      <c r="AB3477" s="1011" t="s">
        <v>140</v>
      </c>
    </row>
    <row r="3478" spans="1:28" x14ac:dyDescent="0.25">
      <c r="A3478" s="1011">
        <v>13769211</v>
      </c>
      <c r="B3478" s="1011" t="s">
        <v>2086</v>
      </c>
      <c r="C3478" s="1011" t="s">
        <v>1326</v>
      </c>
      <c r="D3478" s="1011" t="s">
        <v>1</v>
      </c>
      <c r="E3478" s="1011" t="s">
        <v>135</v>
      </c>
      <c r="F3478" s="1011" t="s">
        <v>36</v>
      </c>
      <c r="G3478" s="1011" t="s">
        <v>36</v>
      </c>
      <c r="H3478" s="1011" t="s">
        <v>99</v>
      </c>
      <c r="I3478" s="1011" t="s">
        <v>2087</v>
      </c>
      <c r="J3478" s="1011" t="s">
        <v>2088</v>
      </c>
      <c r="K3478" s="1011" t="s">
        <v>1329</v>
      </c>
      <c r="L3478" s="1011" t="s">
        <v>47</v>
      </c>
      <c r="M3478" s="1011" t="s">
        <v>198</v>
      </c>
      <c r="N3478" s="1011">
        <v>35</v>
      </c>
      <c r="O3478" s="1011">
        <v>35</v>
      </c>
      <c r="P3478" s="1011">
        <v>1038</v>
      </c>
      <c r="Q3478" s="1011">
        <v>1726.59</v>
      </c>
      <c r="R3478" s="1011">
        <v>297.16000000000003</v>
      </c>
      <c r="S3478" s="1011">
        <v>381.31007161000002</v>
      </c>
      <c r="T3478" s="1011">
        <v>0</v>
      </c>
      <c r="U3478" s="1011">
        <v>0</v>
      </c>
      <c r="V3478" s="1011">
        <v>297.16000000000003</v>
      </c>
      <c r="W3478" s="1011" t="s">
        <v>2089</v>
      </c>
      <c r="X3478" s="1011" t="s">
        <v>1331</v>
      </c>
      <c r="Y3478" s="1011" t="s">
        <v>2090</v>
      </c>
      <c r="AA3478" s="1011" t="s">
        <v>2091</v>
      </c>
      <c r="AB3478" s="1011" t="s">
        <v>140</v>
      </c>
    </row>
    <row r="3479" spans="1:28" x14ac:dyDescent="0.25">
      <c r="A3479" s="1011">
        <v>4089686</v>
      </c>
      <c r="B3479" s="1011" t="s">
        <v>1589</v>
      </c>
      <c r="C3479" s="1011" t="s">
        <v>1326</v>
      </c>
      <c r="D3479" s="1011" t="s">
        <v>1</v>
      </c>
      <c r="E3479" s="1011" t="s">
        <v>135</v>
      </c>
      <c r="F3479" s="1011" t="s">
        <v>14</v>
      </c>
      <c r="G3479" s="1011" t="s">
        <v>14</v>
      </c>
      <c r="H3479" s="1011" t="s">
        <v>92</v>
      </c>
      <c r="I3479" s="1011" t="s">
        <v>1590</v>
      </c>
      <c r="J3479" s="1011" t="s">
        <v>1591</v>
      </c>
      <c r="K3479" s="1011" t="s">
        <v>1329</v>
      </c>
      <c r="L3479" s="1011" t="s">
        <v>47</v>
      </c>
      <c r="M3479" s="1011" t="s">
        <v>198</v>
      </c>
      <c r="N3479" s="1011">
        <v>149</v>
      </c>
      <c r="O3479" s="1011">
        <v>149</v>
      </c>
      <c r="P3479" s="1011">
        <v>5215</v>
      </c>
      <c r="Q3479" s="1011">
        <v>2863.85</v>
      </c>
      <c r="R3479" s="1011">
        <v>-268.24</v>
      </c>
      <c r="S3479" s="1011">
        <v>455.02732268</v>
      </c>
      <c r="T3479" s="1011">
        <v>0</v>
      </c>
      <c r="U3479" s="1011">
        <v>0</v>
      </c>
      <c r="V3479" s="1011">
        <v>-268.24</v>
      </c>
      <c r="W3479" s="1011" t="s">
        <v>1361</v>
      </c>
      <c r="X3479" s="1011" t="s">
        <v>1331</v>
      </c>
      <c r="Y3479" s="1011" t="s">
        <v>1592</v>
      </c>
      <c r="AA3479" s="1011" t="s">
        <v>1593</v>
      </c>
      <c r="AB3479" s="1011" t="s">
        <v>140</v>
      </c>
    </row>
    <row r="3480" spans="1:28" x14ac:dyDescent="0.25">
      <c r="A3480" s="1011">
        <v>54277843</v>
      </c>
      <c r="B3480" s="1011" t="s">
        <v>1950</v>
      </c>
      <c r="C3480" s="1011" t="s">
        <v>1326</v>
      </c>
      <c r="D3480" s="1011" t="s">
        <v>1</v>
      </c>
      <c r="E3480" s="1011" t="s">
        <v>135</v>
      </c>
      <c r="F3480" s="1011" t="s">
        <v>38</v>
      </c>
      <c r="G3480" s="1011" t="s">
        <v>38</v>
      </c>
      <c r="H3480" s="1011" t="s">
        <v>95</v>
      </c>
      <c r="I3480" s="1011" t="s">
        <v>1951</v>
      </c>
      <c r="J3480" s="1011" t="s">
        <v>1475</v>
      </c>
      <c r="K3480" s="1011" t="s">
        <v>1329</v>
      </c>
      <c r="L3480" s="1011" t="s">
        <v>47</v>
      </c>
      <c r="M3480" s="1011" t="s">
        <v>198</v>
      </c>
      <c r="N3480" s="1011">
        <v>23</v>
      </c>
      <c r="O3480" s="1011">
        <v>4</v>
      </c>
      <c r="P3480" s="1011">
        <v>407.69</v>
      </c>
      <c r="Q3480" s="1011">
        <v>1068.17</v>
      </c>
      <c r="R3480" s="1011">
        <v>-50.005113770000001</v>
      </c>
      <c r="S3480" s="1011">
        <v>122.64790352999999</v>
      </c>
      <c r="T3480" s="1011">
        <v>-2.5113770000000001E-2</v>
      </c>
      <c r="U3480" s="1011">
        <v>0</v>
      </c>
      <c r="V3480" s="1011">
        <v>-49.98</v>
      </c>
      <c r="W3480" s="1011" t="s">
        <v>1476</v>
      </c>
      <c r="X3480" s="1011" t="s">
        <v>1331</v>
      </c>
      <c r="Y3480" s="1011" t="s">
        <v>1952</v>
      </c>
      <c r="AA3480" s="1011" t="s">
        <v>1953</v>
      </c>
      <c r="AB3480" s="1011" t="s">
        <v>140</v>
      </c>
    </row>
    <row r="3481" spans="1:28" x14ac:dyDescent="0.25">
      <c r="A3481" s="1011">
        <v>4274296</v>
      </c>
      <c r="B3481" s="1011" t="s">
        <v>1557</v>
      </c>
      <c r="C3481" s="1011" t="s">
        <v>1326</v>
      </c>
      <c r="D3481" s="1011" t="s">
        <v>1</v>
      </c>
      <c r="E3481" s="1011" t="s">
        <v>135</v>
      </c>
      <c r="F3481" s="1011" t="s">
        <v>20</v>
      </c>
      <c r="G3481" s="1011" t="s">
        <v>20</v>
      </c>
      <c r="H3481" s="1011" t="s">
        <v>100</v>
      </c>
      <c r="I3481" s="1011" t="s">
        <v>1558</v>
      </c>
      <c r="J3481" s="1011" t="s">
        <v>1559</v>
      </c>
      <c r="K3481" s="1011" t="s">
        <v>1329</v>
      </c>
      <c r="L3481" s="1011" t="s">
        <v>47</v>
      </c>
      <c r="M3481" s="1011" t="s">
        <v>198</v>
      </c>
      <c r="N3481" s="1011">
        <v>212</v>
      </c>
      <c r="O3481" s="1011">
        <v>0</v>
      </c>
      <c r="P3481" s="1011">
        <v>6360</v>
      </c>
      <c r="Q3481" s="1011">
        <v>17842.14</v>
      </c>
      <c r="R3481" s="1011">
        <v>1019.92</v>
      </c>
      <c r="S3481" s="1011">
        <v>375.24</v>
      </c>
      <c r="T3481" s="1011">
        <v>0</v>
      </c>
      <c r="U3481" s="1011">
        <v>0</v>
      </c>
      <c r="V3481" s="1011">
        <v>1019.92</v>
      </c>
      <c r="W3481" s="1011" t="s">
        <v>1560</v>
      </c>
      <c r="X3481" s="1011" t="s">
        <v>1331</v>
      </c>
      <c r="Y3481" s="1011" t="s">
        <v>1561</v>
      </c>
      <c r="AA3481" s="1011" t="s">
        <v>1562</v>
      </c>
      <c r="AB3481" s="1011" t="s">
        <v>140</v>
      </c>
    </row>
    <row r="3482" spans="1:28" x14ac:dyDescent="0.25">
      <c r="A3482" s="1011">
        <v>63885933</v>
      </c>
      <c r="B3482" s="1011" t="s">
        <v>1707</v>
      </c>
      <c r="C3482" s="1011" t="s">
        <v>417</v>
      </c>
      <c r="D3482" s="1011" t="s">
        <v>113</v>
      </c>
      <c r="E3482" s="1011" t="s">
        <v>135</v>
      </c>
      <c r="F3482" s="1011" t="s">
        <v>6</v>
      </c>
      <c r="G3482" s="1011" t="s">
        <v>6</v>
      </c>
      <c r="H3482" s="1011" t="s">
        <v>96</v>
      </c>
      <c r="I3482" s="1011" t="s">
        <v>1708</v>
      </c>
      <c r="J3482" s="1011" t="s">
        <v>1709</v>
      </c>
      <c r="K3482" s="1011" t="s">
        <v>1329</v>
      </c>
      <c r="L3482" s="1011" t="s">
        <v>47</v>
      </c>
      <c r="M3482" s="1011" t="s">
        <v>198</v>
      </c>
      <c r="N3482" s="1011">
        <v>17</v>
      </c>
      <c r="O3482" s="1011">
        <v>5</v>
      </c>
      <c r="P3482" s="1011">
        <v>147.5</v>
      </c>
      <c r="Q3482" s="1011">
        <v>1170.81</v>
      </c>
      <c r="R3482" s="1011">
        <v>175.65</v>
      </c>
      <c r="S3482" s="1011">
        <v>16.189434850000001</v>
      </c>
      <c r="T3482" s="1011">
        <v>0</v>
      </c>
      <c r="U3482" s="1011">
        <v>0</v>
      </c>
      <c r="V3482" s="1011">
        <v>175.65</v>
      </c>
      <c r="W3482" s="1011" t="s">
        <v>1710</v>
      </c>
      <c r="X3482" s="1011" t="s">
        <v>1331</v>
      </c>
      <c r="Y3482" s="1011" t="s">
        <v>1711</v>
      </c>
      <c r="AA3482" s="1011" t="s">
        <v>1712</v>
      </c>
      <c r="AB3482" s="1011" t="s">
        <v>140</v>
      </c>
    </row>
    <row r="3483" spans="1:28" x14ac:dyDescent="0.25">
      <c r="A3483" s="1011">
        <v>14163976</v>
      </c>
      <c r="B3483" s="1011" t="s">
        <v>1636</v>
      </c>
      <c r="C3483" s="1011" t="s">
        <v>1326</v>
      </c>
      <c r="D3483" s="1011" t="s">
        <v>1</v>
      </c>
      <c r="E3483" s="1011" t="s">
        <v>135</v>
      </c>
      <c r="F3483" s="1011" t="s">
        <v>6</v>
      </c>
      <c r="G3483" s="1011" t="s">
        <v>6</v>
      </c>
      <c r="H3483" s="1011" t="s">
        <v>1394</v>
      </c>
      <c r="I3483" s="1011" t="s">
        <v>1637</v>
      </c>
      <c r="J3483" s="1011" t="s">
        <v>1360</v>
      </c>
      <c r="K3483" s="1011" t="s">
        <v>1329</v>
      </c>
      <c r="L3483" s="1011" t="s">
        <v>47</v>
      </c>
      <c r="M3483" s="1011" t="s">
        <v>198</v>
      </c>
      <c r="N3483" s="1011">
        <v>0</v>
      </c>
      <c r="O3483" s="1011">
        <v>0</v>
      </c>
      <c r="P3483" s="1011">
        <v>0</v>
      </c>
      <c r="Q3483" s="1011">
        <v>0</v>
      </c>
      <c r="R3483" s="1011">
        <v>0</v>
      </c>
      <c r="S3483" s="1011">
        <v>0</v>
      </c>
      <c r="T3483" s="1011">
        <v>0</v>
      </c>
      <c r="U3483" s="1011">
        <v>0</v>
      </c>
      <c r="V3483" s="1011">
        <v>0</v>
      </c>
      <c r="W3483" s="1011" t="s">
        <v>1361</v>
      </c>
      <c r="X3483" s="1011" t="s">
        <v>1331</v>
      </c>
      <c r="Y3483" s="1011" t="s">
        <v>1638</v>
      </c>
      <c r="AA3483" s="1011" t="s">
        <v>1639</v>
      </c>
      <c r="AB3483" s="1011" t="s">
        <v>140</v>
      </c>
    </row>
    <row r="3484" spans="1:28" x14ac:dyDescent="0.25">
      <c r="A3484" s="1011">
        <v>4173308</v>
      </c>
      <c r="B3484" s="1011" t="s">
        <v>1976</v>
      </c>
      <c r="C3484" s="1011" t="s">
        <v>1326</v>
      </c>
      <c r="D3484" s="1011" t="s">
        <v>1</v>
      </c>
      <c r="E3484" s="1011" t="s">
        <v>135</v>
      </c>
      <c r="F3484" s="1011" t="s">
        <v>14</v>
      </c>
      <c r="G3484" s="1011" t="s">
        <v>14</v>
      </c>
      <c r="H3484" s="1011" t="s">
        <v>96</v>
      </c>
      <c r="I3484" s="1011" t="s">
        <v>1977</v>
      </c>
      <c r="J3484" s="1011" t="s">
        <v>1892</v>
      </c>
      <c r="K3484" s="1011" t="s">
        <v>1329</v>
      </c>
      <c r="L3484" s="1011" t="s">
        <v>47</v>
      </c>
      <c r="M3484" s="1011" t="s">
        <v>198</v>
      </c>
      <c r="N3484" s="1011">
        <v>5</v>
      </c>
      <c r="O3484" s="1011">
        <v>5</v>
      </c>
      <c r="P3484" s="1011">
        <v>18.170000000000002</v>
      </c>
      <c r="Q3484" s="1011">
        <v>166.17</v>
      </c>
      <c r="R3484" s="1011">
        <v>81.78</v>
      </c>
      <c r="S3484" s="1011">
        <v>30.554306010000001</v>
      </c>
      <c r="T3484" s="1011">
        <v>0</v>
      </c>
      <c r="U3484" s="1011">
        <v>0</v>
      </c>
      <c r="V3484" s="1011">
        <v>81.78</v>
      </c>
      <c r="W3484" s="1011" t="s">
        <v>1893</v>
      </c>
      <c r="X3484" s="1011" t="s">
        <v>1331</v>
      </c>
      <c r="Y3484" s="1011" t="s">
        <v>1978</v>
      </c>
      <c r="AA3484" s="1011" t="s">
        <v>1979</v>
      </c>
      <c r="AB3484" s="1011" t="s">
        <v>140</v>
      </c>
    </row>
    <row r="3485" spans="1:28" x14ac:dyDescent="0.25">
      <c r="A3485" s="1011">
        <v>43756410</v>
      </c>
      <c r="B3485" s="1011" t="s">
        <v>1943</v>
      </c>
      <c r="C3485" s="1011" t="s">
        <v>1326</v>
      </c>
      <c r="D3485" s="1011" t="s">
        <v>1</v>
      </c>
      <c r="E3485" s="1011" t="s">
        <v>135</v>
      </c>
      <c r="F3485" s="1011" t="s">
        <v>14</v>
      </c>
      <c r="G3485" s="1011" t="s">
        <v>14</v>
      </c>
      <c r="H3485" s="1011" t="s">
        <v>96</v>
      </c>
      <c r="I3485" s="1011" t="s">
        <v>1620</v>
      </c>
      <c r="J3485" s="1011" t="s">
        <v>1621</v>
      </c>
      <c r="K3485" s="1011" t="s">
        <v>1329</v>
      </c>
      <c r="L3485" s="1011" t="s">
        <v>47</v>
      </c>
      <c r="M3485" s="1011" t="s">
        <v>198</v>
      </c>
      <c r="N3485" s="1011">
        <v>58</v>
      </c>
      <c r="O3485" s="1011">
        <v>39</v>
      </c>
      <c r="P3485" s="1011">
        <v>436.94</v>
      </c>
      <c r="Q3485" s="1011">
        <v>2081.25</v>
      </c>
      <c r="R3485" s="1011">
        <v>434.93</v>
      </c>
      <c r="S3485" s="1011">
        <v>143.43461298</v>
      </c>
      <c r="T3485" s="1011">
        <v>0</v>
      </c>
      <c r="U3485" s="1011">
        <v>0</v>
      </c>
      <c r="V3485" s="1011">
        <v>434.93</v>
      </c>
      <c r="W3485" s="1011" t="s">
        <v>1622</v>
      </c>
      <c r="X3485" s="1011" t="s">
        <v>1331</v>
      </c>
      <c r="Y3485" s="1011" t="s">
        <v>1944</v>
      </c>
      <c r="AA3485" s="1011" t="s">
        <v>1945</v>
      </c>
      <c r="AB3485" s="1011" t="s">
        <v>140</v>
      </c>
    </row>
    <row r="3486" spans="1:28" x14ac:dyDescent="0.25">
      <c r="A3486" s="1011">
        <v>73755613</v>
      </c>
      <c r="B3486" s="1011" t="s">
        <v>2128</v>
      </c>
      <c r="C3486" s="1011" t="s">
        <v>1326</v>
      </c>
      <c r="D3486" s="1011" t="s">
        <v>1</v>
      </c>
      <c r="E3486" s="1011" t="s">
        <v>135</v>
      </c>
      <c r="F3486" s="1011" t="s">
        <v>35</v>
      </c>
      <c r="G3486" s="1011" t="s">
        <v>35</v>
      </c>
      <c r="H3486" s="1011" t="s">
        <v>1394</v>
      </c>
      <c r="I3486" s="1011" t="s">
        <v>2129</v>
      </c>
      <c r="J3486" s="1011" t="s">
        <v>1499</v>
      </c>
      <c r="K3486" s="1011" t="s">
        <v>1329</v>
      </c>
      <c r="L3486" s="1011" t="s">
        <v>47</v>
      </c>
      <c r="M3486" s="1011" t="s">
        <v>198</v>
      </c>
      <c r="N3486" s="1011">
        <v>0</v>
      </c>
      <c r="O3486" s="1011">
        <v>0</v>
      </c>
      <c r="P3486" s="1011">
        <v>0</v>
      </c>
      <c r="Q3486" s="1011">
        <v>0</v>
      </c>
      <c r="R3486" s="1011">
        <v>0</v>
      </c>
      <c r="S3486" s="1011">
        <v>0</v>
      </c>
      <c r="T3486" s="1011">
        <v>0</v>
      </c>
      <c r="U3486" s="1011">
        <v>0</v>
      </c>
      <c r="V3486" s="1011">
        <v>0</v>
      </c>
      <c r="W3486" s="1011" t="s">
        <v>1361</v>
      </c>
      <c r="X3486" s="1011" t="s">
        <v>1331</v>
      </c>
      <c r="Y3486" s="1011" t="s">
        <v>2130</v>
      </c>
      <c r="AA3486" s="1011" t="s">
        <v>2131</v>
      </c>
      <c r="AB3486" s="1011" t="s">
        <v>140</v>
      </c>
    </row>
    <row r="3487" spans="1:28" x14ac:dyDescent="0.25">
      <c r="A3487" s="1011">
        <v>63997654</v>
      </c>
      <c r="B3487" s="1011" t="s">
        <v>2203</v>
      </c>
      <c r="C3487" s="1011" t="s">
        <v>1326</v>
      </c>
      <c r="D3487" s="1011" t="s">
        <v>1</v>
      </c>
      <c r="E3487" s="1011" t="s">
        <v>135</v>
      </c>
      <c r="F3487" s="1011" t="s">
        <v>11</v>
      </c>
      <c r="G3487" s="1011" t="s">
        <v>11</v>
      </c>
      <c r="H3487" s="1011" t="s">
        <v>86</v>
      </c>
      <c r="I3487" s="1011" t="s">
        <v>2204</v>
      </c>
      <c r="J3487" s="1011" t="s">
        <v>2205</v>
      </c>
      <c r="K3487" s="1011" t="s">
        <v>1329</v>
      </c>
      <c r="L3487" s="1011" t="s">
        <v>47</v>
      </c>
      <c r="M3487" s="1011" t="s">
        <v>198</v>
      </c>
      <c r="N3487" s="1011">
        <v>14</v>
      </c>
      <c r="O3487" s="1011">
        <v>0</v>
      </c>
      <c r="P3487" s="1011">
        <v>322</v>
      </c>
      <c r="Q3487" s="1011">
        <v>540.36</v>
      </c>
      <c r="R3487" s="1011">
        <v>76.5</v>
      </c>
      <c r="S3487" s="1011">
        <v>90.364946639999999</v>
      </c>
      <c r="T3487" s="1011">
        <v>0</v>
      </c>
      <c r="U3487" s="1011">
        <v>0</v>
      </c>
      <c r="V3487" s="1011">
        <v>76.5</v>
      </c>
      <c r="W3487" s="1011" t="s">
        <v>19</v>
      </c>
      <c r="X3487" s="1011" t="s">
        <v>1331</v>
      </c>
      <c r="Y3487" s="1011" t="s">
        <v>2206</v>
      </c>
      <c r="AA3487" s="1011" t="s">
        <v>2207</v>
      </c>
      <c r="AB3487" s="1011" t="s">
        <v>140</v>
      </c>
    </row>
    <row r="3488" spans="1:28" x14ac:dyDescent="0.25">
      <c r="A3488" s="1011">
        <v>34261214</v>
      </c>
      <c r="B3488" s="1011" t="s">
        <v>2303</v>
      </c>
      <c r="C3488" s="1011" t="s">
        <v>1326</v>
      </c>
      <c r="D3488" s="1011" t="s">
        <v>1</v>
      </c>
      <c r="E3488" s="1011" t="s">
        <v>135</v>
      </c>
      <c r="F3488" s="1011" t="s">
        <v>20</v>
      </c>
      <c r="G3488" s="1011" t="s">
        <v>20</v>
      </c>
      <c r="H3488" s="1011" t="s">
        <v>1394</v>
      </c>
      <c r="I3488" s="1011" t="s">
        <v>2304</v>
      </c>
      <c r="J3488" s="1011" t="s">
        <v>1510</v>
      </c>
      <c r="K3488" s="1011" t="s">
        <v>1329</v>
      </c>
      <c r="L3488" s="1011" t="s">
        <v>47</v>
      </c>
      <c r="M3488" s="1011" t="s">
        <v>198</v>
      </c>
      <c r="N3488" s="1011">
        <v>0</v>
      </c>
      <c r="O3488" s="1011">
        <v>0</v>
      </c>
      <c r="P3488" s="1011">
        <v>0</v>
      </c>
      <c r="Q3488" s="1011">
        <v>0</v>
      </c>
      <c r="R3488" s="1011">
        <v>0</v>
      </c>
      <c r="S3488" s="1011">
        <v>0</v>
      </c>
      <c r="T3488" s="1011">
        <v>0</v>
      </c>
      <c r="U3488" s="1011">
        <v>0</v>
      </c>
      <c r="V3488" s="1011">
        <v>0</v>
      </c>
      <c r="W3488" s="1011" t="s">
        <v>1511</v>
      </c>
      <c r="X3488" s="1011" t="s">
        <v>1331</v>
      </c>
      <c r="Y3488" s="1011" t="s">
        <v>2305</v>
      </c>
      <c r="AA3488" s="1011" t="s">
        <v>2306</v>
      </c>
      <c r="AB3488" s="1011" t="s">
        <v>140</v>
      </c>
    </row>
    <row r="3489" spans="1:28" x14ac:dyDescent="0.25">
      <c r="A3489" s="1011">
        <v>23754310</v>
      </c>
      <c r="B3489" s="1011" t="s">
        <v>1821</v>
      </c>
      <c r="C3489" s="1011" t="s">
        <v>1326</v>
      </c>
      <c r="D3489" s="1011" t="s">
        <v>1</v>
      </c>
      <c r="E3489" s="1011" t="s">
        <v>135</v>
      </c>
      <c r="F3489" s="1011" t="s">
        <v>11</v>
      </c>
      <c r="G3489" s="1011" t="s">
        <v>11</v>
      </c>
      <c r="H3489" s="1011" t="s">
        <v>104</v>
      </c>
      <c r="I3489" s="1011" t="s">
        <v>1822</v>
      </c>
      <c r="J3489" s="1011" t="s">
        <v>1823</v>
      </c>
      <c r="K3489" s="1011" t="s">
        <v>1329</v>
      </c>
      <c r="L3489" s="1011" t="s">
        <v>47</v>
      </c>
      <c r="M3489" s="1011" t="s">
        <v>198</v>
      </c>
      <c r="N3489" s="1011">
        <v>2</v>
      </c>
      <c r="O3489" s="1011">
        <v>0</v>
      </c>
      <c r="P3489" s="1011">
        <v>12.24</v>
      </c>
      <c r="Q3489" s="1011">
        <v>82.93</v>
      </c>
      <c r="R3489" s="1011">
        <v>24.65</v>
      </c>
      <c r="S3489" s="1011">
        <v>0.79294010999999998</v>
      </c>
      <c r="T3489" s="1011">
        <v>0</v>
      </c>
      <c r="U3489" s="1011">
        <v>0</v>
      </c>
      <c r="V3489" s="1011">
        <v>24.65</v>
      </c>
      <c r="W3489" s="1011" t="s">
        <v>1824</v>
      </c>
      <c r="X3489" s="1011" t="s">
        <v>1331</v>
      </c>
      <c r="Y3489" s="1011" t="s">
        <v>1825</v>
      </c>
      <c r="AA3489" s="1011" t="s">
        <v>1826</v>
      </c>
      <c r="AB3489" s="1011" t="s">
        <v>140</v>
      </c>
    </row>
    <row r="3490" spans="1:28" x14ac:dyDescent="0.25">
      <c r="A3490" s="1011">
        <v>4004669</v>
      </c>
      <c r="B3490" s="1011" t="s">
        <v>2018</v>
      </c>
      <c r="C3490" s="1011" t="s">
        <v>1326</v>
      </c>
      <c r="D3490" s="1011" t="s">
        <v>1</v>
      </c>
      <c r="E3490" s="1011" t="s">
        <v>135</v>
      </c>
      <c r="F3490" s="1011" t="s">
        <v>34</v>
      </c>
      <c r="G3490" s="1011" t="s">
        <v>34</v>
      </c>
      <c r="H3490" s="1011" t="s">
        <v>104</v>
      </c>
      <c r="I3490" s="1011" t="s">
        <v>1688</v>
      </c>
      <c r="J3490" s="1011" t="s">
        <v>1416</v>
      </c>
      <c r="K3490" s="1011" t="s">
        <v>1329</v>
      </c>
      <c r="L3490" s="1011" t="s">
        <v>47</v>
      </c>
      <c r="M3490" s="1011" t="s">
        <v>198</v>
      </c>
      <c r="N3490" s="1011">
        <v>41</v>
      </c>
      <c r="O3490" s="1011">
        <v>41</v>
      </c>
      <c r="P3490" s="1011">
        <v>783.63</v>
      </c>
      <c r="Q3490" s="1011">
        <v>2310.89</v>
      </c>
      <c r="R3490" s="1011">
        <v>717.97</v>
      </c>
      <c r="S3490" s="1011">
        <v>270.87488325999999</v>
      </c>
      <c r="T3490" s="1011">
        <v>0</v>
      </c>
      <c r="U3490" s="1011">
        <v>0</v>
      </c>
      <c r="V3490" s="1011">
        <v>717.97</v>
      </c>
      <c r="W3490" s="1011" t="s">
        <v>1397</v>
      </c>
      <c r="X3490" s="1011" t="s">
        <v>1331</v>
      </c>
      <c r="Y3490" s="1011" t="s">
        <v>2019</v>
      </c>
      <c r="AA3490" s="1011" t="s">
        <v>2020</v>
      </c>
      <c r="AB3490" s="1011" t="s">
        <v>140</v>
      </c>
    </row>
    <row r="3491" spans="1:28" x14ac:dyDescent="0.25">
      <c r="A3491" s="1011">
        <v>53754974</v>
      </c>
      <c r="B3491" s="1011" t="s">
        <v>1963</v>
      </c>
      <c r="C3491" s="1011" t="s">
        <v>1326</v>
      </c>
      <c r="D3491" s="1011" t="s">
        <v>1</v>
      </c>
      <c r="E3491" s="1011" t="s">
        <v>135</v>
      </c>
      <c r="F3491" s="1011" t="s">
        <v>6</v>
      </c>
      <c r="G3491" s="1011" t="s">
        <v>6</v>
      </c>
      <c r="H3491" s="1011" t="s">
        <v>104</v>
      </c>
      <c r="I3491" s="1011" t="s">
        <v>1964</v>
      </c>
      <c r="J3491" s="1011" t="s">
        <v>1965</v>
      </c>
      <c r="K3491" s="1011" t="s">
        <v>1329</v>
      </c>
      <c r="L3491" s="1011" t="s">
        <v>47</v>
      </c>
      <c r="M3491" s="1011" t="s">
        <v>198</v>
      </c>
      <c r="N3491" s="1011">
        <v>3</v>
      </c>
      <c r="O3491" s="1011">
        <v>2</v>
      </c>
      <c r="P3491" s="1011">
        <v>75.33</v>
      </c>
      <c r="Q3491" s="1011">
        <v>137.52000000000001</v>
      </c>
      <c r="R3491" s="1011">
        <v>23.88</v>
      </c>
      <c r="S3491" s="1011">
        <v>15.564087280000001</v>
      </c>
      <c r="T3491" s="1011">
        <v>0</v>
      </c>
      <c r="U3491" s="1011">
        <v>0</v>
      </c>
      <c r="V3491" s="1011">
        <v>23.88</v>
      </c>
      <c r="W3491" s="1011" t="s">
        <v>1966</v>
      </c>
      <c r="X3491" s="1011" t="s">
        <v>1331</v>
      </c>
      <c r="Y3491" s="1011" t="s">
        <v>1967</v>
      </c>
      <c r="AA3491" s="1011" t="s">
        <v>1968</v>
      </c>
      <c r="AB3491" s="1011" t="s">
        <v>140</v>
      </c>
    </row>
    <row r="3492" spans="1:28" x14ac:dyDescent="0.25">
      <c r="A3492" s="1011">
        <v>23771397</v>
      </c>
      <c r="B3492" s="1011" t="s">
        <v>2098</v>
      </c>
      <c r="C3492" s="1011" t="s">
        <v>1326</v>
      </c>
      <c r="D3492" s="1011" t="s">
        <v>1</v>
      </c>
      <c r="E3492" s="1011" t="s">
        <v>135</v>
      </c>
      <c r="F3492" s="1011" t="s">
        <v>38</v>
      </c>
      <c r="G3492" s="1011" t="s">
        <v>38</v>
      </c>
      <c r="H3492" s="1011" t="s">
        <v>89</v>
      </c>
      <c r="I3492" s="1011" t="s">
        <v>1579</v>
      </c>
      <c r="J3492" s="1011" t="s">
        <v>1396</v>
      </c>
      <c r="K3492" s="1011" t="s">
        <v>1329</v>
      </c>
      <c r="L3492" s="1011" t="s">
        <v>47</v>
      </c>
      <c r="M3492" s="1011" t="s">
        <v>198</v>
      </c>
      <c r="N3492" s="1011">
        <v>3</v>
      </c>
      <c r="O3492" s="1011">
        <v>0</v>
      </c>
      <c r="P3492" s="1011">
        <v>54</v>
      </c>
      <c r="Q3492" s="1011">
        <v>117.82</v>
      </c>
      <c r="R3492" s="1011">
        <v>31.42</v>
      </c>
      <c r="S3492" s="1011">
        <v>3.9655748700000002</v>
      </c>
      <c r="T3492" s="1011">
        <v>0</v>
      </c>
      <c r="U3492" s="1011">
        <v>0</v>
      </c>
      <c r="V3492" s="1011">
        <v>31.42</v>
      </c>
      <c r="W3492" s="1011" t="s">
        <v>1397</v>
      </c>
      <c r="X3492" s="1011" t="s">
        <v>1331</v>
      </c>
      <c r="Y3492" s="1011" t="s">
        <v>2099</v>
      </c>
      <c r="AA3492" s="1011" t="s">
        <v>2100</v>
      </c>
      <c r="AB3492" s="1011" t="s">
        <v>140</v>
      </c>
    </row>
    <row r="3493" spans="1:28" x14ac:dyDescent="0.25">
      <c r="A3493" s="1011">
        <v>24106957</v>
      </c>
      <c r="B3493" s="1011" t="s">
        <v>1381</v>
      </c>
      <c r="C3493" s="1011" t="s">
        <v>1326</v>
      </c>
      <c r="D3493" s="1011" t="s">
        <v>1</v>
      </c>
      <c r="E3493" s="1011" t="s">
        <v>135</v>
      </c>
      <c r="F3493" s="1011" t="s">
        <v>15</v>
      </c>
      <c r="G3493" s="1011" t="s">
        <v>15</v>
      </c>
      <c r="H3493" s="1011" t="s">
        <v>96</v>
      </c>
      <c r="I3493" s="1011" t="s">
        <v>1382</v>
      </c>
      <c r="J3493" s="1011" t="s">
        <v>1383</v>
      </c>
      <c r="K3493" s="1011" t="s">
        <v>1329</v>
      </c>
      <c r="L3493" s="1011" t="s">
        <v>47</v>
      </c>
      <c r="M3493" s="1011" t="s">
        <v>198</v>
      </c>
      <c r="N3493" s="1011">
        <v>30.166699999999999</v>
      </c>
      <c r="O3493" s="1011">
        <v>19.166699999999999</v>
      </c>
      <c r="P3493" s="1011">
        <v>50.59</v>
      </c>
      <c r="Q3493" s="1011">
        <v>509.45</v>
      </c>
      <c r="R3493" s="1011">
        <v>123.44</v>
      </c>
      <c r="S3493" s="1011">
        <v>41.794764999999998</v>
      </c>
      <c r="T3493" s="1011">
        <v>0</v>
      </c>
      <c r="U3493" s="1011">
        <v>0</v>
      </c>
      <c r="V3493" s="1011">
        <v>123.44</v>
      </c>
      <c r="W3493" s="1011" t="s">
        <v>1384</v>
      </c>
      <c r="X3493" s="1011" t="s">
        <v>1331</v>
      </c>
      <c r="Y3493" s="1011" t="s">
        <v>1385</v>
      </c>
      <c r="AA3493" s="1011" t="s">
        <v>1386</v>
      </c>
      <c r="AB3493" s="1011" t="s">
        <v>140</v>
      </c>
    </row>
    <row r="3494" spans="1:28" x14ac:dyDescent="0.25">
      <c r="A3494" s="1011">
        <v>23840531</v>
      </c>
      <c r="B3494" s="1011" t="s">
        <v>2488</v>
      </c>
      <c r="C3494" s="1011" t="s">
        <v>1326</v>
      </c>
      <c r="D3494" s="1011" t="s">
        <v>1</v>
      </c>
      <c r="E3494" s="1011" t="s">
        <v>135</v>
      </c>
      <c r="F3494" s="1011" t="s">
        <v>0</v>
      </c>
      <c r="G3494" s="1011" t="s">
        <v>0</v>
      </c>
      <c r="H3494" s="1011" t="s">
        <v>96</v>
      </c>
      <c r="I3494" s="1011" t="s">
        <v>2489</v>
      </c>
      <c r="J3494" s="1011" t="s">
        <v>2490</v>
      </c>
      <c r="K3494" s="1011" t="s">
        <v>1329</v>
      </c>
      <c r="L3494" s="1011" t="s">
        <v>47</v>
      </c>
      <c r="M3494" s="1011" t="s">
        <v>198</v>
      </c>
      <c r="N3494" s="1011">
        <v>22</v>
      </c>
      <c r="O3494" s="1011">
        <v>22</v>
      </c>
      <c r="P3494" s="1011">
        <v>17.440000000000001</v>
      </c>
      <c r="Q3494" s="1011">
        <v>205.55</v>
      </c>
      <c r="R3494" s="1011">
        <v>92.03</v>
      </c>
      <c r="S3494" s="1011">
        <v>8.56</v>
      </c>
      <c r="T3494" s="1011">
        <v>0</v>
      </c>
      <c r="U3494" s="1011">
        <v>0</v>
      </c>
      <c r="V3494" s="1011">
        <v>92.03</v>
      </c>
      <c r="W3494" s="1011" t="s">
        <v>2491</v>
      </c>
      <c r="X3494" s="1011" t="s">
        <v>1331</v>
      </c>
      <c r="Y3494" s="1011" t="s">
        <v>2492</v>
      </c>
      <c r="AA3494" s="1011" t="s">
        <v>2493</v>
      </c>
      <c r="AB3494" s="1011" t="s">
        <v>140</v>
      </c>
    </row>
    <row r="3495" spans="1:28" x14ac:dyDescent="0.25">
      <c r="A3495" s="1011">
        <v>94010360</v>
      </c>
      <c r="B3495" s="1011" t="s">
        <v>2408</v>
      </c>
      <c r="C3495" s="1011" t="s">
        <v>1326</v>
      </c>
      <c r="D3495" s="1011" t="s">
        <v>1</v>
      </c>
      <c r="E3495" s="1011" t="s">
        <v>135</v>
      </c>
      <c r="F3495" s="1011" t="s">
        <v>20</v>
      </c>
      <c r="G3495" s="1011" t="s">
        <v>20</v>
      </c>
      <c r="H3495" s="1011" t="s">
        <v>99</v>
      </c>
      <c r="I3495" s="1011" t="s">
        <v>1662</v>
      </c>
      <c r="J3495" s="1011" t="s">
        <v>1663</v>
      </c>
      <c r="K3495" s="1011" t="s">
        <v>1329</v>
      </c>
      <c r="L3495" s="1011" t="s">
        <v>47</v>
      </c>
      <c r="M3495" s="1011" t="s">
        <v>198</v>
      </c>
      <c r="N3495" s="1011">
        <v>5</v>
      </c>
      <c r="O3495" s="1011">
        <v>5</v>
      </c>
      <c r="P3495" s="1011">
        <v>144</v>
      </c>
      <c r="Q3495" s="1011">
        <v>195.64</v>
      </c>
      <c r="R3495" s="1011">
        <v>12.94</v>
      </c>
      <c r="S3495" s="1011">
        <v>36.982666170000002</v>
      </c>
      <c r="T3495" s="1011">
        <v>0</v>
      </c>
      <c r="U3495" s="1011">
        <v>0</v>
      </c>
      <c r="V3495" s="1011">
        <v>12.94</v>
      </c>
      <c r="W3495" s="1011" t="s">
        <v>1664</v>
      </c>
      <c r="X3495" s="1011" t="s">
        <v>1331</v>
      </c>
      <c r="Y3495" s="1011" t="s">
        <v>2409</v>
      </c>
      <c r="AA3495" s="1011" t="s">
        <v>2410</v>
      </c>
      <c r="AB3495" s="1011" t="s">
        <v>140</v>
      </c>
    </row>
    <row r="3496" spans="1:28" x14ac:dyDescent="0.25">
      <c r="A3496" s="1011">
        <v>44246809</v>
      </c>
      <c r="B3496" s="1011" t="s">
        <v>1918</v>
      </c>
      <c r="C3496" s="1011" t="s">
        <v>1326</v>
      </c>
      <c r="D3496" s="1011" t="s">
        <v>1</v>
      </c>
      <c r="E3496" s="1011" t="s">
        <v>135</v>
      </c>
      <c r="F3496" s="1011" t="s">
        <v>11</v>
      </c>
      <c r="G3496" s="1011" t="s">
        <v>11</v>
      </c>
      <c r="H3496" s="1011" t="s">
        <v>94</v>
      </c>
      <c r="I3496" s="1011" t="s">
        <v>1919</v>
      </c>
      <c r="J3496" s="1011" t="s">
        <v>1868</v>
      </c>
      <c r="K3496" s="1011" t="s">
        <v>1329</v>
      </c>
      <c r="L3496" s="1011" t="s">
        <v>47</v>
      </c>
      <c r="M3496" s="1011" t="s">
        <v>198</v>
      </c>
      <c r="N3496" s="1011">
        <v>119.25</v>
      </c>
      <c r="O3496" s="1011">
        <v>88.25</v>
      </c>
      <c r="P3496" s="1011">
        <v>1528</v>
      </c>
      <c r="Q3496" s="1011">
        <v>2780.84</v>
      </c>
      <c r="R3496" s="1011">
        <v>563.57000000000005</v>
      </c>
      <c r="S3496" s="1011">
        <v>343.52424035000001</v>
      </c>
      <c r="T3496" s="1011">
        <v>0</v>
      </c>
      <c r="U3496" s="1011">
        <v>0</v>
      </c>
      <c r="V3496" s="1011">
        <v>563.57000000000005</v>
      </c>
      <c r="W3496" s="1011" t="s">
        <v>1869</v>
      </c>
      <c r="X3496" s="1011" t="s">
        <v>1331</v>
      </c>
      <c r="Y3496" s="1011" t="s">
        <v>1920</v>
      </c>
      <c r="AA3496" s="1011" t="s">
        <v>1921</v>
      </c>
      <c r="AB3496" s="1011" t="s">
        <v>140</v>
      </c>
    </row>
    <row r="3497" spans="1:28" x14ac:dyDescent="0.25">
      <c r="A3497" s="1011">
        <v>3753498</v>
      </c>
      <c r="B3497" s="1011" t="s">
        <v>2543</v>
      </c>
      <c r="C3497" s="1011" t="s">
        <v>1326</v>
      </c>
      <c r="D3497" s="1011" t="s">
        <v>1</v>
      </c>
      <c r="E3497" s="1011" t="s">
        <v>135</v>
      </c>
      <c r="F3497" s="1011" t="s">
        <v>6</v>
      </c>
      <c r="G3497" s="1011" t="s">
        <v>6</v>
      </c>
      <c r="H3497" s="1011" t="s">
        <v>89</v>
      </c>
      <c r="I3497" s="1011" t="s">
        <v>2544</v>
      </c>
      <c r="J3497" s="1011" t="s">
        <v>1868</v>
      </c>
      <c r="K3497" s="1011" t="s">
        <v>1329</v>
      </c>
      <c r="L3497" s="1011" t="s">
        <v>47</v>
      </c>
      <c r="M3497" s="1011" t="s">
        <v>198</v>
      </c>
      <c r="N3497" s="1011">
        <v>1</v>
      </c>
      <c r="O3497" s="1011">
        <v>1</v>
      </c>
      <c r="P3497" s="1011">
        <v>10</v>
      </c>
      <c r="Q3497" s="1011">
        <v>26.83</v>
      </c>
      <c r="R3497" s="1011">
        <v>6.43</v>
      </c>
      <c r="S3497" s="1011">
        <v>8.6441421900000002</v>
      </c>
      <c r="T3497" s="1011">
        <v>0</v>
      </c>
      <c r="U3497" s="1011">
        <v>0</v>
      </c>
      <c r="V3497" s="1011">
        <v>6.43</v>
      </c>
      <c r="W3497" s="1011" t="s">
        <v>1869</v>
      </c>
      <c r="X3497" s="1011" t="s">
        <v>1331</v>
      </c>
      <c r="Y3497" s="1011" t="s">
        <v>2545</v>
      </c>
      <c r="AA3497" s="1011" t="s">
        <v>2546</v>
      </c>
      <c r="AB3497" s="1011" t="s">
        <v>140</v>
      </c>
    </row>
    <row r="3498" spans="1:28" x14ac:dyDescent="0.25">
      <c r="A3498" s="1011">
        <v>44073278</v>
      </c>
      <c r="B3498" s="1011" t="s">
        <v>2109</v>
      </c>
      <c r="C3498" s="1011" t="s">
        <v>1326</v>
      </c>
      <c r="D3498" s="1011" t="s">
        <v>1</v>
      </c>
      <c r="E3498" s="1011" t="s">
        <v>135</v>
      </c>
      <c r="F3498" s="1011" t="s">
        <v>48</v>
      </c>
      <c r="G3498" s="1011" t="s">
        <v>48</v>
      </c>
      <c r="H3498" s="1011" t="s">
        <v>1394</v>
      </c>
      <c r="I3498" s="1011" t="s">
        <v>2110</v>
      </c>
      <c r="J3498" s="1011" t="s">
        <v>1621</v>
      </c>
      <c r="K3498" s="1011" t="s">
        <v>1329</v>
      </c>
      <c r="L3498" s="1011" t="s">
        <v>47</v>
      </c>
      <c r="M3498" s="1011" t="s">
        <v>198</v>
      </c>
      <c r="N3498" s="1011">
        <v>0</v>
      </c>
      <c r="O3498" s="1011">
        <v>0</v>
      </c>
      <c r="P3498" s="1011">
        <v>0</v>
      </c>
      <c r="Q3498" s="1011">
        <v>0</v>
      </c>
      <c r="R3498" s="1011">
        <v>0</v>
      </c>
      <c r="S3498" s="1011">
        <v>0</v>
      </c>
      <c r="T3498" s="1011">
        <v>0</v>
      </c>
      <c r="U3498" s="1011">
        <v>0</v>
      </c>
      <c r="V3498" s="1011">
        <v>0</v>
      </c>
      <c r="W3498" s="1011" t="s">
        <v>1622</v>
      </c>
      <c r="X3498" s="1011" t="s">
        <v>1331</v>
      </c>
      <c r="Y3498" s="1011" t="s">
        <v>1839</v>
      </c>
      <c r="AA3498" s="1011" t="s">
        <v>2111</v>
      </c>
      <c r="AB3498" s="1011" t="s">
        <v>140</v>
      </c>
    </row>
    <row r="3499" spans="1:28" x14ac:dyDescent="0.25">
      <c r="A3499" s="1011">
        <v>63935860</v>
      </c>
      <c r="B3499" s="1011" t="s">
        <v>2396</v>
      </c>
      <c r="C3499" s="1011" t="s">
        <v>1326</v>
      </c>
      <c r="D3499" s="1011" t="s">
        <v>1</v>
      </c>
      <c r="E3499" s="1011" t="s">
        <v>135</v>
      </c>
      <c r="F3499" s="1011" t="s">
        <v>14</v>
      </c>
      <c r="G3499" s="1011" t="s">
        <v>14</v>
      </c>
      <c r="H3499" s="1011" t="s">
        <v>91</v>
      </c>
      <c r="I3499" s="1011" t="s">
        <v>2159</v>
      </c>
      <c r="J3499" s="1011" t="s">
        <v>2160</v>
      </c>
      <c r="K3499" s="1011" t="s">
        <v>1329</v>
      </c>
      <c r="L3499" s="1011" t="s">
        <v>47</v>
      </c>
      <c r="M3499" s="1011" t="s">
        <v>198</v>
      </c>
      <c r="N3499" s="1011">
        <v>20</v>
      </c>
      <c r="O3499" s="1011">
        <v>0</v>
      </c>
      <c r="P3499" s="1011">
        <v>300</v>
      </c>
      <c r="Q3499" s="1011">
        <v>400</v>
      </c>
      <c r="R3499" s="1011">
        <v>47.8</v>
      </c>
      <c r="S3499" s="1011">
        <v>45.775189390000001</v>
      </c>
      <c r="T3499" s="1011">
        <v>0</v>
      </c>
      <c r="U3499" s="1011">
        <v>0</v>
      </c>
      <c r="V3499" s="1011">
        <v>47.8</v>
      </c>
      <c r="W3499" s="1011" t="s">
        <v>2161</v>
      </c>
      <c r="X3499" s="1011" t="s">
        <v>1331</v>
      </c>
      <c r="Y3499" s="1011" t="s">
        <v>2397</v>
      </c>
      <c r="AA3499" s="1011" t="s">
        <v>2398</v>
      </c>
      <c r="AB3499" s="1011" t="s">
        <v>140</v>
      </c>
    </row>
    <row r="3500" spans="1:28" x14ac:dyDescent="0.25">
      <c r="A3500" s="1011">
        <v>94172707</v>
      </c>
      <c r="B3500" s="1011" t="s">
        <v>2314</v>
      </c>
      <c r="C3500" s="1011" t="s">
        <v>1326</v>
      </c>
      <c r="D3500" s="1011" t="s">
        <v>1</v>
      </c>
      <c r="E3500" s="1011" t="s">
        <v>135</v>
      </c>
      <c r="F3500" s="1011" t="s">
        <v>34</v>
      </c>
      <c r="G3500" s="1011" t="s">
        <v>34</v>
      </c>
      <c r="H3500" s="1011" t="s">
        <v>91</v>
      </c>
      <c r="I3500" s="1011" t="s">
        <v>1388</v>
      </c>
      <c r="J3500" s="1011" t="s">
        <v>1389</v>
      </c>
      <c r="K3500" s="1011" t="s">
        <v>1329</v>
      </c>
      <c r="L3500" s="1011" t="s">
        <v>47</v>
      </c>
      <c r="M3500" s="1011" t="s">
        <v>198</v>
      </c>
      <c r="N3500" s="1011">
        <v>16</v>
      </c>
      <c r="O3500" s="1011">
        <v>10</v>
      </c>
      <c r="P3500" s="1011">
        <v>366.15</v>
      </c>
      <c r="Q3500" s="1011">
        <v>1231.17</v>
      </c>
      <c r="R3500" s="1011">
        <v>165.08754006999999</v>
      </c>
      <c r="S3500" s="1011">
        <v>88.772699439999997</v>
      </c>
      <c r="T3500" s="1011">
        <v>4.7675400699999999</v>
      </c>
      <c r="U3500" s="1011">
        <v>0</v>
      </c>
      <c r="V3500" s="1011">
        <v>160.32</v>
      </c>
      <c r="W3500" s="1011" t="s">
        <v>1390</v>
      </c>
      <c r="X3500" s="1011" t="s">
        <v>1331</v>
      </c>
      <c r="Y3500" s="1011" t="s">
        <v>2315</v>
      </c>
      <c r="AA3500" s="1011" t="s">
        <v>2316</v>
      </c>
      <c r="AB3500" s="1011" t="s">
        <v>140</v>
      </c>
    </row>
    <row r="3501" spans="1:28" x14ac:dyDescent="0.25">
      <c r="A3501" s="1011">
        <v>63991905</v>
      </c>
      <c r="B3501" s="1011" t="s">
        <v>2241</v>
      </c>
      <c r="C3501" s="1011" t="s">
        <v>1326</v>
      </c>
      <c r="D3501" s="1011" t="s">
        <v>1</v>
      </c>
      <c r="E3501" s="1011" t="s">
        <v>135</v>
      </c>
      <c r="F3501" s="1011" t="s">
        <v>20</v>
      </c>
      <c r="G3501" s="1011" t="s">
        <v>20</v>
      </c>
      <c r="H3501" s="1011" t="s">
        <v>529</v>
      </c>
      <c r="I3501" s="1011" t="s">
        <v>1376</v>
      </c>
      <c r="J3501" s="1011" t="s">
        <v>1377</v>
      </c>
      <c r="K3501" s="1011" t="s">
        <v>1329</v>
      </c>
      <c r="L3501" s="1011" t="s">
        <v>47</v>
      </c>
      <c r="M3501" s="1011" t="s">
        <v>198</v>
      </c>
      <c r="N3501" s="1011">
        <v>96</v>
      </c>
      <c r="O3501" s="1011">
        <v>3</v>
      </c>
      <c r="P3501" s="1011">
        <v>7428.42</v>
      </c>
      <c r="Q3501" s="1011">
        <v>27214.76</v>
      </c>
      <c r="R3501" s="1011">
        <v>7375.3183596999997</v>
      </c>
      <c r="S3501" s="1011">
        <v>898.21232254999995</v>
      </c>
      <c r="T3501" s="1011">
        <v>3.1783597000000001</v>
      </c>
      <c r="U3501" s="1011">
        <v>0</v>
      </c>
      <c r="V3501" s="1011">
        <v>7372.14</v>
      </c>
      <c r="W3501" s="1011" t="s">
        <v>1378</v>
      </c>
      <c r="X3501" s="1011" t="s">
        <v>1331</v>
      </c>
      <c r="Y3501" s="1011" t="s">
        <v>2242</v>
      </c>
      <c r="AA3501" s="1011" t="s">
        <v>2243</v>
      </c>
      <c r="AB3501" s="1011" t="s">
        <v>140</v>
      </c>
    </row>
    <row r="3502" spans="1:28" x14ac:dyDescent="0.25">
      <c r="A3502" s="1011">
        <v>53980132</v>
      </c>
      <c r="B3502" s="1011" t="s">
        <v>1563</v>
      </c>
      <c r="C3502" s="1011" t="s">
        <v>1326</v>
      </c>
      <c r="D3502" s="1011" t="s">
        <v>1</v>
      </c>
      <c r="E3502" s="1011" t="s">
        <v>135</v>
      </c>
      <c r="F3502" s="1011" t="s">
        <v>20</v>
      </c>
      <c r="G3502" s="1011" t="s">
        <v>20</v>
      </c>
      <c r="H3502" s="1011" t="s">
        <v>94</v>
      </c>
      <c r="I3502" s="1011" t="s">
        <v>1564</v>
      </c>
      <c r="J3502" s="1011" t="s">
        <v>1565</v>
      </c>
      <c r="K3502" s="1011" t="s">
        <v>1329</v>
      </c>
      <c r="L3502" s="1011" t="s">
        <v>47</v>
      </c>
      <c r="M3502" s="1011" t="s">
        <v>198</v>
      </c>
      <c r="N3502" s="1011">
        <v>932.5</v>
      </c>
      <c r="O3502" s="1011">
        <v>271.5</v>
      </c>
      <c r="P3502" s="1011">
        <v>27449.599999999999</v>
      </c>
      <c r="Q3502" s="1011">
        <v>21590.67</v>
      </c>
      <c r="R3502" s="1011">
        <v>3167.46</v>
      </c>
      <c r="S3502" s="1011">
        <v>2872.1607302900002</v>
      </c>
      <c r="T3502" s="1011">
        <v>0</v>
      </c>
      <c r="U3502" s="1011">
        <v>0</v>
      </c>
      <c r="V3502" s="1011">
        <v>3146.46</v>
      </c>
      <c r="W3502" s="1011" t="s">
        <v>65</v>
      </c>
      <c r="X3502" s="1011" t="s">
        <v>1331</v>
      </c>
      <c r="Y3502" s="1011" t="s">
        <v>1566</v>
      </c>
      <c r="AA3502" s="1011" t="s">
        <v>1567</v>
      </c>
      <c r="AB3502" s="1011" t="s">
        <v>140</v>
      </c>
    </row>
    <row r="3503" spans="1:28" x14ac:dyDescent="0.25">
      <c r="A3503" s="1011">
        <v>43754530</v>
      </c>
      <c r="B3503" s="1011" t="s">
        <v>2323</v>
      </c>
      <c r="C3503" s="1011" t="s">
        <v>1326</v>
      </c>
      <c r="D3503" s="1011" t="s">
        <v>1</v>
      </c>
      <c r="E3503" s="1011" t="s">
        <v>135</v>
      </c>
      <c r="F3503" s="1011" t="s">
        <v>45</v>
      </c>
      <c r="G3503" s="1011" t="s">
        <v>45</v>
      </c>
      <c r="H3503" s="1011" t="s">
        <v>88</v>
      </c>
      <c r="I3503" s="1011" t="s">
        <v>1515</v>
      </c>
      <c r="J3503" s="1011" t="s">
        <v>1516</v>
      </c>
      <c r="K3503" s="1011" t="s">
        <v>1329</v>
      </c>
      <c r="L3503" s="1011" t="s">
        <v>47</v>
      </c>
      <c r="M3503" s="1011" t="s">
        <v>198</v>
      </c>
      <c r="N3503" s="1011">
        <v>43</v>
      </c>
      <c r="O3503" s="1011">
        <v>13</v>
      </c>
      <c r="P3503" s="1011">
        <v>495</v>
      </c>
      <c r="Q3503" s="1011">
        <v>3651.99</v>
      </c>
      <c r="R3503" s="1011">
        <v>744.57</v>
      </c>
      <c r="S3503" s="1011">
        <v>144.41785125999999</v>
      </c>
      <c r="T3503" s="1011">
        <v>0</v>
      </c>
      <c r="U3503" s="1011">
        <v>0</v>
      </c>
      <c r="V3503" s="1011">
        <v>744.57</v>
      </c>
      <c r="W3503" s="1011" t="s">
        <v>2245</v>
      </c>
      <c r="X3503" s="1011" t="s">
        <v>1331</v>
      </c>
      <c r="Y3503" s="1011" t="s">
        <v>2324</v>
      </c>
      <c r="AA3503" s="1011" t="s">
        <v>2325</v>
      </c>
      <c r="AB3503" s="1011" t="s">
        <v>140</v>
      </c>
    </row>
    <row r="3504" spans="1:28" x14ac:dyDescent="0.25">
      <c r="A3504" s="1011">
        <v>74181983</v>
      </c>
      <c r="B3504" s="1011" t="s">
        <v>1369</v>
      </c>
      <c r="C3504" s="1011" t="s">
        <v>1326</v>
      </c>
      <c r="D3504" s="1011" t="s">
        <v>1</v>
      </c>
      <c r="E3504" s="1011" t="s">
        <v>135</v>
      </c>
      <c r="F3504" s="1011" t="s">
        <v>6</v>
      </c>
      <c r="G3504" s="1011" t="s">
        <v>6</v>
      </c>
      <c r="H3504" s="1011" t="s">
        <v>101</v>
      </c>
      <c r="I3504" s="1011" t="s">
        <v>1370</v>
      </c>
      <c r="J3504" s="1011" t="s">
        <v>1371</v>
      </c>
      <c r="K3504" s="1011" t="s">
        <v>1329</v>
      </c>
      <c r="L3504" s="1011" t="s">
        <v>47</v>
      </c>
      <c r="M3504" s="1011" t="s">
        <v>198</v>
      </c>
      <c r="N3504" s="1011">
        <v>139</v>
      </c>
      <c r="O3504" s="1011">
        <v>73</v>
      </c>
      <c r="P3504" s="1011">
        <v>5518.33</v>
      </c>
      <c r="Q3504" s="1011">
        <v>5627.01</v>
      </c>
      <c r="R3504" s="1011">
        <v>807.35</v>
      </c>
      <c r="S3504" s="1011">
        <v>850.53011507999997</v>
      </c>
      <c r="T3504" s="1011">
        <v>0</v>
      </c>
      <c r="U3504" s="1011">
        <v>0</v>
      </c>
      <c r="V3504" s="1011">
        <v>807.35</v>
      </c>
      <c r="W3504" s="1011" t="s">
        <v>1372</v>
      </c>
      <c r="X3504" s="1011" t="s">
        <v>1331</v>
      </c>
      <c r="Y3504" s="1011" t="s">
        <v>1373</v>
      </c>
      <c r="AA3504" s="1011" t="s">
        <v>1374</v>
      </c>
      <c r="AB3504" s="1011" t="s">
        <v>140</v>
      </c>
    </row>
    <row r="3505" spans="1:28" x14ac:dyDescent="0.25">
      <c r="A3505" s="1011">
        <v>14106363</v>
      </c>
      <c r="B3505" s="1011" t="s">
        <v>2208</v>
      </c>
      <c r="C3505" s="1011" t="s">
        <v>1326</v>
      </c>
      <c r="D3505" s="1011" t="s">
        <v>1</v>
      </c>
      <c r="E3505" s="1011" t="s">
        <v>135</v>
      </c>
      <c r="F3505" s="1011" t="s">
        <v>34</v>
      </c>
      <c r="G3505" s="1011" t="s">
        <v>34</v>
      </c>
      <c r="H3505" s="1011" t="s">
        <v>529</v>
      </c>
      <c r="I3505" s="1011" t="s">
        <v>1675</v>
      </c>
      <c r="J3505" s="1011" t="s">
        <v>1676</v>
      </c>
      <c r="K3505" s="1011" t="s">
        <v>1329</v>
      </c>
      <c r="L3505" s="1011" t="s">
        <v>47</v>
      </c>
      <c r="M3505" s="1011" t="s">
        <v>198</v>
      </c>
      <c r="N3505" s="1011">
        <v>257</v>
      </c>
      <c r="O3505" s="1011">
        <v>43</v>
      </c>
      <c r="P3505" s="1011">
        <v>16309</v>
      </c>
      <c r="Q3505" s="1011">
        <v>129918.83</v>
      </c>
      <c r="R3505" s="1011">
        <v>13074.33354104</v>
      </c>
      <c r="S3505" s="1011">
        <v>2186.27520577</v>
      </c>
      <c r="T3505" s="1011">
        <v>16.133541040000001</v>
      </c>
      <c r="U3505" s="1011">
        <v>0</v>
      </c>
      <c r="V3505" s="1011">
        <v>13058.2</v>
      </c>
      <c r="W3505" s="1011" t="s">
        <v>47</v>
      </c>
      <c r="X3505" s="1011" t="s">
        <v>1331</v>
      </c>
      <c r="Y3505" s="1011" t="s">
        <v>2209</v>
      </c>
      <c r="AA3505" s="1011" t="s">
        <v>2210</v>
      </c>
      <c r="AB3505" s="1011" t="s">
        <v>140</v>
      </c>
    </row>
    <row r="3506" spans="1:28" x14ac:dyDescent="0.25">
      <c r="A3506" s="1011">
        <v>64062466</v>
      </c>
      <c r="B3506" s="1011" t="s">
        <v>1414</v>
      </c>
      <c r="C3506" s="1011" t="s">
        <v>1326</v>
      </c>
      <c r="D3506" s="1011" t="s">
        <v>1</v>
      </c>
      <c r="E3506" s="1011" t="s">
        <v>135</v>
      </c>
      <c r="F3506" s="1011" t="s">
        <v>62</v>
      </c>
      <c r="G3506" s="1011" t="s">
        <v>62</v>
      </c>
      <c r="H3506" s="1011" t="s">
        <v>94</v>
      </c>
      <c r="I3506" s="1011" t="s">
        <v>1415</v>
      </c>
      <c r="J3506" s="1011" t="s">
        <v>1416</v>
      </c>
      <c r="K3506" s="1011" t="s">
        <v>1329</v>
      </c>
      <c r="L3506" s="1011" t="s">
        <v>47</v>
      </c>
      <c r="M3506" s="1011" t="s">
        <v>198</v>
      </c>
      <c r="N3506" s="1011">
        <v>389</v>
      </c>
      <c r="O3506" s="1011">
        <v>234</v>
      </c>
      <c r="P3506" s="1011">
        <v>9431</v>
      </c>
      <c r="Q3506" s="1011">
        <v>8795.64</v>
      </c>
      <c r="R3506" s="1011">
        <v>1209.52</v>
      </c>
      <c r="S3506" s="1011">
        <v>1246.7896563899999</v>
      </c>
      <c r="T3506" s="1011">
        <v>0</v>
      </c>
      <c r="U3506" s="1011">
        <v>0</v>
      </c>
      <c r="V3506" s="1011">
        <v>1209.52</v>
      </c>
      <c r="W3506" s="1011" t="s">
        <v>1397</v>
      </c>
      <c r="X3506" s="1011" t="s">
        <v>1331</v>
      </c>
      <c r="Y3506" s="1011" t="s">
        <v>1417</v>
      </c>
      <c r="AA3506" s="1011" t="s">
        <v>1418</v>
      </c>
      <c r="AB3506" s="1011" t="s">
        <v>140</v>
      </c>
    </row>
    <row r="3507" spans="1:28" x14ac:dyDescent="0.25">
      <c r="A3507" s="1011">
        <v>3790045</v>
      </c>
      <c r="B3507" s="1011" t="s">
        <v>1750</v>
      </c>
      <c r="C3507" s="1011" t="s">
        <v>1326</v>
      </c>
      <c r="D3507" s="1011" t="s">
        <v>113</v>
      </c>
      <c r="E3507" s="1011" t="s">
        <v>135</v>
      </c>
      <c r="F3507" s="1011" t="s">
        <v>267</v>
      </c>
      <c r="G3507" s="1011" t="s">
        <v>1687</v>
      </c>
      <c r="H3507" s="1011" t="s">
        <v>94</v>
      </c>
      <c r="I3507" s="1011" t="s">
        <v>1688</v>
      </c>
      <c r="J3507" s="1011" t="s">
        <v>1416</v>
      </c>
      <c r="K3507" s="1011" t="s">
        <v>1329</v>
      </c>
      <c r="L3507" s="1011" t="s">
        <v>47</v>
      </c>
      <c r="M3507" s="1011" t="s">
        <v>198</v>
      </c>
      <c r="N3507" s="1011">
        <v>388.375</v>
      </c>
      <c r="O3507" s="1011">
        <v>268</v>
      </c>
      <c r="P3507" s="1011">
        <v>5892.75</v>
      </c>
      <c r="Q3507" s="1011">
        <v>9226.4699999999993</v>
      </c>
      <c r="R3507" s="1011">
        <v>1856.41</v>
      </c>
      <c r="S3507" s="1011">
        <v>1176.62754808</v>
      </c>
      <c r="T3507" s="1011">
        <v>0</v>
      </c>
      <c r="U3507" s="1011">
        <v>2.04</v>
      </c>
      <c r="V3507" s="1011">
        <v>1858.45</v>
      </c>
      <c r="W3507" s="1011" t="s">
        <v>1397</v>
      </c>
      <c r="X3507" s="1011" t="s">
        <v>1331</v>
      </c>
      <c r="Y3507" s="1011" t="s">
        <v>1751</v>
      </c>
      <c r="AA3507" s="1011" t="s">
        <v>1752</v>
      </c>
      <c r="AB3507" s="1011" t="s">
        <v>140</v>
      </c>
    </row>
    <row r="3508" spans="1:28" x14ac:dyDescent="0.25">
      <c r="A3508" s="1011">
        <v>84156447</v>
      </c>
      <c r="B3508" s="1011" t="s">
        <v>2286</v>
      </c>
      <c r="C3508" s="1011" t="s">
        <v>1326</v>
      </c>
      <c r="D3508" s="1011" t="s">
        <v>1</v>
      </c>
      <c r="E3508" s="1011" t="s">
        <v>135</v>
      </c>
      <c r="F3508" s="1011" t="s">
        <v>20</v>
      </c>
      <c r="G3508" s="1011" t="s">
        <v>20</v>
      </c>
      <c r="H3508" s="1011" t="s">
        <v>530</v>
      </c>
      <c r="I3508" s="1011" t="s">
        <v>2287</v>
      </c>
      <c r="J3508" s="1011" t="s">
        <v>1499</v>
      </c>
      <c r="K3508" s="1011" t="s">
        <v>1329</v>
      </c>
      <c r="L3508" s="1011" t="s">
        <v>47</v>
      </c>
      <c r="M3508" s="1011" t="s">
        <v>198</v>
      </c>
      <c r="N3508" s="1011">
        <v>129</v>
      </c>
      <c r="O3508" s="1011">
        <v>67</v>
      </c>
      <c r="P3508" s="1011">
        <v>7640.3</v>
      </c>
      <c r="Q3508" s="1011">
        <v>17328.009999999998</v>
      </c>
      <c r="R3508" s="1011">
        <v>-184.53</v>
      </c>
      <c r="S3508" s="1011">
        <v>920.01920403999998</v>
      </c>
      <c r="T3508" s="1011">
        <v>0</v>
      </c>
      <c r="U3508" s="1011">
        <v>0</v>
      </c>
      <c r="V3508" s="1011">
        <v>-184.53</v>
      </c>
      <c r="W3508" s="1011" t="s">
        <v>1361</v>
      </c>
      <c r="X3508" s="1011" t="s">
        <v>1331</v>
      </c>
      <c r="Y3508" s="1011" t="s">
        <v>2288</v>
      </c>
      <c r="AA3508" s="1011" t="s">
        <v>2289</v>
      </c>
      <c r="AB3508" s="1011" t="s">
        <v>140</v>
      </c>
    </row>
    <row r="3509" spans="1:28" x14ac:dyDescent="0.25">
      <c r="A3509" s="1011">
        <v>84157304</v>
      </c>
      <c r="B3509" s="1011" t="s">
        <v>1983</v>
      </c>
      <c r="C3509" s="1011" t="s">
        <v>1326</v>
      </c>
      <c r="D3509" s="1011" t="s">
        <v>1</v>
      </c>
      <c r="E3509" s="1011" t="s">
        <v>135</v>
      </c>
      <c r="F3509" s="1011" t="s">
        <v>11</v>
      </c>
      <c r="G3509" s="1011" t="s">
        <v>11</v>
      </c>
      <c r="H3509" s="1011" t="s">
        <v>100</v>
      </c>
      <c r="I3509" s="1011" t="s">
        <v>1984</v>
      </c>
      <c r="J3509" s="1011" t="s">
        <v>1985</v>
      </c>
      <c r="K3509" s="1011" t="s">
        <v>1329</v>
      </c>
      <c r="L3509" s="1011" t="s">
        <v>47</v>
      </c>
      <c r="M3509" s="1011" t="s">
        <v>198</v>
      </c>
      <c r="N3509" s="1011">
        <v>946.37390000000005</v>
      </c>
      <c r="O3509" s="1011">
        <v>817.54060000000004</v>
      </c>
      <c r="P3509" s="1011">
        <v>25210.12</v>
      </c>
      <c r="Q3509" s="1011">
        <v>79145.08</v>
      </c>
      <c r="R3509" s="1011">
        <v>7649.05</v>
      </c>
      <c r="S3509" s="1011">
        <v>8258.4896176700004</v>
      </c>
      <c r="T3509" s="1011">
        <v>0</v>
      </c>
      <c r="U3509" s="1011">
        <v>0</v>
      </c>
      <c r="V3509" s="1011">
        <v>7649.05</v>
      </c>
      <c r="W3509" s="1011" t="s">
        <v>10</v>
      </c>
      <c r="X3509" s="1011" t="s">
        <v>1331</v>
      </c>
      <c r="Y3509" s="1011" t="s">
        <v>1986</v>
      </c>
      <c r="AA3509" s="1011" t="s">
        <v>1921</v>
      </c>
      <c r="AB3509" s="1011" t="s">
        <v>140</v>
      </c>
    </row>
    <row r="3510" spans="1:28" x14ac:dyDescent="0.25">
      <c r="A3510" s="1011">
        <v>43754282</v>
      </c>
      <c r="B3510" s="1011" t="s">
        <v>2125</v>
      </c>
      <c r="C3510" s="1011" t="s">
        <v>1326</v>
      </c>
      <c r="D3510" s="1011" t="s">
        <v>1</v>
      </c>
      <c r="E3510" s="1011" t="s">
        <v>135</v>
      </c>
      <c r="F3510" s="1011" t="s">
        <v>34</v>
      </c>
      <c r="G3510" s="1011" t="s">
        <v>34</v>
      </c>
      <c r="H3510" s="1011" t="s">
        <v>97</v>
      </c>
      <c r="I3510" s="1011" t="s">
        <v>1327</v>
      </c>
      <c r="J3510" s="1011" t="s">
        <v>1328</v>
      </c>
      <c r="K3510" s="1011" t="s">
        <v>1329</v>
      </c>
      <c r="L3510" s="1011" t="s">
        <v>47</v>
      </c>
      <c r="M3510" s="1011" t="s">
        <v>198</v>
      </c>
      <c r="N3510" s="1011">
        <v>993.33330000000001</v>
      </c>
      <c r="O3510" s="1011">
        <v>635.33330000000001</v>
      </c>
      <c r="P3510" s="1011">
        <v>21142.639999999999</v>
      </c>
      <c r="Q3510" s="1011">
        <v>40123.14</v>
      </c>
      <c r="R3510" s="1011">
        <v>9675.5722261499996</v>
      </c>
      <c r="S3510" s="1011">
        <v>7189.9039539400001</v>
      </c>
      <c r="T3510" s="1011">
        <v>2.2261500000000001E-3</v>
      </c>
      <c r="U3510" s="1011">
        <v>0</v>
      </c>
      <c r="V3510" s="1011">
        <v>9675.57</v>
      </c>
      <c r="W3510" s="1011" t="s">
        <v>1330</v>
      </c>
      <c r="X3510" s="1011" t="s">
        <v>1331</v>
      </c>
      <c r="Y3510" s="1011" t="s">
        <v>2126</v>
      </c>
      <c r="AA3510" s="1011" t="s">
        <v>2127</v>
      </c>
      <c r="AB3510" s="1011" t="s">
        <v>140</v>
      </c>
    </row>
    <row r="3511" spans="1:28" x14ac:dyDescent="0.25">
      <c r="A3511" s="1011">
        <v>53755336</v>
      </c>
      <c r="B3511" s="1011" t="s">
        <v>1485</v>
      </c>
      <c r="C3511" s="1011" t="s">
        <v>1326</v>
      </c>
      <c r="D3511" s="1011" t="s">
        <v>1</v>
      </c>
      <c r="E3511" s="1011" t="s">
        <v>135</v>
      </c>
      <c r="F3511" s="1011" t="s">
        <v>38</v>
      </c>
      <c r="G3511" s="1011" t="s">
        <v>38</v>
      </c>
      <c r="H3511" s="1011" t="s">
        <v>95</v>
      </c>
      <c r="I3511" s="1011" t="s">
        <v>1382</v>
      </c>
      <c r="J3511" s="1011" t="s">
        <v>1383</v>
      </c>
      <c r="K3511" s="1011" t="s">
        <v>1329</v>
      </c>
      <c r="L3511" s="1011" t="s">
        <v>47</v>
      </c>
      <c r="M3511" s="1011" t="s">
        <v>198</v>
      </c>
      <c r="N3511" s="1011">
        <v>325.125</v>
      </c>
      <c r="O3511" s="1011">
        <v>275</v>
      </c>
      <c r="P3511" s="1011">
        <v>3586.17</v>
      </c>
      <c r="Q3511" s="1011">
        <v>10475.01</v>
      </c>
      <c r="R3511" s="1011">
        <v>-952.19125349000001</v>
      </c>
      <c r="S3511" s="1011">
        <v>4690.3570843500002</v>
      </c>
      <c r="T3511" s="1011">
        <v>-1.15125349</v>
      </c>
      <c r="U3511" s="1011">
        <v>0</v>
      </c>
      <c r="V3511" s="1011">
        <v>-951.04</v>
      </c>
      <c r="W3511" s="1011" t="s">
        <v>1384</v>
      </c>
      <c r="X3511" s="1011" t="s">
        <v>1331</v>
      </c>
      <c r="Y3511" s="1011" t="s">
        <v>1486</v>
      </c>
      <c r="AA3511" s="1011" t="s">
        <v>1487</v>
      </c>
      <c r="AB3511" s="1011" t="s">
        <v>140</v>
      </c>
    </row>
    <row r="3512" spans="1:28" x14ac:dyDescent="0.25">
      <c r="A3512" s="1011">
        <v>64034705</v>
      </c>
      <c r="B3512" s="1011" t="s">
        <v>2467</v>
      </c>
      <c r="C3512" s="1011" t="s">
        <v>1326</v>
      </c>
      <c r="D3512" s="1011" t="s">
        <v>1</v>
      </c>
      <c r="E3512" s="1011" t="s">
        <v>135</v>
      </c>
      <c r="F3512" s="1011" t="s">
        <v>34</v>
      </c>
      <c r="G3512" s="1011" t="s">
        <v>34</v>
      </c>
      <c r="H3512" s="1011" t="s">
        <v>98</v>
      </c>
      <c r="I3512" s="1011" t="s">
        <v>2468</v>
      </c>
      <c r="J3512" s="1011" t="s">
        <v>1371</v>
      </c>
      <c r="K3512" s="1011" t="s">
        <v>1329</v>
      </c>
      <c r="L3512" s="1011" t="s">
        <v>47</v>
      </c>
      <c r="M3512" s="1011" t="s">
        <v>198</v>
      </c>
      <c r="N3512" s="1011">
        <v>29.3</v>
      </c>
      <c r="O3512" s="1011">
        <v>29.3</v>
      </c>
      <c r="P3512" s="1011">
        <v>761.27</v>
      </c>
      <c r="Q3512" s="1011">
        <v>1411.86</v>
      </c>
      <c r="R3512" s="1011">
        <v>296.73</v>
      </c>
      <c r="S3512" s="1011">
        <v>225.6421278</v>
      </c>
      <c r="T3512" s="1011">
        <v>0</v>
      </c>
      <c r="U3512" s="1011">
        <v>0</v>
      </c>
      <c r="V3512" s="1011">
        <v>296.73</v>
      </c>
      <c r="W3512" s="1011" t="s">
        <v>1372</v>
      </c>
      <c r="X3512" s="1011" t="s">
        <v>1331</v>
      </c>
      <c r="Y3512" s="1011" t="s">
        <v>2469</v>
      </c>
      <c r="AA3512" s="1011" t="s">
        <v>2470</v>
      </c>
      <c r="AB3512" s="1011" t="s">
        <v>140</v>
      </c>
    </row>
    <row r="3513" spans="1:28" x14ac:dyDescent="0.25">
      <c r="A3513" s="1011">
        <v>14155451</v>
      </c>
      <c r="B3513" s="1011" t="s">
        <v>1928</v>
      </c>
      <c r="C3513" s="1011" t="s">
        <v>1326</v>
      </c>
      <c r="D3513" s="1011" t="s">
        <v>1</v>
      </c>
      <c r="E3513" s="1011" t="s">
        <v>135</v>
      </c>
      <c r="F3513" s="1011" t="s">
        <v>0</v>
      </c>
      <c r="G3513" s="1011" t="s">
        <v>0</v>
      </c>
      <c r="H3513" s="1011" t="s">
        <v>94</v>
      </c>
      <c r="I3513" s="1011" t="s">
        <v>1929</v>
      </c>
      <c r="J3513" s="1011" t="s">
        <v>1904</v>
      </c>
      <c r="K3513" s="1011" t="s">
        <v>1329</v>
      </c>
      <c r="L3513" s="1011" t="s">
        <v>47</v>
      </c>
      <c r="M3513" s="1011" t="s">
        <v>198</v>
      </c>
      <c r="N3513" s="1011">
        <v>63.25</v>
      </c>
      <c r="O3513" s="1011">
        <v>56.25</v>
      </c>
      <c r="P3513" s="1011">
        <v>1229.5</v>
      </c>
      <c r="Q3513" s="1011">
        <v>1399.38</v>
      </c>
      <c r="R3513" s="1011">
        <v>391.56</v>
      </c>
      <c r="S3513" s="1011">
        <v>165.49666597000001</v>
      </c>
      <c r="T3513" s="1011">
        <v>0</v>
      </c>
      <c r="U3513" s="1011">
        <v>0</v>
      </c>
      <c r="V3513" s="1011">
        <v>391.56</v>
      </c>
      <c r="W3513" s="1011" t="s">
        <v>1905</v>
      </c>
      <c r="X3513" s="1011" t="s">
        <v>1331</v>
      </c>
      <c r="Y3513" s="1011" t="s">
        <v>1930</v>
      </c>
      <c r="AA3513" s="1011" t="s">
        <v>1931</v>
      </c>
      <c r="AB3513" s="1011" t="s">
        <v>140</v>
      </c>
    </row>
    <row r="3514" spans="1:28" x14ac:dyDescent="0.25">
      <c r="A3514" s="1011">
        <v>3757986</v>
      </c>
      <c r="B3514" s="1011" t="s">
        <v>2104</v>
      </c>
      <c r="C3514" s="1011" t="s">
        <v>1326</v>
      </c>
      <c r="D3514" s="1011" t="s">
        <v>1</v>
      </c>
      <c r="E3514" s="1011" t="s">
        <v>135</v>
      </c>
      <c r="F3514" s="1011" t="s">
        <v>20</v>
      </c>
      <c r="G3514" s="1011" t="s">
        <v>20</v>
      </c>
      <c r="H3514" s="1011" t="s">
        <v>94</v>
      </c>
      <c r="I3514" s="1011" t="s">
        <v>2105</v>
      </c>
      <c r="J3514" s="1011" t="s">
        <v>2106</v>
      </c>
      <c r="K3514" s="1011" t="s">
        <v>1329</v>
      </c>
      <c r="L3514" s="1011" t="s">
        <v>47</v>
      </c>
      <c r="M3514" s="1011" t="s">
        <v>198</v>
      </c>
      <c r="N3514" s="1011">
        <v>1430.25</v>
      </c>
      <c r="O3514" s="1011">
        <v>377.25</v>
      </c>
      <c r="P3514" s="1011">
        <v>37385.4</v>
      </c>
      <c r="Q3514" s="1011">
        <v>38798.25</v>
      </c>
      <c r="R3514" s="1011">
        <v>8542.27</v>
      </c>
      <c r="S3514" s="1011">
        <v>4433.3473062900002</v>
      </c>
      <c r="T3514" s="1011">
        <v>0</v>
      </c>
      <c r="U3514" s="1011">
        <v>0</v>
      </c>
      <c r="V3514" s="1011">
        <v>8542.27</v>
      </c>
      <c r="W3514" s="1011" t="s">
        <v>1869</v>
      </c>
      <c r="X3514" s="1011" t="s">
        <v>1331</v>
      </c>
      <c r="Y3514" s="1011" t="s">
        <v>2107</v>
      </c>
      <c r="AA3514" s="1011" t="s">
        <v>2108</v>
      </c>
      <c r="AB3514" s="1011" t="s">
        <v>140</v>
      </c>
    </row>
    <row r="3515" spans="1:28" x14ac:dyDescent="0.25">
      <c r="A3515" s="1011">
        <v>34165688</v>
      </c>
      <c r="B3515" s="1011" t="s">
        <v>2335</v>
      </c>
      <c r="C3515" s="1011" t="s">
        <v>1326</v>
      </c>
      <c r="D3515" s="1011" t="s">
        <v>1</v>
      </c>
      <c r="E3515" s="1011" t="s">
        <v>135</v>
      </c>
      <c r="F3515" s="1011" t="s">
        <v>6</v>
      </c>
      <c r="G3515" s="1011" t="s">
        <v>6</v>
      </c>
      <c r="H3515" s="1011" t="s">
        <v>93</v>
      </c>
      <c r="I3515" s="1011" t="s">
        <v>2336</v>
      </c>
      <c r="J3515" s="1011" t="s">
        <v>1354</v>
      </c>
      <c r="K3515" s="1011" t="s">
        <v>1329</v>
      </c>
      <c r="L3515" s="1011" t="s">
        <v>47</v>
      </c>
      <c r="M3515" s="1011" t="s">
        <v>198</v>
      </c>
      <c r="N3515" s="1011">
        <v>809.33330000000001</v>
      </c>
      <c r="O3515" s="1011">
        <v>436.33330000000001</v>
      </c>
      <c r="P3515" s="1011">
        <v>13606.18</v>
      </c>
      <c r="Q3515" s="1011">
        <v>23034.78</v>
      </c>
      <c r="R3515" s="1011">
        <v>888.37</v>
      </c>
      <c r="S3515" s="1011">
        <v>7166.7614364000001</v>
      </c>
      <c r="T3515" s="1011">
        <v>574</v>
      </c>
      <c r="U3515" s="1011">
        <v>0</v>
      </c>
      <c r="V3515" s="1011">
        <v>888.37</v>
      </c>
      <c r="W3515" s="1011" t="s">
        <v>1355</v>
      </c>
      <c r="X3515" s="1011" t="s">
        <v>1331</v>
      </c>
      <c r="Y3515" s="1011" t="s">
        <v>2337</v>
      </c>
      <c r="AA3515" s="1011" t="s">
        <v>2338</v>
      </c>
      <c r="AB3515" s="1011" t="s">
        <v>140</v>
      </c>
    </row>
    <row r="3516" spans="1:28" x14ac:dyDescent="0.25">
      <c r="A3516" s="1011">
        <v>54251327</v>
      </c>
      <c r="B3516" s="1011" t="s">
        <v>2139</v>
      </c>
      <c r="C3516" s="1011" t="s">
        <v>1326</v>
      </c>
      <c r="D3516" s="1011" t="s">
        <v>1</v>
      </c>
      <c r="E3516" s="1011" t="s">
        <v>135</v>
      </c>
      <c r="F3516" s="1011" t="s">
        <v>20</v>
      </c>
      <c r="G3516" s="1011" t="s">
        <v>20</v>
      </c>
      <c r="H3516" s="1011" t="s">
        <v>92</v>
      </c>
      <c r="I3516" s="1011" t="s">
        <v>2140</v>
      </c>
      <c r="J3516" s="1011" t="s">
        <v>1868</v>
      </c>
      <c r="K3516" s="1011" t="s">
        <v>1329</v>
      </c>
      <c r="L3516" s="1011" t="s">
        <v>47</v>
      </c>
      <c r="M3516" s="1011" t="s">
        <v>198</v>
      </c>
      <c r="N3516" s="1011">
        <v>136</v>
      </c>
      <c r="O3516" s="1011">
        <v>136</v>
      </c>
      <c r="P3516" s="1011">
        <v>4760</v>
      </c>
      <c r="Q3516" s="1011">
        <v>2925.22</v>
      </c>
      <c r="R3516" s="1011">
        <v>-73.16</v>
      </c>
      <c r="S3516" s="1011">
        <v>381.40132564999999</v>
      </c>
      <c r="T3516" s="1011">
        <v>0</v>
      </c>
      <c r="U3516" s="1011">
        <v>0</v>
      </c>
      <c r="V3516" s="1011">
        <v>-73.16</v>
      </c>
      <c r="W3516" s="1011" t="s">
        <v>1869</v>
      </c>
      <c r="X3516" s="1011" t="s">
        <v>1331</v>
      </c>
      <c r="Y3516" s="1011" t="s">
        <v>2141</v>
      </c>
      <c r="Z3516" s="1011" t="s">
        <v>2142</v>
      </c>
      <c r="AA3516" s="1011" t="s">
        <v>2143</v>
      </c>
      <c r="AB3516" s="1011" t="s">
        <v>140</v>
      </c>
    </row>
    <row r="3517" spans="1:28" x14ac:dyDescent="0.25">
      <c r="A3517" s="1011">
        <v>44143477</v>
      </c>
      <c r="B3517" s="1011" t="s">
        <v>1845</v>
      </c>
      <c r="C3517" s="1011" t="s">
        <v>1326</v>
      </c>
      <c r="D3517" s="1011" t="s">
        <v>1</v>
      </c>
      <c r="E3517" s="1011" t="s">
        <v>135</v>
      </c>
      <c r="F3517" s="1011" t="s">
        <v>14</v>
      </c>
      <c r="G3517" s="1011" t="s">
        <v>14</v>
      </c>
      <c r="H3517" s="1011" t="s">
        <v>100</v>
      </c>
      <c r="I3517" s="1011" t="s">
        <v>1410</v>
      </c>
      <c r="J3517" s="1011" t="s">
        <v>1411</v>
      </c>
      <c r="K3517" s="1011" t="s">
        <v>1329</v>
      </c>
      <c r="L3517" s="1011" t="s">
        <v>47</v>
      </c>
      <c r="M3517" s="1011" t="s">
        <v>198</v>
      </c>
      <c r="N3517" s="1011">
        <v>360.83280000000002</v>
      </c>
      <c r="O3517" s="1011">
        <v>356.83280000000002</v>
      </c>
      <c r="P3517" s="1011">
        <v>6249</v>
      </c>
      <c r="Q3517" s="1011">
        <v>19961.439999999999</v>
      </c>
      <c r="R3517" s="1011">
        <v>2119.11</v>
      </c>
      <c r="S3517" s="1011">
        <v>2320.4332202700002</v>
      </c>
      <c r="T3517" s="1011">
        <v>0</v>
      </c>
      <c r="U3517" s="1011">
        <v>0</v>
      </c>
      <c r="V3517" s="1011">
        <v>2119.11</v>
      </c>
      <c r="W3517" s="1011" t="s">
        <v>80</v>
      </c>
      <c r="X3517" s="1011" t="s">
        <v>1331</v>
      </c>
      <c r="Y3517" s="1011" t="s">
        <v>1846</v>
      </c>
      <c r="AA3517" s="1011" t="s">
        <v>1847</v>
      </c>
      <c r="AB3517" s="1011" t="s">
        <v>140</v>
      </c>
    </row>
    <row r="3518" spans="1:28" x14ac:dyDescent="0.25">
      <c r="A3518" s="1011">
        <v>33757618</v>
      </c>
      <c r="B3518" s="1011" t="s">
        <v>1502</v>
      </c>
      <c r="C3518" s="1011" t="s">
        <v>1326</v>
      </c>
      <c r="D3518" s="1011" t="s">
        <v>1</v>
      </c>
      <c r="E3518" s="1011" t="s">
        <v>135</v>
      </c>
      <c r="F3518" s="1011" t="s">
        <v>14</v>
      </c>
      <c r="G3518" s="1011" t="s">
        <v>14</v>
      </c>
      <c r="H3518" s="1011" t="s">
        <v>88</v>
      </c>
      <c r="I3518" s="1011" t="s">
        <v>1503</v>
      </c>
      <c r="J3518" s="1011" t="s">
        <v>1504</v>
      </c>
      <c r="K3518" s="1011" t="s">
        <v>1329</v>
      </c>
      <c r="L3518" s="1011" t="s">
        <v>47</v>
      </c>
      <c r="M3518" s="1011" t="s">
        <v>198</v>
      </c>
      <c r="N3518" s="1011">
        <v>346</v>
      </c>
      <c r="O3518" s="1011">
        <v>94</v>
      </c>
      <c r="P3518" s="1011">
        <v>4528</v>
      </c>
      <c r="Q3518" s="1011">
        <v>15012.72</v>
      </c>
      <c r="R3518" s="1011">
        <v>1283.93</v>
      </c>
      <c r="S3518" s="1011">
        <v>1175.04054877</v>
      </c>
      <c r="T3518" s="1011">
        <v>0</v>
      </c>
      <c r="U3518" s="1011">
        <v>0</v>
      </c>
      <c r="V3518" s="1011">
        <v>1283.93</v>
      </c>
      <c r="W3518" s="1011" t="s">
        <v>1505</v>
      </c>
      <c r="X3518" s="1011" t="s">
        <v>1331</v>
      </c>
      <c r="Y3518" s="1011" t="s">
        <v>1506</v>
      </c>
      <c r="AA3518" s="1011" t="s">
        <v>1507</v>
      </c>
      <c r="AB3518" s="1011" t="s">
        <v>140</v>
      </c>
    </row>
    <row r="3519" spans="1:28" x14ac:dyDescent="0.25">
      <c r="A3519" s="1011">
        <v>44135580</v>
      </c>
      <c r="B3519" s="1011" t="s">
        <v>1969</v>
      </c>
      <c r="C3519" s="1011" t="s">
        <v>1326</v>
      </c>
      <c r="D3519" s="1011" t="s">
        <v>1</v>
      </c>
      <c r="E3519" s="1011" t="s">
        <v>135</v>
      </c>
      <c r="F3519" s="1011" t="s">
        <v>38</v>
      </c>
      <c r="G3519" s="1011" t="s">
        <v>38</v>
      </c>
      <c r="H3519" s="1011" t="s">
        <v>98</v>
      </c>
      <c r="I3519" s="1011" t="s">
        <v>1903</v>
      </c>
      <c r="J3519" s="1011" t="s">
        <v>1904</v>
      </c>
      <c r="K3519" s="1011" t="s">
        <v>1329</v>
      </c>
      <c r="L3519" s="1011" t="s">
        <v>47</v>
      </c>
      <c r="M3519" s="1011" t="s">
        <v>198</v>
      </c>
      <c r="N3519" s="1011">
        <v>471</v>
      </c>
      <c r="O3519" s="1011">
        <v>387</v>
      </c>
      <c r="P3519" s="1011">
        <v>10777.56</v>
      </c>
      <c r="Q3519" s="1011">
        <v>17378.57</v>
      </c>
      <c r="R3519" s="1011">
        <v>2633</v>
      </c>
      <c r="S3519" s="1011">
        <v>3466.47486179</v>
      </c>
      <c r="T3519" s="1011">
        <v>0</v>
      </c>
      <c r="U3519" s="1011">
        <v>0</v>
      </c>
      <c r="V3519" s="1011">
        <v>2633</v>
      </c>
      <c r="W3519" s="1011" t="s">
        <v>1905</v>
      </c>
      <c r="X3519" s="1011" t="s">
        <v>1331</v>
      </c>
      <c r="Y3519" s="1011" t="s">
        <v>1970</v>
      </c>
      <c r="AA3519" s="1011" t="s">
        <v>1971</v>
      </c>
      <c r="AB3519" s="1011" t="s">
        <v>140</v>
      </c>
    </row>
    <row r="3520" spans="1:28" x14ac:dyDescent="0.25">
      <c r="A3520" s="1011">
        <v>54180716</v>
      </c>
      <c r="B3520" s="1011" t="s">
        <v>2293</v>
      </c>
      <c r="C3520" s="1011" t="s">
        <v>1326</v>
      </c>
      <c r="D3520" s="1011" t="s">
        <v>1</v>
      </c>
      <c r="E3520" s="1011" t="s">
        <v>135</v>
      </c>
      <c r="F3520" s="1011" t="s">
        <v>6</v>
      </c>
      <c r="G3520" s="1011" t="s">
        <v>6</v>
      </c>
      <c r="H3520" s="1011" t="s">
        <v>98</v>
      </c>
      <c r="I3520" s="1011" t="s">
        <v>2294</v>
      </c>
      <c r="J3520" s="1011" t="s">
        <v>1989</v>
      </c>
      <c r="K3520" s="1011" t="s">
        <v>1329</v>
      </c>
      <c r="L3520" s="1011" t="s">
        <v>47</v>
      </c>
      <c r="M3520" s="1011" t="s">
        <v>198</v>
      </c>
      <c r="N3520" s="1011">
        <v>220.10990000000001</v>
      </c>
      <c r="O3520" s="1011">
        <v>219.10990000000001</v>
      </c>
      <c r="P3520" s="1011">
        <v>5127.82</v>
      </c>
      <c r="Q3520" s="1011">
        <v>6004.55</v>
      </c>
      <c r="R3520" s="1011">
        <v>1214.21</v>
      </c>
      <c r="S3520" s="1011">
        <v>922.29362785000001</v>
      </c>
      <c r="T3520" s="1011">
        <v>0</v>
      </c>
      <c r="U3520" s="1011">
        <v>0</v>
      </c>
      <c r="V3520" s="1011">
        <v>1214.21</v>
      </c>
      <c r="W3520" s="1011" t="s">
        <v>1990</v>
      </c>
      <c r="X3520" s="1011" t="s">
        <v>1331</v>
      </c>
      <c r="Y3520" s="1011" t="s">
        <v>2295</v>
      </c>
      <c r="AA3520" s="1011" t="s">
        <v>2296</v>
      </c>
      <c r="AB3520" s="1011" t="s">
        <v>140</v>
      </c>
    </row>
    <row r="3521" spans="1:28" x14ac:dyDescent="0.25">
      <c r="A3521" s="1011">
        <v>94011400</v>
      </c>
      <c r="B3521" s="1011" t="s">
        <v>1735</v>
      </c>
      <c r="C3521" s="1011" t="s">
        <v>1326</v>
      </c>
      <c r="D3521" s="1011" t="s">
        <v>1</v>
      </c>
      <c r="E3521" s="1011" t="s">
        <v>135</v>
      </c>
      <c r="F3521" s="1011" t="s">
        <v>20</v>
      </c>
      <c r="G3521" s="1011" t="s">
        <v>20</v>
      </c>
      <c r="H3521" s="1011" t="s">
        <v>100</v>
      </c>
      <c r="I3521" s="1011" t="s">
        <v>1579</v>
      </c>
      <c r="J3521" s="1011" t="s">
        <v>1396</v>
      </c>
      <c r="K3521" s="1011" t="s">
        <v>1329</v>
      </c>
      <c r="L3521" s="1011" t="s">
        <v>47</v>
      </c>
      <c r="M3521" s="1011" t="s">
        <v>198</v>
      </c>
      <c r="N3521" s="1011">
        <v>23</v>
      </c>
      <c r="O3521" s="1011">
        <v>19</v>
      </c>
      <c r="P3521" s="1011">
        <v>690</v>
      </c>
      <c r="Q3521" s="1011">
        <v>1511.3</v>
      </c>
      <c r="R3521" s="1011">
        <v>163.75</v>
      </c>
      <c r="S3521" s="1011">
        <v>162.54973709999999</v>
      </c>
      <c r="T3521" s="1011">
        <v>0</v>
      </c>
      <c r="U3521" s="1011">
        <v>0</v>
      </c>
      <c r="V3521" s="1011">
        <v>163.75</v>
      </c>
      <c r="W3521" s="1011" t="s">
        <v>1397</v>
      </c>
      <c r="X3521" s="1011" t="s">
        <v>1331</v>
      </c>
      <c r="Y3521" s="1011" t="s">
        <v>1736</v>
      </c>
      <c r="AA3521" s="1011" t="s">
        <v>1737</v>
      </c>
      <c r="AB3521" s="1011" t="s">
        <v>140</v>
      </c>
    </row>
    <row r="3522" spans="1:28" x14ac:dyDescent="0.25">
      <c r="A3522" s="1011">
        <v>4224762</v>
      </c>
      <c r="B3522" s="1011" t="s">
        <v>2154</v>
      </c>
      <c r="C3522" s="1011" t="s">
        <v>1326</v>
      </c>
      <c r="D3522" s="1011" t="s">
        <v>1</v>
      </c>
      <c r="E3522" s="1011" t="s">
        <v>135</v>
      </c>
      <c r="F3522" s="1011" t="s">
        <v>0</v>
      </c>
      <c r="G3522" s="1011" t="s">
        <v>0</v>
      </c>
      <c r="H3522" s="1011" t="s">
        <v>93</v>
      </c>
      <c r="I3522" s="1011" t="s">
        <v>2155</v>
      </c>
      <c r="J3522" s="1011" t="s">
        <v>1504</v>
      </c>
      <c r="K3522" s="1011" t="s">
        <v>1329</v>
      </c>
      <c r="L3522" s="1011" t="s">
        <v>47</v>
      </c>
      <c r="M3522" s="1011" t="s">
        <v>198</v>
      </c>
      <c r="N3522" s="1011">
        <v>104</v>
      </c>
      <c r="O3522" s="1011">
        <v>40</v>
      </c>
      <c r="P3522" s="1011">
        <v>1862.96</v>
      </c>
      <c r="Q3522" s="1011">
        <v>2785.09</v>
      </c>
      <c r="R3522" s="1011">
        <v>384.36</v>
      </c>
      <c r="S3522" s="1011">
        <v>430.60128279000003</v>
      </c>
      <c r="T3522" s="1011">
        <v>0</v>
      </c>
      <c r="U3522" s="1011">
        <v>0</v>
      </c>
      <c r="V3522" s="1011">
        <v>384.36</v>
      </c>
      <c r="W3522" s="1011" t="s">
        <v>1505</v>
      </c>
      <c r="X3522" s="1011" t="s">
        <v>1331</v>
      </c>
      <c r="Y3522" s="1011" t="s">
        <v>2156</v>
      </c>
      <c r="AA3522" s="1011" t="s">
        <v>2157</v>
      </c>
      <c r="AB3522" s="1011" t="s">
        <v>140</v>
      </c>
    </row>
    <row r="3523" spans="1:28" x14ac:dyDescent="0.25">
      <c r="A3523" s="1011">
        <v>54056197</v>
      </c>
      <c r="B3523" s="1011" t="s">
        <v>1884</v>
      </c>
      <c r="C3523" s="1011" t="s">
        <v>1326</v>
      </c>
      <c r="D3523" s="1011" t="s">
        <v>1</v>
      </c>
      <c r="E3523" s="1011" t="s">
        <v>135</v>
      </c>
      <c r="F3523" s="1011" t="s">
        <v>20</v>
      </c>
      <c r="G3523" s="1011" t="s">
        <v>20</v>
      </c>
      <c r="H3523" s="1011" t="s">
        <v>97</v>
      </c>
      <c r="I3523" s="1011" t="s">
        <v>1885</v>
      </c>
      <c r="J3523" s="1011" t="s">
        <v>1886</v>
      </c>
      <c r="K3523" s="1011" t="s">
        <v>1329</v>
      </c>
      <c r="L3523" s="1011" t="s">
        <v>47</v>
      </c>
      <c r="M3523" s="1011" t="s">
        <v>198</v>
      </c>
      <c r="N3523" s="1011">
        <v>354</v>
      </c>
      <c r="O3523" s="1011">
        <v>20</v>
      </c>
      <c r="P3523" s="1011">
        <v>11270.32</v>
      </c>
      <c r="Q3523" s="1011">
        <v>5577.52</v>
      </c>
      <c r="R3523" s="1011">
        <v>312.94366124999999</v>
      </c>
      <c r="S3523" s="1011">
        <v>160.76793316999999</v>
      </c>
      <c r="T3523" s="1011">
        <v>3.66125E-3</v>
      </c>
      <c r="U3523" s="1011">
        <v>0</v>
      </c>
      <c r="V3523" s="1011">
        <v>312.94</v>
      </c>
      <c r="W3523" s="1011" t="s">
        <v>1887</v>
      </c>
      <c r="X3523" s="1011" t="s">
        <v>1331</v>
      </c>
      <c r="Y3523" s="1011" t="s">
        <v>1888</v>
      </c>
      <c r="AA3523" s="1011" t="s">
        <v>1889</v>
      </c>
      <c r="AB3523" s="1011" t="s">
        <v>140</v>
      </c>
    </row>
    <row r="3524" spans="1:28" x14ac:dyDescent="0.25">
      <c r="A3524" s="1011">
        <v>23754377</v>
      </c>
      <c r="B3524" s="1011" t="s">
        <v>2112</v>
      </c>
      <c r="C3524" s="1011" t="s">
        <v>417</v>
      </c>
      <c r="D3524" s="1011" t="s">
        <v>113</v>
      </c>
      <c r="E3524" s="1011" t="s">
        <v>135</v>
      </c>
      <c r="F3524" s="1011" t="s">
        <v>267</v>
      </c>
      <c r="G3524" s="1011" t="s">
        <v>1687</v>
      </c>
      <c r="H3524" s="1011" t="s">
        <v>101</v>
      </c>
      <c r="I3524" s="1011" t="s">
        <v>2113</v>
      </c>
      <c r="J3524" s="1011" t="s">
        <v>2114</v>
      </c>
      <c r="K3524" s="1011" t="s">
        <v>1329</v>
      </c>
      <c r="L3524" s="1011" t="s">
        <v>47</v>
      </c>
      <c r="M3524" s="1011" t="s">
        <v>198</v>
      </c>
      <c r="N3524" s="1011">
        <v>115</v>
      </c>
      <c r="O3524" s="1011">
        <v>69</v>
      </c>
      <c r="P3524" s="1011">
        <v>4505.38</v>
      </c>
      <c r="Q3524" s="1011">
        <v>5157.3500000000004</v>
      </c>
      <c r="R3524" s="1011">
        <v>1009.3</v>
      </c>
      <c r="S3524" s="1011">
        <v>611.83480107000003</v>
      </c>
      <c r="T3524" s="1011">
        <v>0</v>
      </c>
      <c r="U3524" s="1011">
        <v>0</v>
      </c>
      <c r="V3524" s="1011">
        <v>1009.3</v>
      </c>
      <c r="W3524" s="1011" t="s">
        <v>2115</v>
      </c>
      <c r="X3524" s="1011" t="s">
        <v>1331</v>
      </c>
      <c r="Y3524" s="1011" t="s">
        <v>2116</v>
      </c>
      <c r="AA3524" s="1011" t="s">
        <v>2117</v>
      </c>
      <c r="AB3524" s="1011" t="s">
        <v>140</v>
      </c>
    </row>
    <row r="3525" spans="1:28" x14ac:dyDescent="0.25">
      <c r="A3525" s="1011">
        <v>24166571</v>
      </c>
      <c r="B3525" s="1011" t="s">
        <v>2381</v>
      </c>
      <c r="C3525" s="1011" t="s">
        <v>1326</v>
      </c>
      <c r="D3525" s="1011" t="s">
        <v>1</v>
      </c>
      <c r="E3525" s="1011" t="s">
        <v>135</v>
      </c>
      <c r="F3525" s="1011" t="s">
        <v>0</v>
      </c>
      <c r="G3525" s="1011" t="s">
        <v>0</v>
      </c>
      <c r="H3525" s="1011" t="s">
        <v>104</v>
      </c>
      <c r="I3525" s="1011" t="s">
        <v>2382</v>
      </c>
      <c r="J3525" s="1011" t="s">
        <v>1499</v>
      </c>
      <c r="K3525" s="1011" t="s">
        <v>1329</v>
      </c>
      <c r="L3525" s="1011" t="s">
        <v>47</v>
      </c>
      <c r="M3525" s="1011" t="s">
        <v>198</v>
      </c>
      <c r="N3525" s="1011">
        <v>176</v>
      </c>
      <c r="O3525" s="1011">
        <v>173</v>
      </c>
      <c r="P3525" s="1011">
        <v>3226.99</v>
      </c>
      <c r="Q3525" s="1011">
        <v>13777.14</v>
      </c>
      <c r="R3525" s="1011">
        <v>2747.78</v>
      </c>
      <c r="S3525" s="1011">
        <v>1737.0277865800001</v>
      </c>
      <c r="T3525" s="1011">
        <v>0</v>
      </c>
      <c r="U3525" s="1011">
        <v>0</v>
      </c>
      <c r="V3525" s="1011">
        <v>2747.78</v>
      </c>
      <c r="W3525" s="1011" t="s">
        <v>1361</v>
      </c>
      <c r="X3525" s="1011" t="s">
        <v>1331</v>
      </c>
      <c r="Y3525" s="1011" t="s">
        <v>2383</v>
      </c>
      <c r="AA3525" s="1011" t="s">
        <v>2384</v>
      </c>
      <c r="AB3525" s="1011" t="s">
        <v>140</v>
      </c>
    </row>
    <row r="3526" spans="1:28" x14ac:dyDescent="0.25">
      <c r="A3526" s="1011">
        <v>43758085</v>
      </c>
      <c r="B3526" s="1011" t="s">
        <v>2218</v>
      </c>
      <c r="C3526" s="1011" t="s">
        <v>1326</v>
      </c>
      <c r="D3526" s="1011" t="s">
        <v>1</v>
      </c>
      <c r="E3526" s="1011" t="s">
        <v>135</v>
      </c>
      <c r="F3526" s="1011" t="s">
        <v>38</v>
      </c>
      <c r="G3526" s="1011" t="s">
        <v>38</v>
      </c>
      <c r="H3526" s="1011" t="s">
        <v>97</v>
      </c>
      <c r="I3526" s="1011" t="s">
        <v>2219</v>
      </c>
      <c r="J3526" s="1011" t="s">
        <v>1755</v>
      </c>
      <c r="K3526" s="1011" t="s">
        <v>1329</v>
      </c>
      <c r="L3526" s="1011" t="s">
        <v>47</v>
      </c>
      <c r="M3526" s="1011" t="s">
        <v>198</v>
      </c>
      <c r="N3526" s="1011">
        <v>443.16669999999999</v>
      </c>
      <c r="O3526" s="1011">
        <v>227.16669999999999</v>
      </c>
      <c r="P3526" s="1011">
        <v>6069.36</v>
      </c>
      <c r="Q3526" s="1011">
        <v>7777.76</v>
      </c>
      <c r="R3526" s="1011">
        <v>337.89</v>
      </c>
      <c r="S3526" s="1011">
        <v>1333.89352983</v>
      </c>
      <c r="T3526" s="1011">
        <v>0</v>
      </c>
      <c r="U3526" s="1011">
        <v>0</v>
      </c>
      <c r="V3526" s="1011">
        <v>337.89</v>
      </c>
      <c r="W3526" s="1011" t="s">
        <v>1361</v>
      </c>
      <c r="X3526" s="1011" t="s">
        <v>1331</v>
      </c>
      <c r="Y3526" s="1011" t="s">
        <v>2220</v>
      </c>
      <c r="AA3526" s="1011" t="s">
        <v>2221</v>
      </c>
      <c r="AB3526" s="1011" t="s">
        <v>140</v>
      </c>
    </row>
    <row r="3527" spans="1:28" x14ac:dyDescent="0.25">
      <c r="A3527" s="1011">
        <v>64181985</v>
      </c>
      <c r="B3527" s="1011" t="s">
        <v>2065</v>
      </c>
      <c r="C3527" s="1011" t="s">
        <v>1326</v>
      </c>
      <c r="D3527" s="1011" t="s">
        <v>1</v>
      </c>
      <c r="E3527" s="1011" t="s">
        <v>135</v>
      </c>
      <c r="F3527" s="1011" t="s">
        <v>20</v>
      </c>
      <c r="G3527" s="1011" t="s">
        <v>20</v>
      </c>
      <c r="H3527" s="1011" t="s">
        <v>97</v>
      </c>
      <c r="I3527" s="1011" t="s">
        <v>2066</v>
      </c>
      <c r="J3527" s="1011" t="s">
        <v>2067</v>
      </c>
      <c r="K3527" s="1011" t="s">
        <v>1329</v>
      </c>
      <c r="L3527" s="1011" t="s">
        <v>47</v>
      </c>
      <c r="M3527" s="1011" t="s">
        <v>198</v>
      </c>
      <c r="N3527" s="1011">
        <v>110</v>
      </c>
      <c r="O3527" s="1011">
        <v>72</v>
      </c>
      <c r="P3527" s="1011">
        <v>3761.86</v>
      </c>
      <c r="Q3527" s="1011">
        <v>2659.47</v>
      </c>
      <c r="R3527" s="1011">
        <v>437.63661250000001</v>
      </c>
      <c r="S3527" s="1011">
        <v>594.08254361000002</v>
      </c>
      <c r="T3527" s="1011">
        <v>3.6612499999999999E-2</v>
      </c>
      <c r="U3527" s="1011">
        <v>0</v>
      </c>
      <c r="V3527" s="1011">
        <v>437.6</v>
      </c>
      <c r="W3527" s="1011" t="s">
        <v>2068</v>
      </c>
      <c r="X3527" s="1011" t="s">
        <v>1331</v>
      </c>
      <c r="Y3527" s="1011" t="s">
        <v>2069</v>
      </c>
      <c r="Z3527" s="1011" t="s">
        <v>2070</v>
      </c>
      <c r="AA3527" s="1011" t="s">
        <v>2071</v>
      </c>
      <c r="AB3527" s="1011" t="s">
        <v>140</v>
      </c>
    </row>
    <row r="3528" spans="1:28" x14ac:dyDescent="0.25">
      <c r="A3528" s="1011">
        <v>83758029</v>
      </c>
      <c r="B3528" s="1011" t="s">
        <v>2059</v>
      </c>
      <c r="C3528" s="1011" t="s">
        <v>1326</v>
      </c>
      <c r="D3528" s="1011" t="s">
        <v>1</v>
      </c>
      <c r="E3528" s="1011" t="s">
        <v>135</v>
      </c>
      <c r="F3528" s="1011" t="s">
        <v>14</v>
      </c>
      <c r="G3528" s="1011" t="s">
        <v>14</v>
      </c>
      <c r="H3528" s="1011" t="s">
        <v>88</v>
      </c>
      <c r="I3528" s="1011" t="s">
        <v>2060</v>
      </c>
      <c r="J3528" s="1011" t="s">
        <v>2061</v>
      </c>
      <c r="K3528" s="1011" t="s">
        <v>1329</v>
      </c>
      <c r="L3528" s="1011" t="s">
        <v>47</v>
      </c>
      <c r="M3528" s="1011" t="s">
        <v>198</v>
      </c>
      <c r="N3528" s="1011">
        <v>340</v>
      </c>
      <c r="O3528" s="1011">
        <v>83</v>
      </c>
      <c r="P3528" s="1011">
        <v>4666</v>
      </c>
      <c r="Q3528" s="1011">
        <v>14844.74</v>
      </c>
      <c r="R3528" s="1011">
        <v>1640.91</v>
      </c>
      <c r="S3528" s="1011">
        <v>642.14425247999998</v>
      </c>
      <c r="T3528" s="1011">
        <v>0</v>
      </c>
      <c r="U3528" s="1011">
        <v>0</v>
      </c>
      <c r="V3528" s="1011">
        <v>1640.91</v>
      </c>
      <c r="W3528" s="1011" t="s">
        <v>2062</v>
      </c>
      <c r="X3528" s="1011" t="s">
        <v>1331</v>
      </c>
      <c r="Y3528" s="1011" t="s">
        <v>2063</v>
      </c>
      <c r="AA3528" s="1011" t="s">
        <v>2064</v>
      </c>
      <c r="AB3528" s="1011" t="s">
        <v>140</v>
      </c>
    </row>
    <row r="3529" spans="1:28" x14ac:dyDescent="0.25">
      <c r="A3529" s="1011">
        <v>33952011</v>
      </c>
      <c r="B3529" s="1011" t="s">
        <v>1725</v>
      </c>
      <c r="C3529" s="1011" t="s">
        <v>1326</v>
      </c>
      <c r="D3529" s="1011" t="s">
        <v>113</v>
      </c>
      <c r="E3529" s="1011" t="s">
        <v>135</v>
      </c>
      <c r="F3529" s="1011" t="s">
        <v>267</v>
      </c>
      <c r="G3529" s="1011" t="s">
        <v>1687</v>
      </c>
      <c r="H3529" s="1011" t="s">
        <v>91</v>
      </c>
      <c r="I3529" s="1011" t="s">
        <v>1726</v>
      </c>
      <c r="J3529" s="1011" t="s">
        <v>1727</v>
      </c>
      <c r="K3529" s="1011" t="s">
        <v>1329</v>
      </c>
      <c r="L3529" s="1011" t="s">
        <v>47</v>
      </c>
      <c r="M3529" s="1011" t="s">
        <v>198</v>
      </c>
      <c r="N3529" s="1011">
        <v>323</v>
      </c>
      <c r="O3529" s="1011">
        <v>100</v>
      </c>
      <c r="P3529" s="1011">
        <v>3367.75</v>
      </c>
      <c r="Q3529" s="1011">
        <v>16945.79</v>
      </c>
      <c r="R3529" s="1011">
        <v>3470.3300018099999</v>
      </c>
      <c r="S3529" s="1011">
        <v>913.69201077000002</v>
      </c>
      <c r="T3529" s="1011">
        <v>1.81E-6</v>
      </c>
      <c r="U3529" s="1011">
        <v>0</v>
      </c>
      <c r="V3529" s="1011">
        <v>3470.33</v>
      </c>
      <c r="W3529" s="1011" t="s">
        <v>1728</v>
      </c>
      <c r="X3529" s="1011" t="s">
        <v>1331</v>
      </c>
      <c r="Y3529" s="1011" t="s">
        <v>1729</v>
      </c>
      <c r="AA3529" s="1011" t="s">
        <v>1730</v>
      </c>
      <c r="AB3529" s="1011" t="s">
        <v>140</v>
      </c>
    </row>
    <row r="3530" spans="1:28" x14ac:dyDescent="0.25">
      <c r="A3530" s="1011">
        <v>43775741</v>
      </c>
      <c r="B3530" s="1011" t="s">
        <v>2351</v>
      </c>
      <c r="C3530" s="1011" t="s">
        <v>1326</v>
      </c>
      <c r="D3530" s="1011" t="s">
        <v>1</v>
      </c>
      <c r="E3530" s="1011" t="s">
        <v>135</v>
      </c>
      <c r="F3530" s="1011" t="s">
        <v>20</v>
      </c>
      <c r="G3530" s="1011" t="s">
        <v>20</v>
      </c>
      <c r="H3530" s="1011" t="s">
        <v>100</v>
      </c>
      <c r="I3530" s="1011" t="s">
        <v>2352</v>
      </c>
      <c r="J3530" s="1011" t="s">
        <v>2353</v>
      </c>
      <c r="K3530" s="1011" t="s">
        <v>1329</v>
      </c>
      <c r="L3530" s="1011" t="s">
        <v>47</v>
      </c>
      <c r="M3530" s="1011" t="s">
        <v>198</v>
      </c>
      <c r="N3530" s="1011">
        <v>275</v>
      </c>
      <c r="O3530" s="1011">
        <v>6</v>
      </c>
      <c r="P3530" s="1011">
        <v>8250</v>
      </c>
      <c r="Q3530" s="1011">
        <v>24067.4</v>
      </c>
      <c r="R3530" s="1011">
        <v>1551.77</v>
      </c>
      <c r="S3530" s="1011">
        <v>477.63156550999997</v>
      </c>
      <c r="T3530" s="1011">
        <v>0</v>
      </c>
      <c r="U3530" s="1011">
        <v>0</v>
      </c>
      <c r="V3530" s="1011">
        <v>1551.77</v>
      </c>
      <c r="W3530" s="1011" t="s">
        <v>2354</v>
      </c>
      <c r="X3530" s="1011" t="s">
        <v>1331</v>
      </c>
      <c r="Y3530" s="1011" t="s">
        <v>2355</v>
      </c>
      <c r="AA3530" s="1011" t="s">
        <v>2356</v>
      </c>
      <c r="AB3530" s="1011" t="s">
        <v>140</v>
      </c>
    </row>
    <row r="3531" spans="1:28" x14ac:dyDescent="0.25">
      <c r="A3531" s="1011">
        <v>44180685</v>
      </c>
      <c r="B3531" s="1011" t="s">
        <v>1437</v>
      </c>
      <c r="C3531" s="1011" t="s">
        <v>1326</v>
      </c>
      <c r="D3531" s="1011" t="s">
        <v>1</v>
      </c>
      <c r="E3531" s="1011" t="s">
        <v>135</v>
      </c>
      <c r="F3531" s="1011" t="s">
        <v>0</v>
      </c>
      <c r="G3531" s="1011" t="s">
        <v>0</v>
      </c>
      <c r="H3531" s="1011" t="s">
        <v>86</v>
      </c>
      <c r="I3531" s="1011" t="s">
        <v>1438</v>
      </c>
      <c r="J3531" s="1011" t="s">
        <v>1439</v>
      </c>
      <c r="K3531" s="1011" t="s">
        <v>1329</v>
      </c>
      <c r="L3531" s="1011" t="s">
        <v>47</v>
      </c>
      <c r="M3531" s="1011" t="s">
        <v>198</v>
      </c>
      <c r="N3531" s="1011">
        <v>61</v>
      </c>
      <c r="O3531" s="1011">
        <v>61</v>
      </c>
      <c r="P3531" s="1011">
        <v>976</v>
      </c>
      <c r="Q3531" s="1011">
        <v>1501.41</v>
      </c>
      <c r="R3531" s="1011">
        <v>91.17</v>
      </c>
      <c r="S3531" s="1011">
        <v>275.39209270999999</v>
      </c>
      <c r="T3531" s="1011">
        <v>0</v>
      </c>
      <c r="U3531" s="1011">
        <v>0</v>
      </c>
      <c r="V3531" s="1011">
        <v>91.17</v>
      </c>
      <c r="W3531" s="1011" t="s">
        <v>1440</v>
      </c>
      <c r="X3531" s="1011" t="s">
        <v>1331</v>
      </c>
      <c r="Y3531" s="1011" t="s">
        <v>1441</v>
      </c>
      <c r="AA3531" s="1011" t="s">
        <v>1442</v>
      </c>
      <c r="AB3531" s="1011" t="s">
        <v>140</v>
      </c>
    </row>
    <row r="3532" spans="1:28" x14ac:dyDescent="0.25">
      <c r="A3532" s="1011">
        <v>53757761</v>
      </c>
      <c r="B3532" s="1011" t="s">
        <v>1758</v>
      </c>
      <c r="C3532" s="1011" t="s">
        <v>1326</v>
      </c>
      <c r="D3532" s="1011" t="s">
        <v>113</v>
      </c>
      <c r="E3532" s="1011" t="s">
        <v>135</v>
      </c>
      <c r="F3532" s="1011" t="s">
        <v>267</v>
      </c>
      <c r="G3532" s="1011" t="s">
        <v>1687</v>
      </c>
      <c r="H3532" s="1011" t="s">
        <v>529</v>
      </c>
      <c r="I3532" s="1011" t="s">
        <v>1462</v>
      </c>
      <c r="J3532" s="1011" t="s">
        <v>1463</v>
      </c>
      <c r="K3532" s="1011" t="s">
        <v>1329</v>
      </c>
      <c r="L3532" s="1011" t="s">
        <v>47</v>
      </c>
      <c r="M3532" s="1011" t="s">
        <v>198</v>
      </c>
      <c r="N3532" s="1011">
        <v>50</v>
      </c>
      <c r="O3532" s="1011">
        <v>43</v>
      </c>
      <c r="P3532" s="1011">
        <v>1107.52</v>
      </c>
      <c r="Q3532" s="1011">
        <v>14409.72</v>
      </c>
      <c r="R3532" s="1011">
        <v>1179.8886987000001</v>
      </c>
      <c r="S3532" s="1011">
        <v>225.57425509000001</v>
      </c>
      <c r="T3532" s="1011">
        <v>6.0186986999999998</v>
      </c>
      <c r="U3532" s="1011">
        <v>0</v>
      </c>
      <c r="V3532" s="1011">
        <v>1173.8699999999999</v>
      </c>
      <c r="W3532" s="1011" t="s">
        <v>1464</v>
      </c>
      <c r="X3532" s="1011" t="s">
        <v>1331</v>
      </c>
      <c r="Y3532" s="1011" t="s">
        <v>1759</v>
      </c>
      <c r="AA3532" s="1011" t="s">
        <v>1760</v>
      </c>
      <c r="AB3532" s="1011" t="s">
        <v>140</v>
      </c>
    </row>
    <row r="3533" spans="1:28" x14ac:dyDescent="0.25">
      <c r="A3533" s="1011">
        <v>43922541</v>
      </c>
      <c r="B3533" s="1011" t="s">
        <v>2538</v>
      </c>
      <c r="C3533" s="1011" t="s">
        <v>1326</v>
      </c>
      <c r="D3533" s="1011" t="s">
        <v>1</v>
      </c>
      <c r="E3533" s="1011" t="s">
        <v>135</v>
      </c>
      <c r="F3533" s="1011" t="s">
        <v>35</v>
      </c>
      <c r="G3533" s="1011" t="s">
        <v>35</v>
      </c>
      <c r="H3533" s="1011" t="s">
        <v>94</v>
      </c>
      <c r="I3533" s="1011" t="s">
        <v>1498</v>
      </c>
      <c r="J3533" s="1011" t="s">
        <v>1499</v>
      </c>
      <c r="K3533" s="1011" t="s">
        <v>1329</v>
      </c>
      <c r="L3533" s="1011" t="s">
        <v>47</v>
      </c>
      <c r="M3533" s="1011" t="s">
        <v>198</v>
      </c>
      <c r="N3533" s="1011">
        <v>666.75</v>
      </c>
      <c r="O3533" s="1011">
        <v>506.75</v>
      </c>
      <c r="P3533" s="1011">
        <v>9858</v>
      </c>
      <c r="Q3533" s="1011">
        <v>15379.87</v>
      </c>
      <c r="R3533" s="1011">
        <v>2687.33</v>
      </c>
      <c r="S3533" s="1011">
        <v>1882.0769566500001</v>
      </c>
      <c r="T3533" s="1011">
        <v>0</v>
      </c>
      <c r="U3533" s="1011">
        <v>0</v>
      </c>
      <c r="V3533" s="1011">
        <v>2687.33</v>
      </c>
      <c r="W3533" s="1011" t="s">
        <v>1361</v>
      </c>
      <c r="X3533" s="1011" t="s">
        <v>1331</v>
      </c>
      <c r="Y3533" s="1011" t="s">
        <v>2539</v>
      </c>
      <c r="AA3533" s="1011" t="s">
        <v>2540</v>
      </c>
      <c r="AB3533" s="1011" t="s">
        <v>140</v>
      </c>
    </row>
    <row r="3534" spans="1:28" x14ac:dyDescent="0.25">
      <c r="A3534" s="1011">
        <v>14091128</v>
      </c>
      <c r="B3534" s="1011" t="s">
        <v>2345</v>
      </c>
      <c r="C3534" s="1011" t="s">
        <v>1326</v>
      </c>
      <c r="D3534" s="1011" t="s">
        <v>1</v>
      </c>
      <c r="E3534" s="1011" t="s">
        <v>135</v>
      </c>
      <c r="F3534" s="1011" t="s">
        <v>14</v>
      </c>
      <c r="G3534" s="1011" t="s">
        <v>14</v>
      </c>
      <c r="H3534" s="1011" t="s">
        <v>97</v>
      </c>
      <c r="I3534" s="1011" t="s">
        <v>2261</v>
      </c>
      <c r="J3534" s="1011" t="s">
        <v>1445</v>
      </c>
      <c r="K3534" s="1011" t="s">
        <v>1329</v>
      </c>
      <c r="L3534" s="1011" t="s">
        <v>47</v>
      </c>
      <c r="M3534" s="1011" t="s">
        <v>198</v>
      </c>
      <c r="N3534" s="1011">
        <v>117.25</v>
      </c>
      <c r="O3534" s="1011">
        <v>102.25</v>
      </c>
      <c r="P3534" s="1011">
        <v>2639.02</v>
      </c>
      <c r="Q3534" s="1011">
        <v>3449.63</v>
      </c>
      <c r="R3534" s="1011">
        <v>967.09300809000001</v>
      </c>
      <c r="S3534" s="1011">
        <v>668.27413045000003</v>
      </c>
      <c r="T3534" s="1011">
        <v>-0.16699190999999999</v>
      </c>
      <c r="U3534" s="1011">
        <v>0</v>
      </c>
      <c r="V3534" s="1011">
        <v>967.26</v>
      </c>
      <c r="W3534" s="1011" t="s">
        <v>1446</v>
      </c>
      <c r="X3534" s="1011" t="s">
        <v>1331</v>
      </c>
      <c r="Y3534" s="1011" t="s">
        <v>2346</v>
      </c>
      <c r="AA3534" s="1011" t="s">
        <v>2347</v>
      </c>
      <c r="AB3534" s="1011" t="s">
        <v>140</v>
      </c>
    </row>
    <row r="3535" spans="1:28" x14ac:dyDescent="0.25">
      <c r="A3535" s="1011">
        <v>24028227</v>
      </c>
      <c r="B3535" s="1011" t="s">
        <v>1449</v>
      </c>
      <c r="C3535" s="1011" t="s">
        <v>1326</v>
      </c>
      <c r="D3535" s="1011" t="s">
        <v>1</v>
      </c>
      <c r="E3535" s="1011" t="s">
        <v>135</v>
      </c>
      <c r="F3535" s="1011" t="s">
        <v>0</v>
      </c>
      <c r="G3535" s="1011" t="s">
        <v>0</v>
      </c>
      <c r="H3535" s="1011" t="s">
        <v>89</v>
      </c>
      <c r="I3535" s="1011" t="s">
        <v>1450</v>
      </c>
      <c r="J3535" s="1011" t="s">
        <v>1451</v>
      </c>
      <c r="K3535" s="1011" t="s">
        <v>1329</v>
      </c>
      <c r="L3535" s="1011" t="s">
        <v>47</v>
      </c>
      <c r="M3535" s="1011" t="s">
        <v>198</v>
      </c>
      <c r="N3535" s="1011">
        <v>91</v>
      </c>
      <c r="O3535" s="1011">
        <v>1</v>
      </c>
      <c r="P3535" s="1011">
        <v>1092</v>
      </c>
      <c r="Q3535" s="1011">
        <v>2669.03</v>
      </c>
      <c r="R3535" s="1011">
        <v>481.76</v>
      </c>
      <c r="S3535" s="1011">
        <v>228.36065719000001</v>
      </c>
      <c r="T3535" s="1011">
        <v>0</v>
      </c>
      <c r="U3535" s="1011">
        <v>0</v>
      </c>
      <c r="V3535" s="1011">
        <v>481.76</v>
      </c>
      <c r="W3535" s="1011" t="s">
        <v>1452</v>
      </c>
      <c r="X3535" s="1011" t="s">
        <v>1331</v>
      </c>
      <c r="Y3535" s="1011" t="s">
        <v>1453</v>
      </c>
      <c r="AA3535" s="1011" t="s">
        <v>1454</v>
      </c>
      <c r="AB3535" s="1011" t="s">
        <v>140</v>
      </c>
    </row>
    <row r="3536" spans="1:28" x14ac:dyDescent="0.25">
      <c r="A3536" s="1011">
        <v>24028227</v>
      </c>
      <c r="B3536" s="1011" t="s">
        <v>1449</v>
      </c>
      <c r="C3536" s="1011" t="s">
        <v>1326</v>
      </c>
      <c r="D3536" s="1011" t="s">
        <v>1</v>
      </c>
      <c r="E3536" s="1011" t="s">
        <v>135</v>
      </c>
      <c r="F3536" s="1011" t="s">
        <v>0</v>
      </c>
      <c r="G3536" s="1011" t="s">
        <v>0</v>
      </c>
      <c r="H3536" s="1011" t="s">
        <v>102</v>
      </c>
      <c r="I3536" s="1011" t="s">
        <v>1450</v>
      </c>
      <c r="J3536" s="1011" t="s">
        <v>1451</v>
      </c>
      <c r="K3536" s="1011" t="s">
        <v>1329</v>
      </c>
      <c r="L3536" s="1011" t="s">
        <v>47</v>
      </c>
      <c r="M3536" s="1011" t="s">
        <v>198</v>
      </c>
      <c r="N3536" s="1011">
        <v>107.5001</v>
      </c>
      <c r="O3536" s="1011">
        <v>68.500100000000003</v>
      </c>
      <c r="P3536" s="1011">
        <v>1454.75</v>
      </c>
      <c r="Q3536" s="1011">
        <v>5125.04</v>
      </c>
      <c r="R3536" s="1011">
        <v>907.62</v>
      </c>
      <c r="S3536" s="1011">
        <v>1448.73901067</v>
      </c>
      <c r="T3536" s="1011">
        <v>0</v>
      </c>
      <c r="U3536" s="1011">
        <v>0</v>
      </c>
      <c r="V3536" s="1011">
        <v>907.62</v>
      </c>
      <c r="W3536" s="1011" t="s">
        <v>1452</v>
      </c>
      <c r="X3536" s="1011" t="s">
        <v>1331</v>
      </c>
      <c r="Y3536" s="1011" t="s">
        <v>1453</v>
      </c>
      <c r="AA3536" s="1011" t="s">
        <v>1454</v>
      </c>
      <c r="AB3536" s="1011" t="s">
        <v>140</v>
      </c>
    </row>
    <row r="3537" spans="1:28" x14ac:dyDescent="0.25">
      <c r="A3537" s="1011">
        <v>24114548</v>
      </c>
      <c r="B3537" s="1011" t="s">
        <v>2567</v>
      </c>
      <c r="C3537" s="1011" t="s">
        <v>1326</v>
      </c>
      <c r="D3537" s="1011" t="s">
        <v>1</v>
      </c>
      <c r="E3537" s="1011" t="s">
        <v>135</v>
      </c>
      <c r="F3537" s="1011" t="s">
        <v>34</v>
      </c>
      <c r="G3537" s="1011" t="s">
        <v>34</v>
      </c>
      <c r="H3537" s="1011" t="s">
        <v>1394</v>
      </c>
      <c r="I3537" s="1011" t="s">
        <v>2568</v>
      </c>
      <c r="J3537" s="1011" t="s">
        <v>1416</v>
      </c>
      <c r="K3537" s="1011" t="s">
        <v>1329</v>
      </c>
      <c r="L3537" s="1011" t="s">
        <v>47</v>
      </c>
      <c r="M3537" s="1011" t="s">
        <v>198</v>
      </c>
      <c r="N3537" s="1011">
        <v>0</v>
      </c>
      <c r="O3537" s="1011">
        <v>0</v>
      </c>
      <c r="P3537" s="1011">
        <v>0</v>
      </c>
      <c r="Q3537" s="1011">
        <v>0</v>
      </c>
      <c r="R3537" s="1011">
        <v>0</v>
      </c>
      <c r="S3537" s="1011">
        <v>0</v>
      </c>
      <c r="T3537" s="1011">
        <v>0</v>
      </c>
      <c r="U3537" s="1011">
        <v>0</v>
      </c>
      <c r="V3537" s="1011">
        <v>0</v>
      </c>
      <c r="W3537" s="1011" t="s">
        <v>1397</v>
      </c>
      <c r="X3537" s="1011" t="s">
        <v>1331</v>
      </c>
      <c r="Y3537" s="1011" t="s">
        <v>2569</v>
      </c>
      <c r="AA3537" s="1011" t="s">
        <v>2111</v>
      </c>
      <c r="AB3537" s="1011" t="s">
        <v>140</v>
      </c>
    </row>
    <row r="3538" spans="1:28" x14ac:dyDescent="0.25">
      <c r="A3538" s="1011">
        <v>3757986</v>
      </c>
      <c r="B3538" s="1011" t="s">
        <v>2104</v>
      </c>
      <c r="C3538" s="1011" t="s">
        <v>1326</v>
      </c>
      <c r="D3538" s="1011" t="s">
        <v>1</v>
      </c>
      <c r="E3538" s="1011" t="s">
        <v>135</v>
      </c>
      <c r="F3538" s="1011" t="s">
        <v>20</v>
      </c>
      <c r="G3538" s="1011" t="s">
        <v>20</v>
      </c>
      <c r="H3538" s="1011" t="s">
        <v>98</v>
      </c>
      <c r="I3538" s="1011" t="s">
        <v>2105</v>
      </c>
      <c r="J3538" s="1011" t="s">
        <v>2106</v>
      </c>
      <c r="K3538" s="1011" t="s">
        <v>1329</v>
      </c>
      <c r="L3538" s="1011" t="s">
        <v>47</v>
      </c>
      <c r="M3538" s="1011" t="s">
        <v>198</v>
      </c>
      <c r="N3538" s="1011">
        <v>40</v>
      </c>
      <c r="O3538" s="1011">
        <v>40</v>
      </c>
      <c r="P3538" s="1011">
        <v>799.59</v>
      </c>
      <c r="Q3538" s="1011">
        <v>774.29</v>
      </c>
      <c r="R3538" s="1011">
        <v>144.75</v>
      </c>
      <c r="S3538" s="1011">
        <v>171.72002975999999</v>
      </c>
      <c r="T3538" s="1011">
        <v>0</v>
      </c>
      <c r="U3538" s="1011">
        <v>0</v>
      </c>
      <c r="V3538" s="1011">
        <v>144.75</v>
      </c>
      <c r="W3538" s="1011" t="s">
        <v>1869</v>
      </c>
      <c r="X3538" s="1011" t="s">
        <v>1331</v>
      </c>
      <c r="Y3538" s="1011" t="s">
        <v>2107</v>
      </c>
      <c r="AA3538" s="1011" t="s">
        <v>2108</v>
      </c>
      <c r="AB3538" s="1011" t="s">
        <v>140</v>
      </c>
    </row>
    <row r="3539" spans="1:28" x14ac:dyDescent="0.25">
      <c r="A3539" s="1011">
        <v>43893585</v>
      </c>
      <c r="B3539" s="1011" t="s">
        <v>2122</v>
      </c>
      <c r="C3539" s="1011" t="s">
        <v>1326</v>
      </c>
      <c r="D3539" s="1011" t="s">
        <v>1</v>
      </c>
      <c r="E3539" s="1011" t="s">
        <v>135</v>
      </c>
      <c r="F3539" s="1011" t="s">
        <v>20</v>
      </c>
      <c r="G3539" s="1011" t="s">
        <v>20</v>
      </c>
      <c r="H3539" s="1011" t="s">
        <v>88</v>
      </c>
      <c r="I3539" s="1011" t="s">
        <v>1462</v>
      </c>
      <c r="J3539" s="1011" t="s">
        <v>1463</v>
      </c>
      <c r="K3539" s="1011" t="s">
        <v>1329</v>
      </c>
      <c r="L3539" s="1011" t="s">
        <v>47</v>
      </c>
      <c r="M3539" s="1011" t="s">
        <v>198</v>
      </c>
      <c r="N3539" s="1011">
        <v>276</v>
      </c>
      <c r="O3539" s="1011">
        <v>273</v>
      </c>
      <c r="P3539" s="1011">
        <v>2855</v>
      </c>
      <c r="Q3539" s="1011">
        <v>13530.54</v>
      </c>
      <c r="R3539" s="1011">
        <v>-169.16</v>
      </c>
      <c r="S3539" s="1011">
        <v>1646.2739999999999</v>
      </c>
      <c r="T3539" s="1011">
        <v>0</v>
      </c>
      <c r="U3539" s="1011">
        <v>0</v>
      </c>
      <c r="V3539" s="1011">
        <v>-169.16</v>
      </c>
      <c r="W3539" s="1011" t="s">
        <v>1464</v>
      </c>
      <c r="X3539" s="1011" t="s">
        <v>1331</v>
      </c>
      <c r="Y3539" s="1011" t="s">
        <v>2123</v>
      </c>
      <c r="AA3539" s="1011" t="s">
        <v>2124</v>
      </c>
      <c r="AB3539" s="1011" t="s">
        <v>140</v>
      </c>
    </row>
    <row r="3540" spans="1:28" x14ac:dyDescent="0.25">
      <c r="A3540" s="1011">
        <v>84156447</v>
      </c>
      <c r="B3540" s="1011" t="s">
        <v>2286</v>
      </c>
      <c r="C3540" s="1011" t="s">
        <v>1326</v>
      </c>
      <c r="D3540" s="1011" t="s">
        <v>1</v>
      </c>
      <c r="E3540" s="1011" t="s">
        <v>135</v>
      </c>
      <c r="F3540" s="1011" t="s">
        <v>20</v>
      </c>
      <c r="G3540" s="1011" t="s">
        <v>20</v>
      </c>
      <c r="H3540" s="1011" t="s">
        <v>93</v>
      </c>
      <c r="I3540" s="1011" t="s">
        <v>2287</v>
      </c>
      <c r="J3540" s="1011" t="s">
        <v>1499</v>
      </c>
      <c r="K3540" s="1011" t="s">
        <v>1329</v>
      </c>
      <c r="L3540" s="1011" t="s">
        <v>47</v>
      </c>
      <c r="M3540" s="1011" t="s">
        <v>198</v>
      </c>
      <c r="N3540" s="1011">
        <v>862</v>
      </c>
      <c r="O3540" s="1011">
        <v>35</v>
      </c>
      <c r="P3540" s="1011">
        <v>21498.95</v>
      </c>
      <c r="Q3540" s="1011">
        <v>17968.88</v>
      </c>
      <c r="R3540" s="1011">
        <v>565.23928460000002</v>
      </c>
      <c r="S3540" s="1011">
        <v>567.50931310999999</v>
      </c>
      <c r="T3540" s="1011">
        <v>-8.0715400000000007E-2</v>
      </c>
      <c r="U3540" s="1011">
        <v>0</v>
      </c>
      <c r="V3540" s="1011">
        <v>565.32000000000005</v>
      </c>
      <c r="W3540" s="1011" t="s">
        <v>1361</v>
      </c>
      <c r="X3540" s="1011" t="s">
        <v>1331</v>
      </c>
      <c r="Y3540" s="1011" t="s">
        <v>2288</v>
      </c>
      <c r="AA3540" s="1011" t="s">
        <v>2289</v>
      </c>
      <c r="AB3540" s="1011" t="s">
        <v>140</v>
      </c>
    </row>
    <row r="3541" spans="1:28" x14ac:dyDescent="0.25">
      <c r="A3541" s="1011">
        <v>84156447</v>
      </c>
      <c r="B3541" s="1011" t="s">
        <v>2286</v>
      </c>
      <c r="C3541" s="1011" t="s">
        <v>1326</v>
      </c>
      <c r="D3541" s="1011" t="s">
        <v>1</v>
      </c>
      <c r="E3541" s="1011" t="s">
        <v>135</v>
      </c>
      <c r="F3541" s="1011" t="s">
        <v>20</v>
      </c>
      <c r="G3541" s="1011" t="s">
        <v>20</v>
      </c>
      <c r="H3541" s="1011" t="s">
        <v>90</v>
      </c>
      <c r="I3541" s="1011" t="s">
        <v>2287</v>
      </c>
      <c r="J3541" s="1011" t="s">
        <v>1499</v>
      </c>
      <c r="K3541" s="1011" t="s">
        <v>1329</v>
      </c>
      <c r="L3541" s="1011" t="s">
        <v>47</v>
      </c>
      <c r="M3541" s="1011" t="s">
        <v>198</v>
      </c>
      <c r="N3541" s="1011">
        <v>291</v>
      </c>
      <c r="O3541" s="1011">
        <v>291</v>
      </c>
      <c r="P3541" s="1011">
        <v>10200</v>
      </c>
      <c r="Q3541" s="1011">
        <v>13010.35</v>
      </c>
      <c r="R3541" s="1011">
        <v>363.23928460000002</v>
      </c>
      <c r="S3541" s="1011">
        <v>1674.7643540700001</v>
      </c>
      <c r="T3541" s="1011">
        <v>-8.0715400000000007E-2</v>
      </c>
      <c r="U3541" s="1011">
        <v>0</v>
      </c>
      <c r="V3541" s="1011">
        <v>328.82</v>
      </c>
      <c r="W3541" s="1011" t="s">
        <v>1361</v>
      </c>
      <c r="X3541" s="1011" t="s">
        <v>1331</v>
      </c>
      <c r="Y3541" s="1011" t="s">
        <v>2288</v>
      </c>
      <c r="AA3541" s="1011" t="s">
        <v>2289</v>
      </c>
      <c r="AB3541" s="1011" t="s">
        <v>140</v>
      </c>
    </row>
    <row r="3542" spans="1:28" x14ac:dyDescent="0.25">
      <c r="A3542" s="1011">
        <v>53757852</v>
      </c>
      <c r="B3542" s="1011" t="s">
        <v>2034</v>
      </c>
      <c r="C3542" s="1011" t="s">
        <v>1326</v>
      </c>
      <c r="D3542" s="1011" t="s">
        <v>1</v>
      </c>
      <c r="E3542" s="1011" t="s">
        <v>135</v>
      </c>
      <c r="F3542" s="1011" t="s">
        <v>38</v>
      </c>
      <c r="G3542" s="1011" t="s">
        <v>38</v>
      </c>
      <c r="H3542" s="1011" t="s">
        <v>99</v>
      </c>
      <c r="I3542" s="1011" t="s">
        <v>2035</v>
      </c>
      <c r="J3542" s="1011" t="s">
        <v>1657</v>
      </c>
      <c r="K3542" s="1011" t="s">
        <v>1329</v>
      </c>
      <c r="L3542" s="1011" t="s">
        <v>47</v>
      </c>
      <c r="M3542" s="1011" t="s">
        <v>198</v>
      </c>
      <c r="N3542" s="1011">
        <v>209</v>
      </c>
      <c r="O3542" s="1011">
        <v>38</v>
      </c>
      <c r="P3542" s="1011">
        <v>3623.3</v>
      </c>
      <c r="Q3542" s="1011">
        <v>7084.81</v>
      </c>
      <c r="R3542" s="1011">
        <v>549.01</v>
      </c>
      <c r="S3542" s="1011">
        <v>1079.8927500299999</v>
      </c>
      <c r="T3542" s="1011">
        <v>0</v>
      </c>
      <c r="U3542" s="1011">
        <v>0</v>
      </c>
      <c r="V3542" s="1011">
        <v>549.01</v>
      </c>
      <c r="W3542" s="1011" t="s">
        <v>1658</v>
      </c>
      <c r="X3542" s="1011" t="s">
        <v>1331</v>
      </c>
      <c r="Y3542" s="1011" t="s">
        <v>2036</v>
      </c>
      <c r="AA3542" s="1011" t="s">
        <v>2037</v>
      </c>
      <c r="AB3542" s="1011" t="s">
        <v>140</v>
      </c>
    </row>
    <row r="3543" spans="1:28" x14ac:dyDescent="0.25">
      <c r="A3543" s="1011">
        <v>94174273</v>
      </c>
      <c r="B3543" s="1011" t="s">
        <v>2310</v>
      </c>
      <c r="C3543" s="1011" t="s">
        <v>417</v>
      </c>
      <c r="D3543" s="1011" t="s">
        <v>113</v>
      </c>
      <c r="E3543" s="1011" t="s">
        <v>135</v>
      </c>
      <c r="F3543" s="1011" t="s">
        <v>267</v>
      </c>
      <c r="G3543" s="1011" t="s">
        <v>1687</v>
      </c>
      <c r="H3543" s="1011" t="s">
        <v>1394</v>
      </c>
      <c r="I3543" s="1011" t="s">
        <v>2311</v>
      </c>
      <c r="J3543" s="1011" t="s">
        <v>1354</v>
      </c>
      <c r="K3543" s="1011" t="s">
        <v>1329</v>
      </c>
      <c r="L3543" s="1011" t="s">
        <v>47</v>
      </c>
      <c r="M3543" s="1011" t="s">
        <v>198</v>
      </c>
      <c r="N3543" s="1011">
        <v>0</v>
      </c>
      <c r="O3543" s="1011">
        <v>0</v>
      </c>
      <c r="P3543" s="1011">
        <v>0</v>
      </c>
      <c r="Q3543" s="1011">
        <v>0</v>
      </c>
      <c r="R3543" s="1011">
        <v>0</v>
      </c>
      <c r="S3543" s="1011">
        <v>0</v>
      </c>
      <c r="T3543" s="1011">
        <v>0</v>
      </c>
      <c r="U3543" s="1011">
        <v>0</v>
      </c>
      <c r="V3543" s="1011">
        <v>0</v>
      </c>
      <c r="W3543" s="1011" t="s">
        <v>1355</v>
      </c>
      <c r="X3543" s="1011" t="s">
        <v>1331</v>
      </c>
      <c r="Y3543" s="1011" t="s">
        <v>2312</v>
      </c>
      <c r="AA3543" s="1011" t="s">
        <v>2313</v>
      </c>
      <c r="AB3543" s="1011" t="s">
        <v>140</v>
      </c>
    </row>
    <row r="3544" spans="1:28" x14ac:dyDescent="0.25">
      <c r="A3544" s="1011">
        <v>64020167</v>
      </c>
      <c r="B3544" s="1011" t="s">
        <v>2264</v>
      </c>
      <c r="C3544" s="1011" t="s">
        <v>1326</v>
      </c>
      <c r="D3544" s="1011" t="s">
        <v>1</v>
      </c>
      <c r="E3544" s="1011" t="s">
        <v>135</v>
      </c>
      <c r="F3544" s="1011" t="s">
        <v>14</v>
      </c>
      <c r="G3544" s="1011" t="s">
        <v>14</v>
      </c>
      <c r="H3544" s="1011" t="s">
        <v>97</v>
      </c>
      <c r="I3544" s="1011" t="s">
        <v>2265</v>
      </c>
      <c r="J3544" s="1011" t="s">
        <v>2266</v>
      </c>
      <c r="K3544" s="1011" t="s">
        <v>1329</v>
      </c>
      <c r="L3544" s="1011" t="s">
        <v>47</v>
      </c>
      <c r="M3544" s="1011" t="s">
        <v>198</v>
      </c>
      <c r="N3544" s="1011">
        <v>252.83359999999999</v>
      </c>
      <c r="O3544" s="1011">
        <v>99.083600000000004</v>
      </c>
      <c r="P3544" s="1011">
        <v>6297.72</v>
      </c>
      <c r="Q3544" s="1011">
        <v>8084.04</v>
      </c>
      <c r="R3544" s="1011">
        <v>2442.5984355800001</v>
      </c>
      <c r="S3544" s="1011">
        <v>1135.2972128599999</v>
      </c>
      <c r="T3544" s="1011">
        <v>8.4355799999999998E-3</v>
      </c>
      <c r="U3544" s="1011">
        <v>0</v>
      </c>
      <c r="V3544" s="1011">
        <v>2442.59</v>
      </c>
      <c r="W3544" s="1011" t="s">
        <v>2267</v>
      </c>
      <c r="X3544" s="1011" t="s">
        <v>1331</v>
      </c>
      <c r="Y3544" s="1011" t="s">
        <v>2268</v>
      </c>
      <c r="AA3544" s="1011" t="s">
        <v>2269</v>
      </c>
      <c r="AB3544" s="1011" t="s">
        <v>140</v>
      </c>
    </row>
    <row r="3545" spans="1:28" x14ac:dyDescent="0.25">
      <c r="A3545" s="1011">
        <v>53942876</v>
      </c>
      <c r="B3545" s="1011" t="s">
        <v>2580</v>
      </c>
      <c r="C3545" s="1011" t="s">
        <v>1326</v>
      </c>
      <c r="D3545" s="1011" t="s">
        <v>1</v>
      </c>
      <c r="E3545" s="1011" t="s">
        <v>135</v>
      </c>
      <c r="F3545" s="1011" t="s">
        <v>34</v>
      </c>
      <c r="G3545" s="1011" t="s">
        <v>34</v>
      </c>
      <c r="H3545" s="1011" t="s">
        <v>529</v>
      </c>
      <c r="I3545" s="1011" t="s">
        <v>2060</v>
      </c>
      <c r="J3545" s="1011" t="s">
        <v>2061</v>
      </c>
      <c r="K3545" s="1011" t="s">
        <v>1329</v>
      </c>
      <c r="L3545" s="1011" t="s">
        <v>47</v>
      </c>
      <c r="M3545" s="1011" t="s">
        <v>198</v>
      </c>
      <c r="N3545" s="1011">
        <v>47</v>
      </c>
      <c r="O3545" s="1011">
        <v>0</v>
      </c>
      <c r="P3545" s="1011">
        <v>3771.1</v>
      </c>
      <c r="Q3545" s="1011">
        <v>11106.76</v>
      </c>
      <c r="R3545" s="1011">
        <v>1251.8599999999999</v>
      </c>
      <c r="S3545" s="1011">
        <v>453.51408931999998</v>
      </c>
      <c r="T3545" s="1011">
        <v>0</v>
      </c>
      <c r="U3545" s="1011">
        <v>0</v>
      </c>
      <c r="V3545" s="1011">
        <v>1251.8599999999999</v>
      </c>
      <c r="W3545" s="1011" t="s">
        <v>2062</v>
      </c>
      <c r="X3545" s="1011" t="s">
        <v>1331</v>
      </c>
      <c r="Y3545" s="1011" t="s">
        <v>2581</v>
      </c>
      <c r="AA3545" s="1011" t="s">
        <v>2582</v>
      </c>
      <c r="AB3545" s="1011" t="s">
        <v>140</v>
      </c>
    </row>
    <row r="3546" spans="1:28" x14ac:dyDescent="0.25">
      <c r="A3546" s="1011">
        <v>4089017</v>
      </c>
      <c r="B3546" s="1011" t="s">
        <v>2056</v>
      </c>
      <c r="C3546" s="1011" t="s">
        <v>1326</v>
      </c>
      <c r="D3546" s="1011" t="s">
        <v>1</v>
      </c>
      <c r="E3546" s="1011" t="s">
        <v>135</v>
      </c>
      <c r="F3546" s="1011" t="s">
        <v>69</v>
      </c>
      <c r="G3546" s="1011" t="s">
        <v>69</v>
      </c>
      <c r="H3546" s="1011" t="s">
        <v>529</v>
      </c>
      <c r="I3546" s="1011" t="s">
        <v>1688</v>
      </c>
      <c r="J3546" s="1011" t="s">
        <v>1416</v>
      </c>
      <c r="K3546" s="1011" t="s">
        <v>1329</v>
      </c>
      <c r="L3546" s="1011" t="s">
        <v>47</v>
      </c>
      <c r="M3546" s="1011" t="s">
        <v>198</v>
      </c>
      <c r="N3546" s="1011">
        <v>12</v>
      </c>
      <c r="O3546" s="1011">
        <v>9</v>
      </c>
      <c r="P3546" s="1011">
        <v>203.8</v>
      </c>
      <c r="Q3546" s="1011">
        <v>1031.81</v>
      </c>
      <c r="R3546" s="1011">
        <v>99.125041030000006</v>
      </c>
      <c r="S3546" s="1011">
        <v>168.48964498999999</v>
      </c>
      <c r="T3546" s="1011">
        <v>5.0410300000000002E-3</v>
      </c>
      <c r="U3546" s="1011">
        <v>0</v>
      </c>
      <c r="V3546" s="1011">
        <v>99.12</v>
      </c>
      <c r="W3546" s="1011" t="s">
        <v>1397</v>
      </c>
      <c r="X3546" s="1011" t="s">
        <v>1331</v>
      </c>
      <c r="Y3546" s="1011" t="s">
        <v>2057</v>
      </c>
      <c r="AA3546" s="1011" t="s">
        <v>2058</v>
      </c>
      <c r="AB3546" s="1011" t="s">
        <v>140</v>
      </c>
    </row>
    <row r="3547" spans="1:28" x14ac:dyDescent="0.25">
      <c r="A3547" s="1011">
        <v>34165688</v>
      </c>
      <c r="B3547" s="1011" t="s">
        <v>2335</v>
      </c>
      <c r="C3547" s="1011" t="s">
        <v>1326</v>
      </c>
      <c r="D3547" s="1011" t="s">
        <v>1</v>
      </c>
      <c r="E3547" s="1011" t="s">
        <v>135</v>
      </c>
      <c r="F3547" s="1011" t="s">
        <v>6</v>
      </c>
      <c r="G3547" s="1011" t="s">
        <v>6</v>
      </c>
      <c r="H3547" s="1011" t="s">
        <v>91</v>
      </c>
      <c r="I3547" s="1011" t="s">
        <v>2336</v>
      </c>
      <c r="J3547" s="1011" t="s">
        <v>1354</v>
      </c>
      <c r="K3547" s="1011" t="s">
        <v>1329</v>
      </c>
      <c r="L3547" s="1011" t="s">
        <v>47</v>
      </c>
      <c r="M3547" s="1011" t="s">
        <v>198</v>
      </c>
      <c r="N3547" s="1011">
        <v>238</v>
      </c>
      <c r="O3547" s="1011">
        <v>233</v>
      </c>
      <c r="P3547" s="1011">
        <v>4918.8999999999996</v>
      </c>
      <c r="Q3547" s="1011">
        <v>16749.29</v>
      </c>
      <c r="R3547" s="1011">
        <v>987.04087062999997</v>
      </c>
      <c r="S3547" s="1011">
        <v>2220.1106009999999</v>
      </c>
      <c r="T3547" s="1011">
        <v>23.600870629999999</v>
      </c>
      <c r="U3547" s="1011">
        <v>0</v>
      </c>
      <c r="V3547" s="1011">
        <v>963.44</v>
      </c>
      <c r="W3547" s="1011" t="s">
        <v>1355</v>
      </c>
      <c r="X3547" s="1011" t="s">
        <v>1331</v>
      </c>
      <c r="Y3547" s="1011" t="s">
        <v>2337</v>
      </c>
      <c r="AA3547" s="1011" t="s">
        <v>2338</v>
      </c>
      <c r="AB3547" s="1011" t="s">
        <v>140</v>
      </c>
    </row>
    <row r="3548" spans="1:28" x14ac:dyDescent="0.25">
      <c r="A3548" s="1011">
        <v>43796705</v>
      </c>
      <c r="B3548" s="1011" t="s">
        <v>1809</v>
      </c>
      <c r="C3548" s="1011" t="s">
        <v>1326</v>
      </c>
      <c r="D3548" s="1011" t="s">
        <v>1</v>
      </c>
      <c r="E3548" s="1011" t="s">
        <v>135</v>
      </c>
      <c r="F3548" s="1011" t="s">
        <v>6</v>
      </c>
      <c r="G3548" s="1011" t="s">
        <v>6</v>
      </c>
      <c r="H3548" s="1011" t="s">
        <v>93</v>
      </c>
      <c r="I3548" s="1011" t="s">
        <v>1810</v>
      </c>
      <c r="J3548" s="1011" t="s">
        <v>1811</v>
      </c>
      <c r="K3548" s="1011" t="s">
        <v>1329</v>
      </c>
      <c r="L3548" s="1011" t="s">
        <v>47</v>
      </c>
      <c r="M3548" s="1011" t="s">
        <v>198</v>
      </c>
      <c r="N3548" s="1011">
        <v>77</v>
      </c>
      <c r="O3548" s="1011">
        <v>1</v>
      </c>
      <c r="P3548" s="1011">
        <v>2104.88</v>
      </c>
      <c r="Q3548" s="1011">
        <v>2246.34</v>
      </c>
      <c r="R3548" s="1011">
        <v>91.86</v>
      </c>
      <c r="S3548" s="1011">
        <v>217.78819281</v>
      </c>
      <c r="T3548" s="1011">
        <v>0</v>
      </c>
      <c r="U3548" s="1011">
        <v>0</v>
      </c>
      <c r="V3548" s="1011">
        <v>91.86</v>
      </c>
      <c r="W3548" s="1011" t="s">
        <v>1812</v>
      </c>
      <c r="X3548" s="1011" t="s">
        <v>1331</v>
      </c>
      <c r="Y3548" s="1011" t="s">
        <v>1813</v>
      </c>
      <c r="AA3548" s="1011" t="s">
        <v>1814</v>
      </c>
      <c r="AB3548" s="1011" t="s">
        <v>140</v>
      </c>
    </row>
    <row r="3549" spans="1:28" x14ac:dyDescent="0.25">
      <c r="A3549" s="1011">
        <v>93757037</v>
      </c>
      <c r="B3549" s="1011" t="s">
        <v>2273</v>
      </c>
      <c r="C3549" s="1011" t="s">
        <v>1326</v>
      </c>
      <c r="D3549" s="1011" t="s">
        <v>1</v>
      </c>
      <c r="E3549" s="1011" t="s">
        <v>135</v>
      </c>
      <c r="F3549" s="1011" t="s">
        <v>0</v>
      </c>
      <c r="G3549" s="1011" t="s">
        <v>0</v>
      </c>
      <c r="H3549" s="1011" t="s">
        <v>96</v>
      </c>
      <c r="I3549" s="1011" t="s">
        <v>2060</v>
      </c>
      <c r="J3549" s="1011" t="s">
        <v>2061</v>
      </c>
      <c r="K3549" s="1011" t="s">
        <v>1329</v>
      </c>
      <c r="L3549" s="1011" t="s">
        <v>47</v>
      </c>
      <c r="M3549" s="1011" t="s">
        <v>198</v>
      </c>
      <c r="N3549" s="1011">
        <v>5</v>
      </c>
      <c r="O3549" s="1011">
        <v>0</v>
      </c>
      <c r="P3549" s="1011">
        <v>31.2</v>
      </c>
      <c r="Q3549" s="1011">
        <v>327.95</v>
      </c>
      <c r="R3549" s="1011">
        <v>75.693085609999997</v>
      </c>
      <c r="S3549" s="1011">
        <v>0.38018237999999999</v>
      </c>
      <c r="T3549" s="1011">
        <v>-6.9143900000000003E-3</v>
      </c>
      <c r="U3549" s="1011">
        <v>0</v>
      </c>
      <c r="V3549" s="1011">
        <v>75.7</v>
      </c>
      <c r="W3549" s="1011" t="s">
        <v>2062</v>
      </c>
      <c r="X3549" s="1011" t="s">
        <v>1331</v>
      </c>
      <c r="Y3549" s="1011" t="s">
        <v>2274</v>
      </c>
      <c r="AA3549" s="1011" t="s">
        <v>2275</v>
      </c>
      <c r="AB3549" s="1011" t="s">
        <v>140</v>
      </c>
    </row>
    <row r="3550" spans="1:28" x14ac:dyDescent="0.25">
      <c r="A3550" s="1011">
        <v>44114049</v>
      </c>
      <c r="B3550" s="1011" t="s">
        <v>2547</v>
      </c>
      <c r="C3550" s="1011" t="s">
        <v>1326</v>
      </c>
      <c r="D3550" s="1011" t="s">
        <v>1</v>
      </c>
      <c r="E3550" s="1011" t="s">
        <v>135</v>
      </c>
      <c r="F3550" s="1011" t="s">
        <v>15</v>
      </c>
      <c r="G3550" s="1011" t="s">
        <v>15</v>
      </c>
      <c r="H3550" s="1011" t="s">
        <v>89</v>
      </c>
      <c r="I3550" s="1011" t="s">
        <v>2548</v>
      </c>
      <c r="J3550" s="1011" t="s">
        <v>1499</v>
      </c>
      <c r="K3550" s="1011" t="s">
        <v>1329</v>
      </c>
      <c r="L3550" s="1011" t="s">
        <v>47</v>
      </c>
      <c r="M3550" s="1011" t="s">
        <v>198</v>
      </c>
      <c r="N3550" s="1011">
        <v>40</v>
      </c>
      <c r="O3550" s="1011">
        <v>6</v>
      </c>
      <c r="P3550" s="1011">
        <v>718.96</v>
      </c>
      <c r="Q3550" s="1011">
        <v>2090.13</v>
      </c>
      <c r="R3550" s="1011">
        <v>422.40000026000001</v>
      </c>
      <c r="S3550" s="1011">
        <v>135.57868680000001</v>
      </c>
      <c r="T3550" s="1011">
        <v>2.6E-7</v>
      </c>
      <c r="U3550" s="1011">
        <v>0</v>
      </c>
      <c r="V3550" s="1011">
        <v>422.4</v>
      </c>
      <c r="W3550" s="1011" t="s">
        <v>1361</v>
      </c>
      <c r="X3550" s="1011" t="s">
        <v>1331</v>
      </c>
      <c r="Y3550" s="1011" t="s">
        <v>2549</v>
      </c>
      <c r="AA3550" s="1011" t="s">
        <v>2550</v>
      </c>
      <c r="AB3550" s="1011" t="s">
        <v>140</v>
      </c>
    </row>
    <row r="3551" spans="1:28" x14ac:dyDescent="0.25">
      <c r="A3551" s="1011">
        <v>84157304</v>
      </c>
      <c r="B3551" s="1011" t="s">
        <v>1983</v>
      </c>
      <c r="C3551" s="1011" t="s">
        <v>1326</v>
      </c>
      <c r="D3551" s="1011" t="s">
        <v>1</v>
      </c>
      <c r="E3551" s="1011" t="s">
        <v>135</v>
      </c>
      <c r="F3551" s="1011" t="s">
        <v>11</v>
      </c>
      <c r="G3551" s="1011" t="s">
        <v>11</v>
      </c>
      <c r="H3551" s="1011" t="s">
        <v>1394</v>
      </c>
      <c r="I3551" s="1011" t="s">
        <v>1984</v>
      </c>
      <c r="J3551" s="1011" t="s">
        <v>1985</v>
      </c>
      <c r="K3551" s="1011" t="s">
        <v>1329</v>
      </c>
      <c r="L3551" s="1011" t="s">
        <v>47</v>
      </c>
      <c r="M3551" s="1011" t="s">
        <v>198</v>
      </c>
      <c r="N3551" s="1011">
        <v>0</v>
      </c>
      <c r="O3551" s="1011">
        <v>0</v>
      </c>
      <c r="P3551" s="1011">
        <v>0</v>
      </c>
      <c r="Q3551" s="1011">
        <v>0</v>
      </c>
      <c r="R3551" s="1011">
        <v>0</v>
      </c>
      <c r="S3551" s="1011">
        <v>0</v>
      </c>
      <c r="T3551" s="1011">
        <v>0</v>
      </c>
      <c r="U3551" s="1011">
        <v>0</v>
      </c>
      <c r="V3551" s="1011">
        <v>0</v>
      </c>
      <c r="W3551" s="1011" t="s">
        <v>10</v>
      </c>
      <c r="X3551" s="1011" t="s">
        <v>1331</v>
      </c>
      <c r="Y3551" s="1011" t="s">
        <v>1986</v>
      </c>
      <c r="AA3551" s="1011" t="s">
        <v>1921</v>
      </c>
      <c r="AB3551" s="1011" t="s">
        <v>140</v>
      </c>
    </row>
    <row r="3552" spans="1:28" x14ac:dyDescent="0.25">
      <c r="A3552" s="1011">
        <v>13757141</v>
      </c>
      <c r="B3552" s="1011" t="s">
        <v>2191</v>
      </c>
      <c r="C3552" s="1011" t="s">
        <v>1326</v>
      </c>
      <c r="D3552" s="1011" t="s">
        <v>1</v>
      </c>
      <c r="E3552" s="1011" t="s">
        <v>135</v>
      </c>
      <c r="F3552" s="1011" t="s">
        <v>45</v>
      </c>
      <c r="G3552" s="1011" t="s">
        <v>45</v>
      </c>
      <c r="H3552" s="1011" t="s">
        <v>88</v>
      </c>
      <c r="I3552" s="1011" t="s">
        <v>1810</v>
      </c>
      <c r="J3552" s="1011" t="s">
        <v>1811</v>
      </c>
      <c r="K3552" s="1011" t="s">
        <v>1329</v>
      </c>
      <c r="L3552" s="1011" t="s">
        <v>47</v>
      </c>
      <c r="M3552" s="1011" t="s">
        <v>198</v>
      </c>
      <c r="N3552" s="1011">
        <v>110</v>
      </c>
      <c r="O3552" s="1011">
        <v>0</v>
      </c>
      <c r="P3552" s="1011">
        <v>1650</v>
      </c>
      <c r="Q3552" s="1011">
        <v>3442.84</v>
      </c>
      <c r="R3552" s="1011">
        <v>593.45000000000005</v>
      </c>
      <c r="S3552" s="1011">
        <v>103.07682748000001</v>
      </c>
      <c r="T3552" s="1011">
        <v>0</v>
      </c>
      <c r="U3552" s="1011">
        <v>0</v>
      </c>
      <c r="V3552" s="1011">
        <v>593.45000000000005</v>
      </c>
      <c r="W3552" s="1011" t="s">
        <v>1812</v>
      </c>
      <c r="X3552" s="1011" t="s">
        <v>1331</v>
      </c>
      <c r="Y3552" s="1011" t="s">
        <v>2192</v>
      </c>
      <c r="AA3552" s="1011" t="s">
        <v>2193</v>
      </c>
      <c r="AB3552" s="1011" t="s">
        <v>140</v>
      </c>
    </row>
    <row r="3553" spans="1:28" x14ac:dyDescent="0.25">
      <c r="A3553" s="1011">
        <v>24053233</v>
      </c>
      <c r="B3553" s="1011" t="s">
        <v>1841</v>
      </c>
      <c r="C3553" s="1011" t="s">
        <v>1326</v>
      </c>
      <c r="D3553" s="1011" t="s">
        <v>1</v>
      </c>
      <c r="E3553" s="1011" t="s">
        <v>135</v>
      </c>
      <c r="F3553" s="1011" t="s">
        <v>0</v>
      </c>
      <c r="G3553" s="1011" t="s">
        <v>0</v>
      </c>
      <c r="H3553" s="1011" t="s">
        <v>1394</v>
      </c>
      <c r="I3553" s="1011" t="s">
        <v>1842</v>
      </c>
      <c r="J3553" s="1011" t="s">
        <v>1510</v>
      </c>
      <c r="K3553" s="1011" t="s">
        <v>1329</v>
      </c>
      <c r="L3553" s="1011" t="s">
        <v>47</v>
      </c>
      <c r="M3553" s="1011" t="s">
        <v>198</v>
      </c>
      <c r="N3553" s="1011">
        <v>0</v>
      </c>
      <c r="O3553" s="1011">
        <v>0</v>
      </c>
      <c r="P3553" s="1011">
        <v>0</v>
      </c>
      <c r="Q3553" s="1011">
        <v>0</v>
      </c>
      <c r="R3553" s="1011">
        <v>0</v>
      </c>
      <c r="S3553" s="1011">
        <v>0</v>
      </c>
      <c r="T3553" s="1011">
        <v>0</v>
      </c>
      <c r="U3553" s="1011">
        <v>0</v>
      </c>
      <c r="V3553" s="1011">
        <v>0</v>
      </c>
      <c r="W3553" s="1011" t="s">
        <v>1511</v>
      </c>
      <c r="X3553" s="1011" t="s">
        <v>1331</v>
      </c>
      <c r="Y3553" s="1011" t="s">
        <v>1843</v>
      </c>
      <c r="AA3553" s="1011" t="s">
        <v>1844</v>
      </c>
      <c r="AB3553" s="1011" t="s">
        <v>140</v>
      </c>
    </row>
    <row r="3554" spans="1:28" x14ac:dyDescent="0.25">
      <c r="A3554" s="1011">
        <v>43758085</v>
      </c>
      <c r="B3554" s="1011" t="s">
        <v>2218</v>
      </c>
      <c r="C3554" s="1011" t="s">
        <v>1326</v>
      </c>
      <c r="D3554" s="1011" t="s">
        <v>1</v>
      </c>
      <c r="E3554" s="1011" t="s">
        <v>135</v>
      </c>
      <c r="F3554" s="1011" t="s">
        <v>38</v>
      </c>
      <c r="G3554" s="1011" t="s">
        <v>38</v>
      </c>
      <c r="H3554" s="1011" t="s">
        <v>93</v>
      </c>
      <c r="I3554" s="1011" t="s">
        <v>2219</v>
      </c>
      <c r="J3554" s="1011" t="s">
        <v>1755</v>
      </c>
      <c r="K3554" s="1011" t="s">
        <v>1329</v>
      </c>
      <c r="L3554" s="1011" t="s">
        <v>47</v>
      </c>
      <c r="M3554" s="1011" t="s">
        <v>198</v>
      </c>
      <c r="N3554" s="1011">
        <v>198</v>
      </c>
      <c r="O3554" s="1011">
        <v>161</v>
      </c>
      <c r="P3554" s="1011">
        <v>3728.99</v>
      </c>
      <c r="Q3554" s="1011">
        <v>6421.11</v>
      </c>
      <c r="R3554" s="1011">
        <v>252.68</v>
      </c>
      <c r="S3554" s="1011">
        <v>2193.0496697899998</v>
      </c>
      <c r="T3554" s="1011">
        <v>0</v>
      </c>
      <c r="U3554" s="1011">
        <v>0</v>
      </c>
      <c r="V3554" s="1011">
        <v>252.68</v>
      </c>
      <c r="W3554" s="1011" t="s">
        <v>1361</v>
      </c>
      <c r="X3554" s="1011" t="s">
        <v>1331</v>
      </c>
      <c r="Y3554" s="1011" t="s">
        <v>2220</v>
      </c>
      <c r="AA3554" s="1011" t="s">
        <v>2221</v>
      </c>
      <c r="AB3554" s="1011" t="s">
        <v>140</v>
      </c>
    </row>
    <row r="3555" spans="1:28" x14ac:dyDescent="0.25">
      <c r="A3555" s="1011">
        <v>43757624</v>
      </c>
      <c r="B3555" s="1011" t="s">
        <v>2092</v>
      </c>
      <c r="C3555" s="1011" t="s">
        <v>1326</v>
      </c>
      <c r="D3555" s="1011" t="s">
        <v>1</v>
      </c>
      <c r="E3555" s="1011" t="s">
        <v>135</v>
      </c>
      <c r="F3555" s="1011" t="s">
        <v>6</v>
      </c>
      <c r="G3555" s="1011" t="s">
        <v>6</v>
      </c>
      <c r="H3555" s="1011" t="s">
        <v>94</v>
      </c>
      <c r="I3555" s="1011" t="s">
        <v>2093</v>
      </c>
      <c r="J3555" s="1011" t="s">
        <v>2094</v>
      </c>
      <c r="K3555" s="1011" t="s">
        <v>1329</v>
      </c>
      <c r="L3555" s="1011" t="s">
        <v>47</v>
      </c>
      <c r="M3555" s="1011" t="s">
        <v>198</v>
      </c>
      <c r="N3555" s="1011">
        <v>72</v>
      </c>
      <c r="O3555" s="1011">
        <v>35</v>
      </c>
      <c r="P3555" s="1011">
        <v>1681</v>
      </c>
      <c r="Q3555" s="1011">
        <v>2113.86</v>
      </c>
      <c r="R3555" s="1011">
        <v>425.07</v>
      </c>
      <c r="S3555" s="1011">
        <v>222.02277266999999</v>
      </c>
      <c r="T3555" s="1011">
        <v>0</v>
      </c>
      <c r="U3555" s="1011">
        <v>0</v>
      </c>
      <c r="V3555" s="1011">
        <v>425.07</v>
      </c>
      <c r="W3555" s="1011" t="s">
        <v>2095</v>
      </c>
      <c r="X3555" s="1011" t="s">
        <v>1331</v>
      </c>
      <c r="Y3555" s="1011" t="s">
        <v>2096</v>
      </c>
      <c r="AA3555" s="1011" t="s">
        <v>2097</v>
      </c>
      <c r="AB3555" s="1011" t="s">
        <v>140</v>
      </c>
    </row>
    <row r="3556" spans="1:28" x14ac:dyDescent="0.25">
      <c r="A3556" s="1011">
        <v>44180685</v>
      </c>
      <c r="B3556" s="1011" t="s">
        <v>1437</v>
      </c>
      <c r="C3556" s="1011" t="s">
        <v>1326</v>
      </c>
      <c r="D3556" s="1011" t="s">
        <v>1</v>
      </c>
      <c r="E3556" s="1011" t="s">
        <v>135</v>
      </c>
      <c r="F3556" s="1011" t="s">
        <v>0</v>
      </c>
      <c r="G3556" s="1011" t="s">
        <v>0</v>
      </c>
      <c r="H3556" s="1011" t="s">
        <v>89</v>
      </c>
      <c r="I3556" s="1011" t="s">
        <v>1438</v>
      </c>
      <c r="J3556" s="1011" t="s">
        <v>1439</v>
      </c>
      <c r="K3556" s="1011" t="s">
        <v>1329</v>
      </c>
      <c r="L3556" s="1011" t="s">
        <v>47</v>
      </c>
      <c r="M3556" s="1011" t="s">
        <v>198</v>
      </c>
      <c r="N3556" s="1011">
        <v>5</v>
      </c>
      <c r="O3556" s="1011">
        <v>5</v>
      </c>
      <c r="P3556" s="1011">
        <v>50</v>
      </c>
      <c r="Q3556" s="1011">
        <v>162.94999999999999</v>
      </c>
      <c r="R3556" s="1011">
        <v>41.15</v>
      </c>
      <c r="S3556" s="1011">
        <v>39.504728630000002</v>
      </c>
      <c r="T3556" s="1011">
        <v>0</v>
      </c>
      <c r="U3556" s="1011">
        <v>0</v>
      </c>
      <c r="V3556" s="1011">
        <v>41.15</v>
      </c>
      <c r="W3556" s="1011" t="s">
        <v>1440</v>
      </c>
      <c r="X3556" s="1011" t="s">
        <v>1331</v>
      </c>
      <c r="Y3556" s="1011" t="s">
        <v>1441</v>
      </c>
      <c r="AA3556" s="1011" t="s">
        <v>1442</v>
      </c>
      <c r="AB3556" s="1011" t="s">
        <v>140</v>
      </c>
    </row>
    <row r="3557" spans="1:28" x14ac:dyDescent="0.25">
      <c r="A3557" s="1011">
        <v>4232021</v>
      </c>
      <c r="B3557" s="1011" t="s">
        <v>1932</v>
      </c>
      <c r="C3557" s="1011" t="s">
        <v>1326</v>
      </c>
      <c r="D3557" s="1011" t="s">
        <v>1</v>
      </c>
      <c r="E3557" s="1011" t="s">
        <v>135</v>
      </c>
      <c r="F3557" s="1011" t="s">
        <v>34</v>
      </c>
      <c r="G3557" s="1011" t="s">
        <v>34</v>
      </c>
      <c r="H3557" s="1011" t="s">
        <v>95</v>
      </c>
      <c r="I3557" s="1011" t="s">
        <v>1933</v>
      </c>
      <c r="J3557" s="1011" t="s">
        <v>1934</v>
      </c>
      <c r="K3557" s="1011" t="s">
        <v>1329</v>
      </c>
      <c r="L3557" s="1011" t="s">
        <v>47</v>
      </c>
      <c r="M3557" s="1011" t="s">
        <v>198</v>
      </c>
      <c r="N3557" s="1011">
        <v>225.2833</v>
      </c>
      <c r="O3557" s="1011">
        <v>184</v>
      </c>
      <c r="P3557" s="1011">
        <v>2661.38</v>
      </c>
      <c r="Q3557" s="1011">
        <v>7990.62</v>
      </c>
      <c r="R3557" s="1011">
        <v>-210.9323205</v>
      </c>
      <c r="S3557" s="1011">
        <v>3079.0636508399998</v>
      </c>
      <c r="T3557" s="1011">
        <v>-4.2320499999999997E-2</v>
      </c>
      <c r="U3557" s="1011">
        <v>826.86</v>
      </c>
      <c r="V3557" s="1011">
        <v>615.97</v>
      </c>
      <c r="W3557" s="1011" t="s">
        <v>1935</v>
      </c>
      <c r="X3557" s="1011" t="s">
        <v>1331</v>
      </c>
      <c r="Y3557" s="1011" t="s">
        <v>1936</v>
      </c>
      <c r="AA3557" s="1011" t="s">
        <v>1399</v>
      </c>
      <c r="AB3557" s="1011" t="s">
        <v>140</v>
      </c>
    </row>
    <row r="3558" spans="1:28" x14ac:dyDescent="0.25">
      <c r="A3558" s="1011">
        <v>54239215</v>
      </c>
      <c r="B3558" s="1011" t="s">
        <v>2530</v>
      </c>
      <c r="C3558" s="1011" t="s">
        <v>1326</v>
      </c>
      <c r="D3558" s="1011" t="s">
        <v>1</v>
      </c>
      <c r="E3558" s="1011" t="s">
        <v>135</v>
      </c>
      <c r="F3558" s="1011" t="s">
        <v>38</v>
      </c>
      <c r="G3558" s="1011" t="s">
        <v>38</v>
      </c>
      <c r="H3558" s="1011" t="s">
        <v>529</v>
      </c>
      <c r="I3558" s="1011" t="s">
        <v>2531</v>
      </c>
      <c r="J3558" s="1011" t="s">
        <v>1669</v>
      </c>
      <c r="K3558" s="1011" t="s">
        <v>1329</v>
      </c>
      <c r="L3558" s="1011" t="s">
        <v>47</v>
      </c>
      <c r="M3558" s="1011" t="s">
        <v>198</v>
      </c>
      <c r="N3558" s="1011">
        <v>299</v>
      </c>
      <c r="O3558" s="1011">
        <v>279</v>
      </c>
      <c r="P3558" s="1011">
        <v>6593.32</v>
      </c>
      <c r="Q3558" s="1011">
        <v>58135.72</v>
      </c>
      <c r="R3558" s="1011">
        <v>3513.5291466600002</v>
      </c>
      <c r="S3558" s="1011">
        <v>1480.94753595</v>
      </c>
      <c r="T3558" s="1011">
        <v>721.37914665999995</v>
      </c>
      <c r="U3558" s="1011">
        <v>0</v>
      </c>
      <c r="V3558" s="1011">
        <v>3564.96</v>
      </c>
      <c r="W3558" s="1011" t="s">
        <v>1670</v>
      </c>
      <c r="X3558" s="1011" t="s">
        <v>1331</v>
      </c>
      <c r="Y3558" s="1011" t="s">
        <v>2532</v>
      </c>
      <c r="Z3558" s="1011" t="s">
        <v>2533</v>
      </c>
      <c r="AA3558" s="1011" t="s">
        <v>1992</v>
      </c>
      <c r="AB3558" s="1011" t="s">
        <v>140</v>
      </c>
    </row>
    <row r="3559" spans="1:28" x14ac:dyDescent="0.25">
      <c r="A3559" s="1011">
        <v>24008617</v>
      </c>
      <c r="B3559" s="1011" t="s">
        <v>2475</v>
      </c>
      <c r="C3559" s="1011" t="s">
        <v>1326</v>
      </c>
      <c r="D3559" s="1011" t="s">
        <v>1</v>
      </c>
      <c r="E3559" s="1011" t="s">
        <v>135</v>
      </c>
      <c r="F3559" s="1011" t="s">
        <v>34</v>
      </c>
      <c r="G3559" s="1011" t="s">
        <v>34</v>
      </c>
      <c r="H3559" s="1011" t="s">
        <v>92</v>
      </c>
      <c r="I3559" s="1011" t="s">
        <v>1688</v>
      </c>
      <c r="J3559" s="1011" t="s">
        <v>1416</v>
      </c>
      <c r="K3559" s="1011" t="s">
        <v>1329</v>
      </c>
      <c r="L3559" s="1011" t="s">
        <v>47</v>
      </c>
      <c r="M3559" s="1011" t="s">
        <v>198</v>
      </c>
      <c r="N3559" s="1011">
        <v>23.25</v>
      </c>
      <c r="O3559" s="1011">
        <v>14.25</v>
      </c>
      <c r="P3559" s="1011">
        <v>704.7</v>
      </c>
      <c r="Q3559" s="1011">
        <v>1218.8</v>
      </c>
      <c r="R3559" s="1011">
        <v>340.17</v>
      </c>
      <c r="S3559" s="1011">
        <v>205.81124695</v>
      </c>
      <c r="T3559" s="1011">
        <v>0</v>
      </c>
      <c r="U3559" s="1011">
        <v>0</v>
      </c>
      <c r="V3559" s="1011">
        <v>340.17</v>
      </c>
      <c r="W3559" s="1011" t="s">
        <v>1397</v>
      </c>
      <c r="X3559" s="1011" t="s">
        <v>1331</v>
      </c>
      <c r="Y3559" s="1011" t="s">
        <v>2476</v>
      </c>
      <c r="AA3559" s="1011" t="s">
        <v>2477</v>
      </c>
      <c r="AB3559" s="1011" t="s">
        <v>140</v>
      </c>
    </row>
    <row r="3560" spans="1:28" x14ac:dyDescent="0.25">
      <c r="A3560" s="1011">
        <v>3753498</v>
      </c>
      <c r="B3560" s="1011" t="s">
        <v>2543</v>
      </c>
      <c r="C3560" s="1011" t="s">
        <v>1326</v>
      </c>
      <c r="D3560" s="1011" t="s">
        <v>1</v>
      </c>
      <c r="E3560" s="1011" t="s">
        <v>135</v>
      </c>
      <c r="F3560" s="1011" t="s">
        <v>6</v>
      </c>
      <c r="G3560" s="1011" t="s">
        <v>6</v>
      </c>
      <c r="H3560" s="1011" t="s">
        <v>530</v>
      </c>
      <c r="I3560" s="1011" t="s">
        <v>2544</v>
      </c>
      <c r="J3560" s="1011" t="s">
        <v>1868</v>
      </c>
      <c r="K3560" s="1011" t="s">
        <v>1329</v>
      </c>
      <c r="L3560" s="1011" t="s">
        <v>47</v>
      </c>
      <c r="M3560" s="1011" t="s">
        <v>198</v>
      </c>
      <c r="N3560" s="1011">
        <v>21</v>
      </c>
      <c r="O3560" s="1011">
        <v>15</v>
      </c>
      <c r="P3560" s="1011">
        <v>380.93</v>
      </c>
      <c r="Q3560" s="1011">
        <v>1723.21</v>
      </c>
      <c r="R3560" s="1011">
        <v>316.53631156</v>
      </c>
      <c r="S3560" s="1011">
        <v>72.979851060000001</v>
      </c>
      <c r="T3560" s="1011">
        <v>0.87631155999999999</v>
      </c>
      <c r="U3560" s="1011">
        <v>0</v>
      </c>
      <c r="V3560" s="1011">
        <v>315.66000000000003</v>
      </c>
      <c r="W3560" s="1011" t="s">
        <v>1869</v>
      </c>
      <c r="X3560" s="1011" t="s">
        <v>1331</v>
      </c>
      <c r="Y3560" s="1011" t="s">
        <v>2545</v>
      </c>
      <c r="AA3560" s="1011" t="s">
        <v>2546</v>
      </c>
      <c r="AB3560" s="1011" t="s">
        <v>140</v>
      </c>
    </row>
    <row r="3561" spans="1:28" x14ac:dyDescent="0.25">
      <c r="A3561" s="1011">
        <v>4059234</v>
      </c>
      <c r="B3561" s="1011" t="s">
        <v>1908</v>
      </c>
      <c r="C3561" s="1011" t="s">
        <v>1326</v>
      </c>
      <c r="D3561" s="1011" t="s">
        <v>1</v>
      </c>
      <c r="E3561" s="1011" t="s">
        <v>135</v>
      </c>
      <c r="F3561" s="1011" t="s">
        <v>48</v>
      </c>
      <c r="G3561" s="1011" t="s">
        <v>48</v>
      </c>
      <c r="H3561" s="1011" t="s">
        <v>95</v>
      </c>
      <c r="I3561" s="1011" t="s">
        <v>1909</v>
      </c>
      <c r="J3561" s="1011" t="s">
        <v>1892</v>
      </c>
      <c r="K3561" s="1011" t="s">
        <v>1329</v>
      </c>
      <c r="L3561" s="1011" t="s">
        <v>47</v>
      </c>
      <c r="M3561" s="1011" t="s">
        <v>198</v>
      </c>
      <c r="N3561" s="1011">
        <v>83</v>
      </c>
      <c r="O3561" s="1011">
        <v>58</v>
      </c>
      <c r="P3561" s="1011">
        <v>1082.33</v>
      </c>
      <c r="Q3561" s="1011">
        <v>3924.33</v>
      </c>
      <c r="R3561" s="1011">
        <v>93.363653850000006</v>
      </c>
      <c r="S3561" s="1011">
        <v>1205.7308793699999</v>
      </c>
      <c r="T3561" s="1011">
        <v>-6.6346150000000007E-2</v>
      </c>
      <c r="U3561" s="1011">
        <v>0</v>
      </c>
      <c r="V3561" s="1011">
        <v>93.43</v>
      </c>
      <c r="W3561" s="1011" t="s">
        <v>1893</v>
      </c>
      <c r="X3561" s="1011" t="s">
        <v>1331</v>
      </c>
      <c r="Y3561" s="1011" t="s">
        <v>1910</v>
      </c>
      <c r="AA3561" s="1011" t="s">
        <v>1911</v>
      </c>
      <c r="AB3561" s="1011" t="s">
        <v>140</v>
      </c>
    </row>
    <row r="3562" spans="1:28" x14ac:dyDescent="0.25">
      <c r="A3562" s="1011">
        <v>14284871</v>
      </c>
      <c r="B3562" s="1011" t="s">
        <v>1508</v>
      </c>
      <c r="C3562" s="1011" t="s">
        <v>1326</v>
      </c>
      <c r="D3562" s="1011" t="s">
        <v>1</v>
      </c>
      <c r="E3562" s="1011" t="s">
        <v>135</v>
      </c>
      <c r="F3562" s="1011" t="s">
        <v>6</v>
      </c>
      <c r="G3562" s="1011" t="s">
        <v>6</v>
      </c>
      <c r="H3562" s="1011" t="s">
        <v>88</v>
      </c>
      <c r="I3562" s="1011" t="s">
        <v>1509</v>
      </c>
      <c r="J3562" s="1011" t="s">
        <v>1510</v>
      </c>
      <c r="K3562" s="1011" t="s">
        <v>1329</v>
      </c>
      <c r="L3562" s="1011" t="s">
        <v>47</v>
      </c>
      <c r="M3562" s="1011" t="s">
        <v>198</v>
      </c>
      <c r="N3562" s="1011">
        <v>139</v>
      </c>
      <c r="O3562" s="1011">
        <v>107</v>
      </c>
      <c r="P3562" s="1011">
        <v>2013</v>
      </c>
      <c r="Q3562" s="1011">
        <v>4677.3100000000004</v>
      </c>
      <c r="R3562" s="1011">
        <v>-10.6</v>
      </c>
      <c r="S3562" s="1011">
        <v>432.75340908999999</v>
      </c>
      <c r="T3562" s="1011">
        <v>0</v>
      </c>
      <c r="U3562" s="1011">
        <v>0</v>
      </c>
      <c r="V3562" s="1011">
        <v>-10.6</v>
      </c>
      <c r="W3562" s="1011" t="s">
        <v>1511</v>
      </c>
      <c r="X3562" s="1011" t="s">
        <v>1331</v>
      </c>
      <c r="Y3562" s="1011" t="s">
        <v>1512</v>
      </c>
      <c r="AA3562" s="1011" t="s">
        <v>1513</v>
      </c>
      <c r="AB3562" s="1011" t="s">
        <v>140</v>
      </c>
    </row>
    <row r="3563" spans="1:28" x14ac:dyDescent="0.25">
      <c r="A3563" s="1011">
        <v>84156447</v>
      </c>
      <c r="B3563" s="1011" t="s">
        <v>2286</v>
      </c>
      <c r="C3563" s="1011" t="s">
        <v>1326</v>
      </c>
      <c r="D3563" s="1011" t="s">
        <v>1</v>
      </c>
      <c r="E3563" s="1011" t="s">
        <v>135</v>
      </c>
      <c r="F3563" s="1011" t="s">
        <v>20</v>
      </c>
      <c r="G3563" s="1011" t="s">
        <v>20</v>
      </c>
      <c r="H3563" s="1011" t="s">
        <v>102</v>
      </c>
      <c r="I3563" s="1011" t="s">
        <v>2287</v>
      </c>
      <c r="J3563" s="1011" t="s">
        <v>1499</v>
      </c>
      <c r="K3563" s="1011" t="s">
        <v>1329</v>
      </c>
      <c r="L3563" s="1011" t="s">
        <v>47</v>
      </c>
      <c r="M3563" s="1011" t="s">
        <v>198</v>
      </c>
      <c r="N3563" s="1011">
        <v>21</v>
      </c>
      <c r="O3563" s="1011">
        <v>17</v>
      </c>
      <c r="P3563" s="1011">
        <v>350.5</v>
      </c>
      <c r="Q3563" s="1011">
        <v>899.69</v>
      </c>
      <c r="R3563" s="1011">
        <v>135.93</v>
      </c>
      <c r="S3563" s="1011">
        <v>85.541182579999997</v>
      </c>
      <c r="T3563" s="1011">
        <v>0</v>
      </c>
      <c r="U3563" s="1011">
        <v>0</v>
      </c>
      <c r="V3563" s="1011">
        <v>135.93</v>
      </c>
      <c r="W3563" s="1011" t="s">
        <v>1361</v>
      </c>
      <c r="X3563" s="1011" t="s">
        <v>1331</v>
      </c>
      <c r="Y3563" s="1011" t="s">
        <v>2288</v>
      </c>
      <c r="AA3563" s="1011" t="s">
        <v>2289</v>
      </c>
      <c r="AB3563" s="1011" t="s">
        <v>140</v>
      </c>
    </row>
    <row r="3564" spans="1:28" x14ac:dyDescent="0.25">
      <c r="A3564" s="1011">
        <v>53980132</v>
      </c>
      <c r="B3564" s="1011" t="s">
        <v>1563</v>
      </c>
      <c r="C3564" s="1011" t="s">
        <v>1326</v>
      </c>
      <c r="D3564" s="1011" t="s">
        <v>1</v>
      </c>
      <c r="E3564" s="1011" t="s">
        <v>135</v>
      </c>
      <c r="F3564" s="1011" t="s">
        <v>20</v>
      </c>
      <c r="G3564" s="1011" t="s">
        <v>20</v>
      </c>
      <c r="H3564" s="1011" t="s">
        <v>95</v>
      </c>
      <c r="I3564" s="1011" t="s">
        <v>1564</v>
      </c>
      <c r="J3564" s="1011" t="s">
        <v>1565</v>
      </c>
      <c r="K3564" s="1011" t="s">
        <v>1329</v>
      </c>
      <c r="L3564" s="1011" t="s">
        <v>47</v>
      </c>
      <c r="M3564" s="1011" t="s">
        <v>198</v>
      </c>
      <c r="N3564" s="1011">
        <v>37</v>
      </c>
      <c r="O3564" s="1011">
        <v>20</v>
      </c>
      <c r="P3564" s="1011">
        <v>405.77</v>
      </c>
      <c r="Q3564" s="1011">
        <v>1510.36</v>
      </c>
      <c r="R3564" s="1011">
        <v>86.11</v>
      </c>
      <c r="S3564" s="1011">
        <v>418.02850137000001</v>
      </c>
      <c r="T3564" s="1011">
        <v>0</v>
      </c>
      <c r="U3564" s="1011">
        <v>0</v>
      </c>
      <c r="V3564" s="1011">
        <v>86.11</v>
      </c>
      <c r="W3564" s="1011" t="s">
        <v>65</v>
      </c>
      <c r="X3564" s="1011" t="s">
        <v>1331</v>
      </c>
      <c r="Y3564" s="1011" t="s">
        <v>1566</v>
      </c>
      <c r="AA3564" s="1011" t="s">
        <v>1567</v>
      </c>
      <c r="AB3564" s="1011" t="s">
        <v>140</v>
      </c>
    </row>
    <row r="3565" spans="1:28" x14ac:dyDescent="0.25">
      <c r="A3565" s="1011">
        <v>64034705</v>
      </c>
      <c r="B3565" s="1011" t="s">
        <v>2467</v>
      </c>
      <c r="C3565" s="1011" t="s">
        <v>1326</v>
      </c>
      <c r="D3565" s="1011" t="s">
        <v>1</v>
      </c>
      <c r="E3565" s="1011" t="s">
        <v>135</v>
      </c>
      <c r="F3565" s="1011" t="s">
        <v>34</v>
      </c>
      <c r="G3565" s="1011" t="s">
        <v>34</v>
      </c>
      <c r="H3565" s="1011" t="s">
        <v>90</v>
      </c>
      <c r="I3565" s="1011" t="s">
        <v>2468</v>
      </c>
      <c r="J3565" s="1011" t="s">
        <v>1371</v>
      </c>
      <c r="K3565" s="1011" t="s">
        <v>1329</v>
      </c>
      <c r="L3565" s="1011" t="s">
        <v>47</v>
      </c>
      <c r="M3565" s="1011" t="s">
        <v>198</v>
      </c>
      <c r="N3565" s="1011">
        <v>159</v>
      </c>
      <c r="O3565" s="1011">
        <v>94</v>
      </c>
      <c r="P3565" s="1011">
        <v>2698</v>
      </c>
      <c r="Q3565" s="1011">
        <v>6339.68</v>
      </c>
      <c r="R3565" s="1011">
        <v>649.15</v>
      </c>
      <c r="S3565" s="1011">
        <v>608.24834997000005</v>
      </c>
      <c r="T3565" s="1011">
        <v>0</v>
      </c>
      <c r="U3565" s="1011">
        <v>0</v>
      </c>
      <c r="V3565" s="1011">
        <v>649.15</v>
      </c>
      <c r="W3565" s="1011" t="s">
        <v>1372</v>
      </c>
      <c r="X3565" s="1011" t="s">
        <v>1331</v>
      </c>
      <c r="Y3565" s="1011" t="s">
        <v>2469</v>
      </c>
      <c r="AA3565" s="1011" t="s">
        <v>2470</v>
      </c>
      <c r="AB3565" s="1011" t="s">
        <v>140</v>
      </c>
    </row>
    <row r="3566" spans="1:28" x14ac:dyDescent="0.25">
      <c r="A3566" s="1011">
        <v>34092536</v>
      </c>
      <c r="B3566" s="1011" t="s">
        <v>2194</v>
      </c>
      <c r="C3566" s="1011" t="s">
        <v>1326</v>
      </c>
      <c r="D3566" s="1011" t="s">
        <v>1</v>
      </c>
      <c r="E3566" s="1011" t="s">
        <v>135</v>
      </c>
      <c r="F3566" s="1011" t="s">
        <v>0</v>
      </c>
      <c r="G3566" s="1011" t="s">
        <v>0</v>
      </c>
      <c r="H3566" s="1011" t="s">
        <v>102</v>
      </c>
      <c r="I3566" s="1011" t="s">
        <v>2195</v>
      </c>
      <c r="J3566" s="1011" t="s">
        <v>1354</v>
      </c>
      <c r="K3566" s="1011" t="s">
        <v>1329</v>
      </c>
      <c r="L3566" s="1011" t="s">
        <v>47</v>
      </c>
      <c r="M3566" s="1011" t="s">
        <v>198</v>
      </c>
      <c r="N3566" s="1011">
        <v>56.5</v>
      </c>
      <c r="O3566" s="1011">
        <v>20.5</v>
      </c>
      <c r="P3566" s="1011">
        <v>943.24</v>
      </c>
      <c r="Q3566" s="1011">
        <v>2776.89</v>
      </c>
      <c r="R3566" s="1011">
        <v>588.42999999999995</v>
      </c>
      <c r="S3566" s="1011">
        <v>422.17810947999999</v>
      </c>
      <c r="T3566" s="1011">
        <v>0</v>
      </c>
      <c r="U3566" s="1011">
        <v>0</v>
      </c>
      <c r="V3566" s="1011">
        <v>588.42999999999995</v>
      </c>
      <c r="W3566" s="1011" t="s">
        <v>1355</v>
      </c>
      <c r="X3566" s="1011" t="s">
        <v>1331</v>
      </c>
      <c r="Y3566" s="1011" t="s">
        <v>2196</v>
      </c>
      <c r="Z3566" s="1011" t="s">
        <v>2197</v>
      </c>
      <c r="AA3566" s="1011" t="s">
        <v>2198</v>
      </c>
      <c r="AB3566" s="1011" t="s">
        <v>140</v>
      </c>
    </row>
    <row r="3567" spans="1:28" x14ac:dyDescent="0.25">
      <c r="A3567" s="1011">
        <v>44114049</v>
      </c>
      <c r="B3567" s="1011" t="s">
        <v>2547</v>
      </c>
      <c r="C3567" s="1011" t="s">
        <v>1326</v>
      </c>
      <c r="D3567" s="1011" t="s">
        <v>1</v>
      </c>
      <c r="E3567" s="1011" t="s">
        <v>135</v>
      </c>
      <c r="F3567" s="1011" t="s">
        <v>15</v>
      </c>
      <c r="G3567" s="1011" t="s">
        <v>15</v>
      </c>
      <c r="H3567" s="1011" t="s">
        <v>96</v>
      </c>
      <c r="I3567" s="1011" t="s">
        <v>2548</v>
      </c>
      <c r="J3567" s="1011" t="s">
        <v>1499</v>
      </c>
      <c r="K3567" s="1011" t="s">
        <v>1329</v>
      </c>
      <c r="L3567" s="1011" t="s">
        <v>47</v>
      </c>
      <c r="M3567" s="1011" t="s">
        <v>198</v>
      </c>
      <c r="N3567" s="1011">
        <v>18.166699999999999</v>
      </c>
      <c r="O3567" s="1011">
        <v>13.166700000000001</v>
      </c>
      <c r="P3567" s="1011">
        <v>53.38</v>
      </c>
      <c r="Q3567" s="1011">
        <v>754.79</v>
      </c>
      <c r="R3567" s="1011">
        <v>203.58478782</v>
      </c>
      <c r="S3567" s="1011">
        <v>307.06468106</v>
      </c>
      <c r="T3567" s="1011">
        <v>-6.5212179999999995E-2</v>
      </c>
      <c r="U3567" s="1011">
        <v>0</v>
      </c>
      <c r="V3567" s="1011">
        <v>203.65</v>
      </c>
      <c r="W3567" s="1011" t="s">
        <v>1361</v>
      </c>
      <c r="X3567" s="1011" t="s">
        <v>1331</v>
      </c>
      <c r="Y3567" s="1011" t="s">
        <v>2549</v>
      </c>
      <c r="AA3567" s="1011" t="s">
        <v>2550</v>
      </c>
      <c r="AB3567" s="1011" t="s">
        <v>140</v>
      </c>
    </row>
    <row r="3568" spans="1:28" x14ac:dyDescent="0.25">
      <c r="A3568" s="1011">
        <v>44256188</v>
      </c>
      <c r="B3568" s="1011" t="s">
        <v>2360</v>
      </c>
      <c r="C3568" s="1011" t="s">
        <v>1326</v>
      </c>
      <c r="D3568" s="1011" t="s">
        <v>1</v>
      </c>
      <c r="E3568" s="1011" t="s">
        <v>135</v>
      </c>
      <c r="F3568" s="1011" t="s">
        <v>11</v>
      </c>
      <c r="G3568" s="1011" t="s">
        <v>11</v>
      </c>
      <c r="H3568" s="1011" t="s">
        <v>100</v>
      </c>
      <c r="I3568" s="1011" t="s">
        <v>2361</v>
      </c>
      <c r="J3568" s="1011" t="s">
        <v>1574</v>
      </c>
      <c r="K3568" s="1011" t="s">
        <v>1329</v>
      </c>
      <c r="L3568" s="1011" t="s">
        <v>47</v>
      </c>
      <c r="M3568" s="1011" t="s">
        <v>198</v>
      </c>
      <c r="N3568" s="1011">
        <v>43</v>
      </c>
      <c r="O3568" s="1011">
        <v>41</v>
      </c>
      <c r="P3568" s="1011">
        <v>472.58</v>
      </c>
      <c r="Q3568" s="1011">
        <v>1978.62</v>
      </c>
      <c r="R3568" s="1011">
        <v>185.49</v>
      </c>
      <c r="S3568" s="1011">
        <v>380.61280896</v>
      </c>
      <c r="T3568" s="1011">
        <v>0</v>
      </c>
      <c r="U3568" s="1011">
        <v>0</v>
      </c>
      <c r="V3568" s="1011">
        <v>185.49</v>
      </c>
      <c r="W3568" s="1011" t="s">
        <v>1575</v>
      </c>
      <c r="X3568" s="1011" t="s">
        <v>1331</v>
      </c>
      <c r="Y3568" s="1011" t="s">
        <v>2362</v>
      </c>
      <c r="AA3568" s="1011" t="s">
        <v>1921</v>
      </c>
      <c r="AB3568" s="1011" t="s">
        <v>140</v>
      </c>
    </row>
    <row r="3569" spans="1:28" x14ac:dyDescent="0.25">
      <c r="A3569" s="1011">
        <v>53755336</v>
      </c>
      <c r="B3569" s="1011" t="s">
        <v>1485</v>
      </c>
      <c r="C3569" s="1011" t="s">
        <v>1326</v>
      </c>
      <c r="D3569" s="1011" t="s">
        <v>1</v>
      </c>
      <c r="E3569" s="1011" t="s">
        <v>135</v>
      </c>
      <c r="F3569" s="1011" t="s">
        <v>38</v>
      </c>
      <c r="G3569" s="1011" t="s">
        <v>38</v>
      </c>
      <c r="H3569" s="1011" t="s">
        <v>104</v>
      </c>
      <c r="I3569" s="1011" t="s">
        <v>1382</v>
      </c>
      <c r="J3569" s="1011" t="s">
        <v>1383</v>
      </c>
      <c r="K3569" s="1011" t="s">
        <v>1329</v>
      </c>
      <c r="L3569" s="1011" t="s">
        <v>47</v>
      </c>
      <c r="M3569" s="1011" t="s">
        <v>198</v>
      </c>
      <c r="N3569" s="1011">
        <v>45</v>
      </c>
      <c r="O3569" s="1011">
        <v>44</v>
      </c>
      <c r="P3569" s="1011">
        <v>1938.67</v>
      </c>
      <c r="Q3569" s="1011">
        <v>879.96</v>
      </c>
      <c r="R3569" s="1011">
        <v>106.2</v>
      </c>
      <c r="S3569" s="1011">
        <v>135.33883599999999</v>
      </c>
      <c r="T3569" s="1011">
        <v>0</v>
      </c>
      <c r="U3569" s="1011">
        <v>0</v>
      </c>
      <c r="V3569" s="1011">
        <v>106.2</v>
      </c>
      <c r="W3569" s="1011" t="s">
        <v>1384</v>
      </c>
      <c r="X3569" s="1011" t="s">
        <v>1331</v>
      </c>
      <c r="Y3569" s="1011" t="s">
        <v>1486</v>
      </c>
      <c r="AA3569" s="1011" t="s">
        <v>1487</v>
      </c>
      <c r="AB3569" s="1011" t="s">
        <v>140</v>
      </c>
    </row>
    <row r="3570" spans="1:28" x14ac:dyDescent="0.25">
      <c r="A3570" s="1011">
        <v>93874147</v>
      </c>
      <c r="B3570" s="1011" t="s">
        <v>2357</v>
      </c>
      <c r="C3570" s="1011" t="s">
        <v>1326</v>
      </c>
      <c r="D3570" s="1011" t="s">
        <v>1</v>
      </c>
      <c r="E3570" s="1011" t="s">
        <v>135</v>
      </c>
      <c r="F3570" s="1011" t="s">
        <v>36</v>
      </c>
      <c r="G3570" s="1011" t="s">
        <v>36</v>
      </c>
      <c r="H3570" s="1011" t="s">
        <v>89</v>
      </c>
      <c r="I3570" s="1011" t="s">
        <v>1359</v>
      </c>
      <c r="J3570" s="1011" t="s">
        <v>1360</v>
      </c>
      <c r="K3570" s="1011" t="s">
        <v>1329</v>
      </c>
      <c r="L3570" s="1011" t="s">
        <v>47</v>
      </c>
      <c r="M3570" s="1011" t="s">
        <v>198</v>
      </c>
      <c r="N3570" s="1011">
        <v>11</v>
      </c>
      <c r="O3570" s="1011">
        <v>11</v>
      </c>
      <c r="P3570" s="1011">
        <v>110</v>
      </c>
      <c r="Q3570" s="1011">
        <v>347.44</v>
      </c>
      <c r="R3570" s="1011">
        <v>46.14</v>
      </c>
      <c r="S3570" s="1011">
        <v>86.182375899999997</v>
      </c>
      <c r="T3570" s="1011">
        <v>0</v>
      </c>
      <c r="U3570" s="1011">
        <v>0</v>
      </c>
      <c r="V3570" s="1011">
        <v>46.14</v>
      </c>
      <c r="W3570" s="1011" t="s">
        <v>1361</v>
      </c>
      <c r="X3570" s="1011" t="s">
        <v>1331</v>
      </c>
      <c r="Y3570" s="1011" t="s">
        <v>2358</v>
      </c>
      <c r="AA3570" s="1011" t="s">
        <v>2359</v>
      </c>
      <c r="AB3570" s="1011" t="s">
        <v>140</v>
      </c>
    </row>
    <row r="3571" spans="1:28" x14ac:dyDescent="0.25">
      <c r="A3571" s="1011">
        <v>93757649</v>
      </c>
      <c r="B3571" s="1011" t="s">
        <v>2482</v>
      </c>
      <c r="C3571" s="1011" t="s">
        <v>1326</v>
      </c>
      <c r="D3571" s="1011" t="s">
        <v>1</v>
      </c>
      <c r="E3571" s="1011" t="s">
        <v>135</v>
      </c>
      <c r="F3571" s="1011" t="s">
        <v>6</v>
      </c>
      <c r="G3571" s="1011" t="s">
        <v>6</v>
      </c>
      <c r="H3571" s="1011" t="s">
        <v>86</v>
      </c>
      <c r="I3571" s="1011" t="s">
        <v>2483</v>
      </c>
      <c r="J3571" s="1011" t="s">
        <v>2484</v>
      </c>
      <c r="K3571" s="1011" t="s">
        <v>1329</v>
      </c>
      <c r="L3571" s="1011" t="s">
        <v>47</v>
      </c>
      <c r="M3571" s="1011" t="s">
        <v>198</v>
      </c>
      <c r="N3571" s="1011">
        <v>29</v>
      </c>
      <c r="O3571" s="1011">
        <v>0</v>
      </c>
      <c r="P3571" s="1011">
        <v>654</v>
      </c>
      <c r="Q3571" s="1011">
        <v>1086.17</v>
      </c>
      <c r="R3571" s="1011">
        <v>163.36000000000001</v>
      </c>
      <c r="S3571" s="1011">
        <v>160.88</v>
      </c>
      <c r="T3571" s="1011">
        <v>0</v>
      </c>
      <c r="U3571" s="1011">
        <v>0</v>
      </c>
      <c r="V3571" s="1011">
        <v>163.36000000000001</v>
      </c>
      <c r="W3571" s="1011" t="s">
        <v>2485</v>
      </c>
      <c r="X3571" s="1011" t="s">
        <v>1331</v>
      </c>
      <c r="Y3571" s="1011" t="s">
        <v>2486</v>
      </c>
      <c r="AA3571" s="1011" t="s">
        <v>2487</v>
      </c>
      <c r="AB3571" s="1011" t="s">
        <v>140</v>
      </c>
    </row>
    <row r="3572" spans="1:28" x14ac:dyDescent="0.25">
      <c r="A3572" s="1011">
        <v>24128670</v>
      </c>
      <c r="B3572" s="1011" t="s">
        <v>1667</v>
      </c>
      <c r="C3572" s="1011" t="s">
        <v>1326</v>
      </c>
      <c r="D3572" s="1011" t="s">
        <v>1</v>
      </c>
      <c r="E3572" s="1011" t="s">
        <v>135</v>
      </c>
      <c r="F3572" s="1011" t="s">
        <v>14</v>
      </c>
      <c r="G3572" s="1011" t="s">
        <v>14</v>
      </c>
      <c r="H3572" s="1011" t="s">
        <v>102</v>
      </c>
      <c r="I3572" s="1011" t="s">
        <v>1668</v>
      </c>
      <c r="J3572" s="1011" t="s">
        <v>1669</v>
      </c>
      <c r="K3572" s="1011" t="s">
        <v>1329</v>
      </c>
      <c r="L3572" s="1011" t="s">
        <v>47</v>
      </c>
      <c r="M3572" s="1011" t="s">
        <v>198</v>
      </c>
      <c r="N3572" s="1011">
        <v>1</v>
      </c>
      <c r="O3572" s="1011">
        <v>0</v>
      </c>
      <c r="P3572" s="1011">
        <v>51.95</v>
      </c>
      <c r="Q3572" s="1011">
        <v>93.65</v>
      </c>
      <c r="R3572" s="1011">
        <v>10.11099954</v>
      </c>
      <c r="S3572" s="1011">
        <v>0</v>
      </c>
      <c r="T3572" s="1011">
        <v>2.1709995399999999</v>
      </c>
      <c r="U3572" s="1011">
        <v>0</v>
      </c>
      <c r="V3572" s="1011">
        <v>7.94</v>
      </c>
      <c r="W3572" s="1011" t="s">
        <v>1670</v>
      </c>
      <c r="X3572" s="1011" t="s">
        <v>1331</v>
      </c>
      <c r="Y3572" s="1011" t="s">
        <v>1671</v>
      </c>
      <c r="Z3572" s="1011" t="s">
        <v>1672</v>
      </c>
      <c r="AA3572" s="1011" t="s">
        <v>1673</v>
      </c>
      <c r="AB3572" s="1011" t="s">
        <v>140</v>
      </c>
    </row>
    <row r="3573" spans="1:28" x14ac:dyDescent="0.25">
      <c r="A3573" s="1011">
        <v>4179792</v>
      </c>
      <c r="B3573" s="1011" t="s">
        <v>1890</v>
      </c>
      <c r="C3573" s="1011" t="s">
        <v>1326</v>
      </c>
      <c r="D3573" s="1011" t="s">
        <v>1</v>
      </c>
      <c r="E3573" s="1011" t="s">
        <v>135</v>
      </c>
      <c r="F3573" s="1011" t="s">
        <v>69</v>
      </c>
      <c r="G3573" s="1011" t="s">
        <v>69</v>
      </c>
      <c r="H3573" s="1011" t="s">
        <v>102</v>
      </c>
      <c r="I3573" s="1011" t="s">
        <v>1891</v>
      </c>
      <c r="J3573" s="1011" t="s">
        <v>1892</v>
      </c>
      <c r="K3573" s="1011" t="s">
        <v>1329</v>
      </c>
      <c r="L3573" s="1011" t="s">
        <v>47</v>
      </c>
      <c r="M3573" s="1011" t="s">
        <v>198</v>
      </c>
      <c r="N3573" s="1011">
        <v>60.249499999999998</v>
      </c>
      <c r="O3573" s="1011">
        <v>54.249499999999998</v>
      </c>
      <c r="P3573" s="1011">
        <v>641.11</v>
      </c>
      <c r="Q3573" s="1011">
        <v>2061.1799999999998</v>
      </c>
      <c r="R3573" s="1011">
        <v>290.83</v>
      </c>
      <c r="S3573" s="1011">
        <v>897.08114136999995</v>
      </c>
      <c r="T3573" s="1011">
        <v>0</v>
      </c>
      <c r="U3573" s="1011">
        <v>0</v>
      </c>
      <c r="V3573" s="1011">
        <v>290.83</v>
      </c>
      <c r="W3573" s="1011" t="s">
        <v>1893</v>
      </c>
      <c r="X3573" s="1011" t="s">
        <v>1331</v>
      </c>
      <c r="Y3573" s="1011" t="s">
        <v>1894</v>
      </c>
      <c r="AA3573" s="1011" t="s">
        <v>1895</v>
      </c>
      <c r="AB3573" s="1011" t="s">
        <v>140</v>
      </c>
    </row>
    <row r="3574" spans="1:28" x14ac:dyDescent="0.25">
      <c r="A3574" s="1011">
        <v>13768593</v>
      </c>
      <c r="B3574" s="1011" t="s">
        <v>2132</v>
      </c>
      <c r="C3574" s="1011" t="s">
        <v>1326</v>
      </c>
      <c r="D3574" s="1011" t="s">
        <v>1</v>
      </c>
      <c r="E3574" s="1011" t="s">
        <v>135</v>
      </c>
      <c r="F3574" s="1011" t="s">
        <v>6</v>
      </c>
      <c r="G3574" s="1011" t="s">
        <v>6</v>
      </c>
      <c r="H3574" s="1011" t="s">
        <v>104</v>
      </c>
      <c r="I3574" s="1011" t="s">
        <v>2133</v>
      </c>
      <c r="J3574" s="1011" t="s">
        <v>1703</v>
      </c>
      <c r="K3574" s="1011" t="s">
        <v>1329</v>
      </c>
      <c r="L3574" s="1011" t="s">
        <v>47</v>
      </c>
      <c r="M3574" s="1011" t="s">
        <v>198</v>
      </c>
      <c r="N3574" s="1011">
        <v>11</v>
      </c>
      <c r="O3574" s="1011">
        <v>9</v>
      </c>
      <c r="P3574" s="1011">
        <v>503.3</v>
      </c>
      <c r="Q3574" s="1011">
        <v>286.31</v>
      </c>
      <c r="R3574" s="1011">
        <v>59.71</v>
      </c>
      <c r="S3574" s="1011">
        <v>39.763671109999997</v>
      </c>
      <c r="T3574" s="1011">
        <v>0</v>
      </c>
      <c r="U3574" s="1011">
        <v>0</v>
      </c>
      <c r="V3574" s="1011">
        <v>59.71</v>
      </c>
      <c r="W3574" s="1011" t="s">
        <v>1704</v>
      </c>
      <c r="X3574" s="1011" t="s">
        <v>1331</v>
      </c>
      <c r="Y3574" s="1011" t="s">
        <v>2134</v>
      </c>
      <c r="AA3574" s="1011" t="s">
        <v>2135</v>
      </c>
      <c r="AB3574" s="1011" t="s">
        <v>140</v>
      </c>
    </row>
    <row r="3575" spans="1:28" x14ac:dyDescent="0.25">
      <c r="A3575" s="1011">
        <v>24166571</v>
      </c>
      <c r="B3575" s="1011" t="s">
        <v>2381</v>
      </c>
      <c r="C3575" s="1011" t="s">
        <v>1326</v>
      </c>
      <c r="D3575" s="1011" t="s">
        <v>1</v>
      </c>
      <c r="E3575" s="1011" t="s">
        <v>135</v>
      </c>
      <c r="F3575" s="1011" t="s">
        <v>0</v>
      </c>
      <c r="G3575" s="1011" t="s">
        <v>0</v>
      </c>
      <c r="H3575" s="1011" t="s">
        <v>86</v>
      </c>
      <c r="I3575" s="1011" t="s">
        <v>2382</v>
      </c>
      <c r="J3575" s="1011" t="s">
        <v>1499</v>
      </c>
      <c r="K3575" s="1011" t="s">
        <v>1329</v>
      </c>
      <c r="L3575" s="1011" t="s">
        <v>47</v>
      </c>
      <c r="M3575" s="1011" t="s">
        <v>198</v>
      </c>
      <c r="N3575" s="1011">
        <v>14</v>
      </c>
      <c r="O3575" s="1011">
        <v>0</v>
      </c>
      <c r="P3575" s="1011">
        <v>140</v>
      </c>
      <c r="Q3575" s="1011">
        <v>246.78</v>
      </c>
      <c r="R3575" s="1011">
        <v>46.38</v>
      </c>
      <c r="S3575" s="1011">
        <v>42.042824539999998</v>
      </c>
      <c r="T3575" s="1011">
        <v>0</v>
      </c>
      <c r="U3575" s="1011">
        <v>0</v>
      </c>
      <c r="V3575" s="1011">
        <v>46.38</v>
      </c>
      <c r="W3575" s="1011" t="s">
        <v>1361</v>
      </c>
      <c r="X3575" s="1011" t="s">
        <v>1331</v>
      </c>
      <c r="Y3575" s="1011" t="s">
        <v>2383</v>
      </c>
      <c r="AA3575" s="1011" t="s">
        <v>2384</v>
      </c>
      <c r="AB3575" s="1011" t="s">
        <v>140</v>
      </c>
    </row>
    <row r="3576" spans="1:28" x14ac:dyDescent="0.25">
      <c r="A3576" s="1011">
        <v>3757986</v>
      </c>
      <c r="B3576" s="1011" t="s">
        <v>2104</v>
      </c>
      <c r="C3576" s="1011" t="s">
        <v>1326</v>
      </c>
      <c r="D3576" s="1011" t="s">
        <v>1</v>
      </c>
      <c r="E3576" s="1011" t="s">
        <v>135</v>
      </c>
      <c r="F3576" s="1011" t="s">
        <v>20</v>
      </c>
      <c r="G3576" s="1011" t="s">
        <v>20</v>
      </c>
      <c r="H3576" s="1011" t="s">
        <v>102</v>
      </c>
      <c r="I3576" s="1011" t="s">
        <v>2105</v>
      </c>
      <c r="J3576" s="1011" t="s">
        <v>2106</v>
      </c>
      <c r="K3576" s="1011" t="s">
        <v>1329</v>
      </c>
      <c r="L3576" s="1011" t="s">
        <v>47</v>
      </c>
      <c r="M3576" s="1011" t="s">
        <v>198</v>
      </c>
      <c r="N3576" s="1011">
        <v>4</v>
      </c>
      <c r="O3576" s="1011">
        <v>3</v>
      </c>
      <c r="P3576" s="1011">
        <v>136.35</v>
      </c>
      <c r="Q3576" s="1011">
        <v>233.78</v>
      </c>
      <c r="R3576" s="1011">
        <v>24.44192365</v>
      </c>
      <c r="S3576" s="1011">
        <v>23.66258736</v>
      </c>
      <c r="T3576" s="1011">
        <v>1.9419236499999999</v>
      </c>
      <c r="U3576" s="1011">
        <v>0</v>
      </c>
      <c r="V3576" s="1011">
        <v>22.5</v>
      </c>
      <c r="W3576" s="1011" t="s">
        <v>1869</v>
      </c>
      <c r="X3576" s="1011" t="s">
        <v>1331</v>
      </c>
      <c r="Y3576" s="1011" t="s">
        <v>2107</v>
      </c>
      <c r="AA3576" s="1011" t="s">
        <v>2108</v>
      </c>
      <c r="AB3576" s="1011" t="s">
        <v>140</v>
      </c>
    </row>
    <row r="3577" spans="1:28" x14ac:dyDescent="0.25">
      <c r="A3577" s="1011">
        <v>13942362</v>
      </c>
      <c r="B3577" s="1011" t="s">
        <v>1713</v>
      </c>
      <c r="C3577" s="1011" t="s">
        <v>1326</v>
      </c>
      <c r="D3577" s="1011" t="s">
        <v>1</v>
      </c>
      <c r="E3577" s="1011" t="s">
        <v>135</v>
      </c>
      <c r="F3577" s="1011" t="s">
        <v>38</v>
      </c>
      <c r="G3577" s="1011" t="s">
        <v>38</v>
      </c>
      <c r="H3577" s="1011" t="s">
        <v>1394</v>
      </c>
      <c r="I3577" s="1011" t="s">
        <v>1388</v>
      </c>
      <c r="J3577" s="1011" t="s">
        <v>1389</v>
      </c>
      <c r="K3577" s="1011" t="s">
        <v>1329</v>
      </c>
      <c r="L3577" s="1011" t="s">
        <v>47</v>
      </c>
      <c r="M3577" s="1011" t="s">
        <v>198</v>
      </c>
      <c r="N3577" s="1011">
        <v>0</v>
      </c>
      <c r="O3577" s="1011">
        <v>0</v>
      </c>
      <c r="P3577" s="1011">
        <v>0</v>
      </c>
      <c r="Q3577" s="1011">
        <v>0</v>
      </c>
      <c r="R3577" s="1011">
        <v>0</v>
      </c>
      <c r="S3577" s="1011">
        <v>0</v>
      </c>
      <c r="T3577" s="1011">
        <v>0</v>
      </c>
      <c r="U3577" s="1011">
        <v>0</v>
      </c>
      <c r="V3577" s="1011">
        <v>0</v>
      </c>
      <c r="W3577" s="1011" t="s">
        <v>1390</v>
      </c>
      <c r="X3577" s="1011" t="s">
        <v>1331</v>
      </c>
      <c r="Y3577" s="1011" t="s">
        <v>1391</v>
      </c>
      <c r="AA3577" s="1011" t="s">
        <v>1392</v>
      </c>
      <c r="AB3577" s="1011" t="s">
        <v>140</v>
      </c>
    </row>
    <row r="3578" spans="1:28" x14ac:dyDescent="0.25">
      <c r="A3578" s="1011">
        <v>54044805</v>
      </c>
      <c r="B3578" s="1011" t="s">
        <v>1857</v>
      </c>
      <c r="C3578" s="1011" t="s">
        <v>1326</v>
      </c>
      <c r="D3578" s="1011" t="s">
        <v>113</v>
      </c>
      <c r="E3578" s="1011" t="s">
        <v>135</v>
      </c>
      <c r="F3578" s="1011" t="s">
        <v>267</v>
      </c>
      <c r="G3578" s="1011" t="s">
        <v>1687</v>
      </c>
      <c r="H3578" s="1011" t="s">
        <v>104</v>
      </c>
      <c r="I3578" s="1011" t="s">
        <v>1858</v>
      </c>
      <c r="J3578" s="1011" t="s">
        <v>1859</v>
      </c>
      <c r="K3578" s="1011" t="s">
        <v>1329</v>
      </c>
      <c r="L3578" s="1011" t="s">
        <v>47</v>
      </c>
      <c r="M3578" s="1011" t="s">
        <v>198</v>
      </c>
      <c r="N3578" s="1011">
        <v>9</v>
      </c>
      <c r="O3578" s="1011">
        <v>3</v>
      </c>
      <c r="P3578" s="1011">
        <v>216.25</v>
      </c>
      <c r="Q3578" s="1011">
        <v>354.34</v>
      </c>
      <c r="R3578" s="1011">
        <v>52.42</v>
      </c>
      <c r="S3578" s="1011">
        <v>21.395019560000001</v>
      </c>
      <c r="T3578" s="1011">
        <v>0</v>
      </c>
      <c r="U3578" s="1011">
        <v>0</v>
      </c>
      <c r="V3578" s="1011">
        <v>52.42</v>
      </c>
      <c r="W3578" s="1011" t="s">
        <v>1860</v>
      </c>
      <c r="X3578" s="1011" t="s">
        <v>1331</v>
      </c>
      <c r="Y3578" s="1011" t="s">
        <v>1861</v>
      </c>
      <c r="AA3578" s="1011" t="s">
        <v>1862</v>
      </c>
      <c r="AB3578" s="1011" t="s">
        <v>140</v>
      </c>
    </row>
    <row r="3579" spans="1:28" x14ac:dyDescent="0.25">
      <c r="A3579" s="1011">
        <v>74055294</v>
      </c>
      <c r="B3579" s="1011" t="s">
        <v>1640</v>
      </c>
      <c r="C3579" s="1011" t="s">
        <v>1326</v>
      </c>
      <c r="D3579" s="1011" t="s">
        <v>1</v>
      </c>
      <c r="E3579" s="1011" t="s">
        <v>135</v>
      </c>
      <c r="F3579" s="1011" t="s">
        <v>36</v>
      </c>
      <c r="G3579" s="1011" t="s">
        <v>36</v>
      </c>
      <c r="H3579" s="1011" t="s">
        <v>94</v>
      </c>
      <c r="I3579" s="1011" t="s">
        <v>1641</v>
      </c>
      <c r="J3579" s="1011" t="s">
        <v>1642</v>
      </c>
      <c r="K3579" s="1011" t="s">
        <v>1329</v>
      </c>
      <c r="L3579" s="1011" t="s">
        <v>47</v>
      </c>
      <c r="M3579" s="1011" t="s">
        <v>198</v>
      </c>
      <c r="N3579" s="1011">
        <v>63</v>
      </c>
      <c r="O3579" s="1011">
        <v>59</v>
      </c>
      <c r="P3579" s="1011">
        <v>1640</v>
      </c>
      <c r="Q3579" s="1011">
        <v>2418.98</v>
      </c>
      <c r="R3579" s="1011">
        <v>422.45</v>
      </c>
      <c r="S3579" s="1011">
        <v>192.9689329</v>
      </c>
      <c r="T3579" s="1011">
        <v>0</v>
      </c>
      <c r="U3579" s="1011">
        <v>0</v>
      </c>
      <c r="V3579" s="1011">
        <v>422.45</v>
      </c>
      <c r="W3579" s="1011" t="s">
        <v>1643</v>
      </c>
      <c r="X3579" s="1011" t="s">
        <v>1331</v>
      </c>
      <c r="Y3579" s="1011" t="s">
        <v>1644</v>
      </c>
      <c r="AA3579" s="1011" t="s">
        <v>1645</v>
      </c>
      <c r="AB3579" s="1011" t="s">
        <v>140</v>
      </c>
    </row>
    <row r="3580" spans="1:28" x14ac:dyDescent="0.25">
      <c r="A3580" s="1011">
        <v>83764498</v>
      </c>
      <c r="B3580" s="1011" t="s">
        <v>1572</v>
      </c>
      <c r="C3580" s="1011" t="s">
        <v>1326</v>
      </c>
      <c r="D3580" s="1011" t="s">
        <v>1</v>
      </c>
      <c r="E3580" s="1011" t="s">
        <v>135</v>
      </c>
      <c r="F3580" s="1011" t="s">
        <v>34</v>
      </c>
      <c r="G3580" s="1011" t="s">
        <v>34</v>
      </c>
      <c r="H3580" s="1011" t="s">
        <v>104</v>
      </c>
      <c r="I3580" s="1011" t="s">
        <v>1573</v>
      </c>
      <c r="J3580" s="1011" t="s">
        <v>1574</v>
      </c>
      <c r="K3580" s="1011" t="s">
        <v>1329</v>
      </c>
      <c r="L3580" s="1011" t="s">
        <v>47</v>
      </c>
      <c r="M3580" s="1011" t="s">
        <v>198</v>
      </c>
      <c r="N3580" s="1011">
        <v>3</v>
      </c>
      <c r="O3580" s="1011">
        <v>2</v>
      </c>
      <c r="P3580" s="1011">
        <v>125.91</v>
      </c>
      <c r="Q3580" s="1011">
        <v>152.63999999999999</v>
      </c>
      <c r="R3580" s="1011">
        <v>20.076958659999999</v>
      </c>
      <c r="S3580" s="1011">
        <v>8.2199291900000002</v>
      </c>
      <c r="T3580" s="1011">
        <v>24.556958659999999</v>
      </c>
      <c r="U3580" s="1011">
        <v>0</v>
      </c>
      <c r="V3580" s="1011">
        <v>21.05</v>
      </c>
      <c r="W3580" s="1011" t="s">
        <v>1575</v>
      </c>
      <c r="X3580" s="1011" t="s">
        <v>1331</v>
      </c>
      <c r="Y3580" s="1011" t="s">
        <v>1576</v>
      </c>
      <c r="AA3580" s="1011" t="s">
        <v>1577</v>
      </c>
      <c r="AB3580" s="1011" t="s">
        <v>140</v>
      </c>
    </row>
    <row r="3581" spans="1:28" x14ac:dyDescent="0.25">
      <c r="A3581" s="1011">
        <v>14152664</v>
      </c>
      <c r="B3581" s="1011" t="s">
        <v>1815</v>
      </c>
      <c r="C3581" s="1011" t="s">
        <v>1326</v>
      </c>
      <c r="D3581" s="1011" t="s">
        <v>1</v>
      </c>
      <c r="E3581" s="1011" t="s">
        <v>135</v>
      </c>
      <c r="F3581" s="1011" t="s">
        <v>38</v>
      </c>
      <c r="G3581" s="1011" t="s">
        <v>38</v>
      </c>
      <c r="H3581" s="1011" t="s">
        <v>91</v>
      </c>
      <c r="I3581" s="1011" t="s">
        <v>1816</v>
      </c>
      <c r="J3581" s="1011" t="s">
        <v>1817</v>
      </c>
      <c r="K3581" s="1011" t="s">
        <v>1329</v>
      </c>
      <c r="L3581" s="1011" t="s">
        <v>47</v>
      </c>
      <c r="M3581" s="1011" t="s">
        <v>198</v>
      </c>
      <c r="N3581" s="1011">
        <v>8</v>
      </c>
      <c r="O3581" s="1011">
        <v>4</v>
      </c>
      <c r="P3581" s="1011">
        <v>195.2</v>
      </c>
      <c r="Q3581" s="1011">
        <v>638.54</v>
      </c>
      <c r="R3581" s="1011">
        <v>83.22</v>
      </c>
      <c r="S3581" s="1011">
        <v>32.799999999999997</v>
      </c>
      <c r="T3581" s="1011">
        <v>0</v>
      </c>
      <c r="U3581" s="1011">
        <v>0</v>
      </c>
      <c r="V3581" s="1011">
        <v>83.22</v>
      </c>
      <c r="W3581" s="1011" t="s">
        <v>1818</v>
      </c>
      <c r="X3581" s="1011" t="s">
        <v>1331</v>
      </c>
      <c r="Y3581" s="1011" t="s">
        <v>1819</v>
      </c>
      <c r="AA3581" s="1011" t="s">
        <v>1820</v>
      </c>
      <c r="AB3581" s="1011" t="s">
        <v>140</v>
      </c>
    </row>
    <row r="3582" spans="1:28" x14ac:dyDescent="0.25">
      <c r="A3582" s="1011">
        <v>63770606</v>
      </c>
      <c r="B3582" s="1011" t="s">
        <v>2426</v>
      </c>
      <c r="C3582" s="1011" t="s">
        <v>1326</v>
      </c>
      <c r="D3582" s="1011" t="s">
        <v>1</v>
      </c>
      <c r="E3582" s="1011" t="s">
        <v>135</v>
      </c>
      <c r="F3582" s="1011" t="s">
        <v>36</v>
      </c>
      <c r="G3582" s="1011" t="s">
        <v>36</v>
      </c>
      <c r="H3582" s="1011" t="s">
        <v>94</v>
      </c>
      <c r="I3582" s="1011" t="s">
        <v>2427</v>
      </c>
      <c r="J3582" s="1011" t="s">
        <v>2428</v>
      </c>
      <c r="K3582" s="1011" t="s">
        <v>1329</v>
      </c>
      <c r="L3582" s="1011" t="s">
        <v>47</v>
      </c>
      <c r="M3582" s="1011" t="s">
        <v>198</v>
      </c>
      <c r="N3582" s="1011">
        <v>45</v>
      </c>
      <c r="O3582" s="1011">
        <v>45</v>
      </c>
      <c r="P3582" s="1011">
        <v>1980</v>
      </c>
      <c r="Q3582" s="1011">
        <v>1235.52</v>
      </c>
      <c r="R3582" s="1011">
        <v>251.15</v>
      </c>
      <c r="S3582" s="1011">
        <v>146.23916702</v>
      </c>
      <c r="T3582" s="1011">
        <v>0</v>
      </c>
      <c r="U3582" s="1011">
        <v>0</v>
      </c>
      <c r="V3582" s="1011">
        <v>251.15</v>
      </c>
      <c r="W3582" s="1011" t="s">
        <v>2429</v>
      </c>
      <c r="X3582" s="1011" t="s">
        <v>2430</v>
      </c>
      <c r="Y3582" s="1011" t="s">
        <v>2431</v>
      </c>
      <c r="AA3582" s="1011" t="s">
        <v>2432</v>
      </c>
      <c r="AB3582" s="1011" t="s">
        <v>140</v>
      </c>
    </row>
    <row r="3583" spans="1:28" x14ac:dyDescent="0.25">
      <c r="A3583" s="1011">
        <v>44047363</v>
      </c>
      <c r="B3583" s="1011" t="s">
        <v>2339</v>
      </c>
      <c r="C3583" s="1011" t="s">
        <v>1326</v>
      </c>
      <c r="D3583" s="1011" t="s">
        <v>1</v>
      </c>
      <c r="E3583" s="1011" t="s">
        <v>135</v>
      </c>
      <c r="F3583" s="1011" t="s">
        <v>9</v>
      </c>
      <c r="G3583" s="1011" t="s">
        <v>9</v>
      </c>
      <c r="H3583" s="1011" t="s">
        <v>98</v>
      </c>
      <c r="I3583" s="1011" t="s">
        <v>2340</v>
      </c>
      <c r="J3583" s="1011" t="s">
        <v>2341</v>
      </c>
      <c r="K3583" s="1011" t="s">
        <v>1329</v>
      </c>
      <c r="L3583" s="1011" t="s">
        <v>47</v>
      </c>
      <c r="M3583" s="1011" t="s">
        <v>198</v>
      </c>
      <c r="N3583" s="1011">
        <v>14.25</v>
      </c>
      <c r="O3583" s="1011">
        <v>13.25</v>
      </c>
      <c r="P3583" s="1011">
        <v>281</v>
      </c>
      <c r="Q3583" s="1011">
        <v>463.6</v>
      </c>
      <c r="R3583" s="1011">
        <v>161.22999999999999</v>
      </c>
      <c r="S3583" s="1011">
        <v>57.505709750000001</v>
      </c>
      <c r="T3583" s="1011">
        <v>0</v>
      </c>
      <c r="U3583" s="1011">
        <v>0</v>
      </c>
      <c r="V3583" s="1011">
        <v>161.22999999999999</v>
      </c>
      <c r="W3583" s="1011" t="s">
        <v>2342</v>
      </c>
      <c r="X3583" s="1011" t="s">
        <v>1331</v>
      </c>
      <c r="Y3583" s="1011" t="s">
        <v>2343</v>
      </c>
      <c r="AA3583" s="1011" t="s">
        <v>2344</v>
      </c>
      <c r="AB3583" s="1011" t="s">
        <v>140</v>
      </c>
    </row>
    <row r="3584" spans="1:28" x14ac:dyDescent="0.25">
      <c r="A3584" s="1011">
        <v>4232021</v>
      </c>
      <c r="B3584" s="1011" t="s">
        <v>1932</v>
      </c>
      <c r="C3584" s="1011" t="s">
        <v>1326</v>
      </c>
      <c r="D3584" s="1011" t="s">
        <v>1</v>
      </c>
      <c r="E3584" s="1011" t="s">
        <v>135</v>
      </c>
      <c r="F3584" s="1011" t="s">
        <v>34</v>
      </c>
      <c r="G3584" s="1011" t="s">
        <v>34</v>
      </c>
      <c r="H3584" s="1011" t="s">
        <v>101</v>
      </c>
      <c r="I3584" s="1011" t="s">
        <v>1933</v>
      </c>
      <c r="J3584" s="1011" t="s">
        <v>1934</v>
      </c>
      <c r="K3584" s="1011" t="s">
        <v>1329</v>
      </c>
      <c r="L3584" s="1011" t="s">
        <v>47</v>
      </c>
      <c r="M3584" s="1011" t="s">
        <v>198</v>
      </c>
      <c r="N3584" s="1011">
        <v>15</v>
      </c>
      <c r="O3584" s="1011">
        <v>9</v>
      </c>
      <c r="P3584" s="1011">
        <v>394.5</v>
      </c>
      <c r="Q3584" s="1011">
        <v>564.64</v>
      </c>
      <c r="R3584" s="1011">
        <v>77.3</v>
      </c>
      <c r="S3584" s="1011">
        <v>109.4505971</v>
      </c>
      <c r="T3584" s="1011">
        <v>0</v>
      </c>
      <c r="U3584" s="1011">
        <v>0</v>
      </c>
      <c r="V3584" s="1011">
        <v>77.3</v>
      </c>
      <c r="W3584" s="1011" t="s">
        <v>1935</v>
      </c>
      <c r="X3584" s="1011" t="s">
        <v>1331</v>
      </c>
      <c r="Y3584" s="1011" t="s">
        <v>1936</v>
      </c>
      <c r="AA3584" s="1011" t="s">
        <v>1399</v>
      </c>
      <c r="AB3584" s="1011" t="s">
        <v>140</v>
      </c>
    </row>
    <row r="3585" spans="1:28" x14ac:dyDescent="0.25">
      <c r="A3585" s="1011">
        <v>43796705</v>
      </c>
      <c r="B3585" s="1011" t="s">
        <v>1809</v>
      </c>
      <c r="C3585" s="1011" t="s">
        <v>1326</v>
      </c>
      <c r="D3585" s="1011" t="s">
        <v>1</v>
      </c>
      <c r="E3585" s="1011" t="s">
        <v>135</v>
      </c>
      <c r="F3585" s="1011" t="s">
        <v>6</v>
      </c>
      <c r="G3585" s="1011" t="s">
        <v>6</v>
      </c>
      <c r="H3585" s="1011" t="s">
        <v>1394</v>
      </c>
      <c r="I3585" s="1011" t="s">
        <v>1810</v>
      </c>
      <c r="J3585" s="1011" t="s">
        <v>1811</v>
      </c>
      <c r="K3585" s="1011" t="s">
        <v>1329</v>
      </c>
      <c r="L3585" s="1011" t="s">
        <v>47</v>
      </c>
      <c r="M3585" s="1011" t="s">
        <v>198</v>
      </c>
      <c r="N3585" s="1011">
        <v>0</v>
      </c>
      <c r="O3585" s="1011">
        <v>0</v>
      </c>
      <c r="P3585" s="1011">
        <v>0</v>
      </c>
      <c r="Q3585" s="1011">
        <v>0</v>
      </c>
      <c r="R3585" s="1011">
        <v>0</v>
      </c>
      <c r="S3585" s="1011">
        <v>0</v>
      </c>
      <c r="T3585" s="1011">
        <v>0</v>
      </c>
      <c r="U3585" s="1011">
        <v>0</v>
      </c>
      <c r="V3585" s="1011">
        <v>0</v>
      </c>
      <c r="W3585" s="1011" t="s">
        <v>1812</v>
      </c>
      <c r="X3585" s="1011" t="s">
        <v>1331</v>
      </c>
      <c r="Y3585" s="1011" t="s">
        <v>1813</v>
      </c>
      <c r="AA3585" s="1011" t="s">
        <v>1814</v>
      </c>
      <c r="AB3585" s="1011" t="s">
        <v>140</v>
      </c>
    </row>
    <row r="3586" spans="1:28" x14ac:dyDescent="0.25">
      <c r="A3586" s="1011">
        <v>34153841</v>
      </c>
      <c r="B3586" s="1011" t="s">
        <v>2326</v>
      </c>
      <c r="C3586" s="1011" t="s">
        <v>1326</v>
      </c>
      <c r="D3586" s="1011" t="s">
        <v>1</v>
      </c>
      <c r="E3586" s="1011" t="s">
        <v>135</v>
      </c>
      <c r="F3586" s="1011" t="s">
        <v>34</v>
      </c>
      <c r="G3586" s="1011" t="s">
        <v>34</v>
      </c>
      <c r="H3586" s="1011" t="s">
        <v>92</v>
      </c>
      <c r="I3586" s="1011" t="s">
        <v>2327</v>
      </c>
      <c r="J3586" s="1011" t="s">
        <v>2328</v>
      </c>
      <c r="K3586" s="1011" t="s">
        <v>1329</v>
      </c>
      <c r="L3586" s="1011" t="s">
        <v>47</v>
      </c>
      <c r="M3586" s="1011" t="s">
        <v>198</v>
      </c>
      <c r="N3586" s="1011">
        <v>0.66659999999999997</v>
      </c>
      <c r="O3586" s="1011">
        <v>0.66659999999999997</v>
      </c>
      <c r="P3586" s="1011">
        <v>15.34</v>
      </c>
      <c r="Q3586" s="1011">
        <v>25.86</v>
      </c>
      <c r="R3586" s="1011">
        <v>6.42</v>
      </c>
      <c r="S3586" s="1011">
        <v>5.5499428499999999</v>
      </c>
      <c r="T3586" s="1011">
        <v>0</v>
      </c>
      <c r="U3586" s="1011">
        <v>0</v>
      </c>
      <c r="V3586" s="1011">
        <v>6.42</v>
      </c>
      <c r="W3586" s="1011" t="s">
        <v>2329</v>
      </c>
      <c r="X3586" s="1011" t="s">
        <v>1331</v>
      </c>
      <c r="Y3586" s="1011" t="s">
        <v>2330</v>
      </c>
      <c r="AA3586" s="1011" t="s">
        <v>2331</v>
      </c>
      <c r="AB3586" s="1011" t="s">
        <v>140</v>
      </c>
    </row>
    <row r="3587" spans="1:28" x14ac:dyDescent="0.25">
      <c r="A3587" s="1011">
        <v>33770868</v>
      </c>
      <c r="B3587" s="1011" t="s">
        <v>2136</v>
      </c>
      <c r="C3587" s="1011" t="s">
        <v>1326</v>
      </c>
      <c r="D3587" s="1011" t="s">
        <v>1</v>
      </c>
      <c r="E3587" s="1011" t="s">
        <v>135</v>
      </c>
      <c r="F3587" s="1011" t="s">
        <v>20</v>
      </c>
      <c r="G3587" s="1011" t="s">
        <v>20</v>
      </c>
      <c r="H3587" s="1011" t="s">
        <v>529</v>
      </c>
      <c r="I3587" s="1011" t="s">
        <v>1656</v>
      </c>
      <c r="J3587" s="1011" t="s">
        <v>1657</v>
      </c>
      <c r="K3587" s="1011" t="s">
        <v>1329</v>
      </c>
      <c r="L3587" s="1011" t="s">
        <v>47</v>
      </c>
      <c r="M3587" s="1011" t="s">
        <v>198</v>
      </c>
      <c r="N3587" s="1011">
        <v>3</v>
      </c>
      <c r="O3587" s="1011">
        <v>1</v>
      </c>
      <c r="P3587" s="1011">
        <v>190.4</v>
      </c>
      <c r="Q3587" s="1011">
        <v>1042.4100000000001</v>
      </c>
      <c r="R3587" s="1011">
        <v>69.349999999999994</v>
      </c>
      <c r="S3587" s="1011">
        <v>27.147465929999999</v>
      </c>
      <c r="T3587" s="1011">
        <v>0</v>
      </c>
      <c r="U3587" s="1011">
        <v>0</v>
      </c>
      <c r="V3587" s="1011">
        <v>69.349999999999994</v>
      </c>
      <c r="W3587" s="1011" t="s">
        <v>1658</v>
      </c>
      <c r="X3587" s="1011" t="s">
        <v>1331</v>
      </c>
      <c r="Y3587" s="1011" t="s">
        <v>2137</v>
      </c>
      <c r="AA3587" s="1011" t="s">
        <v>2138</v>
      </c>
      <c r="AB3587" s="1011" t="s">
        <v>140</v>
      </c>
    </row>
    <row r="3588" spans="1:28" x14ac:dyDescent="0.25">
      <c r="A3588" s="1011">
        <v>13942362</v>
      </c>
      <c r="B3588" s="1011" t="s">
        <v>1713</v>
      </c>
      <c r="C3588" s="1011" t="s">
        <v>1326</v>
      </c>
      <c r="D3588" s="1011" t="s">
        <v>1</v>
      </c>
      <c r="E3588" s="1011" t="s">
        <v>135</v>
      </c>
      <c r="F3588" s="1011" t="s">
        <v>38</v>
      </c>
      <c r="G3588" s="1011" t="s">
        <v>38</v>
      </c>
      <c r="H3588" s="1011" t="s">
        <v>101</v>
      </c>
      <c r="I3588" s="1011" t="s">
        <v>1388</v>
      </c>
      <c r="J3588" s="1011" t="s">
        <v>1389</v>
      </c>
      <c r="K3588" s="1011" t="s">
        <v>1329</v>
      </c>
      <c r="L3588" s="1011" t="s">
        <v>47</v>
      </c>
      <c r="M3588" s="1011" t="s">
        <v>198</v>
      </c>
      <c r="N3588" s="1011">
        <v>4</v>
      </c>
      <c r="O3588" s="1011">
        <v>0</v>
      </c>
      <c r="P3588" s="1011">
        <v>175.52</v>
      </c>
      <c r="Q3588" s="1011">
        <v>148.36000000000001</v>
      </c>
      <c r="R3588" s="1011">
        <v>19.399999999999999</v>
      </c>
      <c r="S3588" s="1011">
        <v>9.1561599999999999</v>
      </c>
      <c r="T3588" s="1011">
        <v>0</v>
      </c>
      <c r="U3588" s="1011">
        <v>0</v>
      </c>
      <c r="V3588" s="1011">
        <v>19.399999999999999</v>
      </c>
      <c r="W3588" s="1011" t="s">
        <v>1390</v>
      </c>
      <c r="X3588" s="1011" t="s">
        <v>1331</v>
      </c>
      <c r="Y3588" s="1011" t="s">
        <v>1391</v>
      </c>
      <c r="AA3588" s="1011" t="s">
        <v>1392</v>
      </c>
      <c r="AB3588" s="1011" t="s">
        <v>140</v>
      </c>
    </row>
    <row r="3589" spans="1:28" x14ac:dyDescent="0.25">
      <c r="A3589" s="1011">
        <v>3978095</v>
      </c>
      <c r="B3589" s="1011" t="s">
        <v>1838</v>
      </c>
      <c r="C3589" s="1011" t="s">
        <v>1326</v>
      </c>
      <c r="D3589" s="1011" t="s">
        <v>1</v>
      </c>
      <c r="E3589" s="1011" t="s">
        <v>135</v>
      </c>
      <c r="F3589" s="1011" t="s">
        <v>34</v>
      </c>
      <c r="G3589" s="1011" t="s">
        <v>34</v>
      </c>
      <c r="H3589" s="1011" t="s">
        <v>95</v>
      </c>
      <c r="I3589" s="1011" t="s">
        <v>1620</v>
      </c>
      <c r="J3589" s="1011" t="s">
        <v>1621</v>
      </c>
      <c r="K3589" s="1011" t="s">
        <v>1329</v>
      </c>
      <c r="L3589" s="1011" t="s">
        <v>47</v>
      </c>
      <c r="M3589" s="1011" t="s">
        <v>198</v>
      </c>
      <c r="N3589" s="1011">
        <v>1056.2583999999999</v>
      </c>
      <c r="O3589" s="1011">
        <v>835.05840000000001</v>
      </c>
      <c r="P3589" s="1011">
        <v>15580.48</v>
      </c>
      <c r="Q3589" s="1011">
        <v>53088.11</v>
      </c>
      <c r="R3589" s="1011">
        <v>-12167.31261148</v>
      </c>
      <c r="S3589" s="1011">
        <v>26513.421218449999</v>
      </c>
      <c r="T3589" s="1011">
        <v>-6.2611479999999997E-2</v>
      </c>
      <c r="U3589" s="1011">
        <v>19740.400000000001</v>
      </c>
      <c r="V3589" s="1011">
        <v>7573.15</v>
      </c>
      <c r="W3589" s="1011" t="s">
        <v>1622</v>
      </c>
      <c r="X3589" s="1011" t="s">
        <v>1331</v>
      </c>
      <c r="Y3589" s="1011" t="s">
        <v>1839</v>
      </c>
      <c r="AA3589" s="1011" t="s">
        <v>1840</v>
      </c>
      <c r="AB3589" s="1011" t="s">
        <v>140</v>
      </c>
    </row>
    <row r="3590" spans="1:28" x14ac:dyDescent="0.25">
      <c r="A3590" s="1011">
        <v>4274296</v>
      </c>
      <c r="B3590" s="1011" t="s">
        <v>1557</v>
      </c>
      <c r="C3590" s="1011" t="s">
        <v>1326</v>
      </c>
      <c r="D3590" s="1011" t="s">
        <v>1</v>
      </c>
      <c r="E3590" s="1011" t="s">
        <v>135</v>
      </c>
      <c r="F3590" s="1011" t="s">
        <v>20</v>
      </c>
      <c r="G3590" s="1011" t="s">
        <v>20</v>
      </c>
      <c r="H3590" s="1011" t="s">
        <v>88</v>
      </c>
      <c r="I3590" s="1011" t="s">
        <v>1558</v>
      </c>
      <c r="J3590" s="1011" t="s">
        <v>1559</v>
      </c>
      <c r="K3590" s="1011" t="s">
        <v>1329</v>
      </c>
      <c r="L3590" s="1011" t="s">
        <v>47</v>
      </c>
      <c r="M3590" s="1011" t="s">
        <v>198</v>
      </c>
      <c r="N3590" s="1011">
        <v>150</v>
      </c>
      <c r="O3590" s="1011">
        <v>75</v>
      </c>
      <c r="P3590" s="1011">
        <v>1500</v>
      </c>
      <c r="Q3590" s="1011">
        <v>8564.06</v>
      </c>
      <c r="R3590" s="1011">
        <v>1222.53</v>
      </c>
      <c r="S3590" s="1011">
        <v>477.9</v>
      </c>
      <c r="T3590" s="1011">
        <v>0</v>
      </c>
      <c r="U3590" s="1011">
        <v>0</v>
      </c>
      <c r="V3590" s="1011">
        <v>1222.53</v>
      </c>
      <c r="W3590" s="1011" t="s">
        <v>1560</v>
      </c>
      <c r="X3590" s="1011" t="s">
        <v>1331</v>
      </c>
      <c r="Y3590" s="1011" t="s">
        <v>1561</v>
      </c>
      <c r="AA3590" s="1011" t="s">
        <v>1562</v>
      </c>
      <c r="AB3590" s="1011" t="s">
        <v>140</v>
      </c>
    </row>
    <row r="3591" spans="1:28" x14ac:dyDescent="0.25">
      <c r="A3591" s="1011">
        <v>3978095</v>
      </c>
      <c r="B3591" s="1011" t="s">
        <v>1838</v>
      </c>
      <c r="C3591" s="1011" t="s">
        <v>1326</v>
      </c>
      <c r="D3591" s="1011" t="s">
        <v>1</v>
      </c>
      <c r="E3591" s="1011" t="s">
        <v>135</v>
      </c>
      <c r="F3591" s="1011" t="s">
        <v>34</v>
      </c>
      <c r="G3591" s="1011" t="s">
        <v>34</v>
      </c>
      <c r="H3591" s="1011" t="s">
        <v>93</v>
      </c>
      <c r="I3591" s="1011" t="s">
        <v>1620</v>
      </c>
      <c r="J3591" s="1011" t="s">
        <v>1621</v>
      </c>
      <c r="K3591" s="1011" t="s">
        <v>1329</v>
      </c>
      <c r="L3591" s="1011" t="s">
        <v>47</v>
      </c>
      <c r="M3591" s="1011" t="s">
        <v>198</v>
      </c>
      <c r="N3591" s="1011">
        <v>1148.2501</v>
      </c>
      <c r="O3591" s="1011">
        <v>341.25009999999997</v>
      </c>
      <c r="P3591" s="1011">
        <v>21693.89</v>
      </c>
      <c r="Q3591" s="1011">
        <v>40230.230000000003</v>
      </c>
      <c r="R3591" s="1011">
        <v>3752.81</v>
      </c>
      <c r="S3591" s="1011">
        <v>5380.73317021</v>
      </c>
      <c r="T3591" s="1011">
        <v>0</v>
      </c>
      <c r="U3591" s="1011">
        <v>31.82</v>
      </c>
      <c r="V3591" s="1011">
        <v>3784.63</v>
      </c>
      <c r="W3591" s="1011" t="s">
        <v>1622</v>
      </c>
      <c r="X3591" s="1011" t="s">
        <v>1331</v>
      </c>
      <c r="Y3591" s="1011" t="s">
        <v>1839</v>
      </c>
      <c r="AA3591" s="1011" t="s">
        <v>1840</v>
      </c>
      <c r="AB3591" s="1011" t="s">
        <v>140</v>
      </c>
    </row>
    <row r="3592" spans="1:28" x14ac:dyDescent="0.25">
      <c r="A3592" s="1011">
        <v>4274296</v>
      </c>
      <c r="B3592" s="1011" t="s">
        <v>1557</v>
      </c>
      <c r="C3592" s="1011" t="s">
        <v>1326</v>
      </c>
      <c r="D3592" s="1011" t="s">
        <v>1</v>
      </c>
      <c r="E3592" s="1011" t="s">
        <v>135</v>
      </c>
      <c r="F3592" s="1011" t="s">
        <v>20</v>
      </c>
      <c r="G3592" s="1011" t="s">
        <v>20</v>
      </c>
      <c r="H3592" s="1011" t="s">
        <v>93</v>
      </c>
      <c r="I3592" s="1011" t="s">
        <v>1558</v>
      </c>
      <c r="J3592" s="1011" t="s">
        <v>1559</v>
      </c>
      <c r="K3592" s="1011" t="s">
        <v>1329</v>
      </c>
      <c r="L3592" s="1011" t="s">
        <v>47</v>
      </c>
      <c r="M3592" s="1011" t="s">
        <v>198</v>
      </c>
      <c r="N3592" s="1011">
        <v>31</v>
      </c>
      <c r="O3592" s="1011">
        <v>5</v>
      </c>
      <c r="P3592" s="1011">
        <v>547.82000000000005</v>
      </c>
      <c r="Q3592" s="1011">
        <v>1064.1300000000001</v>
      </c>
      <c r="R3592" s="1011">
        <v>273.05</v>
      </c>
      <c r="S3592" s="1011">
        <v>68.282427740000003</v>
      </c>
      <c r="T3592" s="1011">
        <v>0</v>
      </c>
      <c r="U3592" s="1011">
        <v>0</v>
      </c>
      <c r="V3592" s="1011">
        <v>273.05</v>
      </c>
      <c r="W3592" s="1011" t="s">
        <v>1560</v>
      </c>
      <c r="X3592" s="1011" t="s">
        <v>1331</v>
      </c>
      <c r="Y3592" s="1011" t="s">
        <v>1561</v>
      </c>
      <c r="AA3592" s="1011" t="s">
        <v>1562</v>
      </c>
      <c r="AB3592" s="1011" t="s">
        <v>140</v>
      </c>
    </row>
    <row r="3593" spans="1:28" x14ac:dyDescent="0.25">
      <c r="A3593" s="1011">
        <v>84165521</v>
      </c>
      <c r="B3593" s="1011" t="s">
        <v>1958</v>
      </c>
      <c r="C3593" s="1011" t="s">
        <v>1326</v>
      </c>
      <c r="D3593" s="1011" t="s">
        <v>1</v>
      </c>
      <c r="E3593" s="1011" t="s">
        <v>135</v>
      </c>
      <c r="F3593" s="1011" t="s">
        <v>20</v>
      </c>
      <c r="G3593" s="1011" t="s">
        <v>20</v>
      </c>
      <c r="H3593" s="1011" t="s">
        <v>530</v>
      </c>
      <c r="I3593" s="1011" t="s">
        <v>1327</v>
      </c>
      <c r="J3593" s="1011" t="s">
        <v>1328</v>
      </c>
      <c r="K3593" s="1011" t="s">
        <v>1329</v>
      </c>
      <c r="L3593" s="1011" t="s">
        <v>47</v>
      </c>
      <c r="M3593" s="1011" t="s">
        <v>198</v>
      </c>
      <c r="N3593" s="1011">
        <v>82</v>
      </c>
      <c r="O3593" s="1011">
        <v>75</v>
      </c>
      <c r="P3593" s="1011">
        <v>6337.81</v>
      </c>
      <c r="Q3593" s="1011">
        <v>17630.27</v>
      </c>
      <c r="R3593" s="1011">
        <v>1975.39</v>
      </c>
      <c r="S3593" s="1011">
        <v>1721.46412837</v>
      </c>
      <c r="T3593" s="1011">
        <v>0</v>
      </c>
      <c r="U3593" s="1011">
        <v>0</v>
      </c>
      <c r="V3593" s="1011">
        <v>1975.39</v>
      </c>
      <c r="W3593" s="1011" t="s">
        <v>1330</v>
      </c>
      <c r="X3593" s="1011" t="s">
        <v>1331</v>
      </c>
      <c r="Y3593" s="1011" t="s">
        <v>1959</v>
      </c>
      <c r="AA3593" s="1011" t="s">
        <v>1921</v>
      </c>
      <c r="AB3593" s="1011" t="s">
        <v>140</v>
      </c>
    </row>
    <row r="3594" spans="1:28" x14ac:dyDescent="0.25">
      <c r="A3594" s="1011">
        <v>93756971</v>
      </c>
      <c r="B3594" s="1011" t="s">
        <v>1455</v>
      </c>
      <c r="C3594" s="1011" t="s">
        <v>1326</v>
      </c>
      <c r="D3594" s="1011" t="s">
        <v>1</v>
      </c>
      <c r="E3594" s="1011" t="s">
        <v>135</v>
      </c>
      <c r="F3594" s="1011" t="s">
        <v>6</v>
      </c>
      <c r="G3594" s="1011" t="s">
        <v>6</v>
      </c>
      <c r="H3594" s="1011" t="s">
        <v>94</v>
      </c>
      <c r="I3594" s="1011" t="s">
        <v>1456</v>
      </c>
      <c r="J3594" s="1011" t="s">
        <v>1457</v>
      </c>
      <c r="K3594" s="1011" t="s">
        <v>1329</v>
      </c>
      <c r="L3594" s="1011" t="s">
        <v>47</v>
      </c>
      <c r="M3594" s="1011" t="s">
        <v>198</v>
      </c>
      <c r="N3594" s="1011">
        <v>521.75</v>
      </c>
      <c r="O3594" s="1011">
        <v>446.75</v>
      </c>
      <c r="P3594" s="1011">
        <v>21762.5</v>
      </c>
      <c r="Q3594" s="1011">
        <v>13545.74</v>
      </c>
      <c r="R3594" s="1011">
        <v>3852.02</v>
      </c>
      <c r="S3594" s="1011">
        <v>1640.2703671899999</v>
      </c>
      <c r="T3594" s="1011">
        <v>0</v>
      </c>
      <c r="U3594" s="1011">
        <v>0</v>
      </c>
      <c r="V3594" s="1011">
        <v>3852.02</v>
      </c>
      <c r="W3594" s="1011" t="s">
        <v>1458</v>
      </c>
      <c r="X3594" s="1011" t="s">
        <v>1331</v>
      </c>
      <c r="Y3594" s="1011" t="s">
        <v>1459</v>
      </c>
      <c r="AA3594" s="1011" t="s">
        <v>1460</v>
      </c>
      <c r="AB3594" s="1011" t="s">
        <v>140</v>
      </c>
    </row>
    <row r="3595" spans="1:28" x14ac:dyDescent="0.25">
      <c r="A3595" s="1011">
        <v>64166572</v>
      </c>
      <c r="B3595" s="1011" t="s">
        <v>2082</v>
      </c>
      <c r="C3595" s="1011" t="s">
        <v>1326</v>
      </c>
      <c r="D3595" s="1011" t="s">
        <v>1</v>
      </c>
      <c r="E3595" s="1011" t="s">
        <v>135</v>
      </c>
      <c r="F3595" s="1011" t="s">
        <v>20</v>
      </c>
      <c r="G3595" s="1011" t="s">
        <v>20</v>
      </c>
      <c r="H3595" s="1011" t="s">
        <v>101</v>
      </c>
      <c r="I3595" s="1011" t="s">
        <v>2083</v>
      </c>
      <c r="J3595" s="1011" t="s">
        <v>1499</v>
      </c>
      <c r="K3595" s="1011" t="s">
        <v>1329</v>
      </c>
      <c r="L3595" s="1011" t="s">
        <v>47</v>
      </c>
      <c r="M3595" s="1011" t="s">
        <v>198</v>
      </c>
      <c r="N3595" s="1011">
        <v>267</v>
      </c>
      <c r="O3595" s="1011">
        <v>213</v>
      </c>
      <c r="P3595" s="1011">
        <v>10853.72</v>
      </c>
      <c r="Q3595" s="1011">
        <v>10614.34</v>
      </c>
      <c r="R3595" s="1011">
        <v>1563.12</v>
      </c>
      <c r="S3595" s="1011">
        <v>1736.94310361</v>
      </c>
      <c r="T3595" s="1011">
        <v>0</v>
      </c>
      <c r="U3595" s="1011">
        <v>0</v>
      </c>
      <c r="V3595" s="1011">
        <v>1563.12</v>
      </c>
      <c r="W3595" s="1011" t="s">
        <v>1361</v>
      </c>
      <c r="X3595" s="1011" t="s">
        <v>1331</v>
      </c>
      <c r="Y3595" s="1011" t="s">
        <v>2084</v>
      </c>
      <c r="AA3595" s="1011" t="s">
        <v>2085</v>
      </c>
      <c r="AB3595" s="1011" t="s">
        <v>140</v>
      </c>
    </row>
    <row r="3596" spans="1:28" x14ac:dyDescent="0.25">
      <c r="A3596" s="1011">
        <v>64166572</v>
      </c>
      <c r="B3596" s="1011" t="s">
        <v>2082</v>
      </c>
      <c r="C3596" s="1011" t="s">
        <v>1326</v>
      </c>
      <c r="D3596" s="1011" t="s">
        <v>1</v>
      </c>
      <c r="E3596" s="1011" t="s">
        <v>135</v>
      </c>
      <c r="F3596" s="1011" t="s">
        <v>20</v>
      </c>
      <c r="G3596" s="1011" t="s">
        <v>20</v>
      </c>
      <c r="H3596" s="1011" t="s">
        <v>88</v>
      </c>
      <c r="I3596" s="1011" t="s">
        <v>2083</v>
      </c>
      <c r="J3596" s="1011" t="s">
        <v>1499</v>
      </c>
      <c r="K3596" s="1011" t="s">
        <v>1329</v>
      </c>
      <c r="L3596" s="1011" t="s">
        <v>47</v>
      </c>
      <c r="M3596" s="1011" t="s">
        <v>198</v>
      </c>
      <c r="N3596" s="1011">
        <v>167</v>
      </c>
      <c r="O3596" s="1011">
        <v>151</v>
      </c>
      <c r="P3596" s="1011">
        <v>1670</v>
      </c>
      <c r="Q3596" s="1011">
        <v>7642.43</v>
      </c>
      <c r="R3596" s="1011">
        <v>921.71</v>
      </c>
      <c r="S3596" s="1011">
        <v>497.61219903</v>
      </c>
      <c r="T3596" s="1011">
        <v>0</v>
      </c>
      <c r="U3596" s="1011">
        <v>0</v>
      </c>
      <c r="V3596" s="1011">
        <v>921.71</v>
      </c>
      <c r="W3596" s="1011" t="s">
        <v>1361</v>
      </c>
      <c r="X3596" s="1011" t="s">
        <v>1331</v>
      </c>
      <c r="Y3596" s="1011" t="s">
        <v>2084</v>
      </c>
      <c r="AA3596" s="1011" t="s">
        <v>2085</v>
      </c>
      <c r="AB3596" s="1011" t="s">
        <v>140</v>
      </c>
    </row>
    <row r="3597" spans="1:28" x14ac:dyDescent="0.25">
      <c r="A3597" s="1011">
        <v>43990860</v>
      </c>
      <c r="B3597" s="1011" t="s">
        <v>2399</v>
      </c>
      <c r="C3597" s="1011" t="s">
        <v>1326</v>
      </c>
      <c r="D3597" s="1011" t="s">
        <v>1</v>
      </c>
      <c r="E3597" s="1011" t="s">
        <v>135</v>
      </c>
      <c r="F3597" s="1011" t="s">
        <v>20</v>
      </c>
      <c r="G3597" s="1011" t="s">
        <v>20</v>
      </c>
      <c r="H3597" s="1011" t="s">
        <v>93</v>
      </c>
      <c r="I3597" s="1011" t="s">
        <v>2113</v>
      </c>
      <c r="J3597" s="1011" t="s">
        <v>2114</v>
      </c>
      <c r="K3597" s="1011" t="s">
        <v>1329</v>
      </c>
      <c r="L3597" s="1011" t="s">
        <v>47</v>
      </c>
      <c r="M3597" s="1011" t="s">
        <v>198</v>
      </c>
      <c r="N3597" s="1011">
        <v>425.25</v>
      </c>
      <c r="O3597" s="1011">
        <v>122.25</v>
      </c>
      <c r="P3597" s="1011">
        <v>12662.18</v>
      </c>
      <c r="Q3597" s="1011">
        <v>12496.55</v>
      </c>
      <c r="R3597" s="1011">
        <v>1153.05</v>
      </c>
      <c r="S3597" s="1011">
        <v>1785.9408712500001</v>
      </c>
      <c r="T3597" s="1011">
        <v>0</v>
      </c>
      <c r="U3597" s="1011">
        <v>0</v>
      </c>
      <c r="V3597" s="1011">
        <v>1153.05</v>
      </c>
      <c r="W3597" s="1011" t="s">
        <v>2115</v>
      </c>
      <c r="X3597" s="1011" t="s">
        <v>1331</v>
      </c>
      <c r="Y3597" s="1011" t="s">
        <v>2400</v>
      </c>
      <c r="AA3597" s="1011" t="s">
        <v>2401</v>
      </c>
      <c r="AB3597" s="1011" t="s">
        <v>140</v>
      </c>
    </row>
    <row r="3598" spans="1:28" x14ac:dyDescent="0.25">
      <c r="A3598" s="1011">
        <v>83753855</v>
      </c>
      <c r="B3598" s="1011" t="s">
        <v>2151</v>
      </c>
      <c r="C3598" s="1011" t="s">
        <v>1326</v>
      </c>
      <c r="D3598" s="1011" t="s">
        <v>1</v>
      </c>
      <c r="E3598" s="1011" t="s">
        <v>135</v>
      </c>
      <c r="F3598" s="1011" t="s">
        <v>20</v>
      </c>
      <c r="G3598" s="1011" t="s">
        <v>20</v>
      </c>
      <c r="H3598" s="1011" t="s">
        <v>98</v>
      </c>
      <c r="I3598" s="1011" t="s">
        <v>1503</v>
      </c>
      <c r="J3598" s="1011" t="s">
        <v>1504</v>
      </c>
      <c r="K3598" s="1011" t="s">
        <v>1329</v>
      </c>
      <c r="L3598" s="1011" t="s">
        <v>47</v>
      </c>
      <c r="M3598" s="1011" t="s">
        <v>198</v>
      </c>
      <c r="N3598" s="1011">
        <v>187</v>
      </c>
      <c r="O3598" s="1011">
        <v>184</v>
      </c>
      <c r="P3598" s="1011">
        <v>5771.44</v>
      </c>
      <c r="Q3598" s="1011">
        <v>4645.1400000000003</v>
      </c>
      <c r="R3598" s="1011">
        <v>0.22</v>
      </c>
      <c r="S3598" s="1011">
        <v>1009.68948644</v>
      </c>
      <c r="T3598" s="1011">
        <v>0</v>
      </c>
      <c r="U3598" s="1011">
        <v>0</v>
      </c>
      <c r="V3598" s="1011">
        <v>0.22</v>
      </c>
      <c r="W3598" s="1011" t="s">
        <v>1505</v>
      </c>
      <c r="X3598" s="1011" t="s">
        <v>1331</v>
      </c>
      <c r="Y3598" s="1011" t="s">
        <v>2152</v>
      </c>
      <c r="AA3598" s="1011" t="s">
        <v>2153</v>
      </c>
      <c r="AB3598" s="1011" t="s">
        <v>140</v>
      </c>
    </row>
    <row r="3599" spans="1:28" x14ac:dyDescent="0.25">
      <c r="A3599" s="1011">
        <v>83753855</v>
      </c>
      <c r="B3599" s="1011" t="s">
        <v>2151</v>
      </c>
      <c r="C3599" s="1011" t="s">
        <v>1326</v>
      </c>
      <c r="D3599" s="1011" t="s">
        <v>1</v>
      </c>
      <c r="E3599" s="1011" t="s">
        <v>135</v>
      </c>
      <c r="F3599" s="1011" t="s">
        <v>20</v>
      </c>
      <c r="G3599" s="1011" t="s">
        <v>20</v>
      </c>
      <c r="H3599" s="1011" t="s">
        <v>102</v>
      </c>
      <c r="I3599" s="1011" t="s">
        <v>1503</v>
      </c>
      <c r="J3599" s="1011" t="s">
        <v>1504</v>
      </c>
      <c r="K3599" s="1011" t="s">
        <v>1329</v>
      </c>
      <c r="L3599" s="1011" t="s">
        <v>47</v>
      </c>
      <c r="M3599" s="1011" t="s">
        <v>198</v>
      </c>
      <c r="N3599" s="1011">
        <v>285</v>
      </c>
      <c r="O3599" s="1011">
        <v>2</v>
      </c>
      <c r="P3599" s="1011">
        <v>7535.36</v>
      </c>
      <c r="Q3599" s="1011">
        <v>2275.14</v>
      </c>
      <c r="R3599" s="1011">
        <v>674.33</v>
      </c>
      <c r="S3599" s="1011">
        <v>84.958385239999998</v>
      </c>
      <c r="T3599" s="1011">
        <v>7.5</v>
      </c>
      <c r="U3599" s="1011">
        <v>0</v>
      </c>
      <c r="V3599" s="1011">
        <v>666.83</v>
      </c>
      <c r="W3599" s="1011" t="s">
        <v>1505</v>
      </c>
      <c r="X3599" s="1011" t="s">
        <v>1331</v>
      </c>
      <c r="Y3599" s="1011" t="s">
        <v>2152</v>
      </c>
      <c r="AA3599" s="1011" t="s">
        <v>2153</v>
      </c>
      <c r="AB3599" s="1011" t="s">
        <v>140</v>
      </c>
    </row>
    <row r="3600" spans="1:28" x14ac:dyDescent="0.25">
      <c r="A3600" s="1011">
        <v>94231842</v>
      </c>
      <c r="B3600" s="1011" t="s">
        <v>1946</v>
      </c>
      <c r="C3600" s="1011" t="s">
        <v>1326</v>
      </c>
      <c r="D3600" s="1011" t="s">
        <v>1</v>
      </c>
      <c r="E3600" s="1011" t="s">
        <v>135</v>
      </c>
      <c r="F3600" s="1011" t="s">
        <v>11</v>
      </c>
      <c r="G3600" s="1011" t="s">
        <v>11</v>
      </c>
      <c r="H3600" s="1011" t="s">
        <v>99</v>
      </c>
      <c r="I3600" s="1011" t="s">
        <v>1947</v>
      </c>
      <c r="J3600" s="1011" t="s">
        <v>1868</v>
      </c>
      <c r="K3600" s="1011" t="s">
        <v>1329</v>
      </c>
      <c r="L3600" s="1011" t="s">
        <v>47</v>
      </c>
      <c r="M3600" s="1011" t="s">
        <v>198</v>
      </c>
      <c r="N3600" s="1011">
        <v>35</v>
      </c>
      <c r="O3600" s="1011">
        <v>22</v>
      </c>
      <c r="P3600" s="1011">
        <v>540</v>
      </c>
      <c r="Q3600" s="1011">
        <v>1270.26</v>
      </c>
      <c r="R3600" s="1011">
        <v>180.56</v>
      </c>
      <c r="S3600" s="1011">
        <v>129.26121139</v>
      </c>
      <c r="T3600" s="1011">
        <v>0</v>
      </c>
      <c r="U3600" s="1011">
        <v>0</v>
      </c>
      <c r="V3600" s="1011">
        <v>180.56</v>
      </c>
      <c r="W3600" s="1011" t="s">
        <v>1869</v>
      </c>
      <c r="X3600" s="1011" t="s">
        <v>1331</v>
      </c>
      <c r="Y3600" s="1011" t="s">
        <v>1948</v>
      </c>
      <c r="AA3600" s="1011" t="s">
        <v>1949</v>
      </c>
      <c r="AB3600" s="1011" t="s">
        <v>140</v>
      </c>
    </row>
    <row r="3601" spans="1:28" x14ac:dyDescent="0.25">
      <c r="A3601" s="1011">
        <v>34152462</v>
      </c>
      <c r="B3601" s="1011" t="s">
        <v>2448</v>
      </c>
      <c r="C3601" s="1011" t="s">
        <v>1326</v>
      </c>
      <c r="D3601" s="1011" t="s">
        <v>1</v>
      </c>
      <c r="E3601" s="1011" t="s">
        <v>135</v>
      </c>
      <c r="F3601" s="1011" t="s">
        <v>62</v>
      </c>
      <c r="G3601" s="1011" t="s">
        <v>62</v>
      </c>
      <c r="H3601" s="1011" t="s">
        <v>98</v>
      </c>
      <c r="I3601" s="1011" t="s">
        <v>1353</v>
      </c>
      <c r="J3601" s="1011" t="s">
        <v>1354</v>
      </c>
      <c r="K3601" s="1011" t="s">
        <v>1329</v>
      </c>
      <c r="L3601" s="1011" t="s">
        <v>47</v>
      </c>
      <c r="M3601" s="1011" t="s">
        <v>198</v>
      </c>
      <c r="N3601" s="1011">
        <v>2566.75</v>
      </c>
      <c r="O3601" s="1011">
        <v>2389.75</v>
      </c>
      <c r="P3601" s="1011">
        <v>79117.259999999995</v>
      </c>
      <c r="Q3601" s="1011">
        <v>101363.82</v>
      </c>
      <c r="R3601" s="1011">
        <v>1759.21</v>
      </c>
      <c r="S3601" s="1011">
        <v>17303.276825919998</v>
      </c>
      <c r="T3601" s="1011">
        <v>0</v>
      </c>
      <c r="U3601" s="1011">
        <v>7682.68</v>
      </c>
      <c r="V3601" s="1011">
        <v>9441.89</v>
      </c>
      <c r="W3601" s="1011" t="s">
        <v>1355</v>
      </c>
      <c r="X3601" s="1011" t="s">
        <v>1331</v>
      </c>
      <c r="Y3601" s="1011" t="s">
        <v>2449</v>
      </c>
      <c r="Z3601" s="1011" t="s">
        <v>2450</v>
      </c>
      <c r="AA3601" s="1011" t="s">
        <v>2451</v>
      </c>
      <c r="AB3601" s="1011" t="s">
        <v>140</v>
      </c>
    </row>
    <row r="3602" spans="1:28" x14ac:dyDescent="0.25">
      <c r="A3602" s="1011">
        <v>53980132</v>
      </c>
      <c r="B3602" s="1011" t="s">
        <v>1563</v>
      </c>
      <c r="C3602" s="1011" t="s">
        <v>1326</v>
      </c>
      <c r="D3602" s="1011" t="s">
        <v>1</v>
      </c>
      <c r="E3602" s="1011" t="s">
        <v>135</v>
      </c>
      <c r="F3602" s="1011" t="s">
        <v>20</v>
      </c>
      <c r="G3602" s="1011" t="s">
        <v>20</v>
      </c>
      <c r="H3602" s="1011" t="s">
        <v>90</v>
      </c>
      <c r="I3602" s="1011" t="s">
        <v>1564</v>
      </c>
      <c r="J3602" s="1011" t="s">
        <v>1565</v>
      </c>
      <c r="K3602" s="1011" t="s">
        <v>1329</v>
      </c>
      <c r="L3602" s="1011" t="s">
        <v>47</v>
      </c>
      <c r="M3602" s="1011" t="s">
        <v>198</v>
      </c>
      <c r="N3602" s="1011">
        <v>671</v>
      </c>
      <c r="O3602" s="1011">
        <v>671</v>
      </c>
      <c r="P3602" s="1011">
        <v>26840</v>
      </c>
      <c r="Q3602" s="1011">
        <v>32278.959999999999</v>
      </c>
      <c r="R3602" s="1011">
        <v>818.95</v>
      </c>
      <c r="S3602" s="1011">
        <v>4389.2930216100003</v>
      </c>
      <c r="T3602" s="1011">
        <v>0</v>
      </c>
      <c r="U3602" s="1011">
        <v>0</v>
      </c>
      <c r="V3602" s="1011">
        <v>818.95</v>
      </c>
      <c r="W3602" s="1011" t="s">
        <v>65</v>
      </c>
      <c r="X3602" s="1011" t="s">
        <v>1331</v>
      </c>
      <c r="Y3602" s="1011" t="s">
        <v>1566</v>
      </c>
      <c r="AA3602" s="1011" t="s">
        <v>1567</v>
      </c>
      <c r="AB3602" s="1011" t="s">
        <v>140</v>
      </c>
    </row>
    <row r="3603" spans="1:28" x14ac:dyDescent="0.25">
      <c r="A3603" s="1011">
        <v>74068347</v>
      </c>
      <c r="B3603" s="1011" t="s">
        <v>1741</v>
      </c>
      <c r="C3603" s="1011" t="s">
        <v>1326</v>
      </c>
      <c r="D3603" s="1011" t="s">
        <v>1</v>
      </c>
      <c r="E3603" s="1011" t="s">
        <v>135</v>
      </c>
      <c r="F3603" s="1011" t="s">
        <v>14</v>
      </c>
      <c r="G3603" s="1011" t="s">
        <v>14</v>
      </c>
      <c r="H3603" s="1011" t="s">
        <v>95</v>
      </c>
      <c r="I3603" s="1011" t="s">
        <v>1742</v>
      </c>
      <c r="J3603" s="1011" t="s">
        <v>1565</v>
      </c>
      <c r="K3603" s="1011" t="s">
        <v>1329</v>
      </c>
      <c r="L3603" s="1011" t="s">
        <v>47</v>
      </c>
      <c r="M3603" s="1011" t="s">
        <v>198</v>
      </c>
      <c r="N3603" s="1011">
        <v>457.90019999999998</v>
      </c>
      <c r="O3603" s="1011">
        <v>222.56659999999999</v>
      </c>
      <c r="P3603" s="1011">
        <v>3947.66</v>
      </c>
      <c r="Q3603" s="1011">
        <v>14440.93</v>
      </c>
      <c r="R3603" s="1011">
        <v>211.27101164000001</v>
      </c>
      <c r="S3603" s="1011">
        <v>4176.7375185600004</v>
      </c>
      <c r="T3603" s="1011">
        <v>-1.3889883599999999</v>
      </c>
      <c r="U3603" s="1011">
        <v>1379.44</v>
      </c>
      <c r="V3603" s="1011">
        <v>1592.1</v>
      </c>
      <c r="W3603" s="1011" t="s">
        <v>65</v>
      </c>
      <c r="X3603" s="1011" t="s">
        <v>1331</v>
      </c>
      <c r="Y3603" s="1011" t="s">
        <v>1743</v>
      </c>
      <c r="AA3603" s="1011" t="s">
        <v>1744</v>
      </c>
      <c r="AB3603" s="1011" t="s">
        <v>140</v>
      </c>
    </row>
    <row r="3604" spans="1:28" x14ac:dyDescent="0.25">
      <c r="A3604" s="1011">
        <v>94164886</v>
      </c>
      <c r="B3604" s="1011" t="s">
        <v>2024</v>
      </c>
      <c r="C3604" s="1011" t="s">
        <v>1326</v>
      </c>
      <c r="D3604" s="1011" t="s">
        <v>1</v>
      </c>
      <c r="E3604" s="1011" t="s">
        <v>135</v>
      </c>
      <c r="F3604" s="1011" t="s">
        <v>34</v>
      </c>
      <c r="G3604" s="1011" t="s">
        <v>34</v>
      </c>
      <c r="H3604" s="1011" t="s">
        <v>90</v>
      </c>
      <c r="I3604" s="1011" t="s">
        <v>2025</v>
      </c>
      <c r="J3604" s="1011" t="s">
        <v>2026</v>
      </c>
      <c r="K3604" s="1011" t="s">
        <v>1329</v>
      </c>
      <c r="L3604" s="1011" t="s">
        <v>47</v>
      </c>
      <c r="M3604" s="1011" t="s">
        <v>198</v>
      </c>
      <c r="N3604" s="1011">
        <v>114</v>
      </c>
      <c r="O3604" s="1011">
        <v>114</v>
      </c>
      <c r="P3604" s="1011">
        <v>2370.34</v>
      </c>
      <c r="Q3604" s="1011">
        <v>6847.32</v>
      </c>
      <c r="R3604" s="1011">
        <v>727.8</v>
      </c>
      <c r="S3604" s="1011">
        <v>677.07516239999995</v>
      </c>
      <c r="T3604" s="1011">
        <v>0</v>
      </c>
      <c r="U3604" s="1011">
        <v>0</v>
      </c>
      <c r="V3604" s="1011">
        <v>727.8</v>
      </c>
      <c r="W3604" s="1011" t="s">
        <v>2027</v>
      </c>
      <c r="X3604" s="1011" t="s">
        <v>1331</v>
      </c>
      <c r="Y3604" s="1011" t="s">
        <v>2028</v>
      </c>
      <c r="AA3604" s="1011" t="s">
        <v>2029</v>
      </c>
      <c r="AB3604" s="1011" t="s">
        <v>140</v>
      </c>
    </row>
    <row r="3605" spans="1:28" x14ac:dyDescent="0.25">
      <c r="A3605" s="1011">
        <v>84064930</v>
      </c>
      <c r="B3605" s="1011" t="s">
        <v>1467</v>
      </c>
      <c r="C3605" s="1011" t="s">
        <v>1326</v>
      </c>
      <c r="D3605" s="1011" t="s">
        <v>1</v>
      </c>
      <c r="E3605" s="1011" t="s">
        <v>135</v>
      </c>
      <c r="F3605" s="1011" t="s">
        <v>20</v>
      </c>
      <c r="G3605" s="1011" t="s">
        <v>20</v>
      </c>
      <c r="H3605" s="1011" t="s">
        <v>89</v>
      </c>
      <c r="I3605" s="1011" t="s">
        <v>1468</v>
      </c>
      <c r="J3605" s="1011" t="s">
        <v>1469</v>
      </c>
      <c r="K3605" s="1011" t="s">
        <v>1329</v>
      </c>
      <c r="L3605" s="1011" t="s">
        <v>47</v>
      </c>
      <c r="M3605" s="1011" t="s">
        <v>198</v>
      </c>
      <c r="N3605" s="1011">
        <v>88</v>
      </c>
      <c r="O3605" s="1011">
        <v>88</v>
      </c>
      <c r="P3605" s="1011">
        <v>880</v>
      </c>
      <c r="Q3605" s="1011">
        <v>5102.0600000000004</v>
      </c>
      <c r="R3605" s="1011">
        <v>2681.42</v>
      </c>
      <c r="S3605" s="1011">
        <v>625.83146046000002</v>
      </c>
      <c r="T3605" s="1011">
        <v>0</v>
      </c>
      <c r="U3605" s="1011">
        <v>0</v>
      </c>
      <c r="V3605" s="1011">
        <v>2681.42</v>
      </c>
      <c r="W3605" s="1011" t="s">
        <v>1470</v>
      </c>
      <c r="X3605" s="1011" t="s">
        <v>1331</v>
      </c>
      <c r="Y3605" s="1011" t="s">
        <v>1471</v>
      </c>
      <c r="AA3605" s="1011" t="s">
        <v>1472</v>
      </c>
      <c r="AB3605" s="1011" t="s">
        <v>140</v>
      </c>
    </row>
    <row r="3606" spans="1:28" x14ac:dyDescent="0.25">
      <c r="A3606" s="1011">
        <v>74163817</v>
      </c>
      <c r="B3606" s="1011" t="s">
        <v>2282</v>
      </c>
      <c r="C3606" s="1011" t="s">
        <v>1326</v>
      </c>
      <c r="D3606" s="1011" t="s">
        <v>1</v>
      </c>
      <c r="E3606" s="1011" t="s">
        <v>135</v>
      </c>
      <c r="F3606" s="1011" t="s">
        <v>11</v>
      </c>
      <c r="G3606" s="1011" t="s">
        <v>11</v>
      </c>
      <c r="H3606" s="1011" t="s">
        <v>96</v>
      </c>
      <c r="I3606" s="1011" t="s">
        <v>2283</v>
      </c>
      <c r="J3606" s="1011" t="s">
        <v>1693</v>
      </c>
      <c r="K3606" s="1011" t="s">
        <v>1329</v>
      </c>
      <c r="L3606" s="1011" t="s">
        <v>47</v>
      </c>
      <c r="M3606" s="1011" t="s">
        <v>198</v>
      </c>
      <c r="N3606" s="1011">
        <v>46</v>
      </c>
      <c r="O3606" s="1011">
        <v>44</v>
      </c>
      <c r="P3606" s="1011">
        <v>136.25</v>
      </c>
      <c r="Q3606" s="1011">
        <v>615.6</v>
      </c>
      <c r="R3606" s="1011">
        <v>140.91</v>
      </c>
      <c r="S3606" s="1011">
        <v>165.22019922999999</v>
      </c>
      <c r="T3606" s="1011">
        <v>0</v>
      </c>
      <c r="U3606" s="1011">
        <v>0</v>
      </c>
      <c r="V3606" s="1011">
        <v>140.91</v>
      </c>
      <c r="W3606" s="1011" t="s">
        <v>1694</v>
      </c>
      <c r="X3606" s="1011" t="s">
        <v>1331</v>
      </c>
      <c r="Y3606" s="1011" t="s">
        <v>2284</v>
      </c>
      <c r="AA3606" s="1011" t="s">
        <v>2285</v>
      </c>
      <c r="AB3606" s="1011" t="s">
        <v>140</v>
      </c>
    </row>
    <row r="3607" spans="1:28" x14ac:dyDescent="0.25">
      <c r="A3607" s="1011">
        <v>3929775</v>
      </c>
      <c r="B3607" s="1011" t="s">
        <v>2501</v>
      </c>
      <c r="C3607" s="1011" t="s">
        <v>1326</v>
      </c>
      <c r="D3607" s="1011" t="s">
        <v>1</v>
      </c>
      <c r="E3607" s="1011" t="s">
        <v>135</v>
      </c>
      <c r="F3607" s="1011" t="s">
        <v>34</v>
      </c>
      <c r="G3607" s="1011" t="s">
        <v>34</v>
      </c>
      <c r="H3607" s="1011" t="s">
        <v>91</v>
      </c>
      <c r="I3607" s="1011" t="s">
        <v>2105</v>
      </c>
      <c r="J3607" s="1011" t="s">
        <v>2106</v>
      </c>
      <c r="K3607" s="1011" t="s">
        <v>1329</v>
      </c>
      <c r="L3607" s="1011" t="s">
        <v>47</v>
      </c>
      <c r="M3607" s="1011" t="s">
        <v>198</v>
      </c>
      <c r="N3607" s="1011">
        <v>55</v>
      </c>
      <c r="O3607" s="1011">
        <v>26</v>
      </c>
      <c r="P3607" s="1011">
        <v>1243.5</v>
      </c>
      <c r="Q3607" s="1011">
        <v>4287.18</v>
      </c>
      <c r="R3607" s="1011">
        <v>855.11000077999995</v>
      </c>
      <c r="S3607" s="1011">
        <v>509.60220720000001</v>
      </c>
      <c r="T3607" s="1011">
        <v>7.8000000000000005E-7</v>
      </c>
      <c r="U3607" s="1011">
        <v>0</v>
      </c>
      <c r="V3607" s="1011">
        <v>855.11</v>
      </c>
      <c r="W3607" s="1011" t="s">
        <v>2502</v>
      </c>
      <c r="X3607" s="1011" t="s">
        <v>1331</v>
      </c>
      <c r="Y3607" s="1011" t="s">
        <v>2503</v>
      </c>
      <c r="AA3607" s="1011" t="s">
        <v>2504</v>
      </c>
      <c r="AB3607" s="1011" t="s">
        <v>140</v>
      </c>
    </row>
    <row r="3608" spans="1:28" x14ac:dyDescent="0.25">
      <c r="A3608" s="1011">
        <v>24166571</v>
      </c>
      <c r="B3608" s="1011" t="s">
        <v>2381</v>
      </c>
      <c r="C3608" s="1011" t="s">
        <v>1326</v>
      </c>
      <c r="D3608" s="1011" t="s">
        <v>1</v>
      </c>
      <c r="E3608" s="1011" t="s">
        <v>135</v>
      </c>
      <c r="F3608" s="1011" t="s">
        <v>0</v>
      </c>
      <c r="G3608" s="1011" t="s">
        <v>0</v>
      </c>
      <c r="H3608" s="1011" t="s">
        <v>91</v>
      </c>
      <c r="I3608" s="1011" t="s">
        <v>2382</v>
      </c>
      <c r="J3608" s="1011" t="s">
        <v>1499</v>
      </c>
      <c r="K3608" s="1011" t="s">
        <v>1329</v>
      </c>
      <c r="L3608" s="1011" t="s">
        <v>47</v>
      </c>
      <c r="M3608" s="1011" t="s">
        <v>198</v>
      </c>
      <c r="N3608" s="1011">
        <v>317</v>
      </c>
      <c r="O3608" s="1011">
        <v>257</v>
      </c>
      <c r="P3608" s="1011">
        <v>9785.36</v>
      </c>
      <c r="Q3608" s="1011">
        <v>24904.6</v>
      </c>
      <c r="R3608" s="1011">
        <v>3883.76155578</v>
      </c>
      <c r="S3608" s="1011">
        <v>1386.7696177400001</v>
      </c>
      <c r="T3608" s="1011">
        <v>8.0215557799999999</v>
      </c>
      <c r="U3608" s="1011">
        <v>0</v>
      </c>
      <c r="V3608" s="1011">
        <v>3875.74</v>
      </c>
      <c r="W3608" s="1011" t="s">
        <v>1361</v>
      </c>
      <c r="X3608" s="1011" t="s">
        <v>1331</v>
      </c>
      <c r="Y3608" s="1011" t="s">
        <v>2383</v>
      </c>
      <c r="AA3608" s="1011" t="s">
        <v>2384</v>
      </c>
      <c r="AB3608" s="1011" t="s">
        <v>140</v>
      </c>
    </row>
    <row r="3609" spans="1:28" x14ac:dyDescent="0.25">
      <c r="A3609" s="1011">
        <v>3756327</v>
      </c>
      <c r="B3609" s="1011" t="s">
        <v>2348</v>
      </c>
      <c r="C3609" s="1011" t="s">
        <v>1326</v>
      </c>
      <c r="D3609" s="1011" t="s">
        <v>1</v>
      </c>
      <c r="E3609" s="1011" t="s">
        <v>135</v>
      </c>
      <c r="F3609" s="1011" t="s">
        <v>14</v>
      </c>
      <c r="G3609" s="1011" t="s">
        <v>14</v>
      </c>
      <c r="H3609" s="1011" t="s">
        <v>102</v>
      </c>
      <c r="I3609" s="1011" t="s">
        <v>1879</v>
      </c>
      <c r="J3609" s="1011" t="s">
        <v>1880</v>
      </c>
      <c r="K3609" s="1011" t="s">
        <v>1329</v>
      </c>
      <c r="L3609" s="1011" t="s">
        <v>47</v>
      </c>
      <c r="M3609" s="1011" t="s">
        <v>198</v>
      </c>
      <c r="N3609" s="1011">
        <v>50</v>
      </c>
      <c r="O3609" s="1011">
        <v>2</v>
      </c>
      <c r="P3609" s="1011">
        <v>2488.96</v>
      </c>
      <c r="Q3609" s="1011">
        <v>4378.18</v>
      </c>
      <c r="R3609" s="1011">
        <v>557.11689139999999</v>
      </c>
      <c r="S3609" s="1011">
        <v>32.456411809999999</v>
      </c>
      <c r="T3609" s="1011">
        <v>101.5068914</v>
      </c>
      <c r="U3609" s="1011">
        <v>0</v>
      </c>
      <c r="V3609" s="1011">
        <v>501.84</v>
      </c>
      <c r="W3609" s="1011" t="s">
        <v>1881</v>
      </c>
      <c r="X3609" s="1011" t="s">
        <v>1331</v>
      </c>
      <c r="Y3609" s="1011" t="s">
        <v>2349</v>
      </c>
      <c r="AA3609" s="1011" t="s">
        <v>2350</v>
      </c>
      <c r="AB3609" s="1011" t="s">
        <v>140</v>
      </c>
    </row>
    <row r="3610" spans="1:28" x14ac:dyDescent="0.25">
      <c r="A3610" s="1011">
        <v>34241125</v>
      </c>
      <c r="B3610" s="1011" t="s">
        <v>1987</v>
      </c>
      <c r="C3610" s="1011" t="s">
        <v>1326</v>
      </c>
      <c r="D3610" s="1011" t="s">
        <v>1</v>
      </c>
      <c r="E3610" s="1011" t="s">
        <v>135</v>
      </c>
      <c r="F3610" s="1011" t="s">
        <v>38</v>
      </c>
      <c r="G3610" s="1011" t="s">
        <v>38</v>
      </c>
      <c r="H3610" s="1011" t="s">
        <v>98</v>
      </c>
      <c r="I3610" s="1011" t="s">
        <v>1988</v>
      </c>
      <c r="J3610" s="1011" t="s">
        <v>1989</v>
      </c>
      <c r="K3610" s="1011" t="s">
        <v>1329</v>
      </c>
      <c r="L3610" s="1011" t="s">
        <v>47</v>
      </c>
      <c r="M3610" s="1011" t="s">
        <v>198</v>
      </c>
      <c r="N3610" s="1011">
        <v>218.125</v>
      </c>
      <c r="O3610" s="1011">
        <v>157.875</v>
      </c>
      <c r="P3610" s="1011">
        <v>5420.94</v>
      </c>
      <c r="Q3610" s="1011">
        <v>6945.79</v>
      </c>
      <c r="R3610" s="1011">
        <v>763.63</v>
      </c>
      <c r="S3610" s="1011">
        <v>1177.0445077899999</v>
      </c>
      <c r="T3610" s="1011">
        <v>0</v>
      </c>
      <c r="U3610" s="1011">
        <v>0</v>
      </c>
      <c r="V3610" s="1011">
        <v>763.63</v>
      </c>
      <c r="W3610" s="1011" t="s">
        <v>1990</v>
      </c>
      <c r="X3610" s="1011" t="s">
        <v>1331</v>
      </c>
      <c r="Y3610" s="1011" t="s">
        <v>1991</v>
      </c>
      <c r="AA3610" s="1011" t="s">
        <v>1992</v>
      </c>
      <c r="AB3610" s="1011" t="s">
        <v>140</v>
      </c>
    </row>
    <row r="3611" spans="1:28" x14ac:dyDescent="0.25">
      <c r="A3611" s="1011">
        <v>23756901</v>
      </c>
      <c r="B3611" s="1011" t="s">
        <v>1553</v>
      </c>
      <c r="C3611" s="1011" t="s">
        <v>1326</v>
      </c>
      <c r="D3611" s="1011" t="s">
        <v>1</v>
      </c>
      <c r="E3611" s="1011" t="s">
        <v>135</v>
      </c>
      <c r="F3611" s="1011" t="s">
        <v>6</v>
      </c>
      <c r="G3611" s="1011" t="s">
        <v>6</v>
      </c>
      <c r="H3611" s="1011" t="s">
        <v>98</v>
      </c>
      <c r="I3611" s="1011" t="s">
        <v>1554</v>
      </c>
      <c r="J3611" s="1011" t="s">
        <v>1463</v>
      </c>
      <c r="K3611" s="1011" t="s">
        <v>1329</v>
      </c>
      <c r="L3611" s="1011" t="s">
        <v>47</v>
      </c>
      <c r="M3611" s="1011" t="s">
        <v>198</v>
      </c>
      <c r="N3611" s="1011">
        <v>149</v>
      </c>
      <c r="O3611" s="1011">
        <v>149</v>
      </c>
      <c r="P3611" s="1011">
        <v>4730.84</v>
      </c>
      <c r="Q3611" s="1011">
        <v>2914.74</v>
      </c>
      <c r="R3611" s="1011">
        <v>20.329999999999998</v>
      </c>
      <c r="S3611" s="1011">
        <v>541.08205700999997</v>
      </c>
      <c r="T3611" s="1011">
        <v>0</v>
      </c>
      <c r="U3611" s="1011">
        <v>0</v>
      </c>
      <c r="V3611" s="1011">
        <v>20.329999999999998</v>
      </c>
      <c r="W3611" s="1011" t="s">
        <v>1464</v>
      </c>
      <c r="X3611" s="1011" t="s">
        <v>1331</v>
      </c>
      <c r="Y3611" s="1011" t="s">
        <v>1555</v>
      </c>
      <c r="AA3611" s="1011" t="s">
        <v>1556</v>
      </c>
      <c r="AB3611" s="1011" t="s">
        <v>140</v>
      </c>
    </row>
    <row r="3612" spans="1:28" x14ac:dyDescent="0.25">
      <c r="A3612" s="1011">
        <v>23753668</v>
      </c>
      <c r="B3612" s="1011" t="s">
        <v>2570</v>
      </c>
      <c r="C3612" s="1011" t="s">
        <v>1326</v>
      </c>
      <c r="D3612" s="1011" t="s">
        <v>1</v>
      </c>
      <c r="E3612" s="1011" t="s">
        <v>135</v>
      </c>
      <c r="F3612" s="1011" t="s">
        <v>6</v>
      </c>
      <c r="G3612" s="1011" t="s">
        <v>6</v>
      </c>
      <c r="H3612" s="1011" t="s">
        <v>88</v>
      </c>
      <c r="I3612" s="1011" t="s">
        <v>2571</v>
      </c>
      <c r="J3612" s="1011" t="s">
        <v>2572</v>
      </c>
      <c r="K3612" s="1011" t="s">
        <v>1329</v>
      </c>
      <c r="L3612" s="1011" t="s">
        <v>47</v>
      </c>
      <c r="M3612" s="1011" t="s">
        <v>198</v>
      </c>
      <c r="N3612" s="1011">
        <v>34</v>
      </c>
      <c r="O3612" s="1011">
        <v>1</v>
      </c>
      <c r="P3612" s="1011">
        <v>374.3</v>
      </c>
      <c r="Q3612" s="1011">
        <v>2009.4</v>
      </c>
      <c r="R3612" s="1011">
        <v>509.98</v>
      </c>
      <c r="S3612" s="1011">
        <v>55.697980149999999</v>
      </c>
      <c r="T3612" s="1011">
        <v>0</v>
      </c>
      <c r="U3612" s="1011">
        <v>0</v>
      </c>
      <c r="V3612" s="1011">
        <v>509.98</v>
      </c>
      <c r="W3612" s="1011" t="s">
        <v>2573</v>
      </c>
      <c r="X3612" s="1011" t="s">
        <v>1331</v>
      </c>
      <c r="Y3612" s="1011" t="s">
        <v>2574</v>
      </c>
      <c r="AA3612" s="1011" t="s">
        <v>2575</v>
      </c>
      <c r="AB3612" s="1011" t="s">
        <v>140</v>
      </c>
    </row>
    <row r="3613" spans="1:28" x14ac:dyDescent="0.25">
      <c r="A3613" s="1011">
        <v>24114548</v>
      </c>
      <c r="B3613" s="1011" t="s">
        <v>2567</v>
      </c>
      <c r="C3613" s="1011" t="s">
        <v>1326</v>
      </c>
      <c r="D3613" s="1011" t="s">
        <v>1</v>
      </c>
      <c r="E3613" s="1011" t="s">
        <v>135</v>
      </c>
      <c r="F3613" s="1011" t="s">
        <v>34</v>
      </c>
      <c r="G3613" s="1011" t="s">
        <v>34</v>
      </c>
      <c r="H3613" s="1011" t="s">
        <v>97</v>
      </c>
      <c r="I3613" s="1011" t="s">
        <v>2568</v>
      </c>
      <c r="J3613" s="1011" t="s">
        <v>1416</v>
      </c>
      <c r="K3613" s="1011" t="s">
        <v>1329</v>
      </c>
      <c r="L3613" s="1011" t="s">
        <v>47</v>
      </c>
      <c r="M3613" s="1011" t="s">
        <v>198</v>
      </c>
      <c r="N3613" s="1011">
        <v>1351.8345999999999</v>
      </c>
      <c r="O3613" s="1011">
        <v>863.50120000000004</v>
      </c>
      <c r="P3613" s="1011">
        <v>27678.69</v>
      </c>
      <c r="Q3613" s="1011">
        <v>40430.18</v>
      </c>
      <c r="R3613" s="1011">
        <v>4721.4073225000002</v>
      </c>
      <c r="S3613" s="1011">
        <v>9809.4483157499999</v>
      </c>
      <c r="T3613" s="1011">
        <v>7.3225E-3</v>
      </c>
      <c r="U3613" s="1011">
        <v>0</v>
      </c>
      <c r="V3613" s="1011">
        <v>4721.3999999999996</v>
      </c>
      <c r="W3613" s="1011" t="s">
        <v>1397</v>
      </c>
      <c r="X3613" s="1011" t="s">
        <v>1331</v>
      </c>
      <c r="Y3613" s="1011" t="s">
        <v>2569</v>
      </c>
      <c r="AA3613" s="1011" t="s">
        <v>2111</v>
      </c>
      <c r="AB3613" s="1011" t="s">
        <v>140</v>
      </c>
    </row>
    <row r="3614" spans="1:28" x14ac:dyDescent="0.25">
      <c r="A3614" s="1011">
        <v>3757705</v>
      </c>
      <c r="B3614" s="1011" t="s">
        <v>2541</v>
      </c>
      <c r="C3614" s="1011" t="s">
        <v>1326</v>
      </c>
      <c r="D3614" s="1011" t="s">
        <v>1</v>
      </c>
      <c r="E3614" s="1011" t="s">
        <v>135</v>
      </c>
      <c r="F3614" s="1011" t="s">
        <v>6</v>
      </c>
      <c r="G3614" s="1011" t="s">
        <v>6</v>
      </c>
      <c r="H3614" s="1011" t="s">
        <v>98</v>
      </c>
      <c r="I3614" s="1011" t="s">
        <v>2049</v>
      </c>
      <c r="J3614" s="1011" t="s">
        <v>1510</v>
      </c>
      <c r="K3614" s="1011" t="s">
        <v>1329</v>
      </c>
      <c r="L3614" s="1011" t="s">
        <v>47</v>
      </c>
      <c r="M3614" s="1011" t="s">
        <v>198</v>
      </c>
      <c r="N3614" s="1011">
        <v>518.92999999999995</v>
      </c>
      <c r="O3614" s="1011">
        <v>428.18</v>
      </c>
      <c r="P3614" s="1011">
        <v>9330.5400000000009</v>
      </c>
      <c r="Q3614" s="1011">
        <v>16631.32</v>
      </c>
      <c r="R3614" s="1011">
        <v>2628.37</v>
      </c>
      <c r="S3614" s="1011">
        <v>2494.8231364200001</v>
      </c>
      <c r="T3614" s="1011">
        <v>0</v>
      </c>
      <c r="U3614" s="1011">
        <v>0</v>
      </c>
      <c r="V3614" s="1011">
        <v>2628.37</v>
      </c>
      <c r="W3614" s="1011" t="s">
        <v>1511</v>
      </c>
      <c r="X3614" s="1011" t="s">
        <v>1331</v>
      </c>
      <c r="Y3614" s="1011" t="s">
        <v>1512</v>
      </c>
      <c r="AA3614" s="1011" t="s">
        <v>2542</v>
      </c>
      <c r="AB3614" s="1011" t="s">
        <v>140</v>
      </c>
    </row>
    <row r="3615" spans="1:28" x14ac:dyDescent="0.25">
      <c r="A3615" s="1011">
        <v>64237621</v>
      </c>
      <c r="B3615" s="1011" t="s">
        <v>1834</v>
      </c>
      <c r="C3615" s="1011" t="s">
        <v>1326</v>
      </c>
      <c r="D3615" s="1011" t="s">
        <v>1</v>
      </c>
      <c r="E3615" s="1011" t="s">
        <v>135</v>
      </c>
      <c r="F3615" s="1011" t="s">
        <v>34</v>
      </c>
      <c r="G3615" s="1011" t="s">
        <v>34</v>
      </c>
      <c r="H3615" s="1011" t="s">
        <v>529</v>
      </c>
      <c r="I3615" s="1011" t="s">
        <v>1835</v>
      </c>
      <c r="J3615" s="1011" t="s">
        <v>1354</v>
      </c>
      <c r="K3615" s="1011" t="s">
        <v>1329</v>
      </c>
      <c r="L3615" s="1011" t="s">
        <v>47</v>
      </c>
      <c r="M3615" s="1011" t="s">
        <v>198</v>
      </c>
      <c r="N3615" s="1011">
        <v>127</v>
      </c>
      <c r="O3615" s="1011">
        <v>114</v>
      </c>
      <c r="P3615" s="1011">
        <v>11366.39</v>
      </c>
      <c r="Q3615" s="1011">
        <v>85318.68</v>
      </c>
      <c r="R3615" s="1011">
        <v>10083.77917985</v>
      </c>
      <c r="S3615" s="1011">
        <v>1267.25535887</v>
      </c>
      <c r="T3615" s="1011">
        <v>1.5891798500000001</v>
      </c>
      <c r="U3615" s="1011">
        <v>0</v>
      </c>
      <c r="V3615" s="1011">
        <v>10082.19</v>
      </c>
      <c r="W3615" s="1011" t="s">
        <v>1355</v>
      </c>
      <c r="X3615" s="1011" t="s">
        <v>1331</v>
      </c>
      <c r="Y3615" s="1011" t="s">
        <v>1836</v>
      </c>
      <c r="AA3615" s="1011" t="s">
        <v>1837</v>
      </c>
      <c r="AB3615" s="1011" t="s">
        <v>140</v>
      </c>
    </row>
    <row r="3616" spans="1:28" x14ac:dyDescent="0.25">
      <c r="A3616" s="1011">
        <v>43757624</v>
      </c>
      <c r="B3616" s="1011" t="s">
        <v>2092</v>
      </c>
      <c r="C3616" s="1011" t="s">
        <v>1326</v>
      </c>
      <c r="D3616" s="1011" t="s">
        <v>1</v>
      </c>
      <c r="E3616" s="1011" t="s">
        <v>135</v>
      </c>
      <c r="F3616" s="1011" t="s">
        <v>6</v>
      </c>
      <c r="G3616" s="1011" t="s">
        <v>6</v>
      </c>
      <c r="H3616" s="1011" t="s">
        <v>97</v>
      </c>
      <c r="I3616" s="1011" t="s">
        <v>2093</v>
      </c>
      <c r="J3616" s="1011" t="s">
        <v>2094</v>
      </c>
      <c r="K3616" s="1011" t="s">
        <v>1329</v>
      </c>
      <c r="L3616" s="1011" t="s">
        <v>47</v>
      </c>
      <c r="M3616" s="1011" t="s">
        <v>198</v>
      </c>
      <c r="N3616" s="1011">
        <v>371.66669999999999</v>
      </c>
      <c r="O3616" s="1011">
        <v>177.25</v>
      </c>
      <c r="P3616" s="1011">
        <v>7217.85</v>
      </c>
      <c r="Q3616" s="1011">
        <v>13995.68</v>
      </c>
      <c r="R3616" s="1011">
        <v>3222.4085453399998</v>
      </c>
      <c r="S3616" s="1011">
        <v>2264.3496586199999</v>
      </c>
      <c r="T3616" s="1011">
        <v>-0.49145465999999999</v>
      </c>
      <c r="U3616" s="1011">
        <v>0</v>
      </c>
      <c r="V3616" s="1011">
        <v>3222.9</v>
      </c>
      <c r="W3616" s="1011" t="s">
        <v>2095</v>
      </c>
      <c r="X3616" s="1011" t="s">
        <v>1331</v>
      </c>
      <c r="Y3616" s="1011" t="s">
        <v>2096</v>
      </c>
      <c r="AA3616" s="1011" t="s">
        <v>2097</v>
      </c>
      <c r="AB3616" s="1011" t="s">
        <v>140</v>
      </c>
    </row>
    <row r="3617" spans="1:28" x14ac:dyDescent="0.25">
      <c r="A3617" s="1011">
        <v>84169713</v>
      </c>
      <c r="B3617" s="1011" t="s">
        <v>1863</v>
      </c>
      <c r="C3617" s="1011" t="s">
        <v>1326</v>
      </c>
      <c r="D3617" s="1011" t="s">
        <v>1</v>
      </c>
      <c r="E3617" s="1011" t="s">
        <v>135</v>
      </c>
      <c r="F3617" s="1011" t="s">
        <v>6</v>
      </c>
      <c r="G3617" s="1011" t="s">
        <v>6</v>
      </c>
      <c r="H3617" s="1011" t="s">
        <v>94</v>
      </c>
      <c r="I3617" s="1011" t="s">
        <v>1595</v>
      </c>
      <c r="J3617" s="1011" t="s">
        <v>1596</v>
      </c>
      <c r="K3617" s="1011" t="s">
        <v>1329</v>
      </c>
      <c r="L3617" s="1011" t="s">
        <v>47</v>
      </c>
      <c r="M3617" s="1011" t="s">
        <v>198</v>
      </c>
      <c r="N3617" s="1011">
        <v>115.75</v>
      </c>
      <c r="O3617" s="1011">
        <v>56.75</v>
      </c>
      <c r="P3617" s="1011">
        <v>2337.5</v>
      </c>
      <c r="Q3617" s="1011">
        <v>2913.05</v>
      </c>
      <c r="R3617" s="1011">
        <v>818.76</v>
      </c>
      <c r="S3617" s="1011">
        <v>357.13304097000002</v>
      </c>
      <c r="T3617" s="1011">
        <v>0</v>
      </c>
      <c r="U3617" s="1011">
        <v>0</v>
      </c>
      <c r="V3617" s="1011">
        <v>818.76</v>
      </c>
      <c r="W3617" s="1011" t="s">
        <v>1597</v>
      </c>
      <c r="X3617" s="1011" t="s">
        <v>1331</v>
      </c>
      <c r="Y3617" s="1011" t="s">
        <v>1864</v>
      </c>
      <c r="AA3617" s="1011" t="s">
        <v>1865</v>
      </c>
      <c r="AB3617" s="1011" t="s">
        <v>140</v>
      </c>
    </row>
    <row r="3618" spans="1:28" x14ac:dyDescent="0.25">
      <c r="A3618" s="1011">
        <v>14270797</v>
      </c>
      <c r="B3618" s="1011" t="s">
        <v>2424</v>
      </c>
      <c r="C3618" s="1011" t="s">
        <v>1326</v>
      </c>
      <c r="D3618" s="1011" t="s">
        <v>1</v>
      </c>
      <c r="E3618" s="1011" t="s">
        <v>135</v>
      </c>
      <c r="F3618" s="1011" t="s">
        <v>34</v>
      </c>
      <c r="G3618" s="1011" t="s">
        <v>34</v>
      </c>
      <c r="H3618" s="1011" t="s">
        <v>104</v>
      </c>
      <c r="I3618" s="1011" t="s">
        <v>1462</v>
      </c>
      <c r="J3618" s="1011" t="s">
        <v>1463</v>
      </c>
      <c r="K3618" s="1011" t="s">
        <v>1329</v>
      </c>
      <c r="L3618" s="1011" t="s">
        <v>47</v>
      </c>
      <c r="M3618" s="1011" t="s">
        <v>198</v>
      </c>
      <c r="N3618" s="1011">
        <v>7</v>
      </c>
      <c r="O3618" s="1011">
        <v>4</v>
      </c>
      <c r="P3618" s="1011">
        <v>141.6</v>
      </c>
      <c r="Q3618" s="1011">
        <v>538.37</v>
      </c>
      <c r="R3618" s="1011">
        <v>37.423967439999998</v>
      </c>
      <c r="S3618" s="1011">
        <v>42.649862849999998</v>
      </c>
      <c r="T3618" s="1011">
        <v>95.163967439999993</v>
      </c>
      <c r="U3618" s="1011">
        <v>0</v>
      </c>
      <c r="V3618" s="1011">
        <v>40.67</v>
      </c>
      <c r="W3618" s="1011" t="s">
        <v>1464</v>
      </c>
      <c r="X3618" s="1011" t="s">
        <v>1331</v>
      </c>
      <c r="Y3618" s="1011" t="s">
        <v>2425</v>
      </c>
      <c r="AA3618" s="1011" t="s">
        <v>2081</v>
      </c>
      <c r="AB3618" s="1011" t="s">
        <v>140</v>
      </c>
    </row>
    <row r="3619" spans="1:28" x14ac:dyDescent="0.25">
      <c r="A3619" s="1011">
        <v>34152462</v>
      </c>
      <c r="B3619" s="1011" t="s">
        <v>2448</v>
      </c>
      <c r="C3619" s="1011" t="s">
        <v>1326</v>
      </c>
      <c r="D3619" s="1011" t="s">
        <v>1</v>
      </c>
      <c r="E3619" s="1011" t="s">
        <v>135</v>
      </c>
      <c r="F3619" s="1011" t="s">
        <v>62</v>
      </c>
      <c r="G3619" s="1011" t="s">
        <v>62</v>
      </c>
      <c r="H3619" s="1011" t="s">
        <v>102</v>
      </c>
      <c r="I3619" s="1011" t="s">
        <v>1353</v>
      </c>
      <c r="J3619" s="1011" t="s">
        <v>1354</v>
      </c>
      <c r="K3619" s="1011" t="s">
        <v>1329</v>
      </c>
      <c r="L3619" s="1011" t="s">
        <v>47</v>
      </c>
      <c r="M3619" s="1011" t="s">
        <v>198</v>
      </c>
      <c r="N3619" s="1011">
        <v>889.54160000000002</v>
      </c>
      <c r="O3619" s="1011">
        <v>36.666600000000003</v>
      </c>
      <c r="P3619" s="1011">
        <v>26998.7</v>
      </c>
      <c r="Q3619" s="1011">
        <v>46551.24</v>
      </c>
      <c r="R3619" s="1011">
        <v>3323.9737836899999</v>
      </c>
      <c r="S3619" s="1011">
        <v>1093.4490677599999</v>
      </c>
      <c r="T3619" s="1011">
        <v>952.44378369000003</v>
      </c>
      <c r="U3619" s="1011">
        <v>0</v>
      </c>
      <c r="V3619" s="1011">
        <v>3120.03</v>
      </c>
      <c r="W3619" s="1011" t="s">
        <v>1355</v>
      </c>
      <c r="X3619" s="1011" t="s">
        <v>1331</v>
      </c>
      <c r="Y3619" s="1011" t="s">
        <v>2449</v>
      </c>
      <c r="Z3619" s="1011" t="s">
        <v>2450</v>
      </c>
      <c r="AA3619" s="1011" t="s">
        <v>2451</v>
      </c>
      <c r="AB3619" s="1011" t="s">
        <v>140</v>
      </c>
    </row>
    <row r="3620" spans="1:28" x14ac:dyDescent="0.25">
      <c r="A3620" s="1011">
        <v>13980131</v>
      </c>
      <c r="B3620" s="1011" t="s">
        <v>1619</v>
      </c>
      <c r="C3620" s="1011" t="s">
        <v>1326</v>
      </c>
      <c r="D3620" s="1011" t="s">
        <v>1</v>
      </c>
      <c r="E3620" s="1011" t="s">
        <v>135</v>
      </c>
      <c r="F3620" s="1011" t="s">
        <v>20</v>
      </c>
      <c r="G3620" s="1011" t="s">
        <v>20</v>
      </c>
      <c r="H3620" s="1011" t="s">
        <v>94</v>
      </c>
      <c r="I3620" s="1011" t="s">
        <v>1620</v>
      </c>
      <c r="J3620" s="1011" t="s">
        <v>1621</v>
      </c>
      <c r="K3620" s="1011" t="s">
        <v>1329</v>
      </c>
      <c r="L3620" s="1011" t="s">
        <v>47</v>
      </c>
      <c r="M3620" s="1011" t="s">
        <v>198</v>
      </c>
      <c r="N3620" s="1011">
        <v>535.25</v>
      </c>
      <c r="O3620" s="1011">
        <v>124.25</v>
      </c>
      <c r="P3620" s="1011">
        <v>14855.8</v>
      </c>
      <c r="Q3620" s="1011">
        <v>11992.47</v>
      </c>
      <c r="R3620" s="1011">
        <v>1416.72</v>
      </c>
      <c r="S3620" s="1011">
        <v>1644.67138168</v>
      </c>
      <c r="T3620" s="1011">
        <v>0</v>
      </c>
      <c r="U3620" s="1011">
        <v>0</v>
      </c>
      <c r="V3620" s="1011">
        <v>1416.72</v>
      </c>
      <c r="W3620" s="1011" t="s">
        <v>1622</v>
      </c>
      <c r="X3620" s="1011" t="s">
        <v>1331</v>
      </c>
      <c r="Y3620" s="1011" t="s">
        <v>1623</v>
      </c>
      <c r="AA3620" s="1011" t="s">
        <v>1624</v>
      </c>
      <c r="AB3620" s="1011" t="s">
        <v>140</v>
      </c>
    </row>
    <row r="3621" spans="1:28" x14ac:dyDescent="0.25">
      <c r="A3621" s="1011">
        <v>74096488</v>
      </c>
      <c r="B3621" s="1011" t="s">
        <v>1425</v>
      </c>
      <c r="C3621" s="1011" t="s">
        <v>1326</v>
      </c>
      <c r="D3621" s="1011" t="s">
        <v>1</v>
      </c>
      <c r="E3621" s="1011" t="s">
        <v>135</v>
      </c>
      <c r="F3621" s="1011" t="s">
        <v>14</v>
      </c>
      <c r="G3621" s="1011" t="s">
        <v>14</v>
      </c>
      <c r="H3621" s="1011" t="s">
        <v>101</v>
      </c>
      <c r="I3621" s="1011" t="s">
        <v>1426</v>
      </c>
      <c r="J3621" s="1011" t="s">
        <v>1427</v>
      </c>
      <c r="K3621" s="1011" t="s">
        <v>1329</v>
      </c>
      <c r="L3621" s="1011" t="s">
        <v>47</v>
      </c>
      <c r="M3621" s="1011" t="s">
        <v>198</v>
      </c>
      <c r="N3621" s="1011">
        <v>142</v>
      </c>
      <c r="O3621" s="1011">
        <v>121</v>
      </c>
      <c r="P3621" s="1011">
        <v>5386.18</v>
      </c>
      <c r="Q3621" s="1011">
        <v>4774.68</v>
      </c>
      <c r="R3621" s="1011">
        <v>753.58</v>
      </c>
      <c r="S3621" s="1011">
        <v>729.61912225000003</v>
      </c>
      <c r="T3621" s="1011">
        <v>0</v>
      </c>
      <c r="U3621" s="1011">
        <v>0</v>
      </c>
      <c r="V3621" s="1011">
        <v>753.58</v>
      </c>
      <c r="W3621" s="1011" t="s">
        <v>1428</v>
      </c>
      <c r="X3621" s="1011" t="s">
        <v>1331</v>
      </c>
      <c r="Y3621" s="1011" t="s">
        <v>1429</v>
      </c>
      <c r="AA3621" s="1011" t="s">
        <v>1430</v>
      </c>
      <c r="AB3621" s="1011" t="s">
        <v>140</v>
      </c>
    </row>
    <row r="3622" spans="1:28" x14ac:dyDescent="0.25">
      <c r="A3622" s="1011">
        <v>24146680</v>
      </c>
      <c r="B3622" s="1011" t="s">
        <v>1993</v>
      </c>
      <c r="C3622" s="1011" t="s">
        <v>1326</v>
      </c>
      <c r="D3622" s="1011" t="s">
        <v>1</v>
      </c>
      <c r="E3622" s="1011" t="s">
        <v>135</v>
      </c>
      <c r="F3622" s="1011" t="s">
        <v>38</v>
      </c>
      <c r="G3622" s="1011" t="s">
        <v>38</v>
      </c>
      <c r="H3622" s="1011" t="s">
        <v>89</v>
      </c>
      <c r="I3622" s="1011" t="s">
        <v>1994</v>
      </c>
      <c r="J3622" s="1011" t="s">
        <v>1499</v>
      </c>
      <c r="K3622" s="1011" t="s">
        <v>1329</v>
      </c>
      <c r="L3622" s="1011" t="s">
        <v>47</v>
      </c>
      <c r="M3622" s="1011" t="s">
        <v>198</v>
      </c>
      <c r="N3622" s="1011">
        <v>12</v>
      </c>
      <c r="O3622" s="1011">
        <v>0</v>
      </c>
      <c r="P3622" s="1011">
        <v>120</v>
      </c>
      <c r="Q3622" s="1011">
        <v>337.09</v>
      </c>
      <c r="R3622" s="1011">
        <v>25.29</v>
      </c>
      <c r="S3622" s="1011">
        <v>11.805818439999999</v>
      </c>
      <c r="T3622" s="1011">
        <v>0</v>
      </c>
      <c r="U3622" s="1011">
        <v>0</v>
      </c>
      <c r="V3622" s="1011">
        <v>25.29</v>
      </c>
      <c r="W3622" s="1011" t="s">
        <v>1361</v>
      </c>
      <c r="X3622" s="1011" t="s">
        <v>1331</v>
      </c>
      <c r="Y3622" s="1011" t="s">
        <v>1995</v>
      </c>
      <c r="AA3622" s="1011" t="s">
        <v>1996</v>
      </c>
      <c r="AB3622" s="1011" t="s">
        <v>140</v>
      </c>
    </row>
    <row r="3623" spans="1:28" x14ac:dyDescent="0.25">
      <c r="A3623" s="1011">
        <v>63997654</v>
      </c>
      <c r="B3623" s="1011" t="s">
        <v>2203</v>
      </c>
      <c r="C3623" s="1011" t="s">
        <v>1326</v>
      </c>
      <c r="D3623" s="1011" t="s">
        <v>1</v>
      </c>
      <c r="E3623" s="1011" t="s">
        <v>135</v>
      </c>
      <c r="F3623" s="1011" t="s">
        <v>11</v>
      </c>
      <c r="G3623" s="1011" t="s">
        <v>11</v>
      </c>
      <c r="H3623" s="1011" t="s">
        <v>101</v>
      </c>
      <c r="I3623" s="1011" t="s">
        <v>2204</v>
      </c>
      <c r="J3623" s="1011" t="s">
        <v>2205</v>
      </c>
      <c r="K3623" s="1011" t="s">
        <v>1329</v>
      </c>
      <c r="L3623" s="1011" t="s">
        <v>47</v>
      </c>
      <c r="M3623" s="1011" t="s">
        <v>198</v>
      </c>
      <c r="N3623" s="1011">
        <v>95.833699999999993</v>
      </c>
      <c r="O3623" s="1011">
        <v>0</v>
      </c>
      <c r="P3623" s="1011">
        <v>2489.5700000000002</v>
      </c>
      <c r="Q3623" s="1011">
        <v>3210.58</v>
      </c>
      <c r="R3623" s="1011">
        <v>586.87</v>
      </c>
      <c r="S3623" s="1011">
        <v>212.58683679000001</v>
      </c>
      <c r="T3623" s="1011">
        <v>0</v>
      </c>
      <c r="U3623" s="1011">
        <v>0</v>
      </c>
      <c r="V3623" s="1011">
        <v>586.87</v>
      </c>
      <c r="W3623" s="1011" t="s">
        <v>19</v>
      </c>
      <c r="X3623" s="1011" t="s">
        <v>1331</v>
      </c>
      <c r="Y3623" s="1011" t="s">
        <v>2206</v>
      </c>
      <c r="AA3623" s="1011" t="s">
        <v>2207</v>
      </c>
      <c r="AB3623" s="1011" t="s">
        <v>140</v>
      </c>
    </row>
    <row r="3624" spans="1:28" x14ac:dyDescent="0.25">
      <c r="A3624" s="1011">
        <v>13791983</v>
      </c>
      <c r="B3624" s="1011" t="s">
        <v>2042</v>
      </c>
      <c r="C3624" s="1011" t="s">
        <v>1326</v>
      </c>
      <c r="D3624" s="1011" t="s">
        <v>1</v>
      </c>
      <c r="E3624" s="1011" t="s">
        <v>135</v>
      </c>
      <c r="F3624" s="1011" t="s">
        <v>14</v>
      </c>
      <c r="G3624" s="1011" t="s">
        <v>14</v>
      </c>
      <c r="H3624" s="1011" t="s">
        <v>102</v>
      </c>
      <c r="I3624" s="1011" t="s">
        <v>2043</v>
      </c>
      <c r="J3624" s="1011" t="s">
        <v>2044</v>
      </c>
      <c r="K3624" s="1011" t="s">
        <v>1329</v>
      </c>
      <c r="L3624" s="1011" t="s">
        <v>47</v>
      </c>
      <c r="M3624" s="1011" t="s">
        <v>198</v>
      </c>
      <c r="N3624" s="1011">
        <v>7.1664000000000003</v>
      </c>
      <c r="O3624" s="1011">
        <v>2.1663999999999999</v>
      </c>
      <c r="P3624" s="1011">
        <v>224.5</v>
      </c>
      <c r="Q3624" s="1011">
        <v>250.99</v>
      </c>
      <c r="R3624" s="1011">
        <v>70.540000000000006</v>
      </c>
      <c r="S3624" s="1011">
        <v>31.166672739999999</v>
      </c>
      <c r="T3624" s="1011">
        <v>0</v>
      </c>
      <c r="U3624" s="1011">
        <v>0</v>
      </c>
      <c r="V3624" s="1011">
        <v>70.540000000000006</v>
      </c>
      <c r="W3624" s="1011" t="s">
        <v>2045</v>
      </c>
      <c r="X3624" s="1011" t="s">
        <v>1331</v>
      </c>
      <c r="Y3624" s="1011" t="s">
        <v>2046</v>
      </c>
      <c r="AA3624" s="1011" t="s">
        <v>2047</v>
      </c>
      <c r="AB3624" s="1011" t="s">
        <v>140</v>
      </c>
    </row>
    <row r="3625" spans="1:28" x14ac:dyDescent="0.25">
      <c r="A3625" s="1011">
        <v>43756410</v>
      </c>
      <c r="B3625" s="1011" t="s">
        <v>1943</v>
      </c>
      <c r="C3625" s="1011" t="s">
        <v>1326</v>
      </c>
      <c r="D3625" s="1011" t="s">
        <v>1</v>
      </c>
      <c r="E3625" s="1011" t="s">
        <v>135</v>
      </c>
      <c r="F3625" s="1011" t="s">
        <v>14</v>
      </c>
      <c r="G3625" s="1011" t="s">
        <v>14</v>
      </c>
      <c r="H3625" s="1011" t="s">
        <v>95</v>
      </c>
      <c r="I3625" s="1011" t="s">
        <v>1620</v>
      </c>
      <c r="J3625" s="1011" t="s">
        <v>1621</v>
      </c>
      <c r="K3625" s="1011" t="s">
        <v>1329</v>
      </c>
      <c r="L3625" s="1011" t="s">
        <v>47</v>
      </c>
      <c r="M3625" s="1011" t="s">
        <v>198</v>
      </c>
      <c r="N3625" s="1011">
        <v>201</v>
      </c>
      <c r="O3625" s="1011">
        <v>53</v>
      </c>
      <c r="P3625" s="1011">
        <v>1662.66</v>
      </c>
      <c r="Q3625" s="1011">
        <v>5662.99</v>
      </c>
      <c r="R3625" s="1011">
        <v>15.005742209999999</v>
      </c>
      <c r="S3625" s="1011">
        <v>1049.1509687299999</v>
      </c>
      <c r="T3625" s="1011">
        <v>-1.4257789999999999E-2</v>
      </c>
      <c r="U3625" s="1011">
        <v>0</v>
      </c>
      <c r="V3625" s="1011">
        <v>15.02</v>
      </c>
      <c r="W3625" s="1011" t="s">
        <v>1622</v>
      </c>
      <c r="X3625" s="1011" t="s">
        <v>1331</v>
      </c>
      <c r="Y3625" s="1011" t="s">
        <v>1944</v>
      </c>
      <c r="AA3625" s="1011" t="s">
        <v>1945</v>
      </c>
      <c r="AB3625" s="1011" t="s">
        <v>140</v>
      </c>
    </row>
    <row r="3626" spans="1:28" x14ac:dyDescent="0.25">
      <c r="A3626" s="1011">
        <v>23757057</v>
      </c>
      <c r="B3626" s="1011" t="s">
        <v>2307</v>
      </c>
      <c r="C3626" s="1011" t="s">
        <v>1326</v>
      </c>
      <c r="D3626" s="1011" t="s">
        <v>1</v>
      </c>
      <c r="E3626" s="1011" t="s">
        <v>135</v>
      </c>
      <c r="F3626" s="1011" t="s">
        <v>20</v>
      </c>
      <c r="G3626" s="1011" t="s">
        <v>20</v>
      </c>
      <c r="H3626" s="1011" t="s">
        <v>93</v>
      </c>
      <c r="I3626" s="1011" t="s">
        <v>1810</v>
      </c>
      <c r="J3626" s="1011" t="s">
        <v>1811</v>
      </c>
      <c r="K3626" s="1011" t="s">
        <v>1329</v>
      </c>
      <c r="L3626" s="1011" t="s">
        <v>47</v>
      </c>
      <c r="M3626" s="1011" t="s">
        <v>198</v>
      </c>
      <c r="N3626" s="1011">
        <v>395</v>
      </c>
      <c r="O3626" s="1011">
        <v>3</v>
      </c>
      <c r="P3626" s="1011">
        <v>13218.26</v>
      </c>
      <c r="Q3626" s="1011">
        <v>7572.92</v>
      </c>
      <c r="R3626" s="1011">
        <v>631.34</v>
      </c>
      <c r="S3626" s="1011">
        <v>64.117644069999997</v>
      </c>
      <c r="T3626" s="1011">
        <v>0</v>
      </c>
      <c r="U3626" s="1011">
        <v>0</v>
      </c>
      <c r="V3626" s="1011">
        <v>631.34</v>
      </c>
      <c r="W3626" s="1011" t="s">
        <v>1812</v>
      </c>
      <c r="X3626" s="1011" t="s">
        <v>1331</v>
      </c>
      <c r="Y3626" s="1011" t="s">
        <v>2308</v>
      </c>
      <c r="AA3626" s="1011" t="s">
        <v>2309</v>
      </c>
      <c r="AB3626" s="1011" t="s">
        <v>140</v>
      </c>
    </row>
    <row r="3627" spans="1:28" x14ac:dyDescent="0.25">
      <c r="A3627" s="1011">
        <v>73754517</v>
      </c>
      <c r="B3627" s="1011" t="s">
        <v>2553</v>
      </c>
      <c r="C3627" s="1011" t="s">
        <v>1326</v>
      </c>
      <c r="D3627" s="1011" t="s">
        <v>1</v>
      </c>
      <c r="E3627" s="1011" t="s">
        <v>135</v>
      </c>
      <c r="F3627" s="1011" t="s">
        <v>34</v>
      </c>
      <c r="G3627" s="1011" t="s">
        <v>34</v>
      </c>
      <c r="H3627" s="1011" t="s">
        <v>100</v>
      </c>
      <c r="I3627" s="1011" t="s">
        <v>2554</v>
      </c>
      <c r="J3627" s="1011" t="s">
        <v>2555</v>
      </c>
      <c r="K3627" s="1011" t="s">
        <v>1329</v>
      </c>
      <c r="L3627" s="1011" t="s">
        <v>47</v>
      </c>
      <c r="M3627" s="1011" t="s">
        <v>198</v>
      </c>
      <c r="N3627" s="1011">
        <v>162.33330000000001</v>
      </c>
      <c r="O3627" s="1011">
        <v>162.33330000000001</v>
      </c>
      <c r="P3627" s="1011">
        <v>2601</v>
      </c>
      <c r="Q3627" s="1011">
        <v>8190.06</v>
      </c>
      <c r="R3627" s="1011">
        <v>738.78</v>
      </c>
      <c r="S3627" s="1011">
        <v>1076.8652274799999</v>
      </c>
      <c r="T3627" s="1011">
        <v>0</v>
      </c>
      <c r="U3627" s="1011">
        <v>0</v>
      </c>
      <c r="V3627" s="1011">
        <v>738.78</v>
      </c>
      <c r="W3627" s="1011" t="s">
        <v>2556</v>
      </c>
      <c r="X3627" s="1011" t="s">
        <v>1331</v>
      </c>
      <c r="Y3627" s="1011" t="s">
        <v>2557</v>
      </c>
      <c r="AA3627" s="1011" t="s">
        <v>2558</v>
      </c>
      <c r="AB3627" s="1011" t="s">
        <v>140</v>
      </c>
    </row>
    <row r="3628" spans="1:28" x14ac:dyDescent="0.25">
      <c r="A3628" s="1011">
        <v>3768215</v>
      </c>
      <c r="B3628" s="1011" t="s">
        <v>1801</v>
      </c>
      <c r="C3628" s="1011" t="s">
        <v>1326</v>
      </c>
      <c r="D3628" s="1011" t="s">
        <v>1</v>
      </c>
      <c r="E3628" s="1011" t="s">
        <v>135</v>
      </c>
      <c r="F3628" s="1011" t="s">
        <v>11</v>
      </c>
      <c r="G3628" s="1011" t="s">
        <v>11</v>
      </c>
      <c r="H3628" s="1011" t="s">
        <v>97</v>
      </c>
      <c r="I3628" s="1011" t="s">
        <v>1688</v>
      </c>
      <c r="J3628" s="1011" t="s">
        <v>1416</v>
      </c>
      <c r="K3628" s="1011" t="s">
        <v>1329</v>
      </c>
      <c r="L3628" s="1011" t="s">
        <v>47</v>
      </c>
      <c r="M3628" s="1011" t="s">
        <v>198</v>
      </c>
      <c r="N3628" s="1011">
        <v>1448.4168999999999</v>
      </c>
      <c r="O3628" s="1011">
        <v>920.16690000000006</v>
      </c>
      <c r="P3628" s="1011">
        <v>39114.76</v>
      </c>
      <c r="Q3628" s="1011">
        <v>39578.42</v>
      </c>
      <c r="R3628" s="1011">
        <v>10374.26111308</v>
      </c>
      <c r="S3628" s="1011">
        <v>6186.9046958700001</v>
      </c>
      <c r="T3628" s="1011">
        <v>1.11308E-3</v>
      </c>
      <c r="U3628" s="1011">
        <v>0</v>
      </c>
      <c r="V3628" s="1011">
        <v>10374.26</v>
      </c>
      <c r="W3628" s="1011" t="s">
        <v>1397</v>
      </c>
      <c r="X3628" s="1011" t="s">
        <v>1331</v>
      </c>
      <c r="Y3628" s="1011" t="s">
        <v>1802</v>
      </c>
      <c r="AA3628" s="1011" t="s">
        <v>1803</v>
      </c>
      <c r="AB3628" s="1011" t="s">
        <v>140</v>
      </c>
    </row>
    <row r="3629" spans="1:28" x14ac:dyDescent="0.25">
      <c r="A3629" s="1011">
        <v>3757812</v>
      </c>
      <c r="B3629" s="1011" t="s">
        <v>1497</v>
      </c>
      <c r="C3629" s="1011" t="s">
        <v>1326</v>
      </c>
      <c r="D3629" s="1011" t="s">
        <v>1</v>
      </c>
      <c r="E3629" s="1011" t="s">
        <v>135</v>
      </c>
      <c r="F3629" s="1011" t="s">
        <v>11</v>
      </c>
      <c r="G3629" s="1011" t="s">
        <v>11</v>
      </c>
      <c r="H3629" s="1011" t="s">
        <v>92</v>
      </c>
      <c r="I3629" s="1011" t="s">
        <v>1359</v>
      </c>
      <c r="J3629" s="1011" t="s">
        <v>1360</v>
      </c>
      <c r="K3629" s="1011" t="s">
        <v>1329</v>
      </c>
      <c r="L3629" s="1011" t="s">
        <v>47</v>
      </c>
      <c r="M3629" s="1011" t="s">
        <v>198</v>
      </c>
      <c r="N3629" s="1011">
        <v>504</v>
      </c>
      <c r="O3629" s="1011">
        <v>490</v>
      </c>
      <c r="P3629" s="1011">
        <v>16599.400000000001</v>
      </c>
      <c r="Q3629" s="1011">
        <v>18301.64</v>
      </c>
      <c r="R3629" s="1011">
        <v>1324.91</v>
      </c>
      <c r="S3629" s="1011">
        <v>4583.5957754499996</v>
      </c>
      <c r="T3629" s="1011">
        <v>0</v>
      </c>
      <c r="U3629" s="1011">
        <v>898.69</v>
      </c>
      <c r="V3629" s="1011">
        <v>2223.6</v>
      </c>
      <c r="W3629" s="1011" t="s">
        <v>1361</v>
      </c>
      <c r="X3629" s="1011" t="s">
        <v>1331</v>
      </c>
      <c r="Y3629" s="1011" t="s">
        <v>2182</v>
      </c>
      <c r="AA3629" s="1011" t="s">
        <v>2183</v>
      </c>
      <c r="AB3629" s="1011" t="s">
        <v>140</v>
      </c>
    </row>
    <row r="3630" spans="1:28" x14ac:dyDescent="0.25">
      <c r="A3630" s="1011">
        <v>3757812</v>
      </c>
      <c r="B3630" s="1011" t="s">
        <v>1497</v>
      </c>
      <c r="C3630" s="1011" t="s">
        <v>1326</v>
      </c>
      <c r="D3630" s="1011" t="s">
        <v>1</v>
      </c>
      <c r="E3630" s="1011" t="s">
        <v>135</v>
      </c>
      <c r="F3630" s="1011" t="s">
        <v>11</v>
      </c>
      <c r="G3630" s="1011" t="s">
        <v>11</v>
      </c>
      <c r="H3630" s="1011" t="s">
        <v>89</v>
      </c>
      <c r="I3630" s="1011" t="s">
        <v>1359</v>
      </c>
      <c r="J3630" s="1011" t="s">
        <v>1360</v>
      </c>
      <c r="K3630" s="1011" t="s">
        <v>1329</v>
      </c>
      <c r="L3630" s="1011" t="s">
        <v>47</v>
      </c>
      <c r="M3630" s="1011" t="s">
        <v>198</v>
      </c>
      <c r="N3630" s="1011">
        <v>113</v>
      </c>
      <c r="O3630" s="1011">
        <v>59</v>
      </c>
      <c r="P3630" s="1011">
        <v>1202.6600000000001</v>
      </c>
      <c r="Q3630" s="1011">
        <v>4620.9799999999996</v>
      </c>
      <c r="R3630" s="1011">
        <v>650.01000543999999</v>
      </c>
      <c r="S3630" s="1011">
        <v>432.16782294000001</v>
      </c>
      <c r="T3630" s="1011">
        <v>5.4399999999999996E-6</v>
      </c>
      <c r="U3630" s="1011">
        <v>1.37</v>
      </c>
      <c r="V3630" s="1011">
        <v>651.38</v>
      </c>
      <c r="W3630" s="1011" t="s">
        <v>1361</v>
      </c>
      <c r="X3630" s="1011" t="s">
        <v>1331</v>
      </c>
      <c r="Y3630" s="1011" t="s">
        <v>2182</v>
      </c>
      <c r="AA3630" s="1011" t="s">
        <v>2183</v>
      </c>
      <c r="AB3630" s="1011" t="s">
        <v>140</v>
      </c>
    </row>
    <row r="3631" spans="1:28" x14ac:dyDescent="0.25">
      <c r="A3631" s="1011">
        <v>3790045</v>
      </c>
      <c r="B3631" s="1011" t="s">
        <v>1750</v>
      </c>
      <c r="C3631" s="1011" t="s">
        <v>1326</v>
      </c>
      <c r="D3631" s="1011" t="s">
        <v>113</v>
      </c>
      <c r="E3631" s="1011" t="s">
        <v>135</v>
      </c>
      <c r="F3631" s="1011" t="s">
        <v>267</v>
      </c>
      <c r="G3631" s="1011" t="s">
        <v>1687</v>
      </c>
      <c r="H3631" s="1011" t="s">
        <v>89</v>
      </c>
      <c r="I3631" s="1011" t="s">
        <v>1688</v>
      </c>
      <c r="J3631" s="1011" t="s">
        <v>1416</v>
      </c>
      <c r="K3631" s="1011" t="s">
        <v>1329</v>
      </c>
      <c r="L3631" s="1011" t="s">
        <v>47</v>
      </c>
      <c r="M3631" s="1011" t="s">
        <v>198</v>
      </c>
      <c r="N3631" s="1011">
        <v>38</v>
      </c>
      <c r="O3631" s="1011">
        <v>29</v>
      </c>
      <c r="P3631" s="1011">
        <v>381</v>
      </c>
      <c r="Q3631" s="1011">
        <v>1315.89</v>
      </c>
      <c r="R3631" s="1011">
        <v>210.33</v>
      </c>
      <c r="S3631" s="1011">
        <v>237.42501300999999</v>
      </c>
      <c r="T3631" s="1011">
        <v>0</v>
      </c>
      <c r="U3631" s="1011">
        <v>0</v>
      </c>
      <c r="V3631" s="1011">
        <v>210.33</v>
      </c>
      <c r="W3631" s="1011" t="s">
        <v>1397</v>
      </c>
      <c r="X3631" s="1011" t="s">
        <v>1331</v>
      </c>
      <c r="Y3631" s="1011" t="s">
        <v>1751</v>
      </c>
      <c r="AA3631" s="1011" t="s">
        <v>1752</v>
      </c>
      <c r="AB3631" s="1011" t="s">
        <v>140</v>
      </c>
    </row>
    <row r="3632" spans="1:28" x14ac:dyDescent="0.25">
      <c r="A3632" s="1011">
        <v>74163817</v>
      </c>
      <c r="B3632" s="1011" t="s">
        <v>2282</v>
      </c>
      <c r="C3632" s="1011" t="s">
        <v>1326</v>
      </c>
      <c r="D3632" s="1011" t="s">
        <v>1</v>
      </c>
      <c r="E3632" s="1011" t="s">
        <v>135</v>
      </c>
      <c r="F3632" s="1011" t="s">
        <v>11</v>
      </c>
      <c r="G3632" s="1011" t="s">
        <v>11</v>
      </c>
      <c r="H3632" s="1011" t="s">
        <v>89</v>
      </c>
      <c r="I3632" s="1011" t="s">
        <v>2283</v>
      </c>
      <c r="J3632" s="1011" t="s">
        <v>1693</v>
      </c>
      <c r="K3632" s="1011" t="s">
        <v>1329</v>
      </c>
      <c r="L3632" s="1011" t="s">
        <v>47</v>
      </c>
      <c r="M3632" s="1011" t="s">
        <v>198</v>
      </c>
      <c r="N3632" s="1011">
        <v>105</v>
      </c>
      <c r="O3632" s="1011">
        <v>87</v>
      </c>
      <c r="P3632" s="1011">
        <v>1065</v>
      </c>
      <c r="Q3632" s="1011">
        <v>3657.89</v>
      </c>
      <c r="R3632" s="1011">
        <v>816.14017993000004</v>
      </c>
      <c r="S3632" s="1011">
        <v>635.72023330000002</v>
      </c>
      <c r="T3632" s="1011">
        <v>1.7992999999999999E-4</v>
      </c>
      <c r="U3632" s="1011">
        <v>0</v>
      </c>
      <c r="V3632" s="1011">
        <v>816.14</v>
      </c>
      <c r="W3632" s="1011" t="s">
        <v>1694</v>
      </c>
      <c r="X3632" s="1011" t="s">
        <v>1331</v>
      </c>
      <c r="Y3632" s="1011" t="s">
        <v>2284</v>
      </c>
      <c r="AA3632" s="1011" t="s">
        <v>2285</v>
      </c>
      <c r="AB3632" s="1011" t="s">
        <v>140</v>
      </c>
    </row>
    <row r="3633" spans="1:28" x14ac:dyDescent="0.25">
      <c r="A3633" s="1011">
        <v>23754377</v>
      </c>
      <c r="B3633" s="1011" t="s">
        <v>2112</v>
      </c>
      <c r="C3633" s="1011" t="s">
        <v>417</v>
      </c>
      <c r="D3633" s="1011" t="s">
        <v>113</v>
      </c>
      <c r="E3633" s="1011" t="s">
        <v>135</v>
      </c>
      <c r="F3633" s="1011" t="s">
        <v>267</v>
      </c>
      <c r="G3633" s="1011" t="s">
        <v>1687</v>
      </c>
      <c r="H3633" s="1011" t="s">
        <v>99</v>
      </c>
      <c r="I3633" s="1011" t="s">
        <v>2113</v>
      </c>
      <c r="J3633" s="1011" t="s">
        <v>2114</v>
      </c>
      <c r="K3633" s="1011" t="s">
        <v>1329</v>
      </c>
      <c r="L3633" s="1011" t="s">
        <v>47</v>
      </c>
      <c r="M3633" s="1011" t="s">
        <v>198</v>
      </c>
      <c r="N3633" s="1011">
        <v>338</v>
      </c>
      <c r="O3633" s="1011">
        <v>74</v>
      </c>
      <c r="P3633" s="1011">
        <v>7058.47</v>
      </c>
      <c r="Q3633" s="1011">
        <v>19339.75</v>
      </c>
      <c r="R3633" s="1011">
        <v>912.65</v>
      </c>
      <c r="S3633" s="1011">
        <v>2236.3839254999998</v>
      </c>
      <c r="T3633" s="1011">
        <v>606</v>
      </c>
      <c r="U3633" s="1011">
        <v>0</v>
      </c>
      <c r="V3633" s="1011">
        <v>912.65</v>
      </c>
      <c r="W3633" s="1011" t="s">
        <v>2115</v>
      </c>
      <c r="X3633" s="1011" t="s">
        <v>1331</v>
      </c>
      <c r="Y3633" s="1011" t="s">
        <v>2116</v>
      </c>
      <c r="AA3633" s="1011" t="s">
        <v>2117</v>
      </c>
      <c r="AB3633" s="1011" t="s">
        <v>140</v>
      </c>
    </row>
    <row r="3634" spans="1:28" x14ac:dyDescent="0.25">
      <c r="A3634" s="1011">
        <v>63996508</v>
      </c>
      <c r="B3634" s="1011" t="s">
        <v>2508</v>
      </c>
      <c r="C3634" s="1011" t="s">
        <v>1326</v>
      </c>
      <c r="D3634" s="1011" t="s">
        <v>1</v>
      </c>
      <c r="E3634" s="1011" t="s">
        <v>135</v>
      </c>
      <c r="F3634" s="1011" t="s">
        <v>14</v>
      </c>
      <c r="G3634" s="1011" t="s">
        <v>14</v>
      </c>
      <c r="H3634" s="1011" t="s">
        <v>94</v>
      </c>
      <c r="I3634" s="1011" t="s">
        <v>1873</v>
      </c>
      <c r="J3634" s="1011" t="s">
        <v>1874</v>
      </c>
      <c r="K3634" s="1011" t="s">
        <v>1329</v>
      </c>
      <c r="L3634" s="1011" t="s">
        <v>47</v>
      </c>
      <c r="M3634" s="1011" t="s">
        <v>198</v>
      </c>
      <c r="N3634" s="1011">
        <v>469.5</v>
      </c>
      <c r="O3634" s="1011">
        <v>354.5</v>
      </c>
      <c r="P3634" s="1011">
        <v>8642</v>
      </c>
      <c r="Q3634" s="1011">
        <v>13834.54</v>
      </c>
      <c r="R3634" s="1011">
        <v>3504.62</v>
      </c>
      <c r="S3634" s="1011">
        <v>1398.8143606799999</v>
      </c>
      <c r="T3634" s="1011">
        <v>0</v>
      </c>
      <c r="U3634" s="1011">
        <v>0</v>
      </c>
      <c r="V3634" s="1011">
        <v>3504.62</v>
      </c>
      <c r="W3634" s="1011" t="s">
        <v>1875</v>
      </c>
      <c r="X3634" s="1011" t="s">
        <v>1331</v>
      </c>
      <c r="Y3634" s="1011" t="s">
        <v>2509</v>
      </c>
      <c r="AA3634" s="1011" t="s">
        <v>2510</v>
      </c>
      <c r="AB3634" s="1011" t="s">
        <v>140</v>
      </c>
    </row>
    <row r="3635" spans="1:28" x14ac:dyDescent="0.25">
      <c r="A3635" s="1011">
        <v>53752606</v>
      </c>
      <c r="B3635" s="1011" t="s">
        <v>2411</v>
      </c>
      <c r="C3635" s="1011" t="s">
        <v>1326</v>
      </c>
      <c r="D3635" s="1011" t="s">
        <v>1</v>
      </c>
      <c r="E3635" s="1011" t="s">
        <v>135</v>
      </c>
      <c r="F3635" s="1011" t="s">
        <v>11</v>
      </c>
      <c r="G3635" s="1011" t="s">
        <v>11</v>
      </c>
      <c r="H3635" s="1011" t="s">
        <v>92</v>
      </c>
      <c r="I3635" s="1011" t="s">
        <v>2412</v>
      </c>
      <c r="J3635" s="1011" t="s">
        <v>1663</v>
      </c>
      <c r="K3635" s="1011" t="s">
        <v>1329</v>
      </c>
      <c r="L3635" s="1011" t="s">
        <v>47</v>
      </c>
      <c r="M3635" s="1011" t="s">
        <v>198</v>
      </c>
      <c r="N3635" s="1011">
        <v>259</v>
      </c>
      <c r="O3635" s="1011">
        <v>259</v>
      </c>
      <c r="P3635" s="1011">
        <v>8930</v>
      </c>
      <c r="Q3635" s="1011">
        <v>5430.23</v>
      </c>
      <c r="R3635" s="1011">
        <v>16.670000000000002</v>
      </c>
      <c r="S3635" s="1011">
        <v>827.90194323000003</v>
      </c>
      <c r="T3635" s="1011">
        <v>0</v>
      </c>
      <c r="U3635" s="1011">
        <v>0</v>
      </c>
      <c r="V3635" s="1011">
        <v>16.670000000000002</v>
      </c>
      <c r="W3635" s="1011" t="s">
        <v>1664</v>
      </c>
      <c r="X3635" s="1011" t="s">
        <v>1331</v>
      </c>
      <c r="Y3635" s="1011" t="s">
        <v>2413</v>
      </c>
      <c r="AA3635" s="1011" t="s">
        <v>2414</v>
      </c>
      <c r="AB3635" s="1011" t="s">
        <v>140</v>
      </c>
    </row>
    <row r="3636" spans="1:28" x14ac:dyDescent="0.25">
      <c r="A3636" s="1011">
        <v>74133471</v>
      </c>
      <c r="B3636" s="1011" t="s">
        <v>2248</v>
      </c>
      <c r="C3636" s="1011" t="s">
        <v>1326</v>
      </c>
      <c r="D3636" s="1011" t="s">
        <v>1</v>
      </c>
      <c r="E3636" s="1011" t="s">
        <v>135</v>
      </c>
      <c r="F3636" s="1011" t="s">
        <v>14</v>
      </c>
      <c r="G3636" s="1011" t="s">
        <v>14</v>
      </c>
      <c r="H3636" s="1011" t="s">
        <v>93</v>
      </c>
      <c r="I3636" s="1011" t="s">
        <v>2249</v>
      </c>
      <c r="J3636" s="1011" t="s">
        <v>2250</v>
      </c>
      <c r="K3636" s="1011" t="s">
        <v>1329</v>
      </c>
      <c r="L3636" s="1011" t="s">
        <v>47</v>
      </c>
      <c r="M3636" s="1011" t="s">
        <v>198</v>
      </c>
      <c r="N3636" s="1011">
        <v>126</v>
      </c>
      <c r="O3636" s="1011">
        <v>89</v>
      </c>
      <c r="P3636" s="1011">
        <v>2082.33</v>
      </c>
      <c r="Q3636" s="1011">
        <v>3510.52</v>
      </c>
      <c r="R3636" s="1011">
        <v>622.53</v>
      </c>
      <c r="S3636" s="1011">
        <v>755.88453126000002</v>
      </c>
      <c r="T3636" s="1011">
        <v>0</v>
      </c>
      <c r="U3636" s="1011">
        <v>0</v>
      </c>
      <c r="V3636" s="1011">
        <v>622.53</v>
      </c>
      <c r="W3636" s="1011" t="s">
        <v>2251</v>
      </c>
      <c r="X3636" s="1011" t="s">
        <v>1331</v>
      </c>
      <c r="Y3636" s="1011" t="s">
        <v>2252</v>
      </c>
      <c r="AA3636" s="1011" t="s">
        <v>2253</v>
      </c>
      <c r="AB3636" s="1011" t="s">
        <v>140</v>
      </c>
    </row>
    <row r="3637" spans="1:28" x14ac:dyDescent="0.25">
      <c r="A3637" s="1011">
        <v>83852160</v>
      </c>
      <c r="B3637" s="1011" t="s">
        <v>2498</v>
      </c>
      <c r="C3637" s="1011" t="s">
        <v>1326</v>
      </c>
      <c r="D3637" s="1011" t="s">
        <v>1</v>
      </c>
      <c r="E3637" s="1011" t="s">
        <v>135</v>
      </c>
      <c r="F3637" s="1011" t="s">
        <v>0</v>
      </c>
      <c r="G3637" s="1011" t="s">
        <v>0</v>
      </c>
      <c r="H3637" s="1011" t="s">
        <v>93</v>
      </c>
      <c r="I3637" s="1011" t="s">
        <v>1376</v>
      </c>
      <c r="J3637" s="1011" t="s">
        <v>1377</v>
      </c>
      <c r="K3637" s="1011" t="s">
        <v>1329</v>
      </c>
      <c r="L3637" s="1011" t="s">
        <v>47</v>
      </c>
      <c r="M3637" s="1011" t="s">
        <v>198</v>
      </c>
      <c r="N3637" s="1011">
        <v>275.75</v>
      </c>
      <c r="O3637" s="1011">
        <v>154.75</v>
      </c>
      <c r="P3637" s="1011">
        <v>7336.21</v>
      </c>
      <c r="Q3637" s="1011">
        <v>9143.24</v>
      </c>
      <c r="R3637" s="1011">
        <v>1292.01</v>
      </c>
      <c r="S3637" s="1011">
        <v>1596.87001149</v>
      </c>
      <c r="T3637" s="1011">
        <v>0</v>
      </c>
      <c r="U3637" s="1011">
        <v>0</v>
      </c>
      <c r="V3637" s="1011">
        <v>1292.01</v>
      </c>
      <c r="W3637" s="1011" t="s">
        <v>1378</v>
      </c>
      <c r="X3637" s="1011" t="s">
        <v>1331</v>
      </c>
      <c r="Y3637" s="1011" t="s">
        <v>2499</v>
      </c>
      <c r="AA3637" s="1011" t="s">
        <v>2500</v>
      </c>
      <c r="AB3637" s="1011" t="s">
        <v>140</v>
      </c>
    </row>
    <row r="3638" spans="1:28" x14ac:dyDescent="0.25">
      <c r="A3638" s="1011">
        <v>24229528</v>
      </c>
      <c r="B3638" s="1011" t="s">
        <v>1866</v>
      </c>
      <c r="C3638" s="1011" t="s">
        <v>1326</v>
      </c>
      <c r="D3638" s="1011" t="s">
        <v>1</v>
      </c>
      <c r="E3638" s="1011" t="s">
        <v>135</v>
      </c>
      <c r="F3638" s="1011" t="s">
        <v>20</v>
      </c>
      <c r="G3638" s="1011" t="s">
        <v>20</v>
      </c>
      <c r="H3638" s="1011" t="s">
        <v>530</v>
      </c>
      <c r="I3638" s="1011" t="s">
        <v>1867</v>
      </c>
      <c r="J3638" s="1011" t="s">
        <v>1868</v>
      </c>
      <c r="K3638" s="1011" t="s">
        <v>1329</v>
      </c>
      <c r="L3638" s="1011" t="s">
        <v>47</v>
      </c>
      <c r="M3638" s="1011" t="s">
        <v>198</v>
      </c>
      <c r="N3638" s="1011">
        <v>39</v>
      </c>
      <c r="O3638" s="1011">
        <v>26</v>
      </c>
      <c r="P3638" s="1011">
        <v>2278.16</v>
      </c>
      <c r="Q3638" s="1011">
        <v>7729.17</v>
      </c>
      <c r="R3638" s="1011">
        <v>1347.1783597000001</v>
      </c>
      <c r="S3638" s="1011">
        <v>428.86090604999998</v>
      </c>
      <c r="T3638" s="1011">
        <v>3.1783597000000001</v>
      </c>
      <c r="U3638" s="1011">
        <v>0</v>
      </c>
      <c r="V3638" s="1011">
        <v>1344</v>
      </c>
      <c r="W3638" s="1011" t="s">
        <v>1869</v>
      </c>
      <c r="X3638" s="1011" t="s">
        <v>1331</v>
      </c>
      <c r="Y3638" s="1011" t="s">
        <v>1870</v>
      </c>
      <c r="AA3638" s="1011" t="s">
        <v>1871</v>
      </c>
      <c r="AB3638" s="1011" t="s">
        <v>140</v>
      </c>
    </row>
    <row r="3639" spans="1:28" x14ac:dyDescent="0.25">
      <c r="A3639" s="1011">
        <v>74133471</v>
      </c>
      <c r="B3639" s="1011" t="s">
        <v>2248</v>
      </c>
      <c r="C3639" s="1011" t="s">
        <v>1326</v>
      </c>
      <c r="D3639" s="1011" t="s">
        <v>1</v>
      </c>
      <c r="E3639" s="1011" t="s">
        <v>135</v>
      </c>
      <c r="F3639" s="1011" t="s">
        <v>14</v>
      </c>
      <c r="G3639" s="1011" t="s">
        <v>14</v>
      </c>
      <c r="H3639" s="1011" t="s">
        <v>91</v>
      </c>
      <c r="I3639" s="1011" t="s">
        <v>2249</v>
      </c>
      <c r="J3639" s="1011" t="s">
        <v>2250</v>
      </c>
      <c r="K3639" s="1011" t="s">
        <v>1329</v>
      </c>
      <c r="L3639" s="1011" t="s">
        <v>47</v>
      </c>
      <c r="M3639" s="1011" t="s">
        <v>198</v>
      </c>
      <c r="N3639" s="1011">
        <v>86</v>
      </c>
      <c r="O3639" s="1011">
        <v>43</v>
      </c>
      <c r="P3639" s="1011">
        <v>1397.63</v>
      </c>
      <c r="Q3639" s="1011">
        <v>5014.79</v>
      </c>
      <c r="R3639" s="1011">
        <v>990.16645985000002</v>
      </c>
      <c r="S3639" s="1011">
        <v>599.44105752999997</v>
      </c>
      <c r="T3639" s="1011">
        <v>1.7364598499999999</v>
      </c>
      <c r="U3639" s="1011">
        <v>0</v>
      </c>
      <c r="V3639" s="1011">
        <v>988.43</v>
      </c>
      <c r="W3639" s="1011" t="s">
        <v>2251</v>
      </c>
      <c r="X3639" s="1011" t="s">
        <v>1331</v>
      </c>
      <c r="Y3639" s="1011" t="s">
        <v>2252</v>
      </c>
      <c r="AA3639" s="1011" t="s">
        <v>2253</v>
      </c>
      <c r="AB3639" s="1011" t="s">
        <v>140</v>
      </c>
    </row>
    <row r="3640" spans="1:28" x14ac:dyDescent="0.25">
      <c r="A3640" s="1011">
        <v>23936792</v>
      </c>
      <c r="B3640" s="1011" t="s">
        <v>2004</v>
      </c>
      <c r="C3640" s="1011" t="s">
        <v>417</v>
      </c>
      <c r="D3640" s="1011" t="s">
        <v>113</v>
      </c>
      <c r="E3640" s="1011" t="s">
        <v>135</v>
      </c>
      <c r="F3640" s="1011" t="s">
        <v>267</v>
      </c>
      <c r="G3640" s="1011" t="s">
        <v>1687</v>
      </c>
      <c r="H3640" s="1011" t="s">
        <v>1394</v>
      </c>
      <c r="I3640" s="1011" t="s">
        <v>1656</v>
      </c>
      <c r="J3640" s="1011" t="s">
        <v>1657</v>
      </c>
      <c r="K3640" s="1011" t="s">
        <v>1329</v>
      </c>
      <c r="L3640" s="1011" t="s">
        <v>47</v>
      </c>
      <c r="M3640" s="1011" t="s">
        <v>198</v>
      </c>
      <c r="N3640" s="1011">
        <v>0</v>
      </c>
      <c r="O3640" s="1011">
        <v>0</v>
      </c>
      <c r="P3640" s="1011">
        <v>0</v>
      </c>
      <c r="Q3640" s="1011">
        <v>0</v>
      </c>
      <c r="R3640" s="1011">
        <v>0</v>
      </c>
      <c r="S3640" s="1011">
        <v>0</v>
      </c>
      <c r="T3640" s="1011">
        <v>0</v>
      </c>
      <c r="U3640" s="1011">
        <v>0</v>
      </c>
      <c r="V3640" s="1011">
        <v>0</v>
      </c>
      <c r="W3640" s="1011" t="s">
        <v>1658</v>
      </c>
      <c r="X3640" s="1011" t="s">
        <v>1331</v>
      </c>
      <c r="Y3640" s="1011" t="s">
        <v>2005</v>
      </c>
      <c r="AA3640" s="1011" t="s">
        <v>2006</v>
      </c>
      <c r="AB3640" s="1011" t="s">
        <v>140</v>
      </c>
    </row>
    <row r="3641" spans="1:28" x14ac:dyDescent="0.25">
      <c r="A3641" s="1011">
        <v>93874147</v>
      </c>
      <c r="B3641" s="1011" t="s">
        <v>2357</v>
      </c>
      <c r="C3641" s="1011" t="s">
        <v>1326</v>
      </c>
      <c r="D3641" s="1011" t="s">
        <v>1</v>
      </c>
      <c r="E3641" s="1011" t="s">
        <v>135</v>
      </c>
      <c r="F3641" s="1011" t="s">
        <v>36</v>
      </c>
      <c r="G3641" s="1011" t="s">
        <v>36</v>
      </c>
      <c r="H3641" s="1011" t="s">
        <v>530</v>
      </c>
      <c r="I3641" s="1011" t="s">
        <v>1359</v>
      </c>
      <c r="J3641" s="1011" t="s">
        <v>1360</v>
      </c>
      <c r="K3641" s="1011" t="s">
        <v>1329</v>
      </c>
      <c r="L3641" s="1011" t="s">
        <v>47</v>
      </c>
      <c r="M3641" s="1011" t="s">
        <v>198</v>
      </c>
      <c r="N3641" s="1011">
        <v>101</v>
      </c>
      <c r="O3641" s="1011">
        <v>65</v>
      </c>
      <c r="P3641" s="1011">
        <v>2461.19</v>
      </c>
      <c r="Q3641" s="1011">
        <v>11848.78</v>
      </c>
      <c r="R3641" s="1011">
        <v>307.1371881</v>
      </c>
      <c r="S3641" s="1011">
        <v>361.9785</v>
      </c>
      <c r="T3641" s="1011">
        <v>9.2671881000000003</v>
      </c>
      <c r="U3641" s="1011">
        <v>0</v>
      </c>
      <c r="V3641" s="1011">
        <v>297.87</v>
      </c>
      <c r="W3641" s="1011" t="s">
        <v>1361</v>
      </c>
      <c r="X3641" s="1011" t="s">
        <v>1331</v>
      </c>
      <c r="Y3641" s="1011" t="s">
        <v>2358</v>
      </c>
      <c r="AA3641" s="1011" t="s">
        <v>2359</v>
      </c>
      <c r="AB3641" s="1011" t="s">
        <v>140</v>
      </c>
    </row>
    <row r="3642" spans="1:28" x14ac:dyDescent="0.25">
      <c r="A3642" s="1011">
        <v>24015307</v>
      </c>
      <c r="B3642" s="1011" t="s">
        <v>2511</v>
      </c>
      <c r="C3642" s="1011" t="s">
        <v>1326</v>
      </c>
      <c r="D3642" s="1011" t="s">
        <v>1</v>
      </c>
      <c r="E3642" s="1011" t="s">
        <v>135</v>
      </c>
      <c r="F3642" s="1011" t="s">
        <v>34</v>
      </c>
      <c r="G3642" s="1011" t="s">
        <v>34</v>
      </c>
      <c r="H3642" s="1011" t="s">
        <v>104</v>
      </c>
      <c r="I3642" s="1011" t="s">
        <v>1816</v>
      </c>
      <c r="J3642" s="1011" t="s">
        <v>1817</v>
      </c>
      <c r="K3642" s="1011" t="s">
        <v>1329</v>
      </c>
      <c r="L3642" s="1011" t="s">
        <v>47</v>
      </c>
      <c r="M3642" s="1011" t="s">
        <v>198</v>
      </c>
      <c r="N3642" s="1011">
        <v>6</v>
      </c>
      <c r="O3642" s="1011">
        <v>5</v>
      </c>
      <c r="P3642" s="1011">
        <v>260.12</v>
      </c>
      <c r="Q3642" s="1011">
        <v>223.07</v>
      </c>
      <c r="R3642" s="1011">
        <v>66.31</v>
      </c>
      <c r="S3642" s="1011">
        <v>25.353116010000001</v>
      </c>
      <c r="T3642" s="1011">
        <v>0</v>
      </c>
      <c r="U3642" s="1011">
        <v>0</v>
      </c>
      <c r="V3642" s="1011">
        <v>66.31</v>
      </c>
      <c r="W3642" s="1011" t="s">
        <v>1818</v>
      </c>
      <c r="X3642" s="1011" t="s">
        <v>1331</v>
      </c>
      <c r="Y3642" s="1011" t="s">
        <v>2512</v>
      </c>
      <c r="AA3642" s="1011" t="s">
        <v>2513</v>
      </c>
      <c r="AB3642" s="1011" t="s">
        <v>140</v>
      </c>
    </row>
    <row r="3643" spans="1:28" x14ac:dyDescent="0.25">
      <c r="A3643" s="1011">
        <v>63770606</v>
      </c>
      <c r="B3643" s="1011" t="s">
        <v>2426</v>
      </c>
      <c r="C3643" s="1011" t="s">
        <v>1326</v>
      </c>
      <c r="D3643" s="1011" t="s">
        <v>1</v>
      </c>
      <c r="E3643" s="1011" t="s">
        <v>135</v>
      </c>
      <c r="F3643" s="1011" t="s">
        <v>36</v>
      </c>
      <c r="G3643" s="1011" t="s">
        <v>36</v>
      </c>
      <c r="H3643" s="1011" t="s">
        <v>93</v>
      </c>
      <c r="I3643" s="1011" t="s">
        <v>2427</v>
      </c>
      <c r="J3643" s="1011" t="s">
        <v>2428</v>
      </c>
      <c r="K3643" s="1011" t="s">
        <v>1329</v>
      </c>
      <c r="L3643" s="1011" t="s">
        <v>47</v>
      </c>
      <c r="M3643" s="1011" t="s">
        <v>198</v>
      </c>
      <c r="N3643" s="1011">
        <v>36</v>
      </c>
      <c r="O3643" s="1011">
        <v>35</v>
      </c>
      <c r="P3643" s="1011">
        <v>1152.0899999999999</v>
      </c>
      <c r="Q3643" s="1011">
        <v>1987.16</v>
      </c>
      <c r="R3643" s="1011">
        <v>673.92</v>
      </c>
      <c r="S3643" s="1011">
        <v>491.40842945999998</v>
      </c>
      <c r="T3643" s="1011">
        <v>0</v>
      </c>
      <c r="U3643" s="1011">
        <v>0</v>
      </c>
      <c r="V3643" s="1011">
        <v>673.92</v>
      </c>
      <c r="W3643" s="1011" t="s">
        <v>2429</v>
      </c>
      <c r="X3643" s="1011" t="s">
        <v>2430</v>
      </c>
      <c r="Y3643" s="1011" t="s">
        <v>2431</v>
      </c>
      <c r="AA3643" s="1011" t="s">
        <v>2432</v>
      </c>
      <c r="AB3643" s="1011" t="s">
        <v>140</v>
      </c>
    </row>
    <row r="3644" spans="1:28" x14ac:dyDescent="0.25">
      <c r="A3644" s="1011">
        <v>43964485</v>
      </c>
      <c r="B3644" s="1011" t="s">
        <v>1827</v>
      </c>
      <c r="C3644" s="1011" t="s">
        <v>1326</v>
      </c>
      <c r="D3644" s="1011" t="s">
        <v>1</v>
      </c>
      <c r="E3644" s="1011" t="s">
        <v>135</v>
      </c>
      <c r="F3644" s="1011" t="s">
        <v>14</v>
      </c>
      <c r="G3644" s="1011" t="s">
        <v>14</v>
      </c>
      <c r="H3644" s="1011" t="s">
        <v>99</v>
      </c>
      <c r="I3644" s="1011" t="s">
        <v>1688</v>
      </c>
      <c r="J3644" s="1011" t="s">
        <v>1416</v>
      </c>
      <c r="K3644" s="1011" t="s">
        <v>1329</v>
      </c>
      <c r="L3644" s="1011" t="s">
        <v>47</v>
      </c>
      <c r="M3644" s="1011" t="s">
        <v>198</v>
      </c>
      <c r="N3644" s="1011">
        <v>2802</v>
      </c>
      <c r="O3644" s="1011">
        <v>2791</v>
      </c>
      <c r="P3644" s="1011">
        <v>83030</v>
      </c>
      <c r="Q3644" s="1011">
        <v>60405.63</v>
      </c>
      <c r="R3644" s="1011">
        <v>-16572.73</v>
      </c>
      <c r="S3644" s="1011">
        <v>16821.012684310001</v>
      </c>
      <c r="T3644" s="1011">
        <v>0</v>
      </c>
      <c r="U3644" s="1011">
        <v>21691</v>
      </c>
      <c r="V3644" s="1011">
        <v>5118.2700000000004</v>
      </c>
      <c r="W3644" s="1011" t="s">
        <v>1397</v>
      </c>
      <c r="X3644" s="1011" t="s">
        <v>1331</v>
      </c>
      <c r="Y3644" s="1011" t="s">
        <v>1828</v>
      </c>
      <c r="AA3644" s="1011" t="s">
        <v>1829</v>
      </c>
      <c r="AB3644" s="1011" t="s">
        <v>140</v>
      </c>
    </row>
    <row r="3645" spans="1:28" x14ac:dyDescent="0.25">
      <c r="A3645" s="1011">
        <v>84169713</v>
      </c>
      <c r="B3645" s="1011" t="s">
        <v>1863</v>
      </c>
      <c r="C3645" s="1011" t="s">
        <v>1326</v>
      </c>
      <c r="D3645" s="1011" t="s">
        <v>1</v>
      </c>
      <c r="E3645" s="1011" t="s">
        <v>135</v>
      </c>
      <c r="F3645" s="1011" t="s">
        <v>6</v>
      </c>
      <c r="G3645" s="1011" t="s">
        <v>6</v>
      </c>
      <c r="H3645" s="1011" t="s">
        <v>100</v>
      </c>
      <c r="I3645" s="1011" t="s">
        <v>1595</v>
      </c>
      <c r="J3645" s="1011" t="s">
        <v>1596</v>
      </c>
      <c r="K3645" s="1011" t="s">
        <v>1329</v>
      </c>
      <c r="L3645" s="1011" t="s">
        <v>47</v>
      </c>
      <c r="M3645" s="1011" t="s">
        <v>198</v>
      </c>
      <c r="N3645" s="1011">
        <v>31.416699999999999</v>
      </c>
      <c r="O3645" s="1011">
        <v>30.25</v>
      </c>
      <c r="P3645" s="1011">
        <v>608</v>
      </c>
      <c r="Q3645" s="1011">
        <v>2162.08</v>
      </c>
      <c r="R3645" s="1011">
        <v>667.69</v>
      </c>
      <c r="S3645" s="1011">
        <v>171.97008167999999</v>
      </c>
      <c r="T3645" s="1011">
        <v>0</v>
      </c>
      <c r="U3645" s="1011">
        <v>0</v>
      </c>
      <c r="V3645" s="1011">
        <v>667.69</v>
      </c>
      <c r="W3645" s="1011" t="s">
        <v>1597</v>
      </c>
      <c r="X3645" s="1011" t="s">
        <v>1331</v>
      </c>
      <c r="Y3645" s="1011" t="s">
        <v>1864</v>
      </c>
      <c r="AA3645" s="1011" t="s">
        <v>1865</v>
      </c>
      <c r="AB3645" s="1011" t="s">
        <v>140</v>
      </c>
    </row>
    <row r="3646" spans="1:28" x14ac:dyDescent="0.25">
      <c r="A3646" s="1011">
        <v>53757597</v>
      </c>
      <c r="B3646" s="1011" t="s">
        <v>2392</v>
      </c>
      <c r="C3646" s="1011" t="s">
        <v>1326</v>
      </c>
      <c r="D3646" s="1011" t="s">
        <v>1</v>
      </c>
      <c r="E3646" s="1011" t="s">
        <v>135</v>
      </c>
      <c r="F3646" s="1011" t="s">
        <v>6</v>
      </c>
      <c r="G3646" s="1011" t="s">
        <v>6</v>
      </c>
      <c r="H3646" s="1011" t="s">
        <v>1394</v>
      </c>
      <c r="I3646" s="1011" t="s">
        <v>2393</v>
      </c>
      <c r="J3646" s="1011" t="s">
        <v>1565</v>
      </c>
      <c r="K3646" s="1011" t="s">
        <v>1329</v>
      </c>
      <c r="L3646" s="1011" t="s">
        <v>47</v>
      </c>
      <c r="M3646" s="1011" t="s">
        <v>198</v>
      </c>
      <c r="N3646" s="1011">
        <v>0</v>
      </c>
      <c r="O3646" s="1011">
        <v>0</v>
      </c>
      <c r="P3646" s="1011">
        <v>0</v>
      </c>
      <c r="Q3646" s="1011">
        <v>0</v>
      </c>
      <c r="R3646" s="1011">
        <v>0</v>
      </c>
      <c r="S3646" s="1011">
        <v>0</v>
      </c>
      <c r="T3646" s="1011">
        <v>0</v>
      </c>
      <c r="U3646" s="1011">
        <v>0</v>
      </c>
      <c r="V3646" s="1011">
        <v>0</v>
      </c>
      <c r="W3646" s="1011" t="s">
        <v>65</v>
      </c>
      <c r="X3646" s="1011" t="s">
        <v>1331</v>
      </c>
      <c r="Y3646" s="1011" t="s">
        <v>2394</v>
      </c>
      <c r="AA3646" s="1011" t="s">
        <v>2395</v>
      </c>
      <c r="AB3646" s="1011" t="s">
        <v>140</v>
      </c>
    </row>
    <row r="3647" spans="1:28" x14ac:dyDescent="0.25">
      <c r="A3647" s="1011">
        <v>64042872</v>
      </c>
      <c r="B3647" s="1011" t="s">
        <v>1364</v>
      </c>
      <c r="C3647" s="1011" t="s">
        <v>1365</v>
      </c>
      <c r="D3647" s="1011" t="s">
        <v>1</v>
      </c>
      <c r="E3647" s="1011" t="s">
        <v>135</v>
      </c>
      <c r="F3647" s="1011" t="s">
        <v>34</v>
      </c>
      <c r="G3647" s="1011" t="s">
        <v>34</v>
      </c>
      <c r="H3647" s="1011" t="s">
        <v>102</v>
      </c>
      <c r="I3647" s="1011" t="s">
        <v>1366</v>
      </c>
      <c r="J3647" s="1011" t="s">
        <v>1354</v>
      </c>
      <c r="K3647" s="1011" t="s">
        <v>1329</v>
      </c>
      <c r="L3647" s="1011" t="s">
        <v>47</v>
      </c>
      <c r="M3647" s="1011" t="s">
        <v>198</v>
      </c>
      <c r="N3647" s="1011">
        <v>60.600099999999998</v>
      </c>
      <c r="O3647" s="1011">
        <v>1.5001</v>
      </c>
      <c r="P3647" s="1011">
        <v>1999.45</v>
      </c>
      <c r="Q3647" s="1011">
        <v>1888.79</v>
      </c>
      <c r="R3647" s="1011">
        <v>86.597631460000002</v>
      </c>
      <c r="S3647" s="1011">
        <v>125.42510609999999</v>
      </c>
      <c r="T3647" s="1011">
        <v>265.59763146</v>
      </c>
      <c r="U3647" s="1011">
        <v>6.97</v>
      </c>
      <c r="V3647" s="1011">
        <v>72.45</v>
      </c>
      <c r="W3647" s="1011" t="s">
        <v>1355</v>
      </c>
      <c r="X3647" s="1011" t="s">
        <v>1331</v>
      </c>
      <c r="Y3647" s="1011" t="s">
        <v>1367</v>
      </c>
      <c r="AA3647" s="1011" t="s">
        <v>1368</v>
      </c>
      <c r="AB3647" s="1011" t="s">
        <v>140</v>
      </c>
    </row>
    <row r="3648" spans="1:28" x14ac:dyDescent="0.25">
      <c r="A3648" s="1011">
        <v>93874147</v>
      </c>
      <c r="B3648" s="1011" t="s">
        <v>2357</v>
      </c>
      <c r="C3648" s="1011" t="s">
        <v>1326</v>
      </c>
      <c r="D3648" s="1011" t="s">
        <v>1</v>
      </c>
      <c r="E3648" s="1011" t="s">
        <v>135</v>
      </c>
      <c r="F3648" s="1011" t="s">
        <v>36</v>
      </c>
      <c r="G3648" s="1011" t="s">
        <v>36</v>
      </c>
      <c r="H3648" s="1011" t="s">
        <v>100</v>
      </c>
      <c r="I3648" s="1011" t="s">
        <v>1359</v>
      </c>
      <c r="J3648" s="1011" t="s">
        <v>1360</v>
      </c>
      <c r="K3648" s="1011" t="s">
        <v>1329</v>
      </c>
      <c r="L3648" s="1011" t="s">
        <v>47</v>
      </c>
      <c r="M3648" s="1011" t="s">
        <v>198</v>
      </c>
      <c r="N3648" s="1011">
        <v>44</v>
      </c>
      <c r="O3648" s="1011">
        <v>44</v>
      </c>
      <c r="P3648" s="1011">
        <v>208.2</v>
      </c>
      <c r="Q3648" s="1011">
        <v>979.97</v>
      </c>
      <c r="R3648" s="1011">
        <v>56.88</v>
      </c>
      <c r="S3648" s="1011">
        <v>120.35344275999999</v>
      </c>
      <c r="T3648" s="1011">
        <v>0</v>
      </c>
      <c r="U3648" s="1011">
        <v>0</v>
      </c>
      <c r="V3648" s="1011">
        <v>56.88</v>
      </c>
      <c r="W3648" s="1011" t="s">
        <v>1361</v>
      </c>
      <c r="X3648" s="1011" t="s">
        <v>1331</v>
      </c>
      <c r="Y3648" s="1011" t="s">
        <v>2358</v>
      </c>
      <c r="AA3648" s="1011" t="s">
        <v>2359</v>
      </c>
      <c r="AB3648" s="1011" t="s">
        <v>140</v>
      </c>
    </row>
    <row r="3649" spans="1:28" x14ac:dyDescent="0.25">
      <c r="A3649" s="1011">
        <v>23754112</v>
      </c>
      <c r="B3649" s="1011" t="s">
        <v>2385</v>
      </c>
      <c r="C3649" s="1011" t="s">
        <v>1326</v>
      </c>
      <c r="D3649" s="1011" t="s">
        <v>1</v>
      </c>
      <c r="E3649" s="1011" t="s">
        <v>135</v>
      </c>
      <c r="F3649" s="1011" t="s">
        <v>6</v>
      </c>
      <c r="G3649" s="1011" t="s">
        <v>6</v>
      </c>
      <c r="H3649" s="1011" t="s">
        <v>1394</v>
      </c>
      <c r="I3649" s="1011" t="s">
        <v>1601</v>
      </c>
      <c r="J3649" s="1011" t="s">
        <v>1602</v>
      </c>
      <c r="K3649" s="1011" t="s">
        <v>1329</v>
      </c>
      <c r="L3649" s="1011" t="s">
        <v>47</v>
      </c>
      <c r="M3649" s="1011" t="s">
        <v>198</v>
      </c>
      <c r="N3649" s="1011">
        <v>0</v>
      </c>
      <c r="O3649" s="1011">
        <v>0</v>
      </c>
      <c r="P3649" s="1011">
        <v>0</v>
      </c>
      <c r="Q3649" s="1011">
        <v>0</v>
      </c>
      <c r="R3649" s="1011">
        <v>0</v>
      </c>
      <c r="S3649" s="1011">
        <v>0</v>
      </c>
      <c r="T3649" s="1011">
        <v>0</v>
      </c>
      <c r="U3649" s="1011">
        <v>0</v>
      </c>
      <c r="V3649" s="1011">
        <v>0</v>
      </c>
      <c r="W3649" s="1011" t="s">
        <v>1603</v>
      </c>
      <c r="X3649" s="1011" t="s">
        <v>1331</v>
      </c>
      <c r="Y3649" s="1011" t="s">
        <v>2386</v>
      </c>
      <c r="AA3649" s="1011" t="s">
        <v>2387</v>
      </c>
      <c r="AB3649" s="1011" t="s">
        <v>140</v>
      </c>
    </row>
    <row r="3650" spans="1:28" x14ac:dyDescent="0.25">
      <c r="A3650" s="1011">
        <v>74096488</v>
      </c>
      <c r="B3650" s="1011" t="s">
        <v>1425</v>
      </c>
      <c r="C3650" s="1011" t="s">
        <v>1326</v>
      </c>
      <c r="D3650" s="1011" t="s">
        <v>1</v>
      </c>
      <c r="E3650" s="1011" t="s">
        <v>135</v>
      </c>
      <c r="F3650" s="1011" t="s">
        <v>14</v>
      </c>
      <c r="G3650" s="1011" t="s">
        <v>14</v>
      </c>
      <c r="H3650" s="1011" t="s">
        <v>88</v>
      </c>
      <c r="I3650" s="1011" t="s">
        <v>1426</v>
      </c>
      <c r="J3650" s="1011" t="s">
        <v>1427</v>
      </c>
      <c r="K3650" s="1011" t="s">
        <v>1329</v>
      </c>
      <c r="L3650" s="1011" t="s">
        <v>47</v>
      </c>
      <c r="M3650" s="1011" t="s">
        <v>198</v>
      </c>
      <c r="N3650" s="1011">
        <v>233</v>
      </c>
      <c r="O3650" s="1011">
        <v>142</v>
      </c>
      <c r="P3650" s="1011">
        <v>3494</v>
      </c>
      <c r="Q3650" s="1011">
        <v>14963.67</v>
      </c>
      <c r="R3650" s="1011">
        <v>1145.1600000000001</v>
      </c>
      <c r="S3650" s="1011">
        <v>1801.6616515200001</v>
      </c>
      <c r="T3650" s="1011">
        <v>0</v>
      </c>
      <c r="U3650" s="1011">
        <v>0</v>
      </c>
      <c r="V3650" s="1011">
        <v>1145.1600000000001</v>
      </c>
      <c r="W3650" s="1011" t="s">
        <v>1428</v>
      </c>
      <c r="X3650" s="1011" t="s">
        <v>1331</v>
      </c>
      <c r="Y3650" s="1011" t="s">
        <v>1429</v>
      </c>
      <c r="AA3650" s="1011" t="s">
        <v>1430</v>
      </c>
      <c r="AB3650" s="1011" t="s">
        <v>140</v>
      </c>
    </row>
    <row r="3651" spans="1:28" x14ac:dyDescent="0.25">
      <c r="A3651" s="1011">
        <v>3753498</v>
      </c>
      <c r="B3651" s="1011" t="s">
        <v>2543</v>
      </c>
      <c r="C3651" s="1011" t="s">
        <v>1326</v>
      </c>
      <c r="D3651" s="1011" t="s">
        <v>1</v>
      </c>
      <c r="E3651" s="1011" t="s">
        <v>135</v>
      </c>
      <c r="F3651" s="1011" t="s">
        <v>6</v>
      </c>
      <c r="G3651" s="1011" t="s">
        <v>6</v>
      </c>
      <c r="H3651" s="1011" t="s">
        <v>97</v>
      </c>
      <c r="I3651" s="1011" t="s">
        <v>2544</v>
      </c>
      <c r="J3651" s="1011" t="s">
        <v>1868</v>
      </c>
      <c r="K3651" s="1011" t="s">
        <v>1329</v>
      </c>
      <c r="L3651" s="1011" t="s">
        <v>47</v>
      </c>
      <c r="M3651" s="1011" t="s">
        <v>198</v>
      </c>
      <c r="N3651" s="1011">
        <v>211</v>
      </c>
      <c r="O3651" s="1011">
        <v>48.5</v>
      </c>
      <c r="P3651" s="1011">
        <v>2959.39</v>
      </c>
      <c r="Q3651" s="1011">
        <v>6010.1</v>
      </c>
      <c r="R3651" s="1011">
        <v>1200.04</v>
      </c>
      <c r="S3651" s="1011">
        <v>628.06650845000001</v>
      </c>
      <c r="T3651" s="1011">
        <v>0</v>
      </c>
      <c r="U3651" s="1011">
        <v>0</v>
      </c>
      <c r="V3651" s="1011">
        <v>1200.04</v>
      </c>
      <c r="W3651" s="1011" t="s">
        <v>1869</v>
      </c>
      <c r="X3651" s="1011" t="s">
        <v>1331</v>
      </c>
      <c r="Y3651" s="1011" t="s">
        <v>2545</v>
      </c>
      <c r="AA3651" s="1011" t="s">
        <v>2546</v>
      </c>
      <c r="AB3651" s="1011" t="s">
        <v>140</v>
      </c>
    </row>
    <row r="3652" spans="1:28" x14ac:dyDescent="0.25">
      <c r="A3652" s="1011">
        <v>4004669</v>
      </c>
      <c r="B3652" s="1011" t="s">
        <v>2018</v>
      </c>
      <c r="C3652" s="1011" t="s">
        <v>1326</v>
      </c>
      <c r="D3652" s="1011" t="s">
        <v>1</v>
      </c>
      <c r="E3652" s="1011" t="s">
        <v>135</v>
      </c>
      <c r="F3652" s="1011" t="s">
        <v>34</v>
      </c>
      <c r="G3652" s="1011" t="s">
        <v>34</v>
      </c>
      <c r="H3652" s="1011" t="s">
        <v>1394</v>
      </c>
      <c r="I3652" s="1011" t="s">
        <v>1688</v>
      </c>
      <c r="J3652" s="1011" t="s">
        <v>1416</v>
      </c>
      <c r="K3652" s="1011" t="s">
        <v>1329</v>
      </c>
      <c r="L3652" s="1011" t="s">
        <v>47</v>
      </c>
      <c r="M3652" s="1011" t="s">
        <v>198</v>
      </c>
      <c r="N3652" s="1011">
        <v>0</v>
      </c>
      <c r="O3652" s="1011">
        <v>0</v>
      </c>
      <c r="P3652" s="1011">
        <v>0</v>
      </c>
      <c r="Q3652" s="1011">
        <v>0</v>
      </c>
      <c r="R3652" s="1011">
        <v>0</v>
      </c>
      <c r="S3652" s="1011">
        <v>0</v>
      </c>
      <c r="T3652" s="1011">
        <v>0</v>
      </c>
      <c r="U3652" s="1011">
        <v>0</v>
      </c>
      <c r="V3652" s="1011">
        <v>0</v>
      </c>
      <c r="W3652" s="1011" t="s">
        <v>1397</v>
      </c>
      <c r="X3652" s="1011" t="s">
        <v>1331</v>
      </c>
      <c r="Y3652" s="1011" t="s">
        <v>2019</v>
      </c>
      <c r="AA3652" s="1011" t="s">
        <v>2020</v>
      </c>
      <c r="AB3652" s="1011" t="s">
        <v>140</v>
      </c>
    </row>
    <row r="3653" spans="1:28" x14ac:dyDescent="0.25">
      <c r="A3653" s="1011">
        <v>34148098</v>
      </c>
      <c r="B3653" s="1011" t="s">
        <v>1393</v>
      </c>
      <c r="C3653" s="1011" t="s">
        <v>1326</v>
      </c>
      <c r="D3653" s="1011" t="s">
        <v>113</v>
      </c>
      <c r="E3653" s="1011" t="s">
        <v>135</v>
      </c>
      <c r="F3653" s="1011" t="s">
        <v>6</v>
      </c>
      <c r="G3653" s="1011" t="s">
        <v>6</v>
      </c>
      <c r="H3653" s="1011" t="s">
        <v>89</v>
      </c>
      <c r="I3653" s="1011" t="s">
        <v>1395</v>
      </c>
      <c r="J3653" s="1011" t="s">
        <v>1396</v>
      </c>
      <c r="K3653" s="1011" t="s">
        <v>1329</v>
      </c>
      <c r="L3653" s="1011" t="s">
        <v>47</v>
      </c>
      <c r="M3653" s="1011" t="s">
        <v>198</v>
      </c>
      <c r="N3653" s="1011">
        <v>13</v>
      </c>
      <c r="O3653" s="1011">
        <v>13</v>
      </c>
      <c r="P3653" s="1011">
        <v>130</v>
      </c>
      <c r="Q3653" s="1011">
        <v>374.07</v>
      </c>
      <c r="R3653" s="1011">
        <v>43.16</v>
      </c>
      <c r="S3653" s="1011">
        <v>69.592300589999994</v>
      </c>
      <c r="T3653" s="1011">
        <v>0</v>
      </c>
      <c r="U3653" s="1011">
        <v>0</v>
      </c>
      <c r="V3653" s="1011">
        <v>43.16</v>
      </c>
      <c r="W3653" s="1011" t="s">
        <v>1397</v>
      </c>
      <c r="X3653" s="1011" t="s">
        <v>1331</v>
      </c>
      <c r="Y3653" s="1011" t="s">
        <v>1398</v>
      </c>
      <c r="AA3653" s="1011" t="s">
        <v>1399</v>
      </c>
      <c r="AB3653" s="1011" t="s">
        <v>140</v>
      </c>
    </row>
    <row r="3654" spans="1:28" x14ac:dyDescent="0.25">
      <c r="A3654" s="1011">
        <v>74096488</v>
      </c>
      <c r="B3654" s="1011" t="s">
        <v>1425</v>
      </c>
      <c r="C3654" s="1011" t="s">
        <v>1326</v>
      </c>
      <c r="D3654" s="1011" t="s">
        <v>1</v>
      </c>
      <c r="E3654" s="1011" t="s">
        <v>135</v>
      </c>
      <c r="F3654" s="1011" t="s">
        <v>14</v>
      </c>
      <c r="G3654" s="1011" t="s">
        <v>14</v>
      </c>
      <c r="H3654" s="1011" t="s">
        <v>100</v>
      </c>
      <c r="I3654" s="1011" t="s">
        <v>1426</v>
      </c>
      <c r="J3654" s="1011" t="s">
        <v>1427</v>
      </c>
      <c r="K3654" s="1011" t="s">
        <v>1329</v>
      </c>
      <c r="L3654" s="1011" t="s">
        <v>47</v>
      </c>
      <c r="M3654" s="1011" t="s">
        <v>198</v>
      </c>
      <c r="N3654" s="1011">
        <v>33.5</v>
      </c>
      <c r="O3654" s="1011">
        <v>31.5</v>
      </c>
      <c r="P3654" s="1011">
        <v>627.23</v>
      </c>
      <c r="Q3654" s="1011">
        <v>2059.8200000000002</v>
      </c>
      <c r="R3654" s="1011">
        <v>476.67</v>
      </c>
      <c r="S3654" s="1011">
        <v>230.93890823000001</v>
      </c>
      <c r="T3654" s="1011">
        <v>0</v>
      </c>
      <c r="U3654" s="1011">
        <v>0</v>
      </c>
      <c r="V3654" s="1011">
        <v>476.67</v>
      </c>
      <c r="W3654" s="1011" t="s">
        <v>1428</v>
      </c>
      <c r="X3654" s="1011" t="s">
        <v>1331</v>
      </c>
      <c r="Y3654" s="1011" t="s">
        <v>1429</v>
      </c>
      <c r="AA3654" s="1011" t="s">
        <v>1430</v>
      </c>
      <c r="AB3654" s="1011" t="s">
        <v>140</v>
      </c>
    </row>
    <row r="3655" spans="1:28" x14ac:dyDescent="0.25">
      <c r="A3655" s="1011">
        <v>73758021</v>
      </c>
      <c r="B3655" s="1011" t="s">
        <v>1334</v>
      </c>
      <c r="C3655" s="1011" t="s">
        <v>1326</v>
      </c>
      <c r="D3655" s="1011" t="s">
        <v>1</v>
      </c>
      <c r="E3655" s="1011" t="s">
        <v>135</v>
      </c>
      <c r="F3655" s="1011" t="s">
        <v>11</v>
      </c>
      <c r="G3655" s="1011" t="s">
        <v>11</v>
      </c>
      <c r="H3655" s="1011" t="s">
        <v>1394</v>
      </c>
      <c r="I3655" s="1011" t="s">
        <v>1335</v>
      </c>
      <c r="J3655" s="1011" t="s">
        <v>1336</v>
      </c>
      <c r="K3655" s="1011" t="s">
        <v>1329</v>
      </c>
      <c r="L3655" s="1011" t="s">
        <v>47</v>
      </c>
      <c r="M3655" s="1011" t="s">
        <v>198</v>
      </c>
      <c r="N3655" s="1011">
        <v>0</v>
      </c>
      <c r="O3655" s="1011">
        <v>0</v>
      </c>
      <c r="P3655" s="1011">
        <v>0</v>
      </c>
      <c r="Q3655" s="1011">
        <v>0</v>
      </c>
      <c r="R3655" s="1011">
        <v>0</v>
      </c>
      <c r="S3655" s="1011">
        <v>0</v>
      </c>
      <c r="T3655" s="1011">
        <v>0</v>
      </c>
      <c r="U3655" s="1011">
        <v>0</v>
      </c>
      <c r="V3655" s="1011">
        <v>0</v>
      </c>
      <c r="W3655" s="1011" t="s">
        <v>1337</v>
      </c>
      <c r="X3655" s="1011" t="s">
        <v>1331</v>
      </c>
      <c r="Y3655" s="1011" t="s">
        <v>1338</v>
      </c>
      <c r="AA3655" s="1011" t="s">
        <v>1339</v>
      </c>
      <c r="AB3655" s="1011" t="s">
        <v>140</v>
      </c>
    </row>
    <row r="3656" spans="1:28" x14ac:dyDescent="0.25">
      <c r="A3656" s="1011">
        <v>64138647</v>
      </c>
      <c r="B3656" s="1011" t="s">
        <v>1538</v>
      </c>
      <c r="C3656" s="1011" t="s">
        <v>1326</v>
      </c>
      <c r="D3656" s="1011" t="s">
        <v>1</v>
      </c>
      <c r="E3656" s="1011" t="s">
        <v>135</v>
      </c>
      <c r="F3656" s="1011" t="s">
        <v>34</v>
      </c>
      <c r="G3656" s="1011" t="s">
        <v>34</v>
      </c>
      <c r="H3656" s="1011" t="s">
        <v>92</v>
      </c>
      <c r="I3656" s="1011" t="s">
        <v>1539</v>
      </c>
      <c r="J3656" s="1011" t="s">
        <v>1328</v>
      </c>
      <c r="K3656" s="1011" t="s">
        <v>1329</v>
      </c>
      <c r="L3656" s="1011" t="s">
        <v>47</v>
      </c>
      <c r="M3656" s="1011" t="s">
        <v>198</v>
      </c>
      <c r="N3656" s="1011">
        <v>103</v>
      </c>
      <c r="O3656" s="1011">
        <v>103</v>
      </c>
      <c r="P3656" s="1011">
        <v>3215.25</v>
      </c>
      <c r="Q3656" s="1011">
        <v>2199.1799999999998</v>
      </c>
      <c r="R3656" s="1011">
        <v>-19.350000000000001</v>
      </c>
      <c r="S3656" s="1011">
        <v>551.32298854999999</v>
      </c>
      <c r="T3656" s="1011">
        <v>0</v>
      </c>
      <c r="U3656" s="1011">
        <v>0</v>
      </c>
      <c r="V3656" s="1011">
        <v>-19.350000000000001</v>
      </c>
      <c r="W3656" s="1011" t="s">
        <v>1330</v>
      </c>
      <c r="X3656" s="1011" t="s">
        <v>1331</v>
      </c>
      <c r="Y3656" s="1011" t="s">
        <v>1540</v>
      </c>
      <c r="AA3656" s="1011" t="s">
        <v>1541</v>
      </c>
      <c r="AB3656" s="1011" t="s">
        <v>140</v>
      </c>
    </row>
    <row r="3657" spans="1:28" x14ac:dyDescent="0.25">
      <c r="A3657" s="1011">
        <v>44150696</v>
      </c>
      <c r="B3657" s="1011" t="s">
        <v>1784</v>
      </c>
      <c r="C3657" s="1011" t="s">
        <v>1326</v>
      </c>
      <c r="D3657" s="1011" t="s">
        <v>1</v>
      </c>
      <c r="E3657" s="1011" t="s">
        <v>135</v>
      </c>
      <c r="F3657" s="1011" t="s">
        <v>20</v>
      </c>
      <c r="G3657" s="1011" t="s">
        <v>20</v>
      </c>
      <c r="H3657" s="1011" t="s">
        <v>530</v>
      </c>
      <c r="I3657" s="1011" t="s">
        <v>1785</v>
      </c>
      <c r="J3657" s="1011" t="s">
        <v>1360</v>
      </c>
      <c r="K3657" s="1011" t="s">
        <v>1329</v>
      </c>
      <c r="L3657" s="1011" t="s">
        <v>47</v>
      </c>
      <c r="M3657" s="1011" t="s">
        <v>198</v>
      </c>
      <c r="N3657" s="1011">
        <v>91</v>
      </c>
      <c r="O3657" s="1011">
        <v>53</v>
      </c>
      <c r="P3657" s="1011">
        <v>5929.04</v>
      </c>
      <c r="Q3657" s="1011">
        <v>13332.48</v>
      </c>
      <c r="R3657" s="1011">
        <v>406.01</v>
      </c>
      <c r="S3657" s="1011">
        <v>730.10626496999998</v>
      </c>
      <c r="T3657" s="1011">
        <v>0</v>
      </c>
      <c r="U3657" s="1011">
        <v>0</v>
      </c>
      <c r="V3657" s="1011">
        <v>406.01</v>
      </c>
      <c r="W3657" s="1011" t="s">
        <v>1361</v>
      </c>
      <c r="X3657" s="1011" t="s">
        <v>1331</v>
      </c>
      <c r="Y3657" s="1011" t="s">
        <v>1786</v>
      </c>
      <c r="Z3657" s="1011" t="s">
        <v>1787</v>
      </c>
      <c r="AA3657" s="1011" t="s">
        <v>1788</v>
      </c>
      <c r="AB3657" s="1011" t="s">
        <v>140</v>
      </c>
    </row>
    <row r="3658" spans="1:28" x14ac:dyDescent="0.25">
      <c r="A3658" s="1011">
        <v>24079261</v>
      </c>
      <c r="B3658" s="1011" t="s">
        <v>2010</v>
      </c>
      <c r="C3658" s="1011" t="s">
        <v>1326</v>
      </c>
      <c r="D3658" s="1011" t="s">
        <v>1</v>
      </c>
      <c r="E3658" s="1011" t="s">
        <v>135</v>
      </c>
      <c r="F3658" s="1011" t="s">
        <v>14</v>
      </c>
      <c r="G3658" s="1011" t="s">
        <v>14</v>
      </c>
      <c r="H3658" s="1011" t="s">
        <v>1394</v>
      </c>
      <c r="I3658" s="1011" t="s">
        <v>2011</v>
      </c>
      <c r="J3658" s="1011" t="s">
        <v>1439</v>
      </c>
      <c r="K3658" s="1011" t="s">
        <v>1329</v>
      </c>
      <c r="L3658" s="1011" t="s">
        <v>47</v>
      </c>
      <c r="M3658" s="1011" t="s">
        <v>198</v>
      </c>
      <c r="N3658" s="1011">
        <v>0</v>
      </c>
      <c r="O3658" s="1011">
        <v>0</v>
      </c>
      <c r="P3658" s="1011">
        <v>0</v>
      </c>
      <c r="Q3658" s="1011">
        <v>0</v>
      </c>
      <c r="R3658" s="1011">
        <v>0</v>
      </c>
      <c r="S3658" s="1011">
        <v>0</v>
      </c>
      <c r="T3658" s="1011">
        <v>0</v>
      </c>
      <c r="U3658" s="1011">
        <v>0</v>
      </c>
      <c r="V3658" s="1011">
        <v>0</v>
      </c>
      <c r="W3658" s="1011" t="s">
        <v>1440</v>
      </c>
      <c r="X3658" s="1011" t="s">
        <v>1331</v>
      </c>
      <c r="Y3658" s="1011" t="s">
        <v>2012</v>
      </c>
      <c r="AA3658" s="1011" t="s">
        <v>2013</v>
      </c>
      <c r="AB3658" s="1011" t="s">
        <v>140</v>
      </c>
    </row>
    <row r="3659" spans="1:28" x14ac:dyDescent="0.25">
      <c r="A3659" s="1011">
        <v>93754489</v>
      </c>
      <c r="B3659" s="1011" t="s">
        <v>2462</v>
      </c>
      <c r="C3659" s="1011" t="s">
        <v>1326</v>
      </c>
      <c r="D3659" s="1011" t="s">
        <v>1</v>
      </c>
      <c r="E3659" s="1011" t="s">
        <v>135</v>
      </c>
      <c r="F3659" s="1011" t="s">
        <v>11</v>
      </c>
      <c r="G3659" s="1011" t="s">
        <v>11</v>
      </c>
      <c r="H3659" s="1011" t="s">
        <v>98</v>
      </c>
      <c r="I3659" s="1011" t="s">
        <v>1353</v>
      </c>
      <c r="J3659" s="1011" t="s">
        <v>1354</v>
      </c>
      <c r="K3659" s="1011" t="s">
        <v>1329</v>
      </c>
      <c r="L3659" s="1011" t="s">
        <v>47</v>
      </c>
      <c r="M3659" s="1011" t="s">
        <v>198</v>
      </c>
      <c r="N3659" s="1011">
        <v>89</v>
      </c>
      <c r="O3659" s="1011">
        <v>22</v>
      </c>
      <c r="P3659" s="1011">
        <v>1607.65</v>
      </c>
      <c r="Q3659" s="1011">
        <v>2938.53</v>
      </c>
      <c r="R3659" s="1011">
        <v>151.38999999999999</v>
      </c>
      <c r="S3659" s="1011">
        <v>379.21472799999998</v>
      </c>
      <c r="T3659" s="1011">
        <v>0</v>
      </c>
      <c r="U3659" s="1011">
        <v>78.16</v>
      </c>
      <c r="V3659" s="1011">
        <v>229.55</v>
      </c>
      <c r="W3659" s="1011" t="s">
        <v>1355</v>
      </c>
      <c r="X3659" s="1011" t="s">
        <v>1331</v>
      </c>
      <c r="Y3659" s="1011" t="s">
        <v>2180</v>
      </c>
      <c r="AA3659" s="1011" t="s">
        <v>2463</v>
      </c>
      <c r="AB3659" s="1011" t="s">
        <v>140</v>
      </c>
    </row>
    <row r="3660" spans="1:28" x14ac:dyDescent="0.25">
      <c r="A3660" s="1011">
        <v>94067154</v>
      </c>
      <c r="B3660" s="1011" t="s">
        <v>1340</v>
      </c>
      <c r="C3660" s="1011" t="s">
        <v>1326</v>
      </c>
      <c r="D3660" s="1011" t="s">
        <v>1</v>
      </c>
      <c r="E3660" s="1011" t="s">
        <v>135</v>
      </c>
      <c r="F3660" s="1011" t="s">
        <v>0</v>
      </c>
      <c r="G3660" s="1011" t="s">
        <v>0</v>
      </c>
      <c r="H3660" s="1011" t="s">
        <v>92</v>
      </c>
      <c r="I3660" s="1011" t="s">
        <v>1341</v>
      </c>
      <c r="J3660" s="1011" t="s">
        <v>1342</v>
      </c>
      <c r="K3660" s="1011" t="s">
        <v>1329</v>
      </c>
      <c r="L3660" s="1011" t="s">
        <v>47</v>
      </c>
      <c r="M3660" s="1011" t="s">
        <v>198</v>
      </c>
      <c r="N3660" s="1011">
        <v>147</v>
      </c>
      <c r="O3660" s="1011">
        <v>147</v>
      </c>
      <c r="P3660" s="1011">
        <v>5046</v>
      </c>
      <c r="Q3660" s="1011">
        <v>2990.84</v>
      </c>
      <c r="R3660" s="1011">
        <v>-46.52</v>
      </c>
      <c r="S3660" s="1011">
        <v>428.82402667999997</v>
      </c>
      <c r="T3660" s="1011">
        <v>0</v>
      </c>
      <c r="U3660" s="1011">
        <v>0</v>
      </c>
      <c r="V3660" s="1011">
        <v>-46.52</v>
      </c>
      <c r="W3660" s="1011" t="s">
        <v>1343</v>
      </c>
      <c r="X3660" s="1011" t="s">
        <v>1331</v>
      </c>
      <c r="Y3660" s="1011" t="s">
        <v>1344</v>
      </c>
      <c r="AA3660" s="1011" t="s">
        <v>1345</v>
      </c>
      <c r="AB3660" s="1011" t="s">
        <v>140</v>
      </c>
    </row>
    <row r="3661" spans="1:28" x14ac:dyDescent="0.25">
      <c r="A3661" s="1011">
        <v>54173505</v>
      </c>
      <c r="B3661" s="1011" t="s">
        <v>2164</v>
      </c>
      <c r="C3661" s="1011" t="s">
        <v>1326</v>
      </c>
      <c r="D3661" s="1011" t="s">
        <v>1</v>
      </c>
      <c r="E3661" s="1011" t="s">
        <v>135</v>
      </c>
      <c r="F3661" s="1011" t="s">
        <v>14</v>
      </c>
      <c r="G3661" s="1011" t="s">
        <v>14</v>
      </c>
      <c r="H3661" s="1011" t="s">
        <v>100</v>
      </c>
      <c r="I3661" s="1011" t="s">
        <v>2165</v>
      </c>
      <c r="J3661" s="1011" t="s">
        <v>1874</v>
      </c>
      <c r="K3661" s="1011" t="s">
        <v>1329</v>
      </c>
      <c r="L3661" s="1011" t="s">
        <v>47</v>
      </c>
      <c r="M3661" s="1011" t="s">
        <v>198</v>
      </c>
      <c r="N3661" s="1011">
        <v>18</v>
      </c>
      <c r="O3661" s="1011">
        <v>18</v>
      </c>
      <c r="P3661" s="1011">
        <v>360</v>
      </c>
      <c r="Q3661" s="1011">
        <v>1055.82</v>
      </c>
      <c r="R3661" s="1011">
        <v>134.18</v>
      </c>
      <c r="S3661" s="1011">
        <v>116.53476024</v>
      </c>
      <c r="T3661" s="1011">
        <v>0</v>
      </c>
      <c r="U3661" s="1011">
        <v>0</v>
      </c>
      <c r="V3661" s="1011">
        <v>134.18</v>
      </c>
      <c r="W3661" s="1011" t="s">
        <v>1875</v>
      </c>
      <c r="X3661" s="1011" t="s">
        <v>1331</v>
      </c>
      <c r="Y3661" s="1011" t="s">
        <v>2166</v>
      </c>
      <c r="AA3661" s="1011" t="s">
        <v>2167</v>
      </c>
      <c r="AB3661" s="1011" t="s">
        <v>140</v>
      </c>
    </row>
    <row r="3662" spans="1:28" x14ac:dyDescent="0.25">
      <c r="A3662" s="1011">
        <v>13769211</v>
      </c>
      <c r="B3662" s="1011" t="s">
        <v>2086</v>
      </c>
      <c r="C3662" s="1011" t="s">
        <v>1326</v>
      </c>
      <c r="D3662" s="1011" t="s">
        <v>1</v>
      </c>
      <c r="E3662" s="1011" t="s">
        <v>135</v>
      </c>
      <c r="F3662" s="1011" t="s">
        <v>36</v>
      </c>
      <c r="G3662" s="1011" t="s">
        <v>36</v>
      </c>
      <c r="H3662" s="1011" t="s">
        <v>1394</v>
      </c>
      <c r="I3662" s="1011" t="s">
        <v>2087</v>
      </c>
      <c r="J3662" s="1011" t="s">
        <v>2088</v>
      </c>
      <c r="K3662" s="1011" t="s">
        <v>1329</v>
      </c>
      <c r="L3662" s="1011" t="s">
        <v>47</v>
      </c>
      <c r="M3662" s="1011" t="s">
        <v>198</v>
      </c>
      <c r="N3662" s="1011">
        <v>0</v>
      </c>
      <c r="O3662" s="1011">
        <v>0</v>
      </c>
      <c r="P3662" s="1011">
        <v>0</v>
      </c>
      <c r="Q3662" s="1011">
        <v>0</v>
      </c>
      <c r="R3662" s="1011">
        <v>0</v>
      </c>
      <c r="S3662" s="1011">
        <v>0</v>
      </c>
      <c r="T3662" s="1011">
        <v>0</v>
      </c>
      <c r="U3662" s="1011">
        <v>0</v>
      </c>
      <c r="V3662" s="1011">
        <v>0</v>
      </c>
      <c r="W3662" s="1011" t="s">
        <v>2089</v>
      </c>
      <c r="X3662" s="1011" t="s">
        <v>1331</v>
      </c>
      <c r="Y3662" s="1011" t="s">
        <v>2090</v>
      </c>
      <c r="AA3662" s="1011" t="s">
        <v>2091</v>
      </c>
      <c r="AB3662" s="1011" t="s">
        <v>140</v>
      </c>
    </row>
    <row r="3663" spans="1:28" x14ac:dyDescent="0.25">
      <c r="A3663" s="1011">
        <v>44180685</v>
      </c>
      <c r="B3663" s="1011" t="s">
        <v>1437</v>
      </c>
      <c r="C3663" s="1011" t="s">
        <v>1326</v>
      </c>
      <c r="D3663" s="1011" t="s">
        <v>1</v>
      </c>
      <c r="E3663" s="1011" t="s">
        <v>135</v>
      </c>
      <c r="F3663" s="1011" t="s">
        <v>0</v>
      </c>
      <c r="G3663" s="1011" t="s">
        <v>0</v>
      </c>
      <c r="H3663" s="1011" t="s">
        <v>104</v>
      </c>
      <c r="I3663" s="1011" t="s">
        <v>1438</v>
      </c>
      <c r="J3663" s="1011" t="s">
        <v>1439</v>
      </c>
      <c r="K3663" s="1011" t="s">
        <v>1329</v>
      </c>
      <c r="L3663" s="1011" t="s">
        <v>47</v>
      </c>
      <c r="M3663" s="1011" t="s">
        <v>198</v>
      </c>
      <c r="N3663" s="1011">
        <v>34</v>
      </c>
      <c r="O3663" s="1011">
        <v>33</v>
      </c>
      <c r="P3663" s="1011">
        <v>1107.5899999999999</v>
      </c>
      <c r="Q3663" s="1011">
        <v>3909.1</v>
      </c>
      <c r="R3663" s="1011">
        <v>737.33901085000002</v>
      </c>
      <c r="S3663" s="1011">
        <v>480.07760379000001</v>
      </c>
      <c r="T3663" s="1011">
        <v>-0.72098914999999997</v>
      </c>
      <c r="U3663" s="1011">
        <v>0</v>
      </c>
      <c r="V3663" s="1011">
        <v>738.06</v>
      </c>
      <c r="W3663" s="1011" t="s">
        <v>1440</v>
      </c>
      <c r="X3663" s="1011" t="s">
        <v>1331</v>
      </c>
      <c r="Y3663" s="1011" t="s">
        <v>1441</v>
      </c>
      <c r="AA3663" s="1011" t="s">
        <v>1442</v>
      </c>
      <c r="AB3663" s="1011" t="s">
        <v>140</v>
      </c>
    </row>
    <row r="3664" spans="1:28" x14ac:dyDescent="0.25">
      <c r="A3664" s="1011">
        <v>63991905</v>
      </c>
      <c r="B3664" s="1011" t="s">
        <v>2241</v>
      </c>
      <c r="C3664" s="1011" t="s">
        <v>1326</v>
      </c>
      <c r="D3664" s="1011" t="s">
        <v>1</v>
      </c>
      <c r="E3664" s="1011" t="s">
        <v>135</v>
      </c>
      <c r="F3664" s="1011" t="s">
        <v>20</v>
      </c>
      <c r="G3664" s="1011" t="s">
        <v>20</v>
      </c>
      <c r="H3664" s="1011" t="s">
        <v>530</v>
      </c>
      <c r="I3664" s="1011" t="s">
        <v>1376</v>
      </c>
      <c r="J3664" s="1011" t="s">
        <v>1377</v>
      </c>
      <c r="K3664" s="1011" t="s">
        <v>1329</v>
      </c>
      <c r="L3664" s="1011" t="s">
        <v>47</v>
      </c>
      <c r="M3664" s="1011" t="s">
        <v>198</v>
      </c>
      <c r="N3664" s="1011">
        <v>27</v>
      </c>
      <c r="O3664" s="1011">
        <v>9</v>
      </c>
      <c r="P3664" s="1011">
        <v>1619.2</v>
      </c>
      <c r="Q3664" s="1011">
        <v>6462.69</v>
      </c>
      <c r="R3664" s="1011">
        <v>436.6</v>
      </c>
      <c r="S3664" s="1011">
        <v>295.91412910000003</v>
      </c>
      <c r="T3664" s="1011">
        <v>0</v>
      </c>
      <c r="U3664" s="1011">
        <v>0</v>
      </c>
      <c r="V3664" s="1011">
        <v>436.6</v>
      </c>
      <c r="W3664" s="1011" t="s">
        <v>1378</v>
      </c>
      <c r="X3664" s="1011" t="s">
        <v>1331</v>
      </c>
      <c r="Y3664" s="1011" t="s">
        <v>2242</v>
      </c>
      <c r="AA3664" s="1011" t="s">
        <v>2243</v>
      </c>
      <c r="AB3664" s="1011" t="s">
        <v>140</v>
      </c>
    </row>
    <row r="3665" spans="1:28" x14ac:dyDescent="0.25">
      <c r="A3665" s="1011">
        <v>23994155</v>
      </c>
      <c r="B3665" s="1011" t="s">
        <v>2260</v>
      </c>
      <c r="C3665" s="1011" t="s">
        <v>1326</v>
      </c>
      <c r="D3665" s="1011" t="s">
        <v>113</v>
      </c>
      <c r="E3665" s="1011" t="s">
        <v>135</v>
      </c>
      <c r="F3665" s="1011" t="s">
        <v>267</v>
      </c>
      <c r="G3665" s="1011" t="s">
        <v>1687</v>
      </c>
      <c r="H3665" s="1011" t="s">
        <v>529</v>
      </c>
      <c r="I3665" s="1011" t="s">
        <v>2261</v>
      </c>
      <c r="J3665" s="1011" t="s">
        <v>1445</v>
      </c>
      <c r="K3665" s="1011" t="s">
        <v>1329</v>
      </c>
      <c r="L3665" s="1011" t="s">
        <v>47</v>
      </c>
      <c r="M3665" s="1011" t="s">
        <v>198</v>
      </c>
      <c r="N3665" s="1011">
        <v>8</v>
      </c>
      <c r="O3665" s="1011">
        <v>1</v>
      </c>
      <c r="P3665" s="1011">
        <v>312.39999999999998</v>
      </c>
      <c r="Q3665" s="1011">
        <v>1790.99</v>
      </c>
      <c r="R3665" s="1011">
        <v>248.71000129999999</v>
      </c>
      <c r="S3665" s="1011">
        <v>36.913554759999997</v>
      </c>
      <c r="T3665" s="1011">
        <v>1.3E-6</v>
      </c>
      <c r="U3665" s="1011">
        <v>0</v>
      </c>
      <c r="V3665" s="1011">
        <v>248.71</v>
      </c>
      <c r="W3665" s="1011" t="s">
        <v>1446</v>
      </c>
      <c r="X3665" s="1011" t="s">
        <v>1331</v>
      </c>
      <c r="Y3665" s="1011" t="s">
        <v>2262</v>
      </c>
      <c r="AA3665" s="1011" t="s">
        <v>2263</v>
      </c>
      <c r="AB3665" s="1011" t="s">
        <v>140</v>
      </c>
    </row>
    <row r="3666" spans="1:28" x14ac:dyDescent="0.25">
      <c r="A3666" s="1011">
        <v>94239241</v>
      </c>
      <c r="B3666" s="1011" t="s">
        <v>1954</v>
      </c>
      <c r="C3666" s="1011" t="s">
        <v>1326</v>
      </c>
      <c r="D3666" s="1011" t="s">
        <v>1</v>
      </c>
      <c r="E3666" s="1011" t="s">
        <v>135</v>
      </c>
      <c r="F3666" s="1011" t="s">
        <v>38</v>
      </c>
      <c r="G3666" s="1011" t="s">
        <v>38</v>
      </c>
      <c r="H3666" s="1011" t="s">
        <v>89</v>
      </c>
      <c r="I3666" s="1011" t="s">
        <v>1955</v>
      </c>
      <c r="J3666" s="1011" t="s">
        <v>1767</v>
      </c>
      <c r="K3666" s="1011" t="s">
        <v>1329</v>
      </c>
      <c r="L3666" s="1011" t="s">
        <v>47</v>
      </c>
      <c r="M3666" s="1011" t="s">
        <v>198</v>
      </c>
      <c r="N3666" s="1011">
        <v>3</v>
      </c>
      <c r="O3666" s="1011">
        <v>3</v>
      </c>
      <c r="P3666" s="1011">
        <v>30</v>
      </c>
      <c r="Q3666" s="1011">
        <v>101.55</v>
      </c>
      <c r="R3666" s="1011">
        <v>31.45</v>
      </c>
      <c r="S3666" s="1011">
        <v>23.478246760000001</v>
      </c>
      <c r="T3666" s="1011">
        <v>0</v>
      </c>
      <c r="U3666" s="1011">
        <v>0</v>
      </c>
      <c r="V3666" s="1011">
        <v>31.45</v>
      </c>
      <c r="W3666" s="1011" t="s">
        <v>1768</v>
      </c>
      <c r="X3666" s="1011" t="s">
        <v>1331</v>
      </c>
      <c r="Y3666" s="1011" t="s">
        <v>1956</v>
      </c>
      <c r="AA3666" s="1011" t="s">
        <v>1957</v>
      </c>
      <c r="AB3666" s="1011" t="s">
        <v>140</v>
      </c>
    </row>
    <row r="3667" spans="1:28" x14ac:dyDescent="0.25">
      <c r="A3667" s="1011">
        <v>63756076</v>
      </c>
      <c r="B3667" s="1011" t="s">
        <v>1872</v>
      </c>
      <c r="C3667" s="1011" t="s">
        <v>1326</v>
      </c>
      <c r="D3667" s="1011" t="s">
        <v>1</v>
      </c>
      <c r="E3667" s="1011" t="s">
        <v>135</v>
      </c>
      <c r="F3667" s="1011" t="s">
        <v>6</v>
      </c>
      <c r="G3667" s="1011" t="s">
        <v>6</v>
      </c>
      <c r="H3667" s="1011" t="s">
        <v>101</v>
      </c>
      <c r="I3667" s="1011" t="s">
        <v>1873</v>
      </c>
      <c r="J3667" s="1011" t="s">
        <v>1874</v>
      </c>
      <c r="K3667" s="1011" t="s">
        <v>1329</v>
      </c>
      <c r="L3667" s="1011" t="s">
        <v>47</v>
      </c>
      <c r="M3667" s="1011" t="s">
        <v>198</v>
      </c>
      <c r="N3667" s="1011">
        <v>26</v>
      </c>
      <c r="O3667" s="1011">
        <v>7</v>
      </c>
      <c r="P3667" s="1011">
        <v>1008.55</v>
      </c>
      <c r="Q3667" s="1011">
        <v>623.35</v>
      </c>
      <c r="R3667" s="1011">
        <v>64.03</v>
      </c>
      <c r="S3667" s="1011">
        <v>53.877405410000001</v>
      </c>
      <c r="T3667" s="1011">
        <v>0</v>
      </c>
      <c r="U3667" s="1011">
        <v>0</v>
      </c>
      <c r="V3667" s="1011">
        <v>64.03</v>
      </c>
      <c r="W3667" s="1011" t="s">
        <v>1875</v>
      </c>
      <c r="X3667" s="1011" t="s">
        <v>1331</v>
      </c>
      <c r="Y3667" s="1011" t="s">
        <v>1876</v>
      </c>
      <c r="AA3667" s="1011" t="s">
        <v>1877</v>
      </c>
      <c r="AB3667" s="1011" t="s">
        <v>140</v>
      </c>
    </row>
    <row r="3668" spans="1:28" x14ac:dyDescent="0.25">
      <c r="A3668" s="1011">
        <v>73757874</v>
      </c>
      <c r="B3668" s="1011" t="s">
        <v>2244</v>
      </c>
      <c r="C3668" s="1011" t="s">
        <v>1326</v>
      </c>
      <c r="D3668" s="1011" t="s">
        <v>1</v>
      </c>
      <c r="E3668" s="1011" t="s">
        <v>135</v>
      </c>
      <c r="F3668" s="1011" t="s">
        <v>6</v>
      </c>
      <c r="G3668" s="1011" t="s">
        <v>6</v>
      </c>
      <c r="H3668" s="1011" t="s">
        <v>101</v>
      </c>
      <c r="I3668" s="1011" t="s">
        <v>1515</v>
      </c>
      <c r="J3668" s="1011" t="s">
        <v>1516</v>
      </c>
      <c r="K3668" s="1011" t="s">
        <v>1329</v>
      </c>
      <c r="L3668" s="1011" t="s">
        <v>47</v>
      </c>
      <c r="M3668" s="1011" t="s">
        <v>198</v>
      </c>
      <c r="N3668" s="1011">
        <v>4</v>
      </c>
      <c r="O3668" s="1011">
        <v>4</v>
      </c>
      <c r="P3668" s="1011">
        <v>182.25</v>
      </c>
      <c r="Q3668" s="1011">
        <v>162.81</v>
      </c>
      <c r="R3668" s="1011">
        <v>22.76</v>
      </c>
      <c r="S3668" s="1011">
        <v>19.293857060000001</v>
      </c>
      <c r="T3668" s="1011">
        <v>0</v>
      </c>
      <c r="U3668" s="1011">
        <v>0</v>
      </c>
      <c r="V3668" s="1011">
        <v>22.76</v>
      </c>
      <c r="W3668" s="1011" t="s">
        <v>2245</v>
      </c>
      <c r="X3668" s="1011" t="s">
        <v>1331</v>
      </c>
      <c r="Y3668" s="1011" t="s">
        <v>2246</v>
      </c>
      <c r="AA3668" s="1011" t="s">
        <v>2247</v>
      </c>
      <c r="AB3668" s="1011" t="s">
        <v>140</v>
      </c>
    </row>
    <row r="3669" spans="1:28" x14ac:dyDescent="0.25">
      <c r="A3669" s="1011">
        <v>44220424</v>
      </c>
      <c r="B3669" s="1011" t="s">
        <v>1443</v>
      </c>
      <c r="C3669" s="1011" t="s">
        <v>1326</v>
      </c>
      <c r="D3669" s="1011" t="s">
        <v>1</v>
      </c>
      <c r="E3669" s="1011" t="s">
        <v>135</v>
      </c>
      <c r="F3669" s="1011" t="s">
        <v>20</v>
      </c>
      <c r="G3669" s="1011" t="s">
        <v>20</v>
      </c>
      <c r="H3669" s="1011" t="s">
        <v>104</v>
      </c>
      <c r="I3669" s="1011" t="s">
        <v>1444</v>
      </c>
      <c r="J3669" s="1011" t="s">
        <v>1445</v>
      </c>
      <c r="K3669" s="1011" t="s">
        <v>1329</v>
      </c>
      <c r="L3669" s="1011" t="s">
        <v>47</v>
      </c>
      <c r="M3669" s="1011" t="s">
        <v>198</v>
      </c>
      <c r="N3669" s="1011">
        <v>7</v>
      </c>
      <c r="O3669" s="1011">
        <v>7</v>
      </c>
      <c r="P3669" s="1011">
        <v>329.6</v>
      </c>
      <c r="Q3669" s="1011">
        <v>301.89999999999998</v>
      </c>
      <c r="R3669" s="1011">
        <v>76.84</v>
      </c>
      <c r="S3669" s="1011">
        <v>30.480632750000002</v>
      </c>
      <c r="T3669" s="1011">
        <v>0</v>
      </c>
      <c r="U3669" s="1011">
        <v>0</v>
      </c>
      <c r="V3669" s="1011">
        <v>76.84</v>
      </c>
      <c r="W3669" s="1011" t="s">
        <v>1446</v>
      </c>
      <c r="X3669" s="1011" t="s">
        <v>1331</v>
      </c>
      <c r="Y3669" s="1011" t="s">
        <v>1447</v>
      </c>
      <c r="AA3669" s="1011" t="s">
        <v>1448</v>
      </c>
      <c r="AB3669" s="1011" t="s">
        <v>140</v>
      </c>
    </row>
    <row r="3670" spans="1:28" x14ac:dyDescent="0.25">
      <c r="A3670" s="1011">
        <v>43758085</v>
      </c>
      <c r="B3670" s="1011" t="s">
        <v>2218</v>
      </c>
      <c r="C3670" s="1011" t="s">
        <v>1326</v>
      </c>
      <c r="D3670" s="1011" t="s">
        <v>1</v>
      </c>
      <c r="E3670" s="1011" t="s">
        <v>135</v>
      </c>
      <c r="F3670" s="1011" t="s">
        <v>38</v>
      </c>
      <c r="G3670" s="1011" t="s">
        <v>38</v>
      </c>
      <c r="H3670" s="1011" t="s">
        <v>529</v>
      </c>
      <c r="I3670" s="1011" t="s">
        <v>2219</v>
      </c>
      <c r="J3670" s="1011" t="s">
        <v>1755</v>
      </c>
      <c r="K3670" s="1011" t="s">
        <v>1329</v>
      </c>
      <c r="L3670" s="1011" t="s">
        <v>47</v>
      </c>
      <c r="M3670" s="1011" t="s">
        <v>198</v>
      </c>
      <c r="N3670" s="1011">
        <v>1</v>
      </c>
      <c r="O3670" s="1011">
        <v>0</v>
      </c>
      <c r="P3670" s="1011">
        <v>12</v>
      </c>
      <c r="Q3670" s="1011">
        <v>91.63</v>
      </c>
      <c r="R3670" s="1011">
        <v>10.16</v>
      </c>
      <c r="S3670" s="1011">
        <v>1.88814723</v>
      </c>
      <c r="T3670" s="1011">
        <v>0</v>
      </c>
      <c r="U3670" s="1011">
        <v>0</v>
      </c>
      <c r="V3670" s="1011">
        <v>10.16</v>
      </c>
      <c r="W3670" s="1011" t="s">
        <v>1361</v>
      </c>
      <c r="X3670" s="1011" t="s">
        <v>1331</v>
      </c>
      <c r="Y3670" s="1011" t="s">
        <v>2220</v>
      </c>
      <c r="AA3670" s="1011" t="s">
        <v>2221</v>
      </c>
      <c r="AB3670" s="1011" t="s">
        <v>140</v>
      </c>
    </row>
    <row r="3671" spans="1:28" x14ac:dyDescent="0.25">
      <c r="A3671" s="1011">
        <v>43922541</v>
      </c>
      <c r="B3671" s="1011" t="s">
        <v>2538</v>
      </c>
      <c r="C3671" s="1011" t="s">
        <v>1326</v>
      </c>
      <c r="D3671" s="1011" t="s">
        <v>1</v>
      </c>
      <c r="E3671" s="1011" t="s">
        <v>135</v>
      </c>
      <c r="F3671" s="1011" t="s">
        <v>35</v>
      </c>
      <c r="G3671" s="1011" t="s">
        <v>35</v>
      </c>
      <c r="H3671" s="1011" t="s">
        <v>101</v>
      </c>
      <c r="I3671" s="1011" t="s">
        <v>1498</v>
      </c>
      <c r="J3671" s="1011" t="s">
        <v>1499</v>
      </c>
      <c r="K3671" s="1011" t="s">
        <v>1329</v>
      </c>
      <c r="L3671" s="1011" t="s">
        <v>47</v>
      </c>
      <c r="M3671" s="1011" t="s">
        <v>198</v>
      </c>
      <c r="N3671" s="1011">
        <v>1</v>
      </c>
      <c r="O3671" s="1011">
        <v>1</v>
      </c>
      <c r="P3671" s="1011">
        <v>43</v>
      </c>
      <c r="Q3671" s="1011">
        <v>43.02</v>
      </c>
      <c r="R3671" s="1011">
        <v>3.67</v>
      </c>
      <c r="S3671" s="1011">
        <v>9.2000028100000009</v>
      </c>
      <c r="T3671" s="1011">
        <v>0</v>
      </c>
      <c r="U3671" s="1011">
        <v>0</v>
      </c>
      <c r="V3671" s="1011">
        <v>3.67</v>
      </c>
      <c r="W3671" s="1011" t="s">
        <v>1361</v>
      </c>
      <c r="X3671" s="1011" t="s">
        <v>1331</v>
      </c>
      <c r="Y3671" s="1011" t="s">
        <v>2539</v>
      </c>
      <c r="AA3671" s="1011" t="s">
        <v>2540</v>
      </c>
      <c r="AB3671" s="1011" t="s">
        <v>140</v>
      </c>
    </row>
    <row r="3672" spans="1:28" x14ac:dyDescent="0.25">
      <c r="A3672" s="1011">
        <v>84229129</v>
      </c>
      <c r="B3672" s="1011" t="s">
        <v>2276</v>
      </c>
      <c r="C3672" s="1011" t="s">
        <v>1326</v>
      </c>
      <c r="D3672" s="1011" t="s">
        <v>1</v>
      </c>
      <c r="E3672" s="1011" t="s">
        <v>135</v>
      </c>
      <c r="F3672" s="1011" t="s">
        <v>11</v>
      </c>
      <c r="G3672" s="1011" t="s">
        <v>11</v>
      </c>
      <c r="H3672" s="1011" t="s">
        <v>87</v>
      </c>
      <c r="I3672" s="1011" t="s">
        <v>2277</v>
      </c>
      <c r="J3672" s="1011" t="s">
        <v>2278</v>
      </c>
      <c r="K3672" s="1011" t="s">
        <v>1329</v>
      </c>
      <c r="L3672" s="1011" t="s">
        <v>47</v>
      </c>
      <c r="M3672" s="1011" t="s">
        <v>198</v>
      </c>
      <c r="N3672" s="1011">
        <v>1</v>
      </c>
      <c r="O3672" s="1011">
        <v>0</v>
      </c>
      <c r="P3672" s="1011">
        <v>30</v>
      </c>
      <c r="Q3672" s="1011">
        <v>149.62</v>
      </c>
      <c r="R3672" s="1011">
        <v>19.12</v>
      </c>
      <c r="S3672" s="1011">
        <v>1.8</v>
      </c>
      <c r="T3672" s="1011">
        <v>0</v>
      </c>
      <c r="U3672" s="1011">
        <v>0</v>
      </c>
      <c r="V3672" s="1011">
        <v>19.12</v>
      </c>
      <c r="W3672" s="1011" t="s">
        <v>2279</v>
      </c>
      <c r="X3672" s="1011" t="s">
        <v>1331</v>
      </c>
      <c r="Y3672" s="1011" t="s">
        <v>2280</v>
      </c>
      <c r="AA3672" s="1011" t="s">
        <v>2281</v>
      </c>
      <c r="AB3672" s="1011" t="s">
        <v>140</v>
      </c>
    </row>
    <row r="3673" spans="1:28" x14ac:dyDescent="0.25">
      <c r="A3673" s="1011">
        <v>94067154</v>
      </c>
      <c r="B3673" s="1011" t="s">
        <v>1340</v>
      </c>
      <c r="C3673" s="1011" t="s">
        <v>1326</v>
      </c>
      <c r="D3673" s="1011" t="s">
        <v>1</v>
      </c>
      <c r="E3673" s="1011" t="s">
        <v>135</v>
      </c>
      <c r="F3673" s="1011" t="s">
        <v>0</v>
      </c>
      <c r="G3673" s="1011" t="s">
        <v>0</v>
      </c>
      <c r="H3673" s="1011" t="s">
        <v>86</v>
      </c>
      <c r="I3673" s="1011" t="s">
        <v>1341</v>
      </c>
      <c r="J3673" s="1011" t="s">
        <v>1342</v>
      </c>
      <c r="K3673" s="1011" t="s">
        <v>1329</v>
      </c>
      <c r="L3673" s="1011" t="s">
        <v>47</v>
      </c>
      <c r="M3673" s="1011" t="s">
        <v>198</v>
      </c>
      <c r="N3673" s="1011">
        <v>20</v>
      </c>
      <c r="O3673" s="1011">
        <v>1</v>
      </c>
      <c r="P3673" s="1011">
        <v>444</v>
      </c>
      <c r="Q3673" s="1011">
        <v>715.21</v>
      </c>
      <c r="R3673" s="1011">
        <v>89.42</v>
      </c>
      <c r="S3673" s="1011">
        <v>109.67267364</v>
      </c>
      <c r="T3673" s="1011">
        <v>0</v>
      </c>
      <c r="U3673" s="1011">
        <v>0</v>
      </c>
      <c r="V3673" s="1011">
        <v>89.42</v>
      </c>
      <c r="W3673" s="1011" t="s">
        <v>1343</v>
      </c>
      <c r="X3673" s="1011" t="s">
        <v>1331</v>
      </c>
      <c r="Y3673" s="1011" t="s">
        <v>1344</v>
      </c>
      <c r="AA3673" s="1011" t="s">
        <v>1345</v>
      </c>
      <c r="AB3673" s="1011" t="s">
        <v>140</v>
      </c>
    </row>
    <row r="3674" spans="1:28" x14ac:dyDescent="0.25">
      <c r="A3674" s="1011">
        <v>54113899</v>
      </c>
      <c r="B3674" s="1011" t="s">
        <v>2317</v>
      </c>
      <c r="C3674" s="1011" t="s">
        <v>1326</v>
      </c>
      <c r="D3674" s="1011" t="s">
        <v>1</v>
      </c>
      <c r="E3674" s="1011" t="s">
        <v>135</v>
      </c>
      <c r="F3674" s="1011" t="s">
        <v>14</v>
      </c>
      <c r="G3674" s="1011" t="s">
        <v>14</v>
      </c>
      <c r="H3674" s="1011" t="s">
        <v>90</v>
      </c>
      <c r="I3674" s="1011" t="s">
        <v>2318</v>
      </c>
      <c r="J3674" s="1011" t="s">
        <v>2319</v>
      </c>
      <c r="K3674" s="1011" t="s">
        <v>1329</v>
      </c>
      <c r="L3674" s="1011" t="s">
        <v>47</v>
      </c>
      <c r="M3674" s="1011" t="s">
        <v>198</v>
      </c>
      <c r="N3674" s="1011">
        <v>85</v>
      </c>
      <c r="O3674" s="1011">
        <v>81</v>
      </c>
      <c r="P3674" s="1011">
        <v>3320</v>
      </c>
      <c r="Q3674" s="1011">
        <v>4548.97</v>
      </c>
      <c r="R3674" s="1011">
        <v>703.07</v>
      </c>
      <c r="S3674" s="1011">
        <v>533.16872509999996</v>
      </c>
      <c r="T3674" s="1011">
        <v>0</v>
      </c>
      <c r="U3674" s="1011">
        <v>0</v>
      </c>
      <c r="V3674" s="1011">
        <v>703.07</v>
      </c>
      <c r="W3674" s="1011" t="s">
        <v>2320</v>
      </c>
      <c r="X3674" s="1011" t="s">
        <v>1331</v>
      </c>
      <c r="Y3674" s="1011" t="s">
        <v>2321</v>
      </c>
      <c r="AA3674" s="1011" t="s">
        <v>2322</v>
      </c>
      <c r="AB3674" s="1011" t="s">
        <v>140</v>
      </c>
    </row>
    <row r="3675" spans="1:28" x14ac:dyDescent="0.25">
      <c r="A3675" s="1011">
        <v>44047363</v>
      </c>
      <c r="B3675" s="1011" t="s">
        <v>2339</v>
      </c>
      <c r="C3675" s="1011" t="s">
        <v>1326</v>
      </c>
      <c r="D3675" s="1011" t="s">
        <v>1</v>
      </c>
      <c r="E3675" s="1011" t="s">
        <v>135</v>
      </c>
      <c r="F3675" s="1011" t="s">
        <v>9</v>
      </c>
      <c r="G3675" s="1011" t="s">
        <v>9</v>
      </c>
      <c r="H3675" s="1011" t="s">
        <v>95</v>
      </c>
      <c r="I3675" s="1011" t="s">
        <v>2340</v>
      </c>
      <c r="J3675" s="1011" t="s">
        <v>2341</v>
      </c>
      <c r="K3675" s="1011" t="s">
        <v>1329</v>
      </c>
      <c r="L3675" s="1011" t="s">
        <v>47</v>
      </c>
      <c r="M3675" s="1011" t="s">
        <v>198</v>
      </c>
      <c r="N3675" s="1011">
        <v>99.017099999999999</v>
      </c>
      <c r="O3675" s="1011">
        <v>69.717100000000002</v>
      </c>
      <c r="P3675" s="1011">
        <v>1300.8599999999999</v>
      </c>
      <c r="Q3675" s="1011">
        <v>3849.47</v>
      </c>
      <c r="R3675" s="1011">
        <v>648.52824458999999</v>
      </c>
      <c r="S3675" s="1011">
        <v>834.18165905000001</v>
      </c>
      <c r="T3675" s="1011">
        <v>-0.63175541000000002</v>
      </c>
      <c r="U3675" s="1011">
        <v>0</v>
      </c>
      <c r="V3675" s="1011">
        <v>649.16</v>
      </c>
      <c r="W3675" s="1011" t="s">
        <v>2342</v>
      </c>
      <c r="X3675" s="1011" t="s">
        <v>1331</v>
      </c>
      <c r="Y3675" s="1011" t="s">
        <v>2343</v>
      </c>
      <c r="AA3675" s="1011" t="s">
        <v>2344</v>
      </c>
      <c r="AB3675" s="1011" t="s">
        <v>140</v>
      </c>
    </row>
    <row r="3676" spans="1:28" x14ac:dyDescent="0.25">
      <c r="A3676" s="1011">
        <v>63995401</v>
      </c>
      <c r="B3676" s="1011" t="s">
        <v>1419</v>
      </c>
      <c r="C3676" s="1011" t="s">
        <v>1326</v>
      </c>
      <c r="D3676" s="1011" t="s">
        <v>1</v>
      </c>
      <c r="E3676" s="1011" t="s">
        <v>135</v>
      </c>
      <c r="F3676" s="1011" t="s">
        <v>6</v>
      </c>
      <c r="G3676" s="1011" t="s">
        <v>6</v>
      </c>
      <c r="H3676" s="1011" t="s">
        <v>99</v>
      </c>
      <c r="I3676" s="1011" t="s">
        <v>1420</v>
      </c>
      <c r="J3676" s="1011" t="s">
        <v>1421</v>
      </c>
      <c r="K3676" s="1011" t="s">
        <v>1329</v>
      </c>
      <c r="L3676" s="1011" t="s">
        <v>47</v>
      </c>
      <c r="M3676" s="1011" t="s">
        <v>198</v>
      </c>
      <c r="N3676" s="1011">
        <v>691</v>
      </c>
      <c r="O3676" s="1011">
        <v>19</v>
      </c>
      <c r="P3676" s="1011">
        <v>15501.25</v>
      </c>
      <c r="Q3676" s="1011">
        <v>18486.78</v>
      </c>
      <c r="R3676" s="1011">
        <v>2176.5</v>
      </c>
      <c r="S3676" s="1011">
        <v>554.50800847999994</v>
      </c>
      <c r="T3676" s="1011">
        <v>0</v>
      </c>
      <c r="U3676" s="1011">
        <v>0</v>
      </c>
      <c r="V3676" s="1011">
        <v>2176.5</v>
      </c>
      <c r="W3676" s="1011" t="s">
        <v>1422</v>
      </c>
      <c r="X3676" s="1011" t="s">
        <v>1331</v>
      </c>
      <c r="Y3676" s="1011" t="s">
        <v>1423</v>
      </c>
      <c r="AA3676" s="1011" t="s">
        <v>1424</v>
      </c>
      <c r="AB3676" s="1011" t="s">
        <v>140</v>
      </c>
    </row>
    <row r="3677" spans="1:28" x14ac:dyDescent="0.25">
      <c r="A3677" s="1011">
        <v>74072976</v>
      </c>
      <c r="B3677" s="1011" t="s">
        <v>2187</v>
      </c>
      <c r="C3677" s="1011" t="s">
        <v>1326</v>
      </c>
      <c r="D3677" s="1011" t="s">
        <v>1</v>
      </c>
      <c r="E3677" s="1011" t="s">
        <v>135</v>
      </c>
      <c r="F3677" s="1011" t="s">
        <v>34</v>
      </c>
      <c r="G3677" s="1011" t="s">
        <v>34</v>
      </c>
      <c r="H3677" s="1011" t="s">
        <v>102</v>
      </c>
      <c r="I3677" s="1011" t="s">
        <v>2188</v>
      </c>
      <c r="J3677" s="1011" t="s">
        <v>1328</v>
      </c>
      <c r="K3677" s="1011" t="s">
        <v>1329</v>
      </c>
      <c r="L3677" s="1011" t="s">
        <v>47</v>
      </c>
      <c r="M3677" s="1011" t="s">
        <v>198</v>
      </c>
      <c r="N3677" s="1011">
        <v>114</v>
      </c>
      <c r="O3677" s="1011">
        <v>110</v>
      </c>
      <c r="P3677" s="1011">
        <v>2306.27</v>
      </c>
      <c r="Q3677" s="1011">
        <v>3458.9</v>
      </c>
      <c r="R3677" s="1011">
        <v>384.39</v>
      </c>
      <c r="S3677" s="1011">
        <v>800.86610828000005</v>
      </c>
      <c r="T3677" s="1011">
        <v>0</v>
      </c>
      <c r="U3677" s="1011">
        <v>0</v>
      </c>
      <c r="V3677" s="1011">
        <v>384.39</v>
      </c>
      <c r="W3677" s="1011" t="s">
        <v>1330</v>
      </c>
      <c r="X3677" s="1011" t="s">
        <v>1331</v>
      </c>
      <c r="Y3677" s="1011" t="s">
        <v>2189</v>
      </c>
      <c r="AA3677" s="1011" t="s">
        <v>2190</v>
      </c>
      <c r="AB3677" s="1011" t="s">
        <v>140</v>
      </c>
    </row>
    <row r="3678" spans="1:28" x14ac:dyDescent="0.25">
      <c r="A3678" s="1011">
        <v>14089023</v>
      </c>
      <c r="B3678" s="1011" t="s">
        <v>2534</v>
      </c>
      <c r="C3678" s="1011" t="s">
        <v>1326</v>
      </c>
      <c r="D3678" s="1011" t="s">
        <v>1</v>
      </c>
      <c r="E3678" s="1011" t="s">
        <v>135</v>
      </c>
      <c r="F3678" s="1011" t="s">
        <v>36</v>
      </c>
      <c r="G3678" s="1011" t="s">
        <v>36</v>
      </c>
      <c r="H3678" s="1011" t="s">
        <v>94</v>
      </c>
      <c r="I3678" s="1011" t="s">
        <v>2535</v>
      </c>
      <c r="J3678" s="1011" t="s">
        <v>1396</v>
      </c>
      <c r="K3678" s="1011" t="s">
        <v>1329</v>
      </c>
      <c r="L3678" s="1011" t="s">
        <v>47</v>
      </c>
      <c r="M3678" s="1011" t="s">
        <v>198</v>
      </c>
      <c r="N3678" s="1011">
        <v>260</v>
      </c>
      <c r="O3678" s="1011">
        <v>184</v>
      </c>
      <c r="P3678" s="1011">
        <v>9323</v>
      </c>
      <c r="Q3678" s="1011">
        <v>6330.92</v>
      </c>
      <c r="R3678" s="1011">
        <v>1264.8900000000001</v>
      </c>
      <c r="S3678" s="1011">
        <v>816.00130084</v>
      </c>
      <c r="T3678" s="1011">
        <v>0</v>
      </c>
      <c r="U3678" s="1011">
        <v>0</v>
      </c>
      <c r="V3678" s="1011">
        <v>1264.8900000000001</v>
      </c>
      <c r="W3678" s="1011" t="s">
        <v>1397</v>
      </c>
      <c r="X3678" s="1011" t="s">
        <v>1331</v>
      </c>
      <c r="Y3678" s="1011" t="s">
        <v>2536</v>
      </c>
      <c r="AA3678" s="1011" t="s">
        <v>2537</v>
      </c>
      <c r="AB3678" s="1011" t="s">
        <v>140</v>
      </c>
    </row>
    <row r="3679" spans="1:28" x14ac:dyDescent="0.25">
      <c r="A3679" s="1011">
        <v>44180685</v>
      </c>
      <c r="B3679" s="1011" t="s">
        <v>1437</v>
      </c>
      <c r="C3679" s="1011" t="s">
        <v>1326</v>
      </c>
      <c r="D3679" s="1011" t="s">
        <v>1</v>
      </c>
      <c r="E3679" s="1011" t="s">
        <v>135</v>
      </c>
      <c r="F3679" s="1011" t="s">
        <v>0</v>
      </c>
      <c r="G3679" s="1011" t="s">
        <v>0</v>
      </c>
      <c r="H3679" s="1011" t="s">
        <v>94</v>
      </c>
      <c r="I3679" s="1011" t="s">
        <v>1438</v>
      </c>
      <c r="J3679" s="1011" t="s">
        <v>1439</v>
      </c>
      <c r="K3679" s="1011" t="s">
        <v>1329</v>
      </c>
      <c r="L3679" s="1011" t="s">
        <v>47</v>
      </c>
      <c r="M3679" s="1011" t="s">
        <v>198</v>
      </c>
      <c r="N3679" s="1011">
        <v>423.5</v>
      </c>
      <c r="O3679" s="1011">
        <v>362.5</v>
      </c>
      <c r="P3679" s="1011">
        <v>14382.5</v>
      </c>
      <c r="Q3679" s="1011">
        <v>10275.94</v>
      </c>
      <c r="R3679" s="1011">
        <v>1966.42</v>
      </c>
      <c r="S3679" s="1011">
        <v>1304.54989447</v>
      </c>
      <c r="T3679" s="1011">
        <v>0</v>
      </c>
      <c r="U3679" s="1011">
        <v>0</v>
      </c>
      <c r="V3679" s="1011">
        <v>1966.42</v>
      </c>
      <c r="W3679" s="1011" t="s">
        <v>1440</v>
      </c>
      <c r="X3679" s="1011" t="s">
        <v>1331</v>
      </c>
      <c r="Y3679" s="1011" t="s">
        <v>1441</v>
      </c>
      <c r="AA3679" s="1011" t="s">
        <v>1442</v>
      </c>
      <c r="AB3679" s="1011" t="s">
        <v>140</v>
      </c>
    </row>
    <row r="3680" spans="1:28" x14ac:dyDescent="0.25">
      <c r="A3680" s="1011">
        <v>93757649</v>
      </c>
      <c r="B3680" s="1011" t="s">
        <v>2482</v>
      </c>
      <c r="C3680" s="1011" t="s">
        <v>1326</v>
      </c>
      <c r="D3680" s="1011" t="s">
        <v>1</v>
      </c>
      <c r="E3680" s="1011" t="s">
        <v>135</v>
      </c>
      <c r="F3680" s="1011" t="s">
        <v>6</v>
      </c>
      <c r="G3680" s="1011" t="s">
        <v>6</v>
      </c>
      <c r="H3680" s="1011" t="s">
        <v>94</v>
      </c>
      <c r="I3680" s="1011" t="s">
        <v>2483</v>
      </c>
      <c r="J3680" s="1011" t="s">
        <v>2484</v>
      </c>
      <c r="K3680" s="1011" t="s">
        <v>1329</v>
      </c>
      <c r="L3680" s="1011" t="s">
        <v>47</v>
      </c>
      <c r="M3680" s="1011" t="s">
        <v>198</v>
      </c>
      <c r="N3680" s="1011">
        <v>194</v>
      </c>
      <c r="O3680" s="1011">
        <v>138.25</v>
      </c>
      <c r="P3680" s="1011">
        <v>5409</v>
      </c>
      <c r="Q3680" s="1011">
        <v>4462.67</v>
      </c>
      <c r="R3680" s="1011">
        <v>983.6</v>
      </c>
      <c r="S3680" s="1011">
        <v>550.94456802000002</v>
      </c>
      <c r="T3680" s="1011">
        <v>0</v>
      </c>
      <c r="U3680" s="1011">
        <v>0</v>
      </c>
      <c r="V3680" s="1011">
        <v>983.6</v>
      </c>
      <c r="W3680" s="1011" t="s">
        <v>2485</v>
      </c>
      <c r="X3680" s="1011" t="s">
        <v>1331</v>
      </c>
      <c r="Y3680" s="1011" t="s">
        <v>2486</v>
      </c>
      <c r="AA3680" s="1011" t="s">
        <v>2487</v>
      </c>
      <c r="AB3680" s="1011" t="s">
        <v>140</v>
      </c>
    </row>
    <row r="3681" spans="1:28" x14ac:dyDescent="0.25">
      <c r="A3681" s="1011">
        <v>24146680</v>
      </c>
      <c r="B3681" s="1011" t="s">
        <v>1993</v>
      </c>
      <c r="C3681" s="1011" t="s">
        <v>1326</v>
      </c>
      <c r="D3681" s="1011" t="s">
        <v>1</v>
      </c>
      <c r="E3681" s="1011" t="s">
        <v>135</v>
      </c>
      <c r="F3681" s="1011" t="s">
        <v>38</v>
      </c>
      <c r="G3681" s="1011" t="s">
        <v>38</v>
      </c>
      <c r="H3681" s="1011" t="s">
        <v>529</v>
      </c>
      <c r="I3681" s="1011" t="s">
        <v>1994</v>
      </c>
      <c r="J3681" s="1011" t="s">
        <v>1499</v>
      </c>
      <c r="K3681" s="1011" t="s">
        <v>1329</v>
      </c>
      <c r="L3681" s="1011" t="s">
        <v>47</v>
      </c>
      <c r="M3681" s="1011" t="s">
        <v>198</v>
      </c>
      <c r="N3681" s="1011">
        <v>2695</v>
      </c>
      <c r="O3681" s="1011">
        <v>2675</v>
      </c>
      <c r="P3681" s="1011">
        <v>48742.61</v>
      </c>
      <c r="Q3681" s="1011">
        <v>598097.5</v>
      </c>
      <c r="R3681" s="1011">
        <v>25411.93575013</v>
      </c>
      <c r="S3681" s="1011">
        <v>7185.7444197100003</v>
      </c>
      <c r="T3681" s="1011">
        <v>32302.50575013</v>
      </c>
      <c r="U3681" s="1011">
        <v>0</v>
      </c>
      <c r="V3681" s="1011">
        <v>25616.17</v>
      </c>
      <c r="W3681" s="1011" t="s">
        <v>1361</v>
      </c>
      <c r="X3681" s="1011" t="s">
        <v>1331</v>
      </c>
      <c r="Y3681" s="1011" t="s">
        <v>1995</v>
      </c>
      <c r="AA3681" s="1011" t="s">
        <v>1996</v>
      </c>
      <c r="AB3681" s="1011" t="s">
        <v>140</v>
      </c>
    </row>
    <row r="3682" spans="1:28" x14ac:dyDescent="0.25">
      <c r="A3682" s="1011">
        <v>93754489</v>
      </c>
      <c r="B3682" s="1011" t="s">
        <v>2462</v>
      </c>
      <c r="C3682" s="1011" t="s">
        <v>1326</v>
      </c>
      <c r="D3682" s="1011" t="s">
        <v>1</v>
      </c>
      <c r="E3682" s="1011" t="s">
        <v>135</v>
      </c>
      <c r="F3682" s="1011" t="s">
        <v>11</v>
      </c>
      <c r="G3682" s="1011" t="s">
        <v>11</v>
      </c>
      <c r="H3682" s="1011" t="s">
        <v>100</v>
      </c>
      <c r="I3682" s="1011" t="s">
        <v>1353</v>
      </c>
      <c r="J3682" s="1011" t="s">
        <v>1354</v>
      </c>
      <c r="K3682" s="1011" t="s">
        <v>1329</v>
      </c>
      <c r="L3682" s="1011" t="s">
        <v>47</v>
      </c>
      <c r="M3682" s="1011" t="s">
        <v>198</v>
      </c>
      <c r="N3682" s="1011">
        <v>355</v>
      </c>
      <c r="O3682" s="1011">
        <v>348</v>
      </c>
      <c r="P3682" s="1011">
        <v>624.38</v>
      </c>
      <c r="Q3682" s="1011">
        <v>4678.4799999999996</v>
      </c>
      <c r="R3682" s="1011">
        <v>-2594.2800000000002</v>
      </c>
      <c r="S3682" s="1011">
        <v>3832.7382955100002</v>
      </c>
      <c r="T3682" s="1011">
        <v>0</v>
      </c>
      <c r="U3682" s="1011">
        <v>1803.83</v>
      </c>
      <c r="V3682" s="1011">
        <v>-790.45</v>
      </c>
      <c r="W3682" s="1011" t="s">
        <v>1355</v>
      </c>
      <c r="X3682" s="1011" t="s">
        <v>1331</v>
      </c>
      <c r="Y3682" s="1011" t="s">
        <v>2180</v>
      </c>
      <c r="AA3682" s="1011" t="s">
        <v>2463</v>
      </c>
      <c r="AB3682" s="1011" t="s">
        <v>140</v>
      </c>
    </row>
    <row r="3683" spans="1:28" x14ac:dyDescent="0.25">
      <c r="A3683" s="1011">
        <v>64034705</v>
      </c>
      <c r="B3683" s="1011" t="s">
        <v>2467</v>
      </c>
      <c r="C3683" s="1011" t="s">
        <v>1326</v>
      </c>
      <c r="D3683" s="1011" t="s">
        <v>1</v>
      </c>
      <c r="E3683" s="1011" t="s">
        <v>135</v>
      </c>
      <c r="F3683" s="1011" t="s">
        <v>34</v>
      </c>
      <c r="G3683" s="1011" t="s">
        <v>34</v>
      </c>
      <c r="H3683" s="1011" t="s">
        <v>99</v>
      </c>
      <c r="I3683" s="1011" t="s">
        <v>2468</v>
      </c>
      <c r="J3683" s="1011" t="s">
        <v>1371</v>
      </c>
      <c r="K3683" s="1011" t="s">
        <v>1329</v>
      </c>
      <c r="L3683" s="1011" t="s">
        <v>47</v>
      </c>
      <c r="M3683" s="1011" t="s">
        <v>198</v>
      </c>
      <c r="N3683" s="1011">
        <v>214</v>
      </c>
      <c r="O3683" s="1011">
        <v>164</v>
      </c>
      <c r="P3683" s="1011">
        <v>4994</v>
      </c>
      <c r="Q3683" s="1011">
        <v>8375.4500000000007</v>
      </c>
      <c r="R3683" s="1011">
        <v>1494.6</v>
      </c>
      <c r="S3683" s="1011">
        <v>1185.74555728</v>
      </c>
      <c r="T3683" s="1011">
        <v>0</v>
      </c>
      <c r="U3683" s="1011">
        <v>0</v>
      </c>
      <c r="V3683" s="1011">
        <v>1494.6</v>
      </c>
      <c r="W3683" s="1011" t="s">
        <v>1372</v>
      </c>
      <c r="X3683" s="1011" t="s">
        <v>1331</v>
      </c>
      <c r="Y3683" s="1011" t="s">
        <v>2469</v>
      </c>
      <c r="AA3683" s="1011" t="s">
        <v>2470</v>
      </c>
      <c r="AB3683" s="1011" t="s">
        <v>140</v>
      </c>
    </row>
    <row r="3684" spans="1:28" x14ac:dyDescent="0.25">
      <c r="A3684" s="1011">
        <v>83754820</v>
      </c>
      <c r="B3684" s="1011" t="s">
        <v>2405</v>
      </c>
      <c r="C3684" s="1011" t="s">
        <v>1326</v>
      </c>
      <c r="D3684" s="1011" t="s">
        <v>1</v>
      </c>
      <c r="E3684" s="1011" t="s">
        <v>135</v>
      </c>
      <c r="F3684" s="1011" t="s">
        <v>38</v>
      </c>
      <c r="G3684" s="1011" t="s">
        <v>38</v>
      </c>
      <c r="H3684" s="1011" t="s">
        <v>98</v>
      </c>
      <c r="I3684" s="1011" t="s">
        <v>2261</v>
      </c>
      <c r="J3684" s="1011" t="s">
        <v>1445</v>
      </c>
      <c r="K3684" s="1011" t="s">
        <v>1329</v>
      </c>
      <c r="L3684" s="1011" t="s">
        <v>47</v>
      </c>
      <c r="M3684" s="1011" t="s">
        <v>198</v>
      </c>
      <c r="N3684" s="1011">
        <v>124.0001</v>
      </c>
      <c r="O3684" s="1011">
        <v>76.000100000000003</v>
      </c>
      <c r="P3684" s="1011">
        <v>3200.18</v>
      </c>
      <c r="Q3684" s="1011">
        <v>3141.84</v>
      </c>
      <c r="R3684" s="1011">
        <v>300.14</v>
      </c>
      <c r="S3684" s="1011">
        <v>410.40976823</v>
      </c>
      <c r="T3684" s="1011">
        <v>0</v>
      </c>
      <c r="U3684" s="1011">
        <v>0</v>
      </c>
      <c r="V3684" s="1011">
        <v>300.14</v>
      </c>
      <c r="W3684" s="1011" t="s">
        <v>1446</v>
      </c>
      <c r="X3684" s="1011" t="s">
        <v>1331</v>
      </c>
      <c r="Y3684" s="1011" t="s">
        <v>2406</v>
      </c>
      <c r="AA3684" s="1011" t="s">
        <v>2407</v>
      </c>
      <c r="AB3684" s="1011" t="s">
        <v>140</v>
      </c>
    </row>
    <row r="3685" spans="1:28" x14ac:dyDescent="0.25">
      <c r="A3685" s="1011">
        <v>3757705</v>
      </c>
      <c r="B3685" s="1011" t="s">
        <v>2541</v>
      </c>
      <c r="C3685" s="1011" t="s">
        <v>1326</v>
      </c>
      <c r="D3685" s="1011" t="s">
        <v>1</v>
      </c>
      <c r="E3685" s="1011" t="s">
        <v>135</v>
      </c>
      <c r="F3685" s="1011" t="s">
        <v>6</v>
      </c>
      <c r="G3685" s="1011" t="s">
        <v>6</v>
      </c>
      <c r="H3685" s="1011" t="s">
        <v>102</v>
      </c>
      <c r="I3685" s="1011" t="s">
        <v>2049</v>
      </c>
      <c r="J3685" s="1011" t="s">
        <v>1510</v>
      </c>
      <c r="K3685" s="1011" t="s">
        <v>1329</v>
      </c>
      <c r="L3685" s="1011" t="s">
        <v>47</v>
      </c>
      <c r="M3685" s="1011" t="s">
        <v>198</v>
      </c>
      <c r="N3685" s="1011">
        <v>282.16579999999999</v>
      </c>
      <c r="O3685" s="1011">
        <v>267.16579999999999</v>
      </c>
      <c r="P3685" s="1011">
        <v>4501.95</v>
      </c>
      <c r="Q3685" s="1011">
        <v>7629.51</v>
      </c>
      <c r="R3685" s="1011">
        <v>1091.1400000000001</v>
      </c>
      <c r="S3685" s="1011">
        <v>3283.7031565900002</v>
      </c>
      <c r="T3685" s="1011">
        <v>0</v>
      </c>
      <c r="U3685" s="1011">
        <v>0</v>
      </c>
      <c r="V3685" s="1011">
        <v>1091.1400000000001</v>
      </c>
      <c r="W3685" s="1011" t="s">
        <v>1511</v>
      </c>
      <c r="X3685" s="1011" t="s">
        <v>1331</v>
      </c>
      <c r="Y3685" s="1011" t="s">
        <v>1512</v>
      </c>
      <c r="AA3685" s="1011" t="s">
        <v>2542</v>
      </c>
      <c r="AB3685" s="1011" t="s">
        <v>140</v>
      </c>
    </row>
    <row r="3686" spans="1:28" x14ac:dyDescent="0.25">
      <c r="A3686" s="1011">
        <v>74133471</v>
      </c>
      <c r="B3686" s="1011" t="s">
        <v>2248</v>
      </c>
      <c r="C3686" s="1011" t="s">
        <v>1326</v>
      </c>
      <c r="D3686" s="1011" t="s">
        <v>1</v>
      </c>
      <c r="E3686" s="1011" t="s">
        <v>135</v>
      </c>
      <c r="F3686" s="1011" t="s">
        <v>14</v>
      </c>
      <c r="G3686" s="1011" t="s">
        <v>14</v>
      </c>
      <c r="H3686" s="1011" t="s">
        <v>92</v>
      </c>
      <c r="I3686" s="1011" t="s">
        <v>2249</v>
      </c>
      <c r="J3686" s="1011" t="s">
        <v>2250</v>
      </c>
      <c r="K3686" s="1011" t="s">
        <v>1329</v>
      </c>
      <c r="L3686" s="1011" t="s">
        <v>47</v>
      </c>
      <c r="M3686" s="1011" t="s">
        <v>198</v>
      </c>
      <c r="N3686" s="1011">
        <v>191</v>
      </c>
      <c r="O3686" s="1011">
        <v>188</v>
      </c>
      <c r="P3686" s="1011">
        <v>6279.68</v>
      </c>
      <c r="Q3686" s="1011">
        <v>4299.1400000000003</v>
      </c>
      <c r="R3686" s="1011">
        <v>376.3</v>
      </c>
      <c r="S3686" s="1011">
        <v>604.49075918999995</v>
      </c>
      <c r="T3686" s="1011">
        <v>0</v>
      </c>
      <c r="U3686" s="1011">
        <v>0</v>
      </c>
      <c r="V3686" s="1011">
        <v>376.3</v>
      </c>
      <c r="W3686" s="1011" t="s">
        <v>2251</v>
      </c>
      <c r="X3686" s="1011" t="s">
        <v>1331</v>
      </c>
      <c r="Y3686" s="1011" t="s">
        <v>2252</v>
      </c>
      <c r="AA3686" s="1011" t="s">
        <v>2253</v>
      </c>
      <c r="AB3686" s="1011" t="s">
        <v>140</v>
      </c>
    </row>
    <row r="3687" spans="1:28" x14ac:dyDescent="0.25">
      <c r="A3687" s="1011">
        <v>4004669</v>
      </c>
      <c r="B3687" s="1011" t="s">
        <v>2018</v>
      </c>
      <c r="C3687" s="1011" t="s">
        <v>1326</v>
      </c>
      <c r="D3687" s="1011" t="s">
        <v>1</v>
      </c>
      <c r="E3687" s="1011" t="s">
        <v>135</v>
      </c>
      <c r="F3687" s="1011" t="s">
        <v>34</v>
      </c>
      <c r="G3687" s="1011" t="s">
        <v>34</v>
      </c>
      <c r="H3687" s="1011" t="s">
        <v>98</v>
      </c>
      <c r="I3687" s="1011" t="s">
        <v>1688</v>
      </c>
      <c r="J3687" s="1011" t="s">
        <v>1416</v>
      </c>
      <c r="K3687" s="1011" t="s">
        <v>1329</v>
      </c>
      <c r="L3687" s="1011" t="s">
        <v>47</v>
      </c>
      <c r="M3687" s="1011" t="s">
        <v>198</v>
      </c>
      <c r="N3687" s="1011">
        <v>171.6722</v>
      </c>
      <c r="O3687" s="1011">
        <v>170.6722</v>
      </c>
      <c r="P3687" s="1011">
        <v>4092.15</v>
      </c>
      <c r="Q3687" s="1011">
        <v>6400.69</v>
      </c>
      <c r="R3687" s="1011">
        <v>1225.5999999999999</v>
      </c>
      <c r="S3687" s="1011">
        <v>1210.66514065</v>
      </c>
      <c r="T3687" s="1011">
        <v>0</v>
      </c>
      <c r="U3687" s="1011">
        <v>0</v>
      </c>
      <c r="V3687" s="1011">
        <v>1225.5999999999999</v>
      </c>
      <c r="W3687" s="1011" t="s">
        <v>1397</v>
      </c>
      <c r="X3687" s="1011" t="s">
        <v>1331</v>
      </c>
      <c r="Y3687" s="1011" t="s">
        <v>2019</v>
      </c>
      <c r="AA3687" s="1011" t="s">
        <v>2020</v>
      </c>
      <c r="AB3687" s="1011" t="s">
        <v>140</v>
      </c>
    </row>
    <row r="3688" spans="1:28" x14ac:dyDescent="0.25">
      <c r="A3688" s="1011">
        <v>63955280</v>
      </c>
      <c r="B3688" s="1011" t="s">
        <v>2000</v>
      </c>
      <c r="C3688" s="1011" t="s">
        <v>1326</v>
      </c>
      <c r="D3688" s="1011" t="s">
        <v>1</v>
      </c>
      <c r="E3688" s="1011" t="s">
        <v>135</v>
      </c>
      <c r="F3688" s="1011" t="s">
        <v>20</v>
      </c>
      <c r="G3688" s="1011" t="s">
        <v>20</v>
      </c>
      <c r="H3688" s="1011" t="s">
        <v>104</v>
      </c>
      <c r="I3688" s="1011" t="s">
        <v>2001</v>
      </c>
      <c r="J3688" s="1011" t="s">
        <v>1985</v>
      </c>
      <c r="K3688" s="1011" t="s">
        <v>1329</v>
      </c>
      <c r="L3688" s="1011" t="s">
        <v>47</v>
      </c>
      <c r="M3688" s="1011" t="s">
        <v>198</v>
      </c>
      <c r="N3688" s="1011">
        <v>36</v>
      </c>
      <c r="O3688" s="1011">
        <v>34</v>
      </c>
      <c r="P3688" s="1011">
        <v>1252.4000000000001</v>
      </c>
      <c r="Q3688" s="1011">
        <v>3742.53</v>
      </c>
      <c r="R3688" s="1011">
        <v>739.8</v>
      </c>
      <c r="S3688" s="1011">
        <v>435.71286049000003</v>
      </c>
      <c r="T3688" s="1011">
        <v>0</v>
      </c>
      <c r="U3688" s="1011">
        <v>0</v>
      </c>
      <c r="V3688" s="1011">
        <v>739.8</v>
      </c>
      <c r="W3688" s="1011" t="s">
        <v>10</v>
      </c>
      <c r="X3688" s="1011" t="s">
        <v>1331</v>
      </c>
      <c r="Y3688" s="1011" t="s">
        <v>2002</v>
      </c>
      <c r="AA3688" s="1011" t="s">
        <v>2003</v>
      </c>
      <c r="AB3688" s="1011" t="s">
        <v>140</v>
      </c>
    </row>
    <row r="3689" spans="1:28" x14ac:dyDescent="0.25">
      <c r="A3689" s="1011">
        <v>53757399</v>
      </c>
      <c r="B3689" s="1011" t="s">
        <v>2021</v>
      </c>
      <c r="C3689" s="1011" t="s">
        <v>1326</v>
      </c>
      <c r="D3689" s="1011" t="s">
        <v>1</v>
      </c>
      <c r="E3689" s="1011" t="s">
        <v>135</v>
      </c>
      <c r="F3689" s="1011" t="s">
        <v>20</v>
      </c>
      <c r="G3689" s="1011" t="s">
        <v>20</v>
      </c>
      <c r="H3689" s="1011" t="s">
        <v>96</v>
      </c>
      <c r="I3689" s="1011" t="s">
        <v>1688</v>
      </c>
      <c r="J3689" s="1011" t="s">
        <v>1416</v>
      </c>
      <c r="K3689" s="1011" t="s">
        <v>1329</v>
      </c>
      <c r="L3689" s="1011" t="s">
        <v>47</v>
      </c>
      <c r="M3689" s="1011" t="s">
        <v>198</v>
      </c>
      <c r="N3689" s="1011">
        <v>103.3336</v>
      </c>
      <c r="O3689" s="1011">
        <v>80.333600000000004</v>
      </c>
      <c r="P3689" s="1011">
        <v>257.89999999999998</v>
      </c>
      <c r="Q3689" s="1011">
        <v>1824.89</v>
      </c>
      <c r="R3689" s="1011">
        <v>575.25</v>
      </c>
      <c r="S3689" s="1011">
        <v>264.46088632999999</v>
      </c>
      <c r="T3689" s="1011">
        <v>0</v>
      </c>
      <c r="U3689" s="1011">
        <v>0</v>
      </c>
      <c r="V3689" s="1011">
        <v>575.25</v>
      </c>
      <c r="W3689" s="1011" t="s">
        <v>1397</v>
      </c>
      <c r="X3689" s="1011" t="s">
        <v>1331</v>
      </c>
      <c r="Y3689" s="1011" t="s">
        <v>2022</v>
      </c>
      <c r="AA3689" s="1011" t="s">
        <v>2023</v>
      </c>
      <c r="AB3689" s="1011" t="s">
        <v>140</v>
      </c>
    </row>
    <row r="3690" spans="1:28" x14ac:dyDescent="0.25">
      <c r="A3690" s="1011">
        <v>63998637</v>
      </c>
      <c r="B3690" s="1011" t="s">
        <v>2297</v>
      </c>
      <c r="C3690" s="1011" t="s">
        <v>1326</v>
      </c>
      <c r="D3690" s="1011" t="s">
        <v>1</v>
      </c>
      <c r="E3690" s="1011" t="s">
        <v>135</v>
      </c>
      <c r="F3690" s="1011" t="s">
        <v>20</v>
      </c>
      <c r="G3690" s="1011" t="s">
        <v>20</v>
      </c>
      <c r="H3690" s="1011" t="s">
        <v>93</v>
      </c>
      <c r="I3690" s="1011" t="s">
        <v>2212</v>
      </c>
      <c r="J3690" s="1011" t="s">
        <v>1669</v>
      </c>
      <c r="K3690" s="1011" t="s">
        <v>1329</v>
      </c>
      <c r="L3690" s="1011" t="s">
        <v>47</v>
      </c>
      <c r="M3690" s="1011" t="s">
        <v>198</v>
      </c>
      <c r="N3690" s="1011">
        <v>375</v>
      </c>
      <c r="O3690" s="1011">
        <v>76</v>
      </c>
      <c r="P3690" s="1011">
        <v>11374.51</v>
      </c>
      <c r="Q3690" s="1011">
        <v>10841.71</v>
      </c>
      <c r="R3690" s="1011">
        <v>1383.71</v>
      </c>
      <c r="S3690" s="1011">
        <v>1399.6833948999999</v>
      </c>
      <c r="T3690" s="1011">
        <v>0</v>
      </c>
      <c r="U3690" s="1011">
        <v>0</v>
      </c>
      <c r="V3690" s="1011">
        <v>1383.71</v>
      </c>
      <c r="W3690" s="1011" t="s">
        <v>1670</v>
      </c>
      <c r="X3690" s="1011" t="s">
        <v>1331</v>
      </c>
      <c r="Y3690" s="1011" t="s">
        <v>2298</v>
      </c>
      <c r="AA3690" s="1011" t="s">
        <v>2299</v>
      </c>
      <c r="AB3690" s="1011" t="s">
        <v>140</v>
      </c>
    </row>
    <row r="3691" spans="1:28" x14ac:dyDescent="0.25">
      <c r="A3691" s="1011">
        <v>3756327</v>
      </c>
      <c r="B3691" s="1011" t="s">
        <v>2348</v>
      </c>
      <c r="C3691" s="1011" t="s">
        <v>1326</v>
      </c>
      <c r="D3691" s="1011" t="s">
        <v>1</v>
      </c>
      <c r="E3691" s="1011" t="s">
        <v>135</v>
      </c>
      <c r="F3691" s="1011" t="s">
        <v>14</v>
      </c>
      <c r="G3691" s="1011" t="s">
        <v>14</v>
      </c>
      <c r="H3691" s="1011" t="s">
        <v>100</v>
      </c>
      <c r="I3691" s="1011" t="s">
        <v>1879</v>
      </c>
      <c r="J3691" s="1011" t="s">
        <v>1880</v>
      </c>
      <c r="K3691" s="1011" t="s">
        <v>1329</v>
      </c>
      <c r="L3691" s="1011" t="s">
        <v>47</v>
      </c>
      <c r="M3691" s="1011" t="s">
        <v>198</v>
      </c>
      <c r="N3691" s="1011">
        <v>60.75</v>
      </c>
      <c r="O3691" s="1011">
        <v>60.75</v>
      </c>
      <c r="P3691" s="1011">
        <v>1215</v>
      </c>
      <c r="Q3691" s="1011">
        <v>3468.72</v>
      </c>
      <c r="R3691" s="1011">
        <v>1011.84</v>
      </c>
      <c r="S3691" s="1011">
        <v>351.02389682</v>
      </c>
      <c r="T3691" s="1011">
        <v>0</v>
      </c>
      <c r="U3691" s="1011">
        <v>0</v>
      </c>
      <c r="V3691" s="1011">
        <v>1011.84</v>
      </c>
      <c r="W3691" s="1011" t="s">
        <v>1881</v>
      </c>
      <c r="X3691" s="1011" t="s">
        <v>1331</v>
      </c>
      <c r="Y3691" s="1011" t="s">
        <v>2349</v>
      </c>
      <c r="AA3691" s="1011" t="s">
        <v>2350</v>
      </c>
      <c r="AB3691" s="1011" t="s">
        <v>140</v>
      </c>
    </row>
    <row r="3692" spans="1:28" x14ac:dyDescent="0.25">
      <c r="A3692" s="1011">
        <v>13791983</v>
      </c>
      <c r="B3692" s="1011" t="s">
        <v>2042</v>
      </c>
      <c r="C3692" s="1011" t="s">
        <v>1326</v>
      </c>
      <c r="D3692" s="1011" t="s">
        <v>1</v>
      </c>
      <c r="E3692" s="1011" t="s">
        <v>135</v>
      </c>
      <c r="F3692" s="1011" t="s">
        <v>14</v>
      </c>
      <c r="G3692" s="1011" t="s">
        <v>14</v>
      </c>
      <c r="H3692" s="1011" t="s">
        <v>104</v>
      </c>
      <c r="I3692" s="1011" t="s">
        <v>2043</v>
      </c>
      <c r="J3692" s="1011" t="s">
        <v>2044</v>
      </c>
      <c r="K3692" s="1011" t="s">
        <v>1329</v>
      </c>
      <c r="L3692" s="1011" t="s">
        <v>47</v>
      </c>
      <c r="M3692" s="1011" t="s">
        <v>198</v>
      </c>
      <c r="N3692" s="1011">
        <v>4</v>
      </c>
      <c r="O3692" s="1011">
        <v>1</v>
      </c>
      <c r="P3692" s="1011">
        <v>177.6</v>
      </c>
      <c r="Q3692" s="1011">
        <v>153.49</v>
      </c>
      <c r="R3692" s="1011">
        <v>15.457802040000001</v>
      </c>
      <c r="S3692" s="1011">
        <v>4.8915900000000003E-3</v>
      </c>
      <c r="T3692" s="1011">
        <v>105.55780204</v>
      </c>
      <c r="U3692" s="1011">
        <v>0</v>
      </c>
      <c r="V3692" s="1011">
        <v>18.68</v>
      </c>
      <c r="W3692" s="1011" t="s">
        <v>2045</v>
      </c>
      <c r="X3692" s="1011" t="s">
        <v>1331</v>
      </c>
      <c r="Y3692" s="1011" t="s">
        <v>2046</v>
      </c>
      <c r="AA3692" s="1011" t="s">
        <v>2047</v>
      </c>
      <c r="AB3692" s="1011" t="s">
        <v>140</v>
      </c>
    </row>
    <row r="3693" spans="1:28" x14ac:dyDescent="0.25">
      <c r="A3693" s="1011">
        <v>4059234</v>
      </c>
      <c r="B3693" s="1011" t="s">
        <v>1908</v>
      </c>
      <c r="C3693" s="1011" t="s">
        <v>1326</v>
      </c>
      <c r="D3693" s="1011" t="s">
        <v>1</v>
      </c>
      <c r="E3693" s="1011" t="s">
        <v>135</v>
      </c>
      <c r="F3693" s="1011" t="s">
        <v>48</v>
      </c>
      <c r="G3693" s="1011" t="s">
        <v>48</v>
      </c>
      <c r="H3693" s="1011" t="s">
        <v>100</v>
      </c>
      <c r="I3693" s="1011" t="s">
        <v>1909</v>
      </c>
      <c r="J3693" s="1011" t="s">
        <v>1892</v>
      </c>
      <c r="K3693" s="1011" t="s">
        <v>1329</v>
      </c>
      <c r="L3693" s="1011" t="s">
        <v>47</v>
      </c>
      <c r="M3693" s="1011" t="s">
        <v>198</v>
      </c>
      <c r="N3693" s="1011">
        <v>20</v>
      </c>
      <c r="O3693" s="1011">
        <v>20</v>
      </c>
      <c r="P3693" s="1011">
        <v>410</v>
      </c>
      <c r="Q3693" s="1011">
        <v>1288.28</v>
      </c>
      <c r="R3693" s="1011">
        <v>445.67</v>
      </c>
      <c r="S3693" s="1011">
        <v>117.50822951000001</v>
      </c>
      <c r="T3693" s="1011">
        <v>0</v>
      </c>
      <c r="U3693" s="1011">
        <v>0</v>
      </c>
      <c r="V3693" s="1011">
        <v>445.67</v>
      </c>
      <c r="W3693" s="1011" t="s">
        <v>1893</v>
      </c>
      <c r="X3693" s="1011" t="s">
        <v>1331</v>
      </c>
      <c r="Y3693" s="1011" t="s">
        <v>1910</v>
      </c>
      <c r="AA3693" s="1011" t="s">
        <v>1911</v>
      </c>
      <c r="AB3693" s="1011" t="s">
        <v>140</v>
      </c>
    </row>
    <row r="3694" spans="1:28" x14ac:dyDescent="0.25">
      <c r="A3694" s="1011">
        <v>3978095</v>
      </c>
      <c r="B3694" s="1011" t="s">
        <v>1838</v>
      </c>
      <c r="C3694" s="1011" t="s">
        <v>1326</v>
      </c>
      <c r="D3694" s="1011" t="s">
        <v>1</v>
      </c>
      <c r="E3694" s="1011" t="s">
        <v>135</v>
      </c>
      <c r="F3694" s="1011" t="s">
        <v>34</v>
      </c>
      <c r="G3694" s="1011" t="s">
        <v>34</v>
      </c>
      <c r="H3694" s="1011" t="s">
        <v>99</v>
      </c>
      <c r="I3694" s="1011" t="s">
        <v>1620</v>
      </c>
      <c r="J3694" s="1011" t="s">
        <v>1621</v>
      </c>
      <c r="K3694" s="1011" t="s">
        <v>1329</v>
      </c>
      <c r="L3694" s="1011" t="s">
        <v>47</v>
      </c>
      <c r="M3694" s="1011" t="s">
        <v>198</v>
      </c>
      <c r="N3694" s="1011">
        <v>192</v>
      </c>
      <c r="O3694" s="1011">
        <v>80</v>
      </c>
      <c r="P3694" s="1011">
        <v>2845</v>
      </c>
      <c r="Q3694" s="1011">
        <v>6962.93</v>
      </c>
      <c r="R3694" s="1011">
        <v>848.13966521999998</v>
      </c>
      <c r="S3694" s="1011">
        <v>658.44358242999999</v>
      </c>
      <c r="T3694" s="1011">
        <v>-1.47033478</v>
      </c>
      <c r="U3694" s="1011">
        <v>0</v>
      </c>
      <c r="V3694" s="1011">
        <v>849.61</v>
      </c>
      <c r="W3694" s="1011" t="s">
        <v>1622</v>
      </c>
      <c r="X3694" s="1011" t="s">
        <v>1331</v>
      </c>
      <c r="Y3694" s="1011" t="s">
        <v>1839</v>
      </c>
      <c r="AA3694" s="1011" t="s">
        <v>1840</v>
      </c>
      <c r="AB3694" s="1011" t="s">
        <v>140</v>
      </c>
    </row>
    <row r="3695" spans="1:28" x14ac:dyDescent="0.25">
      <c r="A3695" s="1011">
        <v>33757618</v>
      </c>
      <c r="B3695" s="1011" t="s">
        <v>1502</v>
      </c>
      <c r="C3695" s="1011" t="s">
        <v>1326</v>
      </c>
      <c r="D3695" s="1011" t="s">
        <v>1</v>
      </c>
      <c r="E3695" s="1011" t="s">
        <v>135</v>
      </c>
      <c r="F3695" s="1011" t="s">
        <v>14</v>
      </c>
      <c r="G3695" s="1011" t="s">
        <v>14</v>
      </c>
      <c r="H3695" s="1011" t="s">
        <v>89</v>
      </c>
      <c r="I3695" s="1011" t="s">
        <v>1503</v>
      </c>
      <c r="J3695" s="1011" t="s">
        <v>1504</v>
      </c>
      <c r="K3695" s="1011" t="s">
        <v>1329</v>
      </c>
      <c r="L3695" s="1011" t="s">
        <v>47</v>
      </c>
      <c r="M3695" s="1011" t="s">
        <v>198</v>
      </c>
      <c r="N3695" s="1011">
        <v>31</v>
      </c>
      <c r="O3695" s="1011">
        <v>5</v>
      </c>
      <c r="P3695" s="1011">
        <v>320</v>
      </c>
      <c r="Q3695" s="1011">
        <v>859.26</v>
      </c>
      <c r="R3695" s="1011">
        <v>60.510328770000001</v>
      </c>
      <c r="S3695" s="1011">
        <v>90.742538789999998</v>
      </c>
      <c r="T3695" s="1011">
        <v>4.032877E-2</v>
      </c>
      <c r="U3695" s="1011">
        <v>0</v>
      </c>
      <c r="V3695" s="1011">
        <v>60.47</v>
      </c>
      <c r="W3695" s="1011" t="s">
        <v>1505</v>
      </c>
      <c r="X3695" s="1011" t="s">
        <v>1331</v>
      </c>
      <c r="Y3695" s="1011" t="s">
        <v>1506</v>
      </c>
      <c r="AA3695" s="1011" t="s">
        <v>1507</v>
      </c>
      <c r="AB3695" s="1011" t="s">
        <v>140</v>
      </c>
    </row>
    <row r="3696" spans="1:28" x14ac:dyDescent="0.25">
      <c r="A3696" s="1011">
        <v>73766974</v>
      </c>
      <c r="B3696" s="1011" t="s">
        <v>2505</v>
      </c>
      <c r="C3696" s="1011" t="s">
        <v>1326</v>
      </c>
      <c r="D3696" s="1011" t="s">
        <v>1</v>
      </c>
      <c r="E3696" s="1011" t="s">
        <v>135</v>
      </c>
      <c r="F3696" s="1011" t="s">
        <v>34</v>
      </c>
      <c r="G3696" s="1011" t="s">
        <v>34</v>
      </c>
      <c r="H3696" s="1011" t="s">
        <v>101</v>
      </c>
      <c r="I3696" s="1011" t="s">
        <v>1327</v>
      </c>
      <c r="J3696" s="1011" t="s">
        <v>1328</v>
      </c>
      <c r="K3696" s="1011" t="s">
        <v>1329</v>
      </c>
      <c r="L3696" s="1011" t="s">
        <v>47</v>
      </c>
      <c r="M3696" s="1011" t="s">
        <v>198</v>
      </c>
      <c r="N3696" s="1011">
        <v>34</v>
      </c>
      <c r="O3696" s="1011">
        <v>34</v>
      </c>
      <c r="P3696" s="1011">
        <v>1371.28</v>
      </c>
      <c r="Q3696" s="1011">
        <v>1123.5</v>
      </c>
      <c r="R3696" s="1011">
        <v>161.16</v>
      </c>
      <c r="S3696" s="1011">
        <v>272.06848422000002</v>
      </c>
      <c r="T3696" s="1011">
        <v>0</v>
      </c>
      <c r="U3696" s="1011">
        <v>0</v>
      </c>
      <c r="V3696" s="1011">
        <v>161.16</v>
      </c>
      <c r="W3696" s="1011" t="s">
        <v>1330</v>
      </c>
      <c r="X3696" s="1011" t="s">
        <v>1331</v>
      </c>
      <c r="Y3696" s="1011" t="s">
        <v>2506</v>
      </c>
      <c r="AA3696" s="1011" t="s">
        <v>2507</v>
      </c>
      <c r="AB3696" s="1011" t="s">
        <v>140</v>
      </c>
    </row>
    <row r="3697" spans="1:28" x14ac:dyDescent="0.25">
      <c r="A3697" s="1011">
        <v>64020167</v>
      </c>
      <c r="B3697" s="1011" t="s">
        <v>2264</v>
      </c>
      <c r="C3697" s="1011" t="s">
        <v>1326</v>
      </c>
      <c r="D3697" s="1011" t="s">
        <v>1</v>
      </c>
      <c r="E3697" s="1011" t="s">
        <v>135</v>
      </c>
      <c r="F3697" s="1011" t="s">
        <v>14</v>
      </c>
      <c r="G3697" s="1011" t="s">
        <v>14</v>
      </c>
      <c r="H3697" s="1011" t="s">
        <v>529</v>
      </c>
      <c r="I3697" s="1011" t="s">
        <v>2265</v>
      </c>
      <c r="J3697" s="1011" t="s">
        <v>2266</v>
      </c>
      <c r="K3697" s="1011" t="s">
        <v>1329</v>
      </c>
      <c r="L3697" s="1011" t="s">
        <v>47</v>
      </c>
      <c r="M3697" s="1011" t="s">
        <v>198</v>
      </c>
      <c r="N3697" s="1011">
        <v>31</v>
      </c>
      <c r="O3697" s="1011">
        <v>29</v>
      </c>
      <c r="P3697" s="1011">
        <v>1402.76</v>
      </c>
      <c r="Q3697" s="1011">
        <v>14508.82</v>
      </c>
      <c r="R3697" s="1011">
        <v>1072.6620341600001</v>
      </c>
      <c r="S3697" s="1011">
        <v>201.44509543999999</v>
      </c>
      <c r="T3697" s="1011">
        <v>8.5520341599999998</v>
      </c>
      <c r="U3697" s="1011">
        <v>0</v>
      </c>
      <c r="V3697" s="1011">
        <v>1064.1099999999999</v>
      </c>
      <c r="W3697" s="1011" t="s">
        <v>2267</v>
      </c>
      <c r="X3697" s="1011" t="s">
        <v>1331</v>
      </c>
      <c r="Y3697" s="1011" t="s">
        <v>2268</v>
      </c>
      <c r="AA3697" s="1011" t="s">
        <v>2269</v>
      </c>
      <c r="AB3697" s="1011" t="s">
        <v>140</v>
      </c>
    </row>
    <row r="3698" spans="1:28" x14ac:dyDescent="0.25">
      <c r="A3698" s="1011">
        <v>14268007</v>
      </c>
      <c r="B3698" s="1011" t="s">
        <v>1568</v>
      </c>
      <c r="C3698" s="1011" t="s">
        <v>1326</v>
      </c>
      <c r="D3698" s="1011" t="s">
        <v>1</v>
      </c>
      <c r="E3698" s="1011" t="s">
        <v>135</v>
      </c>
      <c r="F3698" s="1011" t="s">
        <v>20</v>
      </c>
      <c r="G3698" s="1011" t="s">
        <v>20</v>
      </c>
      <c r="H3698" s="1011" t="s">
        <v>98</v>
      </c>
      <c r="I3698" s="1011" t="s">
        <v>1569</v>
      </c>
      <c r="J3698" s="1011" t="s">
        <v>1416</v>
      </c>
      <c r="K3698" s="1011" t="s">
        <v>1329</v>
      </c>
      <c r="L3698" s="1011" t="s">
        <v>47</v>
      </c>
      <c r="M3698" s="1011" t="s">
        <v>198</v>
      </c>
      <c r="N3698" s="1011">
        <v>131.25</v>
      </c>
      <c r="O3698" s="1011">
        <v>129.25</v>
      </c>
      <c r="P3698" s="1011">
        <v>3543.55</v>
      </c>
      <c r="Q3698" s="1011">
        <v>2431.0500000000002</v>
      </c>
      <c r="R3698" s="1011">
        <v>72.25</v>
      </c>
      <c r="S3698" s="1011">
        <v>411.46405863000001</v>
      </c>
      <c r="T3698" s="1011">
        <v>0</v>
      </c>
      <c r="U3698" s="1011">
        <v>0</v>
      </c>
      <c r="V3698" s="1011">
        <v>72.25</v>
      </c>
      <c r="W3698" s="1011" t="s">
        <v>1397</v>
      </c>
      <c r="X3698" s="1011" t="s">
        <v>1331</v>
      </c>
      <c r="Y3698" s="1011" t="s">
        <v>1570</v>
      </c>
      <c r="AA3698" s="1011" t="s">
        <v>1571</v>
      </c>
      <c r="AB3698" s="1011" t="s">
        <v>140</v>
      </c>
    </row>
    <row r="3699" spans="1:28" x14ac:dyDescent="0.25">
      <c r="A3699" s="1011">
        <v>13942362</v>
      </c>
      <c r="B3699" s="1011" t="s">
        <v>1713</v>
      </c>
      <c r="C3699" s="1011" t="s">
        <v>1326</v>
      </c>
      <c r="D3699" s="1011" t="s">
        <v>1</v>
      </c>
      <c r="E3699" s="1011" t="s">
        <v>135</v>
      </c>
      <c r="F3699" s="1011" t="s">
        <v>38</v>
      </c>
      <c r="G3699" s="1011" t="s">
        <v>38</v>
      </c>
      <c r="H3699" s="1011" t="s">
        <v>88</v>
      </c>
      <c r="I3699" s="1011" t="s">
        <v>1388</v>
      </c>
      <c r="J3699" s="1011" t="s">
        <v>1389</v>
      </c>
      <c r="K3699" s="1011" t="s">
        <v>1329</v>
      </c>
      <c r="L3699" s="1011" t="s">
        <v>47</v>
      </c>
      <c r="M3699" s="1011" t="s">
        <v>198</v>
      </c>
      <c r="N3699" s="1011">
        <v>73</v>
      </c>
      <c r="O3699" s="1011">
        <v>73</v>
      </c>
      <c r="P3699" s="1011">
        <v>730</v>
      </c>
      <c r="Q3699" s="1011">
        <v>7877.84</v>
      </c>
      <c r="R3699" s="1011">
        <v>2081.25</v>
      </c>
      <c r="S3699" s="1011">
        <v>333.93889999999999</v>
      </c>
      <c r="T3699" s="1011">
        <v>0</v>
      </c>
      <c r="U3699" s="1011">
        <v>0</v>
      </c>
      <c r="V3699" s="1011">
        <v>2081.25</v>
      </c>
      <c r="W3699" s="1011" t="s">
        <v>1390</v>
      </c>
      <c r="X3699" s="1011" t="s">
        <v>1331</v>
      </c>
      <c r="Y3699" s="1011" t="s">
        <v>1391</v>
      </c>
      <c r="AA3699" s="1011" t="s">
        <v>1392</v>
      </c>
      <c r="AB3699" s="1011" t="s">
        <v>140</v>
      </c>
    </row>
    <row r="3700" spans="1:28" x14ac:dyDescent="0.25">
      <c r="A3700" s="1011">
        <v>43964485</v>
      </c>
      <c r="B3700" s="1011" t="s">
        <v>1827</v>
      </c>
      <c r="C3700" s="1011" t="s">
        <v>1326</v>
      </c>
      <c r="D3700" s="1011" t="s">
        <v>1</v>
      </c>
      <c r="E3700" s="1011" t="s">
        <v>135</v>
      </c>
      <c r="F3700" s="1011" t="s">
        <v>14</v>
      </c>
      <c r="G3700" s="1011" t="s">
        <v>14</v>
      </c>
      <c r="H3700" s="1011" t="s">
        <v>97</v>
      </c>
      <c r="I3700" s="1011" t="s">
        <v>1688</v>
      </c>
      <c r="J3700" s="1011" t="s">
        <v>1416</v>
      </c>
      <c r="K3700" s="1011" t="s">
        <v>1329</v>
      </c>
      <c r="L3700" s="1011" t="s">
        <v>47</v>
      </c>
      <c r="M3700" s="1011" t="s">
        <v>198</v>
      </c>
      <c r="N3700" s="1011">
        <v>1607.5</v>
      </c>
      <c r="O3700" s="1011">
        <v>399.5</v>
      </c>
      <c r="P3700" s="1011">
        <v>29935.95</v>
      </c>
      <c r="Q3700" s="1011">
        <v>31610.83</v>
      </c>
      <c r="R3700" s="1011">
        <v>-3686.0623352299999</v>
      </c>
      <c r="S3700" s="1011">
        <v>7221.0803970300003</v>
      </c>
      <c r="T3700" s="1011">
        <v>69.127664769999996</v>
      </c>
      <c r="U3700" s="1011">
        <v>7266.65</v>
      </c>
      <c r="V3700" s="1011">
        <v>3579.46</v>
      </c>
      <c r="W3700" s="1011" t="s">
        <v>1397</v>
      </c>
      <c r="X3700" s="1011" t="s">
        <v>1331</v>
      </c>
      <c r="Y3700" s="1011" t="s">
        <v>1828</v>
      </c>
      <c r="AA3700" s="1011" t="s">
        <v>1829</v>
      </c>
      <c r="AB3700" s="1011" t="s">
        <v>140</v>
      </c>
    </row>
    <row r="3701" spans="1:28" x14ac:dyDescent="0.25">
      <c r="A3701" s="1011">
        <v>84143841</v>
      </c>
      <c r="B3701" s="1011" t="s">
        <v>2222</v>
      </c>
      <c r="C3701" s="1011" t="s">
        <v>1326</v>
      </c>
      <c r="D3701" s="1011" t="s">
        <v>1</v>
      </c>
      <c r="E3701" s="1011" t="s">
        <v>135</v>
      </c>
      <c r="F3701" s="1011" t="s">
        <v>38</v>
      </c>
      <c r="G3701" s="1011" t="s">
        <v>38</v>
      </c>
      <c r="H3701" s="1011" t="s">
        <v>88</v>
      </c>
      <c r="I3701" s="1011" t="s">
        <v>2223</v>
      </c>
      <c r="J3701" s="1011" t="s">
        <v>1663</v>
      </c>
      <c r="K3701" s="1011" t="s">
        <v>1329</v>
      </c>
      <c r="L3701" s="1011" t="s">
        <v>47</v>
      </c>
      <c r="M3701" s="1011" t="s">
        <v>198</v>
      </c>
      <c r="N3701" s="1011">
        <v>25</v>
      </c>
      <c r="O3701" s="1011">
        <v>12</v>
      </c>
      <c r="P3701" s="1011">
        <v>315</v>
      </c>
      <c r="Q3701" s="1011">
        <v>1129.0999999999999</v>
      </c>
      <c r="R3701" s="1011">
        <v>143.37</v>
      </c>
      <c r="S3701" s="1011">
        <v>92.471085599999995</v>
      </c>
      <c r="T3701" s="1011">
        <v>0</v>
      </c>
      <c r="U3701" s="1011">
        <v>0</v>
      </c>
      <c r="V3701" s="1011">
        <v>143.37</v>
      </c>
      <c r="W3701" s="1011" t="s">
        <v>1664</v>
      </c>
      <c r="X3701" s="1011" t="s">
        <v>1331</v>
      </c>
      <c r="Y3701" s="1011" t="s">
        <v>2224</v>
      </c>
      <c r="AA3701" s="1011" t="s">
        <v>2225</v>
      </c>
      <c r="AB3701" s="1011" t="s">
        <v>140</v>
      </c>
    </row>
    <row r="3702" spans="1:28" x14ac:dyDescent="0.25">
      <c r="A3702" s="1011">
        <v>73968232</v>
      </c>
      <c r="B3702" s="1011" t="s">
        <v>1896</v>
      </c>
      <c r="C3702" s="1011" t="s">
        <v>1326</v>
      </c>
      <c r="D3702" s="1011" t="s">
        <v>1</v>
      </c>
      <c r="E3702" s="1011" t="s">
        <v>135</v>
      </c>
      <c r="F3702" s="1011" t="s">
        <v>20</v>
      </c>
      <c r="G3702" s="1011" t="s">
        <v>20</v>
      </c>
      <c r="H3702" s="1011" t="s">
        <v>98</v>
      </c>
      <c r="I3702" s="1011" t="s">
        <v>1897</v>
      </c>
      <c r="J3702" s="1011" t="s">
        <v>1898</v>
      </c>
      <c r="K3702" s="1011" t="s">
        <v>1329</v>
      </c>
      <c r="L3702" s="1011" t="s">
        <v>47</v>
      </c>
      <c r="M3702" s="1011" t="s">
        <v>198</v>
      </c>
      <c r="N3702" s="1011">
        <v>132</v>
      </c>
      <c r="O3702" s="1011">
        <v>128</v>
      </c>
      <c r="P3702" s="1011">
        <v>4209.99</v>
      </c>
      <c r="Q3702" s="1011">
        <v>3601.22</v>
      </c>
      <c r="R3702" s="1011">
        <v>277.99</v>
      </c>
      <c r="S3702" s="1011">
        <v>690.47356119000005</v>
      </c>
      <c r="T3702" s="1011">
        <v>0</v>
      </c>
      <c r="U3702" s="1011">
        <v>4.8600000000000003</v>
      </c>
      <c r="V3702" s="1011">
        <v>282.85000000000002</v>
      </c>
      <c r="W3702" s="1011" t="s">
        <v>1899</v>
      </c>
      <c r="X3702" s="1011" t="s">
        <v>1331</v>
      </c>
      <c r="Y3702" s="1011" t="s">
        <v>1900</v>
      </c>
      <c r="AA3702" s="1011" t="s">
        <v>1901</v>
      </c>
      <c r="AB3702" s="1011" t="s">
        <v>140</v>
      </c>
    </row>
    <row r="3703" spans="1:28" x14ac:dyDescent="0.25">
      <c r="A3703" s="1011">
        <v>43758200</v>
      </c>
      <c r="B3703" s="1011" t="s">
        <v>1718</v>
      </c>
      <c r="C3703" s="1011" t="s">
        <v>1326</v>
      </c>
      <c r="D3703" s="1011" t="s">
        <v>1</v>
      </c>
      <c r="E3703" s="1011" t="s">
        <v>135</v>
      </c>
      <c r="F3703" s="1011" t="s">
        <v>20</v>
      </c>
      <c r="G3703" s="1011" t="s">
        <v>20</v>
      </c>
      <c r="H3703" s="1011" t="s">
        <v>91</v>
      </c>
      <c r="I3703" s="1011" t="s">
        <v>1719</v>
      </c>
      <c r="J3703" s="1011" t="s">
        <v>1528</v>
      </c>
      <c r="K3703" s="1011" t="s">
        <v>1329</v>
      </c>
      <c r="L3703" s="1011" t="s">
        <v>47</v>
      </c>
      <c r="M3703" s="1011" t="s">
        <v>198</v>
      </c>
      <c r="N3703" s="1011">
        <v>13</v>
      </c>
      <c r="O3703" s="1011">
        <v>0</v>
      </c>
      <c r="P3703" s="1011">
        <v>955.7</v>
      </c>
      <c r="Q3703" s="1011">
        <v>1640.72</v>
      </c>
      <c r="R3703" s="1011">
        <v>298.95999999999998</v>
      </c>
      <c r="S3703" s="1011">
        <v>72.595295859999993</v>
      </c>
      <c r="T3703" s="1011">
        <v>0</v>
      </c>
      <c r="U3703" s="1011">
        <v>0</v>
      </c>
      <c r="V3703" s="1011">
        <v>298.95999999999998</v>
      </c>
      <c r="W3703" s="1011" t="s">
        <v>1529</v>
      </c>
      <c r="X3703" s="1011" t="s">
        <v>1331</v>
      </c>
      <c r="Y3703" s="1011" t="s">
        <v>1720</v>
      </c>
      <c r="AA3703" s="1011" t="s">
        <v>1721</v>
      </c>
      <c r="AB3703" s="1011" t="s">
        <v>140</v>
      </c>
    </row>
    <row r="3704" spans="1:28" x14ac:dyDescent="0.25">
      <c r="A3704" s="1011">
        <v>83758029</v>
      </c>
      <c r="B3704" s="1011" t="s">
        <v>2059</v>
      </c>
      <c r="C3704" s="1011" t="s">
        <v>1326</v>
      </c>
      <c r="D3704" s="1011" t="s">
        <v>1</v>
      </c>
      <c r="E3704" s="1011" t="s">
        <v>135</v>
      </c>
      <c r="F3704" s="1011" t="s">
        <v>14</v>
      </c>
      <c r="G3704" s="1011" t="s">
        <v>14</v>
      </c>
      <c r="H3704" s="1011" t="s">
        <v>94</v>
      </c>
      <c r="I3704" s="1011" t="s">
        <v>2060</v>
      </c>
      <c r="J3704" s="1011" t="s">
        <v>2061</v>
      </c>
      <c r="K3704" s="1011" t="s">
        <v>1329</v>
      </c>
      <c r="L3704" s="1011" t="s">
        <v>47</v>
      </c>
      <c r="M3704" s="1011" t="s">
        <v>198</v>
      </c>
      <c r="N3704" s="1011">
        <v>805</v>
      </c>
      <c r="O3704" s="1011">
        <v>701</v>
      </c>
      <c r="P3704" s="1011">
        <v>24162</v>
      </c>
      <c r="Q3704" s="1011">
        <v>16605.95</v>
      </c>
      <c r="R3704" s="1011">
        <v>1044.92</v>
      </c>
      <c r="S3704" s="1011">
        <v>2253.9695857299998</v>
      </c>
      <c r="T3704" s="1011">
        <v>0</v>
      </c>
      <c r="U3704" s="1011">
        <v>0</v>
      </c>
      <c r="V3704" s="1011">
        <v>1044.92</v>
      </c>
      <c r="W3704" s="1011" t="s">
        <v>2062</v>
      </c>
      <c r="X3704" s="1011" t="s">
        <v>1331</v>
      </c>
      <c r="Y3704" s="1011" t="s">
        <v>2063</v>
      </c>
      <c r="AA3704" s="1011" t="s">
        <v>2064</v>
      </c>
      <c r="AB3704" s="1011" t="s">
        <v>140</v>
      </c>
    </row>
    <row r="3705" spans="1:28" x14ac:dyDescent="0.25">
      <c r="A3705" s="1011">
        <v>93754380</v>
      </c>
      <c r="B3705" s="1011" t="s">
        <v>2433</v>
      </c>
      <c r="C3705" s="1011" t="s">
        <v>1326</v>
      </c>
      <c r="D3705" s="1011" t="s">
        <v>113</v>
      </c>
      <c r="E3705" s="1011" t="s">
        <v>135</v>
      </c>
      <c r="F3705" s="1011" t="s">
        <v>267</v>
      </c>
      <c r="G3705" s="1011" t="s">
        <v>1687</v>
      </c>
      <c r="H3705" s="1011" t="s">
        <v>98</v>
      </c>
      <c r="I3705" s="1011" t="s">
        <v>2434</v>
      </c>
      <c r="J3705" s="1011" t="s">
        <v>1559</v>
      </c>
      <c r="K3705" s="1011" t="s">
        <v>1329</v>
      </c>
      <c r="L3705" s="1011" t="s">
        <v>47</v>
      </c>
      <c r="M3705" s="1011" t="s">
        <v>198</v>
      </c>
      <c r="N3705" s="1011">
        <v>41</v>
      </c>
      <c r="O3705" s="1011">
        <v>0</v>
      </c>
      <c r="P3705" s="1011">
        <v>223.18</v>
      </c>
      <c r="Q3705" s="1011">
        <v>1172.1400000000001</v>
      </c>
      <c r="R3705" s="1011">
        <v>409.78</v>
      </c>
      <c r="S3705" s="1011">
        <v>186.06678912000001</v>
      </c>
      <c r="T3705" s="1011">
        <v>0</v>
      </c>
      <c r="U3705" s="1011">
        <v>0</v>
      </c>
      <c r="V3705" s="1011">
        <v>409.78</v>
      </c>
      <c r="W3705" s="1011" t="s">
        <v>1560</v>
      </c>
      <c r="X3705" s="1011" t="s">
        <v>1331</v>
      </c>
      <c r="Y3705" s="1011" t="s">
        <v>2435</v>
      </c>
      <c r="AA3705" s="1011" t="s">
        <v>2436</v>
      </c>
      <c r="AB3705" s="1011" t="s">
        <v>140</v>
      </c>
    </row>
    <row r="3706" spans="1:28" x14ac:dyDescent="0.25">
      <c r="A3706" s="1011">
        <v>4013058</v>
      </c>
      <c r="B3706" s="1011" t="s">
        <v>2184</v>
      </c>
      <c r="C3706" s="1011" t="s">
        <v>1326</v>
      </c>
      <c r="D3706" s="1011" t="s">
        <v>1</v>
      </c>
      <c r="E3706" s="1011" t="s">
        <v>135</v>
      </c>
      <c r="F3706" s="1011" t="s">
        <v>48</v>
      </c>
      <c r="G3706" s="1011" t="s">
        <v>48</v>
      </c>
      <c r="H3706" s="1011" t="s">
        <v>93</v>
      </c>
      <c r="I3706" s="1011" t="s">
        <v>1595</v>
      </c>
      <c r="J3706" s="1011" t="s">
        <v>1596</v>
      </c>
      <c r="K3706" s="1011" t="s">
        <v>1329</v>
      </c>
      <c r="L3706" s="1011" t="s">
        <v>47</v>
      </c>
      <c r="M3706" s="1011" t="s">
        <v>198</v>
      </c>
      <c r="N3706" s="1011">
        <v>145</v>
      </c>
      <c r="O3706" s="1011">
        <v>9</v>
      </c>
      <c r="P3706" s="1011">
        <v>2196.5</v>
      </c>
      <c r="Q3706" s="1011">
        <v>5449.64</v>
      </c>
      <c r="R3706" s="1011">
        <v>518.49</v>
      </c>
      <c r="S3706" s="1011">
        <v>190.87848212</v>
      </c>
      <c r="T3706" s="1011">
        <v>0</v>
      </c>
      <c r="U3706" s="1011">
        <v>0</v>
      </c>
      <c r="V3706" s="1011">
        <v>518.49</v>
      </c>
      <c r="W3706" s="1011" t="s">
        <v>1597</v>
      </c>
      <c r="X3706" s="1011" t="s">
        <v>1331</v>
      </c>
      <c r="Y3706" s="1011" t="s">
        <v>2185</v>
      </c>
      <c r="AA3706" s="1011" t="s">
        <v>2186</v>
      </c>
      <c r="AB3706" s="1011" t="s">
        <v>140</v>
      </c>
    </row>
    <row r="3707" spans="1:28" x14ac:dyDescent="0.25">
      <c r="A3707" s="1011">
        <v>94251014</v>
      </c>
      <c r="B3707" s="1011" t="s">
        <v>1937</v>
      </c>
      <c r="C3707" s="1011" t="s">
        <v>1326</v>
      </c>
      <c r="D3707" s="1011" t="s">
        <v>1</v>
      </c>
      <c r="E3707" s="1011" t="s">
        <v>135</v>
      </c>
      <c r="F3707" s="1011" t="s">
        <v>36</v>
      </c>
      <c r="G3707" s="1011" t="s">
        <v>36</v>
      </c>
      <c r="H3707" s="1011" t="s">
        <v>90</v>
      </c>
      <c r="I3707" s="1011" t="s">
        <v>1938</v>
      </c>
      <c r="J3707" s="1011" t="s">
        <v>1939</v>
      </c>
      <c r="K3707" s="1011" t="s">
        <v>1329</v>
      </c>
      <c r="L3707" s="1011" t="s">
        <v>47</v>
      </c>
      <c r="M3707" s="1011" t="s">
        <v>198</v>
      </c>
      <c r="N3707" s="1011">
        <v>66</v>
      </c>
      <c r="O3707" s="1011">
        <v>66</v>
      </c>
      <c r="P3707" s="1011">
        <v>2400</v>
      </c>
      <c r="Q3707" s="1011">
        <v>2746.05</v>
      </c>
      <c r="R3707" s="1011">
        <v>115.26</v>
      </c>
      <c r="S3707" s="1011">
        <v>418.84773891999998</v>
      </c>
      <c r="T3707" s="1011">
        <v>0</v>
      </c>
      <c r="U3707" s="1011">
        <v>0</v>
      </c>
      <c r="V3707" s="1011">
        <v>115.26</v>
      </c>
      <c r="W3707" s="1011" t="s">
        <v>1940</v>
      </c>
      <c r="X3707" s="1011" t="s">
        <v>1331</v>
      </c>
      <c r="Y3707" s="1011" t="s">
        <v>1941</v>
      </c>
      <c r="AA3707" s="1011" t="s">
        <v>1942</v>
      </c>
      <c r="AB3707" s="1011" t="s">
        <v>140</v>
      </c>
    </row>
    <row r="3708" spans="1:28" x14ac:dyDescent="0.25">
      <c r="A3708" s="1011">
        <v>13987417</v>
      </c>
      <c r="B3708" s="1011" t="s">
        <v>1594</v>
      </c>
      <c r="C3708" s="1011" t="s">
        <v>1326</v>
      </c>
      <c r="D3708" s="1011" t="s">
        <v>1</v>
      </c>
      <c r="E3708" s="1011" t="s">
        <v>135</v>
      </c>
      <c r="F3708" s="1011" t="s">
        <v>20</v>
      </c>
      <c r="G3708" s="1011" t="s">
        <v>20</v>
      </c>
      <c r="H3708" s="1011" t="s">
        <v>96</v>
      </c>
      <c r="I3708" s="1011" t="s">
        <v>1595</v>
      </c>
      <c r="J3708" s="1011" t="s">
        <v>1596</v>
      </c>
      <c r="K3708" s="1011" t="s">
        <v>1329</v>
      </c>
      <c r="L3708" s="1011" t="s">
        <v>47</v>
      </c>
      <c r="M3708" s="1011" t="s">
        <v>198</v>
      </c>
      <c r="N3708" s="1011">
        <v>8</v>
      </c>
      <c r="O3708" s="1011">
        <v>7</v>
      </c>
      <c r="P3708" s="1011">
        <v>103.54</v>
      </c>
      <c r="Q3708" s="1011">
        <v>654.67999999999995</v>
      </c>
      <c r="R3708" s="1011">
        <v>55.95</v>
      </c>
      <c r="S3708" s="1011">
        <v>209.24055138</v>
      </c>
      <c r="T3708" s="1011">
        <v>0</v>
      </c>
      <c r="U3708" s="1011">
        <v>0</v>
      </c>
      <c r="V3708" s="1011">
        <v>55.95</v>
      </c>
      <c r="W3708" s="1011" t="s">
        <v>1597</v>
      </c>
      <c r="X3708" s="1011" t="s">
        <v>1331</v>
      </c>
      <c r="Y3708" s="1011" t="s">
        <v>1598</v>
      </c>
      <c r="AA3708" s="1011" t="s">
        <v>1599</v>
      </c>
      <c r="AB3708" s="1011" t="s">
        <v>140</v>
      </c>
    </row>
    <row r="3709" spans="1:28" x14ac:dyDescent="0.25">
      <c r="A3709" s="1011">
        <v>53757852</v>
      </c>
      <c r="B3709" s="1011" t="s">
        <v>2034</v>
      </c>
      <c r="C3709" s="1011" t="s">
        <v>1326</v>
      </c>
      <c r="D3709" s="1011" t="s">
        <v>1</v>
      </c>
      <c r="E3709" s="1011" t="s">
        <v>135</v>
      </c>
      <c r="F3709" s="1011" t="s">
        <v>38</v>
      </c>
      <c r="G3709" s="1011" t="s">
        <v>38</v>
      </c>
      <c r="H3709" s="1011" t="s">
        <v>95</v>
      </c>
      <c r="I3709" s="1011" t="s">
        <v>2035</v>
      </c>
      <c r="J3709" s="1011" t="s">
        <v>1657</v>
      </c>
      <c r="K3709" s="1011" t="s">
        <v>1329</v>
      </c>
      <c r="L3709" s="1011" t="s">
        <v>47</v>
      </c>
      <c r="M3709" s="1011" t="s">
        <v>198</v>
      </c>
      <c r="N3709" s="1011">
        <v>194</v>
      </c>
      <c r="O3709" s="1011">
        <v>112</v>
      </c>
      <c r="P3709" s="1011">
        <v>2284.52</v>
      </c>
      <c r="Q3709" s="1011">
        <v>5436.52</v>
      </c>
      <c r="R3709" s="1011">
        <v>-583.12828076000005</v>
      </c>
      <c r="S3709" s="1011">
        <v>1671.9189328699999</v>
      </c>
      <c r="T3709" s="1011">
        <v>-4.8280759999999999E-2</v>
      </c>
      <c r="U3709" s="1011">
        <v>0</v>
      </c>
      <c r="V3709" s="1011">
        <v>-583.08000000000004</v>
      </c>
      <c r="W3709" s="1011" t="s">
        <v>1658</v>
      </c>
      <c r="X3709" s="1011" t="s">
        <v>1331</v>
      </c>
      <c r="Y3709" s="1011" t="s">
        <v>2036</v>
      </c>
      <c r="AA3709" s="1011" t="s">
        <v>2037</v>
      </c>
      <c r="AB3709" s="1011" t="s">
        <v>140</v>
      </c>
    </row>
    <row r="3710" spans="1:28" x14ac:dyDescent="0.25">
      <c r="A3710" s="1011">
        <v>93757037</v>
      </c>
      <c r="B3710" s="1011" t="s">
        <v>2273</v>
      </c>
      <c r="C3710" s="1011" t="s">
        <v>1326</v>
      </c>
      <c r="D3710" s="1011" t="s">
        <v>1</v>
      </c>
      <c r="E3710" s="1011" t="s">
        <v>135</v>
      </c>
      <c r="F3710" s="1011" t="s">
        <v>0</v>
      </c>
      <c r="G3710" s="1011" t="s">
        <v>0</v>
      </c>
      <c r="H3710" s="1011" t="s">
        <v>98</v>
      </c>
      <c r="I3710" s="1011" t="s">
        <v>2060</v>
      </c>
      <c r="J3710" s="1011" t="s">
        <v>2061</v>
      </c>
      <c r="K3710" s="1011" t="s">
        <v>1329</v>
      </c>
      <c r="L3710" s="1011" t="s">
        <v>47</v>
      </c>
      <c r="M3710" s="1011" t="s">
        <v>198</v>
      </c>
      <c r="N3710" s="1011">
        <v>102</v>
      </c>
      <c r="O3710" s="1011">
        <v>92</v>
      </c>
      <c r="P3710" s="1011">
        <v>2040</v>
      </c>
      <c r="Q3710" s="1011">
        <v>2290.06</v>
      </c>
      <c r="R3710" s="1011">
        <v>345.24</v>
      </c>
      <c r="S3710" s="1011">
        <v>337.92896410999998</v>
      </c>
      <c r="T3710" s="1011">
        <v>0</v>
      </c>
      <c r="U3710" s="1011">
        <v>0</v>
      </c>
      <c r="V3710" s="1011">
        <v>345.24</v>
      </c>
      <c r="W3710" s="1011" t="s">
        <v>2062</v>
      </c>
      <c r="X3710" s="1011" t="s">
        <v>1331</v>
      </c>
      <c r="Y3710" s="1011" t="s">
        <v>2274</v>
      </c>
      <c r="AA3710" s="1011" t="s">
        <v>2275</v>
      </c>
      <c r="AB3710" s="1011" t="s">
        <v>140</v>
      </c>
    </row>
    <row r="3711" spans="1:28" x14ac:dyDescent="0.25">
      <c r="A3711" s="1011">
        <v>4138046</v>
      </c>
      <c r="B3711" s="1011" t="s">
        <v>1830</v>
      </c>
      <c r="C3711" s="1011" t="s">
        <v>1326</v>
      </c>
      <c r="D3711" s="1011" t="s">
        <v>1</v>
      </c>
      <c r="E3711" s="1011" t="s">
        <v>135</v>
      </c>
      <c r="F3711" s="1011" t="s">
        <v>34</v>
      </c>
      <c r="G3711" s="1011" t="s">
        <v>34</v>
      </c>
      <c r="H3711" s="1011" t="s">
        <v>92</v>
      </c>
      <c r="I3711" s="1011" t="s">
        <v>1831</v>
      </c>
      <c r="J3711" s="1011" t="s">
        <v>1463</v>
      </c>
      <c r="K3711" s="1011" t="s">
        <v>1329</v>
      </c>
      <c r="L3711" s="1011" t="s">
        <v>47</v>
      </c>
      <c r="M3711" s="1011" t="s">
        <v>198</v>
      </c>
      <c r="N3711" s="1011">
        <v>390</v>
      </c>
      <c r="O3711" s="1011">
        <v>381</v>
      </c>
      <c r="P3711" s="1011">
        <v>13547.88</v>
      </c>
      <c r="Q3711" s="1011">
        <v>8757.2099999999991</v>
      </c>
      <c r="R3711" s="1011">
        <v>22</v>
      </c>
      <c r="S3711" s="1011">
        <v>1352.8704678199999</v>
      </c>
      <c r="T3711" s="1011">
        <v>0</v>
      </c>
      <c r="U3711" s="1011">
        <v>0</v>
      </c>
      <c r="V3711" s="1011">
        <v>22</v>
      </c>
      <c r="W3711" s="1011" t="s">
        <v>1464</v>
      </c>
      <c r="X3711" s="1011" t="s">
        <v>1331</v>
      </c>
      <c r="Y3711" s="1011" t="s">
        <v>1832</v>
      </c>
      <c r="AA3711" s="1011" t="s">
        <v>1833</v>
      </c>
      <c r="AB3711" s="1011" t="s">
        <v>140</v>
      </c>
    </row>
    <row r="3712" spans="1:28" x14ac:dyDescent="0.25">
      <c r="A3712" s="1011">
        <v>84175637</v>
      </c>
      <c r="B3712" s="1011" t="s">
        <v>1980</v>
      </c>
      <c r="C3712" s="1011" t="s">
        <v>1326</v>
      </c>
      <c r="D3712" s="1011" t="s">
        <v>1</v>
      </c>
      <c r="E3712" s="1011" t="s">
        <v>135</v>
      </c>
      <c r="F3712" s="1011" t="s">
        <v>35</v>
      </c>
      <c r="G3712" s="1011" t="s">
        <v>35</v>
      </c>
      <c r="H3712" s="1011" t="s">
        <v>98</v>
      </c>
      <c r="I3712" s="1011" t="s">
        <v>1462</v>
      </c>
      <c r="J3712" s="1011" t="s">
        <v>1463</v>
      </c>
      <c r="K3712" s="1011" t="s">
        <v>1329</v>
      </c>
      <c r="L3712" s="1011" t="s">
        <v>47</v>
      </c>
      <c r="M3712" s="1011" t="s">
        <v>198</v>
      </c>
      <c r="N3712" s="1011">
        <v>428</v>
      </c>
      <c r="O3712" s="1011">
        <v>118</v>
      </c>
      <c r="P3712" s="1011">
        <v>17995.8</v>
      </c>
      <c r="Q3712" s="1011">
        <v>14752.55</v>
      </c>
      <c r="R3712" s="1011">
        <v>1432.89</v>
      </c>
      <c r="S3712" s="1011">
        <v>1329.6009108999999</v>
      </c>
      <c r="T3712" s="1011">
        <v>0</v>
      </c>
      <c r="U3712" s="1011">
        <v>0</v>
      </c>
      <c r="V3712" s="1011">
        <v>1432.89</v>
      </c>
      <c r="W3712" s="1011" t="s">
        <v>1464</v>
      </c>
      <c r="X3712" s="1011" t="s">
        <v>1331</v>
      </c>
      <c r="Y3712" s="1011" t="s">
        <v>1981</v>
      </c>
      <c r="AA3712" s="1011" t="s">
        <v>1982</v>
      </c>
      <c r="AB3712" s="1011" t="s">
        <v>140</v>
      </c>
    </row>
    <row r="3713" spans="1:28" x14ac:dyDescent="0.25">
      <c r="A3713" s="1011">
        <v>4140778</v>
      </c>
      <c r="B3713" s="1011" t="s">
        <v>2052</v>
      </c>
      <c r="C3713" s="1011" t="s">
        <v>1326</v>
      </c>
      <c r="D3713" s="1011" t="s">
        <v>1</v>
      </c>
      <c r="E3713" s="1011" t="s">
        <v>135</v>
      </c>
      <c r="F3713" s="1011" t="s">
        <v>0</v>
      </c>
      <c r="G3713" s="1011" t="s">
        <v>0</v>
      </c>
      <c r="H3713" s="1011" t="s">
        <v>100</v>
      </c>
      <c r="I3713" s="1011" t="s">
        <v>2053</v>
      </c>
      <c r="J3713" s="1011" t="s">
        <v>1550</v>
      </c>
      <c r="K3713" s="1011" t="s">
        <v>1329</v>
      </c>
      <c r="L3713" s="1011" t="s">
        <v>47</v>
      </c>
      <c r="M3713" s="1011" t="s">
        <v>198</v>
      </c>
      <c r="N3713" s="1011">
        <v>27.25</v>
      </c>
      <c r="O3713" s="1011">
        <v>26.25</v>
      </c>
      <c r="P3713" s="1011">
        <v>595</v>
      </c>
      <c r="Q3713" s="1011">
        <v>1694.59</v>
      </c>
      <c r="R3713" s="1011">
        <v>362.41</v>
      </c>
      <c r="S3713" s="1011">
        <v>168.16775910000001</v>
      </c>
      <c r="T3713" s="1011">
        <v>0</v>
      </c>
      <c r="U3713" s="1011">
        <v>0</v>
      </c>
      <c r="V3713" s="1011">
        <v>362.41</v>
      </c>
      <c r="W3713" s="1011" t="s">
        <v>1361</v>
      </c>
      <c r="X3713" s="1011" t="s">
        <v>1331</v>
      </c>
      <c r="Y3713" s="1011" t="s">
        <v>2054</v>
      </c>
      <c r="AA3713" s="1011" t="s">
        <v>2055</v>
      </c>
      <c r="AB3713" s="1011" t="s">
        <v>140</v>
      </c>
    </row>
    <row r="3714" spans="1:28" x14ac:dyDescent="0.25">
      <c r="A3714" s="1011">
        <v>63997654</v>
      </c>
      <c r="B3714" s="1011" t="s">
        <v>2203</v>
      </c>
      <c r="C3714" s="1011" t="s">
        <v>1326</v>
      </c>
      <c r="D3714" s="1011" t="s">
        <v>1</v>
      </c>
      <c r="E3714" s="1011" t="s">
        <v>135</v>
      </c>
      <c r="F3714" s="1011" t="s">
        <v>11</v>
      </c>
      <c r="G3714" s="1011" t="s">
        <v>11</v>
      </c>
      <c r="H3714" s="1011" t="s">
        <v>89</v>
      </c>
      <c r="I3714" s="1011" t="s">
        <v>2204</v>
      </c>
      <c r="J3714" s="1011" t="s">
        <v>2205</v>
      </c>
      <c r="K3714" s="1011" t="s">
        <v>1329</v>
      </c>
      <c r="L3714" s="1011" t="s">
        <v>47</v>
      </c>
      <c r="M3714" s="1011" t="s">
        <v>198</v>
      </c>
      <c r="N3714" s="1011">
        <v>26</v>
      </c>
      <c r="O3714" s="1011">
        <v>0</v>
      </c>
      <c r="P3714" s="1011">
        <v>605</v>
      </c>
      <c r="Q3714" s="1011">
        <v>2447.4</v>
      </c>
      <c r="R3714" s="1011">
        <v>474.85000259999998</v>
      </c>
      <c r="S3714" s="1011">
        <v>81.643233230000007</v>
      </c>
      <c r="T3714" s="1011">
        <v>2.6000000000000001E-6</v>
      </c>
      <c r="U3714" s="1011">
        <v>0</v>
      </c>
      <c r="V3714" s="1011">
        <v>474.85</v>
      </c>
      <c r="W3714" s="1011" t="s">
        <v>19</v>
      </c>
      <c r="X3714" s="1011" t="s">
        <v>1331</v>
      </c>
      <c r="Y3714" s="1011" t="s">
        <v>2206</v>
      </c>
      <c r="AA3714" s="1011" t="s">
        <v>2207</v>
      </c>
      <c r="AB3714" s="1011" t="s">
        <v>140</v>
      </c>
    </row>
    <row r="3715" spans="1:28" x14ac:dyDescent="0.25">
      <c r="A3715" s="1011">
        <v>94172707</v>
      </c>
      <c r="B3715" s="1011" t="s">
        <v>2314</v>
      </c>
      <c r="C3715" s="1011" t="s">
        <v>1326</v>
      </c>
      <c r="D3715" s="1011" t="s">
        <v>1</v>
      </c>
      <c r="E3715" s="1011" t="s">
        <v>135</v>
      </c>
      <c r="F3715" s="1011" t="s">
        <v>34</v>
      </c>
      <c r="G3715" s="1011" t="s">
        <v>34</v>
      </c>
      <c r="H3715" s="1011" t="s">
        <v>92</v>
      </c>
      <c r="I3715" s="1011" t="s">
        <v>1388</v>
      </c>
      <c r="J3715" s="1011" t="s">
        <v>1389</v>
      </c>
      <c r="K3715" s="1011" t="s">
        <v>1329</v>
      </c>
      <c r="L3715" s="1011" t="s">
        <v>47</v>
      </c>
      <c r="M3715" s="1011" t="s">
        <v>198</v>
      </c>
      <c r="N3715" s="1011">
        <v>30</v>
      </c>
      <c r="O3715" s="1011">
        <v>30</v>
      </c>
      <c r="P3715" s="1011">
        <v>1050</v>
      </c>
      <c r="Q3715" s="1011">
        <v>809.04</v>
      </c>
      <c r="R3715" s="1011">
        <v>124.05</v>
      </c>
      <c r="S3715" s="1011">
        <v>123.21469003</v>
      </c>
      <c r="T3715" s="1011">
        <v>0</v>
      </c>
      <c r="U3715" s="1011">
        <v>0</v>
      </c>
      <c r="V3715" s="1011">
        <v>124.05</v>
      </c>
      <c r="W3715" s="1011" t="s">
        <v>1390</v>
      </c>
      <c r="X3715" s="1011" t="s">
        <v>1331</v>
      </c>
      <c r="Y3715" s="1011" t="s">
        <v>2315</v>
      </c>
      <c r="AA3715" s="1011" t="s">
        <v>2316</v>
      </c>
      <c r="AB3715" s="1011" t="s">
        <v>140</v>
      </c>
    </row>
    <row r="3716" spans="1:28" x14ac:dyDescent="0.25">
      <c r="A3716" s="1011">
        <v>43990860</v>
      </c>
      <c r="B3716" s="1011" t="s">
        <v>2399</v>
      </c>
      <c r="C3716" s="1011" t="s">
        <v>1326</v>
      </c>
      <c r="D3716" s="1011" t="s">
        <v>1</v>
      </c>
      <c r="E3716" s="1011" t="s">
        <v>135</v>
      </c>
      <c r="F3716" s="1011" t="s">
        <v>20</v>
      </c>
      <c r="G3716" s="1011" t="s">
        <v>20</v>
      </c>
      <c r="H3716" s="1011" t="s">
        <v>96</v>
      </c>
      <c r="I3716" s="1011" t="s">
        <v>2113</v>
      </c>
      <c r="J3716" s="1011" t="s">
        <v>2114</v>
      </c>
      <c r="K3716" s="1011" t="s">
        <v>1329</v>
      </c>
      <c r="L3716" s="1011" t="s">
        <v>47</v>
      </c>
      <c r="M3716" s="1011" t="s">
        <v>198</v>
      </c>
      <c r="N3716" s="1011">
        <v>31.667300000000001</v>
      </c>
      <c r="O3716" s="1011">
        <v>16.667300000000001</v>
      </c>
      <c r="P3716" s="1011">
        <v>254.82</v>
      </c>
      <c r="Q3716" s="1011">
        <v>1596.85</v>
      </c>
      <c r="R3716" s="1011">
        <v>286.64739391000001</v>
      </c>
      <c r="S3716" s="1011">
        <v>337.80169102000002</v>
      </c>
      <c r="T3716" s="1011">
        <v>-3.2606089999999997E-2</v>
      </c>
      <c r="U3716" s="1011">
        <v>0</v>
      </c>
      <c r="V3716" s="1011">
        <v>286.68</v>
      </c>
      <c r="W3716" s="1011" t="s">
        <v>2115</v>
      </c>
      <c r="X3716" s="1011" t="s">
        <v>1331</v>
      </c>
      <c r="Y3716" s="1011" t="s">
        <v>2400</v>
      </c>
      <c r="AA3716" s="1011" t="s">
        <v>2401</v>
      </c>
      <c r="AB3716" s="1011" t="s">
        <v>140</v>
      </c>
    </row>
    <row r="3717" spans="1:28" x14ac:dyDescent="0.25">
      <c r="A3717" s="1011">
        <v>73755514</v>
      </c>
      <c r="B3717" s="1011" t="s">
        <v>1661</v>
      </c>
      <c r="C3717" s="1011" t="s">
        <v>1326</v>
      </c>
      <c r="D3717" s="1011" t="s">
        <v>1</v>
      </c>
      <c r="E3717" s="1011" t="s">
        <v>135</v>
      </c>
      <c r="F3717" s="1011" t="s">
        <v>38</v>
      </c>
      <c r="G3717" s="1011" t="s">
        <v>38</v>
      </c>
      <c r="H3717" s="1011" t="s">
        <v>92</v>
      </c>
      <c r="I3717" s="1011" t="s">
        <v>1662</v>
      </c>
      <c r="J3717" s="1011" t="s">
        <v>1663</v>
      </c>
      <c r="K3717" s="1011" t="s">
        <v>1329</v>
      </c>
      <c r="L3717" s="1011" t="s">
        <v>47</v>
      </c>
      <c r="M3717" s="1011" t="s">
        <v>198</v>
      </c>
      <c r="N3717" s="1011">
        <v>207</v>
      </c>
      <c r="O3717" s="1011">
        <v>207</v>
      </c>
      <c r="P3717" s="1011">
        <v>7245</v>
      </c>
      <c r="Q3717" s="1011">
        <v>4639.8900000000003</v>
      </c>
      <c r="R3717" s="1011">
        <v>270.20999999999998</v>
      </c>
      <c r="S3717" s="1011">
        <v>693.28160479999997</v>
      </c>
      <c r="T3717" s="1011">
        <v>0</v>
      </c>
      <c r="U3717" s="1011">
        <v>0</v>
      </c>
      <c r="V3717" s="1011">
        <v>270.20999999999998</v>
      </c>
      <c r="W3717" s="1011" t="s">
        <v>1664</v>
      </c>
      <c r="X3717" s="1011" t="s">
        <v>1331</v>
      </c>
      <c r="Y3717" s="1011" t="s">
        <v>1665</v>
      </c>
      <c r="AA3717" s="1011" t="s">
        <v>1666</v>
      </c>
      <c r="AB3717" s="1011" t="s">
        <v>140</v>
      </c>
    </row>
    <row r="3718" spans="1:28" x14ac:dyDescent="0.25">
      <c r="A3718" s="1011">
        <v>13768593</v>
      </c>
      <c r="B3718" s="1011" t="s">
        <v>2132</v>
      </c>
      <c r="C3718" s="1011" t="s">
        <v>1326</v>
      </c>
      <c r="D3718" s="1011" t="s">
        <v>1</v>
      </c>
      <c r="E3718" s="1011" t="s">
        <v>135</v>
      </c>
      <c r="F3718" s="1011" t="s">
        <v>6</v>
      </c>
      <c r="G3718" s="1011" t="s">
        <v>6</v>
      </c>
      <c r="H3718" s="1011" t="s">
        <v>88</v>
      </c>
      <c r="I3718" s="1011" t="s">
        <v>2133</v>
      </c>
      <c r="J3718" s="1011" t="s">
        <v>1703</v>
      </c>
      <c r="K3718" s="1011" t="s">
        <v>1329</v>
      </c>
      <c r="L3718" s="1011" t="s">
        <v>47</v>
      </c>
      <c r="M3718" s="1011" t="s">
        <v>198</v>
      </c>
      <c r="N3718" s="1011">
        <v>61</v>
      </c>
      <c r="O3718" s="1011">
        <v>16</v>
      </c>
      <c r="P3718" s="1011">
        <v>735.08</v>
      </c>
      <c r="Q3718" s="1011">
        <v>1825.34</v>
      </c>
      <c r="R3718" s="1011">
        <v>213.01</v>
      </c>
      <c r="S3718" s="1011">
        <v>103.6569958</v>
      </c>
      <c r="T3718" s="1011">
        <v>0</v>
      </c>
      <c r="U3718" s="1011">
        <v>0</v>
      </c>
      <c r="V3718" s="1011">
        <v>213.01</v>
      </c>
      <c r="W3718" s="1011" t="s">
        <v>1704</v>
      </c>
      <c r="X3718" s="1011" t="s">
        <v>1331</v>
      </c>
      <c r="Y3718" s="1011" t="s">
        <v>2134</v>
      </c>
      <c r="AA3718" s="1011" t="s">
        <v>2135</v>
      </c>
      <c r="AB3718" s="1011" t="s">
        <v>140</v>
      </c>
    </row>
    <row r="3719" spans="1:28" x14ac:dyDescent="0.25">
      <c r="A3719" s="1011">
        <v>94239241</v>
      </c>
      <c r="B3719" s="1011" t="s">
        <v>1954</v>
      </c>
      <c r="C3719" s="1011" t="s">
        <v>1326</v>
      </c>
      <c r="D3719" s="1011" t="s">
        <v>1</v>
      </c>
      <c r="E3719" s="1011" t="s">
        <v>135</v>
      </c>
      <c r="F3719" s="1011" t="s">
        <v>38</v>
      </c>
      <c r="G3719" s="1011" t="s">
        <v>38</v>
      </c>
      <c r="H3719" s="1011" t="s">
        <v>104</v>
      </c>
      <c r="I3719" s="1011" t="s">
        <v>1955</v>
      </c>
      <c r="J3719" s="1011" t="s">
        <v>1767</v>
      </c>
      <c r="K3719" s="1011" t="s">
        <v>1329</v>
      </c>
      <c r="L3719" s="1011" t="s">
        <v>47</v>
      </c>
      <c r="M3719" s="1011" t="s">
        <v>198</v>
      </c>
      <c r="N3719" s="1011">
        <v>14</v>
      </c>
      <c r="O3719" s="1011">
        <v>14</v>
      </c>
      <c r="P3719" s="1011">
        <v>247.8</v>
      </c>
      <c r="Q3719" s="1011">
        <v>866.07</v>
      </c>
      <c r="R3719" s="1011">
        <v>240.86</v>
      </c>
      <c r="S3719" s="1011">
        <v>84.803527200000005</v>
      </c>
      <c r="T3719" s="1011">
        <v>0</v>
      </c>
      <c r="U3719" s="1011">
        <v>0</v>
      </c>
      <c r="V3719" s="1011">
        <v>240.86</v>
      </c>
      <c r="W3719" s="1011" t="s">
        <v>1768</v>
      </c>
      <c r="X3719" s="1011" t="s">
        <v>1331</v>
      </c>
      <c r="Y3719" s="1011" t="s">
        <v>1956</v>
      </c>
      <c r="AA3719" s="1011" t="s">
        <v>1957</v>
      </c>
      <c r="AB3719" s="1011" t="s">
        <v>140</v>
      </c>
    </row>
    <row r="3720" spans="1:28" x14ac:dyDescent="0.25">
      <c r="A3720" s="1011">
        <v>43757624</v>
      </c>
      <c r="B3720" s="1011" t="s">
        <v>2092</v>
      </c>
      <c r="C3720" s="1011" t="s">
        <v>1326</v>
      </c>
      <c r="D3720" s="1011" t="s">
        <v>1</v>
      </c>
      <c r="E3720" s="1011" t="s">
        <v>135</v>
      </c>
      <c r="F3720" s="1011" t="s">
        <v>6</v>
      </c>
      <c r="G3720" s="1011" t="s">
        <v>6</v>
      </c>
      <c r="H3720" s="1011" t="s">
        <v>89</v>
      </c>
      <c r="I3720" s="1011" t="s">
        <v>2093</v>
      </c>
      <c r="J3720" s="1011" t="s">
        <v>2094</v>
      </c>
      <c r="K3720" s="1011" t="s">
        <v>1329</v>
      </c>
      <c r="L3720" s="1011" t="s">
        <v>47</v>
      </c>
      <c r="M3720" s="1011" t="s">
        <v>198</v>
      </c>
      <c r="N3720" s="1011">
        <v>19</v>
      </c>
      <c r="O3720" s="1011">
        <v>9</v>
      </c>
      <c r="P3720" s="1011">
        <v>200</v>
      </c>
      <c r="Q3720" s="1011">
        <v>680.73</v>
      </c>
      <c r="R3720" s="1011">
        <v>211.58</v>
      </c>
      <c r="S3720" s="1011">
        <v>89.598142190000004</v>
      </c>
      <c r="T3720" s="1011">
        <v>0</v>
      </c>
      <c r="U3720" s="1011">
        <v>0</v>
      </c>
      <c r="V3720" s="1011">
        <v>211.58</v>
      </c>
      <c r="W3720" s="1011" t="s">
        <v>2095</v>
      </c>
      <c r="X3720" s="1011" t="s">
        <v>1331</v>
      </c>
      <c r="Y3720" s="1011" t="s">
        <v>2096</v>
      </c>
      <c r="AA3720" s="1011" t="s">
        <v>2097</v>
      </c>
      <c r="AB3720" s="1011" t="s">
        <v>140</v>
      </c>
    </row>
    <row r="3721" spans="1:28" x14ac:dyDescent="0.25">
      <c r="A3721" s="1011">
        <v>44114049</v>
      </c>
      <c r="B3721" s="1011" t="s">
        <v>2547</v>
      </c>
      <c r="C3721" s="1011" t="s">
        <v>1326</v>
      </c>
      <c r="D3721" s="1011" t="s">
        <v>1</v>
      </c>
      <c r="E3721" s="1011" t="s">
        <v>135</v>
      </c>
      <c r="F3721" s="1011" t="s">
        <v>15</v>
      </c>
      <c r="G3721" s="1011" t="s">
        <v>15</v>
      </c>
      <c r="H3721" s="1011" t="s">
        <v>90</v>
      </c>
      <c r="I3721" s="1011" t="s">
        <v>2548</v>
      </c>
      <c r="J3721" s="1011" t="s">
        <v>1499</v>
      </c>
      <c r="K3721" s="1011" t="s">
        <v>1329</v>
      </c>
      <c r="L3721" s="1011" t="s">
        <v>47</v>
      </c>
      <c r="M3721" s="1011" t="s">
        <v>198</v>
      </c>
      <c r="N3721" s="1011">
        <v>94</v>
      </c>
      <c r="O3721" s="1011">
        <v>51</v>
      </c>
      <c r="P3721" s="1011">
        <v>1554</v>
      </c>
      <c r="Q3721" s="1011">
        <v>5417.22</v>
      </c>
      <c r="R3721" s="1011">
        <v>675.87</v>
      </c>
      <c r="S3721" s="1011">
        <v>426.15307268999999</v>
      </c>
      <c r="T3721" s="1011">
        <v>0</v>
      </c>
      <c r="U3721" s="1011">
        <v>0</v>
      </c>
      <c r="V3721" s="1011">
        <v>675.87</v>
      </c>
      <c r="W3721" s="1011" t="s">
        <v>1361</v>
      </c>
      <c r="X3721" s="1011" t="s">
        <v>1331</v>
      </c>
      <c r="Y3721" s="1011" t="s">
        <v>2549</v>
      </c>
      <c r="AA3721" s="1011" t="s">
        <v>2550</v>
      </c>
      <c r="AB3721" s="1011" t="s">
        <v>140</v>
      </c>
    </row>
    <row r="3722" spans="1:28" x14ac:dyDescent="0.25">
      <c r="A3722" s="1011">
        <v>94164886</v>
      </c>
      <c r="B3722" s="1011" t="s">
        <v>2024</v>
      </c>
      <c r="C3722" s="1011" t="s">
        <v>1326</v>
      </c>
      <c r="D3722" s="1011" t="s">
        <v>1</v>
      </c>
      <c r="E3722" s="1011" t="s">
        <v>135</v>
      </c>
      <c r="F3722" s="1011" t="s">
        <v>34</v>
      </c>
      <c r="G3722" s="1011" t="s">
        <v>34</v>
      </c>
      <c r="H3722" s="1011" t="s">
        <v>100</v>
      </c>
      <c r="I3722" s="1011" t="s">
        <v>2025</v>
      </c>
      <c r="J3722" s="1011" t="s">
        <v>2026</v>
      </c>
      <c r="K3722" s="1011" t="s">
        <v>1329</v>
      </c>
      <c r="L3722" s="1011" t="s">
        <v>47</v>
      </c>
      <c r="M3722" s="1011" t="s">
        <v>198</v>
      </c>
      <c r="N3722" s="1011">
        <v>1</v>
      </c>
      <c r="O3722" s="1011">
        <v>1</v>
      </c>
      <c r="P3722" s="1011">
        <v>20</v>
      </c>
      <c r="Q3722" s="1011">
        <v>51.22</v>
      </c>
      <c r="R3722" s="1011">
        <v>1.03</v>
      </c>
      <c r="S3722" s="1011">
        <v>6.5624126900000004</v>
      </c>
      <c r="T3722" s="1011">
        <v>0</v>
      </c>
      <c r="U3722" s="1011">
        <v>0</v>
      </c>
      <c r="V3722" s="1011">
        <v>1.03</v>
      </c>
      <c r="W3722" s="1011" t="s">
        <v>2027</v>
      </c>
      <c r="X3722" s="1011" t="s">
        <v>1331</v>
      </c>
      <c r="Y3722" s="1011" t="s">
        <v>2028</v>
      </c>
      <c r="AA3722" s="1011" t="s">
        <v>2029</v>
      </c>
      <c r="AB3722" s="1011" t="s">
        <v>140</v>
      </c>
    </row>
    <row r="3723" spans="1:28" x14ac:dyDescent="0.25">
      <c r="A3723" s="1011">
        <v>14149348</v>
      </c>
      <c r="B3723" s="1011" t="s">
        <v>1467</v>
      </c>
      <c r="C3723" s="1011" t="s">
        <v>1326</v>
      </c>
      <c r="D3723" s="1011" t="s">
        <v>1</v>
      </c>
      <c r="E3723" s="1011" t="s">
        <v>135</v>
      </c>
      <c r="F3723" s="1011" t="s">
        <v>20</v>
      </c>
      <c r="G3723" s="1011" t="s">
        <v>20</v>
      </c>
      <c r="H3723" s="1011" t="s">
        <v>101</v>
      </c>
      <c r="I3723" s="1011" t="s">
        <v>2001</v>
      </c>
      <c r="J3723" s="1011" t="s">
        <v>1985</v>
      </c>
      <c r="K3723" s="1011" t="s">
        <v>1329</v>
      </c>
      <c r="L3723" s="1011" t="s">
        <v>47</v>
      </c>
      <c r="M3723" s="1011" t="s">
        <v>198</v>
      </c>
      <c r="N3723" s="1011">
        <v>186</v>
      </c>
      <c r="O3723" s="1011">
        <v>184</v>
      </c>
      <c r="P3723" s="1011">
        <v>7087.63</v>
      </c>
      <c r="Q3723" s="1011">
        <v>3175.83</v>
      </c>
      <c r="R3723" s="1011">
        <v>-384.05</v>
      </c>
      <c r="S3723" s="1011">
        <v>718.28545910000003</v>
      </c>
      <c r="T3723" s="1011">
        <v>0</v>
      </c>
      <c r="U3723" s="1011">
        <v>0</v>
      </c>
      <c r="V3723" s="1011">
        <v>-384.05</v>
      </c>
      <c r="W3723" s="1011" t="s">
        <v>10</v>
      </c>
      <c r="X3723" s="1011" t="s">
        <v>1331</v>
      </c>
      <c r="Y3723" s="1011" t="s">
        <v>2497</v>
      </c>
      <c r="AA3723" s="1011" t="s">
        <v>1599</v>
      </c>
      <c r="AB3723" s="1011" t="s">
        <v>140</v>
      </c>
    </row>
    <row r="3724" spans="1:28" x14ac:dyDescent="0.25">
      <c r="A3724" s="1011">
        <v>84127497</v>
      </c>
      <c r="B3724" s="1011" t="s">
        <v>1610</v>
      </c>
      <c r="C3724" s="1011" t="s">
        <v>1326</v>
      </c>
      <c r="D3724" s="1011" t="s">
        <v>1</v>
      </c>
      <c r="E3724" s="1011" t="s">
        <v>135</v>
      </c>
      <c r="F3724" s="1011" t="s">
        <v>0</v>
      </c>
      <c r="G3724" s="1011" t="s">
        <v>0</v>
      </c>
      <c r="H3724" s="1011" t="s">
        <v>100</v>
      </c>
      <c r="I3724" s="1011" t="s">
        <v>1611</v>
      </c>
      <c r="J3724" s="1011" t="s">
        <v>1612</v>
      </c>
      <c r="K3724" s="1011" t="s">
        <v>1329</v>
      </c>
      <c r="L3724" s="1011" t="s">
        <v>47</v>
      </c>
      <c r="M3724" s="1011" t="s">
        <v>198</v>
      </c>
      <c r="N3724" s="1011">
        <v>76.75</v>
      </c>
      <c r="O3724" s="1011">
        <v>75.75</v>
      </c>
      <c r="P3724" s="1011">
        <v>1565</v>
      </c>
      <c r="Q3724" s="1011">
        <v>4179.1099999999997</v>
      </c>
      <c r="R3724" s="1011">
        <v>484.65</v>
      </c>
      <c r="S3724" s="1011">
        <v>440.40011894999998</v>
      </c>
      <c r="T3724" s="1011">
        <v>0</v>
      </c>
      <c r="U3724" s="1011">
        <v>0</v>
      </c>
      <c r="V3724" s="1011">
        <v>484.65</v>
      </c>
      <c r="W3724" s="1011" t="s">
        <v>1613</v>
      </c>
      <c r="X3724" s="1011" t="s">
        <v>1331</v>
      </c>
      <c r="Y3724" s="1011" t="s">
        <v>1614</v>
      </c>
      <c r="AA3724" s="1011" t="s">
        <v>1615</v>
      </c>
      <c r="AB3724" s="1011" t="s">
        <v>140</v>
      </c>
    </row>
    <row r="3725" spans="1:28" x14ac:dyDescent="0.25">
      <c r="A3725" s="1011">
        <v>84218171</v>
      </c>
      <c r="B3725" s="1011" t="s">
        <v>2388</v>
      </c>
      <c r="C3725" s="1011" t="s">
        <v>1326</v>
      </c>
      <c r="D3725" s="1011" t="s">
        <v>113</v>
      </c>
      <c r="E3725" s="1011" t="s">
        <v>135</v>
      </c>
      <c r="F3725" s="1011" t="s">
        <v>267</v>
      </c>
      <c r="G3725" s="1011" t="s">
        <v>1687</v>
      </c>
      <c r="H3725" s="1011" t="s">
        <v>105</v>
      </c>
      <c r="I3725" s="1011" t="s">
        <v>2389</v>
      </c>
      <c r="J3725" s="1011" t="s">
        <v>1817</v>
      </c>
      <c r="K3725" s="1011" t="s">
        <v>1329</v>
      </c>
      <c r="L3725" s="1011" t="s">
        <v>47</v>
      </c>
      <c r="M3725" s="1011" t="s">
        <v>198</v>
      </c>
      <c r="N3725" s="1011">
        <v>17</v>
      </c>
      <c r="O3725" s="1011">
        <v>4</v>
      </c>
      <c r="P3725" s="1011">
        <v>245.56</v>
      </c>
      <c r="Q3725" s="1011">
        <v>2286.5100000000002</v>
      </c>
      <c r="R3725" s="1011">
        <v>383.25</v>
      </c>
      <c r="S3725" s="1011">
        <v>188.33629968</v>
      </c>
      <c r="T3725" s="1011">
        <v>0</v>
      </c>
      <c r="U3725" s="1011">
        <v>0</v>
      </c>
      <c r="V3725" s="1011">
        <v>383.25</v>
      </c>
      <c r="W3725" s="1011" t="s">
        <v>1818</v>
      </c>
      <c r="X3725" s="1011" t="s">
        <v>1331</v>
      </c>
      <c r="Y3725" s="1011" t="s">
        <v>2390</v>
      </c>
      <c r="AA3725" s="1011" t="s">
        <v>2391</v>
      </c>
      <c r="AB3725" s="1011" t="s">
        <v>140</v>
      </c>
    </row>
    <row r="3726" spans="1:28" x14ac:dyDescent="0.25">
      <c r="A3726" s="1011">
        <v>23753668</v>
      </c>
      <c r="B3726" s="1011" t="s">
        <v>2570</v>
      </c>
      <c r="C3726" s="1011" t="s">
        <v>1326</v>
      </c>
      <c r="D3726" s="1011" t="s">
        <v>1</v>
      </c>
      <c r="E3726" s="1011" t="s">
        <v>135</v>
      </c>
      <c r="F3726" s="1011" t="s">
        <v>6</v>
      </c>
      <c r="G3726" s="1011" t="s">
        <v>6</v>
      </c>
      <c r="H3726" s="1011" t="s">
        <v>89</v>
      </c>
      <c r="I3726" s="1011" t="s">
        <v>2571</v>
      </c>
      <c r="J3726" s="1011" t="s">
        <v>2572</v>
      </c>
      <c r="K3726" s="1011" t="s">
        <v>1329</v>
      </c>
      <c r="L3726" s="1011" t="s">
        <v>47</v>
      </c>
      <c r="M3726" s="1011" t="s">
        <v>198</v>
      </c>
      <c r="N3726" s="1011">
        <v>20</v>
      </c>
      <c r="O3726" s="1011">
        <v>5</v>
      </c>
      <c r="P3726" s="1011">
        <v>205.25</v>
      </c>
      <c r="Q3726" s="1011">
        <v>846.88</v>
      </c>
      <c r="R3726" s="1011">
        <v>276.96016412</v>
      </c>
      <c r="S3726" s="1011">
        <v>56.416003449999998</v>
      </c>
      <c r="T3726" s="1011">
        <v>2.0164120000000001E-2</v>
      </c>
      <c r="U3726" s="1011">
        <v>0</v>
      </c>
      <c r="V3726" s="1011">
        <v>276.94</v>
      </c>
      <c r="W3726" s="1011" t="s">
        <v>2573</v>
      </c>
      <c r="X3726" s="1011" t="s">
        <v>1331</v>
      </c>
      <c r="Y3726" s="1011" t="s">
        <v>2574</v>
      </c>
      <c r="AA3726" s="1011" t="s">
        <v>2575</v>
      </c>
      <c r="AB3726" s="1011" t="s">
        <v>140</v>
      </c>
    </row>
    <row r="3727" spans="1:28" x14ac:dyDescent="0.25">
      <c r="A3727" s="1011">
        <v>74088600</v>
      </c>
      <c r="B3727" s="1011" t="s">
        <v>2254</v>
      </c>
      <c r="C3727" s="1011" t="s">
        <v>1326</v>
      </c>
      <c r="D3727" s="1011" t="s">
        <v>1</v>
      </c>
      <c r="E3727" s="1011" t="s">
        <v>135</v>
      </c>
      <c r="F3727" s="1011" t="s">
        <v>14</v>
      </c>
      <c r="G3727" s="1011" t="s">
        <v>14</v>
      </c>
      <c r="H3727" s="1011" t="s">
        <v>89</v>
      </c>
      <c r="I3727" s="1011" t="s">
        <v>2255</v>
      </c>
      <c r="J3727" s="1011" t="s">
        <v>2256</v>
      </c>
      <c r="K3727" s="1011" t="s">
        <v>1329</v>
      </c>
      <c r="L3727" s="1011" t="s">
        <v>47</v>
      </c>
      <c r="M3727" s="1011" t="s">
        <v>198</v>
      </c>
      <c r="N3727" s="1011">
        <v>3</v>
      </c>
      <c r="O3727" s="1011">
        <v>0</v>
      </c>
      <c r="P3727" s="1011">
        <v>33</v>
      </c>
      <c r="Q3727" s="1011">
        <v>86.61</v>
      </c>
      <c r="R3727" s="1011">
        <v>19.29</v>
      </c>
      <c r="S3727" s="1011">
        <v>7.26</v>
      </c>
      <c r="T3727" s="1011">
        <v>0</v>
      </c>
      <c r="U3727" s="1011">
        <v>0</v>
      </c>
      <c r="V3727" s="1011">
        <v>19.29</v>
      </c>
      <c r="W3727" s="1011" t="s">
        <v>2257</v>
      </c>
      <c r="X3727" s="1011" t="s">
        <v>1331</v>
      </c>
      <c r="Y3727" s="1011" t="s">
        <v>2258</v>
      </c>
      <c r="AA3727" s="1011" t="s">
        <v>2259</v>
      </c>
      <c r="AB3727" s="1011" t="s">
        <v>140</v>
      </c>
    </row>
    <row r="3728" spans="1:28" x14ac:dyDescent="0.25">
      <c r="A3728" s="1011">
        <v>54172879</v>
      </c>
      <c r="B3728" s="1011" t="s">
        <v>2421</v>
      </c>
      <c r="C3728" s="1011" t="s">
        <v>1326</v>
      </c>
      <c r="D3728" s="1011" t="s">
        <v>1</v>
      </c>
      <c r="E3728" s="1011" t="s">
        <v>135</v>
      </c>
      <c r="F3728" s="1011" t="s">
        <v>38</v>
      </c>
      <c r="G3728" s="1011" t="s">
        <v>38</v>
      </c>
      <c r="H3728" s="1011" t="s">
        <v>102</v>
      </c>
      <c r="I3728" s="1011" t="s">
        <v>1595</v>
      </c>
      <c r="J3728" s="1011" t="s">
        <v>1596</v>
      </c>
      <c r="K3728" s="1011" t="s">
        <v>1329</v>
      </c>
      <c r="L3728" s="1011" t="s">
        <v>47</v>
      </c>
      <c r="M3728" s="1011" t="s">
        <v>198</v>
      </c>
      <c r="N3728" s="1011">
        <v>5</v>
      </c>
      <c r="O3728" s="1011">
        <v>0</v>
      </c>
      <c r="P3728" s="1011">
        <v>75</v>
      </c>
      <c r="Q3728" s="1011">
        <v>81.760000000000005</v>
      </c>
      <c r="R3728" s="1011">
        <v>13.76</v>
      </c>
      <c r="S3728" s="1011">
        <v>0.78158828999999996</v>
      </c>
      <c r="T3728" s="1011">
        <v>0</v>
      </c>
      <c r="U3728" s="1011">
        <v>0</v>
      </c>
      <c r="V3728" s="1011">
        <v>13.76</v>
      </c>
      <c r="W3728" s="1011" t="s">
        <v>1597</v>
      </c>
      <c r="X3728" s="1011" t="s">
        <v>1331</v>
      </c>
      <c r="Y3728" s="1011" t="s">
        <v>2422</v>
      </c>
      <c r="AA3728" s="1011" t="s">
        <v>2423</v>
      </c>
      <c r="AB3728" s="1011" t="s">
        <v>140</v>
      </c>
    </row>
    <row r="3729" spans="1:28" x14ac:dyDescent="0.25">
      <c r="A3729" s="1011">
        <v>44159820</v>
      </c>
      <c r="B3729" s="1011" t="s">
        <v>1629</v>
      </c>
      <c r="C3729" s="1011" t="s">
        <v>1326</v>
      </c>
      <c r="D3729" s="1011" t="s">
        <v>1</v>
      </c>
      <c r="E3729" s="1011" t="s">
        <v>135</v>
      </c>
      <c r="F3729" s="1011" t="s">
        <v>14</v>
      </c>
      <c r="G3729" s="1011" t="s">
        <v>14</v>
      </c>
      <c r="H3729" s="1011" t="s">
        <v>101</v>
      </c>
      <c r="I3729" s="1011" t="s">
        <v>1630</v>
      </c>
      <c r="J3729" s="1011" t="s">
        <v>1416</v>
      </c>
      <c r="K3729" s="1011" t="s">
        <v>1329</v>
      </c>
      <c r="L3729" s="1011" t="s">
        <v>47</v>
      </c>
      <c r="M3729" s="1011" t="s">
        <v>198</v>
      </c>
      <c r="N3729" s="1011">
        <v>11</v>
      </c>
      <c r="O3729" s="1011">
        <v>11</v>
      </c>
      <c r="P3729" s="1011">
        <v>385.25</v>
      </c>
      <c r="Q3729" s="1011">
        <v>288.38</v>
      </c>
      <c r="R3729" s="1011">
        <v>42.59</v>
      </c>
      <c r="S3729" s="1011">
        <v>71.939049969999999</v>
      </c>
      <c r="T3729" s="1011">
        <v>0</v>
      </c>
      <c r="U3729" s="1011">
        <v>0</v>
      </c>
      <c r="V3729" s="1011">
        <v>42.59</v>
      </c>
      <c r="W3729" s="1011" t="s">
        <v>1397</v>
      </c>
      <c r="X3729" s="1011" t="s">
        <v>1331</v>
      </c>
      <c r="Y3729" s="1011" t="s">
        <v>1631</v>
      </c>
      <c r="AA3729" s="1011" t="s">
        <v>1632</v>
      </c>
      <c r="AB3729" s="1011" t="s">
        <v>140</v>
      </c>
    </row>
    <row r="3730" spans="1:28" x14ac:dyDescent="0.25">
      <c r="A3730" s="1011">
        <v>74055294</v>
      </c>
      <c r="B3730" s="1011" t="s">
        <v>1640</v>
      </c>
      <c r="C3730" s="1011" t="s">
        <v>1326</v>
      </c>
      <c r="D3730" s="1011" t="s">
        <v>1</v>
      </c>
      <c r="E3730" s="1011" t="s">
        <v>135</v>
      </c>
      <c r="F3730" s="1011" t="s">
        <v>36</v>
      </c>
      <c r="G3730" s="1011" t="s">
        <v>36</v>
      </c>
      <c r="H3730" s="1011" t="s">
        <v>1394</v>
      </c>
      <c r="I3730" s="1011" t="s">
        <v>1641</v>
      </c>
      <c r="J3730" s="1011" t="s">
        <v>1642</v>
      </c>
      <c r="K3730" s="1011" t="s">
        <v>1329</v>
      </c>
      <c r="L3730" s="1011" t="s">
        <v>47</v>
      </c>
      <c r="M3730" s="1011" t="s">
        <v>198</v>
      </c>
      <c r="N3730" s="1011">
        <v>0</v>
      </c>
      <c r="O3730" s="1011">
        <v>0</v>
      </c>
      <c r="P3730" s="1011">
        <v>0</v>
      </c>
      <c r="Q3730" s="1011">
        <v>0</v>
      </c>
      <c r="R3730" s="1011">
        <v>0</v>
      </c>
      <c r="S3730" s="1011">
        <v>0</v>
      </c>
      <c r="T3730" s="1011">
        <v>0</v>
      </c>
      <c r="U3730" s="1011">
        <v>0</v>
      </c>
      <c r="V3730" s="1011">
        <v>0</v>
      </c>
      <c r="W3730" s="1011" t="s">
        <v>1643</v>
      </c>
      <c r="X3730" s="1011" t="s">
        <v>1331</v>
      </c>
      <c r="Y3730" s="1011" t="s">
        <v>1644</v>
      </c>
      <c r="AA3730" s="1011" t="s">
        <v>1645</v>
      </c>
      <c r="AB3730" s="1011" t="s">
        <v>140</v>
      </c>
    </row>
    <row r="3731" spans="1:28" x14ac:dyDescent="0.25">
      <c r="A3731" s="1011">
        <v>44246809</v>
      </c>
      <c r="B3731" s="1011" t="s">
        <v>1918</v>
      </c>
      <c r="C3731" s="1011" t="s">
        <v>1326</v>
      </c>
      <c r="D3731" s="1011" t="s">
        <v>1</v>
      </c>
      <c r="E3731" s="1011" t="s">
        <v>135</v>
      </c>
      <c r="F3731" s="1011" t="s">
        <v>11</v>
      </c>
      <c r="G3731" s="1011" t="s">
        <v>11</v>
      </c>
      <c r="H3731" s="1011" t="s">
        <v>91</v>
      </c>
      <c r="I3731" s="1011" t="s">
        <v>1919</v>
      </c>
      <c r="J3731" s="1011" t="s">
        <v>1868</v>
      </c>
      <c r="K3731" s="1011" t="s">
        <v>1329</v>
      </c>
      <c r="L3731" s="1011" t="s">
        <v>47</v>
      </c>
      <c r="M3731" s="1011" t="s">
        <v>198</v>
      </c>
      <c r="N3731" s="1011">
        <v>23</v>
      </c>
      <c r="O3731" s="1011">
        <v>19</v>
      </c>
      <c r="P3731" s="1011">
        <v>239.3</v>
      </c>
      <c r="Q3731" s="1011">
        <v>1324.23</v>
      </c>
      <c r="R3731" s="1011">
        <v>104.79</v>
      </c>
      <c r="S3731" s="1011">
        <v>138.35319140999999</v>
      </c>
      <c r="T3731" s="1011">
        <v>0</v>
      </c>
      <c r="U3731" s="1011">
        <v>0</v>
      </c>
      <c r="V3731" s="1011">
        <v>104.79</v>
      </c>
      <c r="W3731" s="1011" t="s">
        <v>1869</v>
      </c>
      <c r="X3731" s="1011" t="s">
        <v>1331</v>
      </c>
      <c r="Y3731" s="1011" t="s">
        <v>1920</v>
      </c>
      <c r="AA3731" s="1011" t="s">
        <v>1921</v>
      </c>
      <c r="AB3731" s="1011" t="s">
        <v>140</v>
      </c>
    </row>
    <row r="3732" spans="1:28" x14ac:dyDescent="0.25">
      <c r="A3732" s="1011">
        <v>34092536</v>
      </c>
      <c r="B3732" s="1011" t="s">
        <v>2194</v>
      </c>
      <c r="C3732" s="1011" t="s">
        <v>1326</v>
      </c>
      <c r="D3732" s="1011" t="s">
        <v>1</v>
      </c>
      <c r="E3732" s="1011" t="s">
        <v>135</v>
      </c>
      <c r="F3732" s="1011" t="s">
        <v>0</v>
      </c>
      <c r="G3732" s="1011" t="s">
        <v>0</v>
      </c>
      <c r="H3732" s="1011" t="s">
        <v>105</v>
      </c>
      <c r="I3732" s="1011" t="s">
        <v>2195</v>
      </c>
      <c r="J3732" s="1011" t="s">
        <v>1354</v>
      </c>
      <c r="K3732" s="1011" t="s">
        <v>1329</v>
      </c>
      <c r="L3732" s="1011" t="s">
        <v>47</v>
      </c>
      <c r="M3732" s="1011" t="s">
        <v>198</v>
      </c>
      <c r="N3732" s="1011">
        <v>5</v>
      </c>
      <c r="O3732" s="1011">
        <v>0</v>
      </c>
      <c r="P3732" s="1011">
        <v>63.75</v>
      </c>
      <c r="Q3732" s="1011">
        <v>429.19</v>
      </c>
      <c r="R3732" s="1011">
        <v>107.49111308000001</v>
      </c>
      <c r="S3732" s="1011">
        <v>23.434355199999999</v>
      </c>
      <c r="T3732" s="1011">
        <v>1.11308E-3</v>
      </c>
      <c r="U3732" s="1011">
        <v>0</v>
      </c>
      <c r="V3732" s="1011">
        <v>107.49</v>
      </c>
      <c r="W3732" s="1011" t="s">
        <v>1355</v>
      </c>
      <c r="X3732" s="1011" t="s">
        <v>1331</v>
      </c>
      <c r="Y3732" s="1011" t="s">
        <v>2196</v>
      </c>
      <c r="Z3732" s="1011" t="s">
        <v>2197</v>
      </c>
      <c r="AA3732" s="1011" t="s">
        <v>2198</v>
      </c>
      <c r="AB3732" s="1011" t="s">
        <v>140</v>
      </c>
    </row>
    <row r="3733" spans="1:28" x14ac:dyDescent="0.25">
      <c r="A3733" s="1011">
        <v>3756327</v>
      </c>
      <c r="B3733" s="1011" t="s">
        <v>2348</v>
      </c>
      <c r="C3733" s="1011" t="s">
        <v>1326</v>
      </c>
      <c r="D3733" s="1011" t="s">
        <v>1</v>
      </c>
      <c r="E3733" s="1011" t="s">
        <v>135</v>
      </c>
      <c r="F3733" s="1011" t="s">
        <v>14</v>
      </c>
      <c r="G3733" s="1011" t="s">
        <v>14</v>
      </c>
      <c r="H3733" s="1011" t="s">
        <v>101</v>
      </c>
      <c r="I3733" s="1011" t="s">
        <v>1879</v>
      </c>
      <c r="J3733" s="1011" t="s">
        <v>1880</v>
      </c>
      <c r="K3733" s="1011" t="s">
        <v>1329</v>
      </c>
      <c r="L3733" s="1011" t="s">
        <v>47</v>
      </c>
      <c r="M3733" s="1011" t="s">
        <v>198</v>
      </c>
      <c r="N3733" s="1011">
        <v>5</v>
      </c>
      <c r="O3733" s="1011">
        <v>5</v>
      </c>
      <c r="P3733" s="1011">
        <v>207</v>
      </c>
      <c r="Q3733" s="1011">
        <v>192.49</v>
      </c>
      <c r="R3733" s="1011">
        <v>41.54</v>
      </c>
      <c r="S3733" s="1011">
        <v>27.880912800000001</v>
      </c>
      <c r="T3733" s="1011">
        <v>0</v>
      </c>
      <c r="U3733" s="1011">
        <v>0</v>
      </c>
      <c r="V3733" s="1011">
        <v>41.54</v>
      </c>
      <c r="W3733" s="1011" t="s">
        <v>1881</v>
      </c>
      <c r="X3733" s="1011" t="s">
        <v>1331</v>
      </c>
      <c r="Y3733" s="1011" t="s">
        <v>2349</v>
      </c>
      <c r="AA3733" s="1011" t="s">
        <v>2350</v>
      </c>
      <c r="AB3733" s="1011" t="s">
        <v>140</v>
      </c>
    </row>
    <row r="3734" spans="1:28" x14ac:dyDescent="0.25">
      <c r="A3734" s="1011">
        <v>23787096</v>
      </c>
      <c r="B3734" s="1011" t="s">
        <v>1792</v>
      </c>
      <c r="C3734" s="1011" t="s">
        <v>1326</v>
      </c>
      <c r="D3734" s="1011" t="s">
        <v>1</v>
      </c>
      <c r="E3734" s="1011" t="s">
        <v>135</v>
      </c>
      <c r="F3734" s="1011" t="s">
        <v>20</v>
      </c>
      <c r="G3734" s="1011" t="s">
        <v>20</v>
      </c>
      <c r="H3734" s="1011" t="s">
        <v>91</v>
      </c>
      <c r="I3734" s="1011" t="s">
        <v>1793</v>
      </c>
      <c r="J3734" s="1011" t="s">
        <v>1794</v>
      </c>
      <c r="K3734" s="1011" t="s">
        <v>1329</v>
      </c>
      <c r="L3734" s="1011" t="s">
        <v>47</v>
      </c>
      <c r="M3734" s="1011" t="s">
        <v>198</v>
      </c>
      <c r="N3734" s="1011">
        <v>14</v>
      </c>
      <c r="O3734" s="1011">
        <v>1</v>
      </c>
      <c r="P3734" s="1011">
        <v>1055.67</v>
      </c>
      <c r="Q3734" s="1011">
        <v>1662.66</v>
      </c>
      <c r="R3734" s="1011">
        <v>164.01</v>
      </c>
      <c r="S3734" s="1011">
        <v>80.359856250000007</v>
      </c>
      <c r="T3734" s="1011">
        <v>0</v>
      </c>
      <c r="U3734" s="1011">
        <v>0</v>
      </c>
      <c r="V3734" s="1011">
        <v>164.01</v>
      </c>
      <c r="W3734" s="1011" t="s">
        <v>1795</v>
      </c>
      <c r="X3734" s="1011" t="s">
        <v>1331</v>
      </c>
      <c r="Y3734" s="1011" t="s">
        <v>1796</v>
      </c>
      <c r="AA3734" s="1011" t="s">
        <v>1797</v>
      </c>
      <c r="AB3734" s="1011" t="s">
        <v>140</v>
      </c>
    </row>
    <row r="3735" spans="1:28" x14ac:dyDescent="0.25">
      <c r="A3735" s="1011">
        <v>33952011</v>
      </c>
      <c r="B3735" s="1011" t="s">
        <v>1725</v>
      </c>
      <c r="C3735" s="1011" t="s">
        <v>1326</v>
      </c>
      <c r="D3735" s="1011" t="s">
        <v>113</v>
      </c>
      <c r="E3735" s="1011" t="s">
        <v>135</v>
      </c>
      <c r="F3735" s="1011" t="s">
        <v>267</v>
      </c>
      <c r="G3735" s="1011" t="s">
        <v>1687</v>
      </c>
      <c r="H3735" s="1011" t="s">
        <v>529</v>
      </c>
      <c r="I3735" s="1011" t="s">
        <v>1726</v>
      </c>
      <c r="J3735" s="1011" t="s">
        <v>1727</v>
      </c>
      <c r="K3735" s="1011" t="s">
        <v>1329</v>
      </c>
      <c r="L3735" s="1011" t="s">
        <v>47</v>
      </c>
      <c r="M3735" s="1011" t="s">
        <v>198</v>
      </c>
      <c r="N3735" s="1011">
        <v>1</v>
      </c>
      <c r="O3735" s="1011">
        <v>1</v>
      </c>
      <c r="P3735" s="1011">
        <v>15.12</v>
      </c>
      <c r="Q3735" s="1011">
        <v>188.7</v>
      </c>
      <c r="R3735" s="1011">
        <v>14.08</v>
      </c>
      <c r="S3735" s="1011">
        <v>12.096</v>
      </c>
      <c r="T3735" s="1011">
        <v>0</v>
      </c>
      <c r="U3735" s="1011">
        <v>0</v>
      </c>
      <c r="V3735" s="1011">
        <v>14.08</v>
      </c>
      <c r="W3735" s="1011" t="s">
        <v>1728</v>
      </c>
      <c r="X3735" s="1011" t="s">
        <v>1331</v>
      </c>
      <c r="Y3735" s="1011" t="s">
        <v>1729</v>
      </c>
      <c r="AA3735" s="1011" t="s">
        <v>1730</v>
      </c>
      <c r="AB3735" s="1011" t="s">
        <v>140</v>
      </c>
    </row>
    <row r="3736" spans="1:28" x14ac:dyDescent="0.25">
      <c r="A3736" s="1011">
        <v>23757669</v>
      </c>
      <c r="B3736" s="1011" t="s">
        <v>2144</v>
      </c>
      <c r="C3736" s="1011" t="s">
        <v>1326</v>
      </c>
      <c r="D3736" s="1011" t="s">
        <v>1</v>
      </c>
      <c r="E3736" s="1011" t="s">
        <v>135</v>
      </c>
      <c r="F3736" s="1011" t="s">
        <v>0</v>
      </c>
      <c r="G3736" s="1011" t="s">
        <v>0</v>
      </c>
      <c r="H3736" s="1011" t="s">
        <v>89</v>
      </c>
      <c r="I3736" s="1011" t="s">
        <v>1327</v>
      </c>
      <c r="J3736" s="1011" t="s">
        <v>1328</v>
      </c>
      <c r="K3736" s="1011" t="s">
        <v>1329</v>
      </c>
      <c r="L3736" s="1011" t="s">
        <v>47</v>
      </c>
      <c r="M3736" s="1011" t="s">
        <v>198</v>
      </c>
      <c r="N3736" s="1011">
        <v>7</v>
      </c>
      <c r="O3736" s="1011">
        <v>0</v>
      </c>
      <c r="P3736" s="1011">
        <v>97.04</v>
      </c>
      <c r="Q3736" s="1011">
        <v>331.52</v>
      </c>
      <c r="R3736" s="1011">
        <v>44.255041030000001</v>
      </c>
      <c r="S3736" s="1011">
        <v>12.7350665</v>
      </c>
      <c r="T3736" s="1011">
        <v>5.0410300000000002E-3</v>
      </c>
      <c r="U3736" s="1011">
        <v>0</v>
      </c>
      <c r="V3736" s="1011">
        <v>44.25</v>
      </c>
      <c r="W3736" s="1011" t="s">
        <v>1330</v>
      </c>
      <c r="X3736" s="1011" t="s">
        <v>1331</v>
      </c>
      <c r="Y3736" s="1011" t="s">
        <v>2145</v>
      </c>
      <c r="AA3736" s="1011" t="s">
        <v>2146</v>
      </c>
      <c r="AB3736" s="1011" t="s">
        <v>140</v>
      </c>
    </row>
    <row r="3737" spans="1:28" x14ac:dyDescent="0.25">
      <c r="A3737" s="1011">
        <v>43922541</v>
      </c>
      <c r="B3737" s="1011" t="s">
        <v>2538</v>
      </c>
      <c r="C3737" s="1011" t="s">
        <v>1326</v>
      </c>
      <c r="D3737" s="1011" t="s">
        <v>1</v>
      </c>
      <c r="E3737" s="1011" t="s">
        <v>135</v>
      </c>
      <c r="F3737" s="1011" t="s">
        <v>35</v>
      </c>
      <c r="G3737" s="1011" t="s">
        <v>35</v>
      </c>
      <c r="H3737" s="1011" t="s">
        <v>99</v>
      </c>
      <c r="I3737" s="1011" t="s">
        <v>1498</v>
      </c>
      <c r="J3737" s="1011" t="s">
        <v>1499</v>
      </c>
      <c r="K3737" s="1011" t="s">
        <v>1329</v>
      </c>
      <c r="L3737" s="1011" t="s">
        <v>47</v>
      </c>
      <c r="M3737" s="1011" t="s">
        <v>198</v>
      </c>
      <c r="N3737" s="1011">
        <v>1</v>
      </c>
      <c r="O3737" s="1011">
        <v>1</v>
      </c>
      <c r="P3737" s="1011">
        <v>30</v>
      </c>
      <c r="Q3737" s="1011">
        <v>42.67</v>
      </c>
      <c r="R3737" s="1011">
        <v>5.33</v>
      </c>
      <c r="S3737" s="1011">
        <v>9.2419830899999997</v>
      </c>
      <c r="T3737" s="1011">
        <v>0</v>
      </c>
      <c r="U3737" s="1011">
        <v>0</v>
      </c>
      <c r="V3737" s="1011">
        <v>5.33</v>
      </c>
      <c r="W3737" s="1011" t="s">
        <v>1361</v>
      </c>
      <c r="X3737" s="1011" t="s">
        <v>1331</v>
      </c>
      <c r="Y3737" s="1011" t="s">
        <v>2539</v>
      </c>
      <c r="AA3737" s="1011" t="s">
        <v>2540</v>
      </c>
      <c r="AB3737" s="1011" t="s">
        <v>140</v>
      </c>
    </row>
    <row r="3738" spans="1:28" x14ac:dyDescent="0.25">
      <c r="A3738" s="1011">
        <v>14268007</v>
      </c>
      <c r="B3738" s="1011" t="s">
        <v>1568</v>
      </c>
      <c r="C3738" s="1011" t="s">
        <v>1326</v>
      </c>
      <c r="D3738" s="1011" t="s">
        <v>1</v>
      </c>
      <c r="E3738" s="1011" t="s">
        <v>135</v>
      </c>
      <c r="F3738" s="1011" t="s">
        <v>20</v>
      </c>
      <c r="G3738" s="1011" t="s">
        <v>20</v>
      </c>
      <c r="H3738" s="1011" t="s">
        <v>96</v>
      </c>
      <c r="I3738" s="1011" t="s">
        <v>1569</v>
      </c>
      <c r="J3738" s="1011" t="s">
        <v>1416</v>
      </c>
      <c r="K3738" s="1011" t="s">
        <v>1329</v>
      </c>
      <c r="L3738" s="1011" t="s">
        <v>47</v>
      </c>
      <c r="M3738" s="1011" t="s">
        <v>198</v>
      </c>
      <c r="N3738" s="1011">
        <v>2</v>
      </c>
      <c r="O3738" s="1011">
        <v>0</v>
      </c>
      <c r="P3738" s="1011">
        <v>22</v>
      </c>
      <c r="Q3738" s="1011">
        <v>42.96</v>
      </c>
      <c r="R3738" s="1011">
        <v>6.96</v>
      </c>
      <c r="S3738" s="1011">
        <v>0</v>
      </c>
      <c r="T3738" s="1011">
        <v>0</v>
      </c>
      <c r="U3738" s="1011">
        <v>0</v>
      </c>
      <c r="V3738" s="1011">
        <v>6.96</v>
      </c>
      <c r="W3738" s="1011" t="s">
        <v>1397</v>
      </c>
      <c r="X3738" s="1011" t="s">
        <v>1331</v>
      </c>
      <c r="Y3738" s="1011" t="s">
        <v>1570</v>
      </c>
      <c r="AA3738" s="1011" t="s">
        <v>1571</v>
      </c>
      <c r="AB3738" s="1011" t="s">
        <v>140</v>
      </c>
    </row>
    <row r="3739" spans="1:28" x14ac:dyDescent="0.25">
      <c r="A3739" s="1011">
        <v>54173505</v>
      </c>
      <c r="B3739" s="1011" t="s">
        <v>2164</v>
      </c>
      <c r="C3739" s="1011" t="s">
        <v>1326</v>
      </c>
      <c r="D3739" s="1011" t="s">
        <v>1</v>
      </c>
      <c r="E3739" s="1011" t="s">
        <v>135</v>
      </c>
      <c r="F3739" s="1011" t="s">
        <v>14</v>
      </c>
      <c r="G3739" s="1011" t="s">
        <v>14</v>
      </c>
      <c r="H3739" s="1011" t="s">
        <v>86</v>
      </c>
      <c r="I3739" s="1011" t="s">
        <v>2165</v>
      </c>
      <c r="J3739" s="1011" t="s">
        <v>1874</v>
      </c>
      <c r="K3739" s="1011" t="s">
        <v>1329</v>
      </c>
      <c r="L3739" s="1011" t="s">
        <v>47</v>
      </c>
      <c r="M3739" s="1011" t="s">
        <v>198</v>
      </c>
      <c r="N3739" s="1011">
        <v>0.5</v>
      </c>
      <c r="O3739" s="1011">
        <v>0</v>
      </c>
      <c r="P3739" s="1011">
        <v>11</v>
      </c>
      <c r="Q3739" s="1011">
        <v>17.62</v>
      </c>
      <c r="R3739" s="1011">
        <v>3.01</v>
      </c>
      <c r="S3739" s="1011">
        <v>2.42</v>
      </c>
      <c r="T3739" s="1011">
        <v>0</v>
      </c>
      <c r="U3739" s="1011">
        <v>0</v>
      </c>
      <c r="V3739" s="1011">
        <v>3.01</v>
      </c>
      <c r="W3739" s="1011" t="s">
        <v>1875</v>
      </c>
      <c r="X3739" s="1011" t="s">
        <v>1331</v>
      </c>
      <c r="Y3739" s="1011" t="s">
        <v>2166</v>
      </c>
      <c r="AA3739" s="1011" t="s">
        <v>2167</v>
      </c>
      <c r="AB3739" s="1011" t="s">
        <v>140</v>
      </c>
    </row>
    <row r="3740" spans="1:28" x14ac:dyDescent="0.25">
      <c r="A3740" s="1011">
        <v>84165521</v>
      </c>
      <c r="B3740" s="1011" t="s">
        <v>1958</v>
      </c>
      <c r="C3740" s="1011" t="s">
        <v>1326</v>
      </c>
      <c r="D3740" s="1011" t="s">
        <v>1</v>
      </c>
      <c r="E3740" s="1011" t="s">
        <v>135</v>
      </c>
      <c r="F3740" s="1011" t="s">
        <v>20</v>
      </c>
      <c r="G3740" s="1011" t="s">
        <v>20</v>
      </c>
      <c r="H3740" s="1011" t="s">
        <v>101</v>
      </c>
      <c r="I3740" s="1011" t="s">
        <v>1327</v>
      </c>
      <c r="J3740" s="1011" t="s">
        <v>1328</v>
      </c>
      <c r="K3740" s="1011" t="s">
        <v>1329</v>
      </c>
      <c r="L3740" s="1011" t="s">
        <v>47</v>
      </c>
      <c r="M3740" s="1011" t="s">
        <v>198</v>
      </c>
      <c r="N3740" s="1011">
        <v>845.5</v>
      </c>
      <c r="O3740" s="1011">
        <v>726.5</v>
      </c>
      <c r="P3740" s="1011">
        <v>32726.75</v>
      </c>
      <c r="Q3740" s="1011">
        <v>16753.12</v>
      </c>
      <c r="R3740" s="1011">
        <v>-1582.18</v>
      </c>
      <c r="S3740" s="1011">
        <v>3261.7038251600002</v>
      </c>
      <c r="T3740" s="1011">
        <v>0</v>
      </c>
      <c r="U3740" s="1011">
        <v>3445.35</v>
      </c>
      <c r="V3740" s="1011">
        <v>1863.17</v>
      </c>
      <c r="W3740" s="1011" t="s">
        <v>1330</v>
      </c>
      <c r="X3740" s="1011" t="s">
        <v>1331</v>
      </c>
      <c r="Y3740" s="1011" t="s">
        <v>1959</v>
      </c>
      <c r="AA3740" s="1011" t="s">
        <v>1921</v>
      </c>
      <c r="AB3740" s="1011" t="s">
        <v>140</v>
      </c>
    </row>
    <row r="3741" spans="1:28" x14ac:dyDescent="0.25">
      <c r="A3741" s="1011">
        <v>53767018</v>
      </c>
      <c r="B3741" s="1011" t="s">
        <v>1514</v>
      </c>
      <c r="C3741" s="1011" t="s">
        <v>1326</v>
      </c>
      <c r="D3741" s="1011" t="s">
        <v>1</v>
      </c>
      <c r="E3741" s="1011" t="s">
        <v>135</v>
      </c>
      <c r="F3741" s="1011" t="s">
        <v>6</v>
      </c>
      <c r="G3741" s="1011" t="s">
        <v>6</v>
      </c>
      <c r="H3741" s="1011" t="s">
        <v>89</v>
      </c>
      <c r="I3741" s="1011" t="s">
        <v>1515</v>
      </c>
      <c r="J3741" s="1011" t="s">
        <v>1516</v>
      </c>
      <c r="K3741" s="1011" t="s">
        <v>1329</v>
      </c>
      <c r="L3741" s="1011" t="s">
        <v>47</v>
      </c>
      <c r="M3741" s="1011" t="s">
        <v>198</v>
      </c>
      <c r="N3741" s="1011">
        <v>39</v>
      </c>
      <c r="O3741" s="1011">
        <v>0</v>
      </c>
      <c r="P3741" s="1011">
        <v>468</v>
      </c>
      <c r="Q3741" s="1011">
        <v>1277.21</v>
      </c>
      <c r="R3741" s="1011">
        <v>334.49</v>
      </c>
      <c r="S3741" s="1011">
        <v>92.888053110000001</v>
      </c>
      <c r="T3741" s="1011">
        <v>0</v>
      </c>
      <c r="U3741" s="1011">
        <v>0</v>
      </c>
      <c r="V3741" s="1011">
        <v>334.49</v>
      </c>
      <c r="W3741" s="1011" t="s">
        <v>1517</v>
      </c>
      <c r="X3741" s="1011" t="s">
        <v>1331</v>
      </c>
      <c r="Y3741" s="1011" t="s">
        <v>1518</v>
      </c>
      <c r="AA3741" s="1011" t="s">
        <v>1519</v>
      </c>
      <c r="AB3741" s="1011" t="s">
        <v>140</v>
      </c>
    </row>
    <row r="3742" spans="1:28" x14ac:dyDescent="0.25">
      <c r="A3742" s="1011">
        <v>84165521</v>
      </c>
      <c r="B3742" s="1011" t="s">
        <v>1958</v>
      </c>
      <c r="C3742" s="1011" t="s">
        <v>1326</v>
      </c>
      <c r="D3742" s="1011" t="s">
        <v>1</v>
      </c>
      <c r="E3742" s="1011" t="s">
        <v>135</v>
      </c>
      <c r="F3742" s="1011" t="s">
        <v>20</v>
      </c>
      <c r="G3742" s="1011" t="s">
        <v>20</v>
      </c>
      <c r="H3742" s="1011" t="s">
        <v>92</v>
      </c>
      <c r="I3742" s="1011" t="s">
        <v>1327</v>
      </c>
      <c r="J3742" s="1011" t="s">
        <v>1328</v>
      </c>
      <c r="K3742" s="1011" t="s">
        <v>1329</v>
      </c>
      <c r="L3742" s="1011" t="s">
        <v>47</v>
      </c>
      <c r="M3742" s="1011" t="s">
        <v>198</v>
      </c>
      <c r="N3742" s="1011">
        <v>574</v>
      </c>
      <c r="O3742" s="1011">
        <v>572</v>
      </c>
      <c r="P3742" s="1011">
        <v>19832.07</v>
      </c>
      <c r="Q3742" s="1011">
        <v>15833.8</v>
      </c>
      <c r="R3742" s="1011">
        <v>1325.99</v>
      </c>
      <c r="S3742" s="1011">
        <v>2530.9676456299999</v>
      </c>
      <c r="T3742" s="1011">
        <v>0</v>
      </c>
      <c r="U3742" s="1011">
        <v>0</v>
      </c>
      <c r="V3742" s="1011">
        <v>1325.99</v>
      </c>
      <c r="W3742" s="1011" t="s">
        <v>1330</v>
      </c>
      <c r="X3742" s="1011" t="s">
        <v>1331</v>
      </c>
      <c r="Y3742" s="1011" t="s">
        <v>1959</v>
      </c>
      <c r="AA3742" s="1011" t="s">
        <v>1921</v>
      </c>
      <c r="AB3742" s="1011" t="s">
        <v>140</v>
      </c>
    </row>
    <row r="3743" spans="1:28" x14ac:dyDescent="0.25">
      <c r="A3743" s="1011">
        <v>14077846</v>
      </c>
      <c r="B3743" s="1011" t="s">
        <v>2078</v>
      </c>
      <c r="C3743" s="1011" t="s">
        <v>1326</v>
      </c>
      <c r="D3743" s="1011" t="s">
        <v>1</v>
      </c>
      <c r="E3743" s="1011" t="s">
        <v>135</v>
      </c>
      <c r="F3743" s="1011" t="s">
        <v>9</v>
      </c>
      <c r="G3743" s="1011" t="s">
        <v>9</v>
      </c>
      <c r="H3743" s="1011" t="s">
        <v>93</v>
      </c>
      <c r="I3743" s="1011" t="s">
        <v>2079</v>
      </c>
      <c r="J3743" s="1011" t="s">
        <v>1463</v>
      </c>
      <c r="K3743" s="1011" t="s">
        <v>1329</v>
      </c>
      <c r="L3743" s="1011" t="s">
        <v>47</v>
      </c>
      <c r="M3743" s="1011" t="s">
        <v>198</v>
      </c>
      <c r="N3743" s="1011">
        <v>143.75</v>
      </c>
      <c r="O3743" s="1011">
        <v>107.75</v>
      </c>
      <c r="P3743" s="1011">
        <v>1385.82</v>
      </c>
      <c r="Q3743" s="1011">
        <v>3513.71</v>
      </c>
      <c r="R3743" s="1011">
        <v>353.05</v>
      </c>
      <c r="S3743" s="1011">
        <v>631.72534342999995</v>
      </c>
      <c r="T3743" s="1011">
        <v>0</v>
      </c>
      <c r="U3743" s="1011">
        <v>0</v>
      </c>
      <c r="V3743" s="1011">
        <v>353.05</v>
      </c>
      <c r="W3743" s="1011" t="s">
        <v>1464</v>
      </c>
      <c r="X3743" s="1011" t="s">
        <v>1331</v>
      </c>
      <c r="Y3743" s="1011" t="s">
        <v>2080</v>
      </c>
      <c r="AA3743" s="1011" t="s">
        <v>2081</v>
      </c>
      <c r="AB3743" s="1011" t="s">
        <v>140</v>
      </c>
    </row>
    <row r="3744" spans="1:28" x14ac:dyDescent="0.25">
      <c r="A3744" s="1011">
        <v>43990860</v>
      </c>
      <c r="B3744" s="1011" t="s">
        <v>2399</v>
      </c>
      <c r="C3744" s="1011" t="s">
        <v>1326</v>
      </c>
      <c r="D3744" s="1011" t="s">
        <v>1</v>
      </c>
      <c r="E3744" s="1011" t="s">
        <v>135</v>
      </c>
      <c r="F3744" s="1011" t="s">
        <v>20</v>
      </c>
      <c r="G3744" s="1011" t="s">
        <v>20</v>
      </c>
      <c r="H3744" s="1011" t="s">
        <v>98</v>
      </c>
      <c r="I3744" s="1011" t="s">
        <v>2113</v>
      </c>
      <c r="J3744" s="1011" t="s">
        <v>2114</v>
      </c>
      <c r="K3744" s="1011" t="s">
        <v>1329</v>
      </c>
      <c r="L3744" s="1011" t="s">
        <v>47</v>
      </c>
      <c r="M3744" s="1011" t="s">
        <v>198</v>
      </c>
      <c r="N3744" s="1011">
        <v>232.5</v>
      </c>
      <c r="O3744" s="1011">
        <v>224.5</v>
      </c>
      <c r="P3744" s="1011">
        <v>6103.36</v>
      </c>
      <c r="Q3744" s="1011">
        <v>4911.2</v>
      </c>
      <c r="R3744" s="1011">
        <v>786.19</v>
      </c>
      <c r="S3744" s="1011">
        <v>819.53962703000002</v>
      </c>
      <c r="T3744" s="1011">
        <v>0</v>
      </c>
      <c r="U3744" s="1011">
        <v>0</v>
      </c>
      <c r="V3744" s="1011">
        <v>786.19</v>
      </c>
      <c r="W3744" s="1011" t="s">
        <v>2115</v>
      </c>
      <c r="X3744" s="1011" t="s">
        <v>1331</v>
      </c>
      <c r="Y3744" s="1011" t="s">
        <v>2400</v>
      </c>
      <c r="AA3744" s="1011" t="s">
        <v>2401</v>
      </c>
      <c r="AB3744" s="1011" t="s">
        <v>140</v>
      </c>
    </row>
    <row r="3745" spans="1:28" x14ac:dyDescent="0.25">
      <c r="A3745" s="1011">
        <v>84150358</v>
      </c>
      <c r="B3745" s="1011" t="s">
        <v>1679</v>
      </c>
      <c r="C3745" s="1011" t="s">
        <v>1326</v>
      </c>
      <c r="D3745" s="1011" t="s">
        <v>1</v>
      </c>
      <c r="E3745" s="1011" t="s">
        <v>135</v>
      </c>
      <c r="F3745" s="1011" t="s">
        <v>36</v>
      </c>
      <c r="G3745" s="1011" t="s">
        <v>36</v>
      </c>
      <c r="H3745" s="1011" t="s">
        <v>99</v>
      </c>
      <c r="I3745" s="1011" t="s">
        <v>1680</v>
      </c>
      <c r="J3745" s="1011" t="s">
        <v>1396</v>
      </c>
      <c r="K3745" s="1011" t="s">
        <v>1329</v>
      </c>
      <c r="L3745" s="1011" t="s">
        <v>47</v>
      </c>
      <c r="M3745" s="1011" t="s">
        <v>198</v>
      </c>
      <c r="N3745" s="1011">
        <v>163</v>
      </c>
      <c r="O3745" s="1011">
        <v>71</v>
      </c>
      <c r="P3745" s="1011">
        <v>3531</v>
      </c>
      <c r="Q3745" s="1011">
        <v>5292.99</v>
      </c>
      <c r="R3745" s="1011">
        <v>718.8</v>
      </c>
      <c r="S3745" s="1011">
        <v>121.41634999999999</v>
      </c>
      <c r="T3745" s="1011">
        <v>0</v>
      </c>
      <c r="U3745" s="1011">
        <v>0</v>
      </c>
      <c r="V3745" s="1011">
        <v>718.8</v>
      </c>
      <c r="W3745" s="1011" t="s">
        <v>1397</v>
      </c>
      <c r="X3745" s="1011" t="s">
        <v>1331</v>
      </c>
      <c r="Y3745" s="1011" t="s">
        <v>1681</v>
      </c>
      <c r="AA3745" s="1011" t="s">
        <v>1682</v>
      </c>
      <c r="AB3745" s="1011" t="s">
        <v>140</v>
      </c>
    </row>
    <row r="3746" spans="1:28" x14ac:dyDescent="0.25">
      <c r="A3746" s="1011">
        <v>14270797</v>
      </c>
      <c r="B3746" s="1011" t="s">
        <v>2424</v>
      </c>
      <c r="C3746" s="1011" t="s">
        <v>1326</v>
      </c>
      <c r="D3746" s="1011" t="s">
        <v>1</v>
      </c>
      <c r="E3746" s="1011" t="s">
        <v>135</v>
      </c>
      <c r="F3746" s="1011" t="s">
        <v>34</v>
      </c>
      <c r="G3746" s="1011" t="s">
        <v>34</v>
      </c>
      <c r="H3746" s="1011" t="s">
        <v>97</v>
      </c>
      <c r="I3746" s="1011" t="s">
        <v>1462</v>
      </c>
      <c r="J3746" s="1011" t="s">
        <v>1463</v>
      </c>
      <c r="K3746" s="1011" t="s">
        <v>1329</v>
      </c>
      <c r="L3746" s="1011" t="s">
        <v>47</v>
      </c>
      <c r="M3746" s="1011" t="s">
        <v>198</v>
      </c>
      <c r="N3746" s="1011">
        <v>425.6669</v>
      </c>
      <c r="O3746" s="1011">
        <v>250.5</v>
      </c>
      <c r="P3746" s="1011">
        <v>11604.41</v>
      </c>
      <c r="Q3746" s="1011">
        <v>13798.57</v>
      </c>
      <c r="R3746" s="1011">
        <v>2367.35</v>
      </c>
      <c r="S3746" s="1011">
        <v>2586.34549195</v>
      </c>
      <c r="T3746" s="1011">
        <v>0</v>
      </c>
      <c r="U3746" s="1011">
        <v>0</v>
      </c>
      <c r="V3746" s="1011">
        <v>2367.35</v>
      </c>
      <c r="W3746" s="1011" t="s">
        <v>1464</v>
      </c>
      <c r="X3746" s="1011" t="s">
        <v>1331</v>
      </c>
      <c r="Y3746" s="1011" t="s">
        <v>2425</v>
      </c>
      <c r="AA3746" s="1011" t="s">
        <v>2081</v>
      </c>
      <c r="AB3746" s="1011" t="s">
        <v>140</v>
      </c>
    </row>
    <row r="3747" spans="1:28" x14ac:dyDescent="0.25">
      <c r="A3747" s="1011">
        <v>54122478</v>
      </c>
      <c r="B3747" s="1011" t="s">
        <v>1722</v>
      </c>
      <c r="C3747" s="1011" t="s">
        <v>1326</v>
      </c>
      <c r="D3747" s="1011" t="s">
        <v>1</v>
      </c>
      <c r="E3747" s="1011" t="s">
        <v>135</v>
      </c>
      <c r="F3747" s="1011" t="s">
        <v>34</v>
      </c>
      <c r="G3747" s="1011" t="s">
        <v>34</v>
      </c>
      <c r="H3747" s="1011" t="s">
        <v>91</v>
      </c>
      <c r="I3747" s="1011" t="s">
        <v>1662</v>
      </c>
      <c r="J3747" s="1011" t="s">
        <v>1663</v>
      </c>
      <c r="K3747" s="1011" t="s">
        <v>1329</v>
      </c>
      <c r="L3747" s="1011" t="s">
        <v>47</v>
      </c>
      <c r="M3747" s="1011" t="s">
        <v>198</v>
      </c>
      <c r="N3747" s="1011">
        <v>46</v>
      </c>
      <c r="O3747" s="1011">
        <v>29</v>
      </c>
      <c r="P3747" s="1011">
        <v>1202.6099999999999</v>
      </c>
      <c r="Q3747" s="1011">
        <v>3800.08</v>
      </c>
      <c r="R3747" s="1011">
        <v>847.47</v>
      </c>
      <c r="S3747" s="1011">
        <v>519.42697535000002</v>
      </c>
      <c r="T3747" s="1011">
        <v>0</v>
      </c>
      <c r="U3747" s="1011">
        <v>0</v>
      </c>
      <c r="V3747" s="1011">
        <v>847.47</v>
      </c>
      <c r="W3747" s="1011" t="s">
        <v>1664</v>
      </c>
      <c r="X3747" s="1011" t="s">
        <v>1331</v>
      </c>
      <c r="Y3747" s="1011" t="s">
        <v>1723</v>
      </c>
      <c r="AA3747" s="1011" t="s">
        <v>1724</v>
      </c>
      <c r="AB3747" s="1011" t="s">
        <v>140</v>
      </c>
    </row>
    <row r="3748" spans="1:28" x14ac:dyDescent="0.25">
      <c r="A3748" s="1011">
        <v>74253238</v>
      </c>
      <c r="B3748" s="1011" t="s">
        <v>2373</v>
      </c>
      <c r="C3748" s="1011" t="s">
        <v>1326</v>
      </c>
      <c r="D3748" s="1011" t="s">
        <v>1</v>
      </c>
      <c r="E3748" s="1011" t="s">
        <v>135</v>
      </c>
      <c r="F3748" s="1011" t="s">
        <v>69</v>
      </c>
      <c r="G3748" s="1011" t="s">
        <v>69</v>
      </c>
      <c r="H3748" s="1011" t="s">
        <v>92</v>
      </c>
      <c r="I3748" s="1011" t="s">
        <v>2374</v>
      </c>
      <c r="J3748" s="1011" t="s">
        <v>1328</v>
      </c>
      <c r="K3748" s="1011" t="s">
        <v>1329</v>
      </c>
      <c r="L3748" s="1011" t="s">
        <v>47</v>
      </c>
      <c r="M3748" s="1011" t="s">
        <v>198</v>
      </c>
      <c r="N3748" s="1011">
        <v>289</v>
      </c>
      <c r="O3748" s="1011">
        <v>261</v>
      </c>
      <c r="P3748" s="1011">
        <v>8728.2000000000007</v>
      </c>
      <c r="Q3748" s="1011">
        <v>6901.22</v>
      </c>
      <c r="R3748" s="1011">
        <v>692.91</v>
      </c>
      <c r="S3748" s="1011">
        <v>1027.48721593</v>
      </c>
      <c r="T3748" s="1011">
        <v>0</v>
      </c>
      <c r="U3748" s="1011">
        <v>0</v>
      </c>
      <c r="V3748" s="1011">
        <v>692.91</v>
      </c>
      <c r="W3748" s="1011" t="s">
        <v>1330</v>
      </c>
      <c r="X3748" s="1011" t="s">
        <v>1331</v>
      </c>
      <c r="Y3748" s="1011" t="s">
        <v>2375</v>
      </c>
      <c r="AA3748" s="1011" t="s">
        <v>2376</v>
      </c>
      <c r="AB3748" s="1011" t="s">
        <v>140</v>
      </c>
    </row>
    <row r="3749" spans="1:28" x14ac:dyDescent="0.25">
      <c r="A3749" s="1011">
        <v>4165502</v>
      </c>
      <c r="B3749" s="1011" t="s">
        <v>2369</v>
      </c>
      <c r="C3749" s="1011" t="s">
        <v>1326</v>
      </c>
      <c r="D3749" s="1011" t="s">
        <v>1</v>
      </c>
      <c r="E3749" s="1011" t="s">
        <v>135</v>
      </c>
      <c r="F3749" s="1011" t="s">
        <v>4</v>
      </c>
      <c r="G3749" s="1011" t="s">
        <v>4</v>
      </c>
      <c r="H3749" s="1011" t="s">
        <v>95</v>
      </c>
      <c r="I3749" s="1011" t="s">
        <v>2370</v>
      </c>
      <c r="J3749" s="1011" t="s">
        <v>1499</v>
      </c>
      <c r="K3749" s="1011" t="s">
        <v>1329</v>
      </c>
      <c r="L3749" s="1011" t="s">
        <v>47</v>
      </c>
      <c r="M3749" s="1011" t="s">
        <v>198</v>
      </c>
      <c r="N3749" s="1011">
        <v>889.33330000000001</v>
      </c>
      <c r="O3749" s="1011">
        <v>544</v>
      </c>
      <c r="P3749" s="1011">
        <v>7987.32</v>
      </c>
      <c r="Q3749" s="1011">
        <v>36637.120000000003</v>
      </c>
      <c r="R3749" s="1011">
        <v>635.19916799999999</v>
      </c>
      <c r="S3749" s="1011">
        <v>9699.7503293600003</v>
      </c>
      <c r="T3749" s="1011">
        <v>4.5891679999999999</v>
      </c>
      <c r="U3749" s="1011">
        <v>0</v>
      </c>
      <c r="V3749" s="1011">
        <v>636.61</v>
      </c>
      <c r="W3749" s="1011" t="s">
        <v>1361</v>
      </c>
      <c r="X3749" s="1011" t="s">
        <v>1331</v>
      </c>
      <c r="Y3749" s="1011" t="s">
        <v>2371</v>
      </c>
      <c r="AA3749" s="1011" t="s">
        <v>2372</v>
      </c>
      <c r="AB3749" s="1011" t="s">
        <v>140</v>
      </c>
    </row>
    <row r="3750" spans="1:28" x14ac:dyDescent="0.25">
      <c r="A3750" s="1011">
        <v>64042203</v>
      </c>
      <c r="B3750" s="1011" t="s">
        <v>1532</v>
      </c>
      <c r="C3750" s="1011" t="s">
        <v>1326</v>
      </c>
      <c r="D3750" s="1011" t="s">
        <v>1</v>
      </c>
      <c r="E3750" s="1011" t="s">
        <v>135</v>
      </c>
      <c r="F3750" s="1011" t="s">
        <v>20</v>
      </c>
      <c r="G3750" s="1011" t="s">
        <v>20</v>
      </c>
      <c r="H3750" s="1011" t="s">
        <v>92</v>
      </c>
      <c r="I3750" s="1011" t="s">
        <v>1533</v>
      </c>
      <c r="J3750" s="1011" t="s">
        <v>1534</v>
      </c>
      <c r="K3750" s="1011" t="s">
        <v>1329</v>
      </c>
      <c r="L3750" s="1011" t="s">
        <v>47</v>
      </c>
      <c r="M3750" s="1011" t="s">
        <v>198</v>
      </c>
      <c r="N3750" s="1011">
        <v>368</v>
      </c>
      <c r="O3750" s="1011">
        <v>362</v>
      </c>
      <c r="P3750" s="1011">
        <v>12721.84</v>
      </c>
      <c r="Q3750" s="1011">
        <v>7809.72</v>
      </c>
      <c r="R3750" s="1011">
        <v>-142.03</v>
      </c>
      <c r="S3750" s="1011">
        <v>1129.8079498699999</v>
      </c>
      <c r="T3750" s="1011">
        <v>0</v>
      </c>
      <c r="U3750" s="1011">
        <v>491.41</v>
      </c>
      <c r="V3750" s="1011">
        <v>349.38</v>
      </c>
      <c r="W3750" s="1011" t="s">
        <v>1535</v>
      </c>
      <c r="X3750" s="1011" t="s">
        <v>1331</v>
      </c>
      <c r="Y3750" s="1011" t="s">
        <v>1536</v>
      </c>
      <c r="AA3750" s="1011" t="s">
        <v>1537</v>
      </c>
      <c r="AB3750" s="1011" t="s">
        <v>140</v>
      </c>
    </row>
    <row r="3751" spans="1:28" x14ac:dyDescent="0.25">
      <c r="A3751" s="1011">
        <v>24166571</v>
      </c>
      <c r="B3751" s="1011" t="s">
        <v>2381</v>
      </c>
      <c r="C3751" s="1011" t="s">
        <v>1326</v>
      </c>
      <c r="D3751" s="1011" t="s">
        <v>1</v>
      </c>
      <c r="E3751" s="1011" t="s">
        <v>135</v>
      </c>
      <c r="F3751" s="1011" t="s">
        <v>0</v>
      </c>
      <c r="G3751" s="1011" t="s">
        <v>0</v>
      </c>
      <c r="H3751" s="1011" t="s">
        <v>102</v>
      </c>
      <c r="I3751" s="1011" t="s">
        <v>2382</v>
      </c>
      <c r="J3751" s="1011" t="s">
        <v>1499</v>
      </c>
      <c r="K3751" s="1011" t="s">
        <v>1329</v>
      </c>
      <c r="L3751" s="1011" t="s">
        <v>47</v>
      </c>
      <c r="M3751" s="1011" t="s">
        <v>198</v>
      </c>
      <c r="N3751" s="1011">
        <v>388.08339999999998</v>
      </c>
      <c r="O3751" s="1011">
        <v>138.08340000000001</v>
      </c>
      <c r="P3751" s="1011">
        <v>13810.72</v>
      </c>
      <c r="Q3751" s="1011">
        <v>23704.959999999999</v>
      </c>
      <c r="R3751" s="1011">
        <v>2603.1591418100002</v>
      </c>
      <c r="S3751" s="1011">
        <v>1421.1029090899999</v>
      </c>
      <c r="T3751" s="1011">
        <v>407.13914181000001</v>
      </c>
      <c r="U3751" s="1011">
        <v>0</v>
      </c>
      <c r="V3751" s="1011">
        <v>2506.56</v>
      </c>
      <c r="W3751" s="1011" t="s">
        <v>1361</v>
      </c>
      <c r="X3751" s="1011" t="s">
        <v>1331</v>
      </c>
      <c r="Y3751" s="1011" t="s">
        <v>2383</v>
      </c>
      <c r="AA3751" s="1011" t="s">
        <v>2384</v>
      </c>
      <c r="AB3751" s="1011" t="s">
        <v>140</v>
      </c>
    </row>
    <row r="3752" spans="1:28" x14ac:dyDescent="0.25">
      <c r="A3752" s="1011">
        <v>24166571</v>
      </c>
      <c r="B3752" s="1011" t="s">
        <v>2381</v>
      </c>
      <c r="C3752" s="1011" t="s">
        <v>1326</v>
      </c>
      <c r="D3752" s="1011" t="s">
        <v>1</v>
      </c>
      <c r="E3752" s="1011" t="s">
        <v>135</v>
      </c>
      <c r="F3752" s="1011" t="s">
        <v>0</v>
      </c>
      <c r="G3752" s="1011" t="s">
        <v>0</v>
      </c>
      <c r="H3752" s="1011" t="s">
        <v>90</v>
      </c>
      <c r="I3752" s="1011" t="s">
        <v>2382</v>
      </c>
      <c r="J3752" s="1011" t="s">
        <v>1499</v>
      </c>
      <c r="K3752" s="1011" t="s">
        <v>1329</v>
      </c>
      <c r="L3752" s="1011" t="s">
        <v>47</v>
      </c>
      <c r="M3752" s="1011" t="s">
        <v>198</v>
      </c>
      <c r="N3752" s="1011">
        <v>389</v>
      </c>
      <c r="O3752" s="1011">
        <v>376</v>
      </c>
      <c r="P3752" s="1011">
        <v>14713.68</v>
      </c>
      <c r="Q3752" s="1011">
        <v>26189.8</v>
      </c>
      <c r="R3752" s="1011">
        <v>3658.28</v>
      </c>
      <c r="S3752" s="1011">
        <v>2099.9956645000002</v>
      </c>
      <c r="T3752" s="1011">
        <v>0</v>
      </c>
      <c r="U3752" s="1011">
        <v>0</v>
      </c>
      <c r="V3752" s="1011">
        <v>3658.28</v>
      </c>
      <c r="W3752" s="1011" t="s">
        <v>1361</v>
      </c>
      <c r="X3752" s="1011" t="s">
        <v>1331</v>
      </c>
      <c r="Y3752" s="1011" t="s">
        <v>2383</v>
      </c>
      <c r="AA3752" s="1011" t="s">
        <v>2384</v>
      </c>
      <c r="AB3752" s="1011" t="s">
        <v>140</v>
      </c>
    </row>
    <row r="3753" spans="1:28" x14ac:dyDescent="0.25">
      <c r="A3753" s="1011">
        <v>73968232</v>
      </c>
      <c r="B3753" s="1011" t="s">
        <v>1896</v>
      </c>
      <c r="C3753" s="1011" t="s">
        <v>1326</v>
      </c>
      <c r="D3753" s="1011" t="s">
        <v>1</v>
      </c>
      <c r="E3753" s="1011" t="s">
        <v>135</v>
      </c>
      <c r="F3753" s="1011" t="s">
        <v>20</v>
      </c>
      <c r="G3753" s="1011" t="s">
        <v>20</v>
      </c>
      <c r="H3753" s="1011" t="s">
        <v>89</v>
      </c>
      <c r="I3753" s="1011" t="s">
        <v>1897</v>
      </c>
      <c r="J3753" s="1011" t="s">
        <v>1898</v>
      </c>
      <c r="K3753" s="1011" t="s">
        <v>1329</v>
      </c>
      <c r="L3753" s="1011" t="s">
        <v>47</v>
      </c>
      <c r="M3753" s="1011" t="s">
        <v>198</v>
      </c>
      <c r="N3753" s="1011">
        <v>42</v>
      </c>
      <c r="O3753" s="1011">
        <v>40</v>
      </c>
      <c r="P3753" s="1011">
        <v>424</v>
      </c>
      <c r="Q3753" s="1011">
        <v>1337.88</v>
      </c>
      <c r="R3753" s="1011">
        <v>165.26504102999999</v>
      </c>
      <c r="S3753" s="1011">
        <v>284.20262874000002</v>
      </c>
      <c r="T3753" s="1011">
        <v>5.0410300000000002E-3</v>
      </c>
      <c r="U3753" s="1011">
        <v>0</v>
      </c>
      <c r="V3753" s="1011">
        <v>165.26</v>
      </c>
      <c r="W3753" s="1011" t="s">
        <v>1899</v>
      </c>
      <c r="X3753" s="1011" t="s">
        <v>1331</v>
      </c>
      <c r="Y3753" s="1011" t="s">
        <v>1900</v>
      </c>
      <c r="AA3753" s="1011" t="s">
        <v>1901</v>
      </c>
      <c r="AB3753" s="1011" t="s">
        <v>140</v>
      </c>
    </row>
    <row r="3754" spans="1:28" x14ac:dyDescent="0.25">
      <c r="A3754" s="1011">
        <v>33753096</v>
      </c>
      <c r="B3754" s="1011" t="s">
        <v>2178</v>
      </c>
      <c r="C3754" s="1011" t="s">
        <v>1326</v>
      </c>
      <c r="D3754" s="1011" t="s">
        <v>1</v>
      </c>
      <c r="E3754" s="1011" t="s">
        <v>135</v>
      </c>
      <c r="F3754" s="1011" t="s">
        <v>6</v>
      </c>
      <c r="G3754" s="1011" t="s">
        <v>6</v>
      </c>
      <c r="H3754" s="1011" t="s">
        <v>100</v>
      </c>
      <c r="I3754" s="1011" t="s">
        <v>2179</v>
      </c>
      <c r="J3754" s="1011" t="s">
        <v>1354</v>
      </c>
      <c r="K3754" s="1011" t="s">
        <v>1329</v>
      </c>
      <c r="L3754" s="1011" t="s">
        <v>47</v>
      </c>
      <c r="M3754" s="1011" t="s">
        <v>198</v>
      </c>
      <c r="N3754" s="1011">
        <v>4</v>
      </c>
      <c r="O3754" s="1011">
        <v>4</v>
      </c>
      <c r="P3754" s="1011">
        <v>80</v>
      </c>
      <c r="Q3754" s="1011">
        <v>189.92</v>
      </c>
      <c r="R3754" s="1011">
        <v>18.23</v>
      </c>
      <c r="S3754" s="1011">
        <v>22.83625455</v>
      </c>
      <c r="T3754" s="1011">
        <v>0</v>
      </c>
      <c r="U3754" s="1011">
        <v>0</v>
      </c>
      <c r="V3754" s="1011">
        <v>18.23</v>
      </c>
      <c r="W3754" s="1011" t="s">
        <v>1355</v>
      </c>
      <c r="X3754" s="1011" t="s">
        <v>1331</v>
      </c>
      <c r="Y3754" s="1011" t="s">
        <v>2180</v>
      </c>
      <c r="AA3754" s="1011" t="s">
        <v>2181</v>
      </c>
      <c r="AB3754" s="1011" t="s">
        <v>140</v>
      </c>
    </row>
    <row r="3755" spans="1:28" x14ac:dyDescent="0.25">
      <c r="A3755" s="1011">
        <v>43964485</v>
      </c>
      <c r="B3755" s="1011" t="s">
        <v>1827</v>
      </c>
      <c r="C3755" s="1011" t="s">
        <v>1326</v>
      </c>
      <c r="D3755" s="1011" t="s">
        <v>1</v>
      </c>
      <c r="E3755" s="1011" t="s">
        <v>135</v>
      </c>
      <c r="F3755" s="1011" t="s">
        <v>14</v>
      </c>
      <c r="G3755" s="1011" t="s">
        <v>14</v>
      </c>
      <c r="H3755" s="1011" t="s">
        <v>93</v>
      </c>
      <c r="I3755" s="1011" t="s">
        <v>1688</v>
      </c>
      <c r="J3755" s="1011" t="s">
        <v>1416</v>
      </c>
      <c r="K3755" s="1011" t="s">
        <v>1329</v>
      </c>
      <c r="L3755" s="1011" t="s">
        <v>47</v>
      </c>
      <c r="M3755" s="1011" t="s">
        <v>198</v>
      </c>
      <c r="N3755" s="1011">
        <v>249</v>
      </c>
      <c r="O3755" s="1011">
        <v>69</v>
      </c>
      <c r="P3755" s="1011">
        <v>6191.95</v>
      </c>
      <c r="Q3755" s="1011">
        <v>4527.05</v>
      </c>
      <c r="R3755" s="1011">
        <v>273.04000000000002</v>
      </c>
      <c r="S3755" s="1011">
        <v>510.63426950000002</v>
      </c>
      <c r="T3755" s="1011">
        <v>0</v>
      </c>
      <c r="U3755" s="1011">
        <v>208.02</v>
      </c>
      <c r="V3755" s="1011">
        <v>481.06</v>
      </c>
      <c r="W3755" s="1011" t="s">
        <v>1397</v>
      </c>
      <c r="X3755" s="1011" t="s">
        <v>1331</v>
      </c>
      <c r="Y3755" s="1011" t="s">
        <v>1828</v>
      </c>
      <c r="AA3755" s="1011" t="s">
        <v>1829</v>
      </c>
      <c r="AB3755" s="1011" t="s">
        <v>140</v>
      </c>
    </row>
    <row r="3756" spans="1:28" x14ac:dyDescent="0.25">
      <c r="A3756" s="1011">
        <v>63770606</v>
      </c>
      <c r="B3756" s="1011" t="s">
        <v>2426</v>
      </c>
      <c r="C3756" s="1011" t="s">
        <v>1326</v>
      </c>
      <c r="D3756" s="1011" t="s">
        <v>1</v>
      </c>
      <c r="E3756" s="1011" t="s">
        <v>135</v>
      </c>
      <c r="F3756" s="1011" t="s">
        <v>36</v>
      </c>
      <c r="G3756" s="1011" t="s">
        <v>36</v>
      </c>
      <c r="H3756" s="1011" t="s">
        <v>96</v>
      </c>
      <c r="I3756" s="1011" t="s">
        <v>2427</v>
      </c>
      <c r="J3756" s="1011" t="s">
        <v>2428</v>
      </c>
      <c r="K3756" s="1011" t="s">
        <v>1329</v>
      </c>
      <c r="L3756" s="1011" t="s">
        <v>47</v>
      </c>
      <c r="M3756" s="1011" t="s">
        <v>198</v>
      </c>
      <c r="N3756" s="1011">
        <v>6</v>
      </c>
      <c r="O3756" s="1011">
        <v>6</v>
      </c>
      <c r="P3756" s="1011">
        <v>26.4</v>
      </c>
      <c r="Q3756" s="1011">
        <v>477.82</v>
      </c>
      <c r="R3756" s="1011">
        <v>201.36</v>
      </c>
      <c r="S3756" s="1011">
        <v>153.45684563</v>
      </c>
      <c r="T3756" s="1011">
        <v>0</v>
      </c>
      <c r="U3756" s="1011">
        <v>0</v>
      </c>
      <c r="V3756" s="1011">
        <v>201.36</v>
      </c>
      <c r="W3756" s="1011" t="s">
        <v>2429</v>
      </c>
      <c r="X3756" s="1011" t="s">
        <v>2430</v>
      </c>
      <c r="Y3756" s="1011" t="s">
        <v>2431</v>
      </c>
      <c r="AA3756" s="1011" t="s">
        <v>2432</v>
      </c>
      <c r="AB3756" s="1011" t="s">
        <v>140</v>
      </c>
    </row>
    <row r="3757" spans="1:28" x14ac:dyDescent="0.25">
      <c r="A3757" s="1011">
        <v>74096488</v>
      </c>
      <c r="B3757" s="1011" t="s">
        <v>1425</v>
      </c>
      <c r="C3757" s="1011" t="s">
        <v>1326</v>
      </c>
      <c r="D3757" s="1011" t="s">
        <v>1</v>
      </c>
      <c r="E3757" s="1011" t="s">
        <v>135</v>
      </c>
      <c r="F3757" s="1011" t="s">
        <v>14</v>
      </c>
      <c r="G3757" s="1011" t="s">
        <v>14</v>
      </c>
      <c r="H3757" s="1011" t="s">
        <v>93</v>
      </c>
      <c r="I3757" s="1011" t="s">
        <v>1426</v>
      </c>
      <c r="J3757" s="1011" t="s">
        <v>1427</v>
      </c>
      <c r="K3757" s="1011" t="s">
        <v>1329</v>
      </c>
      <c r="L3757" s="1011" t="s">
        <v>47</v>
      </c>
      <c r="M3757" s="1011" t="s">
        <v>198</v>
      </c>
      <c r="N3757" s="1011">
        <v>395</v>
      </c>
      <c r="O3757" s="1011">
        <v>143</v>
      </c>
      <c r="P3757" s="1011">
        <v>6212.83</v>
      </c>
      <c r="Q3757" s="1011">
        <v>10734.05</v>
      </c>
      <c r="R3757" s="1011">
        <v>1353.84</v>
      </c>
      <c r="S3757" s="1011">
        <v>2122.72169347</v>
      </c>
      <c r="T3757" s="1011">
        <v>0</v>
      </c>
      <c r="U3757" s="1011">
        <v>0</v>
      </c>
      <c r="V3757" s="1011">
        <v>1353.84</v>
      </c>
      <c r="W3757" s="1011" t="s">
        <v>1428</v>
      </c>
      <c r="X3757" s="1011" t="s">
        <v>1331</v>
      </c>
      <c r="Y3757" s="1011" t="s">
        <v>1429</v>
      </c>
      <c r="AA3757" s="1011" t="s">
        <v>1430</v>
      </c>
      <c r="AB3757" s="1011" t="s">
        <v>140</v>
      </c>
    </row>
    <row r="3758" spans="1:28" x14ac:dyDescent="0.25">
      <c r="A3758" s="1011">
        <v>3757812</v>
      </c>
      <c r="B3758" s="1011" t="s">
        <v>1497</v>
      </c>
      <c r="C3758" s="1011" t="s">
        <v>1326</v>
      </c>
      <c r="D3758" s="1011" t="s">
        <v>1</v>
      </c>
      <c r="E3758" s="1011" t="s">
        <v>135</v>
      </c>
      <c r="F3758" s="1011" t="s">
        <v>11</v>
      </c>
      <c r="G3758" s="1011" t="s">
        <v>11</v>
      </c>
      <c r="H3758" s="1011" t="s">
        <v>97</v>
      </c>
      <c r="I3758" s="1011" t="s">
        <v>1359</v>
      </c>
      <c r="J3758" s="1011" t="s">
        <v>1360</v>
      </c>
      <c r="K3758" s="1011" t="s">
        <v>1329</v>
      </c>
      <c r="L3758" s="1011" t="s">
        <v>47</v>
      </c>
      <c r="M3758" s="1011" t="s">
        <v>198</v>
      </c>
      <c r="N3758" s="1011">
        <v>1296.3338000000001</v>
      </c>
      <c r="O3758" s="1011">
        <v>1035.9167</v>
      </c>
      <c r="P3758" s="1011">
        <v>28037.88</v>
      </c>
      <c r="Q3758" s="1011">
        <v>34474.980000000003</v>
      </c>
      <c r="R3758" s="1011">
        <v>2266.10433603</v>
      </c>
      <c r="S3758" s="1011">
        <v>10450.080769849999</v>
      </c>
      <c r="T3758" s="1011">
        <v>-5.566397E-2</v>
      </c>
      <c r="U3758" s="1011">
        <v>3051.29</v>
      </c>
      <c r="V3758" s="1011">
        <v>5317.45</v>
      </c>
      <c r="W3758" s="1011" t="s">
        <v>1361</v>
      </c>
      <c r="X3758" s="1011" t="s">
        <v>1331</v>
      </c>
      <c r="Y3758" s="1011" t="s">
        <v>2182</v>
      </c>
      <c r="AA3758" s="1011" t="s">
        <v>2183</v>
      </c>
      <c r="AB3758" s="1011" t="s">
        <v>140</v>
      </c>
    </row>
    <row r="3759" spans="1:28" x14ac:dyDescent="0.25">
      <c r="A3759" s="1011">
        <v>44150696</v>
      </c>
      <c r="B3759" s="1011" t="s">
        <v>1784</v>
      </c>
      <c r="C3759" s="1011" t="s">
        <v>1326</v>
      </c>
      <c r="D3759" s="1011" t="s">
        <v>1</v>
      </c>
      <c r="E3759" s="1011" t="s">
        <v>135</v>
      </c>
      <c r="F3759" s="1011" t="s">
        <v>20</v>
      </c>
      <c r="G3759" s="1011" t="s">
        <v>20</v>
      </c>
      <c r="H3759" s="1011" t="s">
        <v>94</v>
      </c>
      <c r="I3759" s="1011" t="s">
        <v>1785</v>
      </c>
      <c r="J3759" s="1011" t="s">
        <v>1360</v>
      </c>
      <c r="K3759" s="1011" t="s">
        <v>1329</v>
      </c>
      <c r="L3759" s="1011" t="s">
        <v>47</v>
      </c>
      <c r="M3759" s="1011" t="s">
        <v>198</v>
      </c>
      <c r="N3759" s="1011">
        <v>1306.25</v>
      </c>
      <c r="O3759" s="1011">
        <v>235.25</v>
      </c>
      <c r="P3759" s="1011">
        <v>37179</v>
      </c>
      <c r="Q3759" s="1011">
        <v>28175.63</v>
      </c>
      <c r="R3759" s="1011">
        <v>2220.27</v>
      </c>
      <c r="S3759" s="1011">
        <v>4058.1047996799998</v>
      </c>
      <c r="T3759" s="1011">
        <v>0</v>
      </c>
      <c r="U3759" s="1011">
        <v>0</v>
      </c>
      <c r="V3759" s="1011">
        <v>2220.27</v>
      </c>
      <c r="W3759" s="1011" t="s">
        <v>1361</v>
      </c>
      <c r="X3759" s="1011" t="s">
        <v>1331</v>
      </c>
      <c r="Y3759" s="1011" t="s">
        <v>1786</v>
      </c>
      <c r="Z3759" s="1011" t="s">
        <v>1787</v>
      </c>
      <c r="AA3759" s="1011" t="s">
        <v>1788</v>
      </c>
      <c r="AB3759" s="1011" t="s">
        <v>140</v>
      </c>
    </row>
    <row r="3760" spans="1:28" x14ac:dyDescent="0.25">
      <c r="A3760" s="1011">
        <v>93977247</v>
      </c>
      <c r="B3760" s="1011" t="s">
        <v>1683</v>
      </c>
      <c r="C3760" s="1011" t="s">
        <v>1326</v>
      </c>
      <c r="D3760" s="1011" t="s">
        <v>1</v>
      </c>
      <c r="E3760" s="1011" t="s">
        <v>135</v>
      </c>
      <c r="F3760" s="1011" t="s">
        <v>20</v>
      </c>
      <c r="G3760" s="1011" t="s">
        <v>20</v>
      </c>
      <c r="H3760" s="1011" t="s">
        <v>94</v>
      </c>
      <c r="I3760" s="1011" t="s">
        <v>1620</v>
      </c>
      <c r="J3760" s="1011" t="s">
        <v>1621</v>
      </c>
      <c r="K3760" s="1011" t="s">
        <v>1329</v>
      </c>
      <c r="L3760" s="1011" t="s">
        <v>47</v>
      </c>
      <c r="M3760" s="1011" t="s">
        <v>198</v>
      </c>
      <c r="N3760" s="1011">
        <v>376.6</v>
      </c>
      <c r="O3760" s="1011">
        <v>82</v>
      </c>
      <c r="P3760" s="1011">
        <v>11364</v>
      </c>
      <c r="Q3760" s="1011">
        <v>10067.9</v>
      </c>
      <c r="R3760" s="1011">
        <v>2442.6</v>
      </c>
      <c r="S3760" s="1011">
        <v>1151.4377319</v>
      </c>
      <c r="T3760" s="1011">
        <v>0</v>
      </c>
      <c r="U3760" s="1011">
        <v>0</v>
      </c>
      <c r="V3760" s="1011">
        <v>2442.6</v>
      </c>
      <c r="W3760" s="1011" t="s">
        <v>1622</v>
      </c>
      <c r="X3760" s="1011" t="s">
        <v>1331</v>
      </c>
      <c r="Y3760" s="1011" t="s">
        <v>1684</v>
      </c>
      <c r="AA3760" s="1011" t="s">
        <v>1685</v>
      </c>
      <c r="AB3760" s="1011" t="s">
        <v>140</v>
      </c>
    </row>
    <row r="3761" spans="1:28" x14ac:dyDescent="0.25">
      <c r="A3761" s="1011">
        <v>74055294</v>
      </c>
      <c r="B3761" s="1011" t="s">
        <v>1640</v>
      </c>
      <c r="C3761" s="1011" t="s">
        <v>1326</v>
      </c>
      <c r="D3761" s="1011" t="s">
        <v>1</v>
      </c>
      <c r="E3761" s="1011" t="s">
        <v>135</v>
      </c>
      <c r="F3761" s="1011" t="s">
        <v>36</v>
      </c>
      <c r="G3761" s="1011" t="s">
        <v>36</v>
      </c>
      <c r="H3761" s="1011" t="s">
        <v>96</v>
      </c>
      <c r="I3761" s="1011" t="s">
        <v>1641</v>
      </c>
      <c r="J3761" s="1011" t="s">
        <v>1642</v>
      </c>
      <c r="K3761" s="1011" t="s">
        <v>1329</v>
      </c>
      <c r="L3761" s="1011" t="s">
        <v>47</v>
      </c>
      <c r="M3761" s="1011" t="s">
        <v>198</v>
      </c>
      <c r="N3761" s="1011">
        <v>5</v>
      </c>
      <c r="O3761" s="1011">
        <v>5</v>
      </c>
      <c r="P3761" s="1011">
        <v>22</v>
      </c>
      <c r="Q3761" s="1011">
        <v>399.32</v>
      </c>
      <c r="R3761" s="1011">
        <v>167.96</v>
      </c>
      <c r="S3761" s="1011">
        <v>128.28155937</v>
      </c>
      <c r="T3761" s="1011">
        <v>0</v>
      </c>
      <c r="U3761" s="1011">
        <v>0</v>
      </c>
      <c r="V3761" s="1011">
        <v>167.96</v>
      </c>
      <c r="W3761" s="1011" t="s">
        <v>1643</v>
      </c>
      <c r="X3761" s="1011" t="s">
        <v>1331</v>
      </c>
      <c r="Y3761" s="1011" t="s">
        <v>1644</v>
      </c>
      <c r="AA3761" s="1011" t="s">
        <v>1645</v>
      </c>
      <c r="AB3761" s="1011" t="s">
        <v>140</v>
      </c>
    </row>
    <row r="3762" spans="1:28" x14ac:dyDescent="0.25">
      <c r="A3762" s="1011">
        <v>94010360</v>
      </c>
      <c r="B3762" s="1011" t="s">
        <v>2408</v>
      </c>
      <c r="C3762" s="1011" t="s">
        <v>1326</v>
      </c>
      <c r="D3762" s="1011" t="s">
        <v>1</v>
      </c>
      <c r="E3762" s="1011" t="s">
        <v>135</v>
      </c>
      <c r="F3762" s="1011" t="s">
        <v>20</v>
      </c>
      <c r="G3762" s="1011" t="s">
        <v>20</v>
      </c>
      <c r="H3762" s="1011" t="s">
        <v>95</v>
      </c>
      <c r="I3762" s="1011" t="s">
        <v>1662</v>
      </c>
      <c r="J3762" s="1011" t="s">
        <v>1663</v>
      </c>
      <c r="K3762" s="1011" t="s">
        <v>1329</v>
      </c>
      <c r="L3762" s="1011" t="s">
        <v>47</v>
      </c>
      <c r="M3762" s="1011" t="s">
        <v>198</v>
      </c>
      <c r="N3762" s="1011">
        <v>181</v>
      </c>
      <c r="O3762" s="1011">
        <v>179</v>
      </c>
      <c r="P3762" s="1011">
        <v>987.94</v>
      </c>
      <c r="Q3762" s="1011">
        <v>2774.91</v>
      </c>
      <c r="R3762" s="1011">
        <v>-794.9</v>
      </c>
      <c r="S3762" s="1011">
        <v>1488.2911539700001</v>
      </c>
      <c r="T3762" s="1011">
        <v>0</v>
      </c>
      <c r="U3762" s="1011">
        <v>0</v>
      </c>
      <c r="V3762" s="1011">
        <v>-794.9</v>
      </c>
      <c r="W3762" s="1011" t="s">
        <v>1664</v>
      </c>
      <c r="X3762" s="1011" t="s">
        <v>1331</v>
      </c>
      <c r="Y3762" s="1011" t="s">
        <v>2409</v>
      </c>
      <c r="AA3762" s="1011" t="s">
        <v>2410</v>
      </c>
      <c r="AB3762" s="1011" t="s">
        <v>140</v>
      </c>
    </row>
    <row r="3763" spans="1:28" x14ac:dyDescent="0.25">
      <c r="A3763" s="1011">
        <v>14091128</v>
      </c>
      <c r="B3763" s="1011" t="s">
        <v>2345</v>
      </c>
      <c r="C3763" s="1011" t="s">
        <v>1326</v>
      </c>
      <c r="D3763" s="1011" t="s">
        <v>1</v>
      </c>
      <c r="E3763" s="1011" t="s">
        <v>135</v>
      </c>
      <c r="F3763" s="1011" t="s">
        <v>14</v>
      </c>
      <c r="G3763" s="1011" t="s">
        <v>14</v>
      </c>
      <c r="H3763" s="1011" t="s">
        <v>94</v>
      </c>
      <c r="I3763" s="1011" t="s">
        <v>2261</v>
      </c>
      <c r="J3763" s="1011" t="s">
        <v>1445</v>
      </c>
      <c r="K3763" s="1011" t="s">
        <v>1329</v>
      </c>
      <c r="L3763" s="1011" t="s">
        <v>47</v>
      </c>
      <c r="M3763" s="1011" t="s">
        <v>198</v>
      </c>
      <c r="N3763" s="1011">
        <v>221</v>
      </c>
      <c r="O3763" s="1011">
        <v>172</v>
      </c>
      <c r="P3763" s="1011">
        <v>6057</v>
      </c>
      <c r="Q3763" s="1011">
        <v>5266.47</v>
      </c>
      <c r="R3763" s="1011">
        <v>1177.08</v>
      </c>
      <c r="S3763" s="1011">
        <v>653.11099870999999</v>
      </c>
      <c r="T3763" s="1011">
        <v>0</v>
      </c>
      <c r="U3763" s="1011">
        <v>0</v>
      </c>
      <c r="V3763" s="1011">
        <v>1177.08</v>
      </c>
      <c r="W3763" s="1011" t="s">
        <v>1446</v>
      </c>
      <c r="X3763" s="1011" t="s">
        <v>1331</v>
      </c>
      <c r="Y3763" s="1011" t="s">
        <v>2346</v>
      </c>
      <c r="AA3763" s="1011" t="s">
        <v>2347</v>
      </c>
      <c r="AB3763" s="1011" t="s">
        <v>140</v>
      </c>
    </row>
    <row r="3764" spans="1:28" x14ac:dyDescent="0.25">
      <c r="A3764" s="1011">
        <v>14091128</v>
      </c>
      <c r="B3764" s="1011" t="s">
        <v>2345</v>
      </c>
      <c r="C3764" s="1011" t="s">
        <v>1326</v>
      </c>
      <c r="D3764" s="1011" t="s">
        <v>1</v>
      </c>
      <c r="E3764" s="1011" t="s">
        <v>135</v>
      </c>
      <c r="F3764" s="1011" t="s">
        <v>14</v>
      </c>
      <c r="G3764" s="1011" t="s">
        <v>14</v>
      </c>
      <c r="H3764" s="1011" t="s">
        <v>90</v>
      </c>
      <c r="I3764" s="1011" t="s">
        <v>2261</v>
      </c>
      <c r="J3764" s="1011" t="s">
        <v>1445</v>
      </c>
      <c r="K3764" s="1011" t="s">
        <v>1329</v>
      </c>
      <c r="L3764" s="1011" t="s">
        <v>47</v>
      </c>
      <c r="M3764" s="1011" t="s">
        <v>198</v>
      </c>
      <c r="N3764" s="1011">
        <v>75</v>
      </c>
      <c r="O3764" s="1011">
        <v>75</v>
      </c>
      <c r="P3764" s="1011">
        <v>1006</v>
      </c>
      <c r="Q3764" s="1011">
        <v>3363.77</v>
      </c>
      <c r="R3764" s="1011">
        <v>790.38</v>
      </c>
      <c r="S3764" s="1011">
        <v>402.95195758</v>
      </c>
      <c r="T3764" s="1011">
        <v>0</v>
      </c>
      <c r="U3764" s="1011">
        <v>0</v>
      </c>
      <c r="V3764" s="1011">
        <v>790.38</v>
      </c>
      <c r="W3764" s="1011" t="s">
        <v>1446</v>
      </c>
      <c r="X3764" s="1011" t="s">
        <v>1331</v>
      </c>
      <c r="Y3764" s="1011" t="s">
        <v>2346</v>
      </c>
      <c r="AA3764" s="1011" t="s">
        <v>2347</v>
      </c>
      <c r="AB3764" s="1011" t="s">
        <v>140</v>
      </c>
    </row>
    <row r="3765" spans="1:28" x14ac:dyDescent="0.25">
      <c r="A3765" s="1011">
        <v>14091128</v>
      </c>
      <c r="B3765" s="1011" t="s">
        <v>2345</v>
      </c>
      <c r="C3765" s="1011" t="s">
        <v>1326</v>
      </c>
      <c r="D3765" s="1011" t="s">
        <v>1</v>
      </c>
      <c r="E3765" s="1011" t="s">
        <v>135</v>
      </c>
      <c r="F3765" s="1011" t="s">
        <v>14</v>
      </c>
      <c r="G3765" s="1011" t="s">
        <v>14</v>
      </c>
      <c r="H3765" s="1011" t="s">
        <v>93</v>
      </c>
      <c r="I3765" s="1011" t="s">
        <v>2261</v>
      </c>
      <c r="J3765" s="1011" t="s">
        <v>1445</v>
      </c>
      <c r="K3765" s="1011" t="s">
        <v>1329</v>
      </c>
      <c r="L3765" s="1011" t="s">
        <v>47</v>
      </c>
      <c r="M3765" s="1011" t="s">
        <v>198</v>
      </c>
      <c r="N3765" s="1011">
        <v>130.4169</v>
      </c>
      <c r="O3765" s="1011">
        <v>55.416899999999998</v>
      </c>
      <c r="P3765" s="1011">
        <v>2245.96</v>
      </c>
      <c r="Q3765" s="1011">
        <v>5224.66</v>
      </c>
      <c r="R3765" s="1011">
        <v>1248.95</v>
      </c>
      <c r="S3765" s="1011">
        <v>1073.0671413</v>
      </c>
      <c r="T3765" s="1011">
        <v>0</v>
      </c>
      <c r="U3765" s="1011">
        <v>0</v>
      </c>
      <c r="V3765" s="1011">
        <v>1248.95</v>
      </c>
      <c r="W3765" s="1011" t="s">
        <v>1446</v>
      </c>
      <c r="X3765" s="1011" t="s">
        <v>1331</v>
      </c>
      <c r="Y3765" s="1011" t="s">
        <v>2346</v>
      </c>
      <c r="AA3765" s="1011" t="s">
        <v>2347</v>
      </c>
      <c r="AB3765" s="1011" t="s">
        <v>140</v>
      </c>
    </row>
    <row r="3766" spans="1:28" x14ac:dyDescent="0.25">
      <c r="A3766" s="1011">
        <v>84229129</v>
      </c>
      <c r="B3766" s="1011" t="s">
        <v>2276</v>
      </c>
      <c r="C3766" s="1011" t="s">
        <v>1326</v>
      </c>
      <c r="D3766" s="1011" t="s">
        <v>1</v>
      </c>
      <c r="E3766" s="1011" t="s">
        <v>135</v>
      </c>
      <c r="F3766" s="1011" t="s">
        <v>11</v>
      </c>
      <c r="G3766" s="1011" t="s">
        <v>11</v>
      </c>
      <c r="H3766" s="1011" t="s">
        <v>102</v>
      </c>
      <c r="I3766" s="1011" t="s">
        <v>2277</v>
      </c>
      <c r="J3766" s="1011" t="s">
        <v>2278</v>
      </c>
      <c r="K3766" s="1011" t="s">
        <v>1329</v>
      </c>
      <c r="L3766" s="1011" t="s">
        <v>47</v>
      </c>
      <c r="M3766" s="1011" t="s">
        <v>198</v>
      </c>
      <c r="N3766" s="1011">
        <v>12</v>
      </c>
      <c r="O3766" s="1011">
        <v>10</v>
      </c>
      <c r="P3766" s="1011">
        <v>69</v>
      </c>
      <c r="Q3766" s="1011">
        <v>466.88</v>
      </c>
      <c r="R3766" s="1011">
        <v>38.5</v>
      </c>
      <c r="S3766" s="1011">
        <v>217.50490316</v>
      </c>
      <c r="T3766" s="1011">
        <v>0</v>
      </c>
      <c r="U3766" s="1011">
        <v>0</v>
      </c>
      <c r="V3766" s="1011">
        <v>38.5</v>
      </c>
      <c r="W3766" s="1011" t="s">
        <v>2279</v>
      </c>
      <c r="X3766" s="1011" t="s">
        <v>1331</v>
      </c>
      <c r="Y3766" s="1011" t="s">
        <v>2280</v>
      </c>
      <c r="AA3766" s="1011" t="s">
        <v>2281</v>
      </c>
      <c r="AB3766" s="1011" t="s">
        <v>140</v>
      </c>
    </row>
    <row r="3767" spans="1:28" x14ac:dyDescent="0.25">
      <c r="A3767" s="1011">
        <v>84157304</v>
      </c>
      <c r="B3767" s="1011" t="s">
        <v>1983</v>
      </c>
      <c r="C3767" s="1011" t="s">
        <v>1326</v>
      </c>
      <c r="D3767" s="1011" t="s">
        <v>1</v>
      </c>
      <c r="E3767" s="1011" t="s">
        <v>135</v>
      </c>
      <c r="F3767" s="1011" t="s">
        <v>11</v>
      </c>
      <c r="G3767" s="1011" t="s">
        <v>11</v>
      </c>
      <c r="H3767" s="1011" t="s">
        <v>530</v>
      </c>
      <c r="I3767" s="1011" t="s">
        <v>1984</v>
      </c>
      <c r="J3767" s="1011" t="s">
        <v>1985</v>
      </c>
      <c r="K3767" s="1011" t="s">
        <v>1329</v>
      </c>
      <c r="L3767" s="1011" t="s">
        <v>47</v>
      </c>
      <c r="M3767" s="1011" t="s">
        <v>198</v>
      </c>
      <c r="N3767" s="1011">
        <v>49</v>
      </c>
      <c r="O3767" s="1011">
        <v>46</v>
      </c>
      <c r="P3767" s="1011">
        <v>3813.19</v>
      </c>
      <c r="Q3767" s="1011">
        <v>10348.780000000001</v>
      </c>
      <c r="R3767" s="1011">
        <v>1283.95</v>
      </c>
      <c r="S3767" s="1011">
        <v>1066.3219925200001</v>
      </c>
      <c r="T3767" s="1011">
        <v>0</v>
      </c>
      <c r="U3767" s="1011">
        <v>0</v>
      </c>
      <c r="V3767" s="1011">
        <v>1283.95</v>
      </c>
      <c r="W3767" s="1011" t="s">
        <v>10</v>
      </c>
      <c r="X3767" s="1011" t="s">
        <v>1331</v>
      </c>
      <c r="Y3767" s="1011" t="s">
        <v>1986</v>
      </c>
      <c r="AA3767" s="1011" t="s">
        <v>1921</v>
      </c>
      <c r="AB3767" s="1011" t="s">
        <v>140</v>
      </c>
    </row>
    <row r="3768" spans="1:28" x14ac:dyDescent="0.25">
      <c r="A3768" s="1011">
        <v>24049512</v>
      </c>
      <c r="B3768" s="1011" t="s">
        <v>2030</v>
      </c>
      <c r="C3768" s="1011" t="s">
        <v>1326</v>
      </c>
      <c r="D3768" s="1011" t="s">
        <v>1</v>
      </c>
      <c r="E3768" s="1011" t="s">
        <v>135</v>
      </c>
      <c r="F3768" s="1011" t="s">
        <v>20</v>
      </c>
      <c r="G3768" s="1011" t="s">
        <v>20</v>
      </c>
      <c r="H3768" s="1011" t="s">
        <v>1394</v>
      </c>
      <c r="I3768" s="1011" t="s">
        <v>2031</v>
      </c>
      <c r="J3768" s="1011" t="s">
        <v>1663</v>
      </c>
      <c r="K3768" s="1011" t="s">
        <v>1329</v>
      </c>
      <c r="L3768" s="1011" t="s">
        <v>47</v>
      </c>
      <c r="M3768" s="1011" t="s">
        <v>198</v>
      </c>
      <c r="N3768" s="1011">
        <v>0</v>
      </c>
      <c r="O3768" s="1011">
        <v>0</v>
      </c>
      <c r="P3768" s="1011">
        <v>0</v>
      </c>
      <c r="Q3768" s="1011">
        <v>0</v>
      </c>
      <c r="R3768" s="1011">
        <v>0</v>
      </c>
      <c r="S3768" s="1011">
        <v>0</v>
      </c>
      <c r="T3768" s="1011">
        <v>0</v>
      </c>
      <c r="U3768" s="1011">
        <v>0</v>
      </c>
      <c r="V3768" s="1011">
        <v>0</v>
      </c>
      <c r="W3768" s="1011" t="s">
        <v>1664</v>
      </c>
      <c r="X3768" s="1011" t="s">
        <v>1331</v>
      </c>
      <c r="Y3768" s="1011" t="s">
        <v>2032</v>
      </c>
      <c r="AA3768" s="1011" t="s">
        <v>2033</v>
      </c>
      <c r="AB3768" s="1011" t="s">
        <v>140</v>
      </c>
    </row>
    <row r="3769" spans="1:28" x14ac:dyDescent="0.25">
      <c r="A3769" s="1011">
        <v>23754377</v>
      </c>
      <c r="B3769" s="1011" t="s">
        <v>2112</v>
      </c>
      <c r="C3769" s="1011" t="s">
        <v>417</v>
      </c>
      <c r="D3769" s="1011" t="s">
        <v>113</v>
      </c>
      <c r="E3769" s="1011" t="s">
        <v>135</v>
      </c>
      <c r="F3769" s="1011" t="s">
        <v>267</v>
      </c>
      <c r="G3769" s="1011" t="s">
        <v>1687</v>
      </c>
      <c r="H3769" s="1011" t="s">
        <v>86</v>
      </c>
      <c r="I3769" s="1011" t="s">
        <v>2113</v>
      </c>
      <c r="J3769" s="1011" t="s">
        <v>2114</v>
      </c>
      <c r="K3769" s="1011" t="s">
        <v>1329</v>
      </c>
      <c r="L3769" s="1011" t="s">
        <v>47</v>
      </c>
      <c r="M3769" s="1011" t="s">
        <v>198</v>
      </c>
      <c r="N3769" s="1011">
        <v>307</v>
      </c>
      <c r="O3769" s="1011">
        <v>97</v>
      </c>
      <c r="P3769" s="1011">
        <v>4638</v>
      </c>
      <c r="Q3769" s="1011">
        <v>10656.2</v>
      </c>
      <c r="R3769" s="1011">
        <v>2171.91</v>
      </c>
      <c r="S3769" s="1011">
        <v>1109.0521870499999</v>
      </c>
      <c r="T3769" s="1011">
        <v>0</v>
      </c>
      <c r="U3769" s="1011">
        <v>0</v>
      </c>
      <c r="V3769" s="1011">
        <v>2171.91</v>
      </c>
      <c r="W3769" s="1011" t="s">
        <v>2115</v>
      </c>
      <c r="X3769" s="1011" t="s">
        <v>1331</v>
      </c>
      <c r="Y3769" s="1011" t="s">
        <v>2116</v>
      </c>
      <c r="AA3769" s="1011" t="s">
        <v>2117</v>
      </c>
      <c r="AB3769" s="1011" t="s">
        <v>140</v>
      </c>
    </row>
    <row r="3770" spans="1:28" x14ac:dyDescent="0.25">
      <c r="A3770" s="1011">
        <v>34092536</v>
      </c>
      <c r="B3770" s="1011" t="s">
        <v>2194</v>
      </c>
      <c r="C3770" s="1011" t="s">
        <v>1326</v>
      </c>
      <c r="D3770" s="1011" t="s">
        <v>1</v>
      </c>
      <c r="E3770" s="1011" t="s">
        <v>135</v>
      </c>
      <c r="F3770" s="1011" t="s">
        <v>0</v>
      </c>
      <c r="G3770" s="1011" t="s">
        <v>0</v>
      </c>
      <c r="H3770" s="1011" t="s">
        <v>530</v>
      </c>
      <c r="I3770" s="1011" t="s">
        <v>2195</v>
      </c>
      <c r="J3770" s="1011" t="s">
        <v>1354</v>
      </c>
      <c r="K3770" s="1011" t="s">
        <v>1329</v>
      </c>
      <c r="L3770" s="1011" t="s">
        <v>47</v>
      </c>
      <c r="M3770" s="1011" t="s">
        <v>198</v>
      </c>
      <c r="N3770" s="1011">
        <v>84</v>
      </c>
      <c r="O3770" s="1011">
        <v>79</v>
      </c>
      <c r="P3770" s="1011">
        <v>2920.2</v>
      </c>
      <c r="Q3770" s="1011">
        <v>8103.49</v>
      </c>
      <c r="R3770" s="1011">
        <v>1375.39</v>
      </c>
      <c r="S3770" s="1011">
        <v>845.73893681000004</v>
      </c>
      <c r="T3770" s="1011">
        <v>0</v>
      </c>
      <c r="U3770" s="1011">
        <v>0</v>
      </c>
      <c r="V3770" s="1011">
        <v>1375.39</v>
      </c>
      <c r="W3770" s="1011" t="s">
        <v>1355</v>
      </c>
      <c r="X3770" s="1011" t="s">
        <v>1331</v>
      </c>
      <c r="Y3770" s="1011" t="s">
        <v>2196</v>
      </c>
      <c r="Z3770" s="1011" t="s">
        <v>2197</v>
      </c>
      <c r="AA3770" s="1011" t="s">
        <v>2198</v>
      </c>
      <c r="AB3770" s="1011" t="s">
        <v>140</v>
      </c>
    </row>
    <row r="3771" spans="1:28" x14ac:dyDescent="0.25">
      <c r="A3771" s="1011">
        <v>84169713</v>
      </c>
      <c r="B3771" s="1011" t="s">
        <v>1863</v>
      </c>
      <c r="C3771" s="1011" t="s">
        <v>1326</v>
      </c>
      <c r="D3771" s="1011" t="s">
        <v>1</v>
      </c>
      <c r="E3771" s="1011" t="s">
        <v>135</v>
      </c>
      <c r="F3771" s="1011" t="s">
        <v>6</v>
      </c>
      <c r="G3771" s="1011" t="s">
        <v>6</v>
      </c>
      <c r="H3771" s="1011" t="s">
        <v>86</v>
      </c>
      <c r="I3771" s="1011" t="s">
        <v>1595</v>
      </c>
      <c r="J3771" s="1011" t="s">
        <v>1596</v>
      </c>
      <c r="K3771" s="1011" t="s">
        <v>1329</v>
      </c>
      <c r="L3771" s="1011" t="s">
        <v>47</v>
      </c>
      <c r="M3771" s="1011" t="s">
        <v>198</v>
      </c>
      <c r="N3771" s="1011">
        <v>14</v>
      </c>
      <c r="O3771" s="1011">
        <v>8</v>
      </c>
      <c r="P3771" s="1011">
        <v>272</v>
      </c>
      <c r="Q3771" s="1011">
        <v>612.19000000000005</v>
      </c>
      <c r="R3771" s="1011">
        <v>185.76</v>
      </c>
      <c r="S3771" s="1011">
        <v>71.189624890000005</v>
      </c>
      <c r="T3771" s="1011">
        <v>0</v>
      </c>
      <c r="U3771" s="1011">
        <v>0</v>
      </c>
      <c r="V3771" s="1011">
        <v>185.76</v>
      </c>
      <c r="W3771" s="1011" t="s">
        <v>1597</v>
      </c>
      <c r="X3771" s="1011" t="s">
        <v>1331</v>
      </c>
      <c r="Y3771" s="1011" t="s">
        <v>1864</v>
      </c>
      <c r="AA3771" s="1011" t="s">
        <v>1865</v>
      </c>
      <c r="AB3771" s="1011" t="s">
        <v>140</v>
      </c>
    </row>
    <row r="3772" spans="1:28" x14ac:dyDescent="0.25">
      <c r="A3772" s="1011">
        <v>54239215</v>
      </c>
      <c r="B3772" s="1011" t="s">
        <v>2530</v>
      </c>
      <c r="C3772" s="1011" t="s">
        <v>1326</v>
      </c>
      <c r="D3772" s="1011" t="s">
        <v>1</v>
      </c>
      <c r="E3772" s="1011" t="s">
        <v>135</v>
      </c>
      <c r="F3772" s="1011" t="s">
        <v>38</v>
      </c>
      <c r="G3772" s="1011" t="s">
        <v>38</v>
      </c>
      <c r="H3772" s="1011" t="s">
        <v>94</v>
      </c>
      <c r="I3772" s="1011" t="s">
        <v>2531</v>
      </c>
      <c r="J3772" s="1011" t="s">
        <v>1669</v>
      </c>
      <c r="K3772" s="1011" t="s">
        <v>1329</v>
      </c>
      <c r="L3772" s="1011" t="s">
        <v>47</v>
      </c>
      <c r="M3772" s="1011" t="s">
        <v>198</v>
      </c>
      <c r="N3772" s="1011">
        <v>394.75</v>
      </c>
      <c r="O3772" s="1011">
        <v>211.75</v>
      </c>
      <c r="P3772" s="1011">
        <v>11621</v>
      </c>
      <c r="Q3772" s="1011">
        <v>10068.24</v>
      </c>
      <c r="R3772" s="1011">
        <v>1993.24</v>
      </c>
      <c r="S3772" s="1011">
        <v>1213.77361357</v>
      </c>
      <c r="T3772" s="1011">
        <v>0</v>
      </c>
      <c r="U3772" s="1011">
        <v>0</v>
      </c>
      <c r="V3772" s="1011">
        <v>1993.24</v>
      </c>
      <c r="W3772" s="1011" t="s">
        <v>1670</v>
      </c>
      <c r="X3772" s="1011" t="s">
        <v>1331</v>
      </c>
      <c r="Y3772" s="1011" t="s">
        <v>2532</v>
      </c>
      <c r="Z3772" s="1011" t="s">
        <v>2533</v>
      </c>
      <c r="AA3772" s="1011" t="s">
        <v>1992</v>
      </c>
      <c r="AB3772" s="1011" t="s">
        <v>140</v>
      </c>
    </row>
    <row r="3773" spans="1:28" x14ac:dyDescent="0.25">
      <c r="A3773" s="1011">
        <v>24229528</v>
      </c>
      <c r="B3773" s="1011" t="s">
        <v>1866</v>
      </c>
      <c r="C3773" s="1011" t="s">
        <v>1326</v>
      </c>
      <c r="D3773" s="1011" t="s">
        <v>1</v>
      </c>
      <c r="E3773" s="1011" t="s">
        <v>135</v>
      </c>
      <c r="F3773" s="1011" t="s">
        <v>20</v>
      </c>
      <c r="G3773" s="1011" t="s">
        <v>20</v>
      </c>
      <c r="H3773" s="1011" t="s">
        <v>98</v>
      </c>
      <c r="I3773" s="1011" t="s">
        <v>1867</v>
      </c>
      <c r="J3773" s="1011" t="s">
        <v>1868</v>
      </c>
      <c r="K3773" s="1011" t="s">
        <v>1329</v>
      </c>
      <c r="L3773" s="1011" t="s">
        <v>47</v>
      </c>
      <c r="M3773" s="1011" t="s">
        <v>198</v>
      </c>
      <c r="N3773" s="1011">
        <v>88</v>
      </c>
      <c r="O3773" s="1011">
        <v>77</v>
      </c>
      <c r="P3773" s="1011">
        <v>1705.18</v>
      </c>
      <c r="Q3773" s="1011">
        <v>2406.39</v>
      </c>
      <c r="R3773" s="1011">
        <v>537.91</v>
      </c>
      <c r="S3773" s="1011">
        <v>339.12328905999999</v>
      </c>
      <c r="T3773" s="1011">
        <v>0</v>
      </c>
      <c r="U3773" s="1011">
        <v>0</v>
      </c>
      <c r="V3773" s="1011">
        <v>537.91</v>
      </c>
      <c r="W3773" s="1011" t="s">
        <v>1869</v>
      </c>
      <c r="X3773" s="1011" t="s">
        <v>1331</v>
      </c>
      <c r="Y3773" s="1011" t="s">
        <v>1870</v>
      </c>
      <c r="AA3773" s="1011" t="s">
        <v>1871</v>
      </c>
      <c r="AB3773" s="1011" t="s">
        <v>140</v>
      </c>
    </row>
    <row r="3774" spans="1:28" x14ac:dyDescent="0.25">
      <c r="A3774" s="1011">
        <v>73758021</v>
      </c>
      <c r="B3774" s="1011" t="s">
        <v>1334</v>
      </c>
      <c r="C3774" s="1011" t="s">
        <v>1326</v>
      </c>
      <c r="D3774" s="1011" t="s">
        <v>1</v>
      </c>
      <c r="E3774" s="1011" t="s">
        <v>135</v>
      </c>
      <c r="F3774" s="1011" t="s">
        <v>11</v>
      </c>
      <c r="G3774" s="1011" t="s">
        <v>11</v>
      </c>
      <c r="H3774" s="1011" t="s">
        <v>94</v>
      </c>
      <c r="I3774" s="1011" t="s">
        <v>1335</v>
      </c>
      <c r="J3774" s="1011" t="s">
        <v>1336</v>
      </c>
      <c r="K3774" s="1011" t="s">
        <v>1329</v>
      </c>
      <c r="L3774" s="1011" t="s">
        <v>47</v>
      </c>
      <c r="M3774" s="1011" t="s">
        <v>198</v>
      </c>
      <c r="N3774" s="1011">
        <v>167.75</v>
      </c>
      <c r="O3774" s="1011">
        <v>78.75</v>
      </c>
      <c r="P3774" s="1011">
        <v>4556</v>
      </c>
      <c r="Q3774" s="1011">
        <v>4090.63</v>
      </c>
      <c r="R3774" s="1011">
        <v>382.12</v>
      </c>
      <c r="S3774" s="1011">
        <v>515.00885978999997</v>
      </c>
      <c r="T3774" s="1011">
        <v>0</v>
      </c>
      <c r="U3774" s="1011">
        <v>0</v>
      </c>
      <c r="V3774" s="1011">
        <v>382.12</v>
      </c>
      <c r="W3774" s="1011" t="s">
        <v>1337</v>
      </c>
      <c r="X3774" s="1011" t="s">
        <v>1331</v>
      </c>
      <c r="Y3774" s="1011" t="s">
        <v>1338</v>
      </c>
      <c r="AA3774" s="1011" t="s">
        <v>1339</v>
      </c>
      <c r="AB3774" s="1011" t="s">
        <v>140</v>
      </c>
    </row>
    <row r="3775" spans="1:28" x14ac:dyDescent="0.25">
      <c r="A3775" s="1011">
        <v>24079261</v>
      </c>
      <c r="B3775" s="1011" t="s">
        <v>2010</v>
      </c>
      <c r="C3775" s="1011" t="s">
        <v>1326</v>
      </c>
      <c r="D3775" s="1011" t="s">
        <v>1</v>
      </c>
      <c r="E3775" s="1011" t="s">
        <v>135</v>
      </c>
      <c r="F3775" s="1011" t="s">
        <v>14</v>
      </c>
      <c r="G3775" s="1011" t="s">
        <v>14</v>
      </c>
      <c r="H3775" s="1011" t="s">
        <v>88</v>
      </c>
      <c r="I3775" s="1011" t="s">
        <v>2011</v>
      </c>
      <c r="J3775" s="1011" t="s">
        <v>1439</v>
      </c>
      <c r="K3775" s="1011" t="s">
        <v>1329</v>
      </c>
      <c r="L3775" s="1011" t="s">
        <v>47</v>
      </c>
      <c r="M3775" s="1011" t="s">
        <v>198</v>
      </c>
      <c r="N3775" s="1011">
        <v>183</v>
      </c>
      <c r="O3775" s="1011">
        <v>110</v>
      </c>
      <c r="P3775" s="1011">
        <v>1889</v>
      </c>
      <c r="Q3775" s="1011">
        <v>12339.38</v>
      </c>
      <c r="R3775" s="1011">
        <v>2304.11</v>
      </c>
      <c r="S3775" s="1011">
        <v>1133.7996425599999</v>
      </c>
      <c r="T3775" s="1011">
        <v>0</v>
      </c>
      <c r="U3775" s="1011">
        <v>0</v>
      </c>
      <c r="V3775" s="1011">
        <v>2304.11</v>
      </c>
      <c r="W3775" s="1011" t="s">
        <v>1440</v>
      </c>
      <c r="X3775" s="1011" t="s">
        <v>1331</v>
      </c>
      <c r="Y3775" s="1011" t="s">
        <v>2012</v>
      </c>
      <c r="AA3775" s="1011" t="s">
        <v>2013</v>
      </c>
      <c r="AB3775" s="1011" t="s">
        <v>140</v>
      </c>
    </row>
    <row r="3776" spans="1:28" x14ac:dyDescent="0.25">
      <c r="A3776" s="1011">
        <v>3790045</v>
      </c>
      <c r="B3776" s="1011" t="s">
        <v>1750</v>
      </c>
      <c r="C3776" s="1011" t="s">
        <v>1326</v>
      </c>
      <c r="D3776" s="1011" t="s">
        <v>113</v>
      </c>
      <c r="E3776" s="1011" t="s">
        <v>135</v>
      </c>
      <c r="F3776" s="1011" t="s">
        <v>267</v>
      </c>
      <c r="G3776" s="1011" t="s">
        <v>1687</v>
      </c>
      <c r="H3776" s="1011" t="s">
        <v>97</v>
      </c>
      <c r="I3776" s="1011" t="s">
        <v>1688</v>
      </c>
      <c r="J3776" s="1011" t="s">
        <v>1416</v>
      </c>
      <c r="K3776" s="1011" t="s">
        <v>1329</v>
      </c>
      <c r="L3776" s="1011" t="s">
        <v>47</v>
      </c>
      <c r="M3776" s="1011" t="s">
        <v>198</v>
      </c>
      <c r="N3776" s="1011">
        <v>165.3338</v>
      </c>
      <c r="O3776" s="1011">
        <v>66.250399999999999</v>
      </c>
      <c r="P3776" s="1011">
        <v>3865.93</v>
      </c>
      <c r="Q3776" s="1011">
        <v>5804.12</v>
      </c>
      <c r="R3776" s="1011">
        <v>669.28233331000001</v>
      </c>
      <c r="S3776" s="1011">
        <v>890.67596268</v>
      </c>
      <c r="T3776" s="1011">
        <v>-0.10766669</v>
      </c>
      <c r="U3776" s="1011">
        <v>0</v>
      </c>
      <c r="V3776" s="1011">
        <v>669.39</v>
      </c>
      <c r="W3776" s="1011" t="s">
        <v>1397</v>
      </c>
      <c r="X3776" s="1011" t="s">
        <v>1331</v>
      </c>
      <c r="Y3776" s="1011" t="s">
        <v>1751</v>
      </c>
      <c r="AA3776" s="1011" t="s">
        <v>1752</v>
      </c>
      <c r="AB3776" s="1011" t="s">
        <v>140</v>
      </c>
    </row>
    <row r="3777" spans="1:28" x14ac:dyDescent="0.25">
      <c r="A3777" s="1011">
        <v>84098797</v>
      </c>
      <c r="B3777" s="1011" t="s">
        <v>1479</v>
      </c>
      <c r="C3777" s="1011" t="s">
        <v>1326</v>
      </c>
      <c r="D3777" s="1011" t="s">
        <v>1</v>
      </c>
      <c r="E3777" s="1011" t="s">
        <v>135</v>
      </c>
      <c r="F3777" s="1011" t="s">
        <v>34</v>
      </c>
      <c r="G3777" s="1011" t="s">
        <v>34</v>
      </c>
      <c r="H3777" s="1011" t="s">
        <v>100</v>
      </c>
      <c r="I3777" s="1011" t="s">
        <v>1480</v>
      </c>
      <c r="J3777" s="1011" t="s">
        <v>1481</v>
      </c>
      <c r="K3777" s="1011" t="s">
        <v>1329</v>
      </c>
      <c r="L3777" s="1011" t="s">
        <v>47</v>
      </c>
      <c r="M3777" s="1011" t="s">
        <v>198</v>
      </c>
      <c r="N3777" s="1011">
        <v>309</v>
      </c>
      <c r="O3777" s="1011">
        <v>172.5</v>
      </c>
      <c r="P3777" s="1011">
        <v>6000</v>
      </c>
      <c r="Q3777" s="1011">
        <v>19464.349999999999</v>
      </c>
      <c r="R3777" s="1011">
        <v>3496.16</v>
      </c>
      <c r="S3777" s="1011">
        <v>1173.57900539</v>
      </c>
      <c r="T3777" s="1011">
        <v>0</v>
      </c>
      <c r="U3777" s="1011">
        <v>0</v>
      </c>
      <c r="V3777" s="1011">
        <v>3496.16</v>
      </c>
      <c r="W3777" s="1011" t="s">
        <v>1482</v>
      </c>
      <c r="X3777" s="1011" t="s">
        <v>1331</v>
      </c>
      <c r="Y3777" s="1011" t="s">
        <v>1483</v>
      </c>
      <c r="AA3777" s="1011" t="s">
        <v>1484</v>
      </c>
      <c r="AB3777" s="1011" t="s">
        <v>140</v>
      </c>
    </row>
    <row r="3778" spans="1:28" x14ac:dyDescent="0.25">
      <c r="A3778" s="1011">
        <v>84169713</v>
      </c>
      <c r="B3778" s="1011" t="s">
        <v>1863</v>
      </c>
      <c r="C3778" s="1011" t="s">
        <v>1326</v>
      </c>
      <c r="D3778" s="1011" t="s">
        <v>1</v>
      </c>
      <c r="E3778" s="1011" t="s">
        <v>135</v>
      </c>
      <c r="F3778" s="1011" t="s">
        <v>6</v>
      </c>
      <c r="G3778" s="1011" t="s">
        <v>6</v>
      </c>
      <c r="H3778" s="1011" t="s">
        <v>92</v>
      </c>
      <c r="I3778" s="1011" t="s">
        <v>1595</v>
      </c>
      <c r="J3778" s="1011" t="s">
        <v>1596</v>
      </c>
      <c r="K3778" s="1011" t="s">
        <v>1329</v>
      </c>
      <c r="L3778" s="1011" t="s">
        <v>47</v>
      </c>
      <c r="M3778" s="1011" t="s">
        <v>198</v>
      </c>
      <c r="N3778" s="1011">
        <v>120</v>
      </c>
      <c r="O3778" s="1011">
        <v>114</v>
      </c>
      <c r="P3778" s="1011">
        <v>4066.8</v>
      </c>
      <c r="Q3778" s="1011">
        <v>2661.28</v>
      </c>
      <c r="R3778" s="1011">
        <v>121.17</v>
      </c>
      <c r="S3778" s="1011">
        <v>384.25581925</v>
      </c>
      <c r="T3778" s="1011">
        <v>0</v>
      </c>
      <c r="U3778" s="1011">
        <v>0</v>
      </c>
      <c r="V3778" s="1011">
        <v>121.17</v>
      </c>
      <c r="W3778" s="1011" t="s">
        <v>1597</v>
      </c>
      <c r="X3778" s="1011" t="s">
        <v>1331</v>
      </c>
      <c r="Y3778" s="1011" t="s">
        <v>1864</v>
      </c>
      <c r="AA3778" s="1011" t="s">
        <v>1865</v>
      </c>
      <c r="AB3778" s="1011" t="s">
        <v>140</v>
      </c>
    </row>
    <row r="3779" spans="1:28" x14ac:dyDescent="0.25">
      <c r="A3779" s="1011">
        <v>4138046</v>
      </c>
      <c r="B3779" s="1011" t="s">
        <v>1830</v>
      </c>
      <c r="C3779" s="1011" t="s">
        <v>1326</v>
      </c>
      <c r="D3779" s="1011" t="s">
        <v>1</v>
      </c>
      <c r="E3779" s="1011" t="s">
        <v>135</v>
      </c>
      <c r="F3779" s="1011" t="s">
        <v>34</v>
      </c>
      <c r="G3779" s="1011" t="s">
        <v>34</v>
      </c>
      <c r="H3779" s="1011" t="s">
        <v>104</v>
      </c>
      <c r="I3779" s="1011" t="s">
        <v>1831</v>
      </c>
      <c r="J3779" s="1011" t="s">
        <v>1463</v>
      </c>
      <c r="K3779" s="1011" t="s">
        <v>1329</v>
      </c>
      <c r="L3779" s="1011" t="s">
        <v>47</v>
      </c>
      <c r="M3779" s="1011" t="s">
        <v>198</v>
      </c>
      <c r="N3779" s="1011">
        <v>55</v>
      </c>
      <c r="O3779" s="1011">
        <v>55</v>
      </c>
      <c r="P3779" s="1011">
        <v>3000.2</v>
      </c>
      <c r="Q3779" s="1011">
        <v>1755.34</v>
      </c>
      <c r="R3779" s="1011">
        <v>320.49</v>
      </c>
      <c r="S3779" s="1011">
        <v>292.63592126999998</v>
      </c>
      <c r="T3779" s="1011">
        <v>0</v>
      </c>
      <c r="U3779" s="1011">
        <v>0</v>
      </c>
      <c r="V3779" s="1011">
        <v>320.49</v>
      </c>
      <c r="W3779" s="1011" t="s">
        <v>1464</v>
      </c>
      <c r="X3779" s="1011" t="s">
        <v>1331</v>
      </c>
      <c r="Y3779" s="1011" t="s">
        <v>1832</v>
      </c>
      <c r="AA3779" s="1011" t="s">
        <v>1833</v>
      </c>
      <c r="AB3779" s="1011" t="s">
        <v>140</v>
      </c>
    </row>
    <row r="3780" spans="1:28" x14ac:dyDescent="0.25">
      <c r="A3780" s="1011">
        <v>24088635</v>
      </c>
      <c r="B3780" s="1011" t="s">
        <v>2014</v>
      </c>
      <c r="C3780" s="1011" t="s">
        <v>1326</v>
      </c>
      <c r="D3780" s="1011" t="s">
        <v>1</v>
      </c>
      <c r="E3780" s="1011" t="s">
        <v>135</v>
      </c>
      <c r="F3780" s="1011" t="s">
        <v>14</v>
      </c>
      <c r="G3780" s="1011" t="s">
        <v>14</v>
      </c>
      <c r="H3780" s="1011" t="s">
        <v>92</v>
      </c>
      <c r="I3780" s="1011" t="s">
        <v>2015</v>
      </c>
      <c r="J3780" s="1011" t="s">
        <v>1463</v>
      </c>
      <c r="K3780" s="1011" t="s">
        <v>1329</v>
      </c>
      <c r="L3780" s="1011" t="s">
        <v>47</v>
      </c>
      <c r="M3780" s="1011" t="s">
        <v>198</v>
      </c>
      <c r="N3780" s="1011">
        <v>156</v>
      </c>
      <c r="O3780" s="1011">
        <v>156</v>
      </c>
      <c r="P3780" s="1011">
        <v>5410</v>
      </c>
      <c r="Q3780" s="1011">
        <v>3769.25</v>
      </c>
      <c r="R3780" s="1011">
        <v>-147.34</v>
      </c>
      <c r="S3780" s="1011">
        <v>625.94393832000003</v>
      </c>
      <c r="T3780" s="1011">
        <v>0</v>
      </c>
      <c r="U3780" s="1011">
        <v>0</v>
      </c>
      <c r="V3780" s="1011">
        <v>-147.34</v>
      </c>
      <c r="W3780" s="1011" t="s">
        <v>1464</v>
      </c>
      <c r="X3780" s="1011" t="s">
        <v>1331</v>
      </c>
      <c r="Y3780" s="1011" t="s">
        <v>2016</v>
      </c>
      <c r="AA3780" s="1011" t="s">
        <v>2017</v>
      </c>
      <c r="AB3780" s="1011" t="s">
        <v>140</v>
      </c>
    </row>
    <row r="3781" spans="1:28" x14ac:dyDescent="0.25">
      <c r="A3781" s="1011">
        <v>53758215</v>
      </c>
      <c r="B3781" s="1011" t="s">
        <v>1771</v>
      </c>
      <c r="C3781" s="1011" t="s">
        <v>1326</v>
      </c>
      <c r="D3781" s="1011" t="s">
        <v>1</v>
      </c>
      <c r="E3781" s="1011" t="s">
        <v>135</v>
      </c>
      <c r="F3781" s="1011" t="s">
        <v>0</v>
      </c>
      <c r="G3781" s="1011" t="s">
        <v>0</v>
      </c>
      <c r="H3781" s="1011" t="s">
        <v>89</v>
      </c>
      <c r="I3781" s="1011" t="s">
        <v>1772</v>
      </c>
      <c r="J3781" s="1011" t="s">
        <v>1544</v>
      </c>
      <c r="K3781" s="1011" t="s">
        <v>1329</v>
      </c>
      <c r="L3781" s="1011" t="s">
        <v>47</v>
      </c>
      <c r="M3781" s="1011" t="s">
        <v>198</v>
      </c>
      <c r="N3781" s="1011">
        <v>443</v>
      </c>
      <c r="O3781" s="1011">
        <v>10</v>
      </c>
      <c r="P3781" s="1011">
        <v>5290.92</v>
      </c>
      <c r="Q3781" s="1011">
        <v>15131.95</v>
      </c>
      <c r="R3781" s="1011">
        <v>4525.88512309</v>
      </c>
      <c r="S3781" s="1011">
        <v>1109.46756987</v>
      </c>
      <c r="T3781" s="1011">
        <v>1.512309E-2</v>
      </c>
      <c r="U3781" s="1011">
        <v>0</v>
      </c>
      <c r="V3781" s="1011">
        <v>4525.87</v>
      </c>
      <c r="W3781" s="1011" t="s">
        <v>1545</v>
      </c>
      <c r="X3781" s="1011" t="s">
        <v>1331</v>
      </c>
      <c r="Y3781" s="1011" t="s">
        <v>1773</v>
      </c>
      <c r="AA3781" s="1011" t="s">
        <v>1774</v>
      </c>
      <c r="AB3781" s="1011" t="s">
        <v>140</v>
      </c>
    </row>
    <row r="3782" spans="1:28" x14ac:dyDescent="0.25">
      <c r="A3782" s="1011">
        <v>34116459</v>
      </c>
      <c r="B3782" s="1011" t="s">
        <v>2551</v>
      </c>
      <c r="C3782" s="1011" t="s">
        <v>1326</v>
      </c>
      <c r="D3782" s="1011" t="s">
        <v>1</v>
      </c>
      <c r="E3782" s="1011" t="s">
        <v>135</v>
      </c>
      <c r="F3782" s="1011" t="s">
        <v>36</v>
      </c>
      <c r="G3782" s="1011" t="s">
        <v>36</v>
      </c>
      <c r="H3782" s="1011" t="s">
        <v>98</v>
      </c>
      <c r="I3782" s="1011" t="s">
        <v>1656</v>
      </c>
      <c r="J3782" s="1011" t="s">
        <v>1657</v>
      </c>
      <c r="K3782" s="1011" t="s">
        <v>1329</v>
      </c>
      <c r="L3782" s="1011" t="s">
        <v>47</v>
      </c>
      <c r="M3782" s="1011" t="s">
        <v>198</v>
      </c>
      <c r="N3782" s="1011">
        <v>298</v>
      </c>
      <c r="O3782" s="1011">
        <v>297</v>
      </c>
      <c r="P3782" s="1011">
        <v>6234.51</v>
      </c>
      <c r="Q3782" s="1011">
        <v>4114.76</v>
      </c>
      <c r="R3782" s="1011">
        <v>-185.4</v>
      </c>
      <c r="S3782" s="1011">
        <v>1168.8316546200001</v>
      </c>
      <c r="T3782" s="1011">
        <v>0</v>
      </c>
      <c r="U3782" s="1011">
        <v>0</v>
      </c>
      <c r="V3782" s="1011">
        <v>-185.4</v>
      </c>
      <c r="W3782" s="1011" t="s">
        <v>1658</v>
      </c>
      <c r="X3782" s="1011" t="s">
        <v>1331</v>
      </c>
      <c r="Y3782" s="1011" t="s">
        <v>2552</v>
      </c>
      <c r="AA3782" s="1011" t="s">
        <v>1791</v>
      </c>
      <c r="AB3782" s="1011" t="s">
        <v>140</v>
      </c>
    </row>
    <row r="3783" spans="1:28" x14ac:dyDescent="0.25">
      <c r="A3783" s="1011">
        <v>84085539</v>
      </c>
      <c r="B3783" s="1011" t="s">
        <v>2440</v>
      </c>
      <c r="C3783" s="1011" t="s">
        <v>1326</v>
      </c>
      <c r="D3783" s="1011" t="s">
        <v>1</v>
      </c>
      <c r="E3783" s="1011" t="s">
        <v>135</v>
      </c>
      <c r="F3783" s="1011" t="s">
        <v>74</v>
      </c>
      <c r="G3783" s="1011" t="s">
        <v>74</v>
      </c>
      <c r="H3783" s="1011" t="s">
        <v>100</v>
      </c>
      <c r="I3783" s="1011" t="s">
        <v>2441</v>
      </c>
      <c r="J3783" s="1011" t="s">
        <v>1463</v>
      </c>
      <c r="K3783" s="1011" t="s">
        <v>1329</v>
      </c>
      <c r="L3783" s="1011" t="s">
        <v>47</v>
      </c>
      <c r="M3783" s="1011" t="s">
        <v>198</v>
      </c>
      <c r="N3783" s="1011">
        <v>237.66640000000001</v>
      </c>
      <c r="O3783" s="1011">
        <v>234.66640000000001</v>
      </c>
      <c r="P3783" s="1011">
        <v>3223</v>
      </c>
      <c r="Q3783" s="1011">
        <v>10700.5</v>
      </c>
      <c r="R3783" s="1011">
        <v>1006.17</v>
      </c>
      <c r="S3783" s="1011">
        <v>1408.3593137600001</v>
      </c>
      <c r="T3783" s="1011">
        <v>0</v>
      </c>
      <c r="U3783" s="1011">
        <v>0</v>
      </c>
      <c r="V3783" s="1011">
        <v>1006.17</v>
      </c>
      <c r="W3783" s="1011" t="s">
        <v>1464</v>
      </c>
      <c r="X3783" s="1011" t="s">
        <v>1331</v>
      </c>
      <c r="Y3783" s="1011" t="s">
        <v>2442</v>
      </c>
      <c r="AA3783" s="1011" t="s">
        <v>2443</v>
      </c>
      <c r="AB3783" s="1011" t="s">
        <v>140</v>
      </c>
    </row>
    <row r="3784" spans="1:28" x14ac:dyDescent="0.25">
      <c r="A3784" s="1011">
        <v>63756076</v>
      </c>
      <c r="B3784" s="1011" t="s">
        <v>1872</v>
      </c>
      <c r="C3784" s="1011" t="s">
        <v>1326</v>
      </c>
      <c r="D3784" s="1011" t="s">
        <v>1</v>
      </c>
      <c r="E3784" s="1011" t="s">
        <v>135</v>
      </c>
      <c r="F3784" s="1011" t="s">
        <v>6</v>
      </c>
      <c r="G3784" s="1011" t="s">
        <v>6</v>
      </c>
      <c r="H3784" s="1011" t="s">
        <v>530</v>
      </c>
      <c r="I3784" s="1011" t="s">
        <v>1873</v>
      </c>
      <c r="J3784" s="1011" t="s">
        <v>1874</v>
      </c>
      <c r="K3784" s="1011" t="s">
        <v>1329</v>
      </c>
      <c r="L3784" s="1011" t="s">
        <v>47</v>
      </c>
      <c r="M3784" s="1011" t="s">
        <v>198</v>
      </c>
      <c r="N3784" s="1011">
        <v>36</v>
      </c>
      <c r="O3784" s="1011">
        <v>30</v>
      </c>
      <c r="P3784" s="1011">
        <v>2633.4</v>
      </c>
      <c r="Q3784" s="1011">
        <v>7885.26</v>
      </c>
      <c r="R3784" s="1011">
        <v>734.84</v>
      </c>
      <c r="S3784" s="1011">
        <v>518.87247180999998</v>
      </c>
      <c r="T3784" s="1011">
        <v>0</v>
      </c>
      <c r="U3784" s="1011">
        <v>0</v>
      </c>
      <c r="V3784" s="1011">
        <v>734.84</v>
      </c>
      <c r="W3784" s="1011" t="s">
        <v>1875</v>
      </c>
      <c r="X3784" s="1011" t="s">
        <v>1331</v>
      </c>
      <c r="Y3784" s="1011" t="s">
        <v>1876</v>
      </c>
      <c r="AA3784" s="1011" t="s">
        <v>1877</v>
      </c>
      <c r="AB3784" s="1011" t="s">
        <v>140</v>
      </c>
    </row>
    <row r="3785" spans="1:28" x14ac:dyDescent="0.25">
      <c r="A3785" s="1011">
        <v>24128670</v>
      </c>
      <c r="B3785" s="1011" t="s">
        <v>1667</v>
      </c>
      <c r="C3785" s="1011" t="s">
        <v>1326</v>
      </c>
      <c r="D3785" s="1011" t="s">
        <v>1</v>
      </c>
      <c r="E3785" s="1011" t="s">
        <v>135</v>
      </c>
      <c r="F3785" s="1011" t="s">
        <v>14</v>
      </c>
      <c r="G3785" s="1011" t="s">
        <v>14</v>
      </c>
      <c r="H3785" s="1011" t="s">
        <v>529</v>
      </c>
      <c r="I3785" s="1011" t="s">
        <v>1668</v>
      </c>
      <c r="J3785" s="1011" t="s">
        <v>1669</v>
      </c>
      <c r="K3785" s="1011" t="s">
        <v>1329</v>
      </c>
      <c r="L3785" s="1011" t="s">
        <v>47</v>
      </c>
      <c r="M3785" s="1011" t="s">
        <v>198</v>
      </c>
      <c r="N3785" s="1011">
        <v>57</v>
      </c>
      <c r="O3785" s="1011">
        <v>9</v>
      </c>
      <c r="P3785" s="1011">
        <v>1337.64</v>
      </c>
      <c r="Q3785" s="1011">
        <v>6419.57</v>
      </c>
      <c r="R3785" s="1011">
        <v>363.04693035999998</v>
      </c>
      <c r="S3785" s="1011">
        <v>215.23201495999999</v>
      </c>
      <c r="T3785" s="1011">
        <v>4.8669303599999996</v>
      </c>
      <c r="U3785" s="1011">
        <v>0</v>
      </c>
      <c r="V3785" s="1011">
        <v>358.18</v>
      </c>
      <c r="W3785" s="1011" t="s">
        <v>1670</v>
      </c>
      <c r="X3785" s="1011" t="s">
        <v>1331</v>
      </c>
      <c r="Y3785" s="1011" t="s">
        <v>1671</v>
      </c>
      <c r="Z3785" s="1011" t="s">
        <v>1672</v>
      </c>
      <c r="AA3785" s="1011" t="s">
        <v>1673</v>
      </c>
      <c r="AB3785" s="1011" t="s">
        <v>140</v>
      </c>
    </row>
    <row r="3786" spans="1:28" x14ac:dyDescent="0.25">
      <c r="A3786" s="1011">
        <v>63995401</v>
      </c>
      <c r="B3786" s="1011" t="s">
        <v>1419</v>
      </c>
      <c r="C3786" s="1011" t="s">
        <v>1326</v>
      </c>
      <c r="D3786" s="1011" t="s">
        <v>1</v>
      </c>
      <c r="E3786" s="1011" t="s">
        <v>135</v>
      </c>
      <c r="F3786" s="1011" t="s">
        <v>6</v>
      </c>
      <c r="G3786" s="1011" t="s">
        <v>6</v>
      </c>
      <c r="H3786" s="1011" t="s">
        <v>102</v>
      </c>
      <c r="I3786" s="1011" t="s">
        <v>1420</v>
      </c>
      <c r="J3786" s="1011" t="s">
        <v>1421</v>
      </c>
      <c r="K3786" s="1011" t="s">
        <v>1329</v>
      </c>
      <c r="L3786" s="1011" t="s">
        <v>47</v>
      </c>
      <c r="M3786" s="1011" t="s">
        <v>198</v>
      </c>
      <c r="N3786" s="1011">
        <v>44.333399999999997</v>
      </c>
      <c r="O3786" s="1011">
        <v>41.333399999999997</v>
      </c>
      <c r="P3786" s="1011">
        <v>1072.8599999999999</v>
      </c>
      <c r="Q3786" s="1011">
        <v>2044.98</v>
      </c>
      <c r="R3786" s="1011">
        <v>238.38</v>
      </c>
      <c r="S3786" s="1011">
        <v>305.86803766000003</v>
      </c>
      <c r="T3786" s="1011">
        <v>0</v>
      </c>
      <c r="U3786" s="1011">
        <v>0</v>
      </c>
      <c r="V3786" s="1011">
        <v>238.38</v>
      </c>
      <c r="W3786" s="1011" t="s">
        <v>1422</v>
      </c>
      <c r="X3786" s="1011" t="s">
        <v>1331</v>
      </c>
      <c r="Y3786" s="1011" t="s">
        <v>1423</v>
      </c>
      <c r="AA3786" s="1011" t="s">
        <v>1424</v>
      </c>
      <c r="AB3786" s="1011" t="s">
        <v>140</v>
      </c>
    </row>
    <row r="3787" spans="1:28" x14ac:dyDescent="0.25">
      <c r="A3787" s="1011">
        <v>3755717</v>
      </c>
      <c r="B3787" s="1011" t="s">
        <v>2444</v>
      </c>
      <c r="C3787" s="1011" t="s">
        <v>1326</v>
      </c>
      <c r="D3787" s="1011" t="s">
        <v>1</v>
      </c>
      <c r="E3787" s="1011" t="s">
        <v>135</v>
      </c>
      <c r="F3787" s="1011" t="s">
        <v>6</v>
      </c>
      <c r="G3787" s="1011" t="s">
        <v>6</v>
      </c>
      <c r="H3787" s="1011" t="s">
        <v>529</v>
      </c>
      <c r="I3787" s="1011" t="s">
        <v>2445</v>
      </c>
      <c r="J3787" s="1011" t="s">
        <v>1924</v>
      </c>
      <c r="K3787" s="1011" t="s">
        <v>1329</v>
      </c>
      <c r="L3787" s="1011" t="s">
        <v>47</v>
      </c>
      <c r="M3787" s="1011" t="s">
        <v>198</v>
      </c>
      <c r="N3787" s="1011">
        <v>80</v>
      </c>
      <c r="O3787" s="1011">
        <v>44</v>
      </c>
      <c r="P3787" s="1011">
        <v>5810.85</v>
      </c>
      <c r="Q3787" s="1011">
        <v>45435.5</v>
      </c>
      <c r="R3787" s="1011">
        <v>-165.32</v>
      </c>
      <c r="S3787" s="1011">
        <v>942.99514913999997</v>
      </c>
      <c r="T3787" s="1011">
        <v>0</v>
      </c>
      <c r="U3787" s="1011">
        <v>2413.38</v>
      </c>
      <c r="V3787" s="1011">
        <v>2248.06</v>
      </c>
      <c r="W3787" s="1011" t="s">
        <v>1925</v>
      </c>
      <c r="X3787" s="1011" t="s">
        <v>1331</v>
      </c>
      <c r="Y3787" s="1011" t="s">
        <v>2446</v>
      </c>
      <c r="AA3787" s="1011" t="s">
        <v>2447</v>
      </c>
      <c r="AB3787" s="1011" t="s">
        <v>140</v>
      </c>
    </row>
    <row r="3788" spans="1:28" x14ac:dyDescent="0.25">
      <c r="A3788" s="1011">
        <v>93921609</v>
      </c>
      <c r="B3788" s="1011" t="s">
        <v>2158</v>
      </c>
      <c r="C3788" s="1011" t="s">
        <v>1326</v>
      </c>
      <c r="D3788" s="1011" t="s">
        <v>1</v>
      </c>
      <c r="E3788" s="1011" t="s">
        <v>135</v>
      </c>
      <c r="F3788" s="1011" t="s">
        <v>14</v>
      </c>
      <c r="G3788" s="1011" t="s">
        <v>14</v>
      </c>
      <c r="H3788" s="1011" t="s">
        <v>529</v>
      </c>
      <c r="I3788" s="1011" t="s">
        <v>2159</v>
      </c>
      <c r="J3788" s="1011" t="s">
        <v>2160</v>
      </c>
      <c r="K3788" s="1011" t="s">
        <v>1329</v>
      </c>
      <c r="L3788" s="1011" t="s">
        <v>47</v>
      </c>
      <c r="M3788" s="1011" t="s">
        <v>198</v>
      </c>
      <c r="N3788" s="1011">
        <v>72</v>
      </c>
      <c r="O3788" s="1011">
        <v>0</v>
      </c>
      <c r="P3788" s="1011">
        <v>2909.92</v>
      </c>
      <c r="Q3788" s="1011">
        <v>15302.57</v>
      </c>
      <c r="R3788" s="1011">
        <v>1307.4000000000001</v>
      </c>
      <c r="S3788" s="1011">
        <v>350.11155692</v>
      </c>
      <c r="T3788" s="1011">
        <v>0</v>
      </c>
      <c r="U3788" s="1011">
        <v>0</v>
      </c>
      <c r="V3788" s="1011">
        <v>1307.4000000000001</v>
      </c>
      <c r="W3788" s="1011" t="s">
        <v>2161</v>
      </c>
      <c r="X3788" s="1011" t="s">
        <v>1331</v>
      </c>
      <c r="Y3788" s="1011" t="s">
        <v>2162</v>
      </c>
      <c r="AA3788" s="1011" t="s">
        <v>2163</v>
      </c>
      <c r="AB3788" s="1011" t="s">
        <v>140</v>
      </c>
    </row>
    <row r="3789" spans="1:28" x14ac:dyDescent="0.25">
      <c r="A3789" s="1011">
        <v>44180685</v>
      </c>
      <c r="B3789" s="1011" t="s">
        <v>1437</v>
      </c>
      <c r="C3789" s="1011" t="s">
        <v>1326</v>
      </c>
      <c r="D3789" s="1011" t="s">
        <v>1</v>
      </c>
      <c r="E3789" s="1011" t="s">
        <v>135</v>
      </c>
      <c r="F3789" s="1011" t="s">
        <v>0</v>
      </c>
      <c r="G3789" s="1011" t="s">
        <v>0</v>
      </c>
      <c r="H3789" s="1011" t="s">
        <v>90</v>
      </c>
      <c r="I3789" s="1011" t="s">
        <v>1438</v>
      </c>
      <c r="J3789" s="1011" t="s">
        <v>1439</v>
      </c>
      <c r="K3789" s="1011" t="s">
        <v>1329</v>
      </c>
      <c r="L3789" s="1011" t="s">
        <v>47</v>
      </c>
      <c r="M3789" s="1011" t="s">
        <v>198</v>
      </c>
      <c r="N3789" s="1011">
        <v>224</v>
      </c>
      <c r="O3789" s="1011">
        <v>215</v>
      </c>
      <c r="P3789" s="1011">
        <v>8736.86</v>
      </c>
      <c r="Q3789" s="1011">
        <v>15799.27</v>
      </c>
      <c r="R3789" s="1011">
        <v>1603.37000104</v>
      </c>
      <c r="S3789" s="1011">
        <v>1015.01220357</v>
      </c>
      <c r="T3789" s="1011">
        <v>1.04E-6</v>
      </c>
      <c r="U3789" s="1011">
        <v>0</v>
      </c>
      <c r="V3789" s="1011">
        <v>1603.37</v>
      </c>
      <c r="W3789" s="1011" t="s">
        <v>1440</v>
      </c>
      <c r="X3789" s="1011" t="s">
        <v>1331</v>
      </c>
      <c r="Y3789" s="1011" t="s">
        <v>1441</v>
      </c>
      <c r="AA3789" s="1011" t="s">
        <v>1442</v>
      </c>
      <c r="AB3789" s="1011" t="s">
        <v>140</v>
      </c>
    </row>
    <row r="3790" spans="1:28" x14ac:dyDescent="0.25">
      <c r="A3790" s="1011">
        <v>93757649</v>
      </c>
      <c r="B3790" s="1011" t="s">
        <v>2482</v>
      </c>
      <c r="C3790" s="1011" t="s">
        <v>1326</v>
      </c>
      <c r="D3790" s="1011" t="s">
        <v>1</v>
      </c>
      <c r="E3790" s="1011" t="s">
        <v>135</v>
      </c>
      <c r="F3790" s="1011" t="s">
        <v>6</v>
      </c>
      <c r="G3790" s="1011" t="s">
        <v>6</v>
      </c>
      <c r="H3790" s="1011" t="s">
        <v>88</v>
      </c>
      <c r="I3790" s="1011" t="s">
        <v>2483</v>
      </c>
      <c r="J3790" s="1011" t="s">
        <v>2484</v>
      </c>
      <c r="K3790" s="1011" t="s">
        <v>1329</v>
      </c>
      <c r="L3790" s="1011" t="s">
        <v>47</v>
      </c>
      <c r="M3790" s="1011" t="s">
        <v>198</v>
      </c>
      <c r="N3790" s="1011">
        <v>491</v>
      </c>
      <c r="O3790" s="1011">
        <v>22</v>
      </c>
      <c r="P3790" s="1011">
        <v>7519.93</v>
      </c>
      <c r="Q3790" s="1011">
        <v>15273.91</v>
      </c>
      <c r="R3790" s="1011">
        <v>822.47</v>
      </c>
      <c r="S3790" s="1011">
        <v>727.80317712999999</v>
      </c>
      <c r="T3790" s="1011">
        <v>0</v>
      </c>
      <c r="U3790" s="1011">
        <v>0</v>
      </c>
      <c r="V3790" s="1011">
        <v>822.47</v>
      </c>
      <c r="W3790" s="1011" t="s">
        <v>2485</v>
      </c>
      <c r="X3790" s="1011" t="s">
        <v>1331</v>
      </c>
      <c r="Y3790" s="1011" t="s">
        <v>2486</v>
      </c>
      <c r="AA3790" s="1011" t="s">
        <v>2487</v>
      </c>
      <c r="AB3790" s="1011" t="s">
        <v>140</v>
      </c>
    </row>
    <row r="3791" spans="1:28" x14ac:dyDescent="0.25">
      <c r="A3791" s="1011">
        <v>4059234</v>
      </c>
      <c r="B3791" s="1011" t="s">
        <v>1908</v>
      </c>
      <c r="C3791" s="1011" t="s">
        <v>1326</v>
      </c>
      <c r="D3791" s="1011" t="s">
        <v>1</v>
      </c>
      <c r="E3791" s="1011" t="s">
        <v>135</v>
      </c>
      <c r="F3791" s="1011" t="s">
        <v>48</v>
      </c>
      <c r="G3791" s="1011" t="s">
        <v>48</v>
      </c>
      <c r="H3791" s="1011" t="s">
        <v>97</v>
      </c>
      <c r="I3791" s="1011" t="s">
        <v>1909</v>
      </c>
      <c r="J3791" s="1011" t="s">
        <v>1892</v>
      </c>
      <c r="K3791" s="1011" t="s">
        <v>1329</v>
      </c>
      <c r="L3791" s="1011" t="s">
        <v>47</v>
      </c>
      <c r="M3791" s="1011" t="s">
        <v>198</v>
      </c>
      <c r="N3791" s="1011">
        <v>99.166499999999999</v>
      </c>
      <c r="O3791" s="1011">
        <v>65.166499999999999</v>
      </c>
      <c r="P3791" s="1011">
        <v>2948.36</v>
      </c>
      <c r="Q3791" s="1011">
        <v>3842.94</v>
      </c>
      <c r="R3791" s="1011">
        <v>869.99</v>
      </c>
      <c r="S3791" s="1011">
        <v>721.30944265999995</v>
      </c>
      <c r="T3791" s="1011">
        <v>0</v>
      </c>
      <c r="U3791" s="1011">
        <v>0</v>
      </c>
      <c r="V3791" s="1011">
        <v>869.99</v>
      </c>
      <c r="W3791" s="1011" t="s">
        <v>1893</v>
      </c>
      <c r="X3791" s="1011" t="s">
        <v>1331</v>
      </c>
      <c r="Y3791" s="1011" t="s">
        <v>1910</v>
      </c>
      <c r="AA3791" s="1011" t="s">
        <v>1911</v>
      </c>
      <c r="AB3791" s="1011" t="s">
        <v>140</v>
      </c>
    </row>
    <row r="3792" spans="1:28" x14ac:dyDescent="0.25">
      <c r="A3792" s="1011">
        <v>74133471</v>
      </c>
      <c r="B3792" s="1011" t="s">
        <v>2248</v>
      </c>
      <c r="C3792" s="1011" t="s">
        <v>1326</v>
      </c>
      <c r="D3792" s="1011" t="s">
        <v>1</v>
      </c>
      <c r="E3792" s="1011" t="s">
        <v>135</v>
      </c>
      <c r="F3792" s="1011" t="s">
        <v>14</v>
      </c>
      <c r="G3792" s="1011" t="s">
        <v>14</v>
      </c>
      <c r="H3792" s="1011" t="s">
        <v>97</v>
      </c>
      <c r="I3792" s="1011" t="s">
        <v>2249</v>
      </c>
      <c r="J3792" s="1011" t="s">
        <v>2250</v>
      </c>
      <c r="K3792" s="1011" t="s">
        <v>1329</v>
      </c>
      <c r="L3792" s="1011" t="s">
        <v>47</v>
      </c>
      <c r="M3792" s="1011" t="s">
        <v>198</v>
      </c>
      <c r="N3792" s="1011">
        <v>421.83350000000002</v>
      </c>
      <c r="O3792" s="1011">
        <v>257.83350000000002</v>
      </c>
      <c r="P3792" s="1011">
        <v>6571.59</v>
      </c>
      <c r="Q3792" s="1011">
        <v>9193.56</v>
      </c>
      <c r="R3792" s="1011">
        <v>2304.5773224999998</v>
      </c>
      <c r="S3792" s="1011">
        <v>1487.4906930899999</v>
      </c>
      <c r="T3792" s="1011">
        <v>7.3225E-3</v>
      </c>
      <c r="U3792" s="1011">
        <v>0</v>
      </c>
      <c r="V3792" s="1011">
        <v>2304.5700000000002</v>
      </c>
      <c r="W3792" s="1011" t="s">
        <v>2251</v>
      </c>
      <c r="X3792" s="1011" t="s">
        <v>1331</v>
      </c>
      <c r="Y3792" s="1011" t="s">
        <v>2252</v>
      </c>
      <c r="AA3792" s="1011" t="s">
        <v>2253</v>
      </c>
      <c r="AB3792" s="1011" t="s">
        <v>140</v>
      </c>
    </row>
    <row r="3793" spans="1:28" x14ac:dyDescent="0.25">
      <c r="A3793" s="1011">
        <v>83755538</v>
      </c>
      <c r="B3793" s="1011" t="s">
        <v>1738</v>
      </c>
      <c r="C3793" s="1011" t="s">
        <v>417</v>
      </c>
      <c r="D3793" s="1011" t="s">
        <v>113</v>
      </c>
      <c r="E3793" s="1011" t="s">
        <v>135</v>
      </c>
      <c r="F3793" s="1011" t="s">
        <v>267</v>
      </c>
      <c r="G3793" s="1011" t="s">
        <v>1687</v>
      </c>
      <c r="H3793" s="1011" t="s">
        <v>91</v>
      </c>
      <c r="I3793" s="1011" t="s">
        <v>1662</v>
      </c>
      <c r="J3793" s="1011" t="s">
        <v>1663</v>
      </c>
      <c r="K3793" s="1011" t="s">
        <v>1329</v>
      </c>
      <c r="L3793" s="1011" t="s">
        <v>47</v>
      </c>
      <c r="M3793" s="1011" t="s">
        <v>198</v>
      </c>
      <c r="N3793" s="1011">
        <v>18</v>
      </c>
      <c r="O3793" s="1011">
        <v>1</v>
      </c>
      <c r="P3793" s="1011">
        <v>405</v>
      </c>
      <c r="Q3793" s="1011">
        <v>1377.19</v>
      </c>
      <c r="R3793" s="1011">
        <v>327.61089317</v>
      </c>
      <c r="S3793" s="1011">
        <v>46.11760598</v>
      </c>
      <c r="T3793" s="1011">
        <v>8.9316999999999999E-4</v>
      </c>
      <c r="U3793" s="1011">
        <v>0</v>
      </c>
      <c r="V3793" s="1011">
        <v>327.61</v>
      </c>
      <c r="W3793" s="1011" t="s">
        <v>1664</v>
      </c>
      <c r="X3793" s="1011" t="s">
        <v>1331</v>
      </c>
      <c r="Y3793" s="1011" t="s">
        <v>1739</v>
      </c>
      <c r="AA3793" s="1011" t="s">
        <v>1740</v>
      </c>
      <c r="AB3793" s="1011" t="s">
        <v>140</v>
      </c>
    </row>
    <row r="3794" spans="1:28" x14ac:dyDescent="0.25">
      <c r="A3794" s="1011">
        <v>13768593</v>
      </c>
      <c r="B3794" s="1011" t="s">
        <v>2132</v>
      </c>
      <c r="C3794" s="1011" t="s">
        <v>1326</v>
      </c>
      <c r="D3794" s="1011" t="s">
        <v>1</v>
      </c>
      <c r="E3794" s="1011" t="s">
        <v>135</v>
      </c>
      <c r="F3794" s="1011" t="s">
        <v>6</v>
      </c>
      <c r="G3794" s="1011" t="s">
        <v>6</v>
      </c>
      <c r="H3794" s="1011" t="s">
        <v>94</v>
      </c>
      <c r="I3794" s="1011" t="s">
        <v>2133</v>
      </c>
      <c r="J3794" s="1011" t="s">
        <v>1703</v>
      </c>
      <c r="K3794" s="1011" t="s">
        <v>1329</v>
      </c>
      <c r="L3794" s="1011" t="s">
        <v>47</v>
      </c>
      <c r="M3794" s="1011" t="s">
        <v>198</v>
      </c>
      <c r="N3794" s="1011">
        <v>140</v>
      </c>
      <c r="O3794" s="1011">
        <v>111</v>
      </c>
      <c r="P3794" s="1011">
        <v>4003</v>
      </c>
      <c r="Q3794" s="1011">
        <v>3765.52</v>
      </c>
      <c r="R3794" s="1011">
        <v>931.74</v>
      </c>
      <c r="S3794" s="1011">
        <v>432.63564862999999</v>
      </c>
      <c r="T3794" s="1011">
        <v>0</v>
      </c>
      <c r="U3794" s="1011">
        <v>0</v>
      </c>
      <c r="V3794" s="1011">
        <v>931.74</v>
      </c>
      <c r="W3794" s="1011" t="s">
        <v>1704</v>
      </c>
      <c r="X3794" s="1011" t="s">
        <v>1331</v>
      </c>
      <c r="Y3794" s="1011" t="s">
        <v>2134</v>
      </c>
      <c r="AA3794" s="1011" t="s">
        <v>2135</v>
      </c>
      <c r="AB3794" s="1011" t="s">
        <v>140</v>
      </c>
    </row>
    <row r="3795" spans="1:28" x14ac:dyDescent="0.25">
      <c r="A3795" s="1011">
        <v>44223121</v>
      </c>
      <c r="B3795" s="1011" t="s">
        <v>2233</v>
      </c>
      <c r="C3795" s="1011" t="s">
        <v>1326</v>
      </c>
      <c r="D3795" s="1011" t="s">
        <v>1</v>
      </c>
      <c r="E3795" s="1011" t="s">
        <v>135</v>
      </c>
      <c r="F3795" s="1011" t="s">
        <v>6</v>
      </c>
      <c r="G3795" s="1011" t="s">
        <v>6</v>
      </c>
      <c r="H3795" s="1011" t="s">
        <v>1394</v>
      </c>
      <c r="I3795" s="1011" t="s">
        <v>2234</v>
      </c>
      <c r="J3795" s="1011" t="s">
        <v>1383</v>
      </c>
      <c r="K3795" s="1011" t="s">
        <v>1329</v>
      </c>
      <c r="L3795" s="1011" t="s">
        <v>47</v>
      </c>
      <c r="M3795" s="1011" t="s">
        <v>198</v>
      </c>
      <c r="N3795" s="1011">
        <v>0</v>
      </c>
      <c r="O3795" s="1011">
        <v>0</v>
      </c>
      <c r="P3795" s="1011">
        <v>0</v>
      </c>
      <c r="Q3795" s="1011">
        <v>0</v>
      </c>
      <c r="R3795" s="1011">
        <v>0</v>
      </c>
      <c r="S3795" s="1011">
        <v>0</v>
      </c>
      <c r="T3795" s="1011">
        <v>0</v>
      </c>
      <c r="U3795" s="1011">
        <v>0</v>
      </c>
      <c r="V3795" s="1011">
        <v>0</v>
      </c>
      <c r="W3795" s="1011" t="s">
        <v>1384</v>
      </c>
      <c r="X3795" s="1011" t="s">
        <v>1331</v>
      </c>
      <c r="Y3795" s="1011" t="s">
        <v>2235</v>
      </c>
      <c r="AA3795" s="1011" t="s">
        <v>2236</v>
      </c>
      <c r="AB3795" s="1011" t="s">
        <v>140</v>
      </c>
    </row>
    <row r="3796" spans="1:28" x14ac:dyDescent="0.25">
      <c r="A3796" s="1011">
        <v>23754377</v>
      </c>
      <c r="B3796" s="1011" t="s">
        <v>2112</v>
      </c>
      <c r="C3796" s="1011" t="s">
        <v>417</v>
      </c>
      <c r="D3796" s="1011" t="s">
        <v>113</v>
      </c>
      <c r="E3796" s="1011" t="s">
        <v>135</v>
      </c>
      <c r="F3796" s="1011" t="s">
        <v>267</v>
      </c>
      <c r="G3796" s="1011" t="s">
        <v>1687</v>
      </c>
      <c r="H3796" s="1011" t="s">
        <v>93</v>
      </c>
      <c r="I3796" s="1011" t="s">
        <v>2113</v>
      </c>
      <c r="J3796" s="1011" t="s">
        <v>2114</v>
      </c>
      <c r="K3796" s="1011" t="s">
        <v>1329</v>
      </c>
      <c r="L3796" s="1011" t="s">
        <v>47</v>
      </c>
      <c r="M3796" s="1011" t="s">
        <v>198</v>
      </c>
      <c r="N3796" s="1011">
        <v>552</v>
      </c>
      <c r="O3796" s="1011">
        <v>359</v>
      </c>
      <c r="P3796" s="1011">
        <v>8224.56</v>
      </c>
      <c r="Q3796" s="1011">
        <v>17040.759999999998</v>
      </c>
      <c r="R3796" s="1011">
        <v>2763.15</v>
      </c>
      <c r="S3796" s="1011">
        <v>3167.1447409900002</v>
      </c>
      <c r="T3796" s="1011">
        <v>234</v>
      </c>
      <c r="U3796" s="1011">
        <v>0</v>
      </c>
      <c r="V3796" s="1011">
        <v>2763.15</v>
      </c>
      <c r="W3796" s="1011" t="s">
        <v>2115</v>
      </c>
      <c r="X3796" s="1011" t="s">
        <v>1331</v>
      </c>
      <c r="Y3796" s="1011" t="s">
        <v>2116</v>
      </c>
      <c r="AA3796" s="1011" t="s">
        <v>2117</v>
      </c>
      <c r="AB3796" s="1011" t="s">
        <v>140</v>
      </c>
    </row>
    <row r="3797" spans="1:28" x14ac:dyDescent="0.25">
      <c r="A3797" s="1011">
        <v>64015894</v>
      </c>
      <c r="B3797" s="1011" t="s">
        <v>1325</v>
      </c>
      <c r="C3797" s="1011" t="s">
        <v>1326</v>
      </c>
      <c r="D3797" s="1011" t="s">
        <v>1</v>
      </c>
      <c r="E3797" s="1011" t="s">
        <v>135</v>
      </c>
      <c r="F3797" s="1011" t="s">
        <v>11</v>
      </c>
      <c r="G3797" s="1011" t="s">
        <v>11</v>
      </c>
      <c r="H3797" s="1011" t="s">
        <v>86</v>
      </c>
      <c r="I3797" s="1011" t="s">
        <v>1327</v>
      </c>
      <c r="J3797" s="1011" t="s">
        <v>1328</v>
      </c>
      <c r="K3797" s="1011" t="s">
        <v>1329</v>
      </c>
      <c r="L3797" s="1011" t="s">
        <v>47</v>
      </c>
      <c r="M3797" s="1011" t="s">
        <v>198</v>
      </c>
      <c r="N3797" s="1011">
        <v>2</v>
      </c>
      <c r="O3797" s="1011">
        <v>0</v>
      </c>
      <c r="P3797" s="1011">
        <v>32</v>
      </c>
      <c r="Q3797" s="1011">
        <v>69.040000000000006</v>
      </c>
      <c r="R3797" s="1011">
        <v>5.52</v>
      </c>
      <c r="S3797" s="1011">
        <v>8</v>
      </c>
      <c r="T3797" s="1011">
        <v>0</v>
      </c>
      <c r="U3797" s="1011">
        <v>0</v>
      </c>
      <c r="V3797" s="1011">
        <v>5.52</v>
      </c>
      <c r="W3797" s="1011" t="s">
        <v>1330</v>
      </c>
      <c r="X3797" s="1011" t="s">
        <v>1331</v>
      </c>
      <c r="Y3797" s="1011" t="s">
        <v>1332</v>
      </c>
      <c r="AA3797" s="1011" t="s">
        <v>1333</v>
      </c>
      <c r="AB3797" s="1011" t="s">
        <v>140</v>
      </c>
    </row>
    <row r="3798" spans="1:28" x14ac:dyDescent="0.25">
      <c r="A3798" s="1011">
        <v>73755514</v>
      </c>
      <c r="B3798" s="1011" t="s">
        <v>1661</v>
      </c>
      <c r="C3798" s="1011" t="s">
        <v>1326</v>
      </c>
      <c r="D3798" s="1011" t="s">
        <v>1</v>
      </c>
      <c r="E3798" s="1011" t="s">
        <v>135</v>
      </c>
      <c r="F3798" s="1011" t="s">
        <v>38</v>
      </c>
      <c r="G3798" s="1011" t="s">
        <v>38</v>
      </c>
      <c r="H3798" s="1011" t="s">
        <v>104</v>
      </c>
      <c r="I3798" s="1011" t="s">
        <v>1662</v>
      </c>
      <c r="J3798" s="1011" t="s">
        <v>1663</v>
      </c>
      <c r="K3798" s="1011" t="s">
        <v>1329</v>
      </c>
      <c r="L3798" s="1011" t="s">
        <v>47</v>
      </c>
      <c r="M3798" s="1011" t="s">
        <v>198</v>
      </c>
      <c r="N3798" s="1011">
        <v>48</v>
      </c>
      <c r="O3798" s="1011">
        <v>27</v>
      </c>
      <c r="P3798" s="1011">
        <v>1464.18</v>
      </c>
      <c r="Q3798" s="1011">
        <v>2383.66</v>
      </c>
      <c r="R3798" s="1011">
        <v>410.36</v>
      </c>
      <c r="S3798" s="1011">
        <v>225.44268915999999</v>
      </c>
      <c r="T3798" s="1011">
        <v>0</v>
      </c>
      <c r="U3798" s="1011">
        <v>0</v>
      </c>
      <c r="V3798" s="1011">
        <v>410.36</v>
      </c>
      <c r="W3798" s="1011" t="s">
        <v>1664</v>
      </c>
      <c r="X3798" s="1011" t="s">
        <v>1331</v>
      </c>
      <c r="Y3798" s="1011" t="s">
        <v>1665</v>
      </c>
      <c r="AA3798" s="1011" t="s">
        <v>1666</v>
      </c>
      <c r="AB3798" s="1011" t="s">
        <v>140</v>
      </c>
    </row>
    <row r="3799" spans="1:28" x14ac:dyDescent="0.25">
      <c r="A3799" s="1011">
        <v>13942362</v>
      </c>
      <c r="B3799" s="1011" t="s">
        <v>1713</v>
      </c>
      <c r="C3799" s="1011" t="s">
        <v>1326</v>
      </c>
      <c r="D3799" s="1011" t="s">
        <v>1</v>
      </c>
      <c r="E3799" s="1011" t="s">
        <v>135</v>
      </c>
      <c r="F3799" s="1011" t="s">
        <v>38</v>
      </c>
      <c r="G3799" s="1011" t="s">
        <v>38</v>
      </c>
      <c r="H3799" s="1011" t="s">
        <v>529</v>
      </c>
      <c r="I3799" s="1011" t="s">
        <v>1388</v>
      </c>
      <c r="J3799" s="1011" t="s">
        <v>1389</v>
      </c>
      <c r="K3799" s="1011" t="s">
        <v>1329</v>
      </c>
      <c r="L3799" s="1011" t="s">
        <v>47</v>
      </c>
      <c r="M3799" s="1011" t="s">
        <v>198</v>
      </c>
      <c r="N3799" s="1011">
        <v>217</v>
      </c>
      <c r="O3799" s="1011">
        <v>203</v>
      </c>
      <c r="P3799" s="1011">
        <v>6756.18</v>
      </c>
      <c r="Q3799" s="1011">
        <v>91115.24</v>
      </c>
      <c r="R3799" s="1011">
        <v>6156.6105603400001</v>
      </c>
      <c r="S3799" s="1011">
        <v>1025.80477565</v>
      </c>
      <c r="T3799" s="1011">
        <v>1811.4005603400001</v>
      </c>
      <c r="U3799" s="1011">
        <v>0</v>
      </c>
      <c r="V3799" s="1011">
        <v>6641.78</v>
      </c>
      <c r="W3799" s="1011" t="s">
        <v>1390</v>
      </c>
      <c r="X3799" s="1011" t="s">
        <v>1331</v>
      </c>
      <c r="Y3799" s="1011" t="s">
        <v>1391</v>
      </c>
      <c r="AA3799" s="1011" t="s">
        <v>1392</v>
      </c>
      <c r="AB3799" s="1011" t="s">
        <v>140</v>
      </c>
    </row>
    <row r="3800" spans="1:28" x14ac:dyDescent="0.25">
      <c r="A3800" s="1011">
        <v>34165688</v>
      </c>
      <c r="B3800" s="1011" t="s">
        <v>2335</v>
      </c>
      <c r="C3800" s="1011" t="s">
        <v>1326</v>
      </c>
      <c r="D3800" s="1011" t="s">
        <v>1</v>
      </c>
      <c r="E3800" s="1011" t="s">
        <v>135</v>
      </c>
      <c r="F3800" s="1011" t="s">
        <v>6</v>
      </c>
      <c r="G3800" s="1011" t="s">
        <v>6</v>
      </c>
      <c r="H3800" s="1011" t="s">
        <v>102</v>
      </c>
      <c r="I3800" s="1011" t="s">
        <v>2336</v>
      </c>
      <c r="J3800" s="1011" t="s">
        <v>1354</v>
      </c>
      <c r="K3800" s="1011" t="s">
        <v>1329</v>
      </c>
      <c r="L3800" s="1011" t="s">
        <v>47</v>
      </c>
      <c r="M3800" s="1011" t="s">
        <v>198</v>
      </c>
      <c r="N3800" s="1011">
        <v>14.3</v>
      </c>
      <c r="O3800" s="1011">
        <v>0.3</v>
      </c>
      <c r="P3800" s="1011">
        <v>586.25</v>
      </c>
      <c r="Q3800" s="1011">
        <v>630.13</v>
      </c>
      <c r="R3800" s="1011">
        <v>91.76</v>
      </c>
      <c r="S3800" s="1011">
        <v>48.619056759999999</v>
      </c>
      <c r="T3800" s="1011">
        <v>0</v>
      </c>
      <c r="U3800" s="1011">
        <v>0</v>
      </c>
      <c r="V3800" s="1011">
        <v>91.76</v>
      </c>
      <c r="W3800" s="1011" t="s">
        <v>1355</v>
      </c>
      <c r="X3800" s="1011" t="s">
        <v>1331</v>
      </c>
      <c r="Y3800" s="1011" t="s">
        <v>2337</v>
      </c>
      <c r="AA3800" s="1011" t="s">
        <v>2338</v>
      </c>
      <c r="AB3800" s="1011" t="s">
        <v>140</v>
      </c>
    </row>
    <row r="3801" spans="1:28" x14ac:dyDescent="0.25">
      <c r="A3801" s="1011">
        <v>3753290</v>
      </c>
      <c r="B3801" s="1011" t="s">
        <v>2147</v>
      </c>
      <c r="C3801" s="1011" t="s">
        <v>1326</v>
      </c>
      <c r="D3801" s="1011" t="s">
        <v>1</v>
      </c>
      <c r="E3801" s="1011" t="s">
        <v>135</v>
      </c>
      <c r="F3801" s="1011" t="s">
        <v>6</v>
      </c>
      <c r="G3801" s="1011" t="s">
        <v>6</v>
      </c>
      <c r="H3801" s="1011" t="s">
        <v>92</v>
      </c>
      <c r="I3801" s="1011" t="s">
        <v>2148</v>
      </c>
      <c r="J3801" s="1011" t="s">
        <v>1371</v>
      </c>
      <c r="K3801" s="1011" t="s">
        <v>1329</v>
      </c>
      <c r="L3801" s="1011" t="s">
        <v>47</v>
      </c>
      <c r="M3801" s="1011" t="s">
        <v>198</v>
      </c>
      <c r="N3801" s="1011">
        <v>82</v>
      </c>
      <c r="O3801" s="1011">
        <v>82</v>
      </c>
      <c r="P3801" s="1011">
        <v>2875.78</v>
      </c>
      <c r="Q3801" s="1011">
        <v>3403.02</v>
      </c>
      <c r="R3801" s="1011">
        <v>249.81</v>
      </c>
      <c r="S3801" s="1011">
        <v>843.34528416000001</v>
      </c>
      <c r="T3801" s="1011">
        <v>0</v>
      </c>
      <c r="U3801" s="1011">
        <v>0</v>
      </c>
      <c r="V3801" s="1011">
        <v>249.81</v>
      </c>
      <c r="W3801" s="1011" t="s">
        <v>1372</v>
      </c>
      <c r="X3801" s="1011" t="s">
        <v>1331</v>
      </c>
      <c r="Y3801" s="1011" t="s">
        <v>2149</v>
      </c>
      <c r="AA3801" s="1011" t="s">
        <v>2150</v>
      </c>
      <c r="AB3801" s="1011" t="s">
        <v>140</v>
      </c>
    </row>
    <row r="3802" spans="1:28" x14ac:dyDescent="0.25">
      <c r="A3802" s="1011">
        <v>64166572</v>
      </c>
      <c r="B3802" s="1011" t="s">
        <v>2082</v>
      </c>
      <c r="C3802" s="1011" t="s">
        <v>1326</v>
      </c>
      <c r="D3802" s="1011" t="s">
        <v>1</v>
      </c>
      <c r="E3802" s="1011" t="s">
        <v>135</v>
      </c>
      <c r="F3802" s="1011" t="s">
        <v>20</v>
      </c>
      <c r="G3802" s="1011" t="s">
        <v>20</v>
      </c>
      <c r="H3802" s="1011" t="s">
        <v>96</v>
      </c>
      <c r="I3802" s="1011" t="s">
        <v>2083</v>
      </c>
      <c r="J3802" s="1011" t="s">
        <v>1499</v>
      </c>
      <c r="K3802" s="1011" t="s">
        <v>1329</v>
      </c>
      <c r="L3802" s="1011" t="s">
        <v>47</v>
      </c>
      <c r="M3802" s="1011" t="s">
        <v>198</v>
      </c>
      <c r="N3802" s="1011">
        <v>123.1669</v>
      </c>
      <c r="O3802" s="1011">
        <v>111.1669</v>
      </c>
      <c r="P3802" s="1011">
        <v>156.34</v>
      </c>
      <c r="Q3802" s="1011">
        <v>1797.73</v>
      </c>
      <c r="R3802" s="1011">
        <v>533.36550218000002</v>
      </c>
      <c r="S3802" s="1011">
        <v>230.58065875</v>
      </c>
      <c r="T3802" s="1011">
        <v>-1.449782E-2</v>
      </c>
      <c r="U3802" s="1011">
        <v>0</v>
      </c>
      <c r="V3802" s="1011">
        <v>533.38</v>
      </c>
      <c r="W3802" s="1011" t="s">
        <v>1361</v>
      </c>
      <c r="X3802" s="1011" t="s">
        <v>1331</v>
      </c>
      <c r="Y3802" s="1011" t="s">
        <v>2084</v>
      </c>
      <c r="AA3802" s="1011" t="s">
        <v>2085</v>
      </c>
      <c r="AB3802" s="1011" t="s">
        <v>140</v>
      </c>
    </row>
    <row r="3803" spans="1:28" x14ac:dyDescent="0.25">
      <c r="A3803" s="1011">
        <v>24111999</v>
      </c>
      <c r="B3803" s="1011" t="s">
        <v>1701</v>
      </c>
      <c r="C3803" s="1011" t="s">
        <v>1326</v>
      </c>
      <c r="D3803" s="1011" t="s">
        <v>1</v>
      </c>
      <c r="E3803" s="1011" t="s">
        <v>135</v>
      </c>
      <c r="F3803" s="1011" t="s">
        <v>0</v>
      </c>
      <c r="G3803" s="1011" t="s">
        <v>0</v>
      </c>
      <c r="H3803" s="1011" t="s">
        <v>92</v>
      </c>
      <c r="I3803" s="1011" t="s">
        <v>1702</v>
      </c>
      <c r="J3803" s="1011" t="s">
        <v>1703</v>
      </c>
      <c r="K3803" s="1011" t="s">
        <v>1329</v>
      </c>
      <c r="L3803" s="1011" t="s">
        <v>47</v>
      </c>
      <c r="M3803" s="1011" t="s">
        <v>198</v>
      </c>
      <c r="N3803" s="1011">
        <v>9</v>
      </c>
      <c r="O3803" s="1011">
        <v>9</v>
      </c>
      <c r="P3803" s="1011">
        <v>194.38</v>
      </c>
      <c r="Q3803" s="1011">
        <v>276.88</v>
      </c>
      <c r="R3803" s="1011">
        <v>44.65</v>
      </c>
      <c r="S3803" s="1011">
        <v>92.704306579999994</v>
      </c>
      <c r="T3803" s="1011">
        <v>0</v>
      </c>
      <c r="U3803" s="1011">
        <v>0</v>
      </c>
      <c r="V3803" s="1011">
        <v>44.65</v>
      </c>
      <c r="W3803" s="1011" t="s">
        <v>1704</v>
      </c>
      <c r="X3803" s="1011" t="s">
        <v>1331</v>
      </c>
      <c r="Y3803" s="1011" t="s">
        <v>1705</v>
      </c>
      <c r="AA3803" s="1011" t="s">
        <v>1706</v>
      </c>
      <c r="AB3803" s="1011" t="s">
        <v>140</v>
      </c>
    </row>
    <row r="3804" spans="1:28" x14ac:dyDescent="0.25">
      <c r="A3804" s="1011">
        <v>44159820</v>
      </c>
      <c r="B3804" s="1011" t="s">
        <v>1629</v>
      </c>
      <c r="C3804" s="1011" t="s">
        <v>1326</v>
      </c>
      <c r="D3804" s="1011" t="s">
        <v>1</v>
      </c>
      <c r="E3804" s="1011" t="s">
        <v>135</v>
      </c>
      <c r="F3804" s="1011" t="s">
        <v>14</v>
      </c>
      <c r="G3804" s="1011" t="s">
        <v>14</v>
      </c>
      <c r="H3804" s="1011" t="s">
        <v>89</v>
      </c>
      <c r="I3804" s="1011" t="s">
        <v>1630</v>
      </c>
      <c r="J3804" s="1011" t="s">
        <v>1416</v>
      </c>
      <c r="K3804" s="1011" t="s">
        <v>1329</v>
      </c>
      <c r="L3804" s="1011" t="s">
        <v>47</v>
      </c>
      <c r="M3804" s="1011" t="s">
        <v>198</v>
      </c>
      <c r="N3804" s="1011">
        <v>23</v>
      </c>
      <c r="O3804" s="1011">
        <v>19</v>
      </c>
      <c r="P3804" s="1011">
        <v>263.73</v>
      </c>
      <c r="Q3804" s="1011">
        <v>1145.79</v>
      </c>
      <c r="R3804" s="1011">
        <v>142.97</v>
      </c>
      <c r="S3804" s="1011">
        <v>153.51787443000001</v>
      </c>
      <c r="T3804" s="1011">
        <v>0</v>
      </c>
      <c r="U3804" s="1011">
        <v>0</v>
      </c>
      <c r="V3804" s="1011">
        <v>142.97</v>
      </c>
      <c r="W3804" s="1011" t="s">
        <v>1397</v>
      </c>
      <c r="X3804" s="1011" t="s">
        <v>1331</v>
      </c>
      <c r="Y3804" s="1011" t="s">
        <v>1631</v>
      </c>
      <c r="AA3804" s="1011" t="s">
        <v>1632</v>
      </c>
      <c r="AB3804" s="1011" t="s">
        <v>140</v>
      </c>
    </row>
    <row r="3805" spans="1:28" x14ac:dyDescent="0.25">
      <c r="A3805" s="1011">
        <v>14268007</v>
      </c>
      <c r="B3805" s="1011" t="s">
        <v>1568</v>
      </c>
      <c r="C3805" s="1011" t="s">
        <v>1326</v>
      </c>
      <c r="D3805" s="1011" t="s">
        <v>1</v>
      </c>
      <c r="E3805" s="1011" t="s">
        <v>135</v>
      </c>
      <c r="F3805" s="1011" t="s">
        <v>20</v>
      </c>
      <c r="G3805" s="1011" t="s">
        <v>20</v>
      </c>
      <c r="H3805" s="1011" t="s">
        <v>102</v>
      </c>
      <c r="I3805" s="1011" t="s">
        <v>1569</v>
      </c>
      <c r="J3805" s="1011" t="s">
        <v>1416</v>
      </c>
      <c r="K3805" s="1011" t="s">
        <v>1329</v>
      </c>
      <c r="L3805" s="1011" t="s">
        <v>47</v>
      </c>
      <c r="M3805" s="1011" t="s">
        <v>198</v>
      </c>
      <c r="N3805" s="1011">
        <v>36</v>
      </c>
      <c r="O3805" s="1011">
        <v>5</v>
      </c>
      <c r="P3805" s="1011">
        <v>1570.45</v>
      </c>
      <c r="Q3805" s="1011">
        <v>2876.93</v>
      </c>
      <c r="R3805" s="1011">
        <v>89.579377320000006</v>
      </c>
      <c r="S3805" s="1011">
        <v>94.380856809999997</v>
      </c>
      <c r="T3805" s="1011">
        <v>8.3793773199999997</v>
      </c>
      <c r="U3805" s="1011">
        <v>0</v>
      </c>
      <c r="V3805" s="1011">
        <v>81.2</v>
      </c>
      <c r="W3805" s="1011" t="s">
        <v>1397</v>
      </c>
      <c r="X3805" s="1011" t="s">
        <v>1331</v>
      </c>
      <c r="Y3805" s="1011" t="s">
        <v>1570</v>
      </c>
      <c r="AA3805" s="1011" t="s">
        <v>1571</v>
      </c>
      <c r="AB3805" s="1011" t="s">
        <v>140</v>
      </c>
    </row>
    <row r="3806" spans="1:28" x14ac:dyDescent="0.25">
      <c r="A3806" s="1011">
        <v>13789250</v>
      </c>
      <c r="B3806" s="1011" t="s">
        <v>1375</v>
      </c>
      <c r="C3806" s="1011" t="s">
        <v>1326</v>
      </c>
      <c r="D3806" s="1011" t="s">
        <v>1</v>
      </c>
      <c r="E3806" s="1011" t="s">
        <v>135</v>
      </c>
      <c r="F3806" s="1011" t="s">
        <v>6</v>
      </c>
      <c r="G3806" s="1011" t="s">
        <v>6</v>
      </c>
      <c r="H3806" s="1011" t="s">
        <v>1394</v>
      </c>
      <c r="I3806" s="1011" t="s">
        <v>1376</v>
      </c>
      <c r="J3806" s="1011" t="s">
        <v>1377</v>
      </c>
      <c r="K3806" s="1011" t="s">
        <v>1329</v>
      </c>
      <c r="L3806" s="1011" t="s">
        <v>47</v>
      </c>
      <c r="M3806" s="1011" t="s">
        <v>198</v>
      </c>
      <c r="N3806" s="1011">
        <v>0</v>
      </c>
      <c r="O3806" s="1011">
        <v>0</v>
      </c>
      <c r="P3806" s="1011">
        <v>0</v>
      </c>
      <c r="Q3806" s="1011">
        <v>0</v>
      </c>
      <c r="R3806" s="1011">
        <v>0</v>
      </c>
      <c r="S3806" s="1011">
        <v>0</v>
      </c>
      <c r="T3806" s="1011">
        <v>0</v>
      </c>
      <c r="U3806" s="1011">
        <v>0</v>
      </c>
      <c r="V3806" s="1011">
        <v>0</v>
      </c>
      <c r="W3806" s="1011" t="s">
        <v>1378</v>
      </c>
      <c r="X3806" s="1011" t="s">
        <v>1331</v>
      </c>
      <c r="Y3806" s="1011" t="s">
        <v>1379</v>
      </c>
      <c r="AA3806" s="1011" t="s">
        <v>1380</v>
      </c>
      <c r="AB3806" s="1011" t="s">
        <v>140</v>
      </c>
    </row>
    <row r="3807" spans="1:28" x14ac:dyDescent="0.25">
      <c r="A3807" s="1011">
        <v>54045844</v>
      </c>
      <c r="B3807" s="1011" t="s">
        <v>2377</v>
      </c>
      <c r="C3807" s="1011" t="s">
        <v>1326</v>
      </c>
      <c r="D3807" s="1011" t="s">
        <v>1</v>
      </c>
      <c r="E3807" s="1011" t="s">
        <v>135</v>
      </c>
      <c r="F3807" s="1011" t="s">
        <v>74</v>
      </c>
      <c r="G3807" s="1011" t="s">
        <v>74</v>
      </c>
      <c r="H3807" s="1011" t="s">
        <v>101</v>
      </c>
      <c r="I3807" s="1011" t="s">
        <v>2378</v>
      </c>
      <c r="J3807" s="1011" t="s">
        <v>2328</v>
      </c>
      <c r="K3807" s="1011" t="s">
        <v>1329</v>
      </c>
      <c r="L3807" s="1011" t="s">
        <v>47</v>
      </c>
      <c r="M3807" s="1011" t="s">
        <v>198</v>
      </c>
      <c r="N3807" s="1011">
        <v>106</v>
      </c>
      <c r="O3807" s="1011">
        <v>79</v>
      </c>
      <c r="P3807" s="1011">
        <v>4435.62</v>
      </c>
      <c r="Q3807" s="1011">
        <v>3084.65</v>
      </c>
      <c r="R3807" s="1011">
        <v>504.66</v>
      </c>
      <c r="S3807" s="1011">
        <v>419.71966132</v>
      </c>
      <c r="T3807" s="1011">
        <v>0</v>
      </c>
      <c r="U3807" s="1011">
        <v>0</v>
      </c>
      <c r="V3807" s="1011">
        <v>504.66</v>
      </c>
      <c r="W3807" s="1011" t="s">
        <v>2329</v>
      </c>
      <c r="X3807" s="1011" t="s">
        <v>1331</v>
      </c>
      <c r="Y3807" s="1011" t="s">
        <v>2379</v>
      </c>
      <c r="AA3807" s="1011" t="s">
        <v>2380</v>
      </c>
      <c r="AB3807" s="1011" t="s">
        <v>140</v>
      </c>
    </row>
    <row r="3808" spans="1:28" x14ac:dyDescent="0.25">
      <c r="A3808" s="1011">
        <v>94164886</v>
      </c>
      <c r="B3808" s="1011" t="s">
        <v>2024</v>
      </c>
      <c r="C3808" s="1011" t="s">
        <v>1326</v>
      </c>
      <c r="D3808" s="1011" t="s">
        <v>1</v>
      </c>
      <c r="E3808" s="1011" t="s">
        <v>135</v>
      </c>
      <c r="F3808" s="1011" t="s">
        <v>34</v>
      </c>
      <c r="G3808" s="1011" t="s">
        <v>34</v>
      </c>
      <c r="H3808" s="1011" t="s">
        <v>101</v>
      </c>
      <c r="I3808" s="1011" t="s">
        <v>2025</v>
      </c>
      <c r="J3808" s="1011" t="s">
        <v>2026</v>
      </c>
      <c r="K3808" s="1011" t="s">
        <v>1329</v>
      </c>
      <c r="L3808" s="1011" t="s">
        <v>47</v>
      </c>
      <c r="M3808" s="1011" t="s">
        <v>198</v>
      </c>
      <c r="N3808" s="1011">
        <v>34</v>
      </c>
      <c r="O3808" s="1011">
        <v>30</v>
      </c>
      <c r="P3808" s="1011">
        <v>1406.25</v>
      </c>
      <c r="Q3808" s="1011">
        <v>806.13</v>
      </c>
      <c r="R3808" s="1011">
        <v>-16.989999999999998</v>
      </c>
      <c r="S3808" s="1011">
        <v>132.6726342</v>
      </c>
      <c r="T3808" s="1011">
        <v>0</v>
      </c>
      <c r="U3808" s="1011">
        <v>0</v>
      </c>
      <c r="V3808" s="1011">
        <v>-16.989999999999998</v>
      </c>
      <c r="W3808" s="1011" t="s">
        <v>2027</v>
      </c>
      <c r="X3808" s="1011" t="s">
        <v>1331</v>
      </c>
      <c r="Y3808" s="1011" t="s">
        <v>2028</v>
      </c>
      <c r="AA3808" s="1011" t="s">
        <v>2029</v>
      </c>
      <c r="AB3808" s="1011" t="s">
        <v>140</v>
      </c>
    </row>
    <row r="3809" spans="1:28" x14ac:dyDescent="0.25">
      <c r="A3809" s="1011">
        <v>74235227</v>
      </c>
      <c r="B3809" s="1011" t="s">
        <v>2290</v>
      </c>
      <c r="C3809" s="1011" t="s">
        <v>1326</v>
      </c>
      <c r="D3809" s="1011" t="s">
        <v>1</v>
      </c>
      <c r="E3809" s="1011" t="s">
        <v>135</v>
      </c>
      <c r="F3809" s="1011" t="s">
        <v>34</v>
      </c>
      <c r="G3809" s="1011" t="s">
        <v>34</v>
      </c>
      <c r="H3809" s="1011" t="s">
        <v>96</v>
      </c>
      <c r="I3809" s="1011" t="s">
        <v>1662</v>
      </c>
      <c r="J3809" s="1011" t="s">
        <v>1663</v>
      </c>
      <c r="K3809" s="1011" t="s">
        <v>1329</v>
      </c>
      <c r="L3809" s="1011" t="s">
        <v>47</v>
      </c>
      <c r="M3809" s="1011" t="s">
        <v>198</v>
      </c>
      <c r="N3809" s="1011">
        <v>36</v>
      </c>
      <c r="O3809" s="1011">
        <v>36</v>
      </c>
      <c r="P3809" s="1011">
        <v>199.95</v>
      </c>
      <c r="Q3809" s="1011">
        <v>481.35</v>
      </c>
      <c r="R3809" s="1011">
        <v>75.72</v>
      </c>
      <c r="S3809" s="1011">
        <v>79.433326390000005</v>
      </c>
      <c r="T3809" s="1011">
        <v>0</v>
      </c>
      <c r="U3809" s="1011">
        <v>0</v>
      </c>
      <c r="V3809" s="1011">
        <v>75.72</v>
      </c>
      <c r="W3809" s="1011" t="s">
        <v>1664</v>
      </c>
      <c r="X3809" s="1011" t="s">
        <v>1331</v>
      </c>
      <c r="Y3809" s="1011" t="s">
        <v>2291</v>
      </c>
      <c r="AA3809" s="1011" t="s">
        <v>2292</v>
      </c>
      <c r="AB3809" s="1011" t="s">
        <v>140</v>
      </c>
    </row>
    <row r="3810" spans="1:28" x14ac:dyDescent="0.25">
      <c r="A3810" s="1011">
        <v>63756076</v>
      </c>
      <c r="B3810" s="1011" t="s">
        <v>1872</v>
      </c>
      <c r="C3810" s="1011" t="s">
        <v>1326</v>
      </c>
      <c r="D3810" s="1011" t="s">
        <v>1</v>
      </c>
      <c r="E3810" s="1011" t="s">
        <v>135</v>
      </c>
      <c r="F3810" s="1011" t="s">
        <v>6</v>
      </c>
      <c r="G3810" s="1011" t="s">
        <v>6</v>
      </c>
      <c r="H3810" s="1011" t="s">
        <v>99</v>
      </c>
      <c r="I3810" s="1011" t="s">
        <v>1873</v>
      </c>
      <c r="J3810" s="1011" t="s">
        <v>1874</v>
      </c>
      <c r="K3810" s="1011" t="s">
        <v>1329</v>
      </c>
      <c r="L3810" s="1011" t="s">
        <v>47</v>
      </c>
      <c r="M3810" s="1011" t="s">
        <v>198</v>
      </c>
      <c r="N3810" s="1011">
        <v>6</v>
      </c>
      <c r="O3810" s="1011">
        <v>6</v>
      </c>
      <c r="P3810" s="1011">
        <v>177</v>
      </c>
      <c r="Q3810" s="1011">
        <v>158.69</v>
      </c>
      <c r="R3810" s="1011">
        <v>13.59</v>
      </c>
      <c r="S3810" s="1011">
        <v>26.872038969999998</v>
      </c>
      <c r="T3810" s="1011">
        <v>0</v>
      </c>
      <c r="U3810" s="1011">
        <v>0</v>
      </c>
      <c r="V3810" s="1011">
        <v>13.59</v>
      </c>
      <c r="W3810" s="1011" t="s">
        <v>1875</v>
      </c>
      <c r="X3810" s="1011" t="s">
        <v>1331</v>
      </c>
      <c r="Y3810" s="1011" t="s">
        <v>1876</v>
      </c>
      <c r="AA3810" s="1011" t="s">
        <v>1877</v>
      </c>
      <c r="AB3810" s="1011" t="s">
        <v>140</v>
      </c>
    </row>
    <row r="3811" spans="1:28" x14ac:dyDescent="0.25">
      <c r="A3811" s="1011">
        <v>23756901</v>
      </c>
      <c r="B3811" s="1011" t="s">
        <v>1553</v>
      </c>
      <c r="C3811" s="1011" t="s">
        <v>1326</v>
      </c>
      <c r="D3811" s="1011" t="s">
        <v>1</v>
      </c>
      <c r="E3811" s="1011" t="s">
        <v>135</v>
      </c>
      <c r="F3811" s="1011" t="s">
        <v>6</v>
      </c>
      <c r="G3811" s="1011" t="s">
        <v>6</v>
      </c>
      <c r="H3811" s="1011" t="s">
        <v>88</v>
      </c>
      <c r="I3811" s="1011" t="s">
        <v>1554</v>
      </c>
      <c r="J3811" s="1011" t="s">
        <v>1463</v>
      </c>
      <c r="K3811" s="1011" t="s">
        <v>1329</v>
      </c>
      <c r="L3811" s="1011" t="s">
        <v>47</v>
      </c>
      <c r="M3811" s="1011" t="s">
        <v>198</v>
      </c>
      <c r="N3811" s="1011">
        <v>33</v>
      </c>
      <c r="O3811" s="1011">
        <v>22</v>
      </c>
      <c r="P3811" s="1011">
        <v>485.63</v>
      </c>
      <c r="Q3811" s="1011">
        <v>2596.42</v>
      </c>
      <c r="R3811" s="1011">
        <v>20.97</v>
      </c>
      <c r="S3811" s="1011">
        <v>102.88339999999999</v>
      </c>
      <c r="T3811" s="1011">
        <v>0</v>
      </c>
      <c r="U3811" s="1011">
        <v>0</v>
      </c>
      <c r="V3811" s="1011">
        <v>20.97</v>
      </c>
      <c r="W3811" s="1011" t="s">
        <v>1464</v>
      </c>
      <c r="X3811" s="1011" t="s">
        <v>1331</v>
      </c>
      <c r="Y3811" s="1011" t="s">
        <v>1555</v>
      </c>
      <c r="AA3811" s="1011" t="s">
        <v>1556</v>
      </c>
      <c r="AB3811" s="1011" t="s">
        <v>140</v>
      </c>
    </row>
    <row r="3812" spans="1:28" x14ac:dyDescent="0.25">
      <c r="A3812" s="1011">
        <v>23942782</v>
      </c>
      <c r="B3812" s="1011" t="s">
        <v>2101</v>
      </c>
      <c r="C3812" s="1011" t="s">
        <v>1326</v>
      </c>
      <c r="D3812" s="1011" t="s">
        <v>1</v>
      </c>
      <c r="E3812" s="1011" t="s">
        <v>135</v>
      </c>
      <c r="F3812" s="1011" t="s">
        <v>34</v>
      </c>
      <c r="G3812" s="1011" t="s">
        <v>34</v>
      </c>
      <c r="H3812" s="1011" t="s">
        <v>101</v>
      </c>
      <c r="I3812" s="1011" t="s">
        <v>1376</v>
      </c>
      <c r="J3812" s="1011" t="s">
        <v>1377</v>
      </c>
      <c r="K3812" s="1011" t="s">
        <v>1329</v>
      </c>
      <c r="L3812" s="1011" t="s">
        <v>47</v>
      </c>
      <c r="M3812" s="1011" t="s">
        <v>198</v>
      </c>
      <c r="N3812" s="1011">
        <v>11.75</v>
      </c>
      <c r="O3812" s="1011">
        <v>11.75</v>
      </c>
      <c r="P3812" s="1011">
        <v>485.26</v>
      </c>
      <c r="Q3812" s="1011">
        <v>558.20000000000005</v>
      </c>
      <c r="R3812" s="1011">
        <v>107.56</v>
      </c>
      <c r="S3812" s="1011">
        <v>113.99216603000001</v>
      </c>
      <c r="T3812" s="1011">
        <v>0</v>
      </c>
      <c r="U3812" s="1011">
        <v>0</v>
      </c>
      <c r="V3812" s="1011">
        <v>107.56</v>
      </c>
      <c r="W3812" s="1011" t="s">
        <v>1378</v>
      </c>
      <c r="X3812" s="1011" t="s">
        <v>1331</v>
      </c>
      <c r="Y3812" s="1011" t="s">
        <v>2102</v>
      </c>
      <c r="AA3812" s="1011" t="s">
        <v>2103</v>
      </c>
      <c r="AB3812" s="1011" t="s">
        <v>140</v>
      </c>
    </row>
    <row r="3813" spans="1:28" x14ac:dyDescent="0.25">
      <c r="A3813" s="1011">
        <v>84127497</v>
      </c>
      <c r="B3813" s="1011" t="s">
        <v>1610</v>
      </c>
      <c r="C3813" s="1011" t="s">
        <v>1326</v>
      </c>
      <c r="D3813" s="1011" t="s">
        <v>1</v>
      </c>
      <c r="E3813" s="1011" t="s">
        <v>135</v>
      </c>
      <c r="F3813" s="1011" t="s">
        <v>0</v>
      </c>
      <c r="G3813" s="1011" t="s">
        <v>0</v>
      </c>
      <c r="H3813" s="1011" t="s">
        <v>101</v>
      </c>
      <c r="I3813" s="1011" t="s">
        <v>1611</v>
      </c>
      <c r="J3813" s="1011" t="s">
        <v>1612</v>
      </c>
      <c r="K3813" s="1011" t="s">
        <v>1329</v>
      </c>
      <c r="L3813" s="1011" t="s">
        <v>47</v>
      </c>
      <c r="M3813" s="1011" t="s">
        <v>198</v>
      </c>
      <c r="N3813" s="1011">
        <v>50</v>
      </c>
      <c r="O3813" s="1011">
        <v>8</v>
      </c>
      <c r="P3813" s="1011">
        <v>1970.39</v>
      </c>
      <c r="Q3813" s="1011">
        <v>1310.26</v>
      </c>
      <c r="R3813" s="1011">
        <v>137.05000000000001</v>
      </c>
      <c r="S3813" s="1011">
        <v>118.52078489</v>
      </c>
      <c r="T3813" s="1011">
        <v>0</v>
      </c>
      <c r="U3813" s="1011">
        <v>0</v>
      </c>
      <c r="V3813" s="1011">
        <v>137.05000000000001</v>
      </c>
      <c r="W3813" s="1011" t="s">
        <v>1613</v>
      </c>
      <c r="X3813" s="1011" t="s">
        <v>1331</v>
      </c>
      <c r="Y3813" s="1011" t="s">
        <v>1614</v>
      </c>
      <c r="AA3813" s="1011" t="s">
        <v>1615</v>
      </c>
      <c r="AB3813" s="1011" t="s">
        <v>140</v>
      </c>
    </row>
    <row r="3814" spans="1:28" x14ac:dyDescent="0.25">
      <c r="A3814" s="1011">
        <v>13991989</v>
      </c>
      <c r="B3814" s="1011" t="s">
        <v>1403</v>
      </c>
      <c r="C3814" s="1011" t="s">
        <v>1326</v>
      </c>
      <c r="D3814" s="1011" t="s">
        <v>1</v>
      </c>
      <c r="E3814" s="1011" t="s">
        <v>135</v>
      </c>
      <c r="F3814" s="1011" t="s">
        <v>34</v>
      </c>
      <c r="G3814" s="1011" t="s">
        <v>34</v>
      </c>
      <c r="H3814" s="1011" t="s">
        <v>92</v>
      </c>
      <c r="I3814" s="1011" t="s">
        <v>1404</v>
      </c>
      <c r="J3814" s="1011" t="s">
        <v>1405</v>
      </c>
      <c r="K3814" s="1011" t="s">
        <v>1329</v>
      </c>
      <c r="L3814" s="1011" t="s">
        <v>47</v>
      </c>
      <c r="M3814" s="1011" t="s">
        <v>198</v>
      </c>
      <c r="N3814" s="1011">
        <v>187</v>
      </c>
      <c r="O3814" s="1011">
        <v>181</v>
      </c>
      <c r="P3814" s="1011">
        <v>6353.23</v>
      </c>
      <c r="Q3814" s="1011">
        <v>3792.68</v>
      </c>
      <c r="R3814" s="1011">
        <v>-189.13</v>
      </c>
      <c r="S3814" s="1011">
        <v>575.11176076000004</v>
      </c>
      <c r="T3814" s="1011">
        <v>0</v>
      </c>
      <c r="U3814" s="1011">
        <v>570.72</v>
      </c>
      <c r="V3814" s="1011">
        <v>381.59</v>
      </c>
      <c r="W3814" s="1011" t="s">
        <v>1406</v>
      </c>
      <c r="X3814" s="1011" t="s">
        <v>1331</v>
      </c>
      <c r="Y3814" s="1011" t="s">
        <v>1407</v>
      </c>
      <c r="AA3814" s="1011" t="s">
        <v>1408</v>
      </c>
      <c r="AB3814" s="1011" t="s">
        <v>140</v>
      </c>
    </row>
    <row r="3815" spans="1:28" x14ac:dyDescent="0.25">
      <c r="A3815" s="1011">
        <v>3768215</v>
      </c>
      <c r="B3815" s="1011" t="s">
        <v>1801</v>
      </c>
      <c r="C3815" s="1011" t="s">
        <v>1326</v>
      </c>
      <c r="D3815" s="1011" t="s">
        <v>1</v>
      </c>
      <c r="E3815" s="1011" t="s">
        <v>135</v>
      </c>
      <c r="F3815" s="1011" t="s">
        <v>11</v>
      </c>
      <c r="G3815" s="1011" t="s">
        <v>11</v>
      </c>
      <c r="H3815" s="1011" t="s">
        <v>96</v>
      </c>
      <c r="I3815" s="1011" t="s">
        <v>1688</v>
      </c>
      <c r="J3815" s="1011" t="s">
        <v>1416</v>
      </c>
      <c r="K3815" s="1011" t="s">
        <v>1329</v>
      </c>
      <c r="L3815" s="1011" t="s">
        <v>47</v>
      </c>
      <c r="M3815" s="1011" t="s">
        <v>198</v>
      </c>
      <c r="N3815" s="1011">
        <v>38.166699999999999</v>
      </c>
      <c r="O3815" s="1011">
        <v>32.166699999999999</v>
      </c>
      <c r="P3815" s="1011">
        <v>217.97</v>
      </c>
      <c r="Q3815" s="1011">
        <v>1417.07</v>
      </c>
      <c r="R3815" s="1011">
        <v>160.65561721</v>
      </c>
      <c r="S3815" s="1011">
        <v>238.92245928</v>
      </c>
      <c r="T3815" s="1011">
        <v>-0.44438279000000003</v>
      </c>
      <c r="U3815" s="1011">
        <v>0</v>
      </c>
      <c r="V3815" s="1011">
        <v>161.1</v>
      </c>
      <c r="W3815" s="1011" t="s">
        <v>1397</v>
      </c>
      <c r="X3815" s="1011" t="s">
        <v>1331</v>
      </c>
      <c r="Y3815" s="1011" t="s">
        <v>1802</v>
      </c>
      <c r="AA3815" s="1011" t="s">
        <v>1803</v>
      </c>
      <c r="AB3815" s="1011" t="s">
        <v>140</v>
      </c>
    </row>
    <row r="3816" spans="1:28" x14ac:dyDescent="0.25">
      <c r="A3816" s="1011">
        <v>63756415</v>
      </c>
      <c r="B3816" s="1011" t="s">
        <v>2211</v>
      </c>
      <c r="C3816" s="1011" t="s">
        <v>1326</v>
      </c>
      <c r="D3816" s="1011" t="s">
        <v>1</v>
      </c>
      <c r="E3816" s="1011" t="s">
        <v>135</v>
      </c>
      <c r="F3816" s="1011" t="s">
        <v>20</v>
      </c>
      <c r="G3816" s="1011" t="s">
        <v>20</v>
      </c>
      <c r="H3816" s="1011" t="s">
        <v>1394</v>
      </c>
      <c r="I3816" s="1011" t="s">
        <v>2212</v>
      </c>
      <c r="J3816" s="1011" t="s">
        <v>1669</v>
      </c>
      <c r="K3816" s="1011" t="s">
        <v>1329</v>
      </c>
      <c r="L3816" s="1011" t="s">
        <v>47</v>
      </c>
      <c r="M3816" s="1011" t="s">
        <v>198</v>
      </c>
      <c r="N3816" s="1011">
        <v>0</v>
      </c>
      <c r="O3816" s="1011">
        <v>0</v>
      </c>
      <c r="P3816" s="1011">
        <v>0</v>
      </c>
      <c r="Q3816" s="1011">
        <v>0</v>
      </c>
      <c r="R3816" s="1011">
        <v>0</v>
      </c>
      <c r="S3816" s="1011">
        <v>0</v>
      </c>
      <c r="T3816" s="1011">
        <v>0</v>
      </c>
      <c r="U3816" s="1011">
        <v>0</v>
      </c>
      <c r="V3816" s="1011">
        <v>0</v>
      </c>
      <c r="W3816" s="1011" t="s">
        <v>1670</v>
      </c>
      <c r="X3816" s="1011" t="s">
        <v>1331</v>
      </c>
      <c r="Y3816" s="1011" t="s">
        <v>2213</v>
      </c>
      <c r="AA3816" s="1011" t="s">
        <v>2214</v>
      </c>
      <c r="AB3816" s="1011" t="s">
        <v>140</v>
      </c>
    </row>
    <row r="3817" spans="1:28" x14ac:dyDescent="0.25">
      <c r="A3817" s="1011">
        <v>63885933</v>
      </c>
      <c r="B3817" s="1011" t="s">
        <v>1707</v>
      </c>
      <c r="C3817" s="1011" t="s">
        <v>417</v>
      </c>
      <c r="D3817" s="1011" t="s">
        <v>113</v>
      </c>
      <c r="E3817" s="1011" t="s">
        <v>135</v>
      </c>
      <c r="F3817" s="1011" t="s">
        <v>6</v>
      </c>
      <c r="G3817" s="1011" t="s">
        <v>6</v>
      </c>
      <c r="H3817" s="1011" t="s">
        <v>104</v>
      </c>
      <c r="I3817" s="1011" t="s">
        <v>1708</v>
      </c>
      <c r="J3817" s="1011" t="s">
        <v>1709</v>
      </c>
      <c r="K3817" s="1011" t="s">
        <v>1329</v>
      </c>
      <c r="L3817" s="1011" t="s">
        <v>47</v>
      </c>
      <c r="M3817" s="1011" t="s">
        <v>198</v>
      </c>
      <c r="N3817" s="1011">
        <v>11</v>
      </c>
      <c r="O3817" s="1011">
        <v>9</v>
      </c>
      <c r="P3817" s="1011">
        <v>221.94</v>
      </c>
      <c r="Q3817" s="1011">
        <v>501.62</v>
      </c>
      <c r="R3817" s="1011">
        <v>82.57</v>
      </c>
      <c r="S3817" s="1011">
        <v>50.298862679999999</v>
      </c>
      <c r="T3817" s="1011">
        <v>0</v>
      </c>
      <c r="U3817" s="1011">
        <v>0</v>
      </c>
      <c r="V3817" s="1011">
        <v>82.57</v>
      </c>
      <c r="W3817" s="1011" t="s">
        <v>1710</v>
      </c>
      <c r="X3817" s="1011" t="s">
        <v>1331</v>
      </c>
      <c r="Y3817" s="1011" t="s">
        <v>1711</v>
      </c>
      <c r="AA3817" s="1011" t="s">
        <v>1712</v>
      </c>
      <c r="AB3817" s="1011" t="s">
        <v>140</v>
      </c>
    </row>
    <row r="3818" spans="1:28" x14ac:dyDescent="0.25">
      <c r="A3818" s="1011">
        <v>3757986</v>
      </c>
      <c r="B3818" s="1011" t="s">
        <v>2104</v>
      </c>
      <c r="C3818" s="1011" t="s">
        <v>1326</v>
      </c>
      <c r="D3818" s="1011" t="s">
        <v>1</v>
      </c>
      <c r="E3818" s="1011" t="s">
        <v>135</v>
      </c>
      <c r="F3818" s="1011" t="s">
        <v>20</v>
      </c>
      <c r="G3818" s="1011" t="s">
        <v>20</v>
      </c>
      <c r="H3818" s="1011" t="s">
        <v>99</v>
      </c>
      <c r="I3818" s="1011" t="s">
        <v>2105</v>
      </c>
      <c r="J3818" s="1011" t="s">
        <v>2106</v>
      </c>
      <c r="K3818" s="1011" t="s">
        <v>1329</v>
      </c>
      <c r="L3818" s="1011" t="s">
        <v>47</v>
      </c>
      <c r="M3818" s="1011" t="s">
        <v>198</v>
      </c>
      <c r="N3818" s="1011">
        <v>18</v>
      </c>
      <c r="O3818" s="1011">
        <v>18</v>
      </c>
      <c r="P3818" s="1011">
        <v>489</v>
      </c>
      <c r="Q3818" s="1011">
        <v>586.92999999999995</v>
      </c>
      <c r="R3818" s="1011">
        <v>139.26</v>
      </c>
      <c r="S3818" s="1011">
        <v>93.853639220000005</v>
      </c>
      <c r="T3818" s="1011">
        <v>0</v>
      </c>
      <c r="U3818" s="1011">
        <v>0</v>
      </c>
      <c r="V3818" s="1011">
        <v>139.26</v>
      </c>
      <c r="W3818" s="1011" t="s">
        <v>1869</v>
      </c>
      <c r="X3818" s="1011" t="s">
        <v>1331</v>
      </c>
      <c r="Y3818" s="1011" t="s">
        <v>2107</v>
      </c>
      <c r="AA3818" s="1011" t="s">
        <v>2108</v>
      </c>
      <c r="AB3818" s="1011" t="s">
        <v>140</v>
      </c>
    </row>
    <row r="3819" spans="1:28" x14ac:dyDescent="0.25">
      <c r="A3819" s="1011">
        <v>94235660</v>
      </c>
      <c r="B3819" s="1011" t="s">
        <v>2452</v>
      </c>
      <c r="C3819" s="1011" t="s">
        <v>1326</v>
      </c>
      <c r="D3819" s="1011" t="s">
        <v>1</v>
      </c>
      <c r="E3819" s="1011" t="s">
        <v>135</v>
      </c>
      <c r="F3819" s="1011" t="s">
        <v>62</v>
      </c>
      <c r="G3819" s="1011" t="s">
        <v>62</v>
      </c>
      <c r="H3819" s="1011" t="s">
        <v>89</v>
      </c>
      <c r="I3819" s="1011" t="s">
        <v>2453</v>
      </c>
      <c r="J3819" s="1011" t="s">
        <v>2454</v>
      </c>
      <c r="K3819" s="1011" t="s">
        <v>1329</v>
      </c>
      <c r="L3819" s="1011" t="s">
        <v>47</v>
      </c>
      <c r="M3819" s="1011" t="s">
        <v>198</v>
      </c>
      <c r="N3819" s="1011">
        <v>66</v>
      </c>
      <c r="O3819" s="1011">
        <v>3</v>
      </c>
      <c r="P3819" s="1011">
        <v>780</v>
      </c>
      <c r="Q3819" s="1011">
        <v>2018.19</v>
      </c>
      <c r="R3819" s="1011">
        <v>422.74</v>
      </c>
      <c r="S3819" s="1011">
        <v>171.57816238000001</v>
      </c>
      <c r="T3819" s="1011">
        <v>0</v>
      </c>
      <c r="U3819" s="1011">
        <v>0</v>
      </c>
      <c r="V3819" s="1011">
        <v>422.74</v>
      </c>
      <c r="W3819" s="1011" t="s">
        <v>2455</v>
      </c>
      <c r="X3819" s="1011" t="s">
        <v>1331</v>
      </c>
      <c r="Y3819" s="1011" t="s">
        <v>2456</v>
      </c>
      <c r="AA3819" s="1011" t="s">
        <v>2457</v>
      </c>
      <c r="AB3819" s="1011" t="s">
        <v>140</v>
      </c>
    </row>
    <row r="3820" spans="1:28" x14ac:dyDescent="0.25">
      <c r="A3820" s="1011">
        <v>24008617</v>
      </c>
      <c r="B3820" s="1011" t="s">
        <v>2475</v>
      </c>
      <c r="C3820" s="1011" t="s">
        <v>1326</v>
      </c>
      <c r="D3820" s="1011" t="s">
        <v>1</v>
      </c>
      <c r="E3820" s="1011" t="s">
        <v>135</v>
      </c>
      <c r="F3820" s="1011" t="s">
        <v>34</v>
      </c>
      <c r="G3820" s="1011" t="s">
        <v>34</v>
      </c>
      <c r="H3820" s="1011" t="s">
        <v>530</v>
      </c>
      <c r="I3820" s="1011" t="s">
        <v>1688</v>
      </c>
      <c r="J3820" s="1011" t="s">
        <v>1416</v>
      </c>
      <c r="K3820" s="1011" t="s">
        <v>1329</v>
      </c>
      <c r="L3820" s="1011" t="s">
        <v>47</v>
      </c>
      <c r="M3820" s="1011" t="s">
        <v>198</v>
      </c>
      <c r="N3820" s="1011">
        <v>3</v>
      </c>
      <c r="O3820" s="1011">
        <v>1</v>
      </c>
      <c r="P3820" s="1011">
        <v>136.5</v>
      </c>
      <c r="Q3820" s="1011">
        <v>431.51</v>
      </c>
      <c r="R3820" s="1011">
        <v>106.33</v>
      </c>
      <c r="S3820" s="1011">
        <v>29.36202875</v>
      </c>
      <c r="T3820" s="1011">
        <v>0</v>
      </c>
      <c r="U3820" s="1011">
        <v>0</v>
      </c>
      <c r="V3820" s="1011">
        <v>106.33</v>
      </c>
      <c r="W3820" s="1011" t="s">
        <v>1397</v>
      </c>
      <c r="X3820" s="1011" t="s">
        <v>1331</v>
      </c>
      <c r="Y3820" s="1011" t="s">
        <v>2476</v>
      </c>
      <c r="AA3820" s="1011" t="s">
        <v>2477</v>
      </c>
      <c r="AB3820" s="1011" t="s">
        <v>140</v>
      </c>
    </row>
    <row r="3821" spans="1:28" x14ac:dyDescent="0.25">
      <c r="A3821" s="1011">
        <v>44220424</v>
      </c>
      <c r="B3821" s="1011" t="s">
        <v>1443</v>
      </c>
      <c r="C3821" s="1011" t="s">
        <v>1326</v>
      </c>
      <c r="D3821" s="1011" t="s">
        <v>1</v>
      </c>
      <c r="E3821" s="1011" t="s">
        <v>135</v>
      </c>
      <c r="F3821" s="1011" t="s">
        <v>20</v>
      </c>
      <c r="G3821" s="1011" t="s">
        <v>20</v>
      </c>
      <c r="H3821" s="1011" t="s">
        <v>102</v>
      </c>
      <c r="I3821" s="1011" t="s">
        <v>1444</v>
      </c>
      <c r="J3821" s="1011" t="s">
        <v>1445</v>
      </c>
      <c r="K3821" s="1011" t="s">
        <v>1329</v>
      </c>
      <c r="L3821" s="1011" t="s">
        <v>47</v>
      </c>
      <c r="M3821" s="1011" t="s">
        <v>198</v>
      </c>
      <c r="N3821" s="1011">
        <v>6</v>
      </c>
      <c r="O3821" s="1011">
        <v>2</v>
      </c>
      <c r="P3821" s="1011">
        <v>173.15</v>
      </c>
      <c r="Q3821" s="1011">
        <v>419.51</v>
      </c>
      <c r="R3821" s="1011">
        <v>48.011614170000001</v>
      </c>
      <c r="S3821" s="1011">
        <v>51.255606980000003</v>
      </c>
      <c r="T3821" s="1011">
        <v>4.1116141700000002</v>
      </c>
      <c r="U3821" s="1011">
        <v>0</v>
      </c>
      <c r="V3821" s="1011">
        <v>43.9</v>
      </c>
      <c r="W3821" s="1011" t="s">
        <v>1446</v>
      </c>
      <c r="X3821" s="1011" t="s">
        <v>1331</v>
      </c>
      <c r="Y3821" s="1011" t="s">
        <v>1447</v>
      </c>
      <c r="AA3821" s="1011" t="s">
        <v>1448</v>
      </c>
      <c r="AB3821" s="1011" t="s">
        <v>140</v>
      </c>
    </row>
    <row r="3822" spans="1:28" x14ac:dyDescent="0.25">
      <c r="A3822" s="1011">
        <v>24091738</v>
      </c>
      <c r="B3822" s="1011" t="s">
        <v>1804</v>
      </c>
      <c r="C3822" s="1011" t="s">
        <v>1326</v>
      </c>
      <c r="D3822" s="1011" t="s">
        <v>1</v>
      </c>
      <c r="E3822" s="1011" t="s">
        <v>135</v>
      </c>
      <c r="F3822" s="1011" t="s">
        <v>20</v>
      </c>
      <c r="G3822" s="1011" t="s">
        <v>20</v>
      </c>
      <c r="H3822" s="1011" t="s">
        <v>104</v>
      </c>
      <c r="I3822" s="1011" t="s">
        <v>1805</v>
      </c>
      <c r="J3822" s="1011" t="s">
        <v>1806</v>
      </c>
      <c r="K3822" s="1011" t="s">
        <v>1329</v>
      </c>
      <c r="L3822" s="1011" t="s">
        <v>47</v>
      </c>
      <c r="M3822" s="1011" t="s">
        <v>198</v>
      </c>
      <c r="N3822" s="1011">
        <v>7</v>
      </c>
      <c r="O3822" s="1011">
        <v>6</v>
      </c>
      <c r="P3822" s="1011">
        <v>147.66999999999999</v>
      </c>
      <c r="Q3822" s="1011">
        <v>505.03</v>
      </c>
      <c r="R3822" s="1011">
        <v>147.97999999999999</v>
      </c>
      <c r="S3822" s="1011">
        <v>27.478371249999999</v>
      </c>
      <c r="T3822" s="1011">
        <v>0</v>
      </c>
      <c r="U3822" s="1011">
        <v>0</v>
      </c>
      <c r="V3822" s="1011">
        <v>147.97999999999999</v>
      </c>
      <c r="W3822" s="1011" t="s">
        <v>10</v>
      </c>
      <c r="X3822" s="1011" t="s">
        <v>1331</v>
      </c>
      <c r="Y3822" s="1011" t="s">
        <v>1807</v>
      </c>
      <c r="AA3822" s="1011" t="s">
        <v>1808</v>
      </c>
      <c r="AB3822" s="1011" t="s">
        <v>140</v>
      </c>
    </row>
    <row r="3823" spans="1:28" x14ac:dyDescent="0.25">
      <c r="A3823" s="1011">
        <v>3756327</v>
      </c>
      <c r="B3823" s="1011" t="s">
        <v>2348</v>
      </c>
      <c r="C3823" s="1011" t="s">
        <v>1326</v>
      </c>
      <c r="D3823" s="1011" t="s">
        <v>1</v>
      </c>
      <c r="E3823" s="1011" t="s">
        <v>135</v>
      </c>
      <c r="F3823" s="1011" t="s">
        <v>14</v>
      </c>
      <c r="G3823" s="1011" t="s">
        <v>14</v>
      </c>
      <c r="H3823" s="1011" t="s">
        <v>89</v>
      </c>
      <c r="I3823" s="1011" t="s">
        <v>1879</v>
      </c>
      <c r="J3823" s="1011" t="s">
        <v>1880</v>
      </c>
      <c r="K3823" s="1011" t="s">
        <v>1329</v>
      </c>
      <c r="L3823" s="1011" t="s">
        <v>47</v>
      </c>
      <c r="M3823" s="1011" t="s">
        <v>198</v>
      </c>
      <c r="N3823" s="1011">
        <v>1</v>
      </c>
      <c r="O3823" s="1011">
        <v>0</v>
      </c>
      <c r="P3823" s="1011">
        <v>11</v>
      </c>
      <c r="Q3823" s="1011">
        <v>35.86</v>
      </c>
      <c r="R3823" s="1011">
        <v>13.425041029999999</v>
      </c>
      <c r="S3823" s="1011">
        <v>2.42</v>
      </c>
      <c r="T3823" s="1011">
        <v>5.0410300000000002E-3</v>
      </c>
      <c r="U3823" s="1011">
        <v>0</v>
      </c>
      <c r="V3823" s="1011">
        <v>13.42</v>
      </c>
      <c r="W3823" s="1011" t="s">
        <v>1881</v>
      </c>
      <c r="X3823" s="1011" t="s">
        <v>1331</v>
      </c>
      <c r="Y3823" s="1011" t="s">
        <v>2349</v>
      </c>
      <c r="AA3823" s="1011" t="s">
        <v>2350</v>
      </c>
      <c r="AB3823" s="1011" t="s">
        <v>140</v>
      </c>
    </row>
    <row r="3824" spans="1:28" x14ac:dyDescent="0.25">
      <c r="A3824" s="1011">
        <v>14077846</v>
      </c>
      <c r="B3824" s="1011" t="s">
        <v>2078</v>
      </c>
      <c r="C3824" s="1011" t="s">
        <v>1326</v>
      </c>
      <c r="D3824" s="1011" t="s">
        <v>1</v>
      </c>
      <c r="E3824" s="1011" t="s">
        <v>135</v>
      </c>
      <c r="F3824" s="1011" t="s">
        <v>9</v>
      </c>
      <c r="G3824" s="1011" t="s">
        <v>9</v>
      </c>
      <c r="H3824" s="1011" t="s">
        <v>94</v>
      </c>
      <c r="I3824" s="1011" t="s">
        <v>2079</v>
      </c>
      <c r="J3824" s="1011" t="s">
        <v>1463</v>
      </c>
      <c r="K3824" s="1011" t="s">
        <v>1329</v>
      </c>
      <c r="L3824" s="1011" t="s">
        <v>47</v>
      </c>
      <c r="M3824" s="1011" t="s">
        <v>198</v>
      </c>
      <c r="N3824" s="1011">
        <v>362.25</v>
      </c>
      <c r="O3824" s="1011">
        <v>102.25</v>
      </c>
      <c r="P3824" s="1011">
        <v>9085</v>
      </c>
      <c r="Q3824" s="1011">
        <v>10442.549999999999</v>
      </c>
      <c r="R3824" s="1011">
        <v>1296.4000000000001</v>
      </c>
      <c r="S3824" s="1011">
        <v>1246.9859172500001</v>
      </c>
      <c r="T3824" s="1011">
        <v>0</v>
      </c>
      <c r="U3824" s="1011">
        <v>0</v>
      </c>
      <c r="V3824" s="1011">
        <v>1296.4000000000001</v>
      </c>
      <c r="W3824" s="1011" t="s">
        <v>1464</v>
      </c>
      <c r="X3824" s="1011" t="s">
        <v>1331</v>
      </c>
      <c r="Y3824" s="1011" t="s">
        <v>2080</v>
      </c>
      <c r="AA3824" s="1011" t="s">
        <v>2081</v>
      </c>
      <c r="AB3824" s="1011" t="s">
        <v>140</v>
      </c>
    </row>
    <row r="3825" spans="1:28" x14ac:dyDescent="0.25">
      <c r="A3825" s="1011">
        <v>4173308</v>
      </c>
      <c r="B3825" s="1011" t="s">
        <v>1976</v>
      </c>
      <c r="C3825" s="1011" t="s">
        <v>1326</v>
      </c>
      <c r="D3825" s="1011" t="s">
        <v>1</v>
      </c>
      <c r="E3825" s="1011" t="s">
        <v>135</v>
      </c>
      <c r="F3825" s="1011" t="s">
        <v>14</v>
      </c>
      <c r="G3825" s="1011" t="s">
        <v>14</v>
      </c>
      <c r="H3825" s="1011" t="s">
        <v>94</v>
      </c>
      <c r="I3825" s="1011" t="s">
        <v>1977</v>
      </c>
      <c r="J3825" s="1011" t="s">
        <v>1892</v>
      </c>
      <c r="K3825" s="1011" t="s">
        <v>1329</v>
      </c>
      <c r="L3825" s="1011" t="s">
        <v>47</v>
      </c>
      <c r="M3825" s="1011" t="s">
        <v>198</v>
      </c>
      <c r="N3825" s="1011">
        <v>551.625</v>
      </c>
      <c r="O3825" s="1011">
        <v>390</v>
      </c>
      <c r="P3825" s="1011">
        <v>9737.1</v>
      </c>
      <c r="Q3825" s="1011">
        <v>16272.28</v>
      </c>
      <c r="R3825" s="1011">
        <v>4461.33</v>
      </c>
      <c r="S3825" s="1011">
        <v>1684.0513904100001</v>
      </c>
      <c r="T3825" s="1011">
        <v>0</v>
      </c>
      <c r="U3825" s="1011">
        <v>0</v>
      </c>
      <c r="V3825" s="1011">
        <v>4461.33</v>
      </c>
      <c r="W3825" s="1011" t="s">
        <v>1893</v>
      </c>
      <c r="X3825" s="1011" t="s">
        <v>1331</v>
      </c>
      <c r="Y3825" s="1011" t="s">
        <v>1978</v>
      </c>
      <c r="AA3825" s="1011" t="s">
        <v>1979</v>
      </c>
      <c r="AB3825" s="1011" t="s">
        <v>140</v>
      </c>
    </row>
    <row r="3826" spans="1:28" x14ac:dyDescent="0.25">
      <c r="A3826" s="1011">
        <v>4173308</v>
      </c>
      <c r="B3826" s="1011" t="s">
        <v>1976</v>
      </c>
      <c r="C3826" s="1011" t="s">
        <v>1326</v>
      </c>
      <c r="D3826" s="1011" t="s">
        <v>1</v>
      </c>
      <c r="E3826" s="1011" t="s">
        <v>135</v>
      </c>
      <c r="F3826" s="1011" t="s">
        <v>14</v>
      </c>
      <c r="G3826" s="1011" t="s">
        <v>14</v>
      </c>
      <c r="H3826" s="1011" t="s">
        <v>99</v>
      </c>
      <c r="I3826" s="1011" t="s">
        <v>1977</v>
      </c>
      <c r="J3826" s="1011" t="s">
        <v>1892</v>
      </c>
      <c r="K3826" s="1011" t="s">
        <v>1329</v>
      </c>
      <c r="L3826" s="1011" t="s">
        <v>47</v>
      </c>
      <c r="M3826" s="1011" t="s">
        <v>198</v>
      </c>
      <c r="N3826" s="1011">
        <v>271</v>
      </c>
      <c r="O3826" s="1011">
        <v>266</v>
      </c>
      <c r="P3826" s="1011">
        <v>6774</v>
      </c>
      <c r="Q3826" s="1011">
        <v>10331.51</v>
      </c>
      <c r="R3826" s="1011">
        <v>2207.4568018599998</v>
      </c>
      <c r="S3826" s="1011">
        <v>694.56132295999998</v>
      </c>
      <c r="T3826" s="1011">
        <v>-0.40319813999999998</v>
      </c>
      <c r="U3826" s="1011">
        <v>0</v>
      </c>
      <c r="V3826" s="1011">
        <v>2207.86</v>
      </c>
      <c r="W3826" s="1011" t="s">
        <v>1893</v>
      </c>
      <c r="X3826" s="1011" t="s">
        <v>1331</v>
      </c>
      <c r="Y3826" s="1011" t="s">
        <v>1978</v>
      </c>
      <c r="AA3826" s="1011" t="s">
        <v>1979</v>
      </c>
      <c r="AB3826" s="1011" t="s">
        <v>140</v>
      </c>
    </row>
    <row r="3827" spans="1:28" x14ac:dyDescent="0.25">
      <c r="A3827" s="1011">
        <v>54180716</v>
      </c>
      <c r="B3827" s="1011" t="s">
        <v>2293</v>
      </c>
      <c r="C3827" s="1011" t="s">
        <v>1326</v>
      </c>
      <c r="D3827" s="1011" t="s">
        <v>1</v>
      </c>
      <c r="E3827" s="1011" t="s">
        <v>135</v>
      </c>
      <c r="F3827" s="1011" t="s">
        <v>6</v>
      </c>
      <c r="G3827" s="1011" t="s">
        <v>6</v>
      </c>
      <c r="H3827" s="1011" t="s">
        <v>94</v>
      </c>
      <c r="I3827" s="1011" t="s">
        <v>2294</v>
      </c>
      <c r="J3827" s="1011" t="s">
        <v>1989</v>
      </c>
      <c r="K3827" s="1011" t="s">
        <v>1329</v>
      </c>
      <c r="L3827" s="1011" t="s">
        <v>47</v>
      </c>
      <c r="M3827" s="1011" t="s">
        <v>198</v>
      </c>
      <c r="N3827" s="1011">
        <v>162</v>
      </c>
      <c r="O3827" s="1011">
        <v>102</v>
      </c>
      <c r="P3827" s="1011">
        <v>4070</v>
      </c>
      <c r="Q3827" s="1011">
        <v>3899.04</v>
      </c>
      <c r="R3827" s="1011">
        <v>867.85</v>
      </c>
      <c r="S3827" s="1011">
        <v>457.30192275000002</v>
      </c>
      <c r="T3827" s="1011">
        <v>0</v>
      </c>
      <c r="U3827" s="1011">
        <v>0</v>
      </c>
      <c r="V3827" s="1011">
        <v>867.85</v>
      </c>
      <c r="W3827" s="1011" t="s">
        <v>1990</v>
      </c>
      <c r="X3827" s="1011" t="s">
        <v>1331</v>
      </c>
      <c r="Y3827" s="1011" t="s">
        <v>2295</v>
      </c>
      <c r="AA3827" s="1011" t="s">
        <v>2296</v>
      </c>
      <c r="AB3827" s="1011" t="s">
        <v>140</v>
      </c>
    </row>
    <row r="3828" spans="1:28" x14ac:dyDescent="0.25">
      <c r="A3828" s="1011">
        <v>44180420</v>
      </c>
      <c r="B3828" s="1011" t="s">
        <v>1600</v>
      </c>
      <c r="C3828" s="1011" t="s">
        <v>1326</v>
      </c>
      <c r="D3828" s="1011" t="s">
        <v>1</v>
      </c>
      <c r="E3828" s="1011" t="s">
        <v>135</v>
      </c>
      <c r="F3828" s="1011" t="s">
        <v>11</v>
      </c>
      <c r="G3828" s="1011" t="s">
        <v>11</v>
      </c>
      <c r="H3828" s="1011" t="s">
        <v>93</v>
      </c>
      <c r="I3828" s="1011" t="s">
        <v>1601</v>
      </c>
      <c r="J3828" s="1011" t="s">
        <v>1602</v>
      </c>
      <c r="K3828" s="1011" t="s">
        <v>1329</v>
      </c>
      <c r="L3828" s="1011" t="s">
        <v>47</v>
      </c>
      <c r="M3828" s="1011" t="s">
        <v>198</v>
      </c>
      <c r="N3828" s="1011">
        <v>161</v>
      </c>
      <c r="O3828" s="1011">
        <v>51</v>
      </c>
      <c r="P3828" s="1011">
        <v>3652.37</v>
      </c>
      <c r="Q3828" s="1011">
        <v>6070.74</v>
      </c>
      <c r="R3828" s="1011">
        <v>1013.94</v>
      </c>
      <c r="S3828" s="1011">
        <v>916.50463196999999</v>
      </c>
      <c r="T3828" s="1011">
        <v>0</v>
      </c>
      <c r="U3828" s="1011">
        <v>0</v>
      </c>
      <c r="V3828" s="1011">
        <v>1013.94</v>
      </c>
      <c r="W3828" s="1011" t="s">
        <v>1603</v>
      </c>
      <c r="X3828" s="1011" t="s">
        <v>1331</v>
      </c>
      <c r="Y3828" s="1011" t="s">
        <v>1604</v>
      </c>
      <c r="AA3828" s="1011" t="s">
        <v>1605</v>
      </c>
      <c r="AB3828" s="1011" t="s">
        <v>140</v>
      </c>
    </row>
    <row r="3829" spans="1:28" x14ac:dyDescent="0.25">
      <c r="A3829" s="1011">
        <v>53755336</v>
      </c>
      <c r="B3829" s="1011" t="s">
        <v>1485</v>
      </c>
      <c r="C3829" s="1011" t="s">
        <v>1326</v>
      </c>
      <c r="D3829" s="1011" t="s">
        <v>1</v>
      </c>
      <c r="E3829" s="1011" t="s">
        <v>135</v>
      </c>
      <c r="F3829" s="1011" t="s">
        <v>38</v>
      </c>
      <c r="G3829" s="1011" t="s">
        <v>38</v>
      </c>
      <c r="H3829" s="1011" t="s">
        <v>94</v>
      </c>
      <c r="I3829" s="1011" t="s">
        <v>1382</v>
      </c>
      <c r="J3829" s="1011" t="s">
        <v>1383</v>
      </c>
      <c r="K3829" s="1011" t="s">
        <v>1329</v>
      </c>
      <c r="L3829" s="1011" t="s">
        <v>47</v>
      </c>
      <c r="M3829" s="1011" t="s">
        <v>198</v>
      </c>
      <c r="N3829" s="1011">
        <v>1446.75</v>
      </c>
      <c r="O3829" s="1011">
        <v>976</v>
      </c>
      <c r="P3829" s="1011">
        <v>44789.75</v>
      </c>
      <c r="Q3829" s="1011">
        <v>32657.46</v>
      </c>
      <c r="R3829" s="1011">
        <v>4731.92</v>
      </c>
      <c r="S3829" s="1011">
        <v>4408.1781805999999</v>
      </c>
      <c r="T3829" s="1011">
        <v>0</v>
      </c>
      <c r="U3829" s="1011">
        <v>0</v>
      </c>
      <c r="V3829" s="1011">
        <v>4731.92</v>
      </c>
      <c r="W3829" s="1011" t="s">
        <v>1384</v>
      </c>
      <c r="X3829" s="1011" t="s">
        <v>1331</v>
      </c>
      <c r="Y3829" s="1011" t="s">
        <v>1486</v>
      </c>
      <c r="AA3829" s="1011" t="s">
        <v>1487</v>
      </c>
      <c r="AB3829" s="1011" t="s">
        <v>140</v>
      </c>
    </row>
    <row r="3830" spans="1:28" x14ac:dyDescent="0.25">
      <c r="A3830" s="1011">
        <v>63752968</v>
      </c>
      <c r="B3830" s="1011" t="s">
        <v>1400</v>
      </c>
      <c r="C3830" s="1011" t="s">
        <v>1326</v>
      </c>
      <c r="D3830" s="1011" t="s">
        <v>1</v>
      </c>
      <c r="E3830" s="1011" t="s">
        <v>135</v>
      </c>
      <c r="F3830" s="1011" t="s">
        <v>45</v>
      </c>
      <c r="G3830" s="1011" t="s">
        <v>45</v>
      </c>
      <c r="H3830" s="1011" t="s">
        <v>97</v>
      </c>
      <c r="I3830" s="1011" t="s">
        <v>1353</v>
      </c>
      <c r="J3830" s="1011" t="s">
        <v>1354</v>
      </c>
      <c r="K3830" s="1011" t="s">
        <v>1329</v>
      </c>
      <c r="L3830" s="1011" t="s">
        <v>47</v>
      </c>
      <c r="M3830" s="1011" t="s">
        <v>198</v>
      </c>
      <c r="N3830" s="1011">
        <v>130.5</v>
      </c>
      <c r="O3830" s="1011">
        <v>72.5</v>
      </c>
      <c r="P3830" s="1011">
        <v>3009.35</v>
      </c>
      <c r="Q3830" s="1011">
        <v>6595.2</v>
      </c>
      <c r="R3830" s="1011">
        <v>1502.1540225700001</v>
      </c>
      <c r="S3830" s="1011">
        <v>803.12188154</v>
      </c>
      <c r="T3830" s="1011">
        <v>-0.21597743</v>
      </c>
      <c r="U3830" s="1011">
        <v>0</v>
      </c>
      <c r="V3830" s="1011">
        <v>1502.37</v>
      </c>
      <c r="W3830" s="1011" t="s">
        <v>1355</v>
      </c>
      <c r="X3830" s="1011" t="s">
        <v>1331</v>
      </c>
      <c r="Y3830" s="1011" t="s">
        <v>1401</v>
      </c>
      <c r="AA3830" s="1011" t="s">
        <v>1402</v>
      </c>
      <c r="AB3830" s="1011" t="s">
        <v>140</v>
      </c>
    </row>
    <row r="3831" spans="1:28" x14ac:dyDescent="0.25">
      <c r="A3831" s="1011">
        <v>93921609</v>
      </c>
      <c r="B3831" s="1011" t="s">
        <v>2158</v>
      </c>
      <c r="C3831" s="1011" t="s">
        <v>1326</v>
      </c>
      <c r="D3831" s="1011" t="s">
        <v>1</v>
      </c>
      <c r="E3831" s="1011" t="s">
        <v>135</v>
      </c>
      <c r="F3831" s="1011" t="s">
        <v>14</v>
      </c>
      <c r="G3831" s="1011" t="s">
        <v>14</v>
      </c>
      <c r="H3831" s="1011" t="s">
        <v>99</v>
      </c>
      <c r="I3831" s="1011" t="s">
        <v>2159</v>
      </c>
      <c r="J3831" s="1011" t="s">
        <v>2160</v>
      </c>
      <c r="K3831" s="1011" t="s">
        <v>1329</v>
      </c>
      <c r="L3831" s="1011" t="s">
        <v>47</v>
      </c>
      <c r="M3831" s="1011" t="s">
        <v>198</v>
      </c>
      <c r="N3831" s="1011">
        <v>269</v>
      </c>
      <c r="O3831" s="1011">
        <v>97</v>
      </c>
      <c r="P3831" s="1011">
        <v>4859</v>
      </c>
      <c r="Q3831" s="1011">
        <v>10598.36</v>
      </c>
      <c r="R3831" s="1011">
        <v>2622.16</v>
      </c>
      <c r="S3831" s="1011">
        <v>1490.7114756599999</v>
      </c>
      <c r="T3831" s="1011">
        <v>0</v>
      </c>
      <c r="U3831" s="1011">
        <v>0</v>
      </c>
      <c r="V3831" s="1011">
        <v>2622.16</v>
      </c>
      <c r="W3831" s="1011" t="s">
        <v>2161</v>
      </c>
      <c r="X3831" s="1011" t="s">
        <v>1331</v>
      </c>
      <c r="Y3831" s="1011" t="s">
        <v>2162</v>
      </c>
      <c r="AA3831" s="1011" t="s">
        <v>2163</v>
      </c>
      <c r="AB3831" s="1011" t="s">
        <v>140</v>
      </c>
    </row>
    <row r="3832" spans="1:28" x14ac:dyDescent="0.25">
      <c r="A3832" s="1011">
        <v>4162996</v>
      </c>
      <c r="B3832" s="1011" t="s">
        <v>1473</v>
      </c>
      <c r="C3832" s="1011" t="s">
        <v>1326</v>
      </c>
      <c r="D3832" s="1011" t="s">
        <v>1</v>
      </c>
      <c r="E3832" s="1011" t="s">
        <v>135</v>
      </c>
      <c r="F3832" s="1011" t="s">
        <v>34</v>
      </c>
      <c r="G3832" s="1011" t="s">
        <v>34</v>
      </c>
      <c r="H3832" s="1011" t="s">
        <v>95</v>
      </c>
      <c r="I3832" s="1011" t="s">
        <v>1474</v>
      </c>
      <c r="J3832" s="1011" t="s">
        <v>1475</v>
      </c>
      <c r="K3832" s="1011" t="s">
        <v>1329</v>
      </c>
      <c r="L3832" s="1011" t="s">
        <v>47</v>
      </c>
      <c r="M3832" s="1011" t="s">
        <v>198</v>
      </c>
      <c r="N3832" s="1011">
        <v>251.125</v>
      </c>
      <c r="O3832" s="1011">
        <v>182.375</v>
      </c>
      <c r="P3832" s="1011">
        <v>4704.46</v>
      </c>
      <c r="Q3832" s="1011">
        <v>11005.2</v>
      </c>
      <c r="R3832" s="1011">
        <v>-290.27414877000001</v>
      </c>
      <c r="S3832" s="1011">
        <v>3299.4919766200001</v>
      </c>
      <c r="T3832" s="1011">
        <v>-4.1487700000000004E-3</v>
      </c>
      <c r="U3832" s="1011">
        <v>1174.1199999999999</v>
      </c>
      <c r="V3832" s="1011">
        <v>883.85</v>
      </c>
      <c r="W3832" s="1011" t="s">
        <v>1476</v>
      </c>
      <c r="X3832" s="1011" t="s">
        <v>1331</v>
      </c>
      <c r="Y3832" s="1011" t="s">
        <v>1477</v>
      </c>
      <c r="AA3832" s="1011" t="s">
        <v>1478</v>
      </c>
      <c r="AB3832" s="1011" t="s">
        <v>140</v>
      </c>
    </row>
    <row r="3833" spans="1:28" x14ac:dyDescent="0.25">
      <c r="A3833" s="1011">
        <v>63996508</v>
      </c>
      <c r="B3833" s="1011" t="s">
        <v>2508</v>
      </c>
      <c r="C3833" s="1011" t="s">
        <v>1326</v>
      </c>
      <c r="D3833" s="1011" t="s">
        <v>1</v>
      </c>
      <c r="E3833" s="1011" t="s">
        <v>135</v>
      </c>
      <c r="F3833" s="1011" t="s">
        <v>14</v>
      </c>
      <c r="G3833" s="1011" t="s">
        <v>14</v>
      </c>
      <c r="H3833" s="1011" t="s">
        <v>95</v>
      </c>
      <c r="I3833" s="1011" t="s">
        <v>1873</v>
      </c>
      <c r="J3833" s="1011" t="s">
        <v>1874</v>
      </c>
      <c r="K3833" s="1011" t="s">
        <v>1329</v>
      </c>
      <c r="L3833" s="1011" t="s">
        <v>47</v>
      </c>
      <c r="M3833" s="1011" t="s">
        <v>198</v>
      </c>
      <c r="N3833" s="1011">
        <v>252</v>
      </c>
      <c r="O3833" s="1011">
        <v>178</v>
      </c>
      <c r="P3833" s="1011">
        <v>1535.52</v>
      </c>
      <c r="Q3833" s="1011">
        <v>6723.37</v>
      </c>
      <c r="R3833" s="1011">
        <v>99.705342189999996</v>
      </c>
      <c r="S3833" s="1011">
        <v>1831.26365455</v>
      </c>
      <c r="T3833" s="1011">
        <v>-4.4657809999999999E-2</v>
      </c>
      <c r="U3833" s="1011">
        <v>0</v>
      </c>
      <c r="V3833" s="1011">
        <v>99.75</v>
      </c>
      <c r="W3833" s="1011" t="s">
        <v>1875</v>
      </c>
      <c r="X3833" s="1011" t="s">
        <v>1331</v>
      </c>
      <c r="Y3833" s="1011" t="s">
        <v>2509</v>
      </c>
      <c r="AA3833" s="1011" t="s">
        <v>2510</v>
      </c>
      <c r="AB3833" s="1011" t="s">
        <v>140</v>
      </c>
    </row>
    <row r="3834" spans="1:28" x14ac:dyDescent="0.25">
      <c r="A3834" s="1011">
        <v>84218171</v>
      </c>
      <c r="B3834" s="1011" t="s">
        <v>2388</v>
      </c>
      <c r="C3834" s="1011" t="s">
        <v>1326</v>
      </c>
      <c r="D3834" s="1011" t="s">
        <v>113</v>
      </c>
      <c r="E3834" s="1011" t="s">
        <v>135</v>
      </c>
      <c r="F3834" s="1011" t="s">
        <v>267</v>
      </c>
      <c r="G3834" s="1011" t="s">
        <v>1687</v>
      </c>
      <c r="H3834" s="1011" t="s">
        <v>92</v>
      </c>
      <c r="I3834" s="1011" t="s">
        <v>2389</v>
      </c>
      <c r="J3834" s="1011" t="s">
        <v>1817</v>
      </c>
      <c r="K3834" s="1011" t="s">
        <v>1329</v>
      </c>
      <c r="L3834" s="1011" t="s">
        <v>47</v>
      </c>
      <c r="M3834" s="1011" t="s">
        <v>198</v>
      </c>
      <c r="N3834" s="1011">
        <v>147.75</v>
      </c>
      <c r="O3834" s="1011">
        <v>146.75</v>
      </c>
      <c r="P3834" s="1011">
        <v>4607.91</v>
      </c>
      <c r="Q3834" s="1011">
        <v>3923.53</v>
      </c>
      <c r="R3834" s="1011">
        <v>526.92999999999995</v>
      </c>
      <c r="S3834" s="1011">
        <v>772.14476109999998</v>
      </c>
      <c r="T3834" s="1011">
        <v>0</v>
      </c>
      <c r="U3834" s="1011">
        <v>0</v>
      </c>
      <c r="V3834" s="1011">
        <v>526.92999999999995</v>
      </c>
      <c r="W3834" s="1011" t="s">
        <v>1818</v>
      </c>
      <c r="X3834" s="1011" t="s">
        <v>1331</v>
      </c>
      <c r="Y3834" s="1011" t="s">
        <v>2390</v>
      </c>
      <c r="AA3834" s="1011" t="s">
        <v>2391</v>
      </c>
      <c r="AB3834" s="1011" t="s">
        <v>140</v>
      </c>
    </row>
    <row r="3835" spans="1:28" x14ac:dyDescent="0.25">
      <c r="A3835" s="1011">
        <v>43756410</v>
      </c>
      <c r="B3835" s="1011" t="s">
        <v>1943</v>
      </c>
      <c r="C3835" s="1011" t="s">
        <v>1326</v>
      </c>
      <c r="D3835" s="1011" t="s">
        <v>1</v>
      </c>
      <c r="E3835" s="1011" t="s">
        <v>135</v>
      </c>
      <c r="F3835" s="1011" t="s">
        <v>14</v>
      </c>
      <c r="G3835" s="1011" t="s">
        <v>14</v>
      </c>
      <c r="H3835" s="1011" t="s">
        <v>99</v>
      </c>
      <c r="I3835" s="1011" t="s">
        <v>1620</v>
      </c>
      <c r="J3835" s="1011" t="s">
        <v>1621</v>
      </c>
      <c r="K3835" s="1011" t="s">
        <v>1329</v>
      </c>
      <c r="L3835" s="1011" t="s">
        <v>47</v>
      </c>
      <c r="M3835" s="1011" t="s">
        <v>198</v>
      </c>
      <c r="N3835" s="1011">
        <v>120</v>
      </c>
      <c r="O3835" s="1011">
        <v>106</v>
      </c>
      <c r="P3835" s="1011">
        <v>1865.5</v>
      </c>
      <c r="Q3835" s="1011">
        <v>4258.84</v>
      </c>
      <c r="R3835" s="1011">
        <v>714.55784038000002</v>
      </c>
      <c r="S3835" s="1011">
        <v>605.89234223000005</v>
      </c>
      <c r="T3835" s="1011">
        <v>-2.0921596199999999</v>
      </c>
      <c r="U3835" s="1011">
        <v>0</v>
      </c>
      <c r="V3835" s="1011">
        <v>716.65</v>
      </c>
      <c r="W3835" s="1011" t="s">
        <v>1622</v>
      </c>
      <c r="X3835" s="1011" t="s">
        <v>1331</v>
      </c>
      <c r="Y3835" s="1011" t="s">
        <v>1944</v>
      </c>
      <c r="AA3835" s="1011" t="s">
        <v>1945</v>
      </c>
      <c r="AB3835" s="1011" t="s">
        <v>140</v>
      </c>
    </row>
    <row r="3836" spans="1:28" x14ac:dyDescent="0.25">
      <c r="A3836" s="1011">
        <v>44150696</v>
      </c>
      <c r="B3836" s="1011" t="s">
        <v>1784</v>
      </c>
      <c r="C3836" s="1011" t="s">
        <v>1326</v>
      </c>
      <c r="D3836" s="1011" t="s">
        <v>1</v>
      </c>
      <c r="E3836" s="1011" t="s">
        <v>135</v>
      </c>
      <c r="F3836" s="1011" t="s">
        <v>20</v>
      </c>
      <c r="G3836" s="1011" t="s">
        <v>20</v>
      </c>
      <c r="H3836" s="1011" t="s">
        <v>101</v>
      </c>
      <c r="I3836" s="1011" t="s">
        <v>1785</v>
      </c>
      <c r="J3836" s="1011" t="s">
        <v>1360</v>
      </c>
      <c r="K3836" s="1011" t="s">
        <v>1329</v>
      </c>
      <c r="L3836" s="1011" t="s">
        <v>47</v>
      </c>
      <c r="M3836" s="1011" t="s">
        <v>198</v>
      </c>
      <c r="N3836" s="1011">
        <v>256.25</v>
      </c>
      <c r="O3836" s="1011">
        <v>205.25</v>
      </c>
      <c r="P3836" s="1011">
        <v>9559.25</v>
      </c>
      <c r="Q3836" s="1011">
        <v>5619.04</v>
      </c>
      <c r="R3836" s="1011">
        <v>-588.9</v>
      </c>
      <c r="S3836" s="1011">
        <v>1487.1933099800001</v>
      </c>
      <c r="T3836" s="1011">
        <v>0</v>
      </c>
      <c r="U3836" s="1011">
        <v>0</v>
      </c>
      <c r="V3836" s="1011">
        <v>-588.9</v>
      </c>
      <c r="W3836" s="1011" t="s">
        <v>1361</v>
      </c>
      <c r="X3836" s="1011" t="s">
        <v>1331</v>
      </c>
      <c r="Y3836" s="1011" t="s">
        <v>1786</v>
      </c>
      <c r="Z3836" s="1011" t="s">
        <v>1787</v>
      </c>
      <c r="AA3836" s="1011" t="s">
        <v>1788</v>
      </c>
      <c r="AB3836" s="1011" t="s">
        <v>140</v>
      </c>
    </row>
    <row r="3837" spans="1:28" x14ac:dyDescent="0.25">
      <c r="A3837" s="1011">
        <v>24106957</v>
      </c>
      <c r="B3837" s="1011" t="s">
        <v>1381</v>
      </c>
      <c r="C3837" s="1011" t="s">
        <v>1326</v>
      </c>
      <c r="D3837" s="1011" t="s">
        <v>1</v>
      </c>
      <c r="E3837" s="1011" t="s">
        <v>135</v>
      </c>
      <c r="F3837" s="1011" t="s">
        <v>15</v>
      </c>
      <c r="G3837" s="1011" t="s">
        <v>15</v>
      </c>
      <c r="H3837" s="1011" t="s">
        <v>101</v>
      </c>
      <c r="I3837" s="1011" t="s">
        <v>1382</v>
      </c>
      <c r="J3837" s="1011" t="s">
        <v>1383</v>
      </c>
      <c r="K3837" s="1011" t="s">
        <v>1329</v>
      </c>
      <c r="L3837" s="1011" t="s">
        <v>47</v>
      </c>
      <c r="M3837" s="1011" t="s">
        <v>198</v>
      </c>
      <c r="N3837" s="1011">
        <v>35</v>
      </c>
      <c r="O3837" s="1011">
        <v>35</v>
      </c>
      <c r="P3837" s="1011">
        <v>1447.5</v>
      </c>
      <c r="Q3837" s="1011">
        <v>952.9</v>
      </c>
      <c r="R3837" s="1011">
        <v>77</v>
      </c>
      <c r="S3837" s="1011">
        <v>180.71097707000001</v>
      </c>
      <c r="T3837" s="1011">
        <v>0</v>
      </c>
      <c r="U3837" s="1011">
        <v>0</v>
      </c>
      <c r="V3837" s="1011">
        <v>77</v>
      </c>
      <c r="W3837" s="1011" t="s">
        <v>1384</v>
      </c>
      <c r="X3837" s="1011" t="s">
        <v>1331</v>
      </c>
      <c r="Y3837" s="1011" t="s">
        <v>1385</v>
      </c>
      <c r="AA3837" s="1011" t="s">
        <v>1386</v>
      </c>
      <c r="AB3837" s="1011" t="s">
        <v>140</v>
      </c>
    </row>
    <row r="3838" spans="1:28" x14ac:dyDescent="0.25">
      <c r="A3838" s="1011">
        <v>24053233</v>
      </c>
      <c r="B3838" s="1011" t="s">
        <v>1841</v>
      </c>
      <c r="C3838" s="1011" t="s">
        <v>1326</v>
      </c>
      <c r="D3838" s="1011" t="s">
        <v>1</v>
      </c>
      <c r="E3838" s="1011" t="s">
        <v>135</v>
      </c>
      <c r="F3838" s="1011" t="s">
        <v>0</v>
      </c>
      <c r="G3838" s="1011" t="s">
        <v>0</v>
      </c>
      <c r="H3838" s="1011" t="s">
        <v>101</v>
      </c>
      <c r="I3838" s="1011" t="s">
        <v>1842</v>
      </c>
      <c r="J3838" s="1011" t="s">
        <v>1510</v>
      </c>
      <c r="K3838" s="1011" t="s">
        <v>1329</v>
      </c>
      <c r="L3838" s="1011" t="s">
        <v>47</v>
      </c>
      <c r="M3838" s="1011" t="s">
        <v>198</v>
      </c>
      <c r="N3838" s="1011">
        <v>167</v>
      </c>
      <c r="O3838" s="1011">
        <v>94</v>
      </c>
      <c r="P3838" s="1011">
        <v>6824.14</v>
      </c>
      <c r="Q3838" s="1011">
        <v>5082.16</v>
      </c>
      <c r="R3838" s="1011">
        <v>552.87</v>
      </c>
      <c r="S3838" s="1011">
        <v>618.77082429999996</v>
      </c>
      <c r="T3838" s="1011">
        <v>0</v>
      </c>
      <c r="U3838" s="1011">
        <v>0</v>
      </c>
      <c r="V3838" s="1011">
        <v>552.87</v>
      </c>
      <c r="W3838" s="1011" t="s">
        <v>1511</v>
      </c>
      <c r="X3838" s="1011" t="s">
        <v>1331</v>
      </c>
      <c r="Y3838" s="1011" t="s">
        <v>1843</v>
      </c>
      <c r="AA3838" s="1011" t="s">
        <v>1844</v>
      </c>
      <c r="AB3838" s="1011" t="s">
        <v>140</v>
      </c>
    </row>
    <row r="3839" spans="1:28" x14ac:dyDescent="0.25">
      <c r="A3839" s="1011">
        <v>44150696</v>
      </c>
      <c r="B3839" s="1011" t="s">
        <v>1784</v>
      </c>
      <c r="C3839" s="1011" t="s">
        <v>1326</v>
      </c>
      <c r="D3839" s="1011" t="s">
        <v>1</v>
      </c>
      <c r="E3839" s="1011" t="s">
        <v>135</v>
      </c>
      <c r="F3839" s="1011" t="s">
        <v>20</v>
      </c>
      <c r="G3839" s="1011" t="s">
        <v>20</v>
      </c>
      <c r="H3839" s="1011" t="s">
        <v>91</v>
      </c>
      <c r="I3839" s="1011" t="s">
        <v>1785</v>
      </c>
      <c r="J3839" s="1011" t="s">
        <v>1360</v>
      </c>
      <c r="K3839" s="1011" t="s">
        <v>1329</v>
      </c>
      <c r="L3839" s="1011" t="s">
        <v>47</v>
      </c>
      <c r="M3839" s="1011" t="s">
        <v>198</v>
      </c>
      <c r="N3839" s="1011">
        <v>101</v>
      </c>
      <c r="O3839" s="1011">
        <v>99</v>
      </c>
      <c r="P3839" s="1011">
        <v>3123.88</v>
      </c>
      <c r="Q3839" s="1011">
        <v>4777.28</v>
      </c>
      <c r="R3839" s="1011">
        <v>392.84</v>
      </c>
      <c r="S3839" s="1011">
        <v>235.87088265</v>
      </c>
      <c r="T3839" s="1011">
        <v>0</v>
      </c>
      <c r="U3839" s="1011">
        <v>0</v>
      </c>
      <c r="V3839" s="1011">
        <v>392.84</v>
      </c>
      <c r="W3839" s="1011" t="s">
        <v>1361</v>
      </c>
      <c r="X3839" s="1011" t="s">
        <v>1331</v>
      </c>
      <c r="Y3839" s="1011" t="s">
        <v>1786</v>
      </c>
      <c r="Z3839" s="1011" t="s">
        <v>1787</v>
      </c>
      <c r="AA3839" s="1011" t="s">
        <v>1788</v>
      </c>
      <c r="AB3839" s="1011" t="s">
        <v>140</v>
      </c>
    </row>
    <row r="3840" spans="1:28" x14ac:dyDescent="0.25">
      <c r="A3840" s="1011">
        <v>44150696</v>
      </c>
      <c r="B3840" s="1011" t="s">
        <v>1784</v>
      </c>
      <c r="C3840" s="1011" t="s">
        <v>1326</v>
      </c>
      <c r="D3840" s="1011" t="s">
        <v>1</v>
      </c>
      <c r="E3840" s="1011" t="s">
        <v>135</v>
      </c>
      <c r="F3840" s="1011" t="s">
        <v>20</v>
      </c>
      <c r="G3840" s="1011" t="s">
        <v>20</v>
      </c>
      <c r="H3840" s="1011" t="s">
        <v>100</v>
      </c>
      <c r="I3840" s="1011" t="s">
        <v>1785</v>
      </c>
      <c r="J3840" s="1011" t="s">
        <v>1360</v>
      </c>
      <c r="K3840" s="1011" t="s">
        <v>1329</v>
      </c>
      <c r="L3840" s="1011" t="s">
        <v>47</v>
      </c>
      <c r="M3840" s="1011" t="s">
        <v>198</v>
      </c>
      <c r="N3840" s="1011">
        <v>524</v>
      </c>
      <c r="O3840" s="1011">
        <v>127</v>
      </c>
      <c r="P3840" s="1011">
        <v>12944</v>
      </c>
      <c r="Q3840" s="1011">
        <v>32266.98</v>
      </c>
      <c r="R3840" s="1011">
        <v>2203.98</v>
      </c>
      <c r="S3840" s="1011">
        <v>1863.4066026600001</v>
      </c>
      <c r="T3840" s="1011">
        <v>508</v>
      </c>
      <c r="U3840" s="1011">
        <v>36226.15</v>
      </c>
      <c r="V3840" s="1011">
        <v>3636.49</v>
      </c>
      <c r="W3840" s="1011" t="s">
        <v>1361</v>
      </c>
      <c r="X3840" s="1011" t="s">
        <v>1331</v>
      </c>
      <c r="Y3840" s="1011" t="s">
        <v>1786</v>
      </c>
      <c r="Z3840" s="1011" t="s">
        <v>1787</v>
      </c>
      <c r="AA3840" s="1011" t="s">
        <v>1788</v>
      </c>
      <c r="AB3840" s="1011" t="s">
        <v>140</v>
      </c>
    </row>
    <row r="3841" spans="1:28" x14ac:dyDescent="0.25">
      <c r="A3841" s="1011">
        <v>34241125</v>
      </c>
      <c r="B3841" s="1011" t="s">
        <v>1987</v>
      </c>
      <c r="C3841" s="1011" t="s">
        <v>1326</v>
      </c>
      <c r="D3841" s="1011" t="s">
        <v>1</v>
      </c>
      <c r="E3841" s="1011" t="s">
        <v>135</v>
      </c>
      <c r="F3841" s="1011" t="s">
        <v>38</v>
      </c>
      <c r="G3841" s="1011" t="s">
        <v>38</v>
      </c>
      <c r="H3841" s="1011" t="s">
        <v>88</v>
      </c>
      <c r="I3841" s="1011" t="s">
        <v>1988</v>
      </c>
      <c r="J3841" s="1011" t="s">
        <v>1989</v>
      </c>
      <c r="K3841" s="1011" t="s">
        <v>1329</v>
      </c>
      <c r="L3841" s="1011" t="s">
        <v>47</v>
      </c>
      <c r="M3841" s="1011" t="s">
        <v>198</v>
      </c>
      <c r="N3841" s="1011">
        <v>166</v>
      </c>
      <c r="O3841" s="1011">
        <v>165</v>
      </c>
      <c r="P3841" s="1011">
        <v>1680</v>
      </c>
      <c r="Q3841" s="1011">
        <v>14407.77</v>
      </c>
      <c r="R3841" s="1011">
        <v>1152.7</v>
      </c>
      <c r="S3841" s="1011">
        <v>656.18976189</v>
      </c>
      <c r="T3841" s="1011">
        <v>0</v>
      </c>
      <c r="U3841" s="1011">
        <v>0</v>
      </c>
      <c r="V3841" s="1011">
        <v>1152.7</v>
      </c>
      <c r="W3841" s="1011" t="s">
        <v>1990</v>
      </c>
      <c r="X3841" s="1011" t="s">
        <v>1331</v>
      </c>
      <c r="Y3841" s="1011" t="s">
        <v>1991</v>
      </c>
      <c r="AA3841" s="1011" t="s">
        <v>1992</v>
      </c>
      <c r="AB3841" s="1011" t="s">
        <v>140</v>
      </c>
    </row>
    <row r="3842" spans="1:28" x14ac:dyDescent="0.25">
      <c r="A3842" s="1011">
        <v>4162996</v>
      </c>
      <c r="B3842" s="1011" t="s">
        <v>1473</v>
      </c>
      <c r="C3842" s="1011" t="s">
        <v>1326</v>
      </c>
      <c r="D3842" s="1011" t="s">
        <v>1</v>
      </c>
      <c r="E3842" s="1011" t="s">
        <v>135</v>
      </c>
      <c r="F3842" s="1011" t="s">
        <v>34</v>
      </c>
      <c r="G3842" s="1011" t="s">
        <v>34</v>
      </c>
      <c r="H3842" s="1011" t="s">
        <v>97</v>
      </c>
      <c r="I3842" s="1011" t="s">
        <v>1474</v>
      </c>
      <c r="J3842" s="1011" t="s">
        <v>1475</v>
      </c>
      <c r="K3842" s="1011" t="s">
        <v>1329</v>
      </c>
      <c r="L3842" s="1011" t="s">
        <v>47</v>
      </c>
      <c r="M3842" s="1011" t="s">
        <v>198</v>
      </c>
      <c r="N3842" s="1011">
        <v>408.59989999999999</v>
      </c>
      <c r="O3842" s="1011">
        <v>360.83319999999998</v>
      </c>
      <c r="P3842" s="1011">
        <v>9862.83</v>
      </c>
      <c r="Q3842" s="1011">
        <v>11895.12</v>
      </c>
      <c r="R3842" s="1011">
        <v>1493.24</v>
      </c>
      <c r="S3842" s="1011">
        <v>3319.95973108</v>
      </c>
      <c r="T3842" s="1011">
        <v>0</v>
      </c>
      <c r="U3842" s="1011">
        <v>101.64</v>
      </c>
      <c r="V3842" s="1011">
        <v>1594.88</v>
      </c>
      <c r="W3842" s="1011" t="s">
        <v>1476</v>
      </c>
      <c r="X3842" s="1011" t="s">
        <v>1331</v>
      </c>
      <c r="Y3842" s="1011" t="s">
        <v>1477</v>
      </c>
      <c r="AA3842" s="1011" t="s">
        <v>1478</v>
      </c>
      <c r="AB3842" s="1011" t="s">
        <v>140</v>
      </c>
    </row>
    <row r="3843" spans="1:28" x14ac:dyDescent="0.25">
      <c r="A3843" s="1011">
        <v>94164886</v>
      </c>
      <c r="B3843" s="1011" t="s">
        <v>2024</v>
      </c>
      <c r="C3843" s="1011" t="s">
        <v>1326</v>
      </c>
      <c r="D3843" s="1011" t="s">
        <v>1</v>
      </c>
      <c r="E3843" s="1011" t="s">
        <v>135</v>
      </c>
      <c r="F3843" s="1011" t="s">
        <v>34</v>
      </c>
      <c r="G3843" s="1011" t="s">
        <v>34</v>
      </c>
      <c r="H3843" s="1011" t="s">
        <v>99</v>
      </c>
      <c r="I3843" s="1011" t="s">
        <v>2025</v>
      </c>
      <c r="J3843" s="1011" t="s">
        <v>2026</v>
      </c>
      <c r="K3843" s="1011" t="s">
        <v>1329</v>
      </c>
      <c r="L3843" s="1011" t="s">
        <v>47</v>
      </c>
      <c r="M3843" s="1011" t="s">
        <v>198</v>
      </c>
      <c r="N3843" s="1011">
        <v>320</v>
      </c>
      <c r="O3843" s="1011">
        <v>316</v>
      </c>
      <c r="P3843" s="1011">
        <v>9501.25</v>
      </c>
      <c r="Q3843" s="1011">
        <v>10474.27</v>
      </c>
      <c r="R3843" s="1011">
        <v>601.03</v>
      </c>
      <c r="S3843" s="1011">
        <v>703.27280582000003</v>
      </c>
      <c r="T3843" s="1011">
        <v>0</v>
      </c>
      <c r="U3843" s="1011">
        <v>1.95</v>
      </c>
      <c r="V3843" s="1011">
        <v>602.98</v>
      </c>
      <c r="W3843" s="1011" t="s">
        <v>2027</v>
      </c>
      <c r="X3843" s="1011" t="s">
        <v>1331</v>
      </c>
      <c r="Y3843" s="1011" t="s">
        <v>2028</v>
      </c>
      <c r="AA3843" s="1011" t="s">
        <v>2029</v>
      </c>
      <c r="AB3843" s="1011" t="s">
        <v>140</v>
      </c>
    </row>
    <row r="3844" spans="1:28" x14ac:dyDescent="0.25">
      <c r="A3844" s="1011">
        <v>63757363</v>
      </c>
      <c r="B3844" s="1011" t="s">
        <v>1387</v>
      </c>
      <c r="C3844" s="1011" t="s">
        <v>1326</v>
      </c>
      <c r="D3844" s="1011" t="s">
        <v>1</v>
      </c>
      <c r="E3844" s="1011" t="s">
        <v>135</v>
      </c>
      <c r="F3844" s="1011" t="s">
        <v>0</v>
      </c>
      <c r="G3844" s="1011" t="s">
        <v>0</v>
      </c>
      <c r="H3844" s="1011" t="s">
        <v>102</v>
      </c>
      <c r="I3844" s="1011" t="s">
        <v>1388</v>
      </c>
      <c r="J3844" s="1011" t="s">
        <v>1389</v>
      </c>
      <c r="K3844" s="1011" t="s">
        <v>1329</v>
      </c>
      <c r="L3844" s="1011" t="s">
        <v>47</v>
      </c>
      <c r="M3844" s="1011" t="s">
        <v>198</v>
      </c>
      <c r="N3844" s="1011">
        <v>50</v>
      </c>
      <c r="O3844" s="1011">
        <v>28</v>
      </c>
      <c r="P3844" s="1011">
        <v>1209.52</v>
      </c>
      <c r="Q3844" s="1011">
        <v>2903.43</v>
      </c>
      <c r="R3844" s="1011">
        <v>350.05215566999999</v>
      </c>
      <c r="S3844" s="1011">
        <v>544.91109334999999</v>
      </c>
      <c r="T3844" s="1011">
        <v>6.3521556700000001</v>
      </c>
      <c r="U3844" s="1011">
        <v>0</v>
      </c>
      <c r="V3844" s="1011">
        <v>343.7</v>
      </c>
      <c r="W3844" s="1011" t="s">
        <v>1390</v>
      </c>
      <c r="X3844" s="1011" t="s">
        <v>1331</v>
      </c>
      <c r="Y3844" s="1011" t="s">
        <v>1391</v>
      </c>
      <c r="AA3844" s="1011" t="s">
        <v>1392</v>
      </c>
      <c r="AB3844" s="1011" t="s">
        <v>140</v>
      </c>
    </row>
    <row r="3845" spans="1:28" x14ac:dyDescent="0.25">
      <c r="A3845" s="1011">
        <v>64138647</v>
      </c>
      <c r="B3845" s="1011" t="s">
        <v>1538</v>
      </c>
      <c r="C3845" s="1011" t="s">
        <v>1326</v>
      </c>
      <c r="D3845" s="1011" t="s">
        <v>1</v>
      </c>
      <c r="E3845" s="1011" t="s">
        <v>135</v>
      </c>
      <c r="F3845" s="1011" t="s">
        <v>34</v>
      </c>
      <c r="G3845" s="1011" t="s">
        <v>34</v>
      </c>
      <c r="H3845" s="1011" t="s">
        <v>91</v>
      </c>
      <c r="I3845" s="1011" t="s">
        <v>1539</v>
      </c>
      <c r="J3845" s="1011" t="s">
        <v>1328</v>
      </c>
      <c r="K3845" s="1011" t="s">
        <v>1329</v>
      </c>
      <c r="L3845" s="1011" t="s">
        <v>47</v>
      </c>
      <c r="M3845" s="1011" t="s">
        <v>198</v>
      </c>
      <c r="N3845" s="1011">
        <v>90</v>
      </c>
      <c r="O3845" s="1011">
        <v>34</v>
      </c>
      <c r="P3845" s="1011">
        <v>2506.1799999999998</v>
      </c>
      <c r="Q3845" s="1011">
        <v>5298.82</v>
      </c>
      <c r="R3845" s="1011">
        <v>589.70463361999998</v>
      </c>
      <c r="S3845" s="1011">
        <v>254.87055642999999</v>
      </c>
      <c r="T3845" s="1011">
        <v>465.32463361999999</v>
      </c>
      <c r="U3845" s="1011">
        <v>0</v>
      </c>
      <c r="V3845" s="1011">
        <v>589.70000000000005</v>
      </c>
      <c r="W3845" s="1011" t="s">
        <v>1330</v>
      </c>
      <c r="X3845" s="1011" t="s">
        <v>1331</v>
      </c>
      <c r="Y3845" s="1011" t="s">
        <v>1540</v>
      </c>
      <c r="AA3845" s="1011" t="s">
        <v>1541</v>
      </c>
      <c r="AB3845" s="1011" t="s">
        <v>140</v>
      </c>
    </row>
    <row r="3846" spans="1:28" x14ac:dyDescent="0.25">
      <c r="A3846" s="1011">
        <v>23754310</v>
      </c>
      <c r="B3846" s="1011" t="s">
        <v>1821</v>
      </c>
      <c r="C3846" s="1011" t="s">
        <v>1326</v>
      </c>
      <c r="D3846" s="1011" t="s">
        <v>1</v>
      </c>
      <c r="E3846" s="1011" t="s">
        <v>135</v>
      </c>
      <c r="F3846" s="1011" t="s">
        <v>11</v>
      </c>
      <c r="G3846" s="1011" t="s">
        <v>11</v>
      </c>
      <c r="H3846" s="1011" t="s">
        <v>99</v>
      </c>
      <c r="I3846" s="1011" t="s">
        <v>1822</v>
      </c>
      <c r="J3846" s="1011" t="s">
        <v>1823</v>
      </c>
      <c r="K3846" s="1011" t="s">
        <v>1329</v>
      </c>
      <c r="L3846" s="1011" t="s">
        <v>47</v>
      </c>
      <c r="M3846" s="1011" t="s">
        <v>198</v>
      </c>
      <c r="N3846" s="1011">
        <v>111</v>
      </c>
      <c r="O3846" s="1011">
        <v>51</v>
      </c>
      <c r="P3846" s="1011">
        <v>1365</v>
      </c>
      <c r="Q3846" s="1011">
        <v>5051.08</v>
      </c>
      <c r="R3846" s="1011">
        <v>404.27</v>
      </c>
      <c r="S3846" s="1011">
        <v>1105.0836469599999</v>
      </c>
      <c r="T3846" s="1011">
        <v>0</v>
      </c>
      <c r="U3846" s="1011">
        <v>0</v>
      </c>
      <c r="V3846" s="1011">
        <v>404.27</v>
      </c>
      <c r="W3846" s="1011" t="s">
        <v>1824</v>
      </c>
      <c r="X3846" s="1011" t="s">
        <v>1331</v>
      </c>
      <c r="Y3846" s="1011" t="s">
        <v>1825</v>
      </c>
      <c r="AA3846" s="1011" t="s">
        <v>1826</v>
      </c>
      <c r="AB3846" s="1011" t="s">
        <v>140</v>
      </c>
    </row>
    <row r="3847" spans="1:28" x14ac:dyDescent="0.25">
      <c r="A3847" s="1011">
        <v>63997654</v>
      </c>
      <c r="B3847" s="1011" t="s">
        <v>2203</v>
      </c>
      <c r="C3847" s="1011" t="s">
        <v>1326</v>
      </c>
      <c r="D3847" s="1011" t="s">
        <v>1</v>
      </c>
      <c r="E3847" s="1011" t="s">
        <v>135</v>
      </c>
      <c r="F3847" s="1011" t="s">
        <v>11</v>
      </c>
      <c r="G3847" s="1011" t="s">
        <v>11</v>
      </c>
      <c r="H3847" s="1011" t="s">
        <v>95</v>
      </c>
      <c r="I3847" s="1011" t="s">
        <v>2204</v>
      </c>
      <c r="J3847" s="1011" t="s">
        <v>2205</v>
      </c>
      <c r="K3847" s="1011" t="s">
        <v>1329</v>
      </c>
      <c r="L3847" s="1011" t="s">
        <v>47</v>
      </c>
      <c r="M3847" s="1011" t="s">
        <v>198</v>
      </c>
      <c r="N3847" s="1011">
        <v>297.9667</v>
      </c>
      <c r="O3847" s="1011">
        <v>267.89999999999998</v>
      </c>
      <c r="P3847" s="1011">
        <v>4567.75</v>
      </c>
      <c r="Q3847" s="1011">
        <v>7816.55</v>
      </c>
      <c r="R3847" s="1011">
        <v>795.83449714000005</v>
      </c>
      <c r="S3847" s="1011">
        <v>2388.3054969300001</v>
      </c>
      <c r="T3847" s="1011">
        <v>0.49449714</v>
      </c>
      <c r="U3847" s="1011">
        <v>0</v>
      </c>
      <c r="V3847" s="1011">
        <v>795.34</v>
      </c>
      <c r="W3847" s="1011" t="s">
        <v>19</v>
      </c>
      <c r="X3847" s="1011" t="s">
        <v>1331</v>
      </c>
      <c r="Y3847" s="1011" t="s">
        <v>2206</v>
      </c>
      <c r="AA3847" s="1011" t="s">
        <v>2207</v>
      </c>
      <c r="AB3847" s="1011" t="s">
        <v>140</v>
      </c>
    </row>
    <row r="3848" spans="1:28" x14ac:dyDescent="0.25">
      <c r="A3848" s="1011">
        <v>24223216</v>
      </c>
      <c r="B3848" s="1011" t="s">
        <v>2523</v>
      </c>
      <c r="C3848" s="1011" t="s">
        <v>1326</v>
      </c>
      <c r="D3848" s="1011" t="s">
        <v>1</v>
      </c>
      <c r="E3848" s="1011" t="s">
        <v>135</v>
      </c>
      <c r="F3848" s="1011" t="s">
        <v>34</v>
      </c>
      <c r="G3848" s="1011" t="s">
        <v>34</v>
      </c>
      <c r="H3848" s="1011" t="s">
        <v>93</v>
      </c>
      <c r="I3848" s="1011" t="s">
        <v>2113</v>
      </c>
      <c r="J3848" s="1011" t="s">
        <v>2114</v>
      </c>
      <c r="K3848" s="1011" t="s">
        <v>1329</v>
      </c>
      <c r="L3848" s="1011" t="s">
        <v>47</v>
      </c>
      <c r="M3848" s="1011" t="s">
        <v>198</v>
      </c>
      <c r="N3848" s="1011">
        <v>211.58330000000001</v>
      </c>
      <c r="O3848" s="1011">
        <v>127.58329999999999</v>
      </c>
      <c r="P3848" s="1011">
        <v>3004.32</v>
      </c>
      <c r="Q3848" s="1011">
        <v>6538.94</v>
      </c>
      <c r="R3848" s="1011">
        <v>1123.69</v>
      </c>
      <c r="S3848" s="1011">
        <v>1629.59245076</v>
      </c>
      <c r="T3848" s="1011">
        <v>0</v>
      </c>
      <c r="U3848" s="1011">
        <v>0</v>
      </c>
      <c r="V3848" s="1011">
        <v>1123.69</v>
      </c>
      <c r="W3848" s="1011" t="s">
        <v>2115</v>
      </c>
      <c r="X3848" s="1011" t="s">
        <v>1331</v>
      </c>
      <c r="Y3848" s="1011" t="s">
        <v>2524</v>
      </c>
      <c r="AA3848" s="1011" t="s">
        <v>2525</v>
      </c>
      <c r="AB3848" s="1011" t="s">
        <v>140</v>
      </c>
    </row>
    <row r="3849" spans="1:28" x14ac:dyDescent="0.25">
      <c r="A3849" s="1011">
        <v>3757986</v>
      </c>
      <c r="B3849" s="1011" t="s">
        <v>2104</v>
      </c>
      <c r="C3849" s="1011" t="s">
        <v>1326</v>
      </c>
      <c r="D3849" s="1011" t="s">
        <v>1</v>
      </c>
      <c r="E3849" s="1011" t="s">
        <v>135</v>
      </c>
      <c r="F3849" s="1011" t="s">
        <v>20</v>
      </c>
      <c r="G3849" s="1011" t="s">
        <v>20</v>
      </c>
      <c r="H3849" s="1011" t="s">
        <v>90</v>
      </c>
      <c r="I3849" s="1011" t="s">
        <v>2105</v>
      </c>
      <c r="J3849" s="1011" t="s">
        <v>2106</v>
      </c>
      <c r="K3849" s="1011" t="s">
        <v>1329</v>
      </c>
      <c r="L3849" s="1011" t="s">
        <v>47</v>
      </c>
      <c r="M3849" s="1011" t="s">
        <v>198</v>
      </c>
      <c r="N3849" s="1011">
        <v>144</v>
      </c>
      <c r="O3849" s="1011">
        <v>132</v>
      </c>
      <c r="P3849" s="1011">
        <v>5400</v>
      </c>
      <c r="Q3849" s="1011">
        <v>6000.02</v>
      </c>
      <c r="R3849" s="1011">
        <v>418.57</v>
      </c>
      <c r="S3849" s="1011">
        <v>863.31732404000002</v>
      </c>
      <c r="T3849" s="1011">
        <v>0</v>
      </c>
      <c r="U3849" s="1011">
        <v>0</v>
      </c>
      <c r="V3849" s="1011">
        <v>418.57</v>
      </c>
      <c r="W3849" s="1011" t="s">
        <v>1869</v>
      </c>
      <c r="X3849" s="1011" t="s">
        <v>1331</v>
      </c>
      <c r="Y3849" s="1011" t="s">
        <v>2107</v>
      </c>
      <c r="AA3849" s="1011" t="s">
        <v>2108</v>
      </c>
      <c r="AB3849" s="1011" t="s">
        <v>140</v>
      </c>
    </row>
    <row r="3850" spans="1:28" x14ac:dyDescent="0.25">
      <c r="A3850" s="1011">
        <v>94142809</v>
      </c>
      <c r="B3850" s="1011" t="s">
        <v>1912</v>
      </c>
      <c r="C3850" s="1011" t="s">
        <v>1326</v>
      </c>
      <c r="D3850" s="1011" t="s">
        <v>1</v>
      </c>
      <c r="E3850" s="1011" t="s">
        <v>135</v>
      </c>
      <c r="F3850" s="1011" t="s">
        <v>48</v>
      </c>
      <c r="G3850" s="1011" t="s">
        <v>48</v>
      </c>
      <c r="H3850" s="1011" t="s">
        <v>94</v>
      </c>
      <c r="I3850" s="1011" t="s">
        <v>1913</v>
      </c>
      <c r="J3850" s="1011" t="s">
        <v>1914</v>
      </c>
      <c r="K3850" s="1011" t="s">
        <v>1329</v>
      </c>
      <c r="L3850" s="1011" t="s">
        <v>47</v>
      </c>
      <c r="M3850" s="1011" t="s">
        <v>198</v>
      </c>
      <c r="N3850" s="1011">
        <v>58.5</v>
      </c>
      <c r="O3850" s="1011">
        <v>57.5</v>
      </c>
      <c r="P3850" s="1011">
        <v>1000</v>
      </c>
      <c r="Q3850" s="1011">
        <v>1634.53</v>
      </c>
      <c r="R3850" s="1011">
        <v>630.88</v>
      </c>
      <c r="S3850" s="1011">
        <v>181.18510734</v>
      </c>
      <c r="T3850" s="1011">
        <v>0</v>
      </c>
      <c r="U3850" s="1011">
        <v>0</v>
      </c>
      <c r="V3850" s="1011">
        <v>630.88</v>
      </c>
      <c r="W3850" s="1011" t="s">
        <v>1915</v>
      </c>
      <c r="X3850" s="1011" t="s">
        <v>1331</v>
      </c>
      <c r="Y3850" s="1011" t="s">
        <v>1916</v>
      </c>
      <c r="AA3850" s="1011" t="s">
        <v>1917</v>
      </c>
      <c r="AB3850" s="1011" t="s">
        <v>140</v>
      </c>
    </row>
    <row r="3851" spans="1:28" x14ac:dyDescent="0.25">
      <c r="A3851" s="1011">
        <v>14163976</v>
      </c>
      <c r="B3851" s="1011" t="s">
        <v>1636</v>
      </c>
      <c r="C3851" s="1011" t="s">
        <v>1326</v>
      </c>
      <c r="D3851" s="1011" t="s">
        <v>1</v>
      </c>
      <c r="E3851" s="1011" t="s">
        <v>135</v>
      </c>
      <c r="F3851" s="1011" t="s">
        <v>6</v>
      </c>
      <c r="G3851" s="1011" t="s">
        <v>6</v>
      </c>
      <c r="H3851" s="1011" t="s">
        <v>93</v>
      </c>
      <c r="I3851" s="1011" t="s">
        <v>1637</v>
      </c>
      <c r="J3851" s="1011" t="s">
        <v>1360</v>
      </c>
      <c r="K3851" s="1011" t="s">
        <v>1329</v>
      </c>
      <c r="L3851" s="1011" t="s">
        <v>47</v>
      </c>
      <c r="M3851" s="1011" t="s">
        <v>198</v>
      </c>
      <c r="N3851" s="1011">
        <v>129.58330000000001</v>
      </c>
      <c r="O3851" s="1011">
        <v>65.333299999999994</v>
      </c>
      <c r="P3851" s="1011">
        <v>3453.38</v>
      </c>
      <c r="Q3851" s="1011">
        <v>4136.8999999999996</v>
      </c>
      <c r="R3851" s="1011">
        <v>389.51</v>
      </c>
      <c r="S3851" s="1011">
        <v>924.08862180000006</v>
      </c>
      <c r="T3851" s="1011">
        <v>424</v>
      </c>
      <c r="U3851" s="1011">
        <v>47.59</v>
      </c>
      <c r="V3851" s="1011">
        <v>437.1</v>
      </c>
      <c r="W3851" s="1011" t="s">
        <v>1361</v>
      </c>
      <c r="X3851" s="1011" t="s">
        <v>1331</v>
      </c>
      <c r="Y3851" s="1011" t="s">
        <v>1638</v>
      </c>
      <c r="AA3851" s="1011" t="s">
        <v>1639</v>
      </c>
      <c r="AB3851" s="1011" t="s">
        <v>140</v>
      </c>
    </row>
    <row r="3852" spans="1:28" x14ac:dyDescent="0.25">
      <c r="A3852" s="1011">
        <v>84085539</v>
      </c>
      <c r="B3852" s="1011" t="s">
        <v>2440</v>
      </c>
      <c r="C3852" s="1011" t="s">
        <v>1326</v>
      </c>
      <c r="D3852" s="1011" t="s">
        <v>1</v>
      </c>
      <c r="E3852" s="1011" t="s">
        <v>135</v>
      </c>
      <c r="F3852" s="1011" t="s">
        <v>74</v>
      </c>
      <c r="G3852" s="1011" t="s">
        <v>74</v>
      </c>
      <c r="H3852" s="1011" t="s">
        <v>88</v>
      </c>
      <c r="I3852" s="1011" t="s">
        <v>2441</v>
      </c>
      <c r="J3852" s="1011" t="s">
        <v>1463</v>
      </c>
      <c r="K3852" s="1011" t="s">
        <v>1329</v>
      </c>
      <c r="L3852" s="1011" t="s">
        <v>47</v>
      </c>
      <c r="M3852" s="1011" t="s">
        <v>198</v>
      </c>
      <c r="N3852" s="1011">
        <v>13</v>
      </c>
      <c r="O3852" s="1011">
        <v>10</v>
      </c>
      <c r="P3852" s="1011">
        <v>140.1</v>
      </c>
      <c r="Q3852" s="1011">
        <v>850.1</v>
      </c>
      <c r="R3852" s="1011">
        <v>159.51</v>
      </c>
      <c r="S3852" s="1011">
        <v>5.7</v>
      </c>
      <c r="T3852" s="1011">
        <v>0</v>
      </c>
      <c r="U3852" s="1011">
        <v>0</v>
      </c>
      <c r="V3852" s="1011">
        <v>159.51</v>
      </c>
      <c r="W3852" s="1011" t="s">
        <v>1464</v>
      </c>
      <c r="X3852" s="1011" t="s">
        <v>1331</v>
      </c>
      <c r="Y3852" s="1011" t="s">
        <v>2442</v>
      </c>
      <c r="AA3852" s="1011" t="s">
        <v>2443</v>
      </c>
      <c r="AB3852" s="1011" t="s">
        <v>140</v>
      </c>
    </row>
    <row r="3853" spans="1:28" x14ac:dyDescent="0.25">
      <c r="A3853" s="1011">
        <v>13904818</v>
      </c>
      <c r="B3853" s="1011" t="s">
        <v>2363</v>
      </c>
      <c r="C3853" s="1011" t="s">
        <v>1326</v>
      </c>
      <c r="D3853" s="1011" t="s">
        <v>1</v>
      </c>
      <c r="E3853" s="1011" t="s">
        <v>135</v>
      </c>
      <c r="F3853" s="1011" t="s">
        <v>6</v>
      </c>
      <c r="G3853" s="1011" t="s">
        <v>6</v>
      </c>
      <c r="H3853" s="1011" t="s">
        <v>529</v>
      </c>
      <c r="I3853" s="1011" t="s">
        <v>2364</v>
      </c>
      <c r="J3853" s="1011" t="s">
        <v>2365</v>
      </c>
      <c r="K3853" s="1011" t="s">
        <v>1329</v>
      </c>
      <c r="L3853" s="1011" t="s">
        <v>47</v>
      </c>
      <c r="M3853" s="1011" t="s">
        <v>198</v>
      </c>
      <c r="N3853" s="1011">
        <v>20</v>
      </c>
      <c r="O3853" s="1011">
        <v>4</v>
      </c>
      <c r="P3853" s="1011">
        <v>322.8</v>
      </c>
      <c r="Q3853" s="1011">
        <v>2432.02</v>
      </c>
      <c r="R3853" s="1011">
        <v>380.73346232</v>
      </c>
      <c r="S3853" s="1011">
        <v>49.005280820000003</v>
      </c>
      <c r="T3853" s="1011">
        <v>0.32346232000000003</v>
      </c>
      <c r="U3853" s="1011">
        <v>0</v>
      </c>
      <c r="V3853" s="1011">
        <v>380.41</v>
      </c>
      <c r="W3853" s="1011" t="s">
        <v>2366</v>
      </c>
      <c r="X3853" s="1011" t="s">
        <v>1331</v>
      </c>
      <c r="Y3853" s="1011" t="s">
        <v>2367</v>
      </c>
      <c r="AA3853" s="1011" t="s">
        <v>2368</v>
      </c>
      <c r="AB3853" s="1011" t="s">
        <v>140</v>
      </c>
    </row>
    <row r="3854" spans="1:28" x14ac:dyDescent="0.25">
      <c r="A3854" s="1011">
        <v>34152462</v>
      </c>
      <c r="B3854" s="1011" t="s">
        <v>2448</v>
      </c>
      <c r="C3854" s="1011" t="s">
        <v>1326</v>
      </c>
      <c r="D3854" s="1011" t="s">
        <v>1</v>
      </c>
      <c r="E3854" s="1011" t="s">
        <v>135</v>
      </c>
      <c r="F3854" s="1011" t="s">
        <v>62</v>
      </c>
      <c r="G3854" s="1011" t="s">
        <v>62</v>
      </c>
      <c r="H3854" s="1011" t="s">
        <v>100</v>
      </c>
      <c r="I3854" s="1011" t="s">
        <v>1353</v>
      </c>
      <c r="J3854" s="1011" t="s">
        <v>1354</v>
      </c>
      <c r="K3854" s="1011" t="s">
        <v>1329</v>
      </c>
      <c r="L3854" s="1011" t="s">
        <v>47</v>
      </c>
      <c r="M3854" s="1011" t="s">
        <v>198</v>
      </c>
      <c r="N3854" s="1011">
        <v>818</v>
      </c>
      <c r="O3854" s="1011">
        <v>818</v>
      </c>
      <c r="P3854" s="1011">
        <v>16350</v>
      </c>
      <c r="Q3854" s="1011">
        <v>47783.58</v>
      </c>
      <c r="R3854" s="1011">
        <v>3140.82</v>
      </c>
      <c r="S3854" s="1011">
        <v>5354.9178892500004</v>
      </c>
      <c r="T3854" s="1011">
        <v>0</v>
      </c>
      <c r="U3854" s="1011">
        <v>3394.94</v>
      </c>
      <c r="V3854" s="1011">
        <v>6535.76</v>
      </c>
      <c r="W3854" s="1011" t="s">
        <v>1355</v>
      </c>
      <c r="X3854" s="1011" t="s">
        <v>1331</v>
      </c>
      <c r="Y3854" s="1011" t="s">
        <v>2449</v>
      </c>
      <c r="Z3854" s="1011" t="s">
        <v>2450</v>
      </c>
      <c r="AA3854" s="1011" t="s">
        <v>2451</v>
      </c>
      <c r="AB3854" s="1011" t="s">
        <v>140</v>
      </c>
    </row>
    <row r="3855" spans="1:28" x14ac:dyDescent="0.25">
      <c r="A3855" s="1011">
        <v>13987417</v>
      </c>
      <c r="B3855" s="1011" t="s">
        <v>1594</v>
      </c>
      <c r="C3855" s="1011" t="s">
        <v>1326</v>
      </c>
      <c r="D3855" s="1011" t="s">
        <v>1</v>
      </c>
      <c r="E3855" s="1011" t="s">
        <v>135</v>
      </c>
      <c r="F3855" s="1011" t="s">
        <v>20</v>
      </c>
      <c r="G3855" s="1011" t="s">
        <v>20</v>
      </c>
      <c r="H3855" s="1011" t="s">
        <v>92</v>
      </c>
      <c r="I3855" s="1011" t="s">
        <v>1595</v>
      </c>
      <c r="J3855" s="1011" t="s">
        <v>1596</v>
      </c>
      <c r="K3855" s="1011" t="s">
        <v>1329</v>
      </c>
      <c r="L3855" s="1011" t="s">
        <v>47</v>
      </c>
      <c r="M3855" s="1011" t="s">
        <v>198</v>
      </c>
      <c r="N3855" s="1011">
        <v>40</v>
      </c>
      <c r="O3855" s="1011">
        <v>40</v>
      </c>
      <c r="P3855" s="1011">
        <v>1380</v>
      </c>
      <c r="Q3855" s="1011">
        <v>1192.79</v>
      </c>
      <c r="R3855" s="1011">
        <v>213.33</v>
      </c>
      <c r="S3855" s="1011">
        <v>211.57689472999999</v>
      </c>
      <c r="T3855" s="1011">
        <v>0</v>
      </c>
      <c r="U3855" s="1011">
        <v>0</v>
      </c>
      <c r="V3855" s="1011">
        <v>213.33</v>
      </c>
      <c r="W3855" s="1011" t="s">
        <v>1597</v>
      </c>
      <c r="X3855" s="1011" t="s">
        <v>1331</v>
      </c>
      <c r="Y3855" s="1011" t="s">
        <v>1598</v>
      </c>
      <c r="AA3855" s="1011" t="s">
        <v>1599</v>
      </c>
      <c r="AB3855" s="1011" t="s">
        <v>140</v>
      </c>
    </row>
    <row r="3856" spans="1:28" x14ac:dyDescent="0.25">
      <c r="A3856" s="1011">
        <v>74253238</v>
      </c>
      <c r="B3856" s="1011" t="s">
        <v>2373</v>
      </c>
      <c r="C3856" s="1011" t="s">
        <v>1326</v>
      </c>
      <c r="D3856" s="1011" t="s">
        <v>1</v>
      </c>
      <c r="E3856" s="1011" t="s">
        <v>135</v>
      </c>
      <c r="F3856" s="1011" t="s">
        <v>69</v>
      </c>
      <c r="G3856" s="1011" t="s">
        <v>69</v>
      </c>
      <c r="H3856" s="1011" t="s">
        <v>529</v>
      </c>
      <c r="I3856" s="1011" t="s">
        <v>2374</v>
      </c>
      <c r="J3856" s="1011" t="s">
        <v>1328</v>
      </c>
      <c r="K3856" s="1011" t="s">
        <v>1329</v>
      </c>
      <c r="L3856" s="1011" t="s">
        <v>47</v>
      </c>
      <c r="M3856" s="1011" t="s">
        <v>198</v>
      </c>
      <c r="N3856" s="1011">
        <v>22</v>
      </c>
      <c r="O3856" s="1011">
        <v>0</v>
      </c>
      <c r="P3856" s="1011">
        <v>1036.3499999999999</v>
      </c>
      <c r="Q3856" s="1011">
        <v>7074.05</v>
      </c>
      <c r="R3856" s="1011">
        <v>1282.97000052</v>
      </c>
      <c r="S3856" s="1011">
        <v>16.633130829999999</v>
      </c>
      <c r="T3856" s="1011">
        <v>5.2E-7</v>
      </c>
      <c r="U3856" s="1011">
        <v>0</v>
      </c>
      <c r="V3856" s="1011">
        <v>1282.97</v>
      </c>
      <c r="W3856" s="1011" t="s">
        <v>1330</v>
      </c>
      <c r="X3856" s="1011" t="s">
        <v>1331</v>
      </c>
      <c r="Y3856" s="1011" t="s">
        <v>2375</v>
      </c>
      <c r="AA3856" s="1011" t="s">
        <v>2376</v>
      </c>
      <c r="AB3856" s="1011" t="s">
        <v>140</v>
      </c>
    </row>
    <row r="3857" spans="1:28" x14ac:dyDescent="0.25">
      <c r="A3857" s="1011">
        <v>64042203</v>
      </c>
      <c r="B3857" s="1011" t="s">
        <v>1532</v>
      </c>
      <c r="C3857" s="1011" t="s">
        <v>1326</v>
      </c>
      <c r="D3857" s="1011" t="s">
        <v>1</v>
      </c>
      <c r="E3857" s="1011" t="s">
        <v>135</v>
      </c>
      <c r="F3857" s="1011" t="s">
        <v>20</v>
      </c>
      <c r="G3857" s="1011" t="s">
        <v>20</v>
      </c>
      <c r="H3857" s="1011" t="s">
        <v>529</v>
      </c>
      <c r="I3857" s="1011" t="s">
        <v>1533</v>
      </c>
      <c r="J3857" s="1011" t="s">
        <v>1534</v>
      </c>
      <c r="K3857" s="1011" t="s">
        <v>1329</v>
      </c>
      <c r="L3857" s="1011" t="s">
        <v>47</v>
      </c>
      <c r="M3857" s="1011" t="s">
        <v>198</v>
      </c>
      <c r="N3857" s="1011">
        <v>128</v>
      </c>
      <c r="O3857" s="1011">
        <v>125</v>
      </c>
      <c r="P3857" s="1011">
        <v>1508.5</v>
      </c>
      <c r="Q3857" s="1011">
        <v>12182.19</v>
      </c>
      <c r="R3857" s="1011">
        <v>1916.1290384700001</v>
      </c>
      <c r="S3857" s="1011">
        <v>254.07824993</v>
      </c>
      <c r="T3857" s="1011">
        <v>1.7790384699999999</v>
      </c>
      <c r="U3857" s="1011">
        <v>0</v>
      </c>
      <c r="V3857" s="1011">
        <v>1914.35</v>
      </c>
      <c r="W3857" s="1011" t="s">
        <v>1535</v>
      </c>
      <c r="X3857" s="1011" t="s">
        <v>1331</v>
      </c>
      <c r="Y3857" s="1011" t="s">
        <v>1536</v>
      </c>
      <c r="AA3857" s="1011" t="s">
        <v>1537</v>
      </c>
      <c r="AB3857" s="1011" t="s">
        <v>140</v>
      </c>
    </row>
    <row r="3858" spans="1:28" x14ac:dyDescent="0.25">
      <c r="A3858" s="1011">
        <v>74235227</v>
      </c>
      <c r="B3858" s="1011" t="s">
        <v>2290</v>
      </c>
      <c r="C3858" s="1011" t="s">
        <v>1326</v>
      </c>
      <c r="D3858" s="1011" t="s">
        <v>1</v>
      </c>
      <c r="E3858" s="1011" t="s">
        <v>135</v>
      </c>
      <c r="F3858" s="1011" t="s">
        <v>34</v>
      </c>
      <c r="G3858" s="1011" t="s">
        <v>34</v>
      </c>
      <c r="H3858" s="1011" t="s">
        <v>98</v>
      </c>
      <c r="I3858" s="1011" t="s">
        <v>1662</v>
      </c>
      <c r="J3858" s="1011" t="s">
        <v>1663</v>
      </c>
      <c r="K3858" s="1011" t="s">
        <v>1329</v>
      </c>
      <c r="L3858" s="1011" t="s">
        <v>47</v>
      </c>
      <c r="M3858" s="1011" t="s">
        <v>198</v>
      </c>
      <c r="N3858" s="1011">
        <v>15</v>
      </c>
      <c r="O3858" s="1011">
        <v>14</v>
      </c>
      <c r="P3858" s="1011">
        <v>299.91000000000003</v>
      </c>
      <c r="Q3858" s="1011">
        <v>398.77</v>
      </c>
      <c r="R3858" s="1011">
        <v>76.06</v>
      </c>
      <c r="S3858" s="1011">
        <v>62.911839819999997</v>
      </c>
      <c r="T3858" s="1011">
        <v>0</v>
      </c>
      <c r="U3858" s="1011">
        <v>0</v>
      </c>
      <c r="V3858" s="1011">
        <v>76.06</v>
      </c>
      <c r="W3858" s="1011" t="s">
        <v>1664</v>
      </c>
      <c r="X3858" s="1011" t="s">
        <v>1331</v>
      </c>
      <c r="Y3858" s="1011" t="s">
        <v>2291</v>
      </c>
      <c r="AA3858" s="1011" t="s">
        <v>2292</v>
      </c>
      <c r="AB3858" s="1011" t="s">
        <v>140</v>
      </c>
    </row>
    <row r="3859" spans="1:28" x14ac:dyDescent="0.25">
      <c r="A3859" s="1011">
        <v>83766972</v>
      </c>
      <c r="B3859" s="1011" t="s">
        <v>2230</v>
      </c>
      <c r="C3859" s="1011" t="s">
        <v>1326</v>
      </c>
      <c r="D3859" s="1011" t="s">
        <v>1</v>
      </c>
      <c r="E3859" s="1011" t="s">
        <v>135</v>
      </c>
      <c r="F3859" s="1011" t="s">
        <v>0</v>
      </c>
      <c r="G3859" s="1011" t="s">
        <v>0</v>
      </c>
      <c r="H3859" s="1011" t="s">
        <v>1394</v>
      </c>
      <c r="I3859" s="1011" t="s">
        <v>1327</v>
      </c>
      <c r="J3859" s="1011" t="s">
        <v>1328</v>
      </c>
      <c r="K3859" s="1011" t="s">
        <v>1329</v>
      </c>
      <c r="L3859" s="1011" t="s">
        <v>47</v>
      </c>
      <c r="M3859" s="1011" t="s">
        <v>198</v>
      </c>
      <c r="N3859" s="1011">
        <v>0</v>
      </c>
      <c r="O3859" s="1011">
        <v>0</v>
      </c>
      <c r="P3859" s="1011">
        <v>0</v>
      </c>
      <c r="Q3859" s="1011">
        <v>0</v>
      </c>
      <c r="R3859" s="1011">
        <v>0</v>
      </c>
      <c r="S3859" s="1011">
        <v>0</v>
      </c>
      <c r="T3859" s="1011">
        <v>0</v>
      </c>
      <c r="U3859" s="1011">
        <v>0</v>
      </c>
      <c r="V3859" s="1011">
        <v>0</v>
      </c>
      <c r="W3859" s="1011" t="s">
        <v>1330</v>
      </c>
      <c r="X3859" s="1011" t="s">
        <v>1331</v>
      </c>
      <c r="Y3859" s="1011" t="s">
        <v>2231</v>
      </c>
      <c r="AA3859" s="1011" t="s">
        <v>2232</v>
      </c>
      <c r="AB3859" s="1011" t="s">
        <v>140</v>
      </c>
    </row>
    <row r="3860" spans="1:28" x14ac:dyDescent="0.25">
      <c r="A3860" s="1011">
        <v>83766972</v>
      </c>
      <c r="B3860" s="1011" t="s">
        <v>2230</v>
      </c>
      <c r="C3860" s="1011" t="s">
        <v>1326</v>
      </c>
      <c r="D3860" s="1011" t="s">
        <v>1</v>
      </c>
      <c r="E3860" s="1011" t="s">
        <v>135</v>
      </c>
      <c r="F3860" s="1011" t="s">
        <v>0</v>
      </c>
      <c r="G3860" s="1011" t="s">
        <v>0</v>
      </c>
      <c r="H3860" s="1011" t="s">
        <v>98</v>
      </c>
      <c r="I3860" s="1011" t="s">
        <v>1327</v>
      </c>
      <c r="J3860" s="1011" t="s">
        <v>1328</v>
      </c>
      <c r="K3860" s="1011" t="s">
        <v>1329</v>
      </c>
      <c r="L3860" s="1011" t="s">
        <v>47</v>
      </c>
      <c r="M3860" s="1011" t="s">
        <v>198</v>
      </c>
      <c r="N3860" s="1011">
        <v>159.25</v>
      </c>
      <c r="O3860" s="1011">
        <v>156.25</v>
      </c>
      <c r="P3860" s="1011">
        <v>4133.75</v>
      </c>
      <c r="Q3860" s="1011">
        <v>4802.5</v>
      </c>
      <c r="R3860" s="1011">
        <v>290.88</v>
      </c>
      <c r="S3860" s="1011">
        <v>886.50115205999998</v>
      </c>
      <c r="T3860" s="1011">
        <v>0</v>
      </c>
      <c r="U3860" s="1011">
        <v>0</v>
      </c>
      <c r="V3860" s="1011">
        <v>290.88</v>
      </c>
      <c r="W3860" s="1011" t="s">
        <v>1330</v>
      </c>
      <c r="X3860" s="1011" t="s">
        <v>1331</v>
      </c>
      <c r="Y3860" s="1011" t="s">
        <v>2231</v>
      </c>
      <c r="AA3860" s="1011" t="s">
        <v>2232</v>
      </c>
      <c r="AB3860" s="1011" t="s">
        <v>140</v>
      </c>
    </row>
    <row r="3861" spans="1:28" x14ac:dyDescent="0.25">
      <c r="A3861" s="1011">
        <v>3754595</v>
      </c>
      <c r="B3861" s="1011" t="s">
        <v>2199</v>
      </c>
      <c r="C3861" s="1011" t="s">
        <v>1326</v>
      </c>
      <c r="D3861" s="1011" t="s">
        <v>1</v>
      </c>
      <c r="E3861" s="1011" t="s">
        <v>135</v>
      </c>
      <c r="F3861" s="1011" t="s">
        <v>11</v>
      </c>
      <c r="G3861" s="1011" t="s">
        <v>11</v>
      </c>
      <c r="H3861" s="1011" t="s">
        <v>98</v>
      </c>
      <c r="I3861" s="1011" t="s">
        <v>2200</v>
      </c>
      <c r="J3861" s="1011" t="s">
        <v>1544</v>
      </c>
      <c r="K3861" s="1011" t="s">
        <v>1329</v>
      </c>
      <c r="L3861" s="1011" t="s">
        <v>47</v>
      </c>
      <c r="M3861" s="1011" t="s">
        <v>198</v>
      </c>
      <c r="N3861" s="1011">
        <v>146</v>
      </c>
      <c r="O3861" s="1011">
        <v>146</v>
      </c>
      <c r="P3861" s="1011">
        <v>3630.17</v>
      </c>
      <c r="Q3861" s="1011">
        <v>2425.0700000000002</v>
      </c>
      <c r="R3861" s="1011">
        <v>180.76</v>
      </c>
      <c r="S3861" s="1011">
        <v>556.50310548000004</v>
      </c>
      <c r="T3861" s="1011">
        <v>0</v>
      </c>
      <c r="U3861" s="1011">
        <v>0</v>
      </c>
      <c r="V3861" s="1011">
        <v>180.76</v>
      </c>
      <c r="W3861" s="1011" t="s">
        <v>1545</v>
      </c>
      <c r="X3861" s="1011" t="s">
        <v>1331</v>
      </c>
      <c r="Y3861" s="1011" t="s">
        <v>2201</v>
      </c>
      <c r="AA3861" s="1011" t="s">
        <v>2202</v>
      </c>
      <c r="AB3861" s="1011" t="s">
        <v>140</v>
      </c>
    </row>
    <row r="3862" spans="1:28" x14ac:dyDescent="0.25">
      <c r="A3862" s="1011">
        <v>93921609</v>
      </c>
      <c r="B3862" s="1011" t="s">
        <v>2158</v>
      </c>
      <c r="C3862" s="1011" t="s">
        <v>1326</v>
      </c>
      <c r="D3862" s="1011" t="s">
        <v>1</v>
      </c>
      <c r="E3862" s="1011" t="s">
        <v>135</v>
      </c>
      <c r="F3862" s="1011" t="s">
        <v>14</v>
      </c>
      <c r="G3862" s="1011" t="s">
        <v>14</v>
      </c>
      <c r="H3862" s="1011" t="s">
        <v>91</v>
      </c>
      <c r="I3862" s="1011" t="s">
        <v>2159</v>
      </c>
      <c r="J3862" s="1011" t="s">
        <v>2160</v>
      </c>
      <c r="K3862" s="1011" t="s">
        <v>1329</v>
      </c>
      <c r="L3862" s="1011" t="s">
        <v>47</v>
      </c>
      <c r="M3862" s="1011" t="s">
        <v>198</v>
      </c>
      <c r="N3862" s="1011">
        <v>101</v>
      </c>
      <c r="O3862" s="1011">
        <v>59</v>
      </c>
      <c r="P3862" s="1011">
        <v>2644.12</v>
      </c>
      <c r="Q3862" s="1011">
        <v>9233.89</v>
      </c>
      <c r="R3862" s="1011">
        <v>1343.2075997300001</v>
      </c>
      <c r="S3862" s="1011">
        <v>706.75823200000002</v>
      </c>
      <c r="T3862" s="1011">
        <v>3.39759973</v>
      </c>
      <c r="U3862" s="1011">
        <v>0</v>
      </c>
      <c r="V3862" s="1011">
        <v>1339.81</v>
      </c>
      <c r="W3862" s="1011" t="s">
        <v>2161</v>
      </c>
      <c r="X3862" s="1011" t="s">
        <v>1331</v>
      </c>
      <c r="Y3862" s="1011" t="s">
        <v>2162</v>
      </c>
      <c r="AA3862" s="1011" t="s">
        <v>2163</v>
      </c>
      <c r="AB3862" s="1011" t="s">
        <v>140</v>
      </c>
    </row>
    <row r="3863" spans="1:28" x14ac:dyDescent="0.25">
      <c r="A3863" s="1011">
        <v>74237348</v>
      </c>
      <c r="B3863" s="1011" t="s">
        <v>1765</v>
      </c>
      <c r="C3863" s="1011" t="s">
        <v>1326</v>
      </c>
      <c r="D3863" s="1011" t="s">
        <v>1</v>
      </c>
      <c r="E3863" s="1011" t="s">
        <v>135</v>
      </c>
      <c r="F3863" s="1011" t="s">
        <v>69</v>
      </c>
      <c r="G3863" s="1011" t="s">
        <v>69</v>
      </c>
      <c r="H3863" s="1011" t="s">
        <v>98</v>
      </c>
      <c r="I3863" s="1011" t="s">
        <v>1766</v>
      </c>
      <c r="J3863" s="1011" t="s">
        <v>1767</v>
      </c>
      <c r="K3863" s="1011" t="s">
        <v>1329</v>
      </c>
      <c r="L3863" s="1011" t="s">
        <v>47</v>
      </c>
      <c r="M3863" s="1011" t="s">
        <v>198</v>
      </c>
      <c r="N3863" s="1011">
        <v>24.694400000000002</v>
      </c>
      <c r="O3863" s="1011">
        <v>16.694400000000002</v>
      </c>
      <c r="P3863" s="1011">
        <v>693</v>
      </c>
      <c r="Q3863" s="1011">
        <v>756</v>
      </c>
      <c r="R3863" s="1011">
        <v>137.25</v>
      </c>
      <c r="S3863" s="1011">
        <v>94.336832259999994</v>
      </c>
      <c r="T3863" s="1011">
        <v>0</v>
      </c>
      <c r="U3863" s="1011">
        <v>0</v>
      </c>
      <c r="V3863" s="1011">
        <v>137.25</v>
      </c>
      <c r="W3863" s="1011" t="s">
        <v>1768</v>
      </c>
      <c r="X3863" s="1011" t="s">
        <v>1331</v>
      </c>
      <c r="Y3863" s="1011" t="s">
        <v>1769</v>
      </c>
      <c r="AA3863" s="1011" t="s">
        <v>1770</v>
      </c>
      <c r="AB3863" s="1011" t="s">
        <v>140</v>
      </c>
    </row>
    <row r="3864" spans="1:28" x14ac:dyDescent="0.25">
      <c r="A3864" s="1011">
        <v>94235660</v>
      </c>
      <c r="B3864" s="1011" t="s">
        <v>2452</v>
      </c>
      <c r="C3864" s="1011" t="s">
        <v>1326</v>
      </c>
      <c r="D3864" s="1011" t="s">
        <v>1</v>
      </c>
      <c r="E3864" s="1011" t="s">
        <v>135</v>
      </c>
      <c r="F3864" s="1011" t="s">
        <v>62</v>
      </c>
      <c r="G3864" s="1011" t="s">
        <v>62</v>
      </c>
      <c r="H3864" s="1011" t="s">
        <v>90</v>
      </c>
      <c r="I3864" s="1011" t="s">
        <v>2453</v>
      </c>
      <c r="J3864" s="1011" t="s">
        <v>2454</v>
      </c>
      <c r="K3864" s="1011" t="s">
        <v>1329</v>
      </c>
      <c r="L3864" s="1011" t="s">
        <v>47</v>
      </c>
      <c r="M3864" s="1011" t="s">
        <v>198</v>
      </c>
      <c r="N3864" s="1011">
        <v>94</v>
      </c>
      <c r="O3864" s="1011">
        <v>51</v>
      </c>
      <c r="P3864" s="1011">
        <v>2963.9</v>
      </c>
      <c r="Q3864" s="1011">
        <v>3437.99</v>
      </c>
      <c r="R3864" s="1011">
        <v>210.19</v>
      </c>
      <c r="S3864" s="1011">
        <v>269.60274623999999</v>
      </c>
      <c r="T3864" s="1011">
        <v>0</v>
      </c>
      <c r="U3864" s="1011">
        <v>0</v>
      </c>
      <c r="V3864" s="1011">
        <v>210.19</v>
      </c>
      <c r="W3864" s="1011" t="s">
        <v>2455</v>
      </c>
      <c r="X3864" s="1011" t="s">
        <v>1331</v>
      </c>
      <c r="Y3864" s="1011" t="s">
        <v>2456</v>
      </c>
      <c r="AA3864" s="1011" t="s">
        <v>2457</v>
      </c>
      <c r="AB3864" s="1011" t="s">
        <v>140</v>
      </c>
    </row>
    <row r="3865" spans="1:28" x14ac:dyDescent="0.25">
      <c r="A3865" s="1011">
        <v>3757705</v>
      </c>
      <c r="B3865" s="1011" t="s">
        <v>2541</v>
      </c>
      <c r="C3865" s="1011" t="s">
        <v>1326</v>
      </c>
      <c r="D3865" s="1011" t="s">
        <v>1</v>
      </c>
      <c r="E3865" s="1011" t="s">
        <v>135</v>
      </c>
      <c r="F3865" s="1011" t="s">
        <v>6</v>
      </c>
      <c r="G3865" s="1011" t="s">
        <v>6</v>
      </c>
      <c r="H3865" s="1011" t="s">
        <v>92</v>
      </c>
      <c r="I3865" s="1011" t="s">
        <v>2049</v>
      </c>
      <c r="J3865" s="1011" t="s">
        <v>1510</v>
      </c>
      <c r="K3865" s="1011" t="s">
        <v>1329</v>
      </c>
      <c r="L3865" s="1011" t="s">
        <v>47</v>
      </c>
      <c r="M3865" s="1011" t="s">
        <v>198</v>
      </c>
      <c r="N3865" s="1011">
        <v>165</v>
      </c>
      <c r="O3865" s="1011">
        <v>152</v>
      </c>
      <c r="P3865" s="1011">
        <v>5532.25</v>
      </c>
      <c r="Q3865" s="1011">
        <v>7933.88</v>
      </c>
      <c r="R3865" s="1011">
        <v>2190.0100000000002</v>
      </c>
      <c r="S3865" s="1011">
        <v>1670.29608914</v>
      </c>
      <c r="T3865" s="1011">
        <v>0</v>
      </c>
      <c r="U3865" s="1011">
        <v>0</v>
      </c>
      <c r="V3865" s="1011">
        <v>2190.0100000000002</v>
      </c>
      <c r="W3865" s="1011" t="s">
        <v>1511</v>
      </c>
      <c r="X3865" s="1011" t="s">
        <v>1331</v>
      </c>
      <c r="Y3865" s="1011" t="s">
        <v>1512</v>
      </c>
      <c r="AA3865" s="1011" t="s">
        <v>2542</v>
      </c>
      <c r="AB3865" s="1011" t="s">
        <v>140</v>
      </c>
    </row>
    <row r="3866" spans="1:28" x14ac:dyDescent="0.25">
      <c r="A3866" s="1011">
        <v>4180501</v>
      </c>
      <c r="B3866" s="1011" t="s">
        <v>1697</v>
      </c>
      <c r="C3866" s="1011" t="s">
        <v>1326</v>
      </c>
      <c r="D3866" s="1011" t="s">
        <v>1</v>
      </c>
      <c r="E3866" s="1011" t="s">
        <v>135</v>
      </c>
      <c r="F3866" s="1011" t="s">
        <v>14</v>
      </c>
      <c r="G3866" s="1011" t="s">
        <v>14</v>
      </c>
      <c r="H3866" s="1011" t="s">
        <v>91</v>
      </c>
      <c r="I3866" s="1011" t="s">
        <v>1698</v>
      </c>
      <c r="J3866" s="1011" t="s">
        <v>1528</v>
      </c>
      <c r="K3866" s="1011" t="s">
        <v>1329</v>
      </c>
      <c r="L3866" s="1011" t="s">
        <v>47</v>
      </c>
      <c r="M3866" s="1011" t="s">
        <v>198</v>
      </c>
      <c r="N3866" s="1011">
        <v>99</v>
      </c>
      <c r="O3866" s="1011">
        <v>3</v>
      </c>
      <c r="P3866" s="1011">
        <v>2801.04</v>
      </c>
      <c r="Q3866" s="1011">
        <v>10378.69</v>
      </c>
      <c r="R3866" s="1011">
        <v>1084.7400018000001</v>
      </c>
      <c r="S3866" s="1011">
        <v>288.70323599</v>
      </c>
      <c r="T3866" s="1011">
        <v>1.7999999999999999E-6</v>
      </c>
      <c r="U3866" s="1011">
        <v>0</v>
      </c>
      <c r="V3866" s="1011">
        <v>1084.74</v>
      </c>
      <c r="W3866" s="1011" t="s">
        <v>1529</v>
      </c>
      <c r="X3866" s="1011" t="s">
        <v>1331</v>
      </c>
      <c r="Y3866" s="1011" t="s">
        <v>1699</v>
      </c>
      <c r="AA3866" s="1011" t="s">
        <v>1700</v>
      </c>
      <c r="AB3866" s="1011" t="s">
        <v>140</v>
      </c>
    </row>
    <row r="3867" spans="1:28" x14ac:dyDescent="0.25">
      <c r="A3867" s="1011">
        <v>83757740</v>
      </c>
      <c r="B3867" s="1011" t="s">
        <v>2565</v>
      </c>
      <c r="C3867" s="1011" t="s">
        <v>1326</v>
      </c>
      <c r="D3867" s="1011" t="s">
        <v>1</v>
      </c>
      <c r="E3867" s="1011" t="s">
        <v>135</v>
      </c>
      <c r="F3867" s="1011" t="s">
        <v>34</v>
      </c>
      <c r="G3867" s="1011" t="s">
        <v>34</v>
      </c>
      <c r="H3867" s="1011" t="s">
        <v>530</v>
      </c>
      <c r="I3867" s="1011" t="s">
        <v>2527</v>
      </c>
      <c r="J3867" s="1011" t="s">
        <v>1475</v>
      </c>
      <c r="K3867" s="1011" t="s">
        <v>1329</v>
      </c>
      <c r="L3867" s="1011" t="s">
        <v>47</v>
      </c>
      <c r="M3867" s="1011" t="s">
        <v>198</v>
      </c>
      <c r="N3867" s="1011">
        <v>83</v>
      </c>
      <c r="O3867" s="1011">
        <v>53</v>
      </c>
      <c r="P3867" s="1011">
        <v>3693.05</v>
      </c>
      <c r="Q3867" s="1011">
        <v>9619.39</v>
      </c>
      <c r="R3867" s="1011">
        <v>715.28959865000002</v>
      </c>
      <c r="S3867" s="1011">
        <v>1012.43799209</v>
      </c>
      <c r="T3867" s="1011">
        <v>-1.3904013500000001</v>
      </c>
      <c r="U3867" s="1011">
        <v>0</v>
      </c>
      <c r="V3867" s="1011">
        <v>716.68</v>
      </c>
      <c r="W3867" s="1011" t="s">
        <v>1476</v>
      </c>
      <c r="X3867" s="1011" t="s">
        <v>1331</v>
      </c>
      <c r="Y3867" s="1011" t="s">
        <v>2566</v>
      </c>
      <c r="AA3867" s="1011" t="s">
        <v>1478</v>
      </c>
      <c r="AB3867" s="1011" t="s">
        <v>140</v>
      </c>
    </row>
    <row r="3868" spans="1:28" x14ac:dyDescent="0.25">
      <c r="A3868" s="1011">
        <v>4173308</v>
      </c>
      <c r="B3868" s="1011" t="s">
        <v>1976</v>
      </c>
      <c r="C3868" s="1011" t="s">
        <v>1326</v>
      </c>
      <c r="D3868" s="1011" t="s">
        <v>1</v>
      </c>
      <c r="E3868" s="1011" t="s">
        <v>135</v>
      </c>
      <c r="F3868" s="1011" t="s">
        <v>14</v>
      </c>
      <c r="G3868" s="1011" t="s">
        <v>14</v>
      </c>
      <c r="H3868" s="1011" t="s">
        <v>92</v>
      </c>
      <c r="I3868" s="1011" t="s">
        <v>1977</v>
      </c>
      <c r="J3868" s="1011" t="s">
        <v>1892</v>
      </c>
      <c r="K3868" s="1011" t="s">
        <v>1329</v>
      </c>
      <c r="L3868" s="1011" t="s">
        <v>47</v>
      </c>
      <c r="M3868" s="1011" t="s">
        <v>198</v>
      </c>
      <c r="N3868" s="1011">
        <v>155.76650000000001</v>
      </c>
      <c r="O3868" s="1011">
        <v>155.66650000000001</v>
      </c>
      <c r="P3868" s="1011">
        <v>4982.2299999999996</v>
      </c>
      <c r="Q3868" s="1011">
        <v>5310.76</v>
      </c>
      <c r="R3868" s="1011">
        <v>1307.99</v>
      </c>
      <c r="S3868" s="1011">
        <v>913.03418127999998</v>
      </c>
      <c r="T3868" s="1011">
        <v>0</v>
      </c>
      <c r="U3868" s="1011">
        <v>0</v>
      </c>
      <c r="V3868" s="1011">
        <v>1307.99</v>
      </c>
      <c r="W3868" s="1011" t="s">
        <v>1893</v>
      </c>
      <c r="X3868" s="1011" t="s">
        <v>1331</v>
      </c>
      <c r="Y3868" s="1011" t="s">
        <v>1978</v>
      </c>
      <c r="AA3868" s="1011" t="s">
        <v>1979</v>
      </c>
      <c r="AB3868" s="1011" t="s">
        <v>140</v>
      </c>
    </row>
    <row r="3869" spans="1:28" x14ac:dyDescent="0.25">
      <c r="A3869" s="1011">
        <v>53757761</v>
      </c>
      <c r="B3869" s="1011" t="s">
        <v>1758</v>
      </c>
      <c r="C3869" s="1011" t="s">
        <v>1326</v>
      </c>
      <c r="D3869" s="1011" t="s">
        <v>113</v>
      </c>
      <c r="E3869" s="1011" t="s">
        <v>135</v>
      </c>
      <c r="F3869" s="1011" t="s">
        <v>267</v>
      </c>
      <c r="G3869" s="1011" t="s">
        <v>1687</v>
      </c>
      <c r="H3869" s="1011" t="s">
        <v>1394</v>
      </c>
      <c r="I3869" s="1011" t="s">
        <v>1462</v>
      </c>
      <c r="J3869" s="1011" t="s">
        <v>1463</v>
      </c>
      <c r="K3869" s="1011" t="s">
        <v>1329</v>
      </c>
      <c r="L3869" s="1011" t="s">
        <v>47</v>
      </c>
      <c r="M3869" s="1011" t="s">
        <v>198</v>
      </c>
      <c r="N3869" s="1011">
        <v>0</v>
      </c>
      <c r="O3869" s="1011">
        <v>0</v>
      </c>
      <c r="P3869" s="1011">
        <v>0</v>
      </c>
      <c r="Q3869" s="1011">
        <v>0</v>
      </c>
      <c r="R3869" s="1011">
        <v>0</v>
      </c>
      <c r="S3869" s="1011">
        <v>0</v>
      </c>
      <c r="T3869" s="1011">
        <v>0</v>
      </c>
      <c r="U3869" s="1011">
        <v>0</v>
      </c>
      <c r="V3869" s="1011">
        <v>0</v>
      </c>
      <c r="W3869" s="1011" t="s">
        <v>1464</v>
      </c>
      <c r="X3869" s="1011" t="s">
        <v>1331</v>
      </c>
      <c r="Y3869" s="1011" t="s">
        <v>1759</v>
      </c>
      <c r="AA3869" s="1011" t="s">
        <v>1760</v>
      </c>
      <c r="AB3869" s="1011" t="s">
        <v>140</v>
      </c>
    </row>
    <row r="3870" spans="1:28" x14ac:dyDescent="0.25">
      <c r="A3870" s="1011">
        <v>23942782</v>
      </c>
      <c r="B3870" s="1011" t="s">
        <v>2101</v>
      </c>
      <c r="C3870" s="1011" t="s">
        <v>1326</v>
      </c>
      <c r="D3870" s="1011" t="s">
        <v>1</v>
      </c>
      <c r="E3870" s="1011" t="s">
        <v>135</v>
      </c>
      <c r="F3870" s="1011" t="s">
        <v>34</v>
      </c>
      <c r="G3870" s="1011" t="s">
        <v>34</v>
      </c>
      <c r="H3870" s="1011" t="s">
        <v>91</v>
      </c>
      <c r="I3870" s="1011" t="s">
        <v>1376</v>
      </c>
      <c r="J3870" s="1011" t="s">
        <v>1377</v>
      </c>
      <c r="K3870" s="1011" t="s">
        <v>1329</v>
      </c>
      <c r="L3870" s="1011" t="s">
        <v>47</v>
      </c>
      <c r="M3870" s="1011" t="s">
        <v>198</v>
      </c>
      <c r="N3870" s="1011">
        <v>28</v>
      </c>
      <c r="O3870" s="1011">
        <v>4</v>
      </c>
      <c r="P3870" s="1011">
        <v>500.6</v>
      </c>
      <c r="Q3870" s="1011">
        <v>2048.41</v>
      </c>
      <c r="R3870" s="1011">
        <v>389.69035728</v>
      </c>
      <c r="S3870" s="1011">
        <v>83.876155569999995</v>
      </c>
      <c r="T3870" s="1011">
        <v>3.5728000000000002E-4</v>
      </c>
      <c r="U3870" s="1011">
        <v>0</v>
      </c>
      <c r="V3870" s="1011">
        <v>389.69</v>
      </c>
      <c r="W3870" s="1011" t="s">
        <v>1378</v>
      </c>
      <c r="X3870" s="1011" t="s">
        <v>1331</v>
      </c>
      <c r="Y3870" s="1011" t="s">
        <v>2102</v>
      </c>
      <c r="AA3870" s="1011" t="s">
        <v>2103</v>
      </c>
      <c r="AB3870" s="1011" t="s">
        <v>140</v>
      </c>
    </row>
    <row r="3871" spans="1:28" x14ac:dyDescent="0.25">
      <c r="A3871" s="1011">
        <v>43941970</v>
      </c>
      <c r="B3871" s="1011" t="s">
        <v>1789</v>
      </c>
      <c r="C3871" s="1011" t="s">
        <v>1326</v>
      </c>
      <c r="D3871" s="1011" t="s">
        <v>1</v>
      </c>
      <c r="E3871" s="1011" t="s">
        <v>135</v>
      </c>
      <c r="F3871" s="1011" t="s">
        <v>38</v>
      </c>
      <c r="G3871" s="1011" t="s">
        <v>38</v>
      </c>
      <c r="H3871" s="1011" t="s">
        <v>104</v>
      </c>
      <c r="I3871" s="1011" t="s">
        <v>1579</v>
      </c>
      <c r="J3871" s="1011" t="s">
        <v>1396</v>
      </c>
      <c r="K3871" s="1011" t="s">
        <v>1329</v>
      </c>
      <c r="L3871" s="1011" t="s">
        <v>47</v>
      </c>
      <c r="M3871" s="1011" t="s">
        <v>198</v>
      </c>
      <c r="N3871" s="1011">
        <v>3</v>
      </c>
      <c r="O3871" s="1011">
        <v>3</v>
      </c>
      <c r="P3871" s="1011">
        <v>174</v>
      </c>
      <c r="Q3871" s="1011">
        <v>57.84</v>
      </c>
      <c r="R3871" s="1011">
        <v>18.18</v>
      </c>
      <c r="S3871" s="1011">
        <v>12.37195947</v>
      </c>
      <c r="T3871" s="1011">
        <v>0</v>
      </c>
      <c r="U3871" s="1011">
        <v>0</v>
      </c>
      <c r="V3871" s="1011">
        <v>18.18</v>
      </c>
      <c r="W3871" s="1011" t="s">
        <v>1397</v>
      </c>
      <c r="X3871" s="1011" t="s">
        <v>1331</v>
      </c>
      <c r="Y3871" s="1011" t="s">
        <v>1790</v>
      </c>
      <c r="AA3871" s="1011" t="s">
        <v>1791</v>
      </c>
      <c r="AB3871" s="1011" t="s">
        <v>140</v>
      </c>
    </row>
    <row r="3872" spans="1:28" x14ac:dyDescent="0.25">
      <c r="A3872" s="1011">
        <v>4059234</v>
      </c>
      <c r="B3872" s="1011" t="s">
        <v>1908</v>
      </c>
      <c r="C3872" s="1011" t="s">
        <v>1326</v>
      </c>
      <c r="D3872" s="1011" t="s">
        <v>1</v>
      </c>
      <c r="E3872" s="1011" t="s">
        <v>135</v>
      </c>
      <c r="F3872" s="1011" t="s">
        <v>48</v>
      </c>
      <c r="G3872" s="1011" t="s">
        <v>48</v>
      </c>
      <c r="H3872" s="1011" t="s">
        <v>90</v>
      </c>
      <c r="I3872" s="1011" t="s">
        <v>1909</v>
      </c>
      <c r="J3872" s="1011" t="s">
        <v>1892</v>
      </c>
      <c r="K3872" s="1011" t="s">
        <v>1329</v>
      </c>
      <c r="L3872" s="1011" t="s">
        <v>47</v>
      </c>
      <c r="M3872" s="1011" t="s">
        <v>198</v>
      </c>
      <c r="N3872" s="1011">
        <v>141</v>
      </c>
      <c r="O3872" s="1011">
        <v>13</v>
      </c>
      <c r="P3872" s="1011">
        <v>1521</v>
      </c>
      <c r="Q3872" s="1011">
        <v>5652.61</v>
      </c>
      <c r="R3872" s="1011">
        <v>537.41999999999996</v>
      </c>
      <c r="S3872" s="1011">
        <v>647.57692193000003</v>
      </c>
      <c r="T3872" s="1011">
        <v>0</v>
      </c>
      <c r="U3872" s="1011">
        <v>0</v>
      </c>
      <c r="V3872" s="1011">
        <v>537.41999999999996</v>
      </c>
      <c r="W3872" s="1011" t="s">
        <v>1893</v>
      </c>
      <c r="X3872" s="1011" t="s">
        <v>1331</v>
      </c>
      <c r="Y3872" s="1011" t="s">
        <v>1910</v>
      </c>
      <c r="AA3872" s="1011" t="s">
        <v>1911</v>
      </c>
      <c r="AB3872" s="1011" t="s">
        <v>140</v>
      </c>
    </row>
    <row r="3873" spans="1:28" x14ac:dyDescent="0.25">
      <c r="A3873" s="1011">
        <v>24053233</v>
      </c>
      <c r="B3873" s="1011" t="s">
        <v>1841</v>
      </c>
      <c r="C3873" s="1011" t="s">
        <v>1326</v>
      </c>
      <c r="D3873" s="1011" t="s">
        <v>1</v>
      </c>
      <c r="E3873" s="1011" t="s">
        <v>135</v>
      </c>
      <c r="F3873" s="1011" t="s">
        <v>0</v>
      </c>
      <c r="G3873" s="1011" t="s">
        <v>0</v>
      </c>
      <c r="H3873" s="1011" t="s">
        <v>530</v>
      </c>
      <c r="I3873" s="1011" t="s">
        <v>1842</v>
      </c>
      <c r="J3873" s="1011" t="s">
        <v>1510</v>
      </c>
      <c r="K3873" s="1011" t="s">
        <v>1329</v>
      </c>
      <c r="L3873" s="1011" t="s">
        <v>47</v>
      </c>
      <c r="M3873" s="1011" t="s">
        <v>198</v>
      </c>
      <c r="N3873" s="1011">
        <v>12</v>
      </c>
      <c r="O3873" s="1011">
        <v>5</v>
      </c>
      <c r="P3873" s="1011">
        <v>328.2</v>
      </c>
      <c r="Q3873" s="1011">
        <v>1075.03</v>
      </c>
      <c r="R3873" s="1011">
        <v>145.66999999999999</v>
      </c>
      <c r="S3873" s="1011">
        <v>73.049931459999996</v>
      </c>
      <c r="T3873" s="1011">
        <v>0</v>
      </c>
      <c r="U3873" s="1011">
        <v>0</v>
      </c>
      <c r="V3873" s="1011">
        <v>145.66999999999999</v>
      </c>
      <c r="W3873" s="1011" t="s">
        <v>1511</v>
      </c>
      <c r="X3873" s="1011" t="s">
        <v>1331</v>
      </c>
      <c r="Y3873" s="1011" t="s">
        <v>1843</v>
      </c>
      <c r="AA3873" s="1011" t="s">
        <v>1844</v>
      </c>
      <c r="AB3873" s="1011" t="s">
        <v>140</v>
      </c>
    </row>
    <row r="3874" spans="1:28" x14ac:dyDescent="0.25">
      <c r="A3874" s="1011">
        <v>94011400</v>
      </c>
      <c r="B3874" s="1011" t="s">
        <v>1735</v>
      </c>
      <c r="C3874" s="1011" t="s">
        <v>1326</v>
      </c>
      <c r="D3874" s="1011" t="s">
        <v>1</v>
      </c>
      <c r="E3874" s="1011" t="s">
        <v>135</v>
      </c>
      <c r="F3874" s="1011" t="s">
        <v>20</v>
      </c>
      <c r="G3874" s="1011" t="s">
        <v>20</v>
      </c>
      <c r="H3874" s="1011" t="s">
        <v>95</v>
      </c>
      <c r="I3874" s="1011" t="s">
        <v>1579</v>
      </c>
      <c r="J3874" s="1011" t="s">
        <v>1396</v>
      </c>
      <c r="K3874" s="1011" t="s">
        <v>1329</v>
      </c>
      <c r="L3874" s="1011" t="s">
        <v>47</v>
      </c>
      <c r="M3874" s="1011" t="s">
        <v>198</v>
      </c>
      <c r="N3874" s="1011">
        <v>4</v>
      </c>
      <c r="O3874" s="1011">
        <v>3</v>
      </c>
      <c r="P3874" s="1011">
        <v>25.25</v>
      </c>
      <c r="Q3874" s="1011">
        <v>116.55</v>
      </c>
      <c r="R3874" s="1011">
        <v>5.7</v>
      </c>
      <c r="S3874" s="1011">
        <v>14.72622958</v>
      </c>
      <c r="T3874" s="1011">
        <v>0</v>
      </c>
      <c r="U3874" s="1011">
        <v>0</v>
      </c>
      <c r="V3874" s="1011">
        <v>5.7</v>
      </c>
      <c r="W3874" s="1011" t="s">
        <v>1397</v>
      </c>
      <c r="X3874" s="1011" t="s">
        <v>1331</v>
      </c>
      <c r="Y3874" s="1011" t="s">
        <v>1736</v>
      </c>
      <c r="AA3874" s="1011" t="s">
        <v>1737</v>
      </c>
      <c r="AB3874" s="1011" t="s">
        <v>140</v>
      </c>
    </row>
    <row r="3875" spans="1:28" x14ac:dyDescent="0.25">
      <c r="A3875" s="1011">
        <v>53757399</v>
      </c>
      <c r="B3875" s="1011" t="s">
        <v>2021</v>
      </c>
      <c r="C3875" s="1011" t="s">
        <v>1326</v>
      </c>
      <c r="D3875" s="1011" t="s">
        <v>1</v>
      </c>
      <c r="E3875" s="1011" t="s">
        <v>135</v>
      </c>
      <c r="F3875" s="1011" t="s">
        <v>20</v>
      </c>
      <c r="G3875" s="1011" t="s">
        <v>20</v>
      </c>
      <c r="H3875" s="1011" t="s">
        <v>89</v>
      </c>
      <c r="I3875" s="1011" t="s">
        <v>1688</v>
      </c>
      <c r="J3875" s="1011" t="s">
        <v>1416</v>
      </c>
      <c r="K3875" s="1011" t="s">
        <v>1329</v>
      </c>
      <c r="L3875" s="1011" t="s">
        <v>47</v>
      </c>
      <c r="M3875" s="1011" t="s">
        <v>198</v>
      </c>
      <c r="N3875" s="1011">
        <v>10</v>
      </c>
      <c r="O3875" s="1011">
        <v>10</v>
      </c>
      <c r="P3875" s="1011">
        <v>100</v>
      </c>
      <c r="Q3875" s="1011">
        <v>279.43</v>
      </c>
      <c r="R3875" s="1011">
        <v>9.65</v>
      </c>
      <c r="S3875" s="1011">
        <v>71.512724300000002</v>
      </c>
      <c r="T3875" s="1011">
        <v>0</v>
      </c>
      <c r="U3875" s="1011">
        <v>0</v>
      </c>
      <c r="V3875" s="1011">
        <v>9.65</v>
      </c>
      <c r="W3875" s="1011" t="s">
        <v>1397</v>
      </c>
      <c r="X3875" s="1011" t="s">
        <v>1331</v>
      </c>
      <c r="Y3875" s="1011" t="s">
        <v>2022</v>
      </c>
      <c r="AA3875" s="1011" t="s">
        <v>2023</v>
      </c>
      <c r="AB3875" s="1011" t="s">
        <v>140</v>
      </c>
    </row>
    <row r="3876" spans="1:28" x14ac:dyDescent="0.25">
      <c r="A3876" s="1011">
        <v>94134871</v>
      </c>
      <c r="B3876" s="1011" t="s">
        <v>1972</v>
      </c>
      <c r="C3876" s="1011" t="s">
        <v>1326</v>
      </c>
      <c r="D3876" s="1011" t="s">
        <v>1</v>
      </c>
      <c r="E3876" s="1011" t="s">
        <v>135</v>
      </c>
      <c r="F3876" s="1011" t="s">
        <v>11</v>
      </c>
      <c r="G3876" s="1011" t="s">
        <v>11</v>
      </c>
      <c r="H3876" s="1011" t="s">
        <v>92</v>
      </c>
      <c r="I3876" s="1011" t="s">
        <v>1973</v>
      </c>
      <c r="J3876" s="1011" t="s">
        <v>1360</v>
      </c>
      <c r="K3876" s="1011" t="s">
        <v>1329</v>
      </c>
      <c r="L3876" s="1011" t="s">
        <v>47</v>
      </c>
      <c r="M3876" s="1011" t="s">
        <v>198</v>
      </c>
      <c r="N3876" s="1011">
        <v>21</v>
      </c>
      <c r="O3876" s="1011">
        <v>15</v>
      </c>
      <c r="P3876" s="1011">
        <v>539.27</v>
      </c>
      <c r="Q3876" s="1011">
        <v>1188.0899999999999</v>
      </c>
      <c r="R3876" s="1011">
        <v>357.69</v>
      </c>
      <c r="S3876" s="1011">
        <v>226.51132797</v>
      </c>
      <c r="T3876" s="1011">
        <v>0</v>
      </c>
      <c r="U3876" s="1011">
        <v>0</v>
      </c>
      <c r="V3876" s="1011">
        <v>357.69</v>
      </c>
      <c r="W3876" s="1011" t="s">
        <v>1361</v>
      </c>
      <c r="X3876" s="1011" t="s">
        <v>1331</v>
      </c>
      <c r="Y3876" s="1011" t="s">
        <v>1974</v>
      </c>
      <c r="AA3876" s="1011" t="s">
        <v>1975</v>
      </c>
      <c r="AB3876" s="1011" t="s">
        <v>140</v>
      </c>
    </row>
    <row r="3877" spans="1:28" x14ac:dyDescent="0.25">
      <c r="A3877" s="1011">
        <v>13768593</v>
      </c>
      <c r="B3877" s="1011" t="s">
        <v>2132</v>
      </c>
      <c r="C3877" s="1011" t="s">
        <v>1326</v>
      </c>
      <c r="D3877" s="1011" t="s">
        <v>1</v>
      </c>
      <c r="E3877" s="1011" t="s">
        <v>135</v>
      </c>
      <c r="F3877" s="1011" t="s">
        <v>6</v>
      </c>
      <c r="G3877" s="1011" t="s">
        <v>6</v>
      </c>
      <c r="H3877" s="1011" t="s">
        <v>86</v>
      </c>
      <c r="I3877" s="1011" t="s">
        <v>2133</v>
      </c>
      <c r="J3877" s="1011" t="s">
        <v>1703</v>
      </c>
      <c r="K3877" s="1011" t="s">
        <v>1329</v>
      </c>
      <c r="L3877" s="1011" t="s">
        <v>47</v>
      </c>
      <c r="M3877" s="1011" t="s">
        <v>198</v>
      </c>
      <c r="N3877" s="1011">
        <v>26</v>
      </c>
      <c r="O3877" s="1011">
        <v>21</v>
      </c>
      <c r="P3877" s="1011">
        <v>375</v>
      </c>
      <c r="Q3877" s="1011">
        <v>850.79</v>
      </c>
      <c r="R3877" s="1011">
        <v>202.37</v>
      </c>
      <c r="S3877" s="1011">
        <v>103.3810493</v>
      </c>
      <c r="T3877" s="1011">
        <v>0</v>
      </c>
      <c r="U3877" s="1011">
        <v>0</v>
      </c>
      <c r="V3877" s="1011">
        <v>202.37</v>
      </c>
      <c r="W3877" s="1011" t="s">
        <v>1704</v>
      </c>
      <c r="X3877" s="1011" t="s">
        <v>1331</v>
      </c>
      <c r="Y3877" s="1011" t="s">
        <v>2134</v>
      </c>
      <c r="AA3877" s="1011" t="s">
        <v>2135</v>
      </c>
      <c r="AB3877" s="1011" t="s">
        <v>140</v>
      </c>
    </row>
    <row r="3878" spans="1:28" x14ac:dyDescent="0.25">
      <c r="A3878" s="1011">
        <v>63991905</v>
      </c>
      <c r="B3878" s="1011" t="s">
        <v>2241</v>
      </c>
      <c r="C3878" s="1011" t="s">
        <v>1326</v>
      </c>
      <c r="D3878" s="1011" t="s">
        <v>1</v>
      </c>
      <c r="E3878" s="1011" t="s">
        <v>135</v>
      </c>
      <c r="F3878" s="1011" t="s">
        <v>20</v>
      </c>
      <c r="G3878" s="1011" t="s">
        <v>20</v>
      </c>
      <c r="H3878" s="1011" t="s">
        <v>99</v>
      </c>
      <c r="I3878" s="1011" t="s">
        <v>1376</v>
      </c>
      <c r="J3878" s="1011" t="s">
        <v>1377</v>
      </c>
      <c r="K3878" s="1011" t="s">
        <v>1329</v>
      </c>
      <c r="L3878" s="1011" t="s">
        <v>47</v>
      </c>
      <c r="M3878" s="1011" t="s">
        <v>198</v>
      </c>
      <c r="N3878" s="1011">
        <v>5</v>
      </c>
      <c r="O3878" s="1011">
        <v>0</v>
      </c>
      <c r="P3878" s="1011">
        <v>150</v>
      </c>
      <c r="Q3878" s="1011">
        <v>224.79</v>
      </c>
      <c r="R3878" s="1011">
        <v>25.2</v>
      </c>
      <c r="S3878" s="1011">
        <v>5.6553876399999998</v>
      </c>
      <c r="T3878" s="1011">
        <v>0</v>
      </c>
      <c r="U3878" s="1011">
        <v>0</v>
      </c>
      <c r="V3878" s="1011">
        <v>25.2</v>
      </c>
      <c r="W3878" s="1011" t="s">
        <v>1378</v>
      </c>
      <c r="X3878" s="1011" t="s">
        <v>1331</v>
      </c>
      <c r="Y3878" s="1011" t="s">
        <v>2242</v>
      </c>
      <c r="AA3878" s="1011" t="s">
        <v>2243</v>
      </c>
      <c r="AB3878" s="1011" t="s">
        <v>140</v>
      </c>
    </row>
    <row r="3879" spans="1:28" x14ac:dyDescent="0.25">
      <c r="A3879" s="1011">
        <v>43796705</v>
      </c>
      <c r="B3879" s="1011" t="s">
        <v>1809</v>
      </c>
      <c r="C3879" s="1011" t="s">
        <v>1326</v>
      </c>
      <c r="D3879" s="1011" t="s">
        <v>1</v>
      </c>
      <c r="E3879" s="1011" t="s">
        <v>135</v>
      </c>
      <c r="F3879" s="1011" t="s">
        <v>6</v>
      </c>
      <c r="G3879" s="1011" t="s">
        <v>6</v>
      </c>
      <c r="H3879" s="1011" t="s">
        <v>98</v>
      </c>
      <c r="I3879" s="1011" t="s">
        <v>1810</v>
      </c>
      <c r="J3879" s="1011" t="s">
        <v>1811</v>
      </c>
      <c r="K3879" s="1011" t="s">
        <v>1329</v>
      </c>
      <c r="L3879" s="1011" t="s">
        <v>47</v>
      </c>
      <c r="M3879" s="1011" t="s">
        <v>198</v>
      </c>
      <c r="N3879" s="1011">
        <v>390.11110000000002</v>
      </c>
      <c r="O3879" s="1011">
        <v>390.11110000000002</v>
      </c>
      <c r="P3879" s="1011">
        <v>9440.7000000000007</v>
      </c>
      <c r="Q3879" s="1011">
        <v>6741.53</v>
      </c>
      <c r="R3879" s="1011">
        <v>788.14</v>
      </c>
      <c r="S3879" s="1011">
        <v>1362.38793893</v>
      </c>
      <c r="T3879" s="1011">
        <v>0</v>
      </c>
      <c r="U3879" s="1011">
        <v>0</v>
      </c>
      <c r="V3879" s="1011">
        <v>788.14</v>
      </c>
      <c r="W3879" s="1011" t="s">
        <v>1812</v>
      </c>
      <c r="X3879" s="1011" t="s">
        <v>1331</v>
      </c>
      <c r="Y3879" s="1011" t="s">
        <v>1813</v>
      </c>
      <c r="AA3879" s="1011" t="s">
        <v>1814</v>
      </c>
      <c r="AB3879" s="1011" t="s">
        <v>140</v>
      </c>
    </row>
    <row r="3880" spans="1:28" x14ac:dyDescent="0.25">
      <c r="A3880" s="1011">
        <v>43754282</v>
      </c>
      <c r="B3880" s="1011" t="s">
        <v>2125</v>
      </c>
      <c r="C3880" s="1011" t="s">
        <v>1326</v>
      </c>
      <c r="D3880" s="1011" t="s">
        <v>1</v>
      </c>
      <c r="E3880" s="1011" t="s">
        <v>135</v>
      </c>
      <c r="F3880" s="1011" t="s">
        <v>34</v>
      </c>
      <c r="G3880" s="1011" t="s">
        <v>34</v>
      </c>
      <c r="H3880" s="1011" t="s">
        <v>95</v>
      </c>
      <c r="I3880" s="1011" t="s">
        <v>1327</v>
      </c>
      <c r="J3880" s="1011" t="s">
        <v>1328</v>
      </c>
      <c r="K3880" s="1011" t="s">
        <v>1329</v>
      </c>
      <c r="L3880" s="1011" t="s">
        <v>47</v>
      </c>
      <c r="M3880" s="1011" t="s">
        <v>198</v>
      </c>
      <c r="N3880" s="1011">
        <v>200</v>
      </c>
      <c r="O3880" s="1011">
        <v>102</v>
      </c>
      <c r="P3880" s="1011">
        <v>1908.84</v>
      </c>
      <c r="Q3880" s="1011">
        <v>11752.16</v>
      </c>
      <c r="R3880" s="1011">
        <v>-1279.8800000000001</v>
      </c>
      <c r="S3880" s="1011">
        <v>4236.29241344</v>
      </c>
      <c r="T3880" s="1011">
        <v>0</v>
      </c>
      <c r="U3880" s="1011">
        <v>0</v>
      </c>
      <c r="V3880" s="1011">
        <v>-1279.8800000000001</v>
      </c>
      <c r="W3880" s="1011" t="s">
        <v>1330</v>
      </c>
      <c r="X3880" s="1011" t="s">
        <v>1331</v>
      </c>
      <c r="Y3880" s="1011" t="s">
        <v>2126</v>
      </c>
      <c r="AA3880" s="1011" t="s">
        <v>2127</v>
      </c>
      <c r="AB3880" s="1011" t="s">
        <v>140</v>
      </c>
    </row>
    <row r="3881" spans="1:28" x14ac:dyDescent="0.25">
      <c r="A3881" s="1011">
        <v>14268007</v>
      </c>
      <c r="B3881" s="1011" t="s">
        <v>1568</v>
      </c>
      <c r="C3881" s="1011" t="s">
        <v>1326</v>
      </c>
      <c r="D3881" s="1011" t="s">
        <v>1</v>
      </c>
      <c r="E3881" s="1011" t="s">
        <v>135</v>
      </c>
      <c r="F3881" s="1011" t="s">
        <v>20</v>
      </c>
      <c r="G3881" s="1011" t="s">
        <v>20</v>
      </c>
      <c r="H3881" s="1011" t="s">
        <v>1394</v>
      </c>
      <c r="I3881" s="1011" t="s">
        <v>1569</v>
      </c>
      <c r="J3881" s="1011" t="s">
        <v>1416</v>
      </c>
      <c r="K3881" s="1011" t="s">
        <v>1329</v>
      </c>
      <c r="L3881" s="1011" t="s">
        <v>47</v>
      </c>
      <c r="M3881" s="1011" t="s">
        <v>198</v>
      </c>
      <c r="N3881" s="1011">
        <v>0</v>
      </c>
      <c r="O3881" s="1011">
        <v>0</v>
      </c>
      <c r="P3881" s="1011">
        <v>0</v>
      </c>
      <c r="Q3881" s="1011">
        <v>0</v>
      </c>
      <c r="R3881" s="1011">
        <v>0</v>
      </c>
      <c r="S3881" s="1011">
        <v>0</v>
      </c>
      <c r="T3881" s="1011">
        <v>0</v>
      </c>
      <c r="U3881" s="1011">
        <v>0</v>
      </c>
      <c r="V3881" s="1011">
        <v>0</v>
      </c>
      <c r="W3881" s="1011" t="s">
        <v>1397</v>
      </c>
      <c r="X3881" s="1011" t="s">
        <v>1331</v>
      </c>
      <c r="Y3881" s="1011" t="s">
        <v>1570</v>
      </c>
      <c r="AA3881" s="1011" t="s">
        <v>1571</v>
      </c>
      <c r="AB3881" s="1011" t="s">
        <v>140</v>
      </c>
    </row>
    <row r="3882" spans="1:28" x14ac:dyDescent="0.25">
      <c r="A3882" s="1011">
        <v>93977247</v>
      </c>
      <c r="B3882" s="1011" t="s">
        <v>1683</v>
      </c>
      <c r="C3882" s="1011" t="s">
        <v>1326</v>
      </c>
      <c r="D3882" s="1011" t="s">
        <v>1</v>
      </c>
      <c r="E3882" s="1011" t="s">
        <v>135</v>
      </c>
      <c r="F3882" s="1011" t="s">
        <v>20</v>
      </c>
      <c r="G3882" s="1011" t="s">
        <v>20</v>
      </c>
      <c r="H3882" s="1011" t="s">
        <v>1394</v>
      </c>
      <c r="I3882" s="1011" t="s">
        <v>1620</v>
      </c>
      <c r="J3882" s="1011" t="s">
        <v>1621</v>
      </c>
      <c r="K3882" s="1011" t="s">
        <v>1329</v>
      </c>
      <c r="L3882" s="1011" t="s">
        <v>47</v>
      </c>
      <c r="M3882" s="1011" t="s">
        <v>198</v>
      </c>
      <c r="N3882" s="1011">
        <v>0</v>
      </c>
      <c r="O3882" s="1011">
        <v>0</v>
      </c>
      <c r="P3882" s="1011">
        <v>0</v>
      </c>
      <c r="Q3882" s="1011">
        <v>0</v>
      </c>
      <c r="R3882" s="1011">
        <v>0</v>
      </c>
      <c r="S3882" s="1011">
        <v>0</v>
      </c>
      <c r="T3882" s="1011">
        <v>0</v>
      </c>
      <c r="U3882" s="1011">
        <v>0</v>
      </c>
      <c r="V3882" s="1011">
        <v>0</v>
      </c>
      <c r="W3882" s="1011" t="s">
        <v>1622</v>
      </c>
      <c r="X3882" s="1011" t="s">
        <v>1331</v>
      </c>
      <c r="Y3882" s="1011" t="s">
        <v>1684</v>
      </c>
      <c r="AA3882" s="1011" t="s">
        <v>1685</v>
      </c>
      <c r="AB3882" s="1011" t="s">
        <v>140</v>
      </c>
    </row>
    <row r="3883" spans="1:28" x14ac:dyDescent="0.25">
      <c r="A3883" s="1011">
        <v>53980132</v>
      </c>
      <c r="B3883" s="1011" t="s">
        <v>1563</v>
      </c>
      <c r="C3883" s="1011" t="s">
        <v>1326</v>
      </c>
      <c r="D3883" s="1011" t="s">
        <v>1</v>
      </c>
      <c r="E3883" s="1011" t="s">
        <v>135</v>
      </c>
      <c r="F3883" s="1011" t="s">
        <v>20</v>
      </c>
      <c r="G3883" s="1011" t="s">
        <v>20</v>
      </c>
      <c r="H3883" s="1011" t="s">
        <v>104</v>
      </c>
      <c r="I3883" s="1011" t="s">
        <v>1564</v>
      </c>
      <c r="J3883" s="1011" t="s">
        <v>1565</v>
      </c>
      <c r="K3883" s="1011" t="s">
        <v>1329</v>
      </c>
      <c r="L3883" s="1011" t="s">
        <v>47</v>
      </c>
      <c r="M3883" s="1011" t="s">
        <v>198</v>
      </c>
      <c r="N3883" s="1011">
        <v>7</v>
      </c>
      <c r="O3883" s="1011">
        <v>7</v>
      </c>
      <c r="P3883" s="1011">
        <v>86.32</v>
      </c>
      <c r="Q3883" s="1011">
        <v>525.27</v>
      </c>
      <c r="R3883" s="1011">
        <v>153.16999999999999</v>
      </c>
      <c r="S3883" s="1011">
        <v>52.92110022</v>
      </c>
      <c r="T3883" s="1011">
        <v>0</v>
      </c>
      <c r="U3883" s="1011">
        <v>0</v>
      </c>
      <c r="V3883" s="1011">
        <v>153.16999999999999</v>
      </c>
      <c r="W3883" s="1011" t="s">
        <v>65</v>
      </c>
      <c r="X3883" s="1011" t="s">
        <v>1331</v>
      </c>
      <c r="Y3883" s="1011" t="s">
        <v>1566</v>
      </c>
      <c r="AA3883" s="1011" t="s">
        <v>1567</v>
      </c>
      <c r="AB3883" s="1011" t="s">
        <v>140</v>
      </c>
    </row>
    <row r="3884" spans="1:28" x14ac:dyDescent="0.25">
      <c r="A3884" s="1011">
        <v>83754820</v>
      </c>
      <c r="B3884" s="1011" t="s">
        <v>2405</v>
      </c>
      <c r="C3884" s="1011" t="s">
        <v>1326</v>
      </c>
      <c r="D3884" s="1011" t="s">
        <v>1</v>
      </c>
      <c r="E3884" s="1011" t="s">
        <v>135</v>
      </c>
      <c r="F3884" s="1011" t="s">
        <v>38</v>
      </c>
      <c r="G3884" s="1011" t="s">
        <v>38</v>
      </c>
      <c r="H3884" s="1011" t="s">
        <v>102</v>
      </c>
      <c r="I3884" s="1011" t="s">
        <v>2261</v>
      </c>
      <c r="J3884" s="1011" t="s">
        <v>1445</v>
      </c>
      <c r="K3884" s="1011" t="s">
        <v>1329</v>
      </c>
      <c r="L3884" s="1011" t="s">
        <v>47</v>
      </c>
      <c r="M3884" s="1011" t="s">
        <v>198</v>
      </c>
      <c r="N3884" s="1011">
        <v>4</v>
      </c>
      <c r="O3884" s="1011">
        <v>0</v>
      </c>
      <c r="P3884" s="1011">
        <v>39.200000000000003</v>
      </c>
      <c r="Q3884" s="1011">
        <v>519.44000000000005</v>
      </c>
      <c r="R3884" s="1011">
        <v>95.12</v>
      </c>
      <c r="S3884" s="1011">
        <v>24.918355429999998</v>
      </c>
      <c r="T3884" s="1011">
        <v>0</v>
      </c>
      <c r="U3884" s="1011">
        <v>0</v>
      </c>
      <c r="V3884" s="1011">
        <v>95.12</v>
      </c>
      <c r="W3884" s="1011" t="s">
        <v>1446</v>
      </c>
      <c r="X3884" s="1011" t="s">
        <v>1331</v>
      </c>
      <c r="Y3884" s="1011" t="s">
        <v>2406</v>
      </c>
      <c r="AA3884" s="1011" t="s">
        <v>2407</v>
      </c>
      <c r="AB3884" s="1011" t="s">
        <v>140</v>
      </c>
    </row>
    <row r="3885" spans="1:28" x14ac:dyDescent="0.25">
      <c r="A3885" s="1011">
        <v>83757740</v>
      </c>
      <c r="B3885" s="1011" t="s">
        <v>2565</v>
      </c>
      <c r="C3885" s="1011" t="s">
        <v>1326</v>
      </c>
      <c r="D3885" s="1011" t="s">
        <v>1</v>
      </c>
      <c r="E3885" s="1011" t="s">
        <v>135</v>
      </c>
      <c r="F3885" s="1011" t="s">
        <v>34</v>
      </c>
      <c r="G3885" s="1011" t="s">
        <v>34</v>
      </c>
      <c r="H3885" s="1011" t="s">
        <v>105</v>
      </c>
      <c r="I3885" s="1011" t="s">
        <v>2527</v>
      </c>
      <c r="J3885" s="1011" t="s">
        <v>1475</v>
      </c>
      <c r="K3885" s="1011" t="s">
        <v>1329</v>
      </c>
      <c r="L3885" s="1011" t="s">
        <v>47</v>
      </c>
      <c r="M3885" s="1011" t="s">
        <v>198</v>
      </c>
      <c r="N3885" s="1011">
        <v>3</v>
      </c>
      <c r="O3885" s="1011">
        <v>3</v>
      </c>
      <c r="P3885" s="1011">
        <v>28.68</v>
      </c>
      <c r="Q3885" s="1011">
        <v>136.41</v>
      </c>
      <c r="R3885" s="1011">
        <v>18.48</v>
      </c>
      <c r="S3885" s="1011">
        <v>35.255082999999999</v>
      </c>
      <c r="T3885" s="1011">
        <v>0</v>
      </c>
      <c r="U3885" s="1011">
        <v>0</v>
      </c>
      <c r="V3885" s="1011">
        <v>18.48</v>
      </c>
      <c r="W3885" s="1011" t="s">
        <v>1476</v>
      </c>
      <c r="X3885" s="1011" t="s">
        <v>1331</v>
      </c>
      <c r="Y3885" s="1011" t="s">
        <v>2566</v>
      </c>
      <c r="AA3885" s="1011" t="s">
        <v>1478</v>
      </c>
      <c r="AB3885" s="1011" t="s">
        <v>140</v>
      </c>
    </row>
    <row r="3886" spans="1:28" x14ac:dyDescent="0.25">
      <c r="A3886" s="1011">
        <v>43757624</v>
      </c>
      <c r="B3886" s="1011" t="s">
        <v>2092</v>
      </c>
      <c r="C3886" s="1011" t="s">
        <v>1326</v>
      </c>
      <c r="D3886" s="1011" t="s">
        <v>1</v>
      </c>
      <c r="E3886" s="1011" t="s">
        <v>135</v>
      </c>
      <c r="F3886" s="1011" t="s">
        <v>6</v>
      </c>
      <c r="G3886" s="1011" t="s">
        <v>6</v>
      </c>
      <c r="H3886" s="1011" t="s">
        <v>1394</v>
      </c>
      <c r="I3886" s="1011" t="s">
        <v>2093</v>
      </c>
      <c r="J3886" s="1011" t="s">
        <v>2094</v>
      </c>
      <c r="K3886" s="1011" t="s">
        <v>1329</v>
      </c>
      <c r="L3886" s="1011" t="s">
        <v>47</v>
      </c>
      <c r="M3886" s="1011" t="s">
        <v>198</v>
      </c>
      <c r="N3886" s="1011">
        <v>0</v>
      </c>
      <c r="O3886" s="1011">
        <v>0</v>
      </c>
      <c r="P3886" s="1011">
        <v>0</v>
      </c>
      <c r="Q3886" s="1011">
        <v>0</v>
      </c>
      <c r="R3886" s="1011">
        <v>0</v>
      </c>
      <c r="S3886" s="1011">
        <v>0</v>
      </c>
      <c r="T3886" s="1011">
        <v>0</v>
      </c>
      <c r="U3886" s="1011">
        <v>0</v>
      </c>
      <c r="V3886" s="1011">
        <v>0</v>
      </c>
      <c r="W3886" s="1011" t="s">
        <v>2095</v>
      </c>
      <c r="X3886" s="1011" t="s">
        <v>1331</v>
      </c>
      <c r="Y3886" s="1011" t="s">
        <v>2096</v>
      </c>
      <c r="AA3886" s="1011" t="s">
        <v>2097</v>
      </c>
      <c r="AB3886" s="1011" t="s">
        <v>140</v>
      </c>
    </row>
    <row r="3887" spans="1:28" x14ac:dyDescent="0.25">
      <c r="A3887" s="1011">
        <v>63996508</v>
      </c>
      <c r="B3887" s="1011" t="s">
        <v>2508</v>
      </c>
      <c r="C3887" s="1011" t="s">
        <v>1326</v>
      </c>
      <c r="D3887" s="1011" t="s">
        <v>1</v>
      </c>
      <c r="E3887" s="1011" t="s">
        <v>135</v>
      </c>
      <c r="F3887" s="1011" t="s">
        <v>14</v>
      </c>
      <c r="G3887" s="1011" t="s">
        <v>14</v>
      </c>
      <c r="H3887" s="1011" t="s">
        <v>104</v>
      </c>
      <c r="I3887" s="1011" t="s">
        <v>1873</v>
      </c>
      <c r="J3887" s="1011" t="s">
        <v>1874</v>
      </c>
      <c r="K3887" s="1011" t="s">
        <v>1329</v>
      </c>
      <c r="L3887" s="1011" t="s">
        <v>47</v>
      </c>
      <c r="M3887" s="1011" t="s">
        <v>198</v>
      </c>
      <c r="N3887" s="1011">
        <v>3</v>
      </c>
      <c r="O3887" s="1011">
        <v>3</v>
      </c>
      <c r="P3887" s="1011">
        <v>16.89</v>
      </c>
      <c r="Q3887" s="1011">
        <v>146.59</v>
      </c>
      <c r="R3887" s="1011">
        <v>45.46</v>
      </c>
      <c r="S3887" s="1011">
        <v>20.589962010000001</v>
      </c>
      <c r="T3887" s="1011">
        <v>0</v>
      </c>
      <c r="U3887" s="1011">
        <v>0</v>
      </c>
      <c r="V3887" s="1011">
        <v>45.46</v>
      </c>
      <c r="W3887" s="1011" t="s">
        <v>1875</v>
      </c>
      <c r="X3887" s="1011" t="s">
        <v>1331</v>
      </c>
      <c r="Y3887" s="1011" t="s">
        <v>2509</v>
      </c>
      <c r="AA3887" s="1011" t="s">
        <v>2510</v>
      </c>
      <c r="AB3887" s="1011" t="s">
        <v>140</v>
      </c>
    </row>
    <row r="3888" spans="1:28" x14ac:dyDescent="0.25">
      <c r="A3888" s="1011">
        <v>63770606</v>
      </c>
      <c r="B3888" s="1011" t="s">
        <v>2426</v>
      </c>
      <c r="C3888" s="1011" t="s">
        <v>1326</v>
      </c>
      <c r="D3888" s="1011" t="s">
        <v>1</v>
      </c>
      <c r="E3888" s="1011" t="s">
        <v>135</v>
      </c>
      <c r="F3888" s="1011" t="s">
        <v>36</v>
      </c>
      <c r="G3888" s="1011" t="s">
        <v>36</v>
      </c>
      <c r="H3888" s="1011" t="s">
        <v>102</v>
      </c>
      <c r="I3888" s="1011" t="s">
        <v>2427</v>
      </c>
      <c r="J3888" s="1011" t="s">
        <v>2428</v>
      </c>
      <c r="K3888" s="1011" t="s">
        <v>1329</v>
      </c>
      <c r="L3888" s="1011" t="s">
        <v>47</v>
      </c>
      <c r="M3888" s="1011" t="s">
        <v>198</v>
      </c>
      <c r="N3888" s="1011">
        <v>7</v>
      </c>
      <c r="O3888" s="1011">
        <v>7</v>
      </c>
      <c r="P3888" s="1011">
        <v>41.25</v>
      </c>
      <c r="Q3888" s="1011">
        <v>297.69</v>
      </c>
      <c r="R3888" s="1011">
        <v>92.74</v>
      </c>
      <c r="S3888" s="1011">
        <v>147.23524477000001</v>
      </c>
      <c r="T3888" s="1011">
        <v>0</v>
      </c>
      <c r="U3888" s="1011">
        <v>0</v>
      </c>
      <c r="V3888" s="1011">
        <v>92.74</v>
      </c>
      <c r="W3888" s="1011" t="s">
        <v>2429</v>
      </c>
      <c r="X3888" s="1011" t="s">
        <v>2430</v>
      </c>
      <c r="Y3888" s="1011" t="s">
        <v>2431</v>
      </c>
      <c r="AA3888" s="1011" t="s">
        <v>2432</v>
      </c>
      <c r="AB3888" s="1011" t="s">
        <v>140</v>
      </c>
    </row>
    <row r="3889" spans="1:28" x14ac:dyDescent="0.25">
      <c r="A3889" s="1011">
        <v>93757037</v>
      </c>
      <c r="B3889" s="1011" t="s">
        <v>2273</v>
      </c>
      <c r="C3889" s="1011" t="s">
        <v>1326</v>
      </c>
      <c r="D3889" s="1011" t="s">
        <v>1</v>
      </c>
      <c r="E3889" s="1011" t="s">
        <v>135</v>
      </c>
      <c r="F3889" s="1011" t="s">
        <v>0</v>
      </c>
      <c r="G3889" s="1011" t="s">
        <v>0</v>
      </c>
      <c r="H3889" s="1011" t="s">
        <v>530</v>
      </c>
      <c r="I3889" s="1011" t="s">
        <v>2060</v>
      </c>
      <c r="J3889" s="1011" t="s">
        <v>2061</v>
      </c>
      <c r="K3889" s="1011" t="s">
        <v>1329</v>
      </c>
      <c r="L3889" s="1011" t="s">
        <v>47</v>
      </c>
      <c r="M3889" s="1011" t="s">
        <v>198</v>
      </c>
      <c r="N3889" s="1011">
        <v>7</v>
      </c>
      <c r="O3889" s="1011">
        <v>6</v>
      </c>
      <c r="P3889" s="1011">
        <v>69</v>
      </c>
      <c r="Q3889" s="1011">
        <v>605.37</v>
      </c>
      <c r="R3889" s="1011">
        <v>41.07</v>
      </c>
      <c r="S3889" s="1011">
        <v>26.545936600000001</v>
      </c>
      <c r="T3889" s="1011">
        <v>0</v>
      </c>
      <c r="U3889" s="1011">
        <v>0</v>
      </c>
      <c r="V3889" s="1011">
        <v>41.07</v>
      </c>
      <c r="W3889" s="1011" t="s">
        <v>2062</v>
      </c>
      <c r="X3889" s="1011" t="s">
        <v>1331</v>
      </c>
      <c r="Y3889" s="1011" t="s">
        <v>2274</v>
      </c>
      <c r="AA3889" s="1011" t="s">
        <v>2275</v>
      </c>
      <c r="AB3889" s="1011" t="s">
        <v>140</v>
      </c>
    </row>
    <row r="3890" spans="1:28" x14ac:dyDescent="0.25">
      <c r="A3890" s="1011">
        <v>74055294</v>
      </c>
      <c r="B3890" s="1011" t="s">
        <v>1640</v>
      </c>
      <c r="C3890" s="1011" t="s">
        <v>1326</v>
      </c>
      <c r="D3890" s="1011" t="s">
        <v>1</v>
      </c>
      <c r="E3890" s="1011" t="s">
        <v>135</v>
      </c>
      <c r="F3890" s="1011" t="s">
        <v>36</v>
      </c>
      <c r="G3890" s="1011" t="s">
        <v>36</v>
      </c>
      <c r="H3890" s="1011" t="s">
        <v>93</v>
      </c>
      <c r="I3890" s="1011" t="s">
        <v>1641</v>
      </c>
      <c r="J3890" s="1011" t="s">
        <v>1642</v>
      </c>
      <c r="K3890" s="1011" t="s">
        <v>1329</v>
      </c>
      <c r="L3890" s="1011" t="s">
        <v>47</v>
      </c>
      <c r="M3890" s="1011" t="s">
        <v>198</v>
      </c>
      <c r="N3890" s="1011">
        <v>15</v>
      </c>
      <c r="O3890" s="1011">
        <v>13</v>
      </c>
      <c r="P3890" s="1011">
        <v>128</v>
      </c>
      <c r="Q3890" s="1011">
        <v>784.27</v>
      </c>
      <c r="R3890" s="1011">
        <v>176.69</v>
      </c>
      <c r="S3890" s="1011">
        <v>163.96043108999999</v>
      </c>
      <c r="T3890" s="1011">
        <v>0</v>
      </c>
      <c r="U3890" s="1011">
        <v>0</v>
      </c>
      <c r="V3890" s="1011">
        <v>176.69</v>
      </c>
      <c r="W3890" s="1011" t="s">
        <v>1643</v>
      </c>
      <c r="X3890" s="1011" t="s">
        <v>1331</v>
      </c>
      <c r="Y3890" s="1011" t="s">
        <v>1644</v>
      </c>
      <c r="AA3890" s="1011" t="s">
        <v>1645</v>
      </c>
      <c r="AB3890" s="1011" t="s">
        <v>140</v>
      </c>
    </row>
    <row r="3891" spans="1:28" x14ac:dyDescent="0.25">
      <c r="A3891" s="1011">
        <v>63757884</v>
      </c>
      <c r="B3891" s="1011" t="s">
        <v>1492</v>
      </c>
      <c r="C3891" s="1011" t="s">
        <v>1326</v>
      </c>
      <c r="D3891" s="1011" t="s">
        <v>1</v>
      </c>
      <c r="E3891" s="1011" t="s">
        <v>135</v>
      </c>
      <c r="F3891" s="1011" t="s">
        <v>36</v>
      </c>
      <c r="G3891" s="1011" t="s">
        <v>36</v>
      </c>
      <c r="H3891" s="1011" t="s">
        <v>92</v>
      </c>
      <c r="I3891" s="1011" t="s">
        <v>1493</v>
      </c>
      <c r="J3891" s="1011" t="s">
        <v>1494</v>
      </c>
      <c r="K3891" s="1011" t="s">
        <v>1329</v>
      </c>
      <c r="L3891" s="1011" t="s">
        <v>47</v>
      </c>
      <c r="M3891" s="1011" t="s">
        <v>198</v>
      </c>
      <c r="N3891" s="1011">
        <v>39</v>
      </c>
      <c r="O3891" s="1011">
        <v>39</v>
      </c>
      <c r="P3891" s="1011">
        <v>1365</v>
      </c>
      <c r="Q3891" s="1011">
        <v>747.68</v>
      </c>
      <c r="R3891" s="1011">
        <v>-27.66</v>
      </c>
      <c r="S3891" s="1011">
        <v>110.77896758</v>
      </c>
      <c r="T3891" s="1011">
        <v>0</v>
      </c>
      <c r="U3891" s="1011">
        <v>0</v>
      </c>
      <c r="V3891" s="1011">
        <v>-27.66</v>
      </c>
      <c r="W3891" s="1011" t="s">
        <v>1361</v>
      </c>
      <c r="X3891" s="1011" t="s">
        <v>1331</v>
      </c>
      <c r="Y3891" s="1011" t="s">
        <v>1495</v>
      </c>
      <c r="AA3891" s="1011" t="s">
        <v>1496</v>
      </c>
      <c r="AB3891" s="1011" t="s">
        <v>140</v>
      </c>
    </row>
    <row r="3892" spans="1:28" x14ac:dyDescent="0.25">
      <c r="A3892" s="1011">
        <v>43775741</v>
      </c>
      <c r="B3892" s="1011" t="s">
        <v>2351</v>
      </c>
      <c r="C3892" s="1011" t="s">
        <v>1326</v>
      </c>
      <c r="D3892" s="1011" t="s">
        <v>1</v>
      </c>
      <c r="E3892" s="1011" t="s">
        <v>135</v>
      </c>
      <c r="F3892" s="1011" t="s">
        <v>20</v>
      </c>
      <c r="G3892" s="1011" t="s">
        <v>20</v>
      </c>
      <c r="H3892" s="1011" t="s">
        <v>104</v>
      </c>
      <c r="I3892" s="1011" t="s">
        <v>2352</v>
      </c>
      <c r="J3892" s="1011" t="s">
        <v>2353</v>
      </c>
      <c r="K3892" s="1011" t="s">
        <v>1329</v>
      </c>
      <c r="L3892" s="1011" t="s">
        <v>47</v>
      </c>
      <c r="M3892" s="1011" t="s">
        <v>198</v>
      </c>
      <c r="N3892" s="1011">
        <v>13</v>
      </c>
      <c r="O3892" s="1011">
        <v>13</v>
      </c>
      <c r="P3892" s="1011">
        <v>505.1</v>
      </c>
      <c r="Q3892" s="1011">
        <v>695.09</v>
      </c>
      <c r="R3892" s="1011">
        <v>103.61</v>
      </c>
      <c r="S3892" s="1011">
        <v>90.791101839999996</v>
      </c>
      <c r="T3892" s="1011">
        <v>0</v>
      </c>
      <c r="U3892" s="1011">
        <v>0</v>
      </c>
      <c r="V3892" s="1011">
        <v>103.61</v>
      </c>
      <c r="W3892" s="1011" t="s">
        <v>2354</v>
      </c>
      <c r="X3892" s="1011" t="s">
        <v>1331</v>
      </c>
      <c r="Y3892" s="1011" t="s">
        <v>2355</v>
      </c>
      <c r="AA3892" s="1011" t="s">
        <v>2356</v>
      </c>
      <c r="AB3892" s="1011" t="s">
        <v>140</v>
      </c>
    </row>
    <row r="3893" spans="1:28" x14ac:dyDescent="0.25">
      <c r="A3893" s="1011">
        <v>83754820</v>
      </c>
      <c r="B3893" s="1011" t="s">
        <v>2405</v>
      </c>
      <c r="C3893" s="1011" t="s">
        <v>1326</v>
      </c>
      <c r="D3893" s="1011" t="s">
        <v>1</v>
      </c>
      <c r="E3893" s="1011" t="s">
        <v>135</v>
      </c>
      <c r="F3893" s="1011" t="s">
        <v>38</v>
      </c>
      <c r="G3893" s="1011" t="s">
        <v>38</v>
      </c>
      <c r="H3893" s="1011" t="s">
        <v>530</v>
      </c>
      <c r="I3893" s="1011" t="s">
        <v>2261</v>
      </c>
      <c r="J3893" s="1011" t="s">
        <v>1445</v>
      </c>
      <c r="K3893" s="1011" t="s">
        <v>1329</v>
      </c>
      <c r="L3893" s="1011" t="s">
        <v>47</v>
      </c>
      <c r="M3893" s="1011" t="s">
        <v>198</v>
      </c>
      <c r="N3893" s="1011">
        <v>12</v>
      </c>
      <c r="O3893" s="1011">
        <v>11</v>
      </c>
      <c r="P3893" s="1011">
        <v>946.1</v>
      </c>
      <c r="Q3893" s="1011">
        <v>2206.91</v>
      </c>
      <c r="R3893" s="1011">
        <v>99.62</v>
      </c>
      <c r="S3893" s="1011">
        <v>263.65037260000003</v>
      </c>
      <c r="T3893" s="1011">
        <v>0</v>
      </c>
      <c r="U3893" s="1011">
        <v>0</v>
      </c>
      <c r="V3893" s="1011">
        <v>99.62</v>
      </c>
      <c r="W3893" s="1011" t="s">
        <v>1446</v>
      </c>
      <c r="X3893" s="1011" t="s">
        <v>1331</v>
      </c>
      <c r="Y3893" s="1011" t="s">
        <v>2406</v>
      </c>
      <c r="AA3893" s="1011" t="s">
        <v>2407</v>
      </c>
      <c r="AB3893" s="1011" t="s">
        <v>140</v>
      </c>
    </row>
    <row r="3894" spans="1:28" x14ac:dyDescent="0.25">
      <c r="A3894" s="1011">
        <v>43796705</v>
      </c>
      <c r="B3894" s="1011" t="s">
        <v>1809</v>
      </c>
      <c r="C3894" s="1011" t="s">
        <v>1326</v>
      </c>
      <c r="D3894" s="1011" t="s">
        <v>1</v>
      </c>
      <c r="E3894" s="1011" t="s">
        <v>135</v>
      </c>
      <c r="F3894" s="1011" t="s">
        <v>6</v>
      </c>
      <c r="G3894" s="1011" t="s">
        <v>6</v>
      </c>
      <c r="H3894" s="1011" t="s">
        <v>89</v>
      </c>
      <c r="I3894" s="1011" t="s">
        <v>1810</v>
      </c>
      <c r="J3894" s="1011" t="s">
        <v>1811</v>
      </c>
      <c r="K3894" s="1011" t="s">
        <v>1329</v>
      </c>
      <c r="L3894" s="1011" t="s">
        <v>47</v>
      </c>
      <c r="M3894" s="1011" t="s">
        <v>198</v>
      </c>
      <c r="N3894" s="1011">
        <v>10</v>
      </c>
      <c r="O3894" s="1011">
        <v>10</v>
      </c>
      <c r="P3894" s="1011">
        <v>120</v>
      </c>
      <c r="Q3894" s="1011">
        <v>317.64999999999998</v>
      </c>
      <c r="R3894" s="1011">
        <v>57.2</v>
      </c>
      <c r="S3894" s="1011">
        <v>95.4</v>
      </c>
      <c r="T3894" s="1011">
        <v>0</v>
      </c>
      <c r="U3894" s="1011">
        <v>0</v>
      </c>
      <c r="V3894" s="1011">
        <v>57.2</v>
      </c>
      <c r="W3894" s="1011" t="s">
        <v>1812</v>
      </c>
      <c r="X3894" s="1011" t="s">
        <v>1331</v>
      </c>
      <c r="Y3894" s="1011" t="s">
        <v>1813</v>
      </c>
      <c r="AA3894" s="1011" t="s">
        <v>1814</v>
      </c>
      <c r="AB3894" s="1011" t="s">
        <v>140</v>
      </c>
    </row>
    <row r="3895" spans="1:28" x14ac:dyDescent="0.25">
      <c r="A3895" s="1011">
        <v>4180501</v>
      </c>
      <c r="B3895" s="1011" t="s">
        <v>1697</v>
      </c>
      <c r="C3895" s="1011" t="s">
        <v>1326</v>
      </c>
      <c r="D3895" s="1011" t="s">
        <v>1</v>
      </c>
      <c r="E3895" s="1011" t="s">
        <v>135</v>
      </c>
      <c r="F3895" s="1011" t="s">
        <v>14</v>
      </c>
      <c r="G3895" s="1011" t="s">
        <v>14</v>
      </c>
      <c r="H3895" s="1011" t="s">
        <v>102</v>
      </c>
      <c r="I3895" s="1011" t="s">
        <v>1698</v>
      </c>
      <c r="J3895" s="1011" t="s">
        <v>1528</v>
      </c>
      <c r="K3895" s="1011" t="s">
        <v>1329</v>
      </c>
      <c r="L3895" s="1011" t="s">
        <v>47</v>
      </c>
      <c r="M3895" s="1011" t="s">
        <v>198</v>
      </c>
      <c r="N3895" s="1011">
        <v>1</v>
      </c>
      <c r="O3895" s="1011">
        <v>0</v>
      </c>
      <c r="P3895" s="1011">
        <v>50.13</v>
      </c>
      <c r="Q3895" s="1011">
        <v>10.07</v>
      </c>
      <c r="R3895" s="1011">
        <v>3.35</v>
      </c>
      <c r="S3895" s="1011">
        <v>0.35817599999999999</v>
      </c>
      <c r="T3895" s="1011">
        <v>0</v>
      </c>
      <c r="U3895" s="1011">
        <v>0</v>
      </c>
      <c r="V3895" s="1011">
        <v>3.35</v>
      </c>
      <c r="W3895" s="1011" t="s">
        <v>1529</v>
      </c>
      <c r="X3895" s="1011" t="s">
        <v>1331</v>
      </c>
      <c r="Y3895" s="1011" t="s">
        <v>1699</v>
      </c>
      <c r="AA3895" s="1011" t="s">
        <v>1700</v>
      </c>
      <c r="AB3895" s="1011" t="s">
        <v>140</v>
      </c>
    </row>
    <row r="3896" spans="1:28" x14ac:dyDescent="0.25">
      <c r="A3896" s="1011">
        <v>24053233</v>
      </c>
      <c r="B3896" s="1011" t="s">
        <v>1841</v>
      </c>
      <c r="C3896" s="1011" t="s">
        <v>1326</v>
      </c>
      <c r="D3896" s="1011" t="s">
        <v>1</v>
      </c>
      <c r="E3896" s="1011" t="s">
        <v>135</v>
      </c>
      <c r="F3896" s="1011" t="s">
        <v>0</v>
      </c>
      <c r="G3896" s="1011" t="s">
        <v>0</v>
      </c>
      <c r="H3896" s="1011" t="s">
        <v>87</v>
      </c>
      <c r="I3896" s="1011" t="s">
        <v>1842</v>
      </c>
      <c r="J3896" s="1011" t="s">
        <v>1510</v>
      </c>
      <c r="K3896" s="1011" t="s">
        <v>1329</v>
      </c>
      <c r="L3896" s="1011" t="s">
        <v>47</v>
      </c>
      <c r="M3896" s="1011" t="s">
        <v>198</v>
      </c>
      <c r="N3896" s="1011">
        <v>1</v>
      </c>
      <c r="O3896" s="1011">
        <v>0</v>
      </c>
      <c r="P3896" s="1011">
        <v>30</v>
      </c>
      <c r="Q3896" s="1011">
        <v>165.38</v>
      </c>
      <c r="R3896" s="1011">
        <v>25.88</v>
      </c>
      <c r="S3896" s="1011">
        <v>1.8</v>
      </c>
      <c r="T3896" s="1011">
        <v>0</v>
      </c>
      <c r="U3896" s="1011">
        <v>0</v>
      </c>
      <c r="V3896" s="1011">
        <v>25.88</v>
      </c>
      <c r="W3896" s="1011" t="s">
        <v>1511</v>
      </c>
      <c r="X3896" s="1011" t="s">
        <v>1331</v>
      </c>
      <c r="Y3896" s="1011" t="s">
        <v>1843</v>
      </c>
      <c r="AA3896" s="1011" t="s">
        <v>1844</v>
      </c>
      <c r="AB3896" s="1011" t="s">
        <v>140</v>
      </c>
    </row>
    <row r="3897" spans="1:28" x14ac:dyDescent="0.25">
      <c r="A3897" s="1011">
        <v>64034705</v>
      </c>
      <c r="B3897" s="1011" t="s">
        <v>2467</v>
      </c>
      <c r="C3897" s="1011" t="s">
        <v>1326</v>
      </c>
      <c r="D3897" s="1011" t="s">
        <v>1</v>
      </c>
      <c r="E3897" s="1011" t="s">
        <v>135</v>
      </c>
      <c r="F3897" s="1011" t="s">
        <v>34</v>
      </c>
      <c r="G3897" s="1011" t="s">
        <v>34</v>
      </c>
      <c r="H3897" s="1011" t="s">
        <v>87</v>
      </c>
      <c r="I3897" s="1011" t="s">
        <v>2468</v>
      </c>
      <c r="J3897" s="1011" t="s">
        <v>1371</v>
      </c>
      <c r="K3897" s="1011" t="s">
        <v>1329</v>
      </c>
      <c r="L3897" s="1011" t="s">
        <v>47</v>
      </c>
      <c r="M3897" s="1011" t="s">
        <v>198</v>
      </c>
      <c r="N3897" s="1011">
        <v>3</v>
      </c>
      <c r="O3897" s="1011">
        <v>0</v>
      </c>
      <c r="P3897" s="1011">
        <v>30</v>
      </c>
      <c r="Q3897" s="1011">
        <v>187.79</v>
      </c>
      <c r="R3897" s="1011">
        <v>17.559999999999999</v>
      </c>
      <c r="S3897" s="1011">
        <v>0</v>
      </c>
      <c r="T3897" s="1011">
        <v>0</v>
      </c>
      <c r="U3897" s="1011">
        <v>0</v>
      </c>
      <c r="V3897" s="1011">
        <v>17.559999999999999</v>
      </c>
      <c r="W3897" s="1011" t="s">
        <v>1372</v>
      </c>
      <c r="X3897" s="1011" t="s">
        <v>1331</v>
      </c>
      <c r="Y3897" s="1011" t="s">
        <v>2469</v>
      </c>
      <c r="AA3897" s="1011" t="s">
        <v>2470</v>
      </c>
      <c r="AB3897" s="1011" t="s">
        <v>140</v>
      </c>
    </row>
    <row r="3898" spans="1:28" x14ac:dyDescent="0.25">
      <c r="A3898" s="1011">
        <v>23936792</v>
      </c>
      <c r="B3898" s="1011" t="s">
        <v>2004</v>
      </c>
      <c r="C3898" s="1011" t="s">
        <v>417</v>
      </c>
      <c r="D3898" s="1011" t="s">
        <v>113</v>
      </c>
      <c r="E3898" s="1011" t="s">
        <v>135</v>
      </c>
      <c r="F3898" s="1011" t="s">
        <v>267</v>
      </c>
      <c r="G3898" s="1011" t="s">
        <v>1687</v>
      </c>
      <c r="H3898" s="1011" t="s">
        <v>87</v>
      </c>
      <c r="I3898" s="1011" t="s">
        <v>1656</v>
      </c>
      <c r="J3898" s="1011" t="s">
        <v>1657</v>
      </c>
      <c r="K3898" s="1011" t="s">
        <v>1329</v>
      </c>
      <c r="L3898" s="1011" t="s">
        <v>47</v>
      </c>
      <c r="M3898" s="1011" t="s">
        <v>198</v>
      </c>
      <c r="N3898" s="1011">
        <v>3</v>
      </c>
      <c r="O3898" s="1011">
        <v>0</v>
      </c>
      <c r="P3898" s="1011">
        <v>28</v>
      </c>
      <c r="Q3898" s="1011">
        <v>337.1</v>
      </c>
      <c r="R3898" s="1011">
        <v>12</v>
      </c>
      <c r="S3898" s="1011">
        <v>4.2</v>
      </c>
      <c r="T3898" s="1011">
        <v>0</v>
      </c>
      <c r="U3898" s="1011">
        <v>0</v>
      </c>
      <c r="V3898" s="1011">
        <v>12</v>
      </c>
      <c r="W3898" s="1011" t="s">
        <v>1658</v>
      </c>
      <c r="X3898" s="1011" t="s">
        <v>1331</v>
      </c>
      <c r="Y3898" s="1011" t="s">
        <v>2005</v>
      </c>
      <c r="AA3898" s="1011" t="s">
        <v>2006</v>
      </c>
      <c r="AB3898" s="1011" t="s">
        <v>140</v>
      </c>
    </row>
    <row r="3899" spans="1:28" x14ac:dyDescent="0.25">
      <c r="A3899" s="1011">
        <v>94172707</v>
      </c>
      <c r="B3899" s="1011" t="s">
        <v>2314</v>
      </c>
      <c r="C3899" s="1011" t="s">
        <v>1326</v>
      </c>
      <c r="D3899" s="1011" t="s">
        <v>1</v>
      </c>
      <c r="E3899" s="1011" t="s">
        <v>135</v>
      </c>
      <c r="F3899" s="1011" t="s">
        <v>34</v>
      </c>
      <c r="G3899" s="1011" t="s">
        <v>34</v>
      </c>
      <c r="H3899" s="1011" t="s">
        <v>94</v>
      </c>
      <c r="I3899" s="1011" t="s">
        <v>1388</v>
      </c>
      <c r="J3899" s="1011" t="s">
        <v>1389</v>
      </c>
      <c r="K3899" s="1011" t="s">
        <v>1329</v>
      </c>
      <c r="L3899" s="1011" t="s">
        <v>47</v>
      </c>
      <c r="M3899" s="1011" t="s">
        <v>198</v>
      </c>
      <c r="N3899" s="1011">
        <v>45.25</v>
      </c>
      <c r="O3899" s="1011">
        <v>20.25</v>
      </c>
      <c r="P3899" s="1011">
        <v>1048.5</v>
      </c>
      <c r="Q3899" s="1011">
        <v>1120.29</v>
      </c>
      <c r="R3899" s="1011">
        <v>196.91</v>
      </c>
      <c r="S3899" s="1011">
        <v>141.81322046</v>
      </c>
      <c r="T3899" s="1011">
        <v>0</v>
      </c>
      <c r="U3899" s="1011">
        <v>0</v>
      </c>
      <c r="V3899" s="1011">
        <v>196.91</v>
      </c>
      <c r="W3899" s="1011" t="s">
        <v>1390</v>
      </c>
      <c r="X3899" s="1011" t="s">
        <v>1331</v>
      </c>
      <c r="Y3899" s="1011" t="s">
        <v>2315</v>
      </c>
      <c r="AA3899" s="1011" t="s">
        <v>2316</v>
      </c>
      <c r="AB3899" s="1011" t="s">
        <v>140</v>
      </c>
    </row>
    <row r="3900" spans="1:28" x14ac:dyDescent="0.25">
      <c r="A3900" s="1011">
        <v>33770868</v>
      </c>
      <c r="B3900" s="1011" t="s">
        <v>2136</v>
      </c>
      <c r="C3900" s="1011" t="s">
        <v>1326</v>
      </c>
      <c r="D3900" s="1011" t="s">
        <v>1</v>
      </c>
      <c r="E3900" s="1011" t="s">
        <v>135</v>
      </c>
      <c r="F3900" s="1011" t="s">
        <v>20</v>
      </c>
      <c r="G3900" s="1011" t="s">
        <v>20</v>
      </c>
      <c r="H3900" s="1011" t="s">
        <v>98</v>
      </c>
      <c r="I3900" s="1011" t="s">
        <v>1656</v>
      </c>
      <c r="J3900" s="1011" t="s">
        <v>1657</v>
      </c>
      <c r="K3900" s="1011" t="s">
        <v>1329</v>
      </c>
      <c r="L3900" s="1011" t="s">
        <v>47</v>
      </c>
      <c r="M3900" s="1011" t="s">
        <v>198</v>
      </c>
      <c r="N3900" s="1011">
        <v>18</v>
      </c>
      <c r="O3900" s="1011">
        <v>18</v>
      </c>
      <c r="P3900" s="1011">
        <v>340.75</v>
      </c>
      <c r="Q3900" s="1011">
        <v>411.69</v>
      </c>
      <c r="R3900" s="1011">
        <v>103.63</v>
      </c>
      <c r="S3900" s="1011">
        <v>73.409008790000001</v>
      </c>
      <c r="T3900" s="1011">
        <v>0</v>
      </c>
      <c r="U3900" s="1011">
        <v>0</v>
      </c>
      <c r="V3900" s="1011">
        <v>103.63</v>
      </c>
      <c r="W3900" s="1011" t="s">
        <v>1658</v>
      </c>
      <c r="X3900" s="1011" t="s">
        <v>1331</v>
      </c>
      <c r="Y3900" s="1011" t="s">
        <v>2137</v>
      </c>
      <c r="AA3900" s="1011" t="s">
        <v>2138</v>
      </c>
      <c r="AB3900" s="1011" t="s">
        <v>140</v>
      </c>
    </row>
    <row r="3901" spans="1:28" x14ac:dyDescent="0.25">
      <c r="A3901" s="1011">
        <v>63991905</v>
      </c>
      <c r="B3901" s="1011" t="s">
        <v>2241</v>
      </c>
      <c r="C3901" s="1011" t="s">
        <v>1326</v>
      </c>
      <c r="D3901" s="1011" t="s">
        <v>1</v>
      </c>
      <c r="E3901" s="1011" t="s">
        <v>135</v>
      </c>
      <c r="F3901" s="1011" t="s">
        <v>20</v>
      </c>
      <c r="G3901" s="1011" t="s">
        <v>20</v>
      </c>
      <c r="H3901" s="1011" t="s">
        <v>90</v>
      </c>
      <c r="I3901" s="1011" t="s">
        <v>1376</v>
      </c>
      <c r="J3901" s="1011" t="s">
        <v>1377</v>
      </c>
      <c r="K3901" s="1011" t="s">
        <v>1329</v>
      </c>
      <c r="L3901" s="1011" t="s">
        <v>47</v>
      </c>
      <c r="M3901" s="1011" t="s">
        <v>198</v>
      </c>
      <c r="N3901" s="1011">
        <v>572</v>
      </c>
      <c r="O3901" s="1011">
        <v>543</v>
      </c>
      <c r="P3901" s="1011">
        <v>19710</v>
      </c>
      <c r="Q3901" s="1011">
        <v>29469.99</v>
      </c>
      <c r="R3901" s="1011">
        <v>3356.51</v>
      </c>
      <c r="S3901" s="1011">
        <v>3924.2148975800001</v>
      </c>
      <c r="T3901" s="1011">
        <v>0</v>
      </c>
      <c r="U3901" s="1011">
        <v>0</v>
      </c>
      <c r="V3901" s="1011">
        <v>3356.51</v>
      </c>
      <c r="W3901" s="1011" t="s">
        <v>1378</v>
      </c>
      <c r="X3901" s="1011" t="s">
        <v>1331</v>
      </c>
      <c r="Y3901" s="1011" t="s">
        <v>2242</v>
      </c>
      <c r="AA3901" s="1011" t="s">
        <v>2243</v>
      </c>
      <c r="AB3901" s="1011" t="s">
        <v>140</v>
      </c>
    </row>
    <row r="3902" spans="1:28" x14ac:dyDescent="0.25">
      <c r="A3902" s="1011">
        <v>53754974</v>
      </c>
      <c r="B3902" s="1011" t="s">
        <v>1963</v>
      </c>
      <c r="C3902" s="1011" t="s">
        <v>1326</v>
      </c>
      <c r="D3902" s="1011" t="s">
        <v>1</v>
      </c>
      <c r="E3902" s="1011" t="s">
        <v>135</v>
      </c>
      <c r="F3902" s="1011" t="s">
        <v>6</v>
      </c>
      <c r="G3902" s="1011" t="s">
        <v>6</v>
      </c>
      <c r="H3902" s="1011" t="s">
        <v>99</v>
      </c>
      <c r="I3902" s="1011" t="s">
        <v>1964</v>
      </c>
      <c r="J3902" s="1011" t="s">
        <v>1965</v>
      </c>
      <c r="K3902" s="1011" t="s">
        <v>1329</v>
      </c>
      <c r="L3902" s="1011" t="s">
        <v>47</v>
      </c>
      <c r="M3902" s="1011" t="s">
        <v>198</v>
      </c>
      <c r="N3902" s="1011">
        <v>189</v>
      </c>
      <c r="O3902" s="1011">
        <v>144</v>
      </c>
      <c r="P3902" s="1011">
        <v>2727</v>
      </c>
      <c r="Q3902" s="1011">
        <v>10178.120000000001</v>
      </c>
      <c r="R3902" s="1011">
        <v>1553.89</v>
      </c>
      <c r="S3902" s="1011">
        <v>2268.6688221499999</v>
      </c>
      <c r="T3902" s="1011">
        <v>0</v>
      </c>
      <c r="U3902" s="1011">
        <v>0</v>
      </c>
      <c r="V3902" s="1011">
        <v>1553.89</v>
      </c>
      <c r="W3902" s="1011" t="s">
        <v>1966</v>
      </c>
      <c r="X3902" s="1011" t="s">
        <v>1331</v>
      </c>
      <c r="Y3902" s="1011" t="s">
        <v>1967</v>
      </c>
      <c r="AA3902" s="1011" t="s">
        <v>1968</v>
      </c>
      <c r="AB3902" s="1011" t="s">
        <v>140</v>
      </c>
    </row>
    <row r="3903" spans="1:28" x14ac:dyDescent="0.25">
      <c r="A3903" s="1011">
        <v>54113899</v>
      </c>
      <c r="B3903" s="1011" t="s">
        <v>2317</v>
      </c>
      <c r="C3903" s="1011" t="s">
        <v>1326</v>
      </c>
      <c r="D3903" s="1011" t="s">
        <v>1</v>
      </c>
      <c r="E3903" s="1011" t="s">
        <v>135</v>
      </c>
      <c r="F3903" s="1011" t="s">
        <v>14</v>
      </c>
      <c r="G3903" s="1011" t="s">
        <v>14</v>
      </c>
      <c r="H3903" s="1011" t="s">
        <v>99</v>
      </c>
      <c r="I3903" s="1011" t="s">
        <v>2318</v>
      </c>
      <c r="J3903" s="1011" t="s">
        <v>2319</v>
      </c>
      <c r="K3903" s="1011" t="s">
        <v>1329</v>
      </c>
      <c r="L3903" s="1011" t="s">
        <v>47</v>
      </c>
      <c r="M3903" s="1011" t="s">
        <v>198</v>
      </c>
      <c r="N3903" s="1011">
        <v>268</v>
      </c>
      <c r="O3903" s="1011">
        <v>181</v>
      </c>
      <c r="P3903" s="1011">
        <v>6598.3</v>
      </c>
      <c r="Q3903" s="1011">
        <v>10082.25</v>
      </c>
      <c r="R3903" s="1011">
        <v>987.58</v>
      </c>
      <c r="S3903" s="1011">
        <v>918.11031538999998</v>
      </c>
      <c r="T3903" s="1011">
        <v>0</v>
      </c>
      <c r="U3903" s="1011">
        <v>0</v>
      </c>
      <c r="V3903" s="1011">
        <v>987.58</v>
      </c>
      <c r="W3903" s="1011" t="s">
        <v>2320</v>
      </c>
      <c r="X3903" s="1011" t="s">
        <v>1331</v>
      </c>
      <c r="Y3903" s="1011" t="s">
        <v>2321</v>
      </c>
      <c r="AA3903" s="1011" t="s">
        <v>2322</v>
      </c>
      <c r="AB3903" s="1011" t="s">
        <v>140</v>
      </c>
    </row>
    <row r="3904" spans="1:28" x14ac:dyDescent="0.25">
      <c r="A3904" s="1011">
        <v>53754974</v>
      </c>
      <c r="B3904" s="1011" t="s">
        <v>1963</v>
      </c>
      <c r="C3904" s="1011" t="s">
        <v>1326</v>
      </c>
      <c r="D3904" s="1011" t="s">
        <v>1</v>
      </c>
      <c r="E3904" s="1011" t="s">
        <v>135</v>
      </c>
      <c r="F3904" s="1011" t="s">
        <v>6</v>
      </c>
      <c r="G3904" s="1011" t="s">
        <v>6</v>
      </c>
      <c r="H3904" s="1011" t="s">
        <v>91</v>
      </c>
      <c r="I3904" s="1011" t="s">
        <v>1964</v>
      </c>
      <c r="J3904" s="1011" t="s">
        <v>1965</v>
      </c>
      <c r="K3904" s="1011" t="s">
        <v>1329</v>
      </c>
      <c r="L3904" s="1011" t="s">
        <v>47</v>
      </c>
      <c r="M3904" s="1011" t="s">
        <v>198</v>
      </c>
      <c r="N3904" s="1011">
        <v>65</v>
      </c>
      <c r="O3904" s="1011">
        <v>62</v>
      </c>
      <c r="P3904" s="1011">
        <v>278.89</v>
      </c>
      <c r="Q3904" s="1011">
        <v>3364.99</v>
      </c>
      <c r="R3904" s="1011">
        <v>1129.3900000000001</v>
      </c>
      <c r="S3904" s="1011">
        <v>278.17467235999999</v>
      </c>
      <c r="T3904" s="1011">
        <v>0</v>
      </c>
      <c r="U3904" s="1011">
        <v>0</v>
      </c>
      <c r="V3904" s="1011">
        <v>1129.3900000000001</v>
      </c>
      <c r="W3904" s="1011" t="s">
        <v>1966</v>
      </c>
      <c r="X3904" s="1011" t="s">
        <v>1331</v>
      </c>
      <c r="Y3904" s="1011" t="s">
        <v>1967</v>
      </c>
      <c r="AA3904" s="1011" t="s">
        <v>1968</v>
      </c>
      <c r="AB3904" s="1011" t="s">
        <v>140</v>
      </c>
    </row>
    <row r="3905" spans="1:28" x14ac:dyDescent="0.25">
      <c r="A3905" s="1011">
        <v>74181983</v>
      </c>
      <c r="B3905" s="1011" t="s">
        <v>1369</v>
      </c>
      <c r="C3905" s="1011" t="s">
        <v>1326</v>
      </c>
      <c r="D3905" s="1011" t="s">
        <v>1</v>
      </c>
      <c r="E3905" s="1011" t="s">
        <v>135</v>
      </c>
      <c r="F3905" s="1011" t="s">
        <v>6</v>
      </c>
      <c r="G3905" s="1011" t="s">
        <v>6</v>
      </c>
      <c r="H3905" s="1011" t="s">
        <v>90</v>
      </c>
      <c r="I3905" s="1011" t="s">
        <v>1370</v>
      </c>
      <c r="J3905" s="1011" t="s">
        <v>1371</v>
      </c>
      <c r="K3905" s="1011" t="s">
        <v>1329</v>
      </c>
      <c r="L3905" s="1011" t="s">
        <v>47</v>
      </c>
      <c r="M3905" s="1011" t="s">
        <v>198</v>
      </c>
      <c r="N3905" s="1011">
        <v>425</v>
      </c>
      <c r="O3905" s="1011">
        <v>411</v>
      </c>
      <c r="P3905" s="1011">
        <v>18067.36</v>
      </c>
      <c r="Q3905" s="1011">
        <v>26391.32</v>
      </c>
      <c r="R3905" s="1011">
        <v>2379.9299999999998</v>
      </c>
      <c r="S3905" s="1011">
        <v>2605.84878755</v>
      </c>
      <c r="T3905" s="1011">
        <v>0</v>
      </c>
      <c r="U3905" s="1011">
        <v>0</v>
      </c>
      <c r="V3905" s="1011">
        <v>2379.9299999999998</v>
      </c>
      <c r="W3905" s="1011" t="s">
        <v>1372</v>
      </c>
      <c r="X3905" s="1011" t="s">
        <v>1331</v>
      </c>
      <c r="Y3905" s="1011" t="s">
        <v>1373</v>
      </c>
      <c r="AA3905" s="1011" t="s">
        <v>1374</v>
      </c>
      <c r="AB3905" s="1011" t="s">
        <v>140</v>
      </c>
    </row>
    <row r="3906" spans="1:28" x14ac:dyDescent="0.25">
      <c r="A3906" s="1011">
        <v>33754342</v>
      </c>
      <c r="B3906" s="1011" t="s">
        <v>1850</v>
      </c>
      <c r="C3906" s="1011" t="s">
        <v>1326</v>
      </c>
      <c r="D3906" s="1011" t="s">
        <v>1</v>
      </c>
      <c r="E3906" s="1011" t="s">
        <v>135</v>
      </c>
      <c r="F3906" s="1011" t="s">
        <v>74</v>
      </c>
      <c r="G3906" s="1011" t="s">
        <v>74</v>
      </c>
      <c r="H3906" s="1011" t="s">
        <v>90</v>
      </c>
      <c r="I3906" s="1011" t="s">
        <v>1688</v>
      </c>
      <c r="J3906" s="1011" t="s">
        <v>1416</v>
      </c>
      <c r="K3906" s="1011" t="s">
        <v>1329</v>
      </c>
      <c r="L3906" s="1011" t="s">
        <v>47</v>
      </c>
      <c r="M3906" s="1011" t="s">
        <v>198</v>
      </c>
      <c r="N3906" s="1011">
        <v>119</v>
      </c>
      <c r="O3906" s="1011">
        <v>61</v>
      </c>
      <c r="P3906" s="1011">
        <v>1473.52</v>
      </c>
      <c r="Q3906" s="1011">
        <v>5373.82</v>
      </c>
      <c r="R3906" s="1011">
        <v>295.53553339000001</v>
      </c>
      <c r="S3906" s="1011">
        <v>804.45389999999998</v>
      </c>
      <c r="T3906" s="1011">
        <v>6.5533389999999997E-2</v>
      </c>
      <c r="U3906" s="1011">
        <v>0</v>
      </c>
      <c r="V3906" s="1011">
        <v>295.47000000000003</v>
      </c>
      <c r="W3906" s="1011" t="s">
        <v>1397</v>
      </c>
      <c r="X3906" s="1011" t="s">
        <v>1331</v>
      </c>
      <c r="Y3906" s="1011" t="s">
        <v>1851</v>
      </c>
      <c r="AA3906" s="1011" t="s">
        <v>1852</v>
      </c>
      <c r="AB3906" s="1011" t="s">
        <v>140</v>
      </c>
    </row>
    <row r="3907" spans="1:28" x14ac:dyDescent="0.25">
      <c r="A3907" s="1011">
        <v>24128670</v>
      </c>
      <c r="B3907" s="1011" t="s">
        <v>1667</v>
      </c>
      <c r="C3907" s="1011" t="s">
        <v>1326</v>
      </c>
      <c r="D3907" s="1011" t="s">
        <v>1</v>
      </c>
      <c r="E3907" s="1011" t="s">
        <v>135</v>
      </c>
      <c r="F3907" s="1011" t="s">
        <v>14</v>
      </c>
      <c r="G3907" s="1011" t="s">
        <v>14</v>
      </c>
      <c r="H3907" s="1011" t="s">
        <v>88</v>
      </c>
      <c r="I3907" s="1011" t="s">
        <v>1668</v>
      </c>
      <c r="J3907" s="1011" t="s">
        <v>1669</v>
      </c>
      <c r="K3907" s="1011" t="s">
        <v>1329</v>
      </c>
      <c r="L3907" s="1011" t="s">
        <v>47</v>
      </c>
      <c r="M3907" s="1011" t="s">
        <v>198</v>
      </c>
      <c r="N3907" s="1011">
        <v>159</v>
      </c>
      <c r="O3907" s="1011">
        <v>85</v>
      </c>
      <c r="P3907" s="1011">
        <v>1768</v>
      </c>
      <c r="Q3907" s="1011">
        <v>8190.94</v>
      </c>
      <c r="R3907" s="1011">
        <v>984.63</v>
      </c>
      <c r="S3907" s="1011">
        <v>304.23879402</v>
      </c>
      <c r="T3907" s="1011">
        <v>0</v>
      </c>
      <c r="U3907" s="1011">
        <v>0</v>
      </c>
      <c r="V3907" s="1011">
        <v>984.63</v>
      </c>
      <c r="W3907" s="1011" t="s">
        <v>1670</v>
      </c>
      <c r="X3907" s="1011" t="s">
        <v>1331</v>
      </c>
      <c r="Y3907" s="1011" t="s">
        <v>1671</v>
      </c>
      <c r="Z3907" s="1011" t="s">
        <v>1672</v>
      </c>
      <c r="AA3907" s="1011" t="s">
        <v>1673</v>
      </c>
      <c r="AB3907" s="1011" t="s">
        <v>140</v>
      </c>
    </row>
    <row r="3908" spans="1:28" x14ac:dyDescent="0.25">
      <c r="A3908" s="1011">
        <v>14106363</v>
      </c>
      <c r="B3908" s="1011" t="s">
        <v>2208</v>
      </c>
      <c r="C3908" s="1011" t="s">
        <v>1326</v>
      </c>
      <c r="D3908" s="1011" t="s">
        <v>1</v>
      </c>
      <c r="E3908" s="1011" t="s">
        <v>135</v>
      </c>
      <c r="F3908" s="1011" t="s">
        <v>34</v>
      </c>
      <c r="G3908" s="1011" t="s">
        <v>34</v>
      </c>
      <c r="H3908" s="1011" t="s">
        <v>90</v>
      </c>
      <c r="I3908" s="1011" t="s">
        <v>1675</v>
      </c>
      <c r="J3908" s="1011" t="s">
        <v>1676</v>
      </c>
      <c r="K3908" s="1011" t="s">
        <v>1329</v>
      </c>
      <c r="L3908" s="1011" t="s">
        <v>47</v>
      </c>
      <c r="M3908" s="1011" t="s">
        <v>198</v>
      </c>
      <c r="N3908" s="1011">
        <v>1015</v>
      </c>
      <c r="O3908" s="1011">
        <v>956</v>
      </c>
      <c r="P3908" s="1011">
        <v>19259.189999999999</v>
      </c>
      <c r="Q3908" s="1011">
        <v>56583.13</v>
      </c>
      <c r="R3908" s="1011">
        <v>7236.7692846</v>
      </c>
      <c r="S3908" s="1011">
        <v>3895.1959769099999</v>
      </c>
      <c r="T3908" s="1011">
        <v>-8.0715400000000007E-2</v>
      </c>
      <c r="U3908" s="1011">
        <v>0</v>
      </c>
      <c r="V3908" s="1011">
        <v>7236.85</v>
      </c>
      <c r="W3908" s="1011" t="s">
        <v>47</v>
      </c>
      <c r="X3908" s="1011" t="s">
        <v>1331</v>
      </c>
      <c r="Y3908" s="1011" t="s">
        <v>2209</v>
      </c>
      <c r="AA3908" s="1011" t="s">
        <v>2210</v>
      </c>
      <c r="AB3908" s="1011" t="s">
        <v>140</v>
      </c>
    </row>
    <row r="3909" spans="1:28" x14ac:dyDescent="0.25">
      <c r="A3909" s="1011">
        <v>64062466</v>
      </c>
      <c r="B3909" s="1011" t="s">
        <v>1414</v>
      </c>
      <c r="C3909" s="1011" t="s">
        <v>1326</v>
      </c>
      <c r="D3909" s="1011" t="s">
        <v>1</v>
      </c>
      <c r="E3909" s="1011" t="s">
        <v>135</v>
      </c>
      <c r="F3909" s="1011" t="s">
        <v>62</v>
      </c>
      <c r="G3909" s="1011" t="s">
        <v>62</v>
      </c>
      <c r="H3909" s="1011" t="s">
        <v>98</v>
      </c>
      <c r="I3909" s="1011" t="s">
        <v>1415</v>
      </c>
      <c r="J3909" s="1011" t="s">
        <v>1416</v>
      </c>
      <c r="K3909" s="1011" t="s">
        <v>1329</v>
      </c>
      <c r="L3909" s="1011" t="s">
        <v>47</v>
      </c>
      <c r="M3909" s="1011" t="s">
        <v>198</v>
      </c>
      <c r="N3909" s="1011">
        <v>26</v>
      </c>
      <c r="O3909" s="1011">
        <v>17</v>
      </c>
      <c r="P3909" s="1011">
        <v>227.5</v>
      </c>
      <c r="Q3909" s="1011">
        <v>439.41</v>
      </c>
      <c r="R3909" s="1011">
        <v>72.38</v>
      </c>
      <c r="S3909" s="1011">
        <v>61.536717260000003</v>
      </c>
      <c r="T3909" s="1011">
        <v>0</v>
      </c>
      <c r="U3909" s="1011">
        <v>0</v>
      </c>
      <c r="V3909" s="1011">
        <v>72.38</v>
      </c>
      <c r="W3909" s="1011" t="s">
        <v>1397</v>
      </c>
      <c r="X3909" s="1011" t="s">
        <v>1331</v>
      </c>
      <c r="Y3909" s="1011" t="s">
        <v>1417</v>
      </c>
      <c r="AA3909" s="1011" t="s">
        <v>1418</v>
      </c>
      <c r="AB3909" s="1011" t="s">
        <v>140</v>
      </c>
    </row>
    <row r="3910" spans="1:28" x14ac:dyDescent="0.25">
      <c r="A3910" s="1011">
        <v>24166571</v>
      </c>
      <c r="B3910" s="1011" t="s">
        <v>2381</v>
      </c>
      <c r="C3910" s="1011" t="s">
        <v>1326</v>
      </c>
      <c r="D3910" s="1011" t="s">
        <v>1</v>
      </c>
      <c r="E3910" s="1011" t="s">
        <v>135</v>
      </c>
      <c r="F3910" s="1011" t="s">
        <v>0</v>
      </c>
      <c r="G3910" s="1011" t="s">
        <v>0</v>
      </c>
      <c r="H3910" s="1011" t="s">
        <v>100</v>
      </c>
      <c r="I3910" s="1011" t="s">
        <v>2382</v>
      </c>
      <c r="J3910" s="1011" t="s">
        <v>1499</v>
      </c>
      <c r="K3910" s="1011" t="s">
        <v>1329</v>
      </c>
      <c r="L3910" s="1011" t="s">
        <v>47</v>
      </c>
      <c r="M3910" s="1011" t="s">
        <v>198</v>
      </c>
      <c r="N3910" s="1011">
        <v>199.83330000000001</v>
      </c>
      <c r="O3910" s="1011">
        <v>188.83330000000001</v>
      </c>
      <c r="P3910" s="1011">
        <v>3274.07</v>
      </c>
      <c r="Q3910" s="1011">
        <v>13953.09</v>
      </c>
      <c r="R3910" s="1011">
        <v>4122.5200000000004</v>
      </c>
      <c r="S3910" s="1011">
        <v>1238.62403176</v>
      </c>
      <c r="T3910" s="1011">
        <v>0</v>
      </c>
      <c r="U3910" s="1011">
        <v>0</v>
      </c>
      <c r="V3910" s="1011">
        <v>4122.5200000000004</v>
      </c>
      <c r="W3910" s="1011" t="s">
        <v>1361</v>
      </c>
      <c r="X3910" s="1011" t="s">
        <v>1331</v>
      </c>
      <c r="Y3910" s="1011" t="s">
        <v>2383</v>
      </c>
      <c r="AA3910" s="1011" t="s">
        <v>2384</v>
      </c>
      <c r="AB3910" s="1011" t="s">
        <v>140</v>
      </c>
    </row>
    <row r="3911" spans="1:28" x14ac:dyDescent="0.25">
      <c r="A3911" s="1011">
        <v>53757761</v>
      </c>
      <c r="B3911" s="1011" t="s">
        <v>1758</v>
      </c>
      <c r="C3911" s="1011" t="s">
        <v>1326</v>
      </c>
      <c r="D3911" s="1011" t="s">
        <v>113</v>
      </c>
      <c r="E3911" s="1011" t="s">
        <v>135</v>
      </c>
      <c r="F3911" s="1011" t="s">
        <v>267</v>
      </c>
      <c r="G3911" s="1011" t="s">
        <v>1687</v>
      </c>
      <c r="H3911" s="1011" t="s">
        <v>95</v>
      </c>
      <c r="I3911" s="1011" t="s">
        <v>1462</v>
      </c>
      <c r="J3911" s="1011" t="s">
        <v>1463</v>
      </c>
      <c r="K3911" s="1011" t="s">
        <v>1329</v>
      </c>
      <c r="L3911" s="1011" t="s">
        <v>47</v>
      </c>
      <c r="M3911" s="1011" t="s">
        <v>198</v>
      </c>
      <c r="N3911" s="1011">
        <v>121.4084</v>
      </c>
      <c r="O3911" s="1011">
        <v>71.208399999999997</v>
      </c>
      <c r="P3911" s="1011">
        <v>1175.76</v>
      </c>
      <c r="Q3911" s="1011">
        <v>4960.5600000000004</v>
      </c>
      <c r="R3911" s="1011">
        <v>252.29115449</v>
      </c>
      <c r="S3911" s="1011">
        <v>1877.21208634</v>
      </c>
      <c r="T3911" s="1011">
        <v>-8.8455099999999991E-3</v>
      </c>
      <c r="U3911" s="1011">
        <v>0</v>
      </c>
      <c r="V3911" s="1011">
        <v>252.3</v>
      </c>
      <c r="W3911" s="1011" t="s">
        <v>1464</v>
      </c>
      <c r="X3911" s="1011" t="s">
        <v>1331</v>
      </c>
      <c r="Y3911" s="1011" t="s">
        <v>1759</v>
      </c>
      <c r="AA3911" s="1011" t="s">
        <v>1760</v>
      </c>
      <c r="AB3911" s="1011" t="s">
        <v>140</v>
      </c>
    </row>
    <row r="3912" spans="1:28" x14ac:dyDescent="0.25">
      <c r="A3912" s="1011">
        <v>43753961</v>
      </c>
      <c r="B3912" s="1011" t="s">
        <v>1997</v>
      </c>
      <c r="C3912" s="1011" t="s">
        <v>1326</v>
      </c>
      <c r="D3912" s="1011" t="s">
        <v>1</v>
      </c>
      <c r="E3912" s="1011" t="s">
        <v>135</v>
      </c>
      <c r="F3912" s="1011" t="s">
        <v>45</v>
      </c>
      <c r="G3912" s="1011" t="s">
        <v>45</v>
      </c>
      <c r="H3912" s="1011" t="s">
        <v>1394</v>
      </c>
      <c r="I3912" s="1011" t="s">
        <v>1903</v>
      </c>
      <c r="J3912" s="1011" t="s">
        <v>1904</v>
      </c>
      <c r="K3912" s="1011" t="s">
        <v>1329</v>
      </c>
      <c r="L3912" s="1011" t="s">
        <v>47</v>
      </c>
      <c r="M3912" s="1011" t="s">
        <v>198</v>
      </c>
      <c r="N3912" s="1011">
        <v>0</v>
      </c>
      <c r="O3912" s="1011">
        <v>0</v>
      </c>
      <c r="P3912" s="1011">
        <v>0</v>
      </c>
      <c r="Q3912" s="1011">
        <v>0</v>
      </c>
      <c r="R3912" s="1011">
        <v>0</v>
      </c>
      <c r="S3912" s="1011">
        <v>0</v>
      </c>
      <c r="T3912" s="1011">
        <v>0</v>
      </c>
      <c r="U3912" s="1011">
        <v>0</v>
      </c>
      <c r="V3912" s="1011">
        <v>0</v>
      </c>
      <c r="W3912" s="1011" t="s">
        <v>1905</v>
      </c>
      <c r="X3912" s="1011" t="s">
        <v>1331</v>
      </c>
      <c r="Y3912" s="1011" t="s">
        <v>1998</v>
      </c>
      <c r="AA3912" s="1011" t="s">
        <v>1999</v>
      </c>
      <c r="AB3912" s="1011" t="s">
        <v>140</v>
      </c>
    </row>
    <row r="3913" spans="1:28" x14ac:dyDescent="0.25">
      <c r="A3913" s="1011">
        <v>33771395</v>
      </c>
      <c r="B3913" s="1011" t="s">
        <v>2520</v>
      </c>
      <c r="C3913" s="1011" t="s">
        <v>1326</v>
      </c>
      <c r="D3913" s="1011" t="s">
        <v>1</v>
      </c>
      <c r="E3913" s="1011" t="s">
        <v>135</v>
      </c>
      <c r="F3913" s="1011" t="s">
        <v>6</v>
      </c>
      <c r="G3913" s="1011" t="s">
        <v>6</v>
      </c>
      <c r="H3913" s="1011" t="s">
        <v>530</v>
      </c>
      <c r="I3913" s="1011" t="s">
        <v>1688</v>
      </c>
      <c r="J3913" s="1011" t="s">
        <v>1416</v>
      </c>
      <c r="K3913" s="1011" t="s">
        <v>1329</v>
      </c>
      <c r="L3913" s="1011" t="s">
        <v>47</v>
      </c>
      <c r="M3913" s="1011" t="s">
        <v>198</v>
      </c>
      <c r="N3913" s="1011">
        <v>157</v>
      </c>
      <c r="O3913" s="1011">
        <v>157</v>
      </c>
      <c r="P3913" s="1011">
        <v>1888.9</v>
      </c>
      <c r="Q3913" s="1011">
        <v>6308.88</v>
      </c>
      <c r="R3913" s="1011">
        <v>566</v>
      </c>
      <c r="S3913" s="1011">
        <v>656.70042145000002</v>
      </c>
      <c r="T3913" s="1011">
        <v>0</v>
      </c>
      <c r="U3913" s="1011">
        <v>1.65</v>
      </c>
      <c r="V3913" s="1011">
        <v>567.65</v>
      </c>
      <c r="W3913" s="1011" t="s">
        <v>1397</v>
      </c>
      <c r="X3913" s="1011" t="s">
        <v>1331</v>
      </c>
      <c r="Y3913" s="1011" t="s">
        <v>2521</v>
      </c>
      <c r="AA3913" s="1011" t="s">
        <v>2522</v>
      </c>
      <c r="AB3913" s="1011" t="s">
        <v>140</v>
      </c>
    </row>
    <row r="3914" spans="1:28" x14ac:dyDescent="0.25">
      <c r="A3914" s="1011">
        <v>84106079</v>
      </c>
      <c r="B3914" s="1011" t="s">
        <v>1431</v>
      </c>
      <c r="C3914" s="1011" t="s">
        <v>1326</v>
      </c>
      <c r="D3914" s="1011" t="s">
        <v>1</v>
      </c>
      <c r="E3914" s="1011" t="s">
        <v>135</v>
      </c>
      <c r="F3914" s="1011" t="s">
        <v>14</v>
      </c>
      <c r="G3914" s="1011" t="s">
        <v>14</v>
      </c>
      <c r="H3914" s="1011" t="s">
        <v>90</v>
      </c>
      <c r="I3914" s="1011" t="s">
        <v>1432</v>
      </c>
      <c r="J3914" s="1011" t="s">
        <v>1433</v>
      </c>
      <c r="K3914" s="1011" t="s">
        <v>1329</v>
      </c>
      <c r="L3914" s="1011" t="s">
        <v>47</v>
      </c>
      <c r="M3914" s="1011" t="s">
        <v>198</v>
      </c>
      <c r="N3914" s="1011">
        <v>367</v>
      </c>
      <c r="O3914" s="1011">
        <v>366</v>
      </c>
      <c r="P3914" s="1011">
        <v>16274.95</v>
      </c>
      <c r="Q3914" s="1011">
        <v>24629.75</v>
      </c>
      <c r="R3914" s="1011">
        <v>3437.07</v>
      </c>
      <c r="S3914" s="1011">
        <v>1699.3550103499999</v>
      </c>
      <c r="T3914" s="1011">
        <v>0</v>
      </c>
      <c r="U3914" s="1011">
        <v>0</v>
      </c>
      <c r="V3914" s="1011">
        <v>3437.07</v>
      </c>
      <c r="W3914" s="1011" t="s">
        <v>1434</v>
      </c>
      <c r="X3914" s="1011" t="s">
        <v>1331</v>
      </c>
      <c r="Y3914" s="1011" t="s">
        <v>1435</v>
      </c>
      <c r="AA3914" s="1011" t="s">
        <v>1436</v>
      </c>
      <c r="AB3914" s="1011" t="s">
        <v>140</v>
      </c>
    </row>
    <row r="3915" spans="1:28" x14ac:dyDescent="0.25">
      <c r="A3915" s="1011">
        <v>13991989</v>
      </c>
      <c r="B3915" s="1011" t="s">
        <v>1403</v>
      </c>
      <c r="C3915" s="1011" t="s">
        <v>1326</v>
      </c>
      <c r="D3915" s="1011" t="s">
        <v>1</v>
      </c>
      <c r="E3915" s="1011" t="s">
        <v>135</v>
      </c>
      <c r="F3915" s="1011" t="s">
        <v>34</v>
      </c>
      <c r="G3915" s="1011" t="s">
        <v>34</v>
      </c>
      <c r="H3915" s="1011" t="s">
        <v>95</v>
      </c>
      <c r="I3915" s="1011" t="s">
        <v>1404</v>
      </c>
      <c r="J3915" s="1011" t="s">
        <v>1405</v>
      </c>
      <c r="K3915" s="1011" t="s">
        <v>1329</v>
      </c>
      <c r="L3915" s="1011" t="s">
        <v>47</v>
      </c>
      <c r="M3915" s="1011" t="s">
        <v>198</v>
      </c>
      <c r="N3915" s="1011">
        <v>288.08330000000001</v>
      </c>
      <c r="O3915" s="1011">
        <v>235.63329999999999</v>
      </c>
      <c r="P3915" s="1011">
        <v>3732.53</v>
      </c>
      <c r="Q3915" s="1011">
        <v>8428.99</v>
      </c>
      <c r="R3915" s="1011">
        <v>-874.96639518999996</v>
      </c>
      <c r="S3915" s="1011">
        <v>3646.8380054999998</v>
      </c>
      <c r="T3915" s="1011">
        <v>-1.2963951899999999</v>
      </c>
      <c r="U3915" s="1011">
        <v>1731.05</v>
      </c>
      <c r="V3915" s="1011">
        <v>857.38</v>
      </c>
      <c r="W3915" s="1011" t="s">
        <v>1406</v>
      </c>
      <c r="X3915" s="1011" t="s">
        <v>1331</v>
      </c>
      <c r="Y3915" s="1011" t="s">
        <v>1407</v>
      </c>
      <c r="AA3915" s="1011" t="s">
        <v>1408</v>
      </c>
      <c r="AB3915" s="1011" t="s">
        <v>140</v>
      </c>
    </row>
    <row r="3916" spans="1:28" x14ac:dyDescent="0.25">
      <c r="A3916" s="1011">
        <v>23942782</v>
      </c>
      <c r="B3916" s="1011" t="s">
        <v>2101</v>
      </c>
      <c r="C3916" s="1011" t="s">
        <v>1326</v>
      </c>
      <c r="D3916" s="1011" t="s">
        <v>1</v>
      </c>
      <c r="E3916" s="1011" t="s">
        <v>135</v>
      </c>
      <c r="F3916" s="1011" t="s">
        <v>34</v>
      </c>
      <c r="G3916" s="1011" t="s">
        <v>34</v>
      </c>
      <c r="H3916" s="1011" t="s">
        <v>1394</v>
      </c>
      <c r="I3916" s="1011" t="s">
        <v>1376</v>
      </c>
      <c r="J3916" s="1011" t="s">
        <v>1377</v>
      </c>
      <c r="K3916" s="1011" t="s">
        <v>1329</v>
      </c>
      <c r="L3916" s="1011" t="s">
        <v>47</v>
      </c>
      <c r="M3916" s="1011" t="s">
        <v>198</v>
      </c>
      <c r="N3916" s="1011">
        <v>0</v>
      </c>
      <c r="O3916" s="1011">
        <v>0</v>
      </c>
      <c r="P3916" s="1011">
        <v>0</v>
      </c>
      <c r="Q3916" s="1011">
        <v>0</v>
      </c>
      <c r="R3916" s="1011">
        <v>0</v>
      </c>
      <c r="S3916" s="1011">
        <v>0</v>
      </c>
      <c r="T3916" s="1011">
        <v>0</v>
      </c>
      <c r="U3916" s="1011">
        <v>0</v>
      </c>
      <c r="V3916" s="1011">
        <v>0</v>
      </c>
      <c r="W3916" s="1011" t="s">
        <v>1378</v>
      </c>
      <c r="X3916" s="1011" t="s">
        <v>1331</v>
      </c>
      <c r="Y3916" s="1011" t="s">
        <v>2102</v>
      </c>
      <c r="AA3916" s="1011" t="s">
        <v>2103</v>
      </c>
      <c r="AB3916" s="1011" t="s">
        <v>140</v>
      </c>
    </row>
    <row r="3917" spans="1:28" x14ac:dyDescent="0.25">
      <c r="A3917" s="1011">
        <v>23942782</v>
      </c>
      <c r="B3917" s="1011" t="s">
        <v>2101</v>
      </c>
      <c r="C3917" s="1011" t="s">
        <v>1326</v>
      </c>
      <c r="D3917" s="1011" t="s">
        <v>1</v>
      </c>
      <c r="E3917" s="1011" t="s">
        <v>135</v>
      </c>
      <c r="F3917" s="1011" t="s">
        <v>34</v>
      </c>
      <c r="G3917" s="1011" t="s">
        <v>34</v>
      </c>
      <c r="H3917" s="1011" t="s">
        <v>90</v>
      </c>
      <c r="I3917" s="1011" t="s">
        <v>1376</v>
      </c>
      <c r="J3917" s="1011" t="s">
        <v>1377</v>
      </c>
      <c r="K3917" s="1011" t="s">
        <v>1329</v>
      </c>
      <c r="L3917" s="1011" t="s">
        <v>47</v>
      </c>
      <c r="M3917" s="1011" t="s">
        <v>198</v>
      </c>
      <c r="N3917" s="1011">
        <v>162</v>
      </c>
      <c r="O3917" s="1011">
        <v>118</v>
      </c>
      <c r="P3917" s="1011">
        <v>4959.9799999999996</v>
      </c>
      <c r="Q3917" s="1011">
        <v>12114.09</v>
      </c>
      <c r="R3917" s="1011">
        <v>158.13</v>
      </c>
      <c r="S3917" s="1011">
        <v>747.92700594999997</v>
      </c>
      <c r="T3917" s="1011">
        <v>0</v>
      </c>
      <c r="U3917" s="1011">
        <v>0</v>
      </c>
      <c r="V3917" s="1011">
        <v>158.13</v>
      </c>
      <c r="W3917" s="1011" t="s">
        <v>1378</v>
      </c>
      <c r="X3917" s="1011" t="s">
        <v>1331</v>
      </c>
      <c r="Y3917" s="1011" t="s">
        <v>2102</v>
      </c>
      <c r="AA3917" s="1011" t="s">
        <v>2103</v>
      </c>
      <c r="AB3917" s="1011" t="s">
        <v>140</v>
      </c>
    </row>
    <row r="3918" spans="1:28" x14ac:dyDescent="0.25">
      <c r="A3918" s="1011">
        <v>4059234</v>
      </c>
      <c r="B3918" s="1011" t="s">
        <v>1908</v>
      </c>
      <c r="C3918" s="1011" t="s">
        <v>1326</v>
      </c>
      <c r="D3918" s="1011" t="s">
        <v>1</v>
      </c>
      <c r="E3918" s="1011" t="s">
        <v>135</v>
      </c>
      <c r="F3918" s="1011" t="s">
        <v>48</v>
      </c>
      <c r="G3918" s="1011" t="s">
        <v>48</v>
      </c>
      <c r="H3918" s="1011" t="s">
        <v>98</v>
      </c>
      <c r="I3918" s="1011" t="s">
        <v>1909</v>
      </c>
      <c r="J3918" s="1011" t="s">
        <v>1892</v>
      </c>
      <c r="K3918" s="1011" t="s">
        <v>1329</v>
      </c>
      <c r="L3918" s="1011" t="s">
        <v>47</v>
      </c>
      <c r="M3918" s="1011" t="s">
        <v>198</v>
      </c>
      <c r="N3918" s="1011">
        <v>163.91669999999999</v>
      </c>
      <c r="O3918" s="1011">
        <v>20.916699999999999</v>
      </c>
      <c r="P3918" s="1011">
        <v>6606.88</v>
      </c>
      <c r="Q3918" s="1011">
        <v>5469.87</v>
      </c>
      <c r="R3918" s="1011">
        <v>915.41</v>
      </c>
      <c r="S3918" s="1011">
        <v>201.71575098</v>
      </c>
      <c r="T3918" s="1011">
        <v>0</v>
      </c>
      <c r="U3918" s="1011">
        <v>0</v>
      </c>
      <c r="V3918" s="1011">
        <v>915.41</v>
      </c>
      <c r="W3918" s="1011" t="s">
        <v>1893</v>
      </c>
      <c r="X3918" s="1011" t="s">
        <v>1331</v>
      </c>
      <c r="Y3918" s="1011" t="s">
        <v>1910</v>
      </c>
      <c r="AA3918" s="1011" t="s">
        <v>1911</v>
      </c>
      <c r="AB3918" s="1011" t="s">
        <v>140</v>
      </c>
    </row>
    <row r="3919" spans="1:28" x14ac:dyDescent="0.25">
      <c r="A3919" s="1011">
        <v>54239215</v>
      </c>
      <c r="B3919" s="1011" t="s">
        <v>2530</v>
      </c>
      <c r="C3919" s="1011" t="s">
        <v>1326</v>
      </c>
      <c r="D3919" s="1011" t="s">
        <v>1</v>
      </c>
      <c r="E3919" s="1011" t="s">
        <v>135</v>
      </c>
      <c r="F3919" s="1011" t="s">
        <v>38</v>
      </c>
      <c r="G3919" s="1011" t="s">
        <v>38</v>
      </c>
      <c r="H3919" s="1011" t="s">
        <v>95</v>
      </c>
      <c r="I3919" s="1011" t="s">
        <v>2531</v>
      </c>
      <c r="J3919" s="1011" t="s">
        <v>1669</v>
      </c>
      <c r="K3919" s="1011" t="s">
        <v>1329</v>
      </c>
      <c r="L3919" s="1011" t="s">
        <v>47</v>
      </c>
      <c r="M3919" s="1011" t="s">
        <v>198</v>
      </c>
      <c r="N3919" s="1011">
        <v>265.30009999999999</v>
      </c>
      <c r="O3919" s="1011">
        <v>172.3</v>
      </c>
      <c r="P3919" s="1011">
        <v>2906.12</v>
      </c>
      <c r="Q3919" s="1011">
        <v>9712.59</v>
      </c>
      <c r="R3919" s="1011">
        <v>-267.81840656000003</v>
      </c>
      <c r="S3919" s="1011">
        <v>3243.6094962900002</v>
      </c>
      <c r="T3919" s="1011">
        <v>-1.8406559999999999E-2</v>
      </c>
      <c r="U3919" s="1011">
        <v>0</v>
      </c>
      <c r="V3919" s="1011">
        <v>-267.8</v>
      </c>
      <c r="W3919" s="1011" t="s">
        <v>1670</v>
      </c>
      <c r="X3919" s="1011" t="s">
        <v>1331</v>
      </c>
      <c r="Y3919" s="1011" t="s">
        <v>2532</v>
      </c>
      <c r="Z3919" s="1011" t="s">
        <v>2533</v>
      </c>
      <c r="AA3919" s="1011" t="s">
        <v>1992</v>
      </c>
      <c r="AB3919" s="1011" t="s">
        <v>140</v>
      </c>
    </row>
    <row r="3920" spans="1:28" x14ac:dyDescent="0.25">
      <c r="A3920" s="1011">
        <v>14077846</v>
      </c>
      <c r="B3920" s="1011" t="s">
        <v>2078</v>
      </c>
      <c r="C3920" s="1011" t="s">
        <v>1326</v>
      </c>
      <c r="D3920" s="1011" t="s">
        <v>1</v>
      </c>
      <c r="E3920" s="1011" t="s">
        <v>135</v>
      </c>
      <c r="F3920" s="1011" t="s">
        <v>9</v>
      </c>
      <c r="G3920" s="1011" t="s">
        <v>9</v>
      </c>
      <c r="H3920" s="1011" t="s">
        <v>97</v>
      </c>
      <c r="I3920" s="1011" t="s">
        <v>2079</v>
      </c>
      <c r="J3920" s="1011" t="s">
        <v>1463</v>
      </c>
      <c r="K3920" s="1011" t="s">
        <v>1329</v>
      </c>
      <c r="L3920" s="1011" t="s">
        <v>47</v>
      </c>
      <c r="M3920" s="1011" t="s">
        <v>198</v>
      </c>
      <c r="N3920" s="1011">
        <v>197.1679</v>
      </c>
      <c r="O3920" s="1011">
        <v>132.5</v>
      </c>
      <c r="P3920" s="1011">
        <v>6090.43</v>
      </c>
      <c r="Q3920" s="1011">
        <v>6085.07</v>
      </c>
      <c r="R3920" s="1011">
        <v>793.23366124999995</v>
      </c>
      <c r="S3920" s="1011">
        <v>1116.7570795300001</v>
      </c>
      <c r="T3920" s="1011">
        <v>3.66125E-3</v>
      </c>
      <c r="U3920" s="1011">
        <v>0</v>
      </c>
      <c r="V3920" s="1011">
        <v>793.23</v>
      </c>
      <c r="W3920" s="1011" t="s">
        <v>1464</v>
      </c>
      <c r="X3920" s="1011" t="s">
        <v>1331</v>
      </c>
      <c r="Y3920" s="1011" t="s">
        <v>2080</v>
      </c>
      <c r="AA3920" s="1011" t="s">
        <v>2081</v>
      </c>
      <c r="AB3920" s="1011" t="s">
        <v>140</v>
      </c>
    </row>
    <row r="3921" spans="1:28" x14ac:dyDescent="0.25">
      <c r="A3921" s="1011">
        <v>23757669</v>
      </c>
      <c r="B3921" s="1011" t="s">
        <v>2144</v>
      </c>
      <c r="C3921" s="1011" t="s">
        <v>1326</v>
      </c>
      <c r="D3921" s="1011" t="s">
        <v>1</v>
      </c>
      <c r="E3921" s="1011" t="s">
        <v>135</v>
      </c>
      <c r="F3921" s="1011" t="s">
        <v>0</v>
      </c>
      <c r="G3921" s="1011" t="s">
        <v>0</v>
      </c>
      <c r="H3921" s="1011" t="s">
        <v>99</v>
      </c>
      <c r="I3921" s="1011" t="s">
        <v>1327</v>
      </c>
      <c r="J3921" s="1011" t="s">
        <v>1328</v>
      </c>
      <c r="K3921" s="1011" t="s">
        <v>1329</v>
      </c>
      <c r="L3921" s="1011" t="s">
        <v>47</v>
      </c>
      <c r="M3921" s="1011" t="s">
        <v>198</v>
      </c>
      <c r="N3921" s="1011">
        <v>129</v>
      </c>
      <c r="O3921" s="1011">
        <v>17</v>
      </c>
      <c r="P3921" s="1011">
        <v>1862</v>
      </c>
      <c r="Q3921" s="1011">
        <v>3184.45</v>
      </c>
      <c r="R3921" s="1011">
        <v>231.88</v>
      </c>
      <c r="S3921" s="1011">
        <v>341.43142064</v>
      </c>
      <c r="T3921" s="1011">
        <v>0</v>
      </c>
      <c r="U3921" s="1011">
        <v>0</v>
      </c>
      <c r="V3921" s="1011">
        <v>231.88</v>
      </c>
      <c r="W3921" s="1011" t="s">
        <v>1330</v>
      </c>
      <c r="X3921" s="1011" t="s">
        <v>1331</v>
      </c>
      <c r="Y3921" s="1011" t="s">
        <v>2145</v>
      </c>
      <c r="AA3921" s="1011" t="s">
        <v>2146</v>
      </c>
      <c r="AB3921" s="1011" t="s">
        <v>140</v>
      </c>
    </row>
    <row r="3922" spans="1:28" x14ac:dyDescent="0.25">
      <c r="A3922" s="1011">
        <v>14106363</v>
      </c>
      <c r="B3922" s="1011" t="s">
        <v>2208</v>
      </c>
      <c r="C3922" s="1011" t="s">
        <v>1326</v>
      </c>
      <c r="D3922" s="1011" t="s">
        <v>1</v>
      </c>
      <c r="E3922" s="1011" t="s">
        <v>135</v>
      </c>
      <c r="F3922" s="1011" t="s">
        <v>34</v>
      </c>
      <c r="G3922" s="1011" t="s">
        <v>34</v>
      </c>
      <c r="H3922" s="1011" t="s">
        <v>99</v>
      </c>
      <c r="I3922" s="1011" t="s">
        <v>1675</v>
      </c>
      <c r="J3922" s="1011" t="s">
        <v>1676</v>
      </c>
      <c r="K3922" s="1011" t="s">
        <v>1329</v>
      </c>
      <c r="L3922" s="1011" t="s">
        <v>47</v>
      </c>
      <c r="M3922" s="1011" t="s">
        <v>198</v>
      </c>
      <c r="N3922" s="1011">
        <v>930</v>
      </c>
      <c r="O3922" s="1011">
        <v>633</v>
      </c>
      <c r="P3922" s="1011">
        <v>19022</v>
      </c>
      <c r="Q3922" s="1011">
        <v>35971.85</v>
      </c>
      <c r="R3922" s="1011">
        <v>4412.4256006200003</v>
      </c>
      <c r="S3922" s="1011">
        <v>5216.6960474300004</v>
      </c>
      <c r="T3922" s="1011">
        <v>-0.13439938000000001</v>
      </c>
      <c r="U3922" s="1011">
        <v>0</v>
      </c>
      <c r="V3922" s="1011">
        <v>4412.5600000000004</v>
      </c>
      <c r="W3922" s="1011" t="s">
        <v>47</v>
      </c>
      <c r="X3922" s="1011" t="s">
        <v>1331</v>
      </c>
      <c r="Y3922" s="1011" t="s">
        <v>2209</v>
      </c>
      <c r="AA3922" s="1011" t="s">
        <v>2210</v>
      </c>
      <c r="AB3922" s="1011" t="s">
        <v>140</v>
      </c>
    </row>
    <row r="3923" spans="1:28" x14ac:dyDescent="0.25">
      <c r="A3923" s="1011">
        <v>33788845</v>
      </c>
      <c r="B3923" s="1011" t="s">
        <v>1461</v>
      </c>
      <c r="C3923" s="1011" t="s">
        <v>1326</v>
      </c>
      <c r="D3923" s="1011" t="s">
        <v>1</v>
      </c>
      <c r="E3923" s="1011" t="s">
        <v>135</v>
      </c>
      <c r="F3923" s="1011" t="s">
        <v>20</v>
      </c>
      <c r="G3923" s="1011" t="s">
        <v>20</v>
      </c>
      <c r="H3923" s="1011" t="s">
        <v>88</v>
      </c>
      <c r="I3923" s="1011" t="s">
        <v>1462</v>
      </c>
      <c r="J3923" s="1011" t="s">
        <v>1463</v>
      </c>
      <c r="K3923" s="1011" t="s">
        <v>1329</v>
      </c>
      <c r="L3923" s="1011" t="s">
        <v>47</v>
      </c>
      <c r="M3923" s="1011" t="s">
        <v>198</v>
      </c>
      <c r="N3923" s="1011">
        <v>247</v>
      </c>
      <c r="O3923" s="1011">
        <v>246</v>
      </c>
      <c r="P3923" s="1011">
        <v>2475</v>
      </c>
      <c r="Q3923" s="1011">
        <v>10782.62</v>
      </c>
      <c r="R3923" s="1011">
        <v>-588.04999999999995</v>
      </c>
      <c r="S3923" s="1011">
        <v>1503.18</v>
      </c>
      <c r="T3923" s="1011">
        <v>0</v>
      </c>
      <c r="U3923" s="1011">
        <v>0</v>
      </c>
      <c r="V3923" s="1011">
        <v>-588.04999999999995</v>
      </c>
      <c r="W3923" s="1011" t="s">
        <v>1464</v>
      </c>
      <c r="X3923" s="1011" t="s">
        <v>1331</v>
      </c>
      <c r="Y3923" s="1011" t="s">
        <v>1465</v>
      </c>
      <c r="AA3923" s="1011" t="s">
        <v>1466</v>
      </c>
      <c r="AB3923" s="1011" t="s">
        <v>140</v>
      </c>
    </row>
    <row r="3924" spans="1:28" x14ac:dyDescent="0.25">
      <c r="A3924" s="1011">
        <v>24106957</v>
      </c>
      <c r="B3924" s="1011" t="s">
        <v>1381</v>
      </c>
      <c r="C3924" s="1011" t="s">
        <v>1326</v>
      </c>
      <c r="D3924" s="1011" t="s">
        <v>1</v>
      </c>
      <c r="E3924" s="1011" t="s">
        <v>135</v>
      </c>
      <c r="F3924" s="1011" t="s">
        <v>15</v>
      </c>
      <c r="G3924" s="1011" t="s">
        <v>15</v>
      </c>
      <c r="H3924" s="1011" t="s">
        <v>530</v>
      </c>
      <c r="I3924" s="1011" t="s">
        <v>1382</v>
      </c>
      <c r="J3924" s="1011" t="s">
        <v>1383</v>
      </c>
      <c r="K3924" s="1011" t="s">
        <v>1329</v>
      </c>
      <c r="L3924" s="1011" t="s">
        <v>47</v>
      </c>
      <c r="M3924" s="1011" t="s">
        <v>198</v>
      </c>
      <c r="N3924" s="1011">
        <v>41</v>
      </c>
      <c r="O3924" s="1011">
        <v>33</v>
      </c>
      <c r="P3924" s="1011">
        <v>2982.87</v>
      </c>
      <c r="Q3924" s="1011">
        <v>7145.15</v>
      </c>
      <c r="R3924" s="1011">
        <v>714.31</v>
      </c>
      <c r="S3924" s="1011">
        <v>743.61143808999998</v>
      </c>
      <c r="T3924" s="1011">
        <v>0</v>
      </c>
      <c r="U3924" s="1011">
        <v>0</v>
      </c>
      <c r="V3924" s="1011">
        <v>714.31</v>
      </c>
      <c r="W3924" s="1011" t="s">
        <v>1384</v>
      </c>
      <c r="X3924" s="1011" t="s">
        <v>1331</v>
      </c>
      <c r="Y3924" s="1011" t="s">
        <v>1385</v>
      </c>
      <c r="AA3924" s="1011" t="s">
        <v>1386</v>
      </c>
      <c r="AB3924" s="1011" t="s">
        <v>140</v>
      </c>
    </row>
    <row r="3925" spans="1:28" x14ac:dyDescent="0.25">
      <c r="A3925" s="1011">
        <v>54253646</v>
      </c>
      <c r="B3925" s="1011" t="s">
        <v>1745</v>
      </c>
      <c r="C3925" s="1011" t="s">
        <v>1326</v>
      </c>
      <c r="D3925" s="1011" t="s">
        <v>1</v>
      </c>
      <c r="E3925" s="1011" t="s">
        <v>135</v>
      </c>
      <c r="F3925" s="1011" t="s">
        <v>6</v>
      </c>
      <c r="G3925" s="1011" t="s">
        <v>6</v>
      </c>
      <c r="H3925" s="1011" t="s">
        <v>530</v>
      </c>
      <c r="I3925" s="1011" t="s">
        <v>1746</v>
      </c>
      <c r="J3925" s="1011" t="s">
        <v>1405</v>
      </c>
      <c r="K3925" s="1011" t="s">
        <v>1329</v>
      </c>
      <c r="L3925" s="1011" t="s">
        <v>47</v>
      </c>
      <c r="M3925" s="1011" t="s">
        <v>198</v>
      </c>
      <c r="N3925" s="1011">
        <v>10</v>
      </c>
      <c r="O3925" s="1011">
        <v>8</v>
      </c>
      <c r="P3925" s="1011">
        <v>806.1</v>
      </c>
      <c r="Q3925" s="1011">
        <v>1744.25</v>
      </c>
      <c r="R3925" s="1011">
        <v>138.94</v>
      </c>
      <c r="S3925" s="1011">
        <v>186.80787244999999</v>
      </c>
      <c r="T3925" s="1011">
        <v>0</v>
      </c>
      <c r="U3925" s="1011">
        <v>0</v>
      </c>
      <c r="V3925" s="1011">
        <v>138.94</v>
      </c>
      <c r="W3925" s="1011" t="s">
        <v>1406</v>
      </c>
      <c r="X3925" s="1011" t="s">
        <v>1331</v>
      </c>
      <c r="Y3925" s="1011" t="s">
        <v>1747</v>
      </c>
      <c r="Z3925" s="1011" t="s">
        <v>1748</v>
      </c>
      <c r="AA3925" s="1011" t="s">
        <v>1749</v>
      </c>
      <c r="AB3925" s="1011" t="s">
        <v>140</v>
      </c>
    </row>
    <row r="3926" spans="1:28" x14ac:dyDescent="0.25">
      <c r="A3926" s="1011">
        <v>14089023</v>
      </c>
      <c r="B3926" s="1011" t="s">
        <v>2534</v>
      </c>
      <c r="C3926" s="1011" t="s">
        <v>1326</v>
      </c>
      <c r="D3926" s="1011" t="s">
        <v>1</v>
      </c>
      <c r="E3926" s="1011" t="s">
        <v>135</v>
      </c>
      <c r="F3926" s="1011" t="s">
        <v>36</v>
      </c>
      <c r="G3926" s="1011" t="s">
        <v>36</v>
      </c>
      <c r="H3926" s="1011" t="s">
        <v>97</v>
      </c>
      <c r="I3926" s="1011" t="s">
        <v>2535</v>
      </c>
      <c r="J3926" s="1011" t="s">
        <v>1396</v>
      </c>
      <c r="K3926" s="1011" t="s">
        <v>1329</v>
      </c>
      <c r="L3926" s="1011" t="s">
        <v>47</v>
      </c>
      <c r="M3926" s="1011" t="s">
        <v>198</v>
      </c>
      <c r="N3926" s="1011">
        <v>128</v>
      </c>
      <c r="O3926" s="1011">
        <v>80</v>
      </c>
      <c r="P3926" s="1011">
        <v>4905.3999999999996</v>
      </c>
      <c r="Q3926" s="1011">
        <v>2949.1</v>
      </c>
      <c r="R3926" s="1011">
        <v>-1.72</v>
      </c>
      <c r="S3926" s="1011">
        <v>527.55190033999997</v>
      </c>
      <c r="T3926" s="1011">
        <v>0</v>
      </c>
      <c r="U3926" s="1011">
        <v>0</v>
      </c>
      <c r="V3926" s="1011">
        <v>-1.72</v>
      </c>
      <c r="W3926" s="1011" t="s">
        <v>1397</v>
      </c>
      <c r="X3926" s="1011" t="s">
        <v>1331</v>
      </c>
      <c r="Y3926" s="1011" t="s">
        <v>2536</v>
      </c>
      <c r="AA3926" s="1011" t="s">
        <v>2537</v>
      </c>
      <c r="AB3926" s="1011" t="s">
        <v>140</v>
      </c>
    </row>
    <row r="3927" spans="1:28" x14ac:dyDescent="0.25">
      <c r="A3927" s="1011">
        <v>74237348</v>
      </c>
      <c r="B3927" s="1011" t="s">
        <v>1765</v>
      </c>
      <c r="C3927" s="1011" t="s">
        <v>1326</v>
      </c>
      <c r="D3927" s="1011" t="s">
        <v>1</v>
      </c>
      <c r="E3927" s="1011" t="s">
        <v>135</v>
      </c>
      <c r="F3927" s="1011" t="s">
        <v>69</v>
      </c>
      <c r="G3927" s="1011" t="s">
        <v>69</v>
      </c>
      <c r="H3927" s="1011" t="s">
        <v>530</v>
      </c>
      <c r="I3927" s="1011" t="s">
        <v>1766</v>
      </c>
      <c r="J3927" s="1011" t="s">
        <v>1767</v>
      </c>
      <c r="K3927" s="1011" t="s">
        <v>1329</v>
      </c>
      <c r="L3927" s="1011" t="s">
        <v>47</v>
      </c>
      <c r="M3927" s="1011" t="s">
        <v>198</v>
      </c>
      <c r="N3927" s="1011">
        <v>138</v>
      </c>
      <c r="O3927" s="1011">
        <v>28</v>
      </c>
      <c r="P3927" s="1011">
        <v>3717.46</v>
      </c>
      <c r="Q3927" s="1011">
        <v>10812.67</v>
      </c>
      <c r="R3927" s="1011">
        <v>1255.58</v>
      </c>
      <c r="S3927" s="1011">
        <v>976.60509463999995</v>
      </c>
      <c r="T3927" s="1011">
        <v>0</v>
      </c>
      <c r="U3927" s="1011">
        <v>0</v>
      </c>
      <c r="V3927" s="1011">
        <v>1255.58</v>
      </c>
      <c r="W3927" s="1011" t="s">
        <v>1768</v>
      </c>
      <c r="X3927" s="1011" t="s">
        <v>1331</v>
      </c>
      <c r="Y3927" s="1011" t="s">
        <v>1769</v>
      </c>
      <c r="AA3927" s="1011" t="s">
        <v>1770</v>
      </c>
      <c r="AB3927" s="1011" t="s">
        <v>140</v>
      </c>
    </row>
    <row r="3928" spans="1:28" x14ac:dyDescent="0.25">
      <c r="A3928" s="1011">
        <v>64034705</v>
      </c>
      <c r="B3928" s="1011" t="s">
        <v>2467</v>
      </c>
      <c r="C3928" s="1011" t="s">
        <v>1326</v>
      </c>
      <c r="D3928" s="1011" t="s">
        <v>1</v>
      </c>
      <c r="E3928" s="1011" t="s">
        <v>135</v>
      </c>
      <c r="F3928" s="1011" t="s">
        <v>34</v>
      </c>
      <c r="G3928" s="1011" t="s">
        <v>34</v>
      </c>
      <c r="H3928" s="1011" t="s">
        <v>91</v>
      </c>
      <c r="I3928" s="1011" t="s">
        <v>2468</v>
      </c>
      <c r="J3928" s="1011" t="s">
        <v>1371</v>
      </c>
      <c r="K3928" s="1011" t="s">
        <v>1329</v>
      </c>
      <c r="L3928" s="1011" t="s">
        <v>47</v>
      </c>
      <c r="M3928" s="1011" t="s">
        <v>198</v>
      </c>
      <c r="N3928" s="1011">
        <v>95</v>
      </c>
      <c r="O3928" s="1011">
        <v>66</v>
      </c>
      <c r="P3928" s="1011">
        <v>4253.25</v>
      </c>
      <c r="Q3928" s="1011">
        <v>6997.88</v>
      </c>
      <c r="R3928" s="1011">
        <v>1114.65000156</v>
      </c>
      <c r="S3928" s="1011">
        <v>330.10353038</v>
      </c>
      <c r="T3928" s="1011">
        <v>1.5600000000000001E-6</v>
      </c>
      <c r="U3928" s="1011">
        <v>0</v>
      </c>
      <c r="V3928" s="1011">
        <v>1114.6500000000001</v>
      </c>
      <c r="W3928" s="1011" t="s">
        <v>1372</v>
      </c>
      <c r="X3928" s="1011" t="s">
        <v>1331</v>
      </c>
      <c r="Y3928" s="1011" t="s">
        <v>2469</v>
      </c>
      <c r="AA3928" s="1011" t="s">
        <v>2470</v>
      </c>
      <c r="AB3928" s="1011" t="s">
        <v>140</v>
      </c>
    </row>
    <row r="3929" spans="1:28" x14ac:dyDescent="0.25">
      <c r="A3929" s="1011">
        <v>24223216</v>
      </c>
      <c r="B3929" s="1011" t="s">
        <v>2523</v>
      </c>
      <c r="C3929" s="1011" t="s">
        <v>1326</v>
      </c>
      <c r="D3929" s="1011" t="s">
        <v>1</v>
      </c>
      <c r="E3929" s="1011" t="s">
        <v>135</v>
      </c>
      <c r="F3929" s="1011" t="s">
        <v>34</v>
      </c>
      <c r="G3929" s="1011" t="s">
        <v>34</v>
      </c>
      <c r="H3929" s="1011" t="s">
        <v>95</v>
      </c>
      <c r="I3929" s="1011" t="s">
        <v>2113</v>
      </c>
      <c r="J3929" s="1011" t="s">
        <v>2114</v>
      </c>
      <c r="K3929" s="1011" t="s">
        <v>1329</v>
      </c>
      <c r="L3929" s="1011" t="s">
        <v>47</v>
      </c>
      <c r="M3929" s="1011" t="s">
        <v>198</v>
      </c>
      <c r="N3929" s="1011">
        <v>116.2</v>
      </c>
      <c r="O3929" s="1011">
        <v>103.1</v>
      </c>
      <c r="P3929" s="1011">
        <v>1234.75</v>
      </c>
      <c r="Q3929" s="1011">
        <v>3509.24</v>
      </c>
      <c r="R3929" s="1011">
        <v>-251.00268926999999</v>
      </c>
      <c r="S3929" s="1011">
        <v>1593.4242624399999</v>
      </c>
      <c r="T3929" s="1011">
        <v>0.47731073000000002</v>
      </c>
      <c r="U3929" s="1011">
        <v>0</v>
      </c>
      <c r="V3929" s="1011">
        <v>-251.48</v>
      </c>
      <c r="W3929" s="1011" t="s">
        <v>2115</v>
      </c>
      <c r="X3929" s="1011" t="s">
        <v>1331</v>
      </c>
      <c r="Y3929" s="1011" t="s">
        <v>2524</v>
      </c>
      <c r="AA3929" s="1011" t="s">
        <v>2525</v>
      </c>
      <c r="AB3929" s="1011" t="s">
        <v>140</v>
      </c>
    </row>
    <row r="3930" spans="1:28" x14ac:dyDescent="0.25">
      <c r="A3930" s="1011">
        <v>3753498</v>
      </c>
      <c r="B3930" s="1011" t="s">
        <v>2543</v>
      </c>
      <c r="C3930" s="1011" t="s">
        <v>1326</v>
      </c>
      <c r="D3930" s="1011" t="s">
        <v>1</v>
      </c>
      <c r="E3930" s="1011" t="s">
        <v>135</v>
      </c>
      <c r="F3930" s="1011" t="s">
        <v>6</v>
      </c>
      <c r="G3930" s="1011" t="s">
        <v>6</v>
      </c>
      <c r="H3930" s="1011" t="s">
        <v>100</v>
      </c>
      <c r="I3930" s="1011" t="s">
        <v>2544</v>
      </c>
      <c r="J3930" s="1011" t="s">
        <v>1868</v>
      </c>
      <c r="K3930" s="1011" t="s">
        <v>1329</v>
      </c>
      <c r="L3930" s="1011" t="s">
        <v>47</v>
      </c>
      <c r="M3930" s="1011" t="s">
        <v>198</v>
      </c>
      <c r="N3930" s="1011">
        <v>54.25</v>
      </c>
      <c r="O3930" s="1011">
        <v>54.25</v>
      </c>
      <c r="P3930" s="1011">
        <v>775</v>
      </c>
      <c r="Q3930" s="1011">
        <v>2936.86</v>
      </c>
      <c r="R3930" s="1011">
        <v>832.58</v>
      </c>
      <c r="S3930" s="1011">
        <v>313.09955066999999</v>
      </c>
      <c r="T3930" s="1011">
        <v>0</v>
      </c>
      <c r="U3930" s="1011">
        <v>0</v>
      </c>
      <c r="V3930" s="1011">
        <v>832.58</v>
      </c>
      <c r="W3930" s="1011" t="s">
        <v>1869</v>
      </c>
      <c r="X3930" s="1011" t="s">
        <v>1331</v>
      </c>
      <c r="Y3930" s="1011" t="s">
        <v>2545</v>
      </c>
      <c r="AA3930" s="1011" t="s">
        <v>2546</v>
      </c>
      <c r="AB3930" s="1011" t="s">
        <v>140</v>
      </c>
    </row>
    <row r="3931" spans="1:28" x14ac:dyDescent="0.25">
      <c r="A3931" s="1011">
        <v>43941970</v>
      </c>
      <c r="B3931" s="1011" t="s">
        <v>1789</v>
      </c>
      <c r="C3931" s="1011" t="s">
        <v>1326</v>
      </c>
      <c r="D3931" s="1011" t="s">
        <v>1</v>
      </c>
      <c r="E3931" s="1011" t="s">
        <v>135</v>
      </c>
      <c r="F3931" s="1011" t="s">
        <v>38</v>
      </c>
      <c r="G3931" s="1011" t="s">
        <v>38</v>
      </c>
      <c r="H3931" s="1011" t="s">
        <v>92</v>
      </c>
      <c r="I3931" s="1011" t="s">
        <v>1579</v>
      </c>
      <c r="J3931" s="1011" t="s">
        <v>1396</v>
      </c>
      <c r="K3931" s="1011" t="s">
        <v>1329</v>
      </c>
      <c r="L3931" s="1011" t="s">
        <v>47</v>
      </c>
      <c r="M3931" s="1011" t="s">
        <v>198</v>
      </c>
      <c r="N3931" s="1011">
        <v>137</v>
      </c>
      <c r="O3931" s="1011">
        <v>137</v>
      </c>
      <c r="P3931" s="1011">
        <v>4726</v>
      </c>
      <c r="Q3931" s="1011">
        <v>2726.92</v>
      </c>
      <c r="R3931" s="1011">
        <v>-71.62</v>
      </c>
      <c r="S3931" s="1011">
        <v>448.42734762999999</v>
      </c>
      <c r="T3931" s="1011">
        <v>0</v>
      </c>
      <c r="U3931" s="1011">
        <v>0</v>
      </c>
      <c r="V3931" s="1011">
        <v>-71.62</v>
      </c>
      <c r="W3931" s="1011" t="s">
        <v>1397</v>
      </c>
      <c r="X3931" s="1011" t="s">
        <v>1331</v>
      </c>
      <c r="Y3931" s="1011" t="s">
        <v>1790</v>
      </c>
      <c r="AA3931" s="1011" t="s">
        <v>1791</v>
      </c>
      <c r="AB3931" s="1011" t="s">
        <v>140</v>
      </c>
    </row>
    <row r="3932" spans="1:28" x14ac:dyDescent="0.25">
      <c r="A3932" s="1011">
        <v>93772242</v>
      </c>
      <c r="B3932" s="1011" t="s">
        <v>1578</v>
      </c>
      <c r="C3932" s="1011" t="s">
        <v>1326</v>
      </c>
      <c r="D3932" s="1011" t="s">
        <v>1</v>
      </c>
      <c r="E3932" s="1011" t="s">
        <v>135</v>
      </c>
      <c r="F3932" s="1011" t="s">
        <v>20</v>
      </c>
      <c r="G3932" s="1011" t="s">
        <v>20</v>
      </c>
      <c r="H3932" s="1011" t="s">
        <v>100</v>
      </c>
      <c r="I3932" s="1011" t="s">
        <v>1579</v>
      </c>
      <c r="J3932" s="1011" t="s">
        <v>1396</v>
      </c>
      <c r="K3932" s="1011" t="s">
        <v>1329</v>
      </c>
      <c r="L3932" s="1011" t="s">
        <v>47</v>
      </c>
      <c r="M3932" s="1011" t="s">
        <v>198</v>
      </c>
      <c r="N3932" s="1011">
        <v>180</v>
      </c>
      <c r="O3932" s="1011">
        <v>123</v>
      </c>
      <c r="P3932" s="1011">
        <v>4210.07</v>
      </c>
      <c r="Q3932" s="1011">
        <v>12385.64</v>
      </c>
      <c r="R3932" s="1011">
        <v>1610.17</v>
      </c>
      <c r="S3932" s="1011">
        <v>663.65673552999999</v>
      </c>
      <c r="T3932" s="1011">
        <v>0</v>
      </c>
      <c r="U3932" s="1011">
        <v>0</v>
      </c>
      <c r="V3932" s="1011">
        <v>1610.17</v>
      </c>
      <c r="W3932" s="1011" t="s">
        <v>1397</v>
      </c>
      <c r="X3932" s="1011" t="s">
        <v>1331</v>
      </c>
      <c r="Y3932" s="1011" t="s">
        <v>1580</v>
      </c>
      <c r="AA3932" s="1011" t="s">
        <v>1581</v>
      </c>
      <c r="AB3932" s="1011" t="s">
        <v>140</v>
      </c>
    </row>
    <row r="3933" spans="1:28" x14ac:dyDescent="0.25">
      <c r="A3933" s="1011">
        <v>74072976</v>
      </c>
      <c r="B3933" s="1011" t="s">
        <v>2187</v>
      </c>
      <c r="C3933" s="1011" t="s">
        <v>1326</v>
      </c>
      <c r="D3933" s="1011" t="s">
        <v>1</v>
      </c>
      <c r="E3933" s="1011" t="s">
        <v>135</v>
      </c>
      <c r="F3933" s="1011" t="s">
        <v>34</v>
      </c>
      <c r="G3933" s="1011" t="s">
        <v>34</v>
      </c>
      <c r="H3933" s="1011" t="s">
        <v>93</v>
      </c>
      <c r="I3933" s="1011" t="s">
        <v>2188</v>
      </c>
      <c r="J3933" s="1011" t="s">
        <v>1328</v>
      </c>
      <c r="K3933" s="1011" t="s">
        <v>1329</v>
      </c>
      <c r="L3933" s="1011" t="s">
        <v>47</v>
      </c>
      <c r="M3933" s="1011" t="s">
        <v>198</v>
      </c>
      <c r="N3933" s="1011">
        <v>179.58330000000001</v>
      </c>
      <c r="O3933" s="1011">
        <v>140.58330000000001</v>
      </c>
      <c r="P3933" s="1011">
        <v>2539.0300000000002</v>
      </c>
      <c r="Q3933" s="1011">
        <v>6716.95</v>
      </c>
      <c r="R3933" s="1011">
        <v>706.84</v>
      </c>
      <c r="S3933" s="1011">
        <v>796.91654518999997</v>
      </c>
      <c r="T3933" s="1011">
        <v>0</v>
      </c>
      <c r="U3933" s="1011">
        <v>0</v>
      </c>
      <c r="V3933" s="1011">
        <v>706.84</v>
      </c>
      <c r="W3933" s="1011" t="s">
        <v>1330</v>
      </c>
      <c r="X3933" s="1011" t="s">
        <v>1331</v>
      </c>
      <c r="Y3933" s="1011" t="s">
        <v>2189</v>
      </c>
      <c r="AA3933" s="1011" t="s">
        <v>2190</v>
      </c>
      <c r="AB3933" s="1011" t="s">
        <v>140</v>
      </c>
    </row>
    <row r="3934" spans="1:28" x14ac:dyDescent="0.25">
      <c r="A3934" s="1011">
        <v>13789250</v>
      </c>
      <c r="B3934" s="1011" t="s">
        <v>1375</v>
      </c>
      <c r="C3934" s="1011" t="s">
        <v>1326</v>
      </c>
      <c r="D3934" s="1011" t="s">
        <v>1</v>
      </c>
      <c r="E3934" s="1011" t="s">
        <v>135</v>
      </c>
      <c r="F3934" s="1011" t="s">
        <v>6</v>
      </c>
      <c r="G3934" s="1011" t="s">
        <v>6</v>
      </c>
      <c r="H3934" s="1011" t="s">
        <v>94</v>
      </c>
      <c r="I3934" s="1011" t="s">
        <v>1376</v>
      </c>
      <c r="J3934" s="1011" t="s">
        <v>1377</v>
      </c>
      <c r="K3934" s="1011" t="s">
        <v>1329</v>
      </c>
      <c r="L3934" s="1011" t="s">
        <v>47</v>
      </c>
      <c r="M3934" s="1011" t="s">
        <v>198</v>
      </c>
      <c r="N3934" s="1011">
        <v>727.25</v>
      </c>
      <c r="O3934" s="1011">
        <v>691.25</v>
      </c>
      <c r="P3934" s="1011">
        <v>23975.25</v>
      </c>
      <c r="Q3934" s="1011">
        <v>17972.43</v>
      </c>
      <c r="R3934" s="1011">
        <v>3224.73</v>
      </c>
      <c r="S3934" s="1011">
        <v>2191.1031598899999</v>
      </c>
      <c r="T3934" s="1011">
        <v>0</v>
      </c>
      <c r="U3934" s="1011">
        <v>0</v>
      </c>
      <c r="V3934" s="1011">
        <v>3224.73</v>
      </c>
      <c r="W3934" s="1011" t="s">
        <v>1378</v>
      </c>
      <c r="X3934" s="1011" t="s">
        <v>1331</v>
      </c>
      <c r="Y3934" s="1011" t="s">
        <v>1379</v>
      </c>
      <c r="AA3934" s="1011" t="s">
        <v>1380</v>
      </c>
      <c r="AB3934" s="1011" t="s">
        <v>140</v>
      </c>
    </row>
    <row r="3935" spans="1:28" x14ac:dyDescent="0.25">
      <c r="A3935" s="1011">
        <v>23756356</v>
      </c>
      <c r="B3935" s="1011" t="s">
        <v>2402</v>
      </c>
      <c r="C3935" s="1011" t="s">
        <v>1326</v>
      </c>
      <c r="D3935" s="1011" t="s">
        <v>1</v>
      </c>
      <c r="E3935" s="1011" t="s">
        <v>135</v>
      </c>
      <c r="F3935" s="1011" t="s">
        <v>11</v>
      </c>
      <c r="G3935" s="1011" t="s">
        <v>11</v>
      </c>
      <c r="H3935" s="1011" t="s">
        <v>90</v>
      </c>
      <c r="I3935" s="1011" t="s">
        <v>1498</v>
      </c>
      <c r="J3935" s="1011" t="s">
        <v>1499</v>
      </c>
      <c r="K3935" s="1011" t="s">
        <v>1329</v>
      </c>
      <c r="L3935" s="1011" t="s">
        <v>47</v>
      </c>
      <c r="M3935" s="1011" t="s">
        <v>198</v>
      </c>
      <c r="N3935" s="1011">
        <v>115</v>
      </c>
      <c r="O3935" s="1011">
        <v>80</v>
      </c>
      <c r="P3935" s="1011">
        <v>1646.32</v>
      </c>
      <c r="Q3935" s="1011">
        <v>6170.08</v>
      </c>
      <c r="R3935" s="1011">
        <v>1563.16</v>
      </c>
      <c r="S3935" s="1011">
        <v>476.30939188999997</v>
      </c>
      <c r="T3935" s="1011">
        <v>0</v>
      </c>
      <c r="U3935" s="1011">
        <v>0</v>
      </c>
      <c r="V3935" s="1011">
        <v>1563.16</v>
      </c>
      <c r="W3935" s="1011" t="s">
        <v>1361</v>
      </c>
      <c r="X3935" s="1011" t="s">
        <v>1331</v>
      </c>
      <c r="Y3935" s="1011" t="s">
        <v>2403</v>
      </c>
      <c r="AA3935" s="1011" t="s">
        <v>2404</v>
      </c>
      <c r="AB3935" s="1011" t="s">
        <v>140</v>
      </c>
    </row>
    <row r="3936" spans="1:28" x14ac:dyDescent="0.25">
      <c r="A3936" s="1011">
        <v>84218171</v>
      </c>
      <c r="B3936" s="1011" t="s">
        <v>2388</v>
      </c>
      <c r="C3936" s="1011" t="s">
        <v>1326</v>
      </c>
      <c r="D3936" s="1011" t="s">
        <v>113</v>
      </c>
      <c r="E3936" s="1011" t="s">
        <v>135</v>
      </c>
      <c r="F3936" s="1011" t="s">
        <v>267</v>
      </c>
      <c r="G3936" s="1011" t="s">
        <v>1687</v>
      </c>
      <c r="H3936" s="1011" t="s">
        <v>98</v>
      </c>
      <c r="I3936" s="1011" t="s">
        <v>2389</v>
      </c>
      <c r="J3936" s="1011" t="s">
        <v>1817</v>
      </c>
      <c r="K3936" s="1011" t="s">
        <v>1329</v>
      </c>
      <c r="L3936" s="1011" t="s">
        <v>47</v>
      </c>
      <c r="M3936" s="1011" t="s">
        <v>198</v>
      </c>
      <c r="N3936" s="1011">
        <v>292.05509999999998</v>
      </c>
      <c r="O3936" s="1011">
        <v>178.05510000000001</v>
      </c>
      <c r="P3936" s="1011">
        <v>6257.23</v>
      </c>
      <c r="Q3936" s="1011">
        <v>8855.85</v>
      </c>
      <c r="R3936" s="1011">
        <v>1170.6300000000001</v>
      </c>
      <c r="S3936" s="1011">
        <v>1424.79116333</v>
      </c>
      <c r="T3936" s="1011">
        <v>0</v>
      </c>
      <c r="U3936" s="1011">
        <v>0</v>
      </c>
      <c r="V3936" s="1011">
        <v>1170.6300000000001</v>
      </c>
      <c r="W3936" s="1011" t="s">
        <v>1818</v>
      </c>
      <c r="X3936" s="1011" t="s">
        <v>1331</v>
      </c>
      <c r="Y3936" s="1011" t="s">
        <v>2390</v>
      </c>
      <c r="AA3936" s="1011" t="s">
        <v>2391</v>
      </c>
      <c r="AB3936" s="1011" t="s">
        <v>140</v>
      </c>
    </row>
    <row r="3937" spans="1:28" x14ac:dyDescent="0.25">
      <c r="A3937" s="1011">
        <v>73757874</v>
      </c>
      <c r="B3937" s="1011" t="s">
        <v>2244</v>
      </c>
      <c r="C3937" s="1011" t="s">
        <v>1326</v>
      </c>
      <c r="D3937" s="1011" t="s">
        <v>1</v>
      </c>
      <c r="E3937" s="1011" t="s">
        <v>135</v>
      </c>
      <c r="F3937" s="1011" t="s">
        <v>6</v>
      </c>
      <c r="G3937" s="1011" t="s">
        <v>6</v>
      </c>
      <c r="H3937" s="1011" t="s">
        <v>92</v>
      </c>
      <c r="I3937" s="1011" t="s">
        <v>1515</v>
      </c>
      <c r="J3937" s="1011" t="s">
        <v>1516</v>
      </c>
      <c r="K3937" s="1011" t="s">
        <v>1329</v>
      </c>
      <c r="L3937" s="1011" t="s">
        <v>47</v>
      </c>
      <c r="M3937" s="1011" t="s">
        <v>198</v>
      </c>
      <c r="N3937" s="1011">
        <v>101</v>
      </c>
      <c r="O3937" s="1011">
        <v>101</v>
      </c>
      <c r="P3937" s="1011">
        <v>3500</v>
      </c>
      <c r="Q3937" s="1011">
        <v>2121.85</v>
      </c>
      <c r="R3937" s="1011">
        <v>73.2</v>
      </c>
      <c r="S3937" s="1011">
        <v>287.30616743000002</v>
      </c>
      <c r="T3937" s="1011">
        <v>0</v>
      </c>
      <c r="U3937" s="1011">
        <v>0</v>
      </c>
      <c r="V3937" s="1011">
        <v>73.2</v>
      </c>
      <c r="W3937" s="1011" t="s">
        <v>2245</v>
      </c>
      <c r="X3937" s="1011" t="s">
        <v>1331</v>
      </c>
      <c r="Y3937" s="1011" t="s">
        <v>2246</v>
      </c>
      <c r="AA3937" s="1011" t="s">
        <v>2247</v>
      </c>
      <c r="AB3937" s="1011" t="s">
        <v>140</v>
      </c>
    </row>
    <row r="3938" spans="1:28" x14ac:dyDescent="0.25">
      <c r="A3938" s="1011">
        <v>34148098</v>
      </c>
      <c r="B3938" s="1011" t="s">
        <v>1393</v>
      </c>
      <c r="C3938" s="1011" t="s">
        <v>1326</v>
      </c>
      <c r="D3938" s="1011" t="s">
        <v>113</v>
      </c>
      <c r="E3938" s="1011" t="s">
        <v>135</v>
      </c>
      <c r="F3938" s="1011" t="s">
        <v>6</v>
      </c>
      <c r="G3938" s="1011" t="s">
        <v>6</v>
      </c>
      <c r="H3938" s="1011" t="s">
        <v>99</v>
      </c>
      <c r="I3938" s="1011" t="s">
        <v>1395</v>
      </c>
      <c r="J3938" s="1011" t="s">
        <v>1396</v>
      </c>
      <c r="K3938" s="1011" t="s">
        <v>1329</v>
      </c>
      <c r="L3938" s="1011" t="s">
        <v>47</v>
      </c>
      <c r="M3938" s="1011" t="s">
        <v>198</v>
      </c>
      <c r="N3938" s="1011">
        <v>432</v>
      </c>
      <c r="O3938" s="1011">
        <v>104</v>
      </c>
      <c r="P3938" s="1011">
        <v>8568</v>
      </c>
      <c r="Q3938" s="1011">
        <v>16554.810000000001</v>
      </c>
      <c r="R3938" s="1011">
        <v>616.83000000000004</v>
      </c>
      <c r="S3938" s="1011">
        <v>2368.4943274100001</v>
      </c>
      <c r="T3938" s="1011">
        <v>1687</v>
      </c>
      <c r="U3938" s="1011">
        <v>675.96</v>
      </c>
      <c r="V3938" s="1011">
        <v>1282.31</v>
      </c>
      <c r="W3938" s="1011" t="s">
        <v>1397</v>
      </c>
      <c r="X3938" s="1011" t="s">
        <v>1331</v>
      </c>
      <c r="Y3938" s="1011" t="s">
        <v>1398</v>
      </c>
      <c r="AA3938" s="1011" t="s">
        <v>1399</v>
      </c>
      <c r="AB3938" s="1011" t="s">
        <v>140</v>
      </c>
    </row>
    <row r="3939" spans="1:28" x14ac:dyDescent="0.25">
      <c r="A3939" s="1011">
        <v>4053286</v>
      </c>
      <c r="B3939" s="1011" t="s">
        <v>2226</v>
      </c>
      <c r="C3939" s="1011" t="s">
        <v>1326</v>
      </c>
      <c r="D3939" s="1011" t="s">
        <v>1</v>
      </c>
      <c r="E3939" s="1011" t="s">
        <v>135</v>
      </c>
      <c r="F3939" s="1011" t="s">
        <v>34</v>
      </c>
      <c r="G3939" s="1011" t="s">
        <v>34</v>
      </c>
      <c r="H3939" s="1011" t="s">
        <v>95</v>
      </c>
      <c r="I3939" s="1011" t="s">
        <v>2227</v>
      </c>
      <c r="J3939" s="1011" t="s">
        <v>1550</v>
      </c>
      <c r="K3939" s="1011" t="s">
        <v>1329</v>
      </c>
      <c r="L3939" s="1011" t="s">
        <v>47</v>
      </c>
      <c r="M3939" s="1011" t="s">
        <v>198</v>
      </c>
      <c r="N3939" s="1011">
        <v>64.2</v>
      </c>
      <c r="O3939" s="1011">
        <v>59.2</v>
      </c>
      <c r="P3939" s="1011">
        <v>797.23</v>
      </c>
      <c r="Q3939" s="1011">
        <v>2400.6</v>
      </c>
      <c r="R3939" s="1011">
        <v>-362.51335204999998</v>
      </c>
      <c r="S3939" s="1011">
        <v>1468.5161680799999</v>
      </c>
      <c r="T3939" s="1011">
        <v>-1.3352050000000001E-2</v>
      </c>
      <c r="U3939" s="1011">
        <v>0</v>
      </c>
      <c r="V3939" s="1011">
        <v>-362.5</v>
      </c>
      <c r="W3939" s="1011" t="s">
        <v>1361</v>
      </c>
      <c r="X3939" s="1011" t="s">
        <v>1331</v>
      </c>
      <c r="Y3939" s="1011" t="s">
        <v>2228</v>
      </c>
      <c r="AA3939" s="1011" t="s">
        <v>2229</v>
      </c>
      <c r="AB3939" s="1011" t="s">
        <v>140</v>
      </c>
    </row>
    <row r="3940" spans="1:28" x14ac:dyDescent="0.25">
      <c r="A3940" s="1011">
        <v>54253646</v>
      </c>
      <c r="B3940" s="1011" t="s">
        <v>1745</v>
      </c>
      <c r="C3940" s="1011" t="s">
        <v>1326</v>
      </c>
      <c r="D3940" s="1011" t="s">
        <v>1</v>
      </c>
      <c r="E3940" s="1011" t="s">
        <v>135</v>
      </c>
      <c r="F3940" s="1011" t="s">
        <v>6</v>
      </c>
      <c r="G3940" s="1011" t="s">
        <v>6</v>
      </c>
      <c r="H3940" s="1011" t="s">
        <v>90</v>
      </c>
      <c r="I3940" s="1011" t="s">
        <v>1746</v>
      </c>
      <c r="J3940" s="1011" t="s">
        <v>1405</v>
      </c>
      <c r="K3940" s="1011" t="s">
        <v>1329</v>
      </c>
      <c r="L3940" s="1011" t="s">
        <v>47</v>
      </c>
      <c r="M3940" s="1011" t="s">
        <v>198</v>
      </c>
      <c r="N3940" s="1011">
        <v>105</v>
      </c>
      <c r="O3940" s="1011">
        <v>104</v>
      </c>
      <c r="P3940" s="1011">
        <v>2629.61</v>
      </c>
      <c r="Q3940" s="1011">
        <v>5115.87</v>
      </c>
      <c r="R3940" s="1011">
        <v>612.01</v>
      </c>
      <c r="S3940" s="1011">
        <v>606.41727377999996</v>
      </c>
      <c r="T3940" s="1011">
        <v>0</v>
      </c>
      <c r="U3940" s="1011">
        <v>0</v>
      </c>
      <c r="V3940" s="1011">
        <v>612.01</v>
      </c>
      <c r="W3940" s="1011" t="s">
        <v>1406</v>
      </c>
      <c r="X3940" s="1011" t="s">
        <v>1331</v>
      </c>
      <c r="Y3940" s="1011" t="s">
        <v>1747</v>
      </c>
      <c r="Z3940" s="1011" t="s">
        <v>1748</v>
      </c>
      <c r="AA3940" s="1011" t="s">
        <v>1749</v>
      </c>
      <c r="AB3940" s="1011" t="s">
        <v>140</v>
      </c>
    </row>
    <row r="3941" spans="1:28" x14ac:dyDescent="0.25">
      <c r="A3941" s="1011">
        <v>34137794</v>
      </c>
      <c r="B3941" s="1011" t="s">
        <v>1520</v>
      </c>
      <c r="C3941" s="1011" t="s">
        <v>1326</v>
      </c>
      <c r="D3941" s="1011" t="s">
        <v>1</v>
      </c>
      <c r="E3941" s="1011" t="s">
        <v>135</v>
      </c>
      <c r="F3941" s="1011" t="s">
        <v>14</v>
      </c>
      <c r="G3941" s="1011" t="s">
        <v>14</v>
      </c>
      <c r="H3941" s="1011" t="s">
        <v>530</v>
      </c>
      <c r="I3941" s="1011" t="s">
        <v>1521</v>
      </c>
      <c r="J3941" s="1011" t="s">
        <v>1522</v>
      </c>
      <c r="K3941" s="1011" t="s">
        <v>1329</v>
      </c>
      <c r="L3941" s="1011" t="s">
        <v>47</v>
      </c>
      <c r="M3941" s="1011" t="s">
        <v>198</v>
      </c>
      <c r="N3941" s="1011">
        <v>317</v>
      </c>
      <c r="O3941" s="1011">
        <v>172</v>
      </c>
      <c r="P3941" s="1011">
        <v>5048.53</v>
      </c>
      <c r="Q3941" s="1011">
        <v>18223.61</v>
      </c>
      <c r="R3941" s="1011">
        <v>2797.0091798499998</v>
      </c>
      <c r="S3941" s="1011">
        <v>1181.4023772400001</v>
      </c>
      <c r="T3941" s="1011">
        <v>1.5891798500000001</v>
      </c>
      <c r="U3941" s="1011">
        <v>0</v>
      </c>
      <c r="V3941" s="1011">
        <v>2795.42</v>
      </c>
      <c r="W3941" s="1011" t="s">
        <v>1523</v>
      </c>
      <c r="X3941" s="1011" t="s">
        <v>1331</v>
      </c>
      <c r="Y3941" s="1011" t="s">
        <v>1524</v>
      </c>
      <c r="AA3941" s="1011" t="s">
        <v>1525</v>
      </c>
      <c r="AB3941" s="1011" t="s">
        <v>140</v>
      </c>
    </row>
    <row r="3942" spans="1:28" x14ac:dyDescent="0.25">
      <c r="A3942" s="1011">
        <v>93772242</v>
      </c>
      <c r="B3942" s="1011" t="s">
        <v>1578</v>
      </c>
      <c r="C3942" s="1011" t="s">
        <v>1326</v>
      </c>
      <c r="D3942" s="1011" t="s">
        <v>1</v>
      </c>
      <c r="E3942" s="1011" t="s">
        <v>135</v>
      </c>
      <c r="F3942" s="1011" t="s">
        <v>20</v>
      </c>
      <c r="G3942" s="1011" t="s">
        <v>20</v>
      </c>
      <c r="H3942" s="1011" t="s">
        <v>98</v>
      </c>
      <c r="I3942" s="1011" t="s">
        <v>1579</v>
      </c>
      <c r="J3942" s="1011" t="s">
        <v>1396</v>
      </c>
      <c r="K3942" s="1011" t="s">
        <v>1329</v>
      </c>
      <c r="L3942" s="1011" t="s">
        <v>47</v>
      </c>
      <c r="M3942" s="1011" t="s">
        <v>198</v>
      </c>
      <c r="N3942" s="1011">
        <v>61</v>
      </c>
      <c r="O3942" s="1011">
        <v>12</v>
      </c>
      <c r="P3942" s="1011">
        <v>1221.57</v>
      </c>
      <c r="Q3942" s="1011">
        <v>1551.44</v>
      </c>
      <c r="R3942" s="1011">
        <v>346.95</v>
      </c>
      <c r="S3942" s="1011">
        <v>43.287794150000003</v>
      </c>
      <c r="T3942" s="1011">
        <v>0</v>
      </c>
      <c r="U3942" s="1011">
        <v>0</v>
      </c>
      <c r="V3942" s="1011">
        <v>346.95</v>
      </c>
      <c r="W3942" s="1011" t="s">
        <v>1397</v>
      </c>
      <c r="X3942" s="1011" t="s">
        <v>1331</v>
      </c>
      <c r="Y3942" s="1011" t="s">
        <v>1580</v>
      </c>
      <c r="AA3942" s="1011" t="s">
        <v>1581</v>
      </c>
      <c r="AB3942" s="1011" t="s">
        <v>140</v>
      </c>
    </row>
    <row r="3943" spans="1:28" x14ac:dyDescent="0.25">
      <c r="A3943" s="1011">
        <v>23771397</v>
      </c>
      <c r="B3943" s="1011" t="s">
        <v>2098</v>
      </c>
      <c r="C3943" s="1011" t="s">
        <v>1326</v>
      </c>
      <c r="D3943" s="1011" t="s">
        <v>1</v>
      </c>
      <c r="E3943" s="1011" t="s">
        <v>135</v>
      </c>
      <c r="F3943" s="1011" t="s">
        <v>38</v>
      </c>
      <c r="G3943" s="1011" t="s">
        <v>38</v>
      </c>
      <c r="H3943" s="1011" t="s">
        <v>93</v>
      </c>
      <c r="I3943" s="1011" t="s">
        <v>1579</v>
      </c>
      <c r="J3943" s="1011" t="s">
        <v>1396</v>
      </c>
      <c r="K3943" s="1011" t="s">
        <v>1329</v>
      </c>
      <c r="L3943" s="1011" t="s">
        <v>47</v>
      </c>
      <c r="M3943" s="1011" t="s">
        <v>198</v>
      </c>
      <c r="N3943" s="1011">
        <v>532</v>
      </c>
      <c r="O3943" s="1011">
        <v>11</v>
      </c>
      <c r="P3943" s="1011">
        <v>6467.97</v>
      </c>
      <c r="Q3943" s="1011">
        <v>10330.06</v>
      </c>
      <c r="R3943" s="1011">
        <v>539.79</v>
      </c>
      <c r="S3943" s="1011">
        <v>678.16691106999997</v>
      </c>
      <c r="T3943" s="1011">
        <v>0</v>
      </c>
      <c r="U3943" s="1011">
        <v>0</v>
      </c>
      <c r="V3943" s="1011">
        <v>539.79</v>
      </c>
      <c r="W3943" s="1011" t="s">
        <v>1397</v>
      </c>
      <c r="X3943" s="1011" t="s">
        <v>1331</v>
      </c>
      <c r="Y3943" s="1011" t="s">
        <v>2099</v>
      </c>
      <c r="AA3943" s="1011" t="s">
        <v>2100</v>
      </c>
      <c r="AB3943" s="1011" t="s">
        <v>140</v>
      </c>
    </row>
    <row r="3944" spans="1:28" x14ac:dyDescent="0.25">
      <c r="A3944" s="1011">
        <v>94235660</v>
      </c>
      <c r="B3944" s="1011" t="s">
        <v>2452</v>
      </c>
      <c r="C3944" s="1011" t="s">
        <v>1326</v>
      </c>
      <c r="D3944" s="1011" t="s">
        <v>1</v>
      </c>
      <c r="E3944" s="1011" t="s">
        <v>135</v>
      </c>
      <c r="F3944" s="1011" t="s">
        <v>62</v>
      </c>
      <c r="G3944" s="1011" t="s">
        <v>62</v>
      </c>
      <c r="H3944" s="1011" t="s">
        <v>530</v>
      </c>
      <c r="I3944" s="1011" t="s">
        <v>2453</v>
      </c>
      <c r="J3944" s="1011" t="s">
        <v>2454</v>
      </c>
      <c r="K3944" s="1011" t="s">
        <v>1329</v>
      </c>
      <c r="L3944" s="1011" t="s">
        <v>47</v>
      </c>
      <c r="M3944" s="1011" t="s">
        <v>198</v>
      </c>
      <c r="N3944" s="1011">
        <v>33</v>
      </c>
      <c r="O3944" s="1011">
        <v>32</v>
      </c>
      <c r="P3944" s="1011">
        <v>2269.12</v>
      </c>
      <c r="Q3944" s="1011">
        <v>5687.31</v>
      </c>
      <c r="R3944" s="1011">
        <v>487.73</v>
      </c>
      <c r="S3944" s="1011">
        <v>600.35822536000001</v>
      </c>
      <c r="T3944" s="1011">
        <v>0</v>
      </c>
      <c r="U3944" s="1011">
        <v>0</v>
      </c>
      <c r="V3944" s="1011">
        <v>487.73</v>
      </c>
      <c r="W3944" s="1011" t="s">
        <v>2455</v>
      </c>
      <c r="X3944" s="1011" t="s">
        <v>1331</v>
      </c>
      <c r="Y3944" s="1011" t="s">
        <v>2456</v>
      </c>
      <c r="AA3944" s="1011" t="s">
        <v>2457</v>
      </c>
      <c r="AB3944" s="1011" t="s">
        <v>140</v>
      </c>
    </row>
    <row r="3945" spans="1:28" x14ac:dyDescent="0.25">
      <c r="A3945" s="1011">
        <v>3978095</v>
      </c>
      <c r="B3945" s="1011" t="s">
        <v>1838</v>
      </c>
      <c r="C3945" s="1011" t="s">
        <v>1326</v>
      </c>
      <c r="D3945" s="1011" t="s">
        <v>1</v>
      </c>
      <c r="E3945" s="1011" t="s">
        <v>135</v>
      </c>
      <c r="F3945" s="1011" t="s">
        <v>34</v>
      </c>
      <c r="G3945" s="1011" t="s">
        <v>34</v>
      </c>
      <c r="H3945" s="1011" t="s">
        <v>102</v>
      </c>
      <c r="I3945" s="1011" t="s">
        <v>1620</v>
      </c>
      <c r="J3945" s="1011" t="s">
        <v>1621</v>
      </c>
      <c r="K3945" s="1011" t="s">
        <v>1329</v>
      </c>
      <c r="L3945" s="1011" t="s">
        <v>47</v>
      </c>
      <c r="M3945" s="1011" t="s">
        <v>198</v>
      </c>
      <c r="N3945" s="1011">
        <v>386.16669999999999</v>
      </c>
      <c r="O3945" s="1011">
        <v>74.166700000000006</v>
      </c>
      <c r="P3945" s="1011">
        <v>12923.94</v>
      </c>
      <c r="Q3945" s="1011">
        <v>22648</v>
      </c>
      <c r="R3945" s="1011">
        <v>1485.8234970399999</v>
      </c>
      <c r="S3945" s="1011">
        <v>1353.1000093</v>
      </c>
      <c r="T3945" s="1011">
        <v>127.14349704</v>
      </c>
      <c r="U3945" s="1011">
        <v>1334.68</v>
      </c>
      <c r="V3945" s="1011">
        <v>2693.36</v>
      </c>
      <c r="W3945" s="1011" t="s">
        <v>1622</v>
      </c>
      <c r="X3945" s="1011" t="s">
        <v>1331</v>
      </c>
      <c r="Y3945" s="1011" t="s">
        <v>1839</v>
      </c>
      <c r="AA3945" s="1011" t="s">
        <v>1840</v>
      </c>
      <c r="AB3945" s="1011" t="s">
        <v>140</v>
      </c>
    </row>
    <row r="3946" spans="1:28" x14ac:dyDescent="0.25">
      <c r="A3946" s="1011">
        <v>13987417</v>
      </c>
      <c r="B3946" s="1011" t="s">
        <v>1594</v>
      </c>
      <c r="C3946" s="1011" t="s">
        <v>1326</v>
      </c>
      <c r="D3946" s="1011" t="s">
        <v>1</v>
      </c>
      <c r="E3946" s="1011" t="s">
        <v>135</v>
      </c>
      <c r="F3946" s="1011" t="s">
        <v>20</v>
      </c>
      <c r="G3946" s="1011" t="s">
        <v>20</v>
      </c>
      <c r="H3946" s="1011" t="s">
        <v>530</v>
      </c>
      <c r="I3946" s="1011" t="s">
        <v>1595</v>
      </c>
      <c r="J3946" s="1011" t="s">
        <v>1596</v>
      </c>
      <c r="K3946" s="1011" t="s">
        <v>1329</v>
      </c>
      <c r="L3946" s="1011" t="s">
        <v>47</v>
      </c>
      <c r="M3946" s="1011" t="s">
        <v>198</v>
      </c>
      <c r="N3946" s="1011">
        <v>26</v>
      </c>
      <c r="O3946" s="1011">
        <v>22</v>
      </c>
      <c r="P3946" s="1011">
        <v>1634.1</v>
      </c>
      <c r="Q3946" s="1011">
        <v>3892.26</v>
      </c>
      <c r="R3946" s="1011">
        <v>465.09</v>
      </c>
      <c r="S3946" s="1011">
        <v>454.29574706</v>
      </c>
      <c r="T3946" s="1011">
        <v>0</v>
      </c>
      <c r="U3946" s="1011">
        <v>0</v>
      </c>
      <c r="V3946" s="1011">
        <v>465.09</v>
      </c>
      <c r="W3946" s="1011" t="s">
        <v>1597</v>
      </c>
      <c r="X3946" s="1011" t="s">
        <v>1331</v>
      </c>
      <c r="Y3946" s="1011" t="s">
        <v>1598</v>
      </c>
      <c r="AA3946" s="1011" t="s">
        <v>1599</v>
      </c>
      <c r="AB3946" s="1011" t="s">
        <v>140</v>
      </c>
    </row>
    <row r="3947" spans="1:28" x14ac:dyDescent="0.25">
      <c r="A3947" s="1011">
        <v>13904818</v>
      </c>
      <c r="B3947" s="1011" t="s">
        <v>2363</v>
      </c>
      <c r="C3947" s="1011" t="s">
        <v>1326</v>
      </c>
      <c r="D3947" s="1011" t="s">
        <v>1</v>
      </c>
      <c r="E3947" s="1011" t="s">
        <v>135</v>
      </c>
      <c r="F3947" s="1011" t="s">
        <v>6</v>
      </c>
      <c r="G3947" s="1011" t="s">
        <v>6</v>
      </c>
      <c r="H3947" s="1011" t="s">
        <v>99</v>
      </c>
      <c r="I3947" s="1011" t="s">
        <v>2364</v>
      </c>
      <c r="J3947" s="1011" t="s">
        <v>2365</v>
      </c>
      <c r="K3947" s="1011" t="s">
        <v>1329</v>
      </c>
      <c r="L3947" s="1011" t="s">
        <v>47</v>
      </c>
      <c r="M3947" s="1011" t="s">
        <v>198</v>
      </c>
      <c r="N3947" s="1011">
        <v>468.83330000000001</v>
      </c>
      <c r="O3947" s="1011">
        <v>150</v>
      </c>
      <c r="P3947" s="1011">
        <v>11384.45</v>
      </c>
      <c r="Q3947" s="1011">
        <v>17484.78</v>
      </c>
      <c r="R3947" s="1011">
        <v>2012.0712012399999</v>
      </c>
      <c r="S3947" s="1011">
        <v>2226.5429763299999</v>
      </c>
      <c r="T3947" s="1011">
        <v>-0.26879876000000003</v>
      </c>
      <c r="U3947" s="1011">
        <v>0</v>
      </c>
      <c r="V3947" s="1011">
        <v>2012.34</v>
      </c>
      <c r="W3947" s="1011" t="s">
        <v>2366</v>
      </c>
      <c r="X3947" s="1011" t="s">
        <v>1331</v>
      </c>
      <c r="Y3947" s="1011" t="s">
        <v>2367</v>
      </c>
      <c r="AA3947" s="1011" t="s">
        <v>2368</v>
      </c>
      <c r="AB3947" s="1011" t="s">
        <v>140</v>
      </c>
    </row>
    <row r="3948" spans="1:28" x14ac:dyDescent="0.25">
      <c r="A3948" s="1011">
        <v>33788845</v>
      </c>
      <c r="B3948" s="1011" t="s">
        <v>1461</v>
      </c>
      <c r="C3948" s="1011" t="s">
        <v>1326</v>
      </c>
      <c r="D3948" s="1011" t="s">
        <v>1</v>
      </c>
      <c r="E3948" s="1011" t="s">
        <v>135</v>
      </c>
      <c r="F3948" s="1011" t="s">
        <v>20</v>
      </c>
      <c r="G3948" s="1011" t="s">
        <v>20</v>
      </c>
      <c r="H3948" s="1011" t="s">
        <v>97</v>
      </c>
      <c r="I3948" s="1011" t="s">
        <v>1462</v>
      </c>
      <c r="J3948" s="1011" t="s">
        <v>1463</v>
      </c>
      <c r="K3948" s="1011" t="s">
        <v>1329</v>
      </c>
      <c r="L3948" s="1011" t="s">
        <v>47</v>
      </c>
      <c r="M3948" s="1011" t="s">
        <v>198</v>
      </c>
      <c r="N3948" s="1011">
        <v>266.5</v>
      </c>
      <c r="O3948" s="1011">
        <v>44.5</v>
      </c>
      <c r="P3948" s="1011">
        <v>8153.61</v>
      </c>
      <c r="Q3948" s="1011">
        <v>7360.86</v>
      </c>
      <c r="R3948" s="1011">
        <v>961.18</v>
      </c>
      <c r="S3948" s="1011">
        <v>614.78140809000001</v>
      </c>
      <c r="T3948" s="1011">
        <v>0</v>
      </c>
      <c r="U3948" s="1011">
        <v>0</v>
      </c>
      <c r="V3948" s="1011">
        <v>961.18</v>
      </c>
      <c r="W3948" s="1011" t="s">
        <v>1464</v>
      </c>
      <c r="X3948" s="1011" t="s">
        <v>1331</v>
      </c>
      <c r="Y3948" s="1011" t="s">
        <v>1465</v>
      </c>
      <c r="AA3948" s="1011" t="s">
        <v>1466</v>
      </c>
      <c r="AB3948" s="1011" t="s">
        <v>140</v>
      </c>
    </row>
    <row r="3949" spans="1:28" x14ac:dyDescent="0.25">
      <c r="A3949" s="1011">
        <v>94164886</v>
      </c>
      <c r="B3949" s="1011" t="s">
        <v>2024</v>
      </c>
      <c r="C3949" s="1011" t="s">
        <v>1326</v>
      </c>
      <c r="D3949" s="1011" t="s">
        <v>1</v>
      </c>
      <c r="E3949" s="1011" t="s">
        <v>135</v>
      </c>
      <c r="F3949" s="1011" t="s">
        <v>34</v>
      </c>
      <c r="G3949" s="1011" t="s">
        <v>34</v>
      </c>
      <c r="H3949" s="1011" t="s">
        <v>102</v>
      </c>
      <c r="I3949" s="1011" t="s">
        <v>2025</v>
      </c>
      <c r="J3949" s="1011" t="s">
        <v>2026</v>
      </c>
      <c r="K3949" s="1011" t="s">
        <v>1329</v>
      </c>
      <c r="L3949" s="1011" t="s">
        <v>47</v>
      </c>
      <c r="M3949" s="1011" t="s">
        <v>198</v>
      </c>
      <c r="N3949" s="1011">
        <v>19</v>
      </c>
      <c r="O3949" s="1011">
        <v>0</v>
      </c>
      <c r="P3949" s="1011">
        <v>700.5</v>
      </c>
      <c r="Q3949" s="1011">
        <v>1207.96</v>
      </c>
      <c r="R3949" s="1011">
        <v>51.702448959999998</v>
      </c>
      <c r="S3949" s="1011">
        <v>6.0266276300000001</v>
      </c>
      <c r="T3949" s="1011">
        <v>2.0424489600000002</v>
      </c>
      <c r="U3949" s="1011">
        <v>0</v>
      </c>
      <c r="V3949" s="1011">
        <v>49.66</v>
      </c>
      <c r="W3949" s="1011" t="s">
        <v>2027</v>
      </c>
      <c r="X3949" s="1011" t="s">
        <v>1331</v>
      </c>
      <c r="Y3949" s="1011" t="s">
        <v>2028</v>
      </c>
      <c r="AA3949" s="1011" t="s">
        <v>2029</v>
      </c>
      <c r="AB3949" s="1011" t="s">
        <v>140</v>
      </c>
    </row>
    <row r="3950" spans="1:28" x14ac:dyDescent="0.25">
      <c r="A3950" s="1011">
        <v>53942876</v>
      </c>
      <c r="B3950" s="1011" t="s">
        <v>2580</v>
      </c>
      <c r="C3950" s="1011" t="s">
        <v>1326</v>
      </c>
      <c r="D3950" s="1011" t="s">
        <v>1</v>
      </c>
      <c r="E3950" s="1011" t="s">
        <v>135</v>
      </c>
      <c r="F3950" s="1011" t="s">
        <v>34</v>
      </c>
      <c r="G3950" s="1011" t="s">
        <v>34</v>
      </c>
      <c r="H3950" s="1011" t="s">
        <v>97</v>
      </c>
      <c r="I3950" s="1011" t="s">
        <v>2060</v>
      </c>
      <c r="J3950" s="1011" t="s">
        <v>2061</v>
      </c>
      <c r="K3950" s="1011" t="s">
        <v>1329</v>
      </c>
      <c r="L3950" s="1011" t="s">
        <v>47</v>
      </c>
      <c r="M3950" s="1011" t="s">
        <v>198</v>
      </c>
      <c r="N3950" s="1011">
        <v>534.33330000000001</v>
      </c>
      <c r="O3950" s="1011">
        <v>85.333299999999994</v>
      </c>
      <c r="P3950" s="1011">
        <v>26342.27</v>
      </c>
      <c r="Q3950" s="1011">
        <v>11345.73</v>
      </c>
      <c r="R3950" s="1011">
        <v>1329.24</v>
      </c>
      <c r="S3950" s="1011">
        <v>714.95235963000005</v>
      </c>
      <c r="T3950" s="1011">
        <v>0</v>
      </c>
      <c r="U3950" s="1011">
        <v>0</v>
      </c>
      <c r="V3950" s="1011">
        <v>1329.24</v>
      </c>
      <c r="W3950" s="1011" t="s">
        <v>2062</v>
      </c>
      <c r="X3950" s="1011" t="s">
        <v>1331</v>
      </c>
      <c r="Y3950" s="1011" t="s">
        <v>2581</v>
      </c>
      <c r="AA3950" s="1011" t="s">
        <v>2582</v>
      </c>
      <c r="AB3950" s="1011" t="s">
        <v>140</v>
      </c>
    </row>
    <row r="3951" spans="1:28" x14ac:dyDescent="0.25">
      <c r="A3951" s="1011">
        <v>24049512</v>
      </c>
      <c r="B3951" s="1011" t="s">
        <v>2030</v>
      </c>
      <c r="C3951" s="1011" t="s">
        <v>1326</v>
      </c>
      <c r="D3951" s="1011" t="s">
        <v>1</v>
      </c>
      <c r="E3951" s="1011" t="s">
        <v>135</v>
      </c>
      <c r="F3951" s="1011" t="s">
        <v>20</v>
      </c>
      <c r="G3951" s="1011" t="s">
        <v>20</v>
      </c>
      <c r="H3951" s="1011" t="s">
        <v>101</v>
      </c>
      <c r="I3951" s="1011" t="s">
        <v>2031</v>
      </c>
      <c r="J3951" s="1011" t="s">
        <v>1663</v>
      </c>
      <c r="K3951" s="1011" t="s">
        <v>1329</v>
      </c>
      <c r="L3951" s="1011" t="s">
        <v>47</v>
      </c>
      <c r="M3951" s="1011" t="s">
        <v>198</v>
      </c>
      <c r="N3951" s="1011">
        <v>236.83330000000001</v>
      </c>
      <c r="O3951" s="1011">
        <v>208</v>
      </c>
      <c r="P3951" s="1011">
        <v>9507</v>
      </c>
      <c r="Q3951" s="1011">
        <v>8005.23</v>
      </c>
      <c r="R3951" s="1011">
        <v>2073.41</v>
      </c>
      <c r="S3951" s="1011">
        <v>1583.9708490099999</v>
      </c>
      <c r="T3951" s="1011">
        <v>0</v>
      </c>
      <c r="U3951" s="1011">
        <v>0</v>
      </c>
      <c r="V3951" s="1011">
        <v>2073.41</v>
      </c>
      <c r="W3951" s="1011" t="s">
        <v>1664</v>
      </c>
      <c r="X3951" s="1011" t="s">
        <v>1331</v>
      </c>
      <c r="Y3951" s="1011" t="s">
        <v>2032</v>
      </c>
      <c r="AA3951" s="1011" t="s">
        <v>2033</v>
      </c>
      <c r="AB3951" s="1011" t="s">
        <v>140</v>
      </c>
    </row>
    <row r="3952" spans="1:28" x14ac:dyDescent="0.25">
      <c r="A3952" s="1011">
        <v>23994155</v>
      </c>
      <c r="B3952" s="1011" t="s">
        <v>2260</v>
      </c>
      <c r="C3952" s="1011" t="s">
        <v>1326</v>
      </c>
      <c r="D3952" s="1011" t="s">
        <v>113</v>
      </c>
      <c r="E3952" s="1011" t="s">
        <v>135</v>
      </c>
      <c r="F3952" s="1011" t="s">
        <v>267</v>
      </c>
      <c r="G3952" s="1011" t="s">
        <v>1687</v>
      </c>
      <c r="H3952" s="1011" t="s">
        <v>96</v>
      </c>
      <c r="I3952" s="1011" t="s">
        <v>2261</v>
      </c>
      <c r="J3952" s="1011" t="s">
        <v>1445</v>
      </c>
      <c r="K3952" s="1011" t="s">
        <v>1329</v>
      </c>
      <c r="L3952" s="1011" t="s">
        <v>47</v>
      </c>
      <c r="M3952" s="1011" t="s">
        <v>198</v>
      </c>
      <c r="N3952" s="1011">
        <v>3.1667000000000001</v>
      </c>
      <c r="O3952" s="1011">
        <v>2.1667000000000001</v>
      </c>
      <c r="P3952" s="1011">
        <v>13.12</v>
      </c>
      <c r="Q3952" s="1011">
        <v>164.52</v>
      </c>
      <c r="R3952" s="1011">
        <v>87.26</v>
      </c>
      <c r="S3952" s="1011">
        <v>22.930069069999998</v>
      </c>
      <c r="T3952" s="1011">
        <v>0</v>
      </c>
      <c r="U3952" s="1011">
        <v>0</v>
      </c>
      <c r="V3952" s="1011">
        <v>87.26</v>
      </c>
      <c r="W3952" s="1011" t="s">
        <v>1446</v>
      </c>
      <c r="X3952" s="1011" t="s">
        <v>1331</v>
      </c>
      <c r="Y3952" s="1011" t="s">
        <v>2262</v>
      </c>
      <c r="AA3952" s="1011" t="s">
        <v>2263</v>
      </c>
      <c r="AB3952" s="1011" t="s">
        <v>140</v>
      </c>
    </row>
    <row r="3953" spans="1:28" x14ac:dyDescent="0.25">
      <c r="A3953" s="1011">
        <v>84064930</v>
      </c>
      <c r="B3953" s="1011" t="s">
        <v>1467</v>
      </c>
      <c r="C3953" s="1011" t="s">
        <v>1326</v>
      </c>
      <c r="D3953" s="1011" t="s">
        <v>1</v>
      </c>
      <c r="E3953" s="1011" t="s">
        <v>135</v>
      </c>
      <c r="F3953" s="1011" t="s">
        <v>20</v>
      </c>
      <c r="G3953" s="1011" t="s">
        <v>20</v>
      </c>
      <c r="H3953" s="1011" t="s">
        <v>92</v>
      </c>
      <c r="I3953" s="1011" t="s">
        <v>1468</v>
      </c>
      <c r="J3953" s="1011" t="s">
        <v>1469</v>
      </c>
      <c r="K3953" s="1011" t="s">
        <v>1329</v>
      </c>
      <c r="L3953" s="1011" t="s">
        <v>47</v>
      </c>
      <c r="M3953" s="1011" t="s">
        <v>198</v>
      </c>
      <c r="N3953" s="1011">
        <v>372</v>
      </c>
      <c r="O3953" s="1011">
        <v>372</v>
      </c>
      <c r="P3953" s="1011">
        <v>13020</v>
      </c>
      <c r="Q3953" s="1011">
        <v>7419.99</v>
      </c>
      <c r="R3953" s="1011">
        <v>-303.64</v>
      </c>
      <c r="S3953" s="1011">
        <v>1068.0558439500001</v>
      </c>
      <c r="T3953" s="1011">
        <v>0</v>
      </c>
      <c r="U3953" s="1011">
        <v>0</v>
      </c>
      <c r="V3953" s="1011">
        <v>-303.64</v>
      </c>
      <c r="W3953" s="1011" t="s">
        <v>1470</v>
      </c>
      <c r="X3953" s="1011" t="s">
        <v>1331</v>
      </c>
      <c r="Y3953" s="1011" t="s">
        <v>1471</v>
      </c>
      <c r="AA3953" s="1011" t="s">
        <v>1472</v>
      </c>
      <c r="AB3953" s="1011" t="s">
        <v>140</v>
      </c>
    </row>
    <row r="3954" spans="1:28" x14ac:dyDescent="0.25">
      <c r="A3954" s="1011">
        <v>34138347</v>
      </c>
      <c r="B3954" s="1011" t="s">
        <v>2038</v>
      </c>
      <c r="C3954" s="1011" t="s">
        <v>1326</v>
      </c>
      <c r="D3954" s="1011" t="s">
        <v>1</v>
      </c>
      <c r="E3954" s="1011" t="s">
        <v>135</v>
      </c>
      <c r="F3954" s="1011" t="s">
        <v>9</v>
      </c>
      <c r="G3954" s="1011" t="s">
        <v>9</v>
      </c>
      <c r="H3954" s="1011" t="s">
        <v>97</v>
      </c>
      <c r="I3954" s="1011" t="s">
        <v>2039</v>
      </c>
      <c r="J3954" s="1011" t="s">
        <v>1528</v>
      </c>
      <c r="K3954" s="1011" t="s">
        <v>1329</v>
      </c>
      <c r="L3954" s="1011" t="s">
        <v>47</v>
      </c>
      <c r="M3954" s="1011" t="s">
        <v>198</v>
      </c>
      <c r="N3954" s="1011">
        <v>516.25</v>
      </c>
      <c r="O3954" s="1011">
        <v>338.25</v>
      </c>
      <c r="P3954" s="1011">
        <v>6621.2</v>
      </c>
      <c r="Q3954" s="1011">
        <v>16575.71</v>
      </c>
      <c r="R3954" s="1011">
        <v>3194.7111130799999</v>
      </c>
      <c r="S3954" s="1011">
        <v>1883.64248742</v>
      </c>
      <c r="T3954" s="1011">
        <v>1.11308E-3</v>
      </c>
      <c r="U3954" s="1011">
        <v>0</v>
      </c>
      <c r="V3954" s="1011">
        <v>3194.71</v>
      </c>
      <c r="W3954" s="1011" t="s">
        <v>1529</v>
      </c>
      <c r="X3954" s="1011" t="s">
        <v>1331</v>
      </c>
      <c r="Y3954" s="1011" t="s">
        <v>2040</v>
      </c>
      <c r="AA3954" s="1011" t="s">
        <v>2041</v>
      </c>
      <c r="AB3954" s="1011" t="s">
        <v>140</v>
      </c>
    </row>
    <row r="3955" spans="1:28" x14ac:dyDescent="0.25">
      <c r="A3955" s="1011">
        <v>54235049</v>
      </c>
      <c r="B3955" s="1011" t="s">
        <v>2171</v>
      </c>
      <c r="C3955" s="1011" t="s">
        <v>1326</v>
      </c>
      <c r="D3955" s="1011" t="s">
        <v>1</v>
      </c>
      <c r="E3955" s="1011" t="s">
        <v>135</v>
      </c>
      <c r="F3955" s="1011" t="s">
        <v>62</v>
      </c>
      <c r="G3955" s="1011" t="s">
        <v>62</v>
      </c>
      <c r="H3955" s="1011" t="s">
        <v>104</v>
      </c>
      <c r="I3955" s="1011" t="s">
        <v>2172</v>
      </c>
      <c r="J3955" s="1011" t="s">
        <v>2173</v>
      </c>
      <c r="K3955" s="1011" t="s">
        <v>1329</v>
      </c>
      <c r="L3955" s="1011" t="s">
        <v>47</v>
      </c>
      <c r="M3955" s="1011" t="s">
        <v>198</v>
      </c>
      <c r="N3955" s="1011">
        <v>22</v>
      </c>
      <c r="O3955" s="1011">
        <v>8</v>
      </c>
      <c r="P3955" s="1011">
        <v>464.7</v>
      </c>
      <c r="Q3955" s="1011">
        <v>881.6</v>
      </c>
      <c r="R3955" s="1011">
        <v>76.849999999999994</v>
      </c>
      <c r="S3955" s="1011">
        <v>40.110933780000003</v>
      </c>
      <c r="T3955" s="1011">
        <v>0</v>
      </c>
      <c r="U3955" s="1011">
        <v>0</v>
      </c>
      <c r="V3955" s="1011">
        <v>76.849999999999994</v>
      </c>
      <c r="W3955" s="1011" t="s">
        <v>2174</v>
      </c>
      <c r="X3955" s="1011" t="s">
        <v>2175</v>
      </c>
      <c r="Y3955" s="1011" t="s">
        <v>2176</v>
      </c>
      <c r="AA3955" s="1011" t="s">
        <v>2177</v>
      </c>
      <c r="AB3955" s="1011" t="s">
        <v>140</v>
      </c>
    </row>
    <row r="3956" spans="1:28" x14ac:dyDescent="0.25">
      <c r="A3956" s="1011">
        <v>4138046</v>
      </c>
      <c r="B3956" s="1011" t="s">
        <v>1830</v>
      </c>
      <c r="C3956" s="1011" t="s">
        <v>1326</v>
      </c>
      <c r="D3956" s="1011" t="s">
        <v>1</v>
      </c>
      <c r="E3956" s="1011" t="s">
        <v>135</v>
      </c>
      <c r="F3956" s="1011" t="s">
        <v>34</v>
      </c>
      <c r="G3956" s="1011" t="s">
        <v>34</v>
      </c>
      <c r="H3956" s="1011" t="s">
        <v>93</v>
      </c>
      <c r="I3956" s="1011" t="s">
        <v>1831</v>
      </c>
      <c r="J3956" s="1011" t="s">
        <v>1463</v>
      </c>
      <c r="K3956" s="1011" t="s">
        <v>1329</v>
      </c>
      <c r="L3956" s="1011" t="s">
        <v>47</v>
      </c>
      <c r="M3956" s="1011" t="s">
        <v>198</v>
      </c>
      <c r="N3956" s="1011">
        <v>856</v>
      </c>
      <c r="O3956" s="1011">
        <v>114</v>
      </c>
      <c r="P3956" s="1011">
        <v>27196.75</v>
      </c>
      <c r="Q3956" s="1011">
        <v>20128.71</v>
      </c>
      <c r="R3956" s="1011">
        <v>1502.53</v>
      </c>
      <c r="S3956" s="1011">
        <v>2471.4871185900001</v>
      </c>
      <c r="T3956" s="1011">
        <v>0</v>
      </c>
      <c r="U3956" s="1011">
        <v>0</v>
      </c>
      <c r="V3956" s="1011">
        <v>1502.53</v>
      </c>
      <c r="W3956" s="1011" t="s">
        <v>1464</v>
      </c>
      <c r="X3956" s="1011" t="s">
        <v>1331</v>
      </c>
      <c r="Y3956" s="1011" t="s">
        <v>1832</v>
      </c>
      <c r="AA3956" s="1011" t="s">
        <v>1833</v>
      </c>
      <c r="AB3956" s="1011" t="s">
        <v>140</v>
      </c>
    </row>
    <row r="3957" spans="1:28" x14ac:dyDescent="0.25">
      <c r="A3957" s="1011">
        <v>3757986</v>
      </c>
      <c r="B3957" s="1011" t="s">
        <v>2104</v>
      </c>
      <c r="C3957" s="1011" t="s">
        <v>1326</v>
      </c>
      <c r="D3957" s="1011" t="s">
        <v>1</v>
      </c>
      <c r="E3957" s="1011" t="s">
        <v>135</v>
      </c>
      <c r="F3957" s="1011" t="s">
        <v>20</v>
      </c>
      <c r="G3957" s="1011" t="s">
        <v>20</v>
      </c>
      <c r="H3957" s="1011" t="s">
        <v>88</v>
      </c>
      <c r="I3957" s="1011" t="s">
        <v>2105</v>
      </c>
      <c r="J3957" s="1011" t="s">
        <v>2106</v>
      </c>
      <c r="K3957" s="1011" t="s">
        <v>1329</v>
      </c>
      <c r="L3957" s="1011" t="s">
        <v>47</v>
      </c>
      <c r="M3957" s="1011" t="s">
        <v>198</v>
      </c>
      <c r="N3957" s="1011">
        <v>102</v>
      </c>
      <c r="O3957" s="1011">
        <v>100</v>
      </c>
      <c r="P3957" s="1011">
        <v>1020</v>
      </c>
      <c r="Q3957" s="1011">
        <v>7055.64</v>
      </c>
      <c r="R3957" s="1011">
        <v>2306.14</v>
      </c>
      <c r="S3957" s="1011">
        <v>435.64183496999999</v>
      </c>
      <c r="T3957" s="1011">
        <v>0</v>
      </c>
      <c r="U3957" s="1011">
        <v>0</v>
      </c>
      <c r="V3957" s="1011">
        <v>2306.14</v>
      </c>
      <c r="W3957" s="1011" t="s">
        <v>1869</v>
      </c>
      <c r="X3957" s="1011" t="s">
        <v>1331</v>
      </c>
      <c r="Y3957" s="1011" t="s">
        <v>2107</v>
      </c>
      <c r="AA3957" s="1011" t="s">
        <v>2108</v>
      </c>
      <c r="AB3957" s="1011" t="s">
        <v>140</v>
      </c>
    </row>
    <row r="3958" spans="1:28" x14ac:dyDescent="0.25">
      <c r="A3958" s="1011">
        <v>14284871</v>
      </c>
      <c r="B3958" s="1011" t="s">
        <v>1508</v>
      </c>
      <c r="C3958" s="1011" t="s">
        <v>1326</v>
      </c>
      <c r="D3958" s="1011" t="s">
        <v>1</v>
      </c>
      <c r="E3958" s="1011" t="s">
        <v>135</v>
      </c>
      <c r="F3958" s="1011" t="s">
        <v>6</v>
      </c>
      <c r="G3958" s="1011" t="s">
        <v>6</v>
      </c>
      <c r="H3958" s="1011" t="s">
        <v>94</v>
      </c>
      <c r="I3958" s="1011" t="s">
        <v>1509</v>
      </c>
      <c r="J3958" s="1011" t="s">
        <v>1510</v>
      </c>
      <c r="K3958" s="1011" t="s">
        <v>1329</v>
      </c>
      <c r="L3958" s="1011" t="s">
        <v>47</v>
      </c>
      <c r="M3958" s="1011" t="s">
        <v>198</v>
      </c>
      <c r="N3958" s="1011">
        <v>205</v>
      </c>
      <c r="O3958" s="1011">
        <v>126</v>
      </c>
      <c r="P3958" s="1011">
        <v>6385.8</v>
      </c>
      <c r="Q3958" s="1011">
        <v>4571.42</v>
      </c>
      <c r="R3958" s="1011">
        <v>643.83000000000004</v>
      </c>
      <c r="S3958" s="1011">
        <v>647.63007348999997</v>
      </c>
      <c r="T3958" s="1011">
        <v>0</v>
      </c>
      <c r="U3958" s="1011">
        <v>0</v>
      </c>
      <c r="V3958" s="1011">
        <v>643.83000000000004</v>
      </c>
      <c r="W3958" s="1011" t="s">
        <v>1511</v>
      </c>
      <c r="X3958" s="1011" t="s">
        <v>1331</v>
      </c>
      <c r="Y3958" s="1011" t="s">
        <v>1512</v>
      </c>
      <c r="AA3958" s="1011" t="s">
        <v>1513</v>
      </c>
      <c r="AB3958" s="1011" t="s">
        <v>140</v>
      </c>
    </row>
    <row r="3959" spans="1:28" x14ac:dyDescent="0.25">
      <c r="A3959" s="1011">
        <v>63935860</v>
      </c>
      <c r="B3959" s="1011" t="s">
        <v>2396</v>
      </c>
      <c r="C3959" s="1011" t="s">
        <v>1326</v>
      </c>
      <c r="D3959" s="1011" t="s">
        <v>1</v>
      </c>
      <c r="E3959" s="1011" t="s">
        <v>135</v>
      </c>
      <c r="F3959" s="1011" t="s">
        <v>14</v>
      </c>
      <c r="G3959" s="1011" t="s">
        <v>14</v>
      </c>
      <c r="H3959" s="1011" t="s">
        <v>1394</v>
      </c>
      <c r="I3959" s="1011" t="s">
        <v>2159</v>
      </c>
      <c r="J3959" s="1011" t="s">
        <v>2160</v>
      </c>
      <c r="K3959" s="1011" t="s">
        <v>1329</v>
      </c>
      <c r="L3959" s="1011" t="s">
        <v>47</v>
      </c>
      <c r="M3959" s="1011" t="s">
        <v>198</v>
      </c>
      <c r="N3959" s="1011">
        <v>0</v>
      </c>
      <c r="O3959" s="1011">
        <v>0</v>
      </c>
      <c r="P3959" s="1011">
        <v>0</v>
      </c>
      <c r="Q3959" s="1011">
        <v>0</v>
      </c>
      <c r="R3959" s="1011">
        <v>0</v>
      </c>
      <c r="S3959" s="1011">
        <v>0</v>
      </c>
      <c r="T3959" s="1011">
        <v>0</v>
      </c>
      <c r="U3959" s="1011">
        <v>0</v>
      </c>
      <c r="V3959" s="1011">
        <v>0</v>
      </c>
      <c r="W3959" s="1011" t="s">
        <v>2161</v>
      </c>
      <c r="X3959" s="1011" t="s">
        <v>1331</v>
      </c>
      <c r="Y3959" s="1011" t="s">
        <v>2397</v>
      </c>
      <c r="AA3959" s="1011" t="s">
        <v>2398</v>
      </c>
      <c r="AB3959" s="1011" t="s">
        <v>140</v>
      </c>
    </row>
    <row r="3960" spans="1:28" x14ac:dyDescent="0.25">
      <c r="A3960" s="1011">
        <v>14152664</v>
      </c>
      <c r="B3960" s="1011" t="s">
        <v>1815</v>
      </c>
      <c r="C3960" s="1011" t="s">
        <v>1326</v>
      </c>
      <c r="D3960" s="1011" t="s">
        <v>1</v>
      </c>
      <c r="E3960" s="1011" t="s">
        <v>135</v>
      </c>
      <c r="F3960" s="1011" t="s">
        <v>38</v>
      </c>
      <c r="G3960" s="1011" t="s">
        <v>38</v>
      </c>
      <c r="H3960" s="1011" t="s">
        <v>100</v>
      </c>
      <c r="I3960" s="1011" t="s">
        <v>1816</v>
      </c>
      <c r="J3960" s="1011" t="s">
        <v>1817</v>
      </c>
      <c r="K3960" s="1011" t="s">
        <v>1329</v>
      </c>
      <c r="L3960" s="1011" t="s">
        <v>47</v>
      </c>
      <c r="M3960" s="1011" t="s">
        <v>198</v>
      </c>
      <c r="N3960" s="1011">
        <v>52.75</v>
      </c>
      <c r="O3960" s="1011">
        <v>52.75</v>
      </c>
      <c r="P3960" s="1011">
        <v>870</v>
      </c>
      <c r="Q3960" s="1011">
        <v>3137.94</v>
      </c>
      <c r="R3960" s="1011">
        <v>682.27</v>
      </c>
      <c r="S3960" s="1011">
        <v>358.36941135000001</v>
      </c>
      <c r="T3960" s="1011">
        <v>0</v>
      </c>
      <c r="U3960" s="1011">
        <v>0</v>
      </c>
      <c r="V3960" s="1011">
        <v>682.27</v>
      </c>
      <c r="W3960" s="1011" t="s">
        <v>1818</v>
      </c>
      <c r="X3960" s="1011" t="s">
        <v>1331</v>
      </c>
      <c r="Y3960" s="1011" t="s">
        <v>1819</v>
      </c>
      <c r="AA3960" s="1011" t="s">
        <v>1820</v>
      </c>
      <c r="AB3960" s="1011" t="s">
        <v>140</v>
      </c>
    </row>
    <row r="3961" spans="1:28" x14ac:dyDescent="0.25">
      <c r="A3961" s="1011">
        <v>83758029</v>
      </c>
      <c r="B3961" s="1011" t="s">
        <v>2059</v>
      </c>
      <c r="C3961" s="1011" t="s">
        <v>1326</v>
      </c>
      <c r="D3961" s="1011" t="s">
        <v>1</v>
      </c>
      <c r="E3961" s="1011" t="s">
        <v>135</v>
      </c>
      <c r="F3961" s="1011" t="s">
        <v>14</v>
      </c>
      <c r="G3961" s="1011" t="s">
        <v>14</v>
      </c>
      <c r="H3961" s="1011" t="s">
        <v>95</v>
      </c>
      <c r="I3961" s="1011" t="s">
        <v>2060</v>
      </c>
      <c r="J3961" s="1011" t="s">
        <v>2061</v>
      </c>
      <c r="K3961" s="1011" t="s">
        <v>1329</v>
      </c>
      <c r="L3961" s="1011" t="s">
        <v>47</v>
      </c>
      <c r="M3961" s="1011" t="s">
        <v>198</v>
      </c>
      <c r="N3961" s="1011">
        <v>424</v>
      </c>
      <c r="O3961" s="1011">
        <v>381</v>
      </c>
      <c r="P3961" s="1011">
        <v>3927.21</v>
      </c>
      <c r="Q3961" s="1011">
        <v>10788.75</v>
      </c>
      <c r="R3961" s="1011">
        <v>-876.63873698999998</v>
      </c>
      <c r="S3961" s="1011">
        <v>3897.89825501</v>
      </c>
      <c r="T3961" s="1011">
        <v>-0.11873699</v>
      </c>
      <c r="U3961" s="1011">
        <v>0</v>
      </c>
      <c r="V3961" s="1011">
        <v>-876.52</v>
      </c>
      <c r="W3961" s="1011" t="s">
        <v>2062</v>
      </c>
      <c r="X3961" s="1011" t="s">
        <v>1331</v>
      </c>
      <c r="Y3961" s="1011" t="s">
        <v>2063</v>
      </c>
      <c r="AA3961" s="1011" t="s">
        <v>2064</v>
      </c>
      <c r="AB3961" s="1011" t="s">
        <v>140</v>
      </c>
    </row>
    <row r="3962" spans="1:28" x14ac:dyDescent="0.25">
      <c r="A3962" s="1011">
        <v>63768766</v>
      </c>
      <c r="B3962" s="1011" t="s">
        <v>2215</v>
      </c>
      <c r="C3962" s="1011" t="s">
        <v>1326</v>
      </c>
      <c r="D3962" s="1011" t="s">
        <v>1</v>
      </c>
      <c r="E3962" s="1011" t="s">
        <v>135</v>
      </c>
      <c r="F3962" s="1011" t="s">
        <v>36</v>
      </c>
      <c r="G3962" s="1011" t="s">
        <v>36</v>
      </c>
      <c r="H3962" s="1011" t="s">
        <v>102</v>
      </c>
      <c r="I3962" s="1011" t="s">
        <v>1688</v>
      </c>
      <c r="J3962" s="1011" t="s">
        <v>1416</v>
      </c>
      <c r="K3962" s="1011" t="s">
        <v>1329</v>
      </c>
      <c r="L3962" s="1011" t="s">
        <v>47</v>
      </c>
      <c r="M3962" s="1011" t="s">
        <v>198</v>
      </c>
      <c r="N3962" s="1011">
        <v>48</v>
      </c>
      <c r="O3962" s="1011">
        <v>19</v>
      </c>
      <c r="P3962" s="1011">
        <v>1523.49</v>
      </c>
      <c r="Q3962" s="1011">
        <v>2785.17</v>
      </c>
      <c r="R3962" s="1011">
        <v>-44.944306320000003</v>
      </c>
      <c r="S3962" s="1011">
        <v>377.21577595999997</v>
      </c>
      <c r="T3962" s="1011">
        <v>9.0556936799999992</v>
      </c>
      <c r="U3962" s="1011">
        <v>0</v>
      </c>
      <c r="V3962" s="1011">
        <v>-54</v>
      </c>
      <c r="W3962" s="1011" t="s">
        <v>1397</v>
      </c>
      <c r="X3962" s="1011" t="s">
        <v>1331</v>
      </c>
      <c r="Y3962" s="1011" t="s">
        <v>2216</v>
      </c>
      <c r="AA3962" s="1011" t="s">
        <v>2217</v>
      </c>
      <c r="AB3962" s="1011" t="s">
        <v>140</v>
      </c>
    </row>
    <row r="3963" spans="1:28" x14ac:dyDescent="0.25">
      <c r="A3963" s="1011">
        <v>74055294</v>
      </c>
      <c r="B3963" s="1011" t="s">
        <v>1640</v>
      </c>
      <c r="C3963" s="1011" t="s">
        <v>1326</v>
      </c>
      <c r="D3963" s="1011" t="s">
        <v>1</v>
      </c>
      <c r="E3963" s="1011" t="s">
        <v>135</v>
      </c>
      <c r="F3963" s="1011" t="s">
        <v>36</v>
      </c>
      <c r="G3963" s="1011" t="s">
        <v>36</v>
      </c>
      <c r="H3963" s="1011" t="s">
        <v>99</v>
      </c>
      <c r="I3963" s="1011" t="s">
        <v>1641</v>
      </c>
      <c r="J3963" s="1011" t="s">
        <v>1642</v>
      </c>
      <c r="K3963" s="1011" t="s">
        <v>1329</v>
      </c>
      <c r="L3963" s="1011" t="s">
        <v>47</v>
      </c>
      <c r="M3963" s="1011" t="s">
        <v>198</v>
      </c>
      <c r="N3963" s="1011">
        <v>39</v>
      </c>
      <c r="O3963" s="1011">
        <v>36</v>
      </c>
      <c r="P3963" s="1011">
        <v>1055.25</v>
      </c>
      <c r="Q3963" s="1011">
        <v>1830.59</v>
      </c>
      <c r="R3963" s="1011">
        <v>543.29999999999995</v>
      </c>
      <c r="S3963" s="1011">
        <v>144.74101429999999</v>
      </c>
      <c r="T3963" s="1011">
        <v>0</v>
      </c>
      <c r="U3963" s="1011">
        <v>0</v>
      </c>
      <c r="V3963" s="1011">
        <v>543.29999999999995</v>
      </c>
      <c r="W3963" s="1011" t="s">
        <v>1643</v>
      </c>
      <c r="X3963" s="1011" t="s">
        <v>1331</v>
      </c>
      <c r="Y3963" s="1011" t="s">
        <v>1644</v>
      </c>
      <c r="AA3963" s="1011" t="s">
        <v>1645</v>
      </c>
      <c r="AB3963" s="1011" t="s">
        <v>140</v>
      </c>
    </row>
    <row r="3964" spans="1:28" x14ac:dyDescent="0.25">
      <c r="A3964" s="1011">
        <v>33770868</v>
      </c>
      <c r="B3964" s="1011" t="s">
        <v>2136</v>
      </c>
      <c r="C3964" s="1011" t="s">
        <v>1326</v>
      </c>
      <c r="D3964" s="1011" t="s">
        <v>1</v>
      </c>
      <c r="E3964" s="1011" t="s">
        <v>135</v>
      </c>
      <c r="F3964" s="1011" t="s">
        <v>20</v>
      </c>
      <c r="G3964" s="1011" t="s">
        <v>20</v>
      </c>
      <c r="H3964" s="1011" t="s">
        <v>90</v>
      </c>
      <c r="I3964" s="1011" t="s">
        <v>1656</v>
      </c>
      <c r="J3964" s="1011" t="s">
        <v>1657</v>
      </c>
      <c r="K3964" s="1011" t="s">
        <v>1329</v>
      </c>
      <c r="L3964" s="1011" t="s">
        <v>47</v>
      </c>
      <c r="M3964" s="1011" t="s">
        <v>198</v>
      </c>
      <c r="N3964" s="1011">
        <v>110</v>
      </c>
      <c r="O3964" s="1011">
        <v>110</v>
      </c>
      <c r="P3964" s="1011">
        <v>4400</v>
      </c>
      <c r="Q3964" s="1011">
        <v>5452.27</v>
      </c>
      <c r="R3964" s="1011">
        <v>-224.17</v>
      </c>
      <c r="S3964" s="1011">
        <v>729.75039003999996</v>
      </c>
      <c r="T3964" s="1011">
        <v>0</v>
      </c>
      <c r="U3964" s="1011">
        <v>0</v>
      </c>
      <c r="V3964" s="1011">
        <v>-224.17</v>
      </c>
      <c r="W3964" s="1011" t="s">
        <v>1658</v>
      </c>
      <c r="X3964" s="1011" t="s">
        <v>1331</v>
      </c>
      <c r="Y3964" s="1011" t="s">
        <v>2137</v>
      </c>
      <c r="AA3964" s="1011" t="s">
        <v>2138</v>
      </c>
      <c r="AB3964" s="1011" t="s">
        <v>140</v>
      </c>
    </row>
    <row r="3965" spans="1:28" x14ac:dyDescent="0.25">
      <c r="A3965" s="1011">
        <v>44073278</v>
      </c>
      <c r="B3965" s="1011" t="s">
        <v>2109</v>
      </c>
      <c r="C3965" s="1011" t="s">
        <v>1326</v>
      </c>
      <c r="D3965" s="1011" t="s">
        <v>1</v>
      </c>
      <c r="E3965" s="1011" t="s">
        <v>135</v>
      </c>
      <c r="F3965" s="1011" t="s">
        <v>48</v>
      </c>
      <c r="G3965" s="1011" t="s">
        <v>48</v>
      </c>
      <c r="H3965" s="1011" t="s">
        <v>104</v>
      </c>
      <c r="I3965" s="1011" t="s">
        <v>2110</v>
      </c>
      <c r="J3965" s="1011" t="s">
        <v>1621</v>
      </c>
      <c r="K3965" s="1011" t="s">
        <v>1329</v>
      </c>
      <c r="L3965" s="1011" t="s">
        <v>47</v>
      </c>
      <c r="M3965" s="1011" t="s">
        <v>198</v>
      </c>
      <c r="N3965" s="1011">
        <v>31</v>
      </c>
      <c r="O3965" s="1011">
        <v>31</v>
      </c>
      <c r="P3965" s="1011">
        <v>572.53</v>
      </c>
      <c r="Q3965" s="1011">
        <v>1490.53</v>
      </c>
      <c r="R3965" s="1011">
        <v>191.19</v>
      </c>
      <c r="S3965" s="1011">
        <v>219.19277994999999</v>
      </c>
      <c r="T3965" s="1011">
        <v>0</v>
      </c>
      <c r="U3965" s="1011">
        <v>0</v>
      </c>
      <c r="V3965" s="1011">
        <v>191.19</v>
      </c>
      <c r="W3965" s="1011" t="s">
        <v>1622</v>
      </c>
      <c r="X3965" s="1011" t="s">
        <v>1331</v>
      </c>
      <c r="Y3965" s="1011" t="s">
        <v>1839</v>
      </c>
      <c r="AA3965" s="1011" t="s">
        <v>2111</v>
      </c>
      <c r="AB3965" s="1011" t="s">
        <v>140</v>
      </c>
    </row>
    <row r="3966" spans="1:28" x14ac:dyDescent="0.25">
      <c r="A3966" s="1011">
        <v>74235227</v>
      </c>
      <c r="B3966" s="1011" t="s">
        <v>2290</v>
      </c>
      <c r="C3966" s="1011" t="s">
        <v>1326</v>
      </c>
      <c r="D3966" s="1011" t="s">
        <v>1</v>
      </c>
      <c r="E3966" s="1011" t="s">
        <v>135</v>
      </c>
      <c r="F3966" s="1011" t="s">
        <v>34</v>
      </c>
      <c r="G3966" s="1011" t="s">
        <v>34</v>
      </c>
      <c r="H3966" s="1011" t="s">
        <v>93</v>
      </c>
      <c r="I3966" s="1011" t="s">
        <v>1662</v>
      </c>
      <c r="J3966" s="1011" t="s">
        <v>1663</v>
      </c>
      <c r="K3966" s="1011" t="s">
        <v>1329</v>
      </c>
      <c r="L3966" s="1011" t="s">
        <v>47</v>
      </c>
      <c r="M3966" s="1011" t="s">
        <v>198</v>
      </c>
      <c r="N3966" s="1011">
        <v>79.875</v>
      </c>
      <c r="O3966" s="1011">
        <v>40.5</v>
      </c>
      <c r="P3966" s="1011">
        <v>1345.36</v>
      </c>
      <c r="Q3966" s="1011">
        <v>3471.52</v>
      </c>
      <c r="R3966" s="1011">
        <v>724.91</v>
      </c>
      <c r="S3966" s="1011">
        <v>527.26993791999996</v>
      </c>
      <c r="T3966" s="1011">
        <v>0</v>
      </c>
      <c r="U3966" s="1011">
        <v>0</v>
      </c>
      <c r="V3966" s="1011">
        <v>724.91</v>
      </c>
      <c r="W3966" s="1011" t="s">
        <v>1664</v>
      </c>
      <c r="X3966" s="1011" t="s">
        <v>1331</v>
      </c>
      <c r="Y3966" s="1011" t="s">
        <v>2291</v>
      </c>
      <c r="AA3966" s="1011" t="s">
        <v>2292</v>
      </c>
      <c r="AB3966" s="1011" t="s">
        <v>140</v>
      </c>
    </row>
    <row r="3967" spans="1:28" x14ac:dyDescent="0.25">
      <c r="A3967" s="1011">
        <v>83764498</v>
      </c>
      <c r="B3967" s="1011" t="s">
        <v>1572</v>
      </c>
      <c r="C3967" s="1011" t="s">
        <v>1326</v>
      </c>
      <c r="D3967" s="1011" t="s">
        <v>1</v>
      </c>
      <c r="E3967" s="1011" t="s">
        <v>135</v>
      </c>
      <c r="F3967" s="1011" t="s">
        <v>34</v>
      </c>
      <c r="G3967" s="1011" t="s">
        <v>34</v>
      </c>
      <c r="H3967" s="1011" t="s">
        <v>529</v>
      </c>
      <c r="I3967" s="1011" t="s">
        <v>1573</v>
      </c>
      <c r="J3967" s="1011" t="s">
        <v>1574</v>
      </c>
      <c r="K3967" s="1011" t="s">
        <v>1329</v>
      </c>
      <c r="L3967" s="1011" t="s">
        <v>47</v>
      </c>
      <c r="M3967" s="1011" t="s">
        <v>198</v>
      </c>
      <c r="N3967" s="1011">
        <v>25</v>
      </c>
      <c r="O3967" s="1011">
        <v>23</v>
      </c>
      <c r="P3967" s="1011">
        <v>1402.38</v>
      </c>
      <c r="Q3967" s="1011">
        <v>14865.98</v>
      </c>
      <c r="R3967" s="1011">
        <v>1008.6958792200001</v>
      </c>
      <c r="S3967" s="1011">
        <v>214.07159486</v>
      </c>
      <c r="T3967" s="1011">
        <v>11.145879219999999</v>
      </c>
      <c r="U3967" s="1011">
        <v>0</v>
      </c>
      <c r="V3967" s="1011">
        <v>997.55</v>
      </c>
      <c r="W3967" s="1011" t="s">
        <v>1575</v>
      </c>
      <c r="X3967" s="1011" t="s">
        <v>1331</v>
      </c>
      <c r="Y3967" s="1011" t="s">
        <v>1576</v>
      </c>
      <c r="AA3967" s="1011" t="s">
        <v>1577</v>
      </c>
      <c r="AB3967" s="1011" t="s">
        <v>140</v>
      </c>
    </row>
    <row r="3968" spans="1:28" x14ac:dyDescent="0.25">
      <c r="A3968" s="1011">
        <v>93977247</v>
      </c>
      <c r="B3968" s="1011" t="s">
        <v>1683</v>
      </c>
      <c r="C3968" s="1011" t="s">
        <v>1326</v>
      </c>
      <c r="D3968" s="1011" t="s">
        <v>1</v>
      </c>
      <c r="E3968" s="1011" t="s">
        <v>135</v>
      </c>
      <c r="F3968" s="1011" t="s">
        <v>20</v>
      </c>
      <c r="G3968" s="1011" t="s">
        <v>20</v>
      </c>
      <c r="H3968" s="1011" t="s">
        <v>88</v>
      </c>
      <c r="I3968" s="1011" t="s">
        <v>1620</v>
      </c>
      <c r="J3968" s="1011" t="s">
        <v>1621</v>
      </c>
      <c r="K3968" s="1011" t="s">
        <v>1329</v>
      </c>
      <c r="L3968" s="1011" t="s">
        <v>47</v>
      </c>
      <c r="M3968" s="1011" t="s">
        <v>198</v>
      </c>
      <c r="N3968" s="1011">
        <v>39</v>
      </c>
      <c r="O3968" s="1011">
        <v>39</v>
      </c>
      <c r="P3968" s="1011">
        <v>390</v>
      </c>
      <c r="Q3968" s="1011">
        <v>2058.92</v>
      </c>
      <c r="R3968" s="1011">
        <v>323.54000000000002</v>
      </c>
      <c r="S3968" s="1011">
        <v>224.4</v>
      </c>
      <c r="T3968" s="1011">
        <v>0</v>
      </c>
      <c r="U3968" s="1011">
        <v>0</v>
      </c>
      <c r="V3968" s="1011">
        <v>323.54000000000002</v>
      </c>
      <c r="W3968" s="1011" t="s">
        <v>1622</v>
      </c>
      <c r="X3968" s="1011" t="s">
        <v>1331</v>
      </c>
      <c r="Y3968" s="1011" t="s">
        <v>1684</v>
      </c>
      <c r="AA3968" s="1011" t="s">
        <v>1685</v>
      </c>
      <c r="AB3968" s="1011" t="s">
        <v>140</v>
      </c>
    </row>
    <row r="3969" spans="1:28" x14ac:dyDescent="0.25">
      <c r="A3969" s="1011">
        <v>13757141</v>
      </c>
      <c r="B3969" s="1011" t="s">
        <v>2191</v>
      </c>
      <c r="C3969" s="1011" t="s">
        <v>1326</v>
      </c>
      <c r="D3969" s="1011" t="s">
        <v>1</v>
      </c>
      <c r="E3969" s="1011" t="s">
        <v>135</v>
      </c>
      <c r="F3969" s="1011" t="s">
        <v>45</v>
      </c>
      <c r="G3969" s="1011" t="s">
        <v>45</v>
      </c>
      <c r="H3969" s="1011" t="s">
        <v>530</v>
      </c>
      <c r="I3969" s="1011" t="s">
        <v>1810</v>
      </c>
      <c r="J3969" s="1011" t="s">
        <v>1811</v>
      </c>
      <c r="K3969" s="1011" t="s">
        <v>1329</v>
      </c>
      <c r="L3969" s="1011" t="s">
        <v>47</v>
      </c>
      <c r="M3969" s="1011" t="s">
        <v>198</v>
      </c>
      <c r="N3969" s="1011">
        <v>230</v>
      </c>
      <c r="O3969" s="1011">
        <v>230</v>
      </c>
      <c r="P3969" s="1011">
        <v>2300</v>
      </c>
      <c r="Q3969" s="1011">
        <v>14732.3</v>
      </c>
      <c r="R3969" s="1011">
        <v>167.47</v>
      </c>
      <c r="S3969" s="1011">
        <v>475.79488726</v>
      </c>
      <c r="T3969" s="1011">
        <v>0</v>
      </c>
      <c r="U3969" s="1011">
        <v>0</v>
      </c>
      <c r="V3969" s="1011">
        <v>167.47</v>
      </c>
      <c r="W3969" s="1011" t="s">
        <v>1812</v>
      </c>
      <c r="X3969" s="1011" t="s">
        <v>1331</v>
      </c>
      <c r="Y3969" s="1011" t="s">
        <v>2192</v>
      </c>
      <c r="AA3969" s="1011" t="s">
        <v>2193</v>
      </c>
      <c r="AB3969" s="1011" t="s">
        <v>140</v>
      </c>
    </row>
    <row r="3970" spans="1:28" x14ac:dyDescent="0.25">
      <c r="A3970" s="1011">
        <v>53757852</v>
      </c>
      <c r="B3970" s="1011" t="s">
        <v>2034</v>
      </c>
      <c r="C3970" s="1011" t="s">
        <v>1326</v>
      </c>
      <c r="D3970" s="1011" t="s">
        <v>1</v>
      </c>
      <c r="E3970" s="1011" t="s">
        <v>135</v>
      </c>
      <c r="F3970" s="1011" t="s">
        <v>38</v>
      </c>
      <c r="G3970" s="1011" t="s">
        <v>38</v>
      </c>
      <c r="H3970" s="1011" t="s">
        <v>91</v>
      </c>
      <c r="I3970" s="1011" t="s">
        <v>2035</v>
      </c>
      <c r="J3970" s="1011" t="s">
        <v>1657</v>
      </c>
      <c r="K3970" s="1011" t="s">
        <v>1329</v>
      </c>
      <c r="L3970" s="1011" t="s">
        <v>47</v>
      </c>
      <c r="M3970" s="1011" t="s">
        <v>198</v>
      </c>
      <c r="N3970" s="1011">
        <v>119</v>
      </c>
      <c r="O3970" s="1011">
        <v>26</v>
      </c>
      <c r="P3970" s="1011">
        <v>1224.79</v>
      </c>
      <c r="Q3970" s="1011">
        <v>1726.29</v>
      </c>
      <c r="R3970" s="1011">
        <v>245.74912666</v>
      </c>
      <c r="S3970" s="1011">
        <v>102.80733746</v>
      </c>
      <c r="T3970" s="1011">
        <v>0.54912665999999999</v>
      </c>
      <c r="U3970" s="1011">
        <v>0</v>
      </c>
      <c r="V3970" s="1011">
        <v>245.2</v>
      </c>
      <c r="W3970" s="1011" t="s">
        <v>1658</v>
      </c>
      <c r="X3970" s="1011" t="s">
        <v>1331</v>
      </c>
      <c r="Y3970" s="1011" t="s">
        <v>2036</v>
      </c>
      <c r="AA3970" s="1011" t="s">
        <v>2037</v>
      </c>
      <c r="AB3970" s="1011" t="s">
        <v>140</v>
      </c>
    </row>
    <row r="3971" spans="1:28" x14ac:dyDescent="0.25">
      <c r="A3971" s="1011">
        <v>63997555</v>
      </c>
      <c r="B3971" s="1011" t="s">
        <v>1633</v>
      </c>
      <c r="C3971" s="1011" t="s">
        <v>1326</v>
      </c>
      <c r="D3971" s="1011" t="s">
        <v>1</v>
      </c>
      <c r="E3971" s="1011" t="s">
        <v>135</v>
      </c>
      <c r="F3971" s="1011" t="s">
        <v>20</v>
      </c>
      <c r="G3971" s="1011" t="s">
        <v>20</v>
      </c>
      <c r="H3971" s="1011" t="s">
        <v>93</v>
      </c>
      <c r="I3971" s="1011" t="s">
        <v>1503</v>
      </c>
      <c r="J3971" s="1011" t="s">
        <v>1504</v>
      </c>
      <c r="K3971" s="1011" t="s">
        <v>1329</v>
      </c>
      <c r="L3971" s="1011" t="s">
        <v>47</v>
      </c>
      <c r="M3971" s="1011" t="s">
        <v>198</v>
      </c>
      <c r="N3971" s="1011">
        <v>57</v>
      </c>
      <c r="O3971" s="1011">
        <v>52</v>
      </c>
      <c r="P3971" s="1011">
        <v>1155.25</v>
      </c>
      <c r="Q3971" s="1011">
        <v>1321.75</v>
      </c>
      <c r="R3971" s="1011">
        <v>220.28</v>
      </c>
      <c r="S3971" s="1011">
        <v>287.49751449000001</v>
      </c>
      <c r="T3971" s="1011">
        <v>0</v>
      </c>
      <c r="U3971" s="1011">
        <v>0</v>
      </c>
      <c r="V3971" s="1011">
        <v>220.28</v>
      </c>
      <c r="W3971" s="1011" t="s">
        <v>1505</v>
      </c>
      <c r="X3971" s="1011" t="s">
        <v>1331</v>
      </c>
      <c r="Y3971" s="1011" t="s">
        <v>1634</v>
      </c>
      <c r="AA3971" s="1011" t="s">
        <v>1635</v>
      </c>
      <c r="AB3971" s="1011" t="s">
        <v>140</v>
      </c>
    </row>
    <row r="3972" spans="1:28" x14ac:dyDescent="0.25">
      <c r="A3972" s="1011">
        <v>3754595</v>
      </c>
      <c r="B3972" s="1011" t="s">
        <v>2199</v>
      </c>
      <c r="C3972" s="1011" t="s">
        <v>1326</v>
      </c>
      <c r="D3972" s="1011" t="s">
        <v>1</v>
      </c>
      <c r="E3972" s="1011" t="s">
        <v>135</v>
      </c>
      <c r="F3972" s="1011" t="s">
        <v>11</v>
      </c>
      <c r="G3972" s="1011" t="s">
        <v>11</v>
      </c>
      <c r="H3972" s="1011" t="s">
        <v>530</v>
      </c>
      <c r="I3972" s="1011" t="s">
        <v>2200</v>
      </c>
      <c r="J3972" s="1011" t="s">
        <v>1544</v>
      </c>
      <c r="K3972" s="1011" t="s">
        <v>1329</v>
      </c>
      <c r="L3972" s="1011" t="s">
        <v>47</v>
      </c>
      <c r="M3972" s="1011" t="s">
        <v>198</v>
      </c>
      <c r="N3972" s="1011">
        <v>70</v>
      </c>
      <c r="O3972" s="1011">
        <v>5</v>
      </c>
      <c r="P3972" s="1011">
        <v>1360</v>
      </c>
      <c r="Q3972" s="1011">
        <v>5143.1400000000003</v>
      </c>
      <c r="R3972" s="1011">
        <v>317.58999999999997</v>
      </c>
      <c r="S3972" s="1011">
        <v>210.46139141</v>
      </c>
      <c r="T3972" s="1011">
        <v>0</v>
      </c>
      <c r="U3972" s="1011">
        <v>0</v>
      </c>
      <c r="V3972" s="1011">
        <v>317.58999999999997</v>
      </c>
      <c r="W3972" s="1011" t="s">
        <v>1545</v>
      </c>
      <c r="X3972" s="1011" t="s">
        <v>1331</v>
      </c>
      <c r="Y3972" s="1011" t="s">
        <v>2201</v>
      </c>
      <c r="AA3972" s="1011" t="s">
        <v>2202</v>
      </c>
      <c r="AB3972" s="1011" t="s">
        <v>140</v>
      </c>
    </row>
    <row r="3973" spans="1:28" x14ac:dyDescent="0.25">
      <c r="A3973" s="1011">
        <v>53980132</v>
      </c>
      <c r="B3973" s="1011" t="s">
        <v>1563</v>
      </c>
      <c r="C3973" s="1011" t="s">
        <v>1326</v>
      </c>
      <c r="D3973" s="1011" t="s">
        <v>1</v>
      </c>
      <c r="E3973" s="1011" t="s">
        <v>135</v>
      </c>
      <c r="F3973" s="1011" t="s">
        <v>20</v>
      </c>
      <c r="G3973" s="1011" t="s">
        <v>20</v>
      </c>
      <c r="H3973" s="1011" t="s">
        <v>99</v>
      </c>
      <c r="I3973" s="1011" t="s">
        <v>1564</v>
      </c>
      <c r="J3973" s="1011" t="s">
        <v>1565</v>
      </c>
      <c r="K3973" s="1011" t="s">
        <v>1329</v>
      </c>
      <c r="L3973" s="1011" t="s">
        <v>47</v>
      </c>
      <c r="M3973" s="1011" t="s">
        <v>198</v>
      </c>
      <c r="N3973" s="1011">
        <v>30</v>
      </c>
      <c r="O3973" s="1011">
        <v>20</v>
      </c>
      <c r="P3973" s="1011">
        <v>784.26</v>
      </c>
      <c r="Q3973" s="1011">
        <v>1181.8399999999999</v>
      </c>
      <c r="R3973" s="1011">
        <v>173.83</v>
      </c>
      <c r="S3973" s="1011">
        <v>115.11893753</v>
      </c>
      <c r="T3973" s="1011">
        <v>0</v>
      </c>
      <c r="U3973" s="1011">
        <v>0</v>
      </c>
      <c r="V3973" s="1011">
        <v>173.83</v>
      </c>
      <c r="W3973" s="1011" t="s">
        <v>65</v>
      </c>
      <c r="X3973" s="1011" t="s">
        <v>1331</v>
      </c>
      <c r="Y3973" s="1011" t="s">
        <v>1566</v>
      </c>
      <c r="AA3973" s="1011" t="s">
        <v>1567</v>
      </c>
      <c r="AB3973" s="1011" t="s">
        <v>140</v>
      </c>
    </row>
    <row r="3974" spans="1:28" x14ac:dyDescent="0.25">
      <c r="A3974" s="1011">
        <v>33753096</v>
      </c>
      <c r="B3974" s="1011" t="s">
        <v>2178</v>
      </c>
      <c r="C3974" s="1011" t="s">
        <v>1326</v>
      </c>
      <c r="D3974" s="1011" t="s">
        <v>1</v>
      </c>
      <c r="E3974" s="1011" t="s">
        <v>135</v>
      </c>
      <c r="F3974" s="1011" t="s">
        <v>6</v>
      </c>
      <c r="G3974" s="1011" t="s">
        <v>6</v>
      </c>
      <c r="H3974" s="1011" t="s">
        <v>1394</v>
      </c>
      <c r="I3974" s="1011" t="s">
        <v>2179</v>
      </c>
      <c r="J3974" s="1011" t="s">
        <v>1354</v>
      </c>
      <c r="K3974" s="1011" t="s">
        <v>1329</v>
      </c>
      <c r="L3974" s="1011" t="s">
        <v>47</v>
      </c>
      <c r="M3974" s="1011" t="s">
        <v>198</v>
      </c>
      <c r="N3974" s="1011">
        <v>0</v>
      </c>
      <c r="O3974" s="1011">
        <v>0</v>
      </c>
      <c r="P3974" s="1011">
        <v>0</v>
      </c>
      <c r="Q3974" s="1011">
        <v>0</v>
      </c>
      <c r="R3974" s="1011">
        <v>0</v>
      </c>
      <c r="S3974" s="1011">
        <v>0</v>
      </c>
      <c r="T3974" s="1011">
        <v>0</v>
      </c>
      <c r="U3974" s="1011">
        <v>0</v>
      </c>
      <c r="V3974" s="1011">
        <v>0</v>
      </c>
      <c r="W3974" s="1011" t="s">
        <v>1355</v>
      </c>
      <c r="X3974" s="1011" t="s">
        <v>1331</v>
      </c>
      <c r="Y3974" s="1011" t="s">
        <v>2180</v>
      </c>
      <c r="AA3974" s="1011" t="s">
        <v>2181</v>
      </c>
      <c r="AB3974" s="1011" t="s">
        <v>140</v>
      </c>
    </row>
    <row r="3975" spans="1:28" x14ac:dyDescent="0.25">
      <c r="A3975" s="1011">
        <v>23994155</v>
      </c>
      <c r="B3975" s="1011" t="s">
        <v>2260</v>
      </c>
      <c r="C3975" s="1011" t="s">
        <v>1326</v>
      </c>
      <c r="D3975" s="1011" t="s">
        <v>113</v>
      </c>
      <c r="E3975" s="1011" t="s">
        <v>135</v>
      </c>
      <c r="F3975" s="1011" t="s">
        <v>267</v>
      </c>
      <c r="G3975" s="1011" t="s">
        <v>1687</v>
      </c>
      <c r="H3975" s="1011" t="s">
        <v>1394</v>
      </c>
      <c r="I3975" s="1011" t="s">
        <v>2261</v>
      </c>
      <c r="J3975" s="1011" t="s">
        <v>1445</v>
      </c>
      <c r="K3975" s="1011" t="s">
        <v>1329</v>
      </c>
      <c r="L3975" s="1011" t="s">
        <v>47</v>
      </c>
      <c r="M3975" s="1011" t="s">
        <v>198</v>
      </c>
      <c r="N3975" s="1011">
        <v>0</v>
      </c>
      <c r="O3975" s="1011">
        <v>0</v>
      </c>
      <c r="P3975" s="1011">
        <v>0</v>
      </c>
      <c r="Q3975" s="1011">
        <v>0</v>
      </c>
      <c r="R3975" s="1011">
        <v>0</v>
      </c>
      <c r="S3975" s="1011">
        <v>0</v>
      </c>
      <c r="T3975" s="1011">
        <v>0</v>
      </c>
      <c r="U3975" s="1011">
        <v>0</v>
      </c>
      <c r="V3975" s="1011">
        <v>0</v>
      </c>
      <c r="W3975" s="1011" t="s">
        <v>1446</v>
      </c>
      <c r="X3975" s="1011" t="s">
        <v>1331</v>
      </c>
      <c r="Y3975" s="1011" t="s">
        <v>2262</v>
      </c>
      <c r="AA3975" s="1011" t="s">
        <v>2263</v>
      </c>
      <c r="AB3975" s="1011" t="s">
        <v>140</v>
      </c>
    </row>
    <row r="3976" spans="1:28" x14ac:dyDescent="0.25">
      <c r="A3976" s="1011">
        <v>83753855</v>
      </c>
      <c r="B3976" s="1011" t="s">
        <v>2151</v>
      </c>
      <c r="C3976" s="1011" t="s">
        <v>1326</v>
      </c>
      <c r="D3976" s="1011" t="s">
        <v>1</v>
      </c>
      <c r="E3976" s="1011" t="s">
        <v>135</v>
      </c>
      <c r="F3976" s="1011" t="s">
        <v>20</v>
      </c>
      <c r="G3976" s="1011" t="s">
        <v>20</v>
      </c>
      <c r="H3976" s="1011" t="s">
        <v>100</v>
      </c>
      <c r="I3976" s="1011" t="s">
        <v>1503</v>
      </c>
      <c r="J3976" s="1011" t="s">
        <v>1504</v>
      </c>
      <c r="K3976" s="1011" t="s">
        <v>1329</v>
      </c>
      <c r="L3976" s="1011" t="s">
        <v>47</v>
      </c>
      <c r="M3976" s="1011" t="s">
        <v>198</v>
      </c>
      <c r="N3976" s="1011">
        <v>136</v>
      </c>
      <c r="O3976" s="1011">
        <v>0</v>
      </c>
      <c r="P3976" s="1011">
        <v>4021.5</v>
      </c>
      <c r="Q3976" s="1011">
        <v>10420.09</v>
      </c>
      <c r="R3976" s="1011">
        <v>573.94000000000005</v>
      </c>
      <c r="S3976" s="1011">
        <v>236.51745826999999</v>
      </c>
      <c r="T3976" s="1011">
        <v>365</v>
      </c>
      <c r="U3976" s="1011">
        <v>0</v>
      </c>
      <c r="V3976" s="1011">
        <v>576.44000000000005</v>
      </c>
      <c r="W3976" s="1011" t="s">
        <v>1505</v>
      </c>
      <c r="X3976" s="1011" t="s">
        <v>1331</v>
      </c>
      <c r="Y3976" s="1011" t="s">
        <v>2152</v>
      </c>
      <c r="AA3976" s="1011" t="s">
        <v>2153</v>
      </c>
      <c r="AB3976" s="1011" t="s">
        <v>140</v>
      </c>
    </row>
    <row r="3977" spans="1:28" x14ac:dyDescent="0.25">
      <c r="A3977" s="1011">
        <v>24111999</v>
      </c>
      <c r="B3977" s="1011" t="s">
        <v>1701</v>
      </c>
      <c r="C3977" s="1011" t="s">
        <v>1326</v>
      </c>
      <c r="D3977" s="1011" t="s">
        <v>1</v>
      </c>
      <c r="E3977" s="1011" t="s">
        <v>135</v>
      </c>
      <c r="F3977" s="1011" t="s">
        <v>0</v>
      </c>
      <c r="G3977" s="1011" t="s">
        <v>0</v>
      </c>
      <c r="H3977" s="1011" t="s">
        <v>530</v>
      </c>
      <c r="I3977" s="1011" t="s">
        <v>1702</v>
      </c>
      <c r="J3977" s="1011" t="s">
        <v>1703</v>
      </c>
      <c r="K3977" s="1011" t="s">
        <v>1329</v>
      </c>
      <c r="L3977" s="1011" t="s">
        <v>47</v>
      </c>
      <c r="M3977" s="1011" t="s">
        <v>198</v>
      </c>
      <c r="N3977" s="1011">
        <v>5</v>
      </c>
      <c r="O3977" s="1011">
        <v>5</v>
      </c>
      <c r="P3977" s="1011">
        <v>397.1</v>
      </c>
      <c r="Q3977" s="1011">
        <v>924.59</v>
      </c>
      <c r="R3977" s="1011">
        <v>80.31</v>
      </c>
      <c r="S3977" s="1011">
        <v>115.23900602000001</v>
      </c>
      <c r="T3977" s="1011">
        <v>0</v>
      </c>
      <c r="U3977" s="1011">
        <v>0</v>
      </c>
      <c r="V3977" s="1011">
        <v>80.31</v>
      </c>
      <c r="W3977" s="1011" t="s">
        <v>1704</v>
      </c>
      <c r="X3977" s="1011" t="s">
        <v>1331</v>
      </c>
      <c r="Y3977" s="1011" t="s">
        <v>1705</v>
      </c>
      <c r="AA3977" s="1011" t="s">
        <v>1706</v>
      </c>
      <c r="AB3977" s="1011" t="s">
        <v>140</v>
      </c>
    </row>
    <row r="3978" spans="1:28" x14ac:dyDescent="0.25">
      <c r="A3978" s="1011">
        <v>84150358</v>
      </c>
      <c r="B3978" s="1011" t="s">
        <v>1679</v>
      </c>
      <c r="C3978" s="1011" t="s">
        <v>1326</v>
      </c>
      <c r="D3978" s="1011" t="s">
        <v>1</v>
      </c>
      <c r="E3978" s="1011" t="s">
        <v>135</v>
      </c>
      <c r="F3978" s="1011" t="s">
        <v>36</v>
      </c>
      <c r="G3978" s="1011" t="s">
        <v>36</v>
      </c>
      <c r="H3978" s="1011" t="s">
        <v>96</v>
      </c>
      <c r="I3978" s="1011" t="s">
        <v>1680</v>
      </c>
      <c r="J3978" s="1011" t="s">
        <v>1396</v>
      </c>
      <c r="K3978" s="1011" t="s">
        <v>1329</v>
      </c>
      <c r="L3978" s="1011" t="s">
        <v>47</v>
      </c>
      <c r="M3978" s="1011" t="s">
        <v>198</v>
      </c>
      <c r="N3978" s="1011">
        <v>35</v>
      </c>
      <c r="O3978" s="1011">
        <v>35</v>
      </c>
      <c r="P3978" s="1011">
        <v>56.91</v>
      </c>
      <c r="Q3978" s="1011">
        <v>537.33000000000004</v>
      </c>
      <c r="R3978" s="1011">
        <v>267.2</v>
      </c>
      <c r="S3978" s="1011">
        <v>28.19</v>
      </c>
      <c r="T3978" s="1011">
        <v>0</v>
      </c>
      <c r="U3978" s="1011">
        <v>0</v>
      </c>
      <c r="V3978" s="1011">
        <v>267.2</v>
      </c>
      <c r="W3978" s="1011" t="s">
        <v>1397</v>
      </c>
      <c r="X3978" s="1011" t="s">
        <v>1331</v>
      </c>
      <c r="Y3978" s="1011" t="s">
        <v>1681</v>
      </c>
      <c r="AA3978" s="1011" t="s">
        <v>1682</v>
      </c>
      <c r="AB3978" s="1011" t="s">
        <v>140</v>
      </c>
    </row>
    <row r="3979" spans="1:28" x14ac:dyDescent="0.25">
      <c r="A3979" s="1011">
        <v>93772242</v>
      </c>
      <c r="B3979" s="1011" t="s">
        <v>1578</v>
      </c>
      <c r="C3979" s="1011" t="s">
        <v>1326</v>
      </c>
      <c r="D3979" s="1011" t="s">
        <v>1</v>
      </c>
      <c r="E3979" s="1011" t="s">
        <v>135</v>
      </c>
      <c r="F3979" s="1011" t="s">
        <v>20</v>
      </c>
      <c r="G3979" s="1011" t="s">
        <v>20</v>
      </c>
      <c r="H3979" s="1011" t="s">
        <v>94</v>
      </c>
      <c r="I3979" s="1011" t="s">
        <v>1579</v>
      </c>
      <c r="J3979" s="1011" t="s">
        <v>1396</v>
      </c>
      <c r="K3979" s="1011" t="s">
        <v>1329</v>
      </c>
      <c r="L3979" s="1011" t="s">
        <v>47</v>
      </c>
      <c r="M3979" s="1011" t="s">
        <v>198</v>
      </c>
      <c r="N3979" s="1011">
        <v>4</v>
      </c>
      <c r="O3979" s="1011">
        <v>4</v>
      </c>
      <c r="P3979" s="1011">
        <v>16</v>
      </c>
      <c r="Q3979" s="1011">
        <v>82.69</v>
      </c>
      <c r="R3979" s="1011">
        <v>30.2</v>
      </c>
      <c r="S3979" s="1011">
        <v>10.189430959999999</v>
      </c>
      <c r="T3979" s="1011">
        <v>0</v>
      </c>
      <c r="U3979" s="1011">
        <v>0</v>
      </c>
      <c r="V3979" s="1011">
        <v>30.2</v>
      </c>
      <c r="W3979" s="1011" t="s">
        <v>1397</v>
      </c>
      <c r="X3979" s="1011" t="s">
        <v>1331</v>
      </c>
      <c r="Y3979" s="1011" t="s">
        <v>1580</v>
      </c>
      <c r="AA3979" s="1011" t="s">
        <v>1581</v>
      </c>
      <c r="AB3979" s="1011" t="s">
        <v>140</v>
      </c>
    </row>
    <row r="3980" spans="1:28" x14ac:dyDescent="0.25">
      <c r="A3980" s="1011">
        <v>93797231</v>
      </c>
      <c r="B3980" s="1011" t="s">
        <v>1497</v>
      </c>
      <c r="C3980" s="1011" t="s">
        <v>1326</v>
      </c>
      <c r="D3980" s="1011" t="s">
        <v>1</v>
      </c>
      <c r="E3980" s="1011" t="s">
        <v>135</v>
      </c>
      <c r="F3980" s="1011" t="s">
        <v>11</v>
      </c>
      <c r="G3980" s="1011" t="s">
        <v>11</v>
      </c>
      <c r="H3980" s="1011" t="s">
        <v>91</v>
      </c>
      <c r="I3980" s="1011" t="s">
        <v>1498</v>
      </c>
      <c r="J3980" s="1011" t="s">
        <v>1499</v>
      </c>
      <c r="K3980" s="1011" t="s">
        <v>1329</v>
      </c>
      <c r="L3980" s="1011" t="s">
        <v>47</v>
      </c>
      <c r="M3980" s="1011" t="s">
        <v>198</v>
      </c>
      <c r="N3980" s="1011">
        <v>21</v>
      </c>
      <c r="O3980" s="1011">
        <v>0</v>
      </c>
      <c r="P3980" s="1011">
        <v>216</v>
      </c>
      <c r="Q3980" s="1011">
        <v>1375.69</v>
      </c>
      <c r="R3980" s="1011">
        <v>160.67000156</v>
      </c>
      <c r="S3980" s="1011">
        <v>36.201935229999997</v>
      </c>
      <c r="T3980" s="1011">
        <v>1.5600000000000001E-6</v>
      </c>
      <c r="U3980" s="1011">
        <v>0</v>
      </c>
      <c r="V3980" s="1011">
        <v>160.66999999999999</v>
      </c>
      <c r="W3980" s="1011" t="s">
        <v>1361</v>
      </c>
      <c r="X3980" s="1011" t="s">
        <v>1331</v>
      </c>
      <c r="Y3980" s="1011" t="s">
        <v>1500</v>
      </c>
      <c r="AA3980" s="1011" t="s">
        <v>1501</v>
      </c>
      <c r="AB3980" s="1011" t="s">
        <v>140</v>
      </c>
    </row>
    <row r="3981" spans="1:28" x14ac:dyDescent="0.25">
      <c r="A3981" s="1011">
        <v>4089017</v>
      </c>
      <c r="B3981" s="1011" t="s">
        <v>2056</v>
      </c>
      <c r="C3981" s="1011" t="s">
        <v>1326</v>
      </c>
      <c r="D3981" s="1011" t="s">
        <v>1</v>
      </c>
      <c r="E3981" s="1011" t="s">
        <v>135</v>
      </c>
      <c r="F3981" s="1011" t="s">
        <v>69</v>
      </c>
      <c r="G3981" s="1011" t="s">
        <v>69</v>
      </c>
      <c r="H3981" s="1011" t="s">
        <v>96</v>
      </c>
      <c r="I3981" s="1011" t="s">
        <v>1688</v>
      </c>
      <c r="J3981" s="1011" t="s">
        <v>1416</v>
      </c>
      <c r="K3981" s="1011" t="s">
        <v>1329</v>
      </c>
      <c r="L3981" s="1011" t="s">
        <v>47</v>
      </c>
      <c r="M3981" s="1011" t="s">
        <v>198</v>
      </c>
      <c r="N3981" s="1011">
        <v>15</v>
      </c>
      <c r="O3981" s="1011">
        <v>4</v>
      </c>
      <c r="P3981" s="1011">
        <v>32.31</v>
      </c>
      <c r="Q3981" s="1011">
        <v>317.44</v>
      </c>
      <c r="R3981" s="1011">
        <v>41.95</v>
      </c>
      <c r="S3981" s="1011">
        <v>34.659999999999997</v>
      </c>
      <c r="T3981" s="1011">
        <v>0</v>
      </c>
      <c r="U3981" s="1011">
        <v>0</v>
      </c>
      <c r="V3981" s="1011">
        <v>41.95</v>
      </c>
      <c r="W3981" s="1011" t="s">
        <v>1397</v>
      </c>
      <c r="X3981" s="1011" t="s">
        <v>1331</v>
      </c>
      <c r="Y3981" s="1011" t="s">
        <v>2057</v>
      </c>
      <c r="AA3981" s="1011" t="s">
        <v>2058</v>
      </c>
      <c r="AB3981" s="1011" t="s">
        <v>140</v>
      </c>
    </row>
    <row r="3982" spans="1:28" x14ac:dyDescent="0.25">
      <c r="A3982" s="1011">
        <v>94251014</v>
      </c>
      <c r="B3982" s="1011" t="s">
        <v>1937</v>
      </c>
      <c r="C3982" s="1011" t="s">
        <v>1326</v>
      </c>
      <c r="D3982" s="1011" t="s">
        <v>1</v>
      </c>
      <c r="E3982" s="1011" t="s">
        <v>135</v>
      </c>
      <c r="F3982" s="1011" t="s">
        <v>36</v>
      </c>
      <c r="G3982" s="1011" t="s">
        <v>36</v>
      </c>
      <c r="H3982" s="1011" t="s">
        <v>93</v>
      </c>
      <c r="I3982" s="1011" t="s">
        <v>1938</v>
      </c>
      <c r="J3982" s="1011" t="s">
        <v>1939</v>
      </c>
      <c r="K3982" s="1011" t="s">
        <v>1329</v>
      </c>
      <c r="L3982" s="1011" t="s">
        <v>47</v>
      </c>
      <c r="M3982" s="1011" t="s">
        <v>198</v>
      </c>
      <c r="N3982" s="1011">
        <v>3</v>
      </c>
      <c r="O3982" s="1011">
        <v>0</v>
      </c>
      <c r="P3982" s="1011">
        <v>36</v>
      </c>
      <c r="Q3982" s="1011">
        <v>184.94</v>
      </c>
      <c r="R3982" s="1011">
        <v>42.5</v>
      </c>
      <c r="S3982" s="1011">
        <v>13.140028729999999</v>
      </c>
      <c r="T3982" s="1011">
        <v>0</v>
      </c>
      <c r="U3982" s="1011">
        <v>0</v>
      </c>
      <c r="V3982" s="1011">
        <v>42.5</v>
      </c>
      <c r="W3982" s="1011" t="s">
        <v>1940</v>
      </c>
      <c r="X3982" s="1011" t="s">
        <v>1331</v>
      </c>
      <c r="Y3982" s="1011" t="s">
        <v>1941</v>
      </c>
      <c r="AA3982" s="1011" t="s">
        <v>1942</v>
      </c>
      <c r="AB3982" s="1011" t="s">
        <v>140</v>
      </c>
    </row>
    <row r="3983" spans="1:28" x14ac:dyDescent="0.25">
      <c r="A3983" s="1011">
        <v>34153841</v>
      </c>
      <c r="B3983" s="1011" t="s">
        <v>2326</v>
      </c>
      <c r="C3983" s="1011" t="s">
        <v>1326</v>
      </c>
      <c r="D3983" s="1011" t="s">
        <v>1</v>
      </c>
      <c r="E3983" s="1011" t="s">
        <v>135</v>
      </c>
      <c r="F3983" s="1011" t="s">
        <v>34</v>
      </c>
      <c r="G3983" s="1011" t="s">
        <v>34</v>
      </c>
      <c r="H3983" s="1011" t="s">
        <v>96</v>
      </c>
      <c r="I3983" s="1011" t="s">
        <v>2327</v>
      </c>
      <c r="J3983" s="1011" t="s">
        <v>2328</v>
      </c>
      <c r="K3983" s="1011" t="s">
        <v>1329</v>
      </c>
      <c r="L3983" s="1011" t="s">
        <v>47</v>
      </c>
      <c r="M3983" s="1011" t="s">
        <v>198</v>
      </c>
      <c r="N3983" s="1011">
        <v>1</v>
      </c>
      <c r="O3983" s="1011">
        <v>1</v>
      </c>
      <c r="P3983" s="1011">
        <v>2.7</v>
      </c>
      <c r="Q3983" s="1011">
        <v>50.99</v>
      </c>
      <c r="R3983" s="1011">
        <v>20.59</v>
      </c>
      <c r="S3983" s="1011">
        <v>2.82</v>
      </c>
      <c r="T3983" s="1011">
        <v>0</v>
      </c>
      <c r="U3983" s="1011">
        <v>0</v>
      </c>
      <c r="V3983" s="1011">
        <v>20.59</v>
      </c>
      <c r="W3983" s="1011" t="s">
        <v>2329</v>
      </c>
      <c r="X3983" s="1011" t="s">
        <v>1331</v>
      </c>
      <c r="Y3983" s="1011" t="s">
        <v>2330</v>
      </c>
      <c r="AA3983" s="1011" t="s">
        <v>2331</v>
      </c>
      <c r="AB3983" s="1011" t="s">
        <v>140</v>
      </c>
    </row>
    <row r="3984" spans="1:28" x14ac:dyDescent="0.25">
      <c r="A3984" s="1011">
        <v>94010360</v>
      </c>
      <c r="B3984" s="1011" t="s">
        <v>2408</v>
      </c>
      <c r="C3984" s="1011" t="s">
        <v>1326</v>
      </c>
      <c r="D3984" s="1011" t="s">
        <v>1</v>
      </c>
      <c r="E3984" s="1011" t="s">
        <v>135</v>
      </c>
      <c r="F3984" s="1011" t="s">
        <v>20</v>
      </c>
      <c r="G3984" s="1011" t="s">
        <v>20</v>
      </c>
      <c r="H3984" s="1011" t="s">
        <v>94</v>
      </c>
      <c r="I3984" s="1011" t="s">
        <v>1662</v>
      </c>
      <c r="J3984" s="1011" t="s">
        <v>1663</v>
      </c>
      <c r="K3984" s="1011" t="s">
        <v>1329</v>
      </c>
      <c r="L3984" s="1011" t="s">
        <v>47</v>
      </c>
      <c r="M3984" s="1011" t="s">
        <v>198</v>
      </c>
      <c r="N3984" s="1011">
        <v>796.25</v>
      </c>
      <c r="O3984" s="1011">
        <v>131</v>
      </c>
      <c r="P3984" s="1011">
        <v>28916</v>
      </c>
      <c r="Q3984" s="1011">
        <v>15572.4</v>
      </c>
      <c r="R3984" s="1011">
        <v>1079.46</v>
      </c>
      <c r="S3984" s="1011">
        <v>2466.9974123900001</v>
      </c>
      <c r="T3984" s="1011">
        <v>0</v>
      </c>
      <c r="U3984" s="1011">
        <v>0</v>
      </c>
      <c r="V3984" s="1011">
        <v>1079.46</v>
      </c>
      <c r="W3984" s="1011" t="s">
        <v>1664</v>
      </c>
      <c r="X3984" s="1011" t="s">
        <v>1331</v>
      </c>
      <c r="Y3984" s="1011" t="s">
        <v>2409</v>
      </c>
      <c r="AA3984" s="1011" t="s">
        <v>2410</v>
      </c>
      <c r="AB3984" s="1011" t="s">
        <v>140</v>
      </c>
    </row>
    <row r="3985" spans="1:28" x14ac:dyDescent="0.25">
      <c r="A3985" s="1011">
        <v>3978095</v>
      </c>
      <c r="B3985" s="1011" t="s">
        <v>1838</v>
      </c>
      <c r="C3985" s="1011" t="s">
        <v>1326</v>
      </c>
      <c r="D3985" s="1011" t="s">
        <v>1</v>
      </c>
      <c r="E3985" s="1011" t="s">
        <v>135</v>
      </c>
      <c r="F3985" s="1011" t="s">
        <v>34</v>
      </c>
      <c r="G3985" s="1011" t="s">
        <v>34</v>
      </c>
      <c r="H3985" s="1011" t="s">
        <v>104</v>
      </c>
      <c r="I3985" s="1011" t="s">
        <v>1620</v>
      </c>
      <c r="J3985" s="1011" t="s">
        <v>1621</v>
      </c>
      <c r="K3985" s="1011" t="s">
        <v>1329</v>
      </c>
      <c r="L3985" s="1011" t="s">
        <v>47</v>
      </c>
      <c r="M3985" s="1011" t="s">
        <v>198</v>
      </c>
      <c r="N3985" s="1011">
        <v>178</v>
      </c>
      <c r="O3985" s="1011">
        <v>178</v>
      </c>
      <c r="P3985" s="1011">
        <v>3568.94</v>
      </c>
      <c r="Q3985" s="1011">
        <v>13048.01</v>
      </c>
      <c r="R3985" s="1011">
        <v>1665.75</v>
      </c>
      <c r="S3985" s="1011">
        <v>1721.83827058</v>
      </c>
      <c r="T3985" s="1011">
        <v>0</v>
      </c>
      <c r="U3985" s="1011">
        <v>0</v>
      </c>
      <c r="V3985" s="1011">
        <v>1665.75</v>
      </c>
      <c r="W3985" s="1011" t="s">
        <v>1622</v>
      </c>
      <c r="X3985" s="1011" t="s">
        <v>1331</v>
      </c>
      <c r="Y3985" s="1011" t="s">
        <v>1839</v>
      </c>
      <c r="AA3985" s="1011" t="s">
        <v>1840</v>
      </c>
      <c r="AB3985" s="1011" t="s">
        <v>140</v>
      </c>
    </row>
    <row r="3986" spans="1:28" x14ac:dyDescent="0.25">
      <c r="A3986" s="1011">
        <v>24091738</v>
      </c>
      <c r="B3986" s="1011" t="s">
        <v>1804</v>
      </c>
      <c r="C3986" s="1011" t="s">
        <v>1326</v>
      </c>
      <c r="D3986" s="1011" t="s">
        <v>1</v>
      </c>
      <c r="E3986" s="1011" t="s">
        <v>135</v>
      </c>
      <c r="F3986" s="1011" t="s">
        <v>20</v>
      </c>
      <c r="G3986" s="1011" t="s">
        <v>20</v>
      </c>
      <c r="H3986" s="1011" t="s">
        <v>94</v>
      </c>
      <c r="I3986" s="1011" t="s">
        <v>1805</v>
      </c>
      <c r="J3986" s="1011" t="s">
        <v>1806</v>
      </c>
      <c r="K3986" s="1011" t="s">
        <v>1329</v>
      </c>
      <c r="L3986" s="1011" t="s">
        <v>47</v>
      </c>
      <c r="M3986" s="1011" t="s">
        <v>198</v>
      </c>
      <c r="N3986" s="1011">
        <v>835.5</v>
      </c>
      <c r="O3986" s="1011">
        <v>189.5</v>
      </c>
      <c r="P3986" s="1011">
        <v>28769</v>
      </c>
      <c r="Q3986" s="1011">
        <v>17235.04</v>
      </c>
      <c r="R3986" s="1011">
        <v>993.26</v>
      </c>
      <c r="S3986" s="1011">
        <v>2557.2681389300001</v>
      </c>
      <c r="T3986" s="1011">
        <v>0</v>
      </c>
      <c r="U3986" s="1011">
        <v>0</v>
      </c>
      <c r="V3986" s="1011">
        <v>993.26</v>
      </c>
      <c r="W3986" s="1011" t="s">
        <v>10</v>
      </c>
      <c r="X3986" s="1011" t="s">
        <v>1331</v>
      </c>
      <c r="Y3986" s="1011" t="s">
        <v>1807</v>
      </c>
      <c r="AA3986" s="1011" t="s">
        <v>1808</v>
      </c>
      <c r="AB3986" s="1011" t="s">
        <v>140</v>
      </c>
    </row>
    <row r="3987" spans="1:28" x14ac:dyDescent="0.25">
      <c r="A3987" s="1011">
        <v>33757618</v>
      </c>
      <c r="B3987" s="1011" t="s">
        <v>1502</v>
      </c>
      <c r="C3987" s="1011" t="s">
        <v>1326</v>
      </c>
      <c r="D3987" s="1011" t="s">
        <v>1</v>
      </c>
      <c r="E3987" s="1011" t="s">
        <v>135</v>
      </c>
      <c r="F3987" s="1011" t="s">
        <v>14</v>
      </c>
      <c r="G3987" s="1011" t="s">
        <v>14</v>
      </c>
      <c r="H3987" s="1011" t="s">
        <v>90</v>
      </c>
      <c r="I3987" s="1011" t="s">
        <v>1503</v>
      </c>
      <c r="J3987" s="1011" t="s">
        <v>1504</v>
      </c>
      <c r="K3987" s="1011" t="s">
        <v>1329</v>
      </c>
      <c r="L3987" s="1011" t="s">
        <v>47</v>
      </c>
      <c r="M3987" s="1011" t="s">
        <v>198</v>
      </c>
      <c r="N3987" s="1011">
        <v>620</v>
      </c>
      <c r="O3987" s="1011">
        <v>360</v>
      </c>
      <c r="P3987" s="1011">
        <v>18494.73</v>
      </c>
      <c r="Q3987" s="1011">
        <v>34895.81</v>
      </c>
      <c r="R3987" s="1011">
        <v>2246.5700000000002</v>
      </c>
      <c r="S3987" s="1011">
        <v>1940.73654964</v>
      </c>
      <c r="T3987" s="1011">
        <v>0</v>
      </c>
      <c r="U3987" s="1011">
        <v>0</v>
      </c>
      <c r="V3987" s="1011">
        <v>2246.5700000000002</v>
      </c>
      <c r="W3987" s="1011" t="s">
        <v>1505</v>
      </c>
      <c r="X3987" s="1011" t="s">
        <v>1331</v>
      </c>
      <c r="Y3987" s="1011" t="s">
        <v>1506</v>
      </c>
      <c r="AA3987" s="1011" t="s">
        <v>1507</v>
      </c>
      <c r="AB3987" s="1011" t="s">
        <v>140</v>
      </c>
    </row>
    <row r="3988" spans="1:28" x14ac:dyDescent="0.25">
      <c r="A3988" s="1011">
        <v>13866041</v>
      </c>
      <c r="B3988" s="1011" t="s">
        <v>2007</v>
      </c>
      <c r="C3988" s="1011" t="s">
        <v>1326</v>
      </c>
      <c r="D3988" s="1011" t="s">
        <v>1</v>
      </c>
      <c r="E3988" s="1011" t="s">
        <v>135</v>
      </c>
      <c r="F3988" s="1011" t="s">
        <v>20</v>
      </c>
      <c r="G3988" s="1011" t="s">
        <v>20</v>
      </c>
      <c r="H3988" s="1011" t="s">
        <v>93</v>
      </c>
      <c r="I3988" s="1011" t="s">
        <v>1675</v>
      </c>
      <c r="J3988" s="1011" t="s">
        <v>1676</v>
      </c>
      <c r="K3988" s="1011" t="s">
        <v>1329</v>
      </c>
      <c r="L3988" s="1011" t="s">
        <v>47</v>
      </c>
      <c r="M3988" s="1011" t="s">
        <v>198</v>
      </c>
      <c r="N3988" s="1011">
        <v>14</v>
      </c>
      <c r="O3988" s="1011">
        <v>0</v>
      </c>
      <c r="P3988" s="1011">
        <v>247</v>
      </c>
      <c r="Q3988" s="1011">
        <v>849.69</v>
      </c>
      <c r="R3988" s="1011">
        <v>177.16</v>
      </c>
      <c r="S3988" s="1011">
        <v>65.425725560000004</v>
      </c>
      <c r="T3988" s="1011">
        <v>0</v>
      </c>
      <c r="U3988" s="1011">
        <v>0</v>
      </c>
      <c r="V3988" s="1011">
        <v>177.16</v>
      </c>
      <c r="W3988" s="1011" t="s">
        <v>47</v>
      </c>
      <c r="X3988" s="1011" t="s">
        <v>1331</v>
      </c>
      <c r="Y3988" s="1011" t="s">
        <v>2008</v>
      </c>
      <c r="AA3988" s="1011" t="s">
        <v>2009</v>
      </c>
      <c r="AB3988" s="1011" t="s">
        <v>140</v>
      </c>
    </row>
    <row r="3989" spans="1:28" x14ac:dyDescent="0.25">
      <c r="A3989" s="1011">
        <v>64020167</v>
      </c>
      <c r="B3989" s="1011" t="s">
        <v>2264</v>
      </c>
      <c r="C3989" s="1011" t="s">
        <v>1326</v>
      </c>
      <c r="D3989" s="1011" t="s">
        <v>1</v>
      </c>
      <c r="E3989" s="1011" t="s">
        <v>135</v>
      </c>
      <c r="F3989" s="1011" t="s">
        <v>14</v>
      </c>
      <c r="G3989" s="1011" t="s">
        <v>14</v>
      </c>
      <c r="H3989" s="1011" t="s">
        <v>90</v>
      </c>
      <c r="I3989" s="1011" t="s">
        <v>2265</v>
      </c>
      <c r="J3989" s="1011" t="s">
        <v>2266</v>
      </c>
      <c r="K3989" s="1011" t="s">
        <v>1329</v>
      </c>
      <c r="L3989" s="1011" t="s">
        <v>47</v>
      </c>
      <c r="M3989" s="1011" t="s">
        <v>198</v>
      </c>
      <c r="N3989" s="1011">
        <v>32</v>
      </c>
      <c r="O3989" s="1011">
        <v>32</v>
      </c>
      <c r="P3989" s="1011">
        <v>1280</v>
      </c>
      <c r="Q3989" s="1011">
        <v>2003.59</v>
      </c>
      <c r="R3989" s="1011">
        <v>491.94</v>
      </c>
      <c r="S3989" s="1011">
        <v>211.69818943999999</v>
      </c>
      <c r="T3989" s="1011">
        <v>0</v>
      </c>
      <c r="U3989" s="1011">
        <v>0</v>
      </c>
      <c r="V3989" s="1011">
        <v>491.94</v>
      </c>
      <c r="W3989" s="1011" t="s">
        <v>2267</v>
      </c>
      <c r="X3989" s="1011" t="s">
        <v>1331</v>
      </c>
      <c r="Y3989" s="1011" t="s">
        <v>2268</v>
      </c>
      <c r="AA3989" s="1011" t="s">
        <v>2269</v>
      </c>
      <c r="AB3989" s="1011" t="s">
        <v>140</v>
      </c>
    </row>
    <row r="3990" spans="1:28" x14ac:dyDescent="0.25">
      <c r="A3990" s="1011">
        <v>14270797</v>
      </c>
      <c r="B3990" s="1011" t="s">
        <v>2424</v>
      </c>
      <c r="C3990" s="1011" t="s">
        <v>1326</v>
      </c>
      <c r="D3990" s="1011" t="s">
        <v>1</v>
      </c>
      <c r="E3990" s="1011" t="s">
        <v>135</v>
      </c>
      <c r="F3990" s="1011" t="s">
        <v>34</v>
      </c>
      <c r="G3990" s="1011" t="s">
        <v>34</v>
      </c>
      <c r="H3990" s="1011" t="s">
        <v>93</v>
      </c>
      <c r="I3990" s="1011" t="s">
        <v>1462</v>
      </c>
      <c r="J3990" s="1011" t="s">
        <v>1463</v>
      </c>
      <c r="K3990" s="1011" t="s">
        <v>1329</v>
      </c>
      <c r="L3990" s="1011" t="s">
        <v>47</v>
      </c>
      <c r="M3990" s="1011" t="s">
        <v>198</v>
      </c>
      <c r="N3990" s="1011">
        <v>287.75</v>
      </c>
      <c r="O3990" s="1011">
        <v>211.75</v>
      </c>
      <c r="P3990" s="1011">
        <v>3003.11</v>
      </c>
      <c r="Q3990" s="1011">
        <v>7649.32</v>
      </c>
      <c r="R3990" s="1011">
        <v>1148.79</v>
      </c>
      <c r="S3990" s="1011">
        <v>1547.7121011199999</v>
      </c>
      <c r="T3990" s="1011">
        <v>0</v>
      </c>
      <c r="U3990" s="1011">
        <v>0</v>
      </c>
      <c r="V3990" s="1011">
        <v>1148.79</v>
      </c>
      <c r="W3990" s="1011" t="s">
        <v>1464</v>
      </c>
      <c r="X3990" s="1011" t="s">
        <v>1331</v>
      </c>
      <c r="Y3990" s="1011" t="s">
        <v>2425</v>
      </c>
      <c r="AA3990" s="1011" t="s">
        <v>2081</v>
      </c>
      <c r="AB3990" s="1011" t="s">
        <v>140</v>
      </c>
    </row>
    <row r="3991" spans="1:28" x14ac:dyDescent="0.25">
      <c r="A3991" s="1011">
        <v>34058099</v>
      </c>
      <c r="B3991" s="1011" t="s">
        <v>1526</v>
      </c>
      <c r="C3991" s="1011" t="s">
        <v>1326</v>
      </c>
      <c r="D3991" s="1011" t="s">
        <v>1</v>
      </c>
      <c r="E3991" s="1011" t="s">
        <v>135</v>
      </c>
      <c r="F3991" s="1011" t="s">
        <v>34</v>
      </c>
      <c r="G3991" s="1011" t="s">
        <v>34</v>
      </c>
      <c r="H3991" s="1011" t="s">
        <v>94</v>
      </c>
      <c r="I3991" s="1011" t="s">
        <v>1527</v>
      </c>
      <c r="J3991" s="1011" t="s">
        <v>1528</v>
      </c>
      <c r="K3991" s="1011" t="s">
        <v>1329</v>
      </c>
      <c r="L3991" s="1011" t="s">
        <v>47</v>
      </c>
      <c r="M3991" s="1011" t="s">
        <v>198</v>
      </c>
      <c r="N3991" s="1011">
        <v>122</v>
      </c>
      <c r="O3991" s="1011">
        <v>64</v>
      </c>
      <c r="P3991" s="1011">
        <v>3478.5</v>
      </c>
      <c r="Q3991" s="1011">
        <v>2947.59</v>
      </c>
      <c r="R3991" s="1011">
        <v>637.74</v>
      </c>
      <c r="S3991" s="1011">
        <v>379.98723376999999</v>
      </c>
      <c r="T3991" s="1011">
        <v>0</v>
      </c>
      <c r="U3991" s="1011">
        <v>0</v>
      </c>
      <c r="V3991" s="1011">
        <v>637.74</v>
      </c>
      <c r="W3991" s="1011" t="s">
        <v>1529</v>
      </c>
      <c r="X3991" s="1011" t="s">
        <v>1331</v>
      </c>
      <c r="Y3991" s="1011" t="s">
        <v>1530</v>
      </c>
      <c r="AA3991" s="1011" t="s">
        <v>1531</v>
      </c>
      <c r="AB3991" s="1011" t="s">
        <v>140</v>
      </c>
    </row>
    <row r="3992" spans="1:28" x14ac:dyDescent="0.25">
      <c r="A3992" s="1011">
        <v>94011400</v>
      </c>
      <c r="B3992" s="1011" t="s">
        <v>1735</v>
      </c>
      <c r="C3992" s="1011" t="s">
        <v>1326</v>
      </c>
      <c r="D3992" s="1011" t="s">
        <v>1</v>
      </c>
      <c r="E3992" s="1011" t="s">
        <v>135</v>
      </c>
      <c r="F3992" s="1011" t="s">
        <v>20</v>
      </c>
      <c r="G3992" s="1011" t="s">
        <v>20</v>
      </c>
      <c r="H3992" s="1011" t="s">
        <v>94</v>
      </c>
      <c r="I3992" s="1011" t="s">
        <v>1579</v>
      </c>
      <c r="J3992" s="1011" t="s">
        <v>1396</v>
      </c>
      <c r="K3992" s="1011" t="s">
        <v>1329</v>
      </c>
      <c r="L3992" s="1011" t="s">
        <v>47</v>
      </c>
      <c r="M3992" s="1011" t="s">
        <v>198</v>
      </c>
      <c r="N3992" s="1011">
        <v>380</v>
      </c>
      <c r="O3992" s="1011">
        <v>92</v>
      </c>
      <c r="P3992" s="1011">
        <v>12608</v>
      </c>
      <c r="Q3992" s="1011">
        <v>7110.2</v>
      </c>
      <c r="R3992" s="1011">
        <v>30.2</v>
      </c>
      <c r="S3992" s="1011">
        <v>1172.4662972399999</v>
      </c>
      <c r="T3992" s="1011">
        <v>0</v>
      </c>
      <c r="U3992" s="1011">
        <v>0</v>
      </c>
      <c r="V3992" s="1011">
        <v>30.2</v>
      </c>
      <c r="W3992" s="1011" t="s">
        <v>1397</v>
      </c>
      <c r="X3992" s="1011" t="s">
        <v>1331</v>
      </c>
      <c r="Y3992" s="1011" t="s">
        <v>1736</v>
      </c>
      <c r="AA3992" s="1011" t="s">
        <v>1737</v>
      </c>
      <c r="AB3992" s="1011" t="s">
        <v>140</v>
      </c>
    </row>
    <row r="3993" spans="1:28" x14ac:dyDescent="0.25">
      <c r="A3993" s="1011">
        <v>13904818</v>
      </c>
      <c r="B3993" s="1011" t="s">
        <v>2363</v>
      </c>
      <c r="C3993" s="1011" t="s">
        <v>1326</v>
      </c>
      <c r="D3993" s="1011" t="s">
        <v>1</v>
      </c>
      <c r="E3993" s="1011" t="s">
        <v>135</v>
      </c>
      <c r="F3993" s="1011" t="s">
        <v>6</v>
      </c>
      <c r="G3993" s="1011" t="s">
        <v>6</v>
      </c>
      <c r="H3993" s="1011" t="s">
        <v>90</v>
      </c>
      <c r="I3993" s="1011" t="s">
        <v>2364</v>
      </c>
      <c r="J3993" s="1011" t="s">
        <v>2365</v>
      </c>
      <c r="K3993" s="1011" t="s">
        <v>1329</v>
      </c>
      <c r="L3993" s="1011" t="s">
        <v>47</v>
      </c>
      <c r="M3993" s="1011" t="s">
        <v>198</v>
      </c>
      <c r="N3993" s="1011">
        <v>278</v>
      </c>
      <c r="O3993" s="1011">
        <v>222</v>
      </c>
      <c r="P3993" s="1011">
        <v>3726.34</v>
      </c>
      <c r="Q3993" s="1011">
        <v>14243.42</v>
      </c>
      <c r="R3993" s="1011">
        <v>2610.4071473399999</v>
      </c>
      <c r="S3993" s="1011">
        <v>2067.0858610099999</v>
      </c>
      <c r="T3993" s="1011">
        <v>13.267147339999999</v>
      </c>
      <c r="U3993" s="1011">
        <v>0</v>
      </c>
      <c r="V3993" s="1011">
        <v>2597.14</v>
      </c>
      <c r="W3993" s="1011" t="s">
        <v>2366</v>
      </c>
      <c r="X3993" s="1011" t="s">
        <v>1331</v>
      </c>
      <c r="Y3993" s="1011" t="s">
        <v>2367</v>
      </c>
      <c r="AA3993" s="1011" t="s">
        <v>2368</v>
      </c>
      <c r="AB3993" s="1011" t="s">
        <v>140</v>
      </c>
    </row>
    <row r="3994" spans="1:28" x14ac:dyDescent="0.25">
      <c r="A3994" s="1011">
        <v>14106363</v>
      </c>
      <c r="B3994" s="1011" t="s">
        <v>2208</v>
      </c>
      <c r="C3994" s="1011" t="s">
        <v>1326</v>
      </c>
      <c r="D3994" s="1011" t="s">
        <v>1</v>
      </c>
      <c r="E3994" s="1011" t="s">
        <v>135</v>
      </c>
      <c r="F3994" s="1011" t="s">
        <v>34</v>
      </c>
      <c r="G3994" s="1011" t="s">
        <v>34</v>
      </c>
      <c r="H3994" s="1011" t="s">
        <v>91</v>
      </c>
      <c r="I3994" s="1011" t="s">
        <v>1675</v>
      </c>
      <c r="J3994" s="1011" t="s">
        <v>1676</v>
      </c>
      <c r="K3994" s="1011" t="s">
        <v>1329</v>
      </c>
      <c r="L3994" s="1011" t="s">
        <v>47</v>
      </c>
      <c r="M3994" s="1011" t="s">
        <v>198</v>
      </c>
      <c r="N3994" s="1011">
        <v>176</v>
      </c>
      <c r="O3994" s="1011">
        <v>63</v>
      </c>
      <c r="P3994" s="1011">
        <v>4398.45</v>
      </c>
      <c r="Q3994" s="1011">
        <v>13576.48</v>
      </c>
      <c r="R3994" s="1011">
        <v>2027.26018436</v>
      </c>
      <c r="S3994" s="1011">
        <v>1232.01082812</v>
      </c>
      <c r="T3994" s="1011">
        <v>1.8436E-4</v>
      </c>
      <c r="U3994" s="1011">
        <v>0</v>
      </c>
      <c r="V3994" s="1011">
        <v>2027.26</v>
      </c>
      <c r="W3994" s="1011" t="s">
        <v>47</v>
      </c>
      <c r="X3994" s="1011" t="s">
        <v>1331</v>
      </c>
      <c r="Y3994" s="1011" t="s">
        <v>2209</v>
      </c>
      <c r="AA3994" s="1011" t="s">
        <v>2210</v>
      </c>
      <c r="AB3994" s="1011" t="s">
        <v>140</v>
      </c>
    </row>
    <row r="3995" spans="1:28" x14ac:dyDescent="0.25">
      <c r="A3995" s="1011">
        <v>74163817</v>
      </c>
      <c r="B3995" s="1011" t="s">
        <v>2282</v>
      </c>
      <c r="C3995" s="1011" t="s">
        <v>1326</v>
      </c>
      <c r="D3995" s="1011" t="s">
        <v>1</v>
      </c>
      <c r="E3995" s="1011" t="s">
        <v>135</v>
      </c>
      <c r="F3995" s="1011" t="s">
        <v>11</v>
      </c>
      <c r="G3995" s="1011" t="s">
        <v>11</v>
      </c>
      <c r="H3995" s="1011" t="s">
        <v>98</v>
      </c>
      <c r="I3995" s="1011" t="s">
        <v>2283</v>
      </c>
      <c r="J3995" s="1011" t="s">
        <v>1693</v>
      </c>
      <c r="K3995" s="1011" t="s">
        <v>1329</v>
      </c>
      <c r="L3995" s="1011" t="s">
        <v>47</v>
      </c>
      <c r="M3995" s="1011" t="s">
        <v>198</v>
      </c>
      <c r="N3995" s="1011">
        <v>43.5</v>
      </c>
      <c r="O3995" s="1011">
        <v>18.25</v>
      </c>
      <c r="P3995" s="1011">
        <v>742.9</v>
      </c>
      <c r="Q3995" s="1011">
        <v>1095.5999999999999</v>
      </c>
      <c r="R3995" s="1011">
        <v>310.26</v>
      </c>
      <c r="S3995" s="1011">
        <v>113.23621362</v>
      </c>
      <c r="T3995" s="1011">
        <v>0</v>
      </c>
      <c r="U3995" s="1011">
        <v>0</v>
      </c>
      <c r="V3995" s="1011">
        <v>310.26</v>
      </c>
      <c r="W3995" s="1011" t="s">
        <v>1694</v>
      </c>
      <c r="X3995" s="1011" t="s">
        <v>1331</v>
      </c>
      <c r="Y3995" s="1011" t="s">
        <v>2284</v>
      </c>
      <c r="AA3995" s="1011" t="s">
        <v>2285</v>
      </c>
      <c r="AB3995" s="1011" t="s">
        <v>140</v>
      </c>
    </row>
    <row r="3996" spans="1:28" x14ac:dyDescent="0.25">
      <c r="A3996" s="1011">
        <v>54179593</v>
      </c>
      <c r="B3996" s="1011" t="s">
        <v>2494</v>
      </c>
      <c r="C3996" s="1011" t="s">
        <v>1326</v>
      </c>
      <c r="D3996" s="1011" t="s">
        <v>1</v>
      </c>
      <c r="E3996" s="1011" t="s">
        <v>135</v>
      </c>
      <c r="F3996" s="1011" t="s">
        <v>20</v>
      </c>
      <c r="G3996" s="1011" t="s">
        <v>20</v>
      </c>
      <c r="H3996" s="1011" t="s">
        <v>97</v>
      </c>
      <c r="I3996" s="1011" t="s">
        <v>1564</v>
      </c>
      <c r="J3996" s="1011" t="s">
        <v>1565</v>
      </c>
      <c r="K3996" s="1011" t="s">
        <v>1329</v>
      </c>
      <c r="L3996" s="1011" t="s">
        <v>47</v>
      </c>
      <c r="M3996" s="1011" t="s">
        <v>198</v>
      </c>
      <c r="N3996" s="1011">
        <v>743.25</v>
      </c>
      <c r="O3996" s="1011">
        <v>42.25</v>
      </c>
      <c r="P3996" s="1011">
        <v>14654.35</v>
      </c>
      <c r="Q3996" s="1011">
        <v>13101.15</v>
      </c>
      <c r="R3996" s="1011">
        <v>127.6760736</v>
      </c>
      <c r="S3996" s="1011">
        <v>1027.1936244000001</v>
      </c>
      <c r="T3996" s="1011">
        <v>0.62607360000000001</v>
      </c>
      <c r="U3996" s="1011">
        <v>0</v>
      </c>
      <c r="V3996" s="1011">
        <v>127.05</v>
      </c>
      <c r="W3996" s="1011" t="s">
        <v>65</v>
      </c>
      <c r="X3996" s="1011" t="s">
        <v>1331</v>
      </c>
      <c r="Y3996" s="1011" t="s">
        <v>2495</v>
      </c>
      <c r="AA3996" s="1011" t="s">
        <v>2496</v>
      </c>
      <c r="AB3996" s="1011" t="s">
        <v>140</v>
      </c>
    </row>
    <row r="3997" spans="1:28" x14ac:dyDescent="0.25">
      <c r="A3997" s="1011">
        <v>53942876</v>
      </c>
      <c r="B3997" s="1011" t="s">
        <v>2580</v>
      </c>
      <c r="C3997" s="1011" t="s">
        <v>1326</v>
      </c>
      <c r="D3997" s="1011" t="s">
        <v>1</v>
      </c>
      <c r="E3997" s="1011" t="s">
        <v>135</v>
      </c>
      <c r="F3997" s="1011" t="s">
        <v>34</v>
      </c>
      <c r="G3997" s="1011" t="s">
        <v>34</v>
      </c>
      <c r="H3997" s="1011" t="s">
        <v>92</v>
      </c>
      <c r="I3997" s="1011" t="s">
        <v>2060</v>
      </c>
      <c r="J3997" s="1011" t="s">
        <v>2061</v>
      </c>
      <c r="K3997" s="1011" t="s">
        <v>1329</v>
      </c>
      <c r="L3997" s="1011" t="s">
        <v>47</v>
      </c>
      <c r="M3997" s="1011" t="s">
        <v>198</v>
      </c>
      <c r="N3997" s="1011">
        <v>580</v>
      </c>
      <c r="O3997" s="1011">
        <v>580</v>
      </c>
      <c r="P3997" s="1011">
        <v>20300</v>
      </c>
      <c r="Q3997" s="1011">
        <v>10869.39</v>
      </c>
      <c r="R3997" s="1011">
        <v>-1028.0899999999999</v>
      </c>
      <c r="S3997" s="1011">
        <v>1646.6404823099999</v>
      </c>
      <c r="T3997" s="1011">
        <v>0</v>
      </c>
      <c r="U3997" s="1011">
        <v>0</v>
      </c>
      <c r="V3997" s="1011">
        <v>-1028.0899999999999</v>
      </c>
      <c r="W3997" s="1011" t="s">
        <v>2062</v>
      </c>
      <c r="X3997" s="1011" t="s">
        <v>1331</v>
      </c>
      <c r="Y3997" s="1011" t="s">
        <v>2581</v>
      </c>
      <c r="AA3997" s="1011" t="s">
        <v>2582</v>
      </c>
      <c r="AB3997" s="1011" t="s">
        <v>140</v>
      </c>
    </row>
    <row r="3998" spans="1:28" x14ac:dyDescent="0.25">
      <c r="A3998" s="1011">
        <v>53942876</v>
      </c>
      <c r="B3998" s="1011" t="s">
        <v>2580</v>
      </c>
      <c r="C3998" s="1011" t="s">
        <v>1326</v>
      </c>
      <c r="D3998" s="1011" t="s">
        <v>1</v>
      </c>
      <c r="E3998" s="1011" t="s">
        <v>135</v>
      </c>
      <c r="F3998" s="1011" t="s">
        <v>34</v>
      </c>
      <c r="G3998" s="1011" t="s">
        <v>34</v>
      </c>
      <c r="H3998" s="1011" t="s">
        <v>90</v>
      </c>
      <c r="I3998" s="1011" t="s">
        <v>2060</v>
      </c>
      <c r="J3998" s="1011" t="s">
        <v>2061</v>
      </c>
      <c r="K3998" s="1011" t="s">
        <v>1329</v>
      </c>
      <c r="L3998" s="1011" t="s">
        <v>47</v>
      </c>
      <c r="M3998" s="1011" t="s">
        <v>198</v>
      </c>
      <c r="N3998" s="1011">
        <v>1065</v>
      </c>
      <c r="O3998" s="1011">
        <v>1065</v>
      </c>
      <c r="P3998" s="1011">
        <v>42600</v>
      </c>
      <c r="Q3998" s="1011">
        <v>48798.31</v>
      </c>
      <c r="R3998" s="1011">
        <v>-2722.1</v>
      </c>
      <c r="S3998" s="1011">
        <v>6885.3943572600001</v>
      </c>
      <c r="T3998" s="1011">
        <v>0</v>
      </c>
      <c r="U3998" s="1011">
        <v>0</v>
      </c>
      <c r="V3998" s="1011">
        <v>-2722.1</v>
      </c>
      <c r="W3998" s="1011" t="s">
        <v>2062</v>
      </c>
      <c r="X3998" s="1011" t="s">
        <v>1331</v>
      </c>
      <c r="Y3998" s="1011" t="s">
        <v>2581</v>
      </c>
      <c r="AA3998" s="1011" t="s">
        <v>2582</v>
      </c>
      <c r="AB3998" s="1011" t="s">
        <v>140</v>
      </c>
    </row>
    <row r="3999" spans="1:28" x14ac:dyDescent="0.25">
      <c r="A3999" s="1011">
        <v>63757363</v>
      </c>
      <c r="B3999" s="1011" t="s">
        <v>1387</v>
      </c>
      <c r="C3999" s="1011" t="s">
        <v>1326</v>
      </c>
      <c r="D3999" s="1011" t="s">
        <v>1</v>
      </c>
      <c r="E3999" s="1011" t="s">
        <v>135</v>
      </c>
      <c r="F3999" s="1011" t="s">
        <v>0</v>
      </c>
      <c r="G3999" s="1011" t="s">
        <v>0</v>
      </c>
      <c r="H3999" s="1011" t="s">
        <v>94</v>
      </c>
      <c r="I3999" s="1011" t="s">
        <v>1388</v>
      </c>
      <c r="J3999" s="1011" t="s">
        <v>1389</v>
      </c>
      <c r="K3999" s="1011" t="s">
        <v>1329</v>
      </c>
      <c r="L3999" s="1011" t="s">
        <v>47</v>
      </c>
      <c r="M3999" s="1011" t="s">
        <v>198</v>
      </c>
      <c r="N3999" s="1011">
        <v>246</v>
      </c>
      <c r="O3999" s="1011">
        <v>179</v>
      </c>
      <c r="P3999" s="1011">
        <v>10056</v>
      </c>
      <c r="Q3999" s="1011">
        <v>6115.65</v>
      </c>
      <c r="R3999" s="1011">
        <v>1127.1400000000001</v>
      </c>
      <c r="S3999" s="1011">
        <v>795.18920162999996</v>
      </c>
      <c r="T3999" s="1011">
        <v>0</v>
      </c>
      <c r="U3999" s="1011">
        <v>0</v>
      </c>
      <c r="V3999" s="1011">
        <v>1127.1400000000001</v>
      </c>
      <c r="W3999" s="1011" t="s">
        <v>1390</v>
      </c>
      <c r="X3999" s="1011" t="s">
        <v>1331</v>
      </c>
      <c r="Y3999" s="1011" t="s">
        <v>1391</v>
      </c>
      <c r="AA3999" s="1011" t="s">
        <v>1392</v>
      </c>
      <c r="AB3999" s="1011" t="s">
        <v>140</v>
      </c>
    </row>
    <row r="4000" spans="1:28" x14ac:dyDescent="0.25">
      <c r="A4000" s="1011">
        <v>24166571</v>
      </c>
      <c r="B4000" s="1011" t="s">
        <v>2381</v>
      </c>
      <c r="C4000" s="1011" t="s">
        <v>1326</v>
      </c>
      <c r="D4000" s="1011" t="s">
        <v>1</v>
      </c>
      <c r="E4000" s="1011" t="s">
        <v>135</v>
      </c>
      <c r="F4000" s="1011" t="s">
        <v>0</v>
      </c>
      <c r="G4000" s="1011" t="s">
        <v>0</v>
      </c>
      <c r="H4000" s="1011" t="s">
        <v>92</v>
      </c>
      <c r="I4000" s="1011" t="s">
        <v>2382</v>
      </c>
      <c r="J4000" s="1011" t="s">
        <v>1499</v>
      </c>
      <c r="K4000" s="1011" t="s">
        <v>1329</v>
      </c>
      <c r="L4000" s="1011" t="s">
        <v>47</v>
      </c>
      <c r="M4000" s="1011" t="s">
        <v>198</v>
      </c>
      <c r="N4000" s="1011">
        <v>649.33339999999998</v>
      </c>
      <c r="O4000" s="1011">
        <v>631.33339999999998</v>
      </c>
      <c r="P4000" s="1011">
        <v>19957.48</v>
      </c>
      <c r="Q4000" s="1011">
        <v>21892.720000000001</v>
      </c>
      <c r="R4000" s="1011">
        <v>4523.8599999999997</v>
      </c>
      <c r="S4000" s="1011">
        <v>3381.9895267299999</v>
      </c>
      <c r="T4000" s="1011">
        <v>0</v>
      </c>
      <c r="U4000" s="1011">
        <v>0</v>
      </c>
      <c r="V4000" s="1011">
        <v>4523.8599999999997</v>
      </c>
      <c r="W4000" s="1011" t="s">
        <v>1361</v>
      </c>
      <c r="X4000" s="1011" t="s">
        <v>1331</v>
      </c>
      <c r="Y4000" s="1011" t="s">
        <v>2383</v>
      </c>
      <c r="AA4000" s="1011" t="s">
        <v>2384</v>
      </c>
      <c r="AB4000" s="1011" t="s">
        <v>140</v>
      </c>
    </row>
    <row r="4001" spans="1:28" x14ac:dyDescent="0.25">
      <c r="A4001" s="1011">
        <v>4179792</v>
      </c>
      <c r="B4001" s="1011" t="s">
        <v>1890</v>
      </c>
      <c r="C4001" s="1011" t="s">
        <v>1326</v>
      </c>
      <c r="D4001" s="1011" t="s">
        <v>1</v>
      </c>
      <c r="E4001" s="1011" t="s">
        <v>135</v>
      </c>
      <c r="F4001" s="1011" t="s">
        <v>69</v>
      </c>
      <c r="G4001" s="1011" t="s">
        <v>69</v>
      </c>
      <c r="H4001" s="1011" t="s">
        <v>100</v>
      </c>
      <c r="I4001" s="1011" t="s">
        <v>1891</v>
      </c>
      <c r="J4001" s="1011" t="s">
        <v>1892</v>
      </c>
      <c r="K4001" s="1011" t="s">
        <v>1329</v>
      </c>
      <c r="L4001" s="1011" t="s">
        <v>47</v>
      </c>
      <c r="M4001" s="1011" t="s">
        <v>198</v>
      </c>
      <c r="N4001" s="1011">
        <v>146.75</v>
      </c>
      <c r="O4001" s="1011">
        <v>141.75</v>
      </c>
      <c r="P4001" s="1011">
        <v>1740.62</v>
      </c>
      <c r="Q4001" s="1011">
        <v>8190.78</v>
      </c>
      <c r="R4001" s="1011">
        <v>2298.48</v>
      </c>
      <c r="S4001" s="1011">
        <v>847.74623231999999</v>
      </c>
      <c r="T4001" s="1011">
        <v>0</v>
      </c>
      <c r="U4001" s="1011">
        <v>0</v>
      </c>
      <c r="V4001" s="1011">
        <v>2298.48</v>
      </c>
      <c r="W4001" s="1011" t="s">
        <v>1893</v>
      </c>
      <c r="X4001" s="1011" t="s">
        <v>1331</v>
      </c>
      <c r="Y4001" s="1011" t="s">
        <v>1894</v>
      </c>
      <c r="AA4001" s="1011" t="s">
        <v>1895</v>
      </c>
      <c r="AB4001" s="1011" t="s">
        <v>140</v>
      </c>
    </row>
    <row r="4002" spans="1:28" x14ac:dyDescent="0.25">
      <c r="A4002" s="1011">
        <v>4089017</v>
      </c>
      <c r="B4002" s="1011" t="s">
        <v>2056</v>
      </c>
      <c r="C4002" s="1011" t="s">
        <v>1326</v>
      </c>
      <c r="D4002" s="1011" t="s">
        <v>1</v>
      </c>
      <c r="E4002" s="1011" t="s">
        <v>135</v>
      </c>
      <c r="F4002" s="1011" t="s">
        <v>69</v>
      </c>
      <c r="G4002" s="1011" t="s">
        <v>69</v>
      </c>
      <c r="H4002" s="1011" t="s">
        <v>90</v>
      </c>
      <c r="I4002" s="1011" t="s">
        <v>1688</v>
      </c>
      <c r="J4002" s="1011" t="s">
        <v>1416</v>
      </c>
      <c r="K4002" s="1011" t="s">
        <v>1329</v>
      </c>
      <c r="L4002" s="1011" t="s">
        <v>47</v>
      </c>
      <c r="M4002" s="1011" t="s">
        <v>198</v>
      </c>
      <c r="N4002" s="1011">
        <v>15</v>
      </c>
      <c r="O4002" s="1011">
        <v>15</v>
      </c>
      <c r="P4002" s="1011">
        <v>193.97</v>
      </c>
      <c r="Q4002" s="1011">
        <v>782.7</v>
      </c>
      <c r="R4002" s="1011">
        <v>71.86</v>
      </c>
      <c r="S4002" s="1011">
        <v>153.35769999999999</v>
      </c>
      <c r="T4002" s="1011">
        <v>0</v>
      </c>
      <c r="U4002" s="1011">
        <v>0</v>
      </c>
      <c r="V4002" s="1011">
        <v>71.86</v>
      </c>
      <c r="W4002" s="1011" t="s">
        <v>1397</v>
      </c>
      <c r="X4002" s="1011" t="s">
        <v>1331</v>
      </c>
      <c r="Y4002" s="1011" t="s">
        <v>2057</v>
      </c>
      <c r="AA4002" s="1011" t="s">
        <v>2058</v>
      </c>
      <c r="AB4002" s="1011" t="s">
        <v>140</v>
      </c>
    </row>
    <row r="4003" spans="1:28" x14ac:dyDescent="0.25">
      <c r="A4003" s="1011">
        <v>73755613</v>
      </c>
      <c r="B4003" s="1011" t="s">
        <v>2128</v>
      </c>
      <c r="C4003" s="1011" t="s">
        <v>1326</v>
      </c>
      <c r="D4003" s="1011" t="s">
        <v>1</v>
      </c>
      <c r="E4003" s="1011" t="s">
        <v>135</v>
      </c>
      <c r="F4003" s="1011" t="s">
        <v>35</v>
      </c>
      <c r="G4003" s="1011" t="s">
        <v>35</v>
      </c>
      <c r="H4003" s="1011" t="s">
        <v>97</v>
      </c>
      <c r="I4003" s="1011" t="s">
        <v>2129</v>
      </c>
      <c r="J4003" s="1011" t="s">
        <v>1499</v>
      </c>
      <c r="K4003" s="1011" t="s">
        <v>1329</v>
      </c>
      <c r="L4003" s="1011" t="s">
        <v>47</v>
      </c>
      <c r="M4003" s="1011" t="s">
        <v>198</v>
      </c>
      <c r="N4003" s="1011">
        <v>609.16669999999999</v>
      </c>
      <c r="O4003" s="1011">
        <v>66.166700000000006</v>
      </c>
      <c r="P4003" s="1011">
        <v>30185.64</v>
      </c>
      <c r="Q4003" s="1011">
        <v>11025.16</v>
      </c>
      <c r="R4003" s="1011">
        <v>543.41999999999996</v>
      </c>
      <c r="S4003" s="1011">
        <v>472.66045608000002</v>
      </c>
      <c r="T4003" s="1011">
        <v>0</v>
      </c>
      <c r="U4003" s="1011">
        <v>0</v>
      </c>
      <c r="V4003" s="1011">
        <v>543.41999999999996</v>
      </c>
      <c r="W4003" s="1011" t="s">
        <v>1361</v>
      </c>
      <c r="X4003" s="1011" t="s">
        <v>1331</v>
      </c>
      <c r="Y4003" s="1011" t="s">
        <v>2130</v>
      </c>
      <c r="AA4003" s="1011" t="s">
        <v>2131</v>
      </c>
      <c r="AB4003" s="1011" t="s">
        <v>140</v>
      </c>
    </row>
    <row r="4004" spans="1:28" x14ac:dyDescent="0.25">
      <c r="A4004" s="1011">
        <v>3753498</v>
      </c>
      <c r="B4004" s="1011" t="s">
        <v>2543</v>
      </c>
      <c r="C4004" s="1011" t="s">
        <v>1326</v>
      </c>
      <c r="D4004" s="1011" t="s">
        <v>1</v>
      </c>
      <c r="E4004" s="1011" t="s">
        <v>135</v>
      </c>
      <c r="F4004" s="1011" t="s">
        <v>6</v>
      </c>
      <c r="G4004" s="1011" t="s">
        <v>6</v>
      </c>
      <c r="H4004" s="1011" t="s">
        <v>90</v>
      </c>
      <c r="I4004" s="1011" t="s">
        <v>2544</v>
      </c>
      <c r="J4004" s="1011" t="s">
        <v>1868</v>
      </c>
      <c r="K4004" s="1011" t="s">
        <v>1329</v>
      </c>
      <c r="L4004" s="1011" t="s">
        <v>47</v>
      </c>
      <c r="M4004" s="1011" t="s">
        <v>198</v>
      </c>
      <c r="N4004" s="1011">
        <v>44</v>
      </c>
      <c r="O4004" s="1011">
        <v>29</v>
      </c>
      <c r="P4004" s="1011">
        <v>522.91</v>
      </c>
      <c r="Q4004" s="1011">
        <v>2228.25</v>
      </c>
      <c r="R4004" s="1011">
        <v>248.77</v>
      </c>
      <c r="S4004" s="1011">
        <v>387.31727654999997</v>
      </c>
      <c r="T4004" s="1011">
        <v>0</v>
      </c>
      <c r="U4004" s="1011">
        <v>0</v>
      </c>
      <c r="V4004" s="1011">
        <v>248.77</v>
      </c>
      <c r="W4004" s="1011" t="s">
        <v>1869</v>
      </c>
      <c r="X4004" s="1011" t="s">
        <v>1331</v>
      </c>
      <c r="Y4004" s="1011" t="s">
        <v>2545</v>
      </c>
      <c r="AA4004" s="1011" t="s">
        <v>2546</v>
      </c>
      <c r="AB4004" s="1011" t="s">
        <v>140</v>
      </c>
    </row>
    <row r="4005" spans="1:28" x14ac:dyDescent="0.25">
      <c r="A4005" s="1011">
        <v>14163976</v>
      </c>
      <c r="B4005" s="1011" t="s">
        <v>1636</v>
      </c>
      <c r="C4005" s="1011" t="s">
        <v>1326</v>
      </c>
      <c r="D4005" s="1011" t="s">
        <v>1</v>
      </c>
      <c r="E4005" s="1011" t="s">
        <v>135</v>
      </c>
      <c r="F4005" s="1011" t="s">
        <v>6</v>
      </c>
      <c r="G4005" s="1011" t="s">
        <v>6</v>
      </c>
      <c r="H4005" s="1011" t="s">
        <v>97</v>
      </c>
      <c r="I4005" s="1011" t="s">
        <v>1637</v>
      </c>
      <c r="J4005" s="1011" t="s">
        <v>1360</v>
      </c>
      <c r="K4005" s="1011" t="s">
        <v>1329</v>
      </c>
      <c r="L4005" s="1011" t="s">
        <v>47</v>
      </c>
      <c r="M4005" s="1011" t="s">
        <v>198</v>
      </c>
      <c r="N4005" s="1011">
        <v>521.74990000000003</v>
      </c>
      <c r="O4005" s="1011">
        <v>298.08319999999998</v>
      </c>
      <c r="P4005" s="1011">
        <v>16574.21</v>
      </c>
      <c r="Q4005" s="1011">
        <v>12441.67</v>
      </c>
      <c r="R4005" s="1011">
        <v>1092.58316631</v>
      </c>
      <c r="S4005" s="1011">
        <v>2174.80760689</v>
      </c>
      <c r="T4005" s="1011">
        <v>0.41316630999999998</v>
      </c>
      <c r="U4005" s="1011">
        <v>205.69</v>
      </c>
      <c r="V4005" s="1011">
        <v>1298.56</v>
      </c>
      <c r="W4005" s="1011" t="s">
        <v>1361</v>
      </c>
      <c r="X4005" s="1011" t="s">
        <v>1331</v>
      </c>
      <c r="Y4005" s="1011" t="s">
        <v>1638</v>
      </c>
      <c r="AA4005" s="1011" t="s">
        <v>1639</v>
      </c>
      <c r="AB4005" s="1011" t="s">
        <v>140</v>
      </c>
    </row>
    <row r="4006" spans="1:28" x14ac:dyDescent="0.25">
      <c r="A4006" s="1011">
        <v>24229528</v>
      </c>
      <c r="B4006" s="1011" t="s">
        <v>1866</v>
      </c>
      <c r="C4006" s="1011" t="s">
        <v>1326</v>
      </c>
      <c r="D4006" s="1011" t="s">
        <v>1</v>
      </c>
      <c r="E4006" s="1011" t="s">
        <v>135</v>
      </c>
      <c r="F4006" s="1011" t="s">
        <v>20</v>
      </c>
      <c r="G4006" s="1011" t="s">
        <v>20</v>
      </c>
      <c r="H4006" s="1011" t="s">
        <v>94</v>
      </c>
      <c r="I4006" s="1011" t="s">
        <v>1867</v>
      </c>
      <c r="J4006" s="1011" t="s">
        <v>1868</v>
      </c>
      <c r="K4006" s="1011" t="s">
        <v>1329</v>
      </c>
      <c r="L4006" s="1011" t="s">
        <v>47</v>
      </c>
      <c r="M4006" s="1011" t="s">
        <v>198</v>
      </c>
      <c r="N4006" s="1011">
        <v>283.25</v>
      </c>
      <c r="O4006" s="1011">
        <v>50.25</v>
      </c>
      <c r="P4006" s="1011">
        <v>6963</v>
      </c>
      <c r="Q4006" s="1011">
        <v>7514.18</v>
      </c>
      <c r="R4006" s="1011">
        <v>1948.03</v>
      </c>
      <c r="S4006" s="1011">
        <v>875.38644449000003</v>
      </c>
      <c r="T4006" s="1011">
        <v>0</v>
      </c>
      <c r="U4006" s="1011">
        <v>0</v>
      </c>
      <c r="V4006" s="1011">
        <v>1948.03</v>
      </c>
      <c r="W4006" s="1011" t="s">
        <v>1869</v>
      </c>
      <c r="X4006" s="1011" t="s">
        <v>1331</v>
      </c>
      <c r="Y4006" s="1011" t="s">
        <v>1870</v>
      </c>
      <c r="AA4006" s="1011" t="s">
        <v>1871</v>
      </c>
      <c r="AB4006" s="1011" t="s">
        <v>140</v>
      </c>
    </row>
    <row r="4007" spans="1:28" x14ac:dyDescent="0.25">
      <c r="A4007" s="1011">
        <v>94174273</v>
      </c>
      <c r="B4007" s="1011" t="s">
        <v>2310</v>
      </c>
      <c r="C4007" s="1011" t="s">
        <v>417</v>
      </c>
      <c r="D4007" s="1011" t="s">
        <v>113</v>
      </c>
      <c r="E4007" s="1011" t="s">
        <v>135</v>
      </c>
      <c r="F4007" s="1011" t="s">
        <v>267</v>
      </c>
      <c r="G4007" s="1011" t="s">
        <v>1687</v>
      </c>
      <c r="H4007" s="1011" t="s">
        <v>95</v>
      </c>
      <c r="I4007" s="1011" t="s">
        <v>2311</v>
      </c>
      <c r="J4007" s="1011" t="s">
        <v>1354</v>
      </c>
      <c r="K4007" s="1011" t="s">
        <v>1329</v>
      </c>
      <c r="L4007" s="1011" t="s">
        <v>47</v>
      </c>
      <c r="M4007" s="1011" t="s">
        <v>198</v>
      </c>
      <c r="N4007" s="1011">
        <v>228</v>
      </c>
      <c r="O4007" s="1011">
        <v>194</v>
      </c>
      <c r="P4007" s="1011">
        <v>3000.15</v>
      </c>
      <c r="Q4007" s="1011">
        <v>8872.41</v>
      </c>
      <c r="R4007" s="1011">
        <v>-1449.63460164</v>
      </c>
      <c r="S4007" s="1011">
        <v>5807.1016344400005</v>
      </c>
      <c r="T4007" s="1011">
        <v>2.5953983599999999</v>
      </c>
      <c r="U4007" s="1011">
        <v>1680.19</v>
      </c>
      <c r="V4007" s="1011">
        <v>230.56</v>
      </c>
      <c r="W4007" s="1011" t="s">
        <v>1355</v>
      </c>
      <c r="X4007" s="1011" t="s">
        <v>1331</v>
      </c>
      <c r="Y4007" s="1011" t="s">
        <v>2312</v>
      </c>
      <c r="AA4007" s="1011" t="s">
        <v>2313</v>
      </c>
      <c r="AB4007" s="1011" t="s">
        <v>140</v>
      </c>
    </row>
    <row r="4008" spans="1:28" x14ac:dyDescent="0.25">
      <c r="A4008" s="1011">
        <v>43796705</v>
      </c>
      <c r="B4008" s="1011" t="s">
        <v>1809</v>
      </c>
      <c r="C4008" s="1011" t="s">
        <v>1326</v>
      </c>
      <c r="D4008" s="1011" t="s">
        <v>1</v>
      </c>
      <c r="E4008" s="1011" t="s">
        <v>135</v>
      </c>
      <c r="F4008" s="1011" t="s">
        <v>6</v>
      </c>
      <c r="G4008" s="1011" t="s">
        <v>6</v>
      </c>
      <c r="H4008" s="1011" t="s">
        <v>97</v>
      </c>
      <c r="I4008" s="1011" t="s">
        <v>1810</v>
      </c>
      <c r="J4008" s="1011" t="s">
        <v>1811</v>
      </c>
      <c r="K4008" s="1011" t="s">
        <v>1329</v>
      </c>
      <c r="L4008" s="1011" t="s">
        <v>47</v>
      </c>
      <c r="M4008" s="1011" t="s">
        <v>198</v>
      </c>
      <c r="N4008" s="1011">
        <v>412.91660000000002</v>
      </c>
      <c r="O4008" s="1011">
        <v>354.91660000000002</v>
      </c>
      <c r="P4008" s="1011">
        <v>5313.46</v>
      </c>
      <c r="Q4008" s="1011">
        <v>10256.07</v>
      </c>
      <c r="R4008" s="1011">
        <v>2258.0100000000002</v>
      </c>
      <c r="S4008" s="1011">
        <v>2101.3469754900002</v>
      </c>
      <c r="T4008" s="1011">
        <v>0</v>
      </c>
      <c r="U4008" s="1011">
        <v>0</v>
      </c>
      <c r="V4008" s="1011">
        <v>2258.0100000000002</v>
      </c>
      <c r="W4008" s="1011" t="s">
        <v>1812</v>
      </c>
      <c r="X4008" s="1011" t="s">
        <v>1331</v>
      </c>
      <c r="Y4008" s="1011" t="s">
        <v>1813</v>
      </c>
      <c r="AA4008" s="1011" t="s">
        <v>1814</v>
      </c>
      <c r="AB4008" s="1011" t="s">
        <v>140</v>
      </c>
    </row>
    <row r="4009" spans="1:28" x14ac:dyDescent="0.25">
      <c r="A4009" s="1011">
        <v>24043473</v>
      </c>
      <c r="B4009" s="1011" t="s">
        <v>2559</v>
      </c>
      <c r="C4009" s="1011" t="s">
        <v>1326</v>
      </c>
      <c r="D4009" s="1011" t="s">
        <v>1</v>
      </c>
      <c r="E4009" s="1011" t="s">
        <v>135</v>
      </c>
      <c r="F4009" s="1011" t="s">
        <v>38</v>
      </c>
      <c r="G4009" s="1011" t="s">
        <v>38</v>
      </c>
      <c r="H4009" s="1011" t="s">
        <v>94</v>
      </c>
      <c r="I4009" s="1011" t="s">
        <v>2560</v>
      </c>
      <c r="J4009" s="1011" t="s">
        <v>2561</v>
      </c>
      <c r="K4009" s="1011" t="s">
        <v>1329</v>
      </c>
      <c r="L4009" s="1011" t="s">
        <v>47</v>
      </c>
      <c r="M4009" s="1011" t="s">
        <v>198</v>
      </c>
      <c r="N4009" s="1011">
        <v>448.5</v>
      </c>
      <c r="O4009" s="1011">
        <v>434.5</v>
      </c>
      <c r="P4009" s="1011">
        <v>11910</v>
      </c>
      <c r="Q4009" s="1011">
        <v>11392.65</v>
      </c>
      <c r="R4009" s="1011">
        <v>3859.77</v>
      </c>
      <c r="S4009" s="1011">
        <v>1197.43182056</v>
      </c>
      <c r="T4009" s="1011">
        <v>0</v>
      </c>
      <c r="U4009" s="1011">
        <v>0</v>
      </c>
      <c r="V4009" s="1011">
        <v>3859.77</v>
      </c>
      <c r="W4009" s="1011" t="s">
        <v>2562</v>
      </c>
      <c r="X4009" s="1011" t="s">
        <v>2430</v>
      </c>
      <c r="Y4009" s="1011" t="s">
        <v>2563</v>
      </c>
      <c r="AA4009" s="1011" t="s">
        <v>2564</v>
      </c>
      <c r="AB4009" s="1011" t="s">
        <v>140</v>
      </c>
    </row>
    <row r="4010" spans="1:28" x14ac:dyDescent="0.25">
      <c r="A4010" s="1011">
        <v>83992024</v>
      </c>
      <c r="B4010" s="1011" t="s">
        <v>1358</v>
      </c>
      <c r="C4010" s="1011" t="s">
        <v>1326</v>
      </c>
      <c r="D4010" s="1011" t="s">
        <v>1</v>
      </c>
      <c r="E4010" s="1011" t="s">
        <v>135</v>
      </c>
      <c r="F4010" s="1011" t="s">
        <v>36</v>
      </c>
      <c r="G4010" s="1011" t="s">
        <v>36</v>
      </c>
      <c r="H4010" s="1011" t="s">
        <v>94</v>
      </c>
      <c r="I4010" s="1011" t="s">
        <v>1359</v>
      </c>
      <c r="J4010" s="1011" t="s">
        <v>1360</v>
      </c>
      <c r="K4010" s="1011" t="s">
        <v>1329</v>
      </c>
      <c r="L4010" s="1011" t="s">
        <v>47</v>
      </c>
      <c r="M4010" s="1011" t="s">
        <v>198</v>
      </c>
      <c r="N4010" s="1011">
        <v>406</v>
      </c>
      <c r="O4010" s="1011">
        <v>402</v>
      </c>
      <c r="P4010" s="1011">
        <v>5616</v>
      </c>
      <c r="Q4010" s="1011">
        <v>6774.81</v>
      </c>
      <c r="R4010" s="1011">
        <v>482.3</v>
      </c>
      <c r="S4010" s="1011">
        <v>1058.9661532299999</v>
      </c>
      <c r="T4010" s="1011">
        <v>0</v>
      </c>
      <c r="U4010" s="1011">
        <v>0</v>
      </c>
      <c r="V4010" s="1011">
        <v>482.3</v>
      </c>
      <c r="W4010" s="1011" t="s">
        <v>1361</v>
      </c>
      <c r="X4010" s="1011" t="s">
        <v>1331</v>
      </c>
      <c r="Y4010" s="1011" t="s">
        <v>1362</v>
      </c>
      <c r="AA4010" s="1011" t="s">
        <v>1363</v>
      </c>
      <c r="AB4010" s="1011" t="s">
        <v>140</v>
      </c>
    </row>
    <row r="4011" spans="1:28" x14ac:dyDescent="0.25">
      <c r="A4011" s="1011">
        <v>73754517</v>
      </c>
      <c r="B4011" s="1011" t="s">
        <v>2553</v>
      </c>
      <c r="C4011" s="1011" t="s">
        <v>1326</v>
      </c>
      <c r="D4011" s="1011" t="s">
        <v>1</v>
      </c>
      <c r="E4011" s="1011" t="s">
        <v>135</v>
      </c>
      <c r="F4011" s="1011" t="s">
        <v>34</v>
      </c>
      <c r="G4011" s="1011" t="s">
        <v>34</v>
      </c>
      <c r="H4011" s="1011" t="s">
        <v>90</v>
      </c>
      <c r="I4011" s="1011" t="s">
        <v>2554</v>
      </c>
      <c r="J4011" s="1011" t="s">
        <v>2555</v>
      </c>
      <c r="K4011" s="1011" t="s">
        <v>1329</v>
      </c>
      <c r="L4011" s="1011" t="s">
        <v>47</v>
      </c>
      <c r="M4011" s="1011" t="s">
        <v>198</v>
      </c>
      <c r="N4011" s="1011">
        <v>372</v>
      </c>
      <c r="O4011" s="1011">
        <v>155</v>
      </c>
      <c r="P4011" s="1011">
        <v>10019.99</v>
      </c>
      <c r="Q4011" s="1011">
        <v>21737.34</v>
      </c>
      <c r="R4011" s="1011">
        <v>-1269.94</v>
      </c>
      <c r="S4011" s="1011">
        <v>1728.54625435</v>
      </c>
      <c r="T4011" s="1011">
        <v>0</v>
      </c>
      <c r="U4011" s="1011">
        <v>2232.3200000000002</v>
      </c>
      <c r="V4011" s="1011">
        <v>962.38</v>
      </c>
      <c r="W4011" s="1011" t="s">
        <v>2556</v>
      </c>
      <c r="X4011" s="1011" t="s">
        <v>1331</v>
      </c>
      <c r="Y4011" s="1011" t="s">
        <v>2557</v>
      </c>
      <c r="AA4011" s="1011" t="s">
        <v>2558</v>
      </c>
      <c r="AB4011" s="1011" t="s">
        <v>140</v>
      </c>
    </row>
    <row r="4012" spans="1:28" x14ac:dyDescent="0.25">
      <c r="A4012" s="1011">
        <v>53758215</v>
      </c>
      <c r="B4012" s="1011" t="s">
        <v>1771</v>
      </c>
      <c r="C4012" s="1011" t="s">
        <v>1326</v>
      </c>
      <c r="D4012" s="1011" t="s">
        <v>1</v>
      </c>
      <c r="E4012" s="1011" t="s">
        <v>135</v>
      </c>
      <c r="F4012" s="1011" t="s">
        <v>0</v>
      </c>
      <c r="G4012" s="1011" t="s">
        <v>0</v>
      </c>
      <c r="H4012" s="1011" t="s">
        <v>98</v>
      </c>
      <c r="I4012" s="1011" t="s">
        <v>1772</v>
      </c>
      <c r="J4012" s="1011" t="s">
        <v>1544</v>
      </c>
      <c r="K4012" s="1011" t="s">
        <v>1329</v>
      </c>
      <c r="L4012" s="1011" t="s">
        <v>47</v>
      </c>
      <c r="M4012" s="1011" t="s">
        <v>198</v>
      </c>
      <c r="N4012" s="1011">
        <v>367</v>
      </c>
      <c r="O4012" s="1011">
        <v>367</v>
      </c>
      <c r="P4012" s="1011">
        <v>12195.06</v>
      </c>
      <c r="Q4012" s="1011">
        <v>8941.7999999999993</v>
      </c>
      <c r="R4012" s="1011">
        <v>1475.81</v>
      </c>
      <c r="S4012" s="1011">
        <v>1533.4326284000001</v>
      </c>
      <c r="T4012" s="1011">
        <v>0</v>
      </c>
      <c r="U4012" s="1011">
        <v>0</v>
      </c>
      <c r="V4012" s="1011">
        <v>1475.81</v>
      </c>
      <c r="W4012" s="1011" t="s">
        <v>1545</v>
      </c>
      <c r="X4012" s="1011" t="s">
        <v>1331</v>
      </c>
      <c r="Y4012" s="1011" t="s">
        <v>1773</v>
      </c>
      <c r="AA4012" s="1011" t="s">
        <v>1774</v>
      </c>
      <c r="AB4012" s="1011" t="s">
        <v>140</v>
      </c>
    </row>
    <row r="4013" spans="1:28" x14ac:dyDescent="0.25">
      <c r="A4013" s="1011">
        <v>64153794</v>
      </c>
      <c r="B4013" s="1011" t="s">
        <v>1542</v>
      </c>
      <c r="C4013" s="1011" t="s">
        <v>1326</v>
      </c>
      <c r="D4013" s="1011" t="s">
        <v>1</v>
      </c>
      <c r="E4013" s="1011" t="s">
        <v>135</v>
      </c>
      <c r="F4013" s="1011" t="s">
        <v>20</v>
      </c>
      <c r="G4013" s="1011" t="s">
        <v>20</v>
      </c>
      <c r="H4013" s="1011" t="s">
        <v>100</v>
      </c>
      <c r="I4013" s="1011" t="s">
        <v>1543</v>
      </c>
      <c r="J4013" s="1011" t="s">
        <v>1544</v>
      </c>
      <c r="K4013" s="1011" t="s">
        <v>1329</v>
      </c>
      <c r="L4013" s="1011" t="s">
        <v>47</v>
      </c>
      <c r="M4013" s="1011" t="s">
        <v>198</v>
      </c>
      <c r="N4013" s="1011">
        <v>79</v>
      </c>
      <c r="O4013" s="1011">
        <v>79</v>
      </c>
      <c r="P4013" s="1011">
        <v>2370</v>
      </c>
      <c r="Q4013" s="1011">
        <v>5477.72</v>
      </c>
      <c r="R4013" s="1011">
        <v>460.23</v>
      </c>
      <c r="S4013" s="1011">
        <v>663.02192208999998</v>
      </c>
      <c r="T4013" s="1011">
        <v>0</v>
      </c>
      <c r="U4013" s="1011">
        <v>0</v>
      </c>
      <c r="V4013" s="1011">
        <v>460.23</v>
      </c>
      <c r="W4013" s="1011" t="s">
        <v>1545</v>
      </c>
      <c r="X4013" s="1011" t="s">
        <v>1331</v>
      </c>
      <c r="Y4013" s="1011" t="s">
        <v>1546</v>
      </c>
      <c r="AA4013" s="1011" t="s">
        <v>1547</v>
      </c>
      <c r="AB4013" s="1011" t="s">
        <v>140</v>
      </c>
    </row>
    <row r="4014" spans="1:28" x14ac:dyDescent="0.25">
      <c r="A4014" s="1011">
        <v>24088635</v>
      </c>
      <c r="B4014" s="1011" t="s">
        <v>2014</v>
      </c>
      <c r="C4014" s="1011" t="s">
        <v>1326</v>
      </c>
      <c r="D4014" s="1011" t="s">
        <v>1</v>
      </c>
      <c r="E4014" s="1011" t="s">
        <v>135</v>
      </c>
      <c r="F4014" s="1011" t="s">
        <v>14</v>
      </c>
      <c r="G4014" s="1011" t="s">
        <v>14</v>
      </c>
      <c r="H4014" s="1011" t="s">
        <v>93</v>
      </c>
      <c r="I4014" s="1011" t="s">
        <v>2015</v>
      </c>
      <c r="J4014" s="1011" t="s">
        <v>1463</v>
      </c>
      <c r="K4014" s="1011" t="s">
        <v>1329</v>
      </c>
      <c r="L4014" s="1011" t="s">
        <v>47</v>
      </c>
      <c r="M4014" s="1011" t="s">
        <v>198</v>
      </c>
      <c r="N4014" s="1011">
        <v>102.5</v>
      </c>
      <c r="O4014" s="1011">
        <v>29.5</v>
      </c>
      <c r="P4014" s="1011">
        <v>2229.84</v>
      </c>
      <c r="Q4014" s="1011">
        <v>3177.2</v>
      </c>
      <c r="R4014" s="1011">
        <v>308.88</v>
      </c>
      <c r="S4014" s="1011">
        <v>399.72107312000003</v>
      </c>
      <c r="T4014" s="1011">
        <v>0</v>
      </c>
      <c r="U4014" s="1011">
        <v>0</v>
      </c>
      <c r="V4014" s="1011">
        <v>308.88</v>
      </c>
      <c r="W4014" s="1011" t="s">
        <v>1464</v>
      </c>
      <c r="X4014" s="1011" t="s">
        <v>1331</v>
      </c>
      <c r="Y4014" s="1011" t="s">
        <v>2016</v>
      </c>
      <c r="AA4014" s="1011" t="s">
        <v>2017</v>
      </c>
      <c r="AB4014" s="1011" t="s">
        <v>140</v>
      </c>
    </row>
    <row r="4015" spans="1:28" x14ac:dyDescent="0.25">
      <c r="A4015" s="1011">
        <v>73756652</v>
      </c>
      <c r="B4015" s="1011" t="s">
        <v>2237</v>
      </c>
      <c r="C4015" s="1011" t="s">
        <v>1326</v>
      </c>
      <c r="D4015" s="1011" t="s">
        <v>1</v>
      </c>
      <c r="E4015" s="1011" t="s">
        <v>135</v>
      </c>
      <c r="F4015" s="1011" t="s">
        <v>6</v>
      </c>
      <c r="G4015" s="1011" t="s">
        <v>6</v>
      </c>
      <c r="H4015" s="1011" t="s">
        <v>89</v>
      </c>
      <c r="I4015" s="1011" t="s">
        <v>2238</v>
      </c>
      <c r="J4015" s="1011" t="s">
        <v>1755</v>
      </c>
      <c r="K4015" s="1011" t="s">
        <v>1329</v>
      </c>
      <c r="L4015" s="1011" t="s">
        <v>47</v>
      </c>
      <c r="M4015" s="1011" t="s">
        <v>198</v>
      </c>
      <c r="N4015" s="1011">
        <v>137</v>
      </c>
      <c r="O4015" s="1011">
        <v>128</v>
      </c>
      <c r="P4015" s="1011">
        <v>1473</v>
      </c>
      <c r="Q4015" s="1011">
        <v>4942.82</v>
      </c>
      <c r="R4015" s="1011">
        <v>1307.50000026</v>
      </c>
      <c r="S4015" s="1011">
        <v>1078.9822912899999</v>
      </c>
      <c r="T4015" s="1011">
        <v>2.6E-7</v>
      </c>
      <c r="U4015" s="1011">
        <v>0</v>
      </c>
      <c r="V4015" s="1011">
        <v>1307.5</v>
      </c>
      <c r="W4015" s="1011" t="s">
        <v>1361</v>
      </c>
      <c r="X4015" s="1011" t="s">
        <v>1331</v>
      </c>
      <c r="Y4015" s="1011" t="s">
        <v>2239</v>
      </c>
      <c r="AA4015" s="1011" t="s">
        <v>2240</v>
      </c>
      <c r="AB4015" s="1011" t="s">
        <v>140</v>
      </c>
    </row>
    <row r="4016" spans="1:28" x14ac:dyDescent="0.25">
      <c r="A4016" s="1011">
        <v>13904818</v>
      </c>
      <c r="B4016" s="1011" t="s">
        <v>2363</v>
      </c>
      <c r="C4016" s="1011" t="s">
        <v>1326</v>
      </c>
      <c r="D4016" s="1011" t="s">
        <v>1</v>
      </c>
      <c r="E4016" s="1011" t="s">
        <v>135</v>
      </c>
      <c r="F4016" s="1011" t="s">
        <v>6</v>
      </c>
      <c r="G4016" s="1011" t="s">
        <v>6</v>
      </c>
      <c r="H4016" s="1011" t="s">
        <v>92</v>
      </c>
      <c r="I4016" s="1011" t="s">
        <v>2364</v>
      </c>
      <c r="J4016" s="1011" t="s">
        <v>2365</v>
      </c>
      <c r="K4016" s="1011" t="s">
        <v>1329</v>
      </c>
      <c r="L4016" s="1011" t="s">
        <v>47</v>
      </c>
      <c r="M4016" s="1011" t="s">
        <v>198</v>
      </c>
      <c r="N4016" s="1011">
        <v>271</v>
      </c>
      <c r="O4016" s="1011">
        <v>267</v>
      </c>
      <c r="P4016" s="1011">
        <v>7917.32</v>
      </c>
      <c r="Q4016" s="1011">
        <v>6055.66</v>
      </c>
      <c r="R4016" s="1011">
        <v>660.89</v>
      </c>
      <c r="S4016" s="1011">
        <v>1070.7526350600001</v>
      </c>
      <c r="T4016" s="1011">
        <v>0</v>
      </c>
      <c r="U4016" s="1011">
        <v>0</v>
      </c>
      <c r="V4016" s="1011">
        <v>660.89</v>
      </c>
      <c r="W4016" s="1011" t="s">
        <v>2366</v>
      </c>
      <c r="X4016" s="1011" t="s">
        <v>1331</v>
      </c>
      <c r="Y4016" s="1011" t="s">
        <v>2367</v>
      </c>
      <c r="AA4016" s="1011" t="s">
        <v>2368</v>
      </c>
      <c r="AB4016" s="1011" t="s">
        <v>140</v>
      </c>
    </row>
    <row r="4017" spans="1:28" x14ac:dyDescent="0.25">
      <c r="A4017" s="1011">
        <v>4165502</v>
      </c>
      <c r="B4017" s="1011" t="s">
        <v>2369</v>
      </c>
      <c r="C4017" s="1011" t="s">
        <v>1326</v>
      </c>
      <c r="D4017" s="1011" t="s">
        <v>1</v>
      </c>
      <c r="E4017" s="1011" t="s">
        <v>135</v>
      </c>
      <c r="F4017" s="1011" t="s">
        <v>4</v>
      </c>
      <c r="G4017" s="1011" t="s">
        <v>4</v>
      </c>
      <c r="H4017" s="1011" t="s">
        <v>88</v>
      </c>
      <c r="I4017" s="1011" t="s">
        <v>2370</v>
      </c>
      <c r="J4017" s="1011" t="s">
        <v>1499</v>
      </c>
      <c r="K4017" s="1011" t="s">
        <v>1329</v>
      </c>
      <c r="L4017" s="1011" t="s">
        <v>47</v>
      </c>
      <c r="M4017" s="1011" t="s">
        <v>198</v>
      </c>
      <c r="N4017" s="1011">
        <v>188</v>
      </c>
      <c r="O4017" s="1011">
        <v>0</v>
      </c>
      <c r="P4017" s="1011">
        <v>2820</v>
      </c>
      <c r="Q4017" s="1011">
        <v>16782.09</v>
      </c>
      <c r="R4017" s="1011">
        <v>1872.54</v>
      </c>
      <c r="S4017" s="1011">
        <v>0</v>
      </c>
      <c r="T4017" s="1011">
        <v>0</v>
      </c>
      <c r="U4017" s="1011">
        <v>0</v>
      </c>
      <c r="V4017" s="1011">
        <v>1872.54</v>
      </c>
      <c r="W4017" s="1011" t="s">
        <v>1361</v>
      </c>
      <c r="X4017" s="1011" t="s">
        <v>1331</v>
      </c>
      <c r="Y4017" s="1011" t="s">
        <v>2371</v>
      </c>
      <c r="AA4017" s="1011" t="s">
        <v>2372</v>
      </c>
      <c r="AB4017" s="1011" t="s">
        <v>140</v>
      </c>
    </row>
    <row r="4018" spans="1:28" x14ac:dyDescent="0.25">
      <c r="A4018" s="1011">
        <v>93754489</v>
      </c>
      <c r="B4018" s="1011" t="s">
        <v>2462</v>
      </c>
      <c r="C4018" s="1011" t="s">
        <v>1326</v>
      </c>
      <c r="D4018" s="1011" t="s">
        <v>1</v>
      </c>
      <c r="E4018" s="1011" t="s">
        <v>135</v>
      </c>
      <c r="F4018" s="1011" t="s">
        <v>11</v>
      </c>
      <c r="G4018" s="1011" t="s">
        <v>11</v>
      </c>
      <c r="H4018" s="1011" t="s">
        <v>91</v>
      </c>
      <c r="I4018" s="1011" t="s">
        <v>1353</v>
      </c>
      <c r="J4018" s="1011" t="s">
        <v>1354</v>
      </c>
      <c r="K4018" s="1011" t="s">
        <v>1329</v>
      </c>
      <c r="L4018" s="1011" t="s">
        <v>47</v>
      </c>
      <c r="M4018" s="1011" t="s">
        <v>198</v>
      </c>
      <c r="N4018" s="1011">
        <v>163</v>
      </c>
      <c r="O4018" s="1011">
        <v>0</v>
      </c>
      <c r="P4018" s="1011">
        <v>1630</v>
      </c>
      <c r="Q4018" s="1011">
        <v>5429.52</v>
      </c>
      <c r="R4018" s="1011">
        <v>649.47002004000001</v>
      </c>
      <c r="S4018" s="1011">
        <v>279.47292394999999</v>
      </c>
      <c r="T4018" s="1011">
        <v>2.0040000000000001E-5</v>
      </c>
      <c r="U4018" s="1011">
        <v>86.84</v>
      </c>
      <c r="V4018" s="1011">
        <v>736.31</v>
      </c>
      <c r="W4018" s="1011" t="s">
        <v>1355</v>
      </c>
      <c r="X4018" s="1011" t="s">
        <v>1331</v>
      </c>
      <c r="Y4018" s="1011" t="s">
        <v>2180</v>
      </c>
      <c r="AA4018" s="1011" t="s">
        <v>2463</v>
      </c>
      <c r="AB4018" s="1011" t="s">
        <v>140</v>
      </c>
    </row>
    <row r="4019" spans="1:28" x14ac:dyDescent="0.25">
      <c r="A4019" s="1011">
        <v>43922541</v>
      </c>
      <c r="B4019" s="1011" t="s">
        <v>2538</v>
      </c>
      <c r="C4019" s="1011" t="s">
        <v>1326</v>
      </c>
      <c r="D4019" s="1011" t="s">
        <v>1</v>
      </c>
      <c r="E4019" s="1011" t="s">
        <v>135</v>
      </c>
      <c r="F4019" s="1011" t="s">
        <v>35</v>
      </c>
      <c r="G4019" s="1011" t="s">
        <v>35</v>
      </c>
      <c r="H4019" s="1011" t="s">
        <v>102</v>
      </c>
      <c r="I4019" s="1011" t="s">
        <v>1498</v>
      </c>
      <c r="J4019" s="1011" t="s">
        <v>1499</v>
      </c>
      <c r="K4019" s="1011" t="s">
        <v>1329</v>
      </c>
      <c r="L4019" s="1011" t="s">
        <v>47</v>
      </c>
      <c r="M4019" s="1011" t="s">
        <v>198</v>
      </c>
      <c r="N4019" s="1011">
        <v>20</v>
      </c>
      <c r="O4019" s="1011">
        <v>20</v>
      </c>
      <c r="P4019" s="1011">
        <v>114</v>
      </c>
      <c r="Q4019" s="1011">
        <v>745.95</v>
      </c>
      <c r="R4019" s="1011">
        <v>96.32</v>
      </c>
      <c r="S4019" s="1011">
        <v>423.67203231000002</v>
      </c>
      <c r="T4019" s="1011">
        <v>0</v>
      </c>
      <c r="U4019" s="1011">
        <v>0</v>
      </c>
      <c r="V4019" s="1011">
        <v>96.32</v>
      </c>
      <c r="W4019" s="1011" t="s">
        <v>1361</v>
      </c>
      <c r="X4019" s="1011" t="s">
        <v>1331</v>
      </c>
      <c r="Y4019" s="1011" t="s">
        <v>2539</v>
      </c>
      <c r="AA4019" s="1011" t="s">
        <v>2540</v>
      </c>
      <c r="AB4019" s="1011" t="s">
        <v>140</v>
      </c>
    </row>
    <row r="4020" spans="1:28" x14ac:dyDescent="0.25">
      <c r="A4020" s="1011">
        <v>43893585</v>
      </c>
      <c r="B4020" s="1011" t="s">
        <v>2122</v>
      </c>
      <c r="C4020" s="1011" t="s">
        <v>1326</v>
      </c>
      <c r="D4020" s="1011" t="s">
        <v>1</v>
      </c>
      <c r="E4020" s="1011" t="s">
        <v>135</v>
      </c>
      <c r="F4020" s="1011" t="s">
        <v>20</v>
      </c>
      <c r="G4020" s="1011" t="s">
        <v>20</v>
      </c>
      <c r="H4020" s="1011" t="s">
        <v>93</v>
      </c>
      <c r="I4020" s="1011" t="s">
        <v>1462</v>
      </c>
      <c r="J4020" s="1011" t="s">
        <v>1463</v>
      </c>
      <c r="K4020" s="1011" t="s">
        <v>1329</v>
      </c>
      <c r="L4020" s="1011" t="s">
        <v>47</v>
      </c>
      <c r="M4020" s="1011" t="s">
        <v>198</v>
      </c>
      <c r="N4020" s="1011">
        <v>443</v>
      </c>
      <c r="O4020" s="1011">
        <v>146</v>
      </c>
      <c r="P4020" s="1011">
        <v>13564.3</v>
      </c>
      <c r="Q4020" s="1011">
        <v>10898.05</v>
      </c>
      <c r="R4020" s="1011">
        <v>1539.7</v>
      </c>
      <c r="S4020" s="1011">
        <v>1463.7891079200001</v>
      </c>
      <c r="T4020" s="1011">
        <v>0</v>
      </c>
      <c r="U4020" s="1011">
        <v>0</v>
      </c>
      <c r="V4020" s="1011">
        <v>1539.7</v>
      </c>
      <c r="W4020" s="1011" t="s">
        <v>1464</v>
      </c>
      <c r="X4020" s="1011" t="s">
        <v>1331</v>
      </c>
      <c r="Y4020" s="1011" t="s">
        <v>2123</v>
      </c>
      <c r="AA4020" s="1011" t="s">
        <v>2124</v>
      </c>
      <c r="AB4020" s="1011" t="s">
        <v>140</v>
      </c>
    </row>
    <row r="4021" spans="1:28" x14ac:dyDescent="0.25">
      <c r="A4021" s="1011">
        <v>64237621</v>
      </c>
      <c r="B4021" s="1011" t="s">
        <v>1834</v>
      </c>
      <c r="C4021" s="1011" t="s">
        <v>1326</v>
      </c>
      <c r="D4021" s="1011" t="s">
        <v>1</v>
      </c>
      <c r="E4021" s="1011" t="s">
        <v>135</v>
      </c>
      <c r="F4021" s="1011" t="s">
        <v>34</v>
      </c>
      <c r="G4021" s="1011" t="s">
        <v>34</v>
      </c>
      <c r="H4021" s="1011" t="s">
        <v>94</v>
      </c>
      <c r="I4021" s="1011" t="s">
        <v>1835</v>
      </c>
      <c r="J4021" s="1011" t="s">
        <v>1354</v>
      </c>
      <c r="K4021" s="1011" t="s">
        <v>1329</v>
      </c>
      <c r="L4021" s="1011" t="s">
        <v>47</v>
      </c>
      <c r="M4021" s="1011" t="s">
        <v>198</v>
      </c>
      <c r="N4021" s="1011">
        <v>3341.875</v>
      </c>
      <c r="O4021" s="1011">
        <v>1557</v>
      </c>
      <c r="P4021" s="1011">
        <v>69358.149999999994</v>
      </c>
      <c r="Q4021" s="1011">
        <v>93199.360000000001</v>
      </c>
      <c r="R4021" s="1011">
        <v>19993.28</v>
      </c>
      <c r="S4021" s="1011">
        <v>10182.597005420001</v>
      </c>
      <c r="T4021" s="1011">
        <v>0</v>
      </c>
      <c r="U4021" s="1011">
        <v>112</v>
      </c>
      <c r="V4021" s="1011">
        <v>20105.28</v>
      </c>
      <c r="W4021" s="1011" t="s">
        <v>1355</v>
      </c>
      <c r="X4021" s="1011" t="s">
        <v>1331</v>
      </c>
      <c r="Y4021" s="1011" t="s">
        <v>1836</v>
      </c>
      <c r="AA4021" s="1011" t="s">
        <v>1837</v>
      </c>
      <c r="AB4021" s="1011" t="s">
        <v>140</v>
      </c>
    </row>
    <row r="4022" spans="1:28" x14ac:dyDescent="0.25">
      <c r="A4022" s="1011">
        <v>14163976</v>
      </c>
      <c r="B4022" s="1011" t="s">
        <v>1636</v>
      </c>
      <c r="C4022" s="1011" t="s">
        <v>1326</v>
      </c>
      <c r="D4022" s="1011" t="s">
        <v>1</v>
      </c>
      <c r="E4022" s="1011" t="s">
        <v>135</v>
      </c>
      <c r="F4022" s="1011" t="s">
        <v>6</v>
      </c>
      <c r="G4022" s="1011" t="s">
        <v>6</v>
      </c>
      <c r="H4022" s="1011" t="s">
        <v>99</v>
      </c>
      <c r="I4022" s="1011" t="s">
        <v>1637</v>
      </c>
      <c r="J4022" s="1011" t="s">
        <v>1360</v>
      </c>
      <c r="K4022" s="1011" t="s">
        <v>1329</v>
      </c>
      <c r="L4022" s="1011" t="s">
        <v>47</v>
      </c>
      <c r="M4022" s="1011" t="s">
        <v>198</v>
      </c>
      <c r="N4022" s="1011">
        <v>469</v>
      </c>
      <c r="O4022" s="1011">
        <v>233</v>
      </c>
      <c r="P4022" s="1011">
        <v>11451.75</v>
      </c>
      <c r="Q4022" s="1011">
        <v>10789.31</v>
      </c>
      <c r="R4022" s="1011">
        <v>991.27</v>
      </c>
      <c r="S4022" s="1011">
        <v>758.74287849999996</v>
      </c>
      <c r="T4022" s="1011">
        <v>405.13</v>
      </c>
      <c r="U4022" s="1011">
        <v>0</v>
      </c>
      <c r="V4022" s="1011">
        <v>991.27</v>
      </c>
      <c r="W4022" s="1011" t="s">
        <v>1361</v>
      </c>
      <c r="X4022" s="1011" t="s">
        <v>1331</v>
      </c>
      <c r="Y4022" s="1011" t="s">
        <v>1638</v>
      </c>
      <c r="AA4022" s="1011" t="s">
        <v>1639</v>
      </c>
      <c r="AB4022" s="1011" t="s">
        <v>140</v>
      </c>
    </row>
    <row r="4023" spans="1:28" x14ac:dyDescent="0.25">
      <c r="A4023" s="1011">
        <v>44180685</v>
      </c>
      <c r="B4023" s="1011" t="s">
        <v>1437</v>
      </c>
      <c r="C4023" s="1011" t="s">
        <v>1326</v>
      </c>
      <c r="D4023" s="1011" t="s">
        <v>1</v>
      </c>
      <c r="E4023" s="1011" t="s">
        <v>135</v>
      </c>
      <c r="F4023" s="1011" t="s">
        <v>0</v>
      </c>
      <c r="G4023" s="1011" t="s">
        <v>0</v>
      </c>
      <c r="H4023" s="1011" t="s">
        <v>97</v>
      </c>
      <c r="I4023" s="1011" t="s">
        <v>1438</v>
      </c>
      <c r="J4023" s="1011" t="s">
        <v>1439</v>
      </c>
      <c r="K4023" s="1011" t="s">
        <v>1329</v>
      </c>
      <c r="L4023" s="1011" t="s">
        <v>47</v>
      </c>
      <c r="M4023" s="1011" t="s">
        <v>198</v>
      </c>
      <c r="N4023" s="1011">
        <v>296.75020000000001</v>
      </c>
      <c r="O4023" s="1011">
        <v>111.00020000000001</v>
      </c>
      <c r="P4023" s="1011">
        <v>9669.58</v>
      </c>
      <c r="Q4023" s="1011">
        <v>11565.03</v>
      </c>
      <c r="R4023" s="1011">
        <v>2420.1799999999998</v>
      </c>
      <c r="S4023" s="1011">
        <v>920.83434264000005</v>
      </c>
      <c r="T4023" s="1011">
        <v>0</v>
      </c>
      <c r="U4023" s="1011">
        <v>0</v>
      </c>
      <c r="V4023" s="1011">
        <v>2420.1799999999998</v>
      </c>
      <c r="W4023" s="1011" t="s">
        <v>1440</v>
      </c>
      <c r="X4023" s="1011" t="s">
        <v>1331</v>
      </c>
      <c r="Y4023" s="1011" t="s">
        <v>1441</v>
      </c>
      <c r="AA4023" s="1011" t="s">
        <v>1442</v>
      </c>
      <c r="AB4023" s="1011" t="s">
        <v>140</v>
      </c>
    </row>
    <row r="4024" spans="1:28" x14ac:dyDescent="0.25">
      <c r="A4024" s="1011">
        <v>43775741</v>
      </c>
      <c r="B4024" s="1011" t="s">
        <v>2351</v>
      </c>
      <c r="C4024" s="1011" t="s">
        <v>1326</v>
      </c>
      <c r="D4024" s="1011" t="s">
        <v>1</v>
      </c>
      <c r="E4024" s="1011" t="s">
        <v>135</v>
      </c>
      <c r="F4024" s="1011" t="s">
        <v>20</v>
      </c>
      <c r="G4024" s="1011" t="s">
        <v>20</v>
      </c>
      <c r="H4024" s="1011" t="s">
        <v>530</v>
      </c>
      <c r="I4024" s="1011" t="s">
        <v>2352</v>
      </c>
      <c r="J4024" s="1011" t="s">
        <v>2353</v>
      </c>
      <c r="K4024" s="1011" t="s">
        <v>1329</v>
      </c>
      <c r="L4024" s="1011" t="s">
        <v>47</v>
      </c>
      <c r="M4024" s="1011" t="s">
        <v>198</v>
      </c>
      <c r="N4024" s="1011">
        <v>55</v>
      </c>
      <c r="O4024" s="1011">
        <v>33</v>
      </c>
      <c r="P4024" s="1011">
        <v>3603.6</v>
      </c>
      <c r="Q4024" s="1011">
        <v>11274.13</v>
      </c>
      <c r="R4024" s="1011">
        <v>1493.97</v>
      </c>
      <c r="S4024" s="1011">
        <v>893.16242012999999</v>
      </c>
      <c r="T4024" s="1011">
        <v>0</v>
      </c>
      <c r="U4024" s="1011">
        <v>0</v>
      </c>
      <c r="V4024" s="1011">
        <v>1493.97</v>
      </c>
      <c r="W4024" s="1011" t="s">
        <v>2354</v>
      </c>
      <c r="X4024" s="1011" t="s">
        <v>1331</v>
      </c>
      <c r="Y4024" s="1011" t="s">
        <v>2355</v>
      </c>
      <c r="AA4024" s="1011" t="s">
        <v>2356</v>
      </c>
      <c r="AB4024" s="1011" t="s">
        <v>140</v>
      </c>
    </row>
    <row r="4025" spans="1:28" x14ac:dyDescent="0.25">
      <c r="A4025" s="1011">
        <v>14069587</v>
      </c>
      <c r="B4025" s="1011" t="s">
        <v>1346</v>
      </c>
      <c r="C4025" s="1011" t="s">
        <v>1326</v>
      </c>
      <c r="D4025" s="1011" t="s">
        <v>1</v>
      </c>
      <c r="E4025" s="1011" t="s">
        <v>135</v>
      </c>
      <c r="F4025" s="1011" t="s">
        <v>36</v>
      </c>
      <c r="G4025" s="1011" t="s">
        <v>36</v>
      </c>
      <c r="H4025" s="1011" t="s">
        <v>88</v>
      </c>
      <c r="I4025" s="1011" t="s">
        <v>1347</v>
      </c>
      <c r="J4025" s="1011" t="s">
        <v>1348</v>
      </c>
      <c r="K4025" s="1011" t="s">
        <v>1329</v>
      </c>
      <c r="L4025" s="1011" t="s">
        <v>47</v>
      </c>
      <c r="M4025" s="1011" t="s">
        <v>198</v>
      </c>
      <c r="N4025" s="1011">
        <v>98</v>
      </c>
      <c r="O4025" s="1011">
        <v>14</v>
      </c>
      <c r="P4025" s="1011">
        <v>973.63</v>
      </c>
      <c r="Q4025" s="1011">
        <v>20209.36</v>
      </c>
      <c r="R4025" s="1011">
        <v>2207.35</v>
      </c>
      <c r="S4025" s="1011">
        <v>274.77365600000002</v>
      </c>
      <c r="T4025" s="1011">
        <v>0</v>
      </c>
      <c r="U4025" s="1011">
        <v>0</v>
      </c>
      <c r="V4025" s="1011">
        <v>2207.35</v>
      </c>
      <c r="W4025" s="1011" t="s">
        <v>1349</v>
      </c>
      <c r="X4025" s="1011" t="s">
        <v>1331</v>
      </c>
      <c r="Y4025" s="1011" t="s">
        <v>1350</v>
      </c>
      <c r="AA4025" s="1011" t="s">
        <v>1351</v>
      </c>
      <c r="AB4025" s="1011" t="s">
        <v>140</v>
      </c>
    </row>
    <row r="4026" spans="1:28" x14ac:dyDescent="0.25">
      <c r="A4026" s="1011">
        <v>63995401</v>
      </c>
      <c r="B4026" s="1011" t="s">
        <v>1419</v>
      </c>
      <c r="C4026" s="1011" t="s">
        <v>1326</v>
      </c>
      <c r="D4026" s="1011" t="s">
        <v>1</v>
      </c>
      <c r="E4026" s="1011" t="s">
        <v>135</v>
      </c>
      <c r="F4026" s="1011" t="s">
        <v>6</v>
      </c>
      <c r="G4026" s="1011" t="s">
        <v>6</v>
      </c>
      <c r="H4026" s="1011" t="s">
        <v>98</v>
      </c>
      <c r="I4026" s="1011" t="s">
        <v>1420</v>
      </c>
      <c r="J4026" s="1011" t="s">
        <v>1421</v>
      </c>
      <c r="K4026" s="1011" t="s">
        <v>1329</v>
      </c>
      <c r="L4026" s="1011" t="s">
        <v>47</v>
      </c>
      <c r="M4026" s="1011" t="s">
        <v>198</v>
      </c>
      <c r="N4026" s="1011">
        <v>375</v>
      </c>
      <c r="O4026" s="1011">
        <v>261</v>
      </c>
      <c r="P4026" s="1011">
        <v>8170.66</v>
      </c>
      <c r="Q4026" s="1011">
        <v>10565.31</v>
      </c>
      <c r="R4026" s="1011">
        <v>1255.25</v>
      </c>
      <c r="S4026" s="1011">
        <v>1810.3719266099999</v>
      </c>
      <c r="T4026" s="1011">
        <v>0</v>
      </c>
      <c r="U4026" s="1011">
        <v>0</v>
      </c>
      <c r="V4026" s="1011">
        <v>1255.25</v>
      </c>
      <c r="W4026" s="1011" t="s">
        <v>1422</v>
      </c>
      <c r="X4026" s="1011" t="s">
        <v>1331</v>
      </c>
      <c r="Y4026" s="1011" t="s">
        <v>1423</v>
      </c>
      <c r="AA4026" s="1011" t="s">
        <v>1424</v>
      </c>
      <c r="AB4026" s="1011" t="s">
        <v>140</v>
      </c>
    </row>
    <row r="4027" spans="1:28" x14ac:dyDescent="0.25">
      <c r="A4027" s="1011">
        <v>53757597</v>
      </c>
      <c r="B4027" s="1011" t="s">
        <v>2392</v>
      </c>
      <c r="C4027" s="1011" t="s">
        <v>1326</v>
      </c>
      <c r="D4027" s="1011" t="s">
        <v>1</v>
      </c>
      <c r="E4027" s="1011" t="s">
        <v>135</v>
      </c>
      <c r="F4027" s="1011" t="s">
        <v>6</v>
      </c>
      <c r="G4027" s="1011" t="s">
        <v>6</v>
      </c>
      <c r="H4027" s="1011" t="s">
        <v>92</v>
      </c>
      <c r="I4027" s="1011" t="s">
        <v>2393</v>
      </c>
      <c r="J4027" s="1011" t="s">
        <v>1565</v>
      </c>
      <c r="K4027" s="1011" t="s">
        <v>1329</v>
      </c>
      <c r="L4027" s="1011" t="s">
        <v>47</v>
      </c>
      <c r="M4027" s="1011" t="s">
        <v>198</v>
      </c>
      <c r="N4027" s="1011">
        <v>38</v>
      </c>
      <c r="O4027" s="1011">
        <v>38</v>
      </c>
      <c r="P4027" s="1011">
        <v>1330</v>
      </c>
      <c r="Q4027" s="1011">
        <v>878.12</v>
      </c>
      <c r="R4027" s="1011">
        <v>114.64</v>
      </c>
      <c r="S4027" s="1011">
        <v>108.97425852000001</v>
      </c>
      <c r="T4027" s="1011">
        <v>0</v>
      </c>
      <c r="U4027" s="1011">
        <v>0</v>
      </c>
      <c r="V4027" s="1011">
        <v>114.64</v>
      </c>
      <c r="W4027" s="1011" t="s">
        <v>65</v>
      </c>
      <c r="X4027" s="1011" t="s">
        <v>1331</v>
      </c>
      <c r="Y4027" s="1011" t="s">
        <v>2394</v>
      </c>
      <c r="AA4027" s="1011" t="s">
        <v>2395</v>
      </c>
      <c r="AB4027" s="1011" t="s">
        <v>140</v>
      </c>
    </row>
    <row r="4028" spans="1:28" x14ac:dyDescent="0.25">
      <c r="A4028" s="1011">
        <v>73758021</v>
      </c>
      <c r="B4028" s="1011" t="s">
        <v>1334</v>
      </c>
      <c r="C4028" s="1011" t="s">
        <v>1326</v>
      </c>
      <c r="D4028" s="1011" t="s">
        <v>1</v>
      </c>
      <c r="E4028" s="1011" t="s">
        <v>135</v>
      </c>
      <c r="F4028" s="1011" t="s">
        <v>11</v>
      </c>
      <c r="G4028" s="1011" t="s">
        <v>11</v>
      </c>
      <c r="H4028" s="1011" t="s">
        <v>95</v>
      </c>
      <c r="I4028" s="1011" t="s">
        <v>1335</v>
      </c>
      <c r="J4028" s="1011" t="s">
        <v>1336</v>
      </c>
      <c r="K4028" s="1011" t="s">
        <v>1329</v>
      </c>
      <c r="L4028" s="1011" t="s">
        <v>47</v>
      </c>
      <c r="M4028" s="1011" t="s">
        <v>198</v>
      </c>
      <c r="N4028" s="1011">
        <v>587.4</v>
      </c>
      <c r="O4028" s="1011">
        <v>344.4</v>
      </c>
      <c r="P4028" s="1011">
        <v>4893.3999999999996</v>
      </c>
      <c r="Q4028" s="1011">
        <v>14828.82</v>
      </c>
      <c r="R4028" s="1011">
        <v>-76.090743869999997</v>
      </c>
      <c r="S4028" s="1011">
        <v>3713.43876722</v>
      </c>
      <c r="T4028" s="1011">
        <v>-2.0743870000000001E-2</v>
      </c>
      <c r="U4028" s="1011">
        <v>0</v>
      </c>
      <c r="V4028" s="1011">
        <v>-76.069999999999993</v>
      </c>
      <c r="W4028" s="1011" t="s">
        <v>1337</v>
      </c>
      <c r="X4028" s="1011" t="s">
        <v>1331</v>
      </c>
      <c r="Y4028" s="1011" t="s">
        <v>1338</v>
      </c>
      <c r="AA4028" s="1011" t="s">
        <v>1339</v>
      </c>
      <c r="AB4028" s="1011" t="s">
        <v>140</v>
      </c>
    </row>
    <row r="4029" spans="1:28" x14ac:dyDescent="0.25">
      <c r="A4029" s="1011">
        <v>24008617</v>
      </c>
      <c r="B4029" s="1011" t="s">
        <v>2475</v>
      </c>
      <c r="C4029" s="1011" t="s">
        <v>1326</v>
      </c>
      <c r="D4029" s="1011" t="s">
        <v>1</v>
      </c>
      <c r="E4029" s="1011" t="s">
        <v>135</v>
      </c>
      <c r="F4029" s="1011" t="s">
        <v>34</v>
      </c>
      <c r="G4029" s="1011" t="s">
        <v>34</v>
      </c>
      <c r="H4029" s="1011" t="s">
        <v>100</v>
      </c>
      <c r="I4029" s="1011" t="s">
        <v>1688</v>
      </c>
      <c r="J4029" s="1011" t="s">
        <v>1416</v>
      </c>
      <c r="K4029" s="1011" t="s">
        <v>1329</v>
      </c>
      <c r="L4029" s="1011" t="s">
        <v>47</v>
      </c>
      <c r="M4029" s="1011" t="s">
        <v>198</v>
      </c>
      <c r="N4029" s="1011">
        <v>276.5</v>
      </c>
      <c r="O4029" s="1011">
        <v>261.5</v>
      </c>
      <c r="P4029" s="1011">
        <v>5526.01</v>
      </c>
      <c r="Q4029" s="1011">
        <v>17681.23</v>
      </c>
      <c r="R4029" s="1011">
        <v>3193.65</v>
      </c>
      <c r="S4029" s="1011">
        <v>1749.73761139</v>
      </c>
      <c r="T4029" s="1011">
        <v>0</v>
      </c>
      <c r="U4029" s="1011">
        <v>0</v>
      </c>
      <c r="V4029" s="1011">
        <v>3193.65</v>
      </c>
      <c r="W4029" s="1011" t="s">
        <v>1397</v>
      </c>
      <c r="X4029" s="1011" t="s">
        <v>1331</v>
      </c>
      <c r="Y4029" s="1011" t="s">
        <v>2476</v>
      </c>
      <c r="AA4029" s="1011" t="s">
        <v>2477</v>
      </c>
      <c r="AB4029" s="1011" t="s">
        <v>140</v>
      </c>
    </row>
    <row r="4030" spans="1:28" x14ac:dyDescent="0.25">
      <c r="A4030" s="1011">
        <v>63756076</v>
      </c>
      <c r="B4030" s="1011" t="s">
        <v>1872</v>
      </c>
      <c r="C4030" s="1011" t="s">
        <v>1326</v>
      </c>
      <c r="D4030" s="1011" t="s">
        <v>1</v>
      </c>
      <c r="E4030" s="1011" t="s">
        <v>135</v>
      </c>
      <c r="F4030" s="1011" t="s">
        <v>6</v>
      </c>
      <c r="G4030" s="1011" t="s">
        <v>6</v>
      </c>
      <c r="H4030" s="1011" t="s">
        <v>92</v>
      </c>
      <c r="I4030" s="1011" t="s">
        <v>1873</v>
      </c>
      <c r="J4030" s="1011" t="s">
        <v>1874</v>
      </c>
      <c r="K4030" s="1011" t="s">
        <v>1329</v>
      </c>
      <c r="L4030" s="1011" t="s">
        <v>47</v>
      </c>
      <c r="M4030" s="1011" t="s">
        <v>198</v>
      </c>
      <c r="N4030" s="1011">
        <v>94</v>
      </c>
      <c r="O4030" s="1011">
        <v>91</v>
      </c>
      <c r="P4030" s="1011">
        <v>3314.68</v>
      </c>
      <c r="Q4030" s="1011">
        <v>1973.36</v>
      </c>
      <c r="R4030" s="1011">
        <v>18.739999999999998</v>
      </c>
      <c r="S4030" s="1011">
        <v>269.50991690000001</v>
      </c>
      <c r="T4030" s="1011">
        <v>0</v>
      </c>
      <c r="U4030" s="1011">
        <v>0</v>
      </c>
      <c r="V4030" s="1011">
        <v>18.739999999999998</v>
      </c>
      <c r="W4030" s="1011" t="s">
        <v>1875</v>
      </c>
      <c r="X4030" s="1011" t="s">
        <v>1331</v>
      </c>
      <c r="Y4030" s="1011" t="s">
        <v>1876</v>
      </c>
      <c r="AA4030" s="1011" t="s">
        <v>1877</v>
      </c>
      <c r="AB4030" s="1011" t="s">
        <v>140</v>
      </c>
    </row>
    <row r="4031" spans="1:28" x14ac:dyDescent="0.25">
      <c r="A4031" s="1011">
        <v>44180420</v>
      </c>
      <c r="B4031" s="1011" t="s">
        <v>1600</v>
      </c>
      <c r="C4031" s="1011" t="s">
        <v>1326</v>
      </c>
      <c r="D4031" s="1011" t="s">
        <v>1</v>
      </c>
      <c r="E4031" s="1011" t="s">
        <v>135</v>
      </c>
      <c r="F4031" s="1011" t="s">
        <v>11</v>
      </c>
      <c r="G4031" s="1011" t="s">
        <v>11</v>
      </c>
      <c r="H4031" s="1011" t="s">
        <v>89</v>
      </c>
      <c r="I4031" s="1011" t="s">
        <v>1601</v>
      </c>
      <c r="J4031" s="1011" t="s">
        <v>1602</v>
      </c>
      <c r="K4031" s="1011" t="s">
        <v>1329</v>
      </c>
      <c r="L4031" s="1011" t="s">
        <v>47</v>
      </c>
      <c r="M4031" s="1011" t="s">
        <v>198</v>
      </c>
      <c r="N4031" s="1011">
        <v>66</v>
      </c>
      <c r="O4031" s="1011">
        <v>58</v>
      </c>
      <c r="P4031" s="1011">
        <v>717</v>
      </c>
      <c r="Q4031" s="1011">
        <v>2650.66</v>
      </c>
      <c r="R4031" s="1011">
        <v>668.36000128000001</v>
      </c>
      <c r="S4031" s="1011">
        <v>320.59739134</v>
      </c>
      <c r="T4031" s="1011">
        <v>1.28E-6</v>
      </c>
      <c r="U4031" s="1011">
        <v>0</v>
      </c>
      <c r="V4031" s="1011">
        <v>668.36</v>
      </c>
      <c r="W4031" s="1011" t="s">
        <v>1603</v>
      </c>
      <c r="X4031" s="1011" t="s">
        <v>1331</v>
      </c>
      <c r="Y4031" s="1011" t="s">
        <v>1604</v>
      </c>
      <c r="AA4031" s="1011" t="s">
        <v>1605</v>
      </c>
      <c r="AB4031" s="1011" t="s">
        <v>140</v>
      </c>
    </row>
    <row r="4032" spans="1:28" x14ac:dyDescent="0.25">
      <c r="A4032" s="1011">
        <v>44180685</v>
      </c>
      <c r="B4032" s="1011" t="s">
        <v>1437</v>
      </c>
      <c r="C4032" s="1011" t="s">
        <v>1326</v>
      </c>
      <c r="D4032" s="1011" t="s">
        <v>1</v>
      </c>
      <c r="E4032" s="1011" t="s">
        <v>135</v>
      </c>
      <c r="F4032" s="1011" t="s">
        <v>0</v>
      </c>
      <c r="G4032" s="1011" t="s">
        <v>0</v>
      </c>
      <c r="H4032" s="1011" t="s">
        <v>88</v>
      </c>
      <c r="I4032" s="1011" t="s">
        <v>1438</v>
      </c>
      <c r="J4032" s="1011" t="s">
        <v>1439</v>
      </c>
      <c r="K4032" s="1011" t="s">
        <v>1329</v>
      </c>
      <c r="L4032" s="1011" t="s">
        <v>47</v>
      </c>
      <c r="M4032" s="1011" t="s">
        <v>198</v>
      </c>
      <c r="N4032" s="1011">
        <v>248</v>
      </c>
      <c r="O4032" s="1011">
        <v>241</v>
      </c>
      <c r="P4032" s="1011">
        <v>2540</v>
      </c>
      <c r="Q4032" s="1011">
        <v>14223.36</v>
      </c>
      <c r="R4032" s="1011">
        <v>954.08</v>
      </c>
      <c r="S4032" s="1011">
        <v>1615</v>
      </c>
      <c r="T4032" s="1011">
        <v>0</v>
      </c>
      <c r="U4032" s="1011">
        <v>0</v>
      </c>
      <c r="V4032" s="1011">
        <v>954.08</v>
      </c>
      <c r="W4032" s="1011" t="s">
        <v>1440</v>
      </c>
      <c r="X4032" s="1011" t="s">
        <v>1331</v>
      </c>
      <c r="Y4032" s="1011" t="s">
        <v>1441</v>
      </c>
      <c r="AA4032" s="1011" t="s">
        <v>1442</v>
      </c>
      <c r="AB4032" s="1011" t="s">
        <v>140</v>
      </c>
    </row>
    <row r="4033" spans="1:28" x14ac:dyDescent="0.25">
      <c r="A4033" s="1011">
        <v>83756460</v>
      </c>
      <c r="B4033" s="1011" t="s">
        <v>1761</v>
      </c>
      <c r="C4033" s="1011" t="s">
        <v>1326</v>
      </c>
      <c r="D4033" s="1011" t="s">
        <v>1</v>
      </c>
      <c r="E4033" s="1011" t="s">
        <v>135</v>
      </c>
      <c r="F4033" s="1011" t="s">
        <v>6</v>
      </c>
      <c r="G4033" s="1011" t="s">
        <v>6</v>
      </c>
      <c r="H4033" s="1011" t="s">
        <v>93</v>
      </c>
      <c r="I4033" s="1011" t="s">
        <v>1762</v>
      </c>
      <c r="J4033" s="1011" t="s">
        <v>1693</v>
      </c>
      <c r="K4033" s="1011" t="s">
        <v>1329</v>
      </c>
      <c r="L4033" s="1011" t="s">
        <v>47</v>
      </c>
      <c r="M4033" s="1011" t="s">
        <v>198</v>
      </c>
      <c r="N4033" s="1011">
        <v>74.666799999999995</v>
      </c>
      <c r="O4033" s="1011">
        <v>70.666799999999995</v>
      </c>
      <c r="P4033" s="1011">
        <v>1543.15</v>
      </c>
      <c r="Q4033" s="1011">
        <v>2924.04</v>
      </c>
      <c r="R4033" s="1011">
        <v>741.85</v>
      </c>
      <c r="S4033" s="1011">
        <v>455.21801399999998</v>
      </c>
      <c r="T4033" s="1011">
        <v>0</v>
      </c>
      <c r="U4033" s="1011">
        <v>0</v>
      </c>
      <c r="V4033" s="1011">
        <v>741.85</v>
      </c>
      <c r="W4033" s="1011" t="s">
        <v>1694</v>
      </c>
      <c r="X4033" s="1011" t="s">
        <v>1331</v>
      </c>
      <c r="Y4033" s="1011" t="s">
        <v>1763</v>
      </c>
      <c r="AA4033" s="1011" t="s">
        <v>1764</v>
      </c>
      <c r="AB4033" s="1011" t="s">
        <v>140</v>
      </c>
    </row>
    <row r="4034" spans="1:28" x14ac:dyDescent="0.25">
      <c r="A4034" s="1011">
        <v>93970044</v>
      </c>
      <c r="B4034" s="1011" t="s">
        <v>1775</v>
      </c>
      <c r="C4034" s="1011" t="s">
        <v>1326</v>
      </c>
      <c r="D4034" s="1011" t="s">
        <v>1</v>
      </c>
      <c r="E4034" s="1011" t="s">
        <v>135</v>
      </c>
      <c r="F4034" s="1011" t="s">
        <v>20</v>
      </c>
      <c r="G4034" s="1011" t="s">
        <v>20</v>
      </c>
      <c r="H4034" s="1011" t="s">
        <v>99</v>
      </c>
      <c r="I4034" s="1011" t="s">
        <v>1341</v>
      </c>
      <c r="J4034" s="1011" t="s">
        <v>1342</v>
      </c>
      <c r="K4034" s="1011" t="s">
        <v>1329</v>
      </c>
      <c r="L4034" s="1011" t="s">
        <v>47</v>
      </c>
      <c r="M4034" s="1011" t="s">
        <v>198</v>
      </c>
      <c r="N4034" s="1011">
        <v>24</v>
      </c>
      <c r="O4034" s="1011">
        <v>24</v>
      </c>
      <c r="P4034" s="1011">
        <v>720</v>
      </c>
      <c r="Q4034" s="1011">
        <v>647.28</v>
      </c>
      <c r="R4034" s="1011">
        <v>70.290000000000006</v>
      </c>
      <c r="S4034" s="1011">
        <v>103.75236572</v>
      </c>
      <c r="T4034" s="1011">
        <v>0</v>
      </c>
      <c r="U4034" s="1011">
        <v>0</v>
      </c>
      <c r="V4034" s="1011">
        <v>70.290000000000006</v>
      </c>
      <c r="W4034" s="1011" t="s">
        <v>1343</v>
      </c>
      <c r="X4034" s="1011" t="s">
        <v>1331</v>
      </c>
      <c r="Y4034" s="1011" t="s">
        <v>1776</v>
      </c>
      <c r="AA4034" s="1011" t="s">
        <v>1777</v>
      </c>
      <c r="AB4034" s="1011" t="s">
        <v>140</v>
      </c>
    </row>
    <row r="4035" spans="1:28" x14ac:dyDescent="0.25">
      <c r="A4035" s="1011">
        <v>44150696</v>
      </c>
      <c r="B4035" s="1011" t="s">
        <v>1784</v>
      </c>
      <c r="C4035" s="1011" t="s">
        <v>1326</v>
      </c>
      <c r="D4035" s="1011" t="s">
        <v>1</v>
      </c>
      <c r="E4035" s="1011" t="s">
        <v>135</v>
      </c>
      <c r="F4035" s="1011" t="s">
        <v>20</v>
      </c>
      <c r="G4035" s="1011" t="s">
        <v>20</v>
      </c>
      <c r="H4035" s="1011" t="s">
        <v>97</v>
      </c>
      <c r="I4035" s="1011" t="s">
        <v>1785</v>
      </c>
      <c r="J4035" s="1011" t="s">
        <v>1360</v>
      </c>
      <c r="K4035" s="1011" t="s">
        <v>1329</v>
      </c>
      <c r="L4035" s="1011" t="s">
        <v>47</v>
      </c>
      <c r="M4035" s="1011" t="s">
        <v>198</v>
      </c>
      <c r="N4035" s="1011">
        <v>603</v>
      </c>
      <c r="O4035" s="1011">
        <v>121</v>
      </c>
      <c r="P4035" s="1011">
        <v>15811.18</v>
      </c>
      <c r="Q4035" s="1011">
        <v>12124.29</v>
      </c>
      <c r="R4035" s="1011">
        <v>1288.0799487500001</v>
      </c>
      <c r="S4035" s="1011">
        <v>1134.54932753</v>
      </c>
      <c r="T4035" s="1011">
        <v>0.25994875000000001</v>
      </c>
      <c r="U4035" s="1011">
        <v>0</v>
      </c>
      <c r="V4035" s="1011">
        <v>1287.82</v>
      </c>
      <c r="W4035" s="1011" t="s">
        <v>1361</v>
      </c>
      <c r="X4035" s="1011" t="s">
        <v>1331</v>
      </c>
      <c r="Y4035" s="1011" t="s">
        <v>1786</v>
      </c>
      <c r="Z4035" s="1011" t="s">
        <v>1787</v>
      </c>
      <c r="AA4035" s="1011" t="s">
        <v>1788</v>
      </c>
      <c r="AB4035" s="1011" t="s">
        <v>140</v>
      </c>
    </row>
    <row r="4036" spans="1:28" x14ac:dyDescent="0.25">
      <c r="A4036" s="1011">
        <v>3978095</v>
      </c>
      <c r="B4036" s="1011" t="s">
        <v>1838</v>
      </c>
      <c r="C4036" s="1011" t="s">
        <v>1326</v>
      </c>
      <c r="D4036" s="1011" t="s">
        <v>1</v>
      </c>
      <c r="E4036" s="1011" t="s">
        <v>135</v>
      </c>
      <c r="F4036" s="1011" t="s">
        <v>34</v>
      </c>
      <c r="G4036" s="1011" t="s">
        <v>34</v>
      </c>
      <c r="H4036" s="1011" t="s">
        <v>87</v>
      </c>
      <c r="I4036" s="1011" t="s">
        <v>1620</v>
      </c>
      <c r="J4036" s="1011" t="s">
        <v>1621</v>
      </c>
      <c r="K4036" s="1011" t="s">
        <v>1329</v>
      </c>
      <c r="L4036" s="1011" t="s">
        <v>47</v>
      </c>
      <c r="M4036" s="1011" t="s">
        <v>198</v>
      </c>
      <c r="N4036" s="1011">
        <v>70.45</v>
      </c>
      <c r="O4036" s="1011">
        <v>0</v>
      </c>
      <c r="P4036" s="1011">
        <v>1409</v>
      </c>
      <c r="Q4036" s="1011">
        <v>14112.5</v>
      </c>
      <c r="R4036" s="1011">
        <v>1992.15</v>
      </c>
      <c r="S4036" s="1011">
        <v>356.98450769999999</v>
      </c>
      <c r="T4036" s="1011">
        <v>0</v>
      </c>
      <c r="U4036" s="1011">
        <v>0</v>
      </c>
      <c r="V4036" s="1011">
        <v>1992.15</v>
      </c>
      <c r="W4036" s="1011" t="s">
        <v>1622</v>
      </c>
      <c r="X4036" s="1011" t="s">
        <v>1331</v>
      </c>
      <c r="Y4036" s="1011" t="s">
        <v>1839</v>
      </c>
      <c r="AA4036" s="1011" t="s">
        <v>1840</v>
      </c>
      <c r="AB4036" s="1011" t="s">
        <v>140</v>
      </c>
    </row>
    <row r="4037" spans="1:28" x14ac:dyDescent="0.25">
      <c r="A4037" s="1011">
        <v>43990860</v>
      </c>
      <c r="B4037" s="1011" t="s">
        <v>2399</v>
      </c>
      <c r="C4037" s="1011" t="s">
        <v>1326</v>
      </c>
      <c r="D4037" s="1011" t="s">
        <v>1</v>
      </c>
      <c r="E4037" s="1011" t="s">
        <v>135</v>
      </c>
      <c r="F4037" s="1011" t="s">
        <v>20</v>
      </c>
      <c r="G4037" s="1011" t="s">
        <v>20</v>
      </c>
      <c r="H4037" s="1011" t="s">
        <v>104</v>
      </c>
      <c r="I4037" s="1011" t="s">
        <v>2113</v>
      </c>
      <c r="J4037" s="1011" t="s">
        <v>2114</v>
      </c>
      <c r="K4037" s="1011" t="s">
        <v>1329</v>
      </c>
      <c r="L4037" s="1011" t="s">
        <v>47</v>
      </c>
      <c r="M4037" s="1011" t="s">
        <v>198</v>
      </c>
      <c r="N4037" s="1011">
        <v>165</v>
      </c>
      <c r="O4037" s="1011">
        <v>164</v>
      </c>
      <c r="P4037" s="1011">
        <v>3201.18</v>
      </c>
      <c r="Q4037" s="1011">
        <v>9961.94</v>
      </c>
      <c r="R4037" s="1011">
        <v>799.35</v>
      </c>
      <c r="S4037" s="1011">
        <v>1485.7440253</v>
      </c>
      <c r="T4037" s="1011">
        <v>0</v>
      </c>
      <c r="U4037" s="1011">
        <v>0</v>
      </c>
      <c r="V4037" s="1011">
        <v>799.35</v>
      </c>
      <c r="W4037" s="1011" t="s">
        <v>2115</v>
      </c>
      <c r="X4037" s="1011" t="s">
        <v>1331</v>
      </c>
      <c r="Y4037" s="1011" t="s">
        <v>2400</v>
      </c>
      <c r="AA4037" s="1011" t="s">
        <v>2401</v>
      </c>
      <c r="AB4037" s="1011" t="s">
        <v>140</v>
      </c>
    </row>
    <row r="4038" spans="1:28" x14ac:dyDescent="0.25">
      <c r="A4038" s="1011">
        <v>53757761</v>
      </c>
      <c r="B4038" s="1011" t="s">
        <v>1758</v>
      </c>
      <c r="C4038" s="1011" t="s">
        <v>1326</v>
      </c>
      <c r="D4038" s="1011" t="s">
        <v>113</v>
      </c>
      <c r="E4038" s="1011" t="s">
        <v>135</v>
      </c>
      <c r="F4038" s="1011" t="s">
        <v>267</v>
      </c>
      <c r="G4038" s="1011" t="s">
        <v>1687</v>
      </c>
      <c r="H4038" s="1011" t="s">
        <v>530</v>
      </c>
      <c r="I4038" s="1011" t="s">
        <v>1462</v>
      </c>
      <c r="J4038" s="1011" t="s">
        <v>1463</v>
      </c>
      <c r="K4038" s="1011" t="s">
        <v>1329</v>
      </c>
      <c r="L4038" s="1011" t="s">
        <v>47</v>
      </c>
      <c r="M4038" s="1011" t="s">
        <v>198</v>
      </c>
      <c r="N4038" s="1011">
        <v>26</v>
      </c>
      <c r="O4038" s="1011">
        <v>20</v>
      </c>
      <c r="P4038" s="1011">
        <v>919.36</v>
      </c>
      <c r="Q4038" s="1011">
        <v>2973.16</v>
      </c>
      <c r="R4038" s="1011">
        <v>497.9</v>
      </c>
      <c r="S4038" s="1011">
        <v>156.57286008</v>
      </c>
      <c r="T4038" s="1011">
        <v>0</v>
      </c>
      <c r="U4038" s="1011">
        <v>0</v>
      </c>
      <c r="V4038" s="1011">
        <v>497.9</v>
      </c>
      <c r="W4038" s="1011" t="s">
        <v>1464</v>
      </c>
      <c r="X4038" s="1011" t="s">
        <v>1331</v>
      </c>
      <c r="Y4038" s="1011" t="s">
        <v>1759</v>
      </c>
      <c r="AA4038" s="1011" t="s">
        <v>1760</v>
      </c>
      <c r="AB4038" s="1011" t="s">
        <v>140</v>
      </c>
    </row>
    <row r="4039" spans="1:28" x14ac:dyDescent="0.25">
      <c r="A4039" s="1011">
        <v>4140778</v>
      </c>
      <c r="B4039" s="1011" t="s">
        <v>2052</v>
      </c>
      <c r="C4039" s="1011" t="s">
        <v>1326</v>
      </c>
      <c r="D4039" s="1011" t="s">
        <v>1</v>
      </c>
      <c r="E4039" s="1011" t="s">
        <v>135</v>
      </c>
      <c r="F4039" s="1011" t="s">
        <v>0</v>
      </c>
      <c r="G4039" s="1011" t="s">
        <v>0</v>
      </c>
      <c r="H4039" s="1011" t="s">
        <v>91</v>
      </c>
      <c r="I4039" s="1011" t="s">
        <v>2053</v>
      </c>
      <c r="J4039" s="1011" t="s">
        <v>1550</v>
      </c>
      <c r="K4039" s="1011" t="s">
        <v>1329</v>
      </c>
      <c r="L4039" s="1011" t="s">
        <v>47</v>
      </c>
      <c r="M4039" s="1011" t="s">
        <v>198</v>
      </c>
      <c r="N4039" s="1011">
        <v>56</v>
      </c>
      <c r="O4039" s="1011">
        <v>38</v>
      </c>
      <c r="P4039" s="1011">
        <v>2802.54</v>
      </c>
      <c r="Q4039" s="1011">
        <v>4494.71</v>
      </c>
      <c r="R4039" s="1011">
        <v>453.01</v>
      </c>
      <c r="S4039" s="1011">
        <v>361.80378811999998</v>
      </c>
      <c r="T4039" s="1011">
        <v>0</v>
      </c>
      <c r="U4039" s="1011">
        <v>0</v>
      </c>
      <c r="V4039" s="1011">
        <v>453.01</v>
      </c>
      <c r="W4039" s="1011" t="s">
        <v>1361</v>
      </c>
      <c r="X4039" s="1011" t="s">
        <v>1331</v>
      </c>
      <c r="Y4039" s="1011" t="s">
        <v>2054</v>
      </c>
      <c r="AA4039" s="1011" t="s">
        <v>2055</v>
      </c>
      <c r="AB4039" s="1011" t="s">
        <v>140</v>
      </c>
    </row>
    <row r="4040" spans="1:28" x14ac:dyDescent="0.25">
      <c r="A4040" s="1011">
        <v>74112996</v>
      </c>
      <c r="B4040" s="1011" t="s">
        <v>1714</v>
      </c>
      <c r="C4040" s="1011" t="s">
        <v>1326</v>
      </c>
      <c r="D4040" s="1011" t="s">
        <v>1</v>
      </c>
      <c r="E4040" s="1011" t="s">
        <v>135</v>
      </c>
      <c r="F4040" s="1011" t="s">
        <v>6</v>
      </c>
      <c r="G4040" s="1011" t="s">
        <v>6</v>
      </c>
      <c r="H4040" s="1011" t="s">
        <v>98</v>
      </c>
      <c r="I4040" s="1011" t="s">
        <v>1715</v>
      </c>
      <c r="J4040" s="1011" t="s">
        <v>1405</v>
      </c>
      <c r="K4040" s="1011" t="s">
        <v>1329</v>
      </c>
      <c r="L4040" s="1011" t="s">
        <v>47</v>
      </c>
      <c r="M4040" s="1011" t="s">
        <v>198</v>
      </c>
      <c r="N4040" s="1011">
        <v>101</v>
      </c>
      <c r="O4040" s="1011">
        <v>101</v>
      </c>
      <c r="P4040" s="1011">
        <v>2307.04</v>
      </c>
      <c r="Q4040" s="1011">
        <v>2250.67</v>
      </c>
      <c r="R4040" s="1011">
        <v>654.94000000000005</v>
      </c>
      <c r="S4040" s="1011">
        <v>353.18760751999997</v>
      </c>
      <c r="T4040" s="1011">
        <v>0</v>
      </c>
      <c r="U4040" s="1011">
        <v>0</v>
      </c>
      <c r="V4040" s="1011">
        <v>654.94000000000005</v>
      </c>
      <c r="W4040" s="1011" t="s">
        <v>1406</v>
      </c>
      <c r="X4040" s="1011" t="s">
        <v>1331</v>
      </c>
      <c r="Y4040" s="1011" t="s">
        <v>1716</v>
      </c>
      <c r="AA4040" s="1011" t="s">
        <v>1717</v>
      </c>
      <c r="AB4040" s="1011" t="s">
        <v>140</v>
      </c>
    </row>
    <row r="4041" spans="1:28" x14ac:dyDescent="0.25">
      <c r="A4041" s="1011">
        <v>4053286</v>
      </c>
      <c r="B4041" s="1011" t="s">
        <v>2226</v>
      </c>
      <c r="C4041" s="1011" t="s">
        <v>1326</v>
      </c>
      <c r="D4041" s="1011" t="s">
        <v>1</v>
      </c>
      <c r="E4041" s="1011" t="s">
        <v>135</v>
      </c>
      <c r="F4041" s="1011" t="s">
        <v>34</v>
      </c>
      <c r="G4041" s="1011" t="s">
        <v>34</v>
      </c>
      <c r="H4041" s="1011" t="s">
        <v>104</v>
      </c>
      <c r="I4041" s="1011" t="s">
        <v>2227</v>
      </c>
      <c r="J4041" s="1011" t="s">
        <v>1550</v>
      </c>
      <c r="K4041" s="1011" t="s">
        <v>1329</v>
      </c>
      <c r="L4041" s="1011" t="s">
        <v>47</v>
      </c>
      <c r="M4041" s="1011" t="s">
        <v>198</v>
      </c>
      <c r="N4041" s="1011">
        <v>80</v>
      </c>
      <c r="O4041" s="1011">
        <v>80</v>
      </c>
      <c r="P4041" s="1011">
        <v>2217.7600000000002</v>
      </c>
      <c r="Q4041" s="1011">
        <v>6487.31</v>
      </c>
      <c r="R4041" s="1011">
        <v>1918.95</v>
      </c>
      <c r="S4041" s="1011">
        <v>759.11554489000002</v>
      </c>
      <c r="T4041" s="1011">
        <v>0</v>
      </c>
      <c r="U4041" s="1011">
        <v>0</v>
      </c>
      <c r="V4041" s="1011">
        <v>1918.95</v>
      </c>
      <c r="W4041" s="1011" t="s">
        <v>1361</v>
      </c>
      <c r="X4041" s="1011" t="s">
        <v>1331</v>
      </c>
      <c r="Y4041" s="1011" t="s">
        <v>2228</v>
      </c>
      <c r="AA4041" s="1011" t="s">
        <v>2229</v>
      </c>
      <c r="AB4041" s="1011" t="s">
        <v>140</v>
      </c>
    </row>
    <row r="4042" spans="1:28" x14ac:dyDescent="0.25">
      <c r="A4042" s="1011">
        <v>44047363</v>
      </c>
      <c r="B4042" s="1011" t="s">
        <v>2339</v>
      </c>
      <c r="C4042" s="1011" t="s">
        <v>1326</v>
      </c>
      <c r="D4042" s="1011" t="s">
        <v>1</v>
      </c>
      <c r="E4042" s="1011" t="s">
        <v>135</v>
      </c>
      <c r="F4042" s="1011" t="s">
        <v>9</v>
      </c>
      <c r="G4042" s="1011" t="s">
        <v>9</v>
      </c>
      <c r="H4042" s="1011" t="s">
        <v>529</v>
      </c>
      <c r="I4042" s="1011" t="s">
        <v>2340</v>
      </c>
      <c r="J4042" s="1011" t="s">
        <v>2341</v>
      </c>
      <c r="K4042" s="1011" t="s">
        <v>1329</v>
      </c>
      <c r="L4042" s="1011" t="s">
        <v>47</v>
      </c>
      <c r="M4042" s="1011" t="s">
        <v>198</v>
      </c>
      <c r="N4042" s="1011">
        <v>62</v>
      </c>
      <c r="O4042" s="1011">
        <v>57</v>
      </c>
      <c r="P4042" s="1011">
        <v>924.55</v>
      </c>
      <c r="Q4042" s="1011">
        <v>5114.47</v>
      </c>
      <c r="R4042" s="1011">
        <v>734.33000103999996</v>
      </c>
      <c r="S4042" s="1011">
        <v>994.44971871999996</v>
      </c>
      <c r="T4042" s="1011">
        <v>1.04E-6</v>
      </c>
      <c r="U4042" s="1011">
        <v>0</v>
      </c>
      <c r="V4042" s="1011">
        <v>734.33</v>
      </c>
      <c r="W4042" s="1011" t="s">
        <v>2342</v>
      </c>
      <c r="X4042" s="1011" t="s">
        <v>1331</v>
      </c>
      <c r="Y4042" s="1011" t="s">
        <v>2343</v>
      </c>
      <c r="AA4042" s="1011" t="s">
        <v>2344</v>
      </c>
      <c r="AB4042" s="1011" t="s">
        <v>140</v>
      </c>
    </row>
    <row r="4043" spans="1:28" x14ac:dyDescent="0.25">
      <c r="A4043" s="1011">
        <v>3753290</v>
      </c>
      <c r="B4043" s="1011" t="s">
        <v>2147</v>
      </c>
      <c r="C4043" s="1011" t="s">
        <v>1326</v>
      </c>
      <c r="D4043" s="1011" t="s">
        <v>1</v>
      </c>
      <c r="E4043" s="1011" t="s">
        <v>135</v>
      </c>
      <c r="F4043" s="1011" t="s">
        <v>6</v>
      </c>
      <c r="G4043" s="1011" t="s">
        <v>6</v>
      </c>
      <c r="H4043" s="1011" t="s">
        <v>96</v>
      </c>
      <c r="I4043" s="1011" t="s">
        <v>2148</v>
      </c>
      <c r="J4043" s="1011" t="s">
        <v>1371</v>
      </c>
      <c r="K4043" s="1011" t="s">
        <v>1329</v>
      </c>
      <c r="L4043" s="1011" t="s">
        <v>47</v>
      </c>
      <c r="M4043" s="1011" t="s">
        <v>198</v>
      </c>
      <c r="N4043" s="1011">
        <v>937</v>
      </c>
      <c r="O4043" s="1011">
        <v>4</v>
      </c>
      <c r="P4043" s="1011">
        <v>587.04999999999995</v>
      </c>
      <c r="Q4043" s="1011">
        <v>4640.24</v>
      </c>
      <c r="R4043" s="1011">
        <v>573.64530384</v>
      </c>
      <c r="S4043" s="1011">
        <v>201.3023111</v>
      </c>
      <c r="T4043" s="1011">
        <v>-1.78469616</v>
      </c>
      <c r="U4043" s="1011">
        <v>0</v>
      </c>
      <c r="V4043" s="1011">
        <v>575.42999999999995</v>
      </c>
      <c r="W4043" s="1011" t="s">
        <v>1372</v>
      </c>
      <c r="X4043" s="1011" t="s">
        <v>1331</v>
      </c>
      <c r="Y4043" s="1011" t="s">
        <v>2149</v>
      </c>
      <c r="AA4043" s="1011" t="s">
        <v>2150</v>
      </c>
      <c r="AB4043" s="1011" t="s">
        <v>140</v>
      </c>
    </row>
    <row r="4044" spans="1:28" x14ac:dyDescent="0.25">
      <c r="A4044" s="1011">
        <v>34058099</v>
      </c>
      <c r="B4044" s="1011" t="s">
        <v>1526</v>
      </c>
      <c r="C4044" s="1011" t="s">
        <v>1326</v>
      </c>
      <c r="D4044" s="1011" t="s">
        <v>1</v>
      </c>
      <c r="E4044" s="1011" t="s">
        <v>135</v>
      </c>
      <c r="F4044" s="1011" t="s">
        <v>34</v>
      </c>
      <c r="G4044" s="1011" t="s">
        <v>34</v>
      </c>
      <c r="H4044" s="1011" t="s">
        <v>104</v>
      </c>
      <c r="I4044" s="1011" t="s">
        <v>1527</v>
      </c>
      <c r="J4044" s="1011" t="s">
        <v>1528</v>
      </c>
      <c r="K4044" s="1011" t="s">
        <v>1329</v>
      </c>
      <c r="L4044" s="1011" t="s">
        <v>47</v>
      </c>
      <c r="M4044" s="1011" t="s">
        <v>198</v>
      </c>
      <c r="N4044" s="1011">
        <v>30</v>
      </c>
      <c r="O4044" s="1011">
        <v>30</v>
      </c>
      <c r="P4044" s="1011">
        <v>1035</v>
      </c>
      <c r="Q4044" s="1011">
        <v>632.91</v>
      </c>
      <c r="R4044" s="1011">
        <v>76.41</v>
      </c>
      <c r="S4044" s="1011">
        <v>-5.30588134</v>
      </c>
      <c r="T4044" s="1011">
        <v>0</v>
      </c>
      <c r="U4044" s="1011">
        <v>0</v>
      </c>
      <c r="V4044" s="1011">
        <v>76.41</v>
      </c>
      <c r="W4044" s="1011" t="s">
        <v>1529</v>
      </c>
      <c r="X4044" s="1011" t="s">
        <v>1331</v>
      </c>
      <c r="Y4044" s="1011" t="s">
        <v>1530</v>
      </c>
      <c r="AA4044" s="1011" t="s">
        <v>1531</v>
      </c>
      <c r="AB4044" s="1011" t="s">
        <v>140</v>
      </c>
    </row>
    <row r="4045" spans="1:28" x14ac:dyDescent="0.25">
      <c r="A4045" s="1011">
        <v>74253238</v>
      </c>
      <c r="B4045" s="1011" t="s">
        <v>2373</v>
      </c>
      <c r="C4045" s="1011" t="s">
        <v>1326</v>
      </c>
      <c r="D4045" s="1011" t="s">
        <v>1</v>
      </c>
      <c r="E4045" s="1011" t="s">
        <v>135</v>
      </c>
      <c r="F4045" s="1011" t="s">
        <v>69</v>
      </c>
      <c r="G4045" s="1011" t="s">
        <v>69</v>
      </c>
      <c r="H4045" s="1011" t="s">
        <v>530</v>
      </c>
      <c r="I4045" s="1011" t="s">
        <v>2374</v>
      </c>
      <c r="J4045" s="1011" t="s">
        <v>1328</v>
      </c>
      <c r="K4045" s="1011" t="s">
        <v>1329</v>
      </c>
      <c r="L4045" s="1011" t="s">
        <v>47</v>
      </c>
      <c r="M4045" s="1011" t="s">
        <v>198</v>
      </c>
      <c r="N4045" s="1011">
        <v>147</v>
      </c>
      <c r="O4045" s="1011">
        <v>35</v>
      </c>
      <c r="P4045" s="1011">
        <v>2324.23</v>
      </c>
      <c r="Q4045" s="1011">
        <v>8196.5</v>
      </c>
      <c r="R4045" s="1011">
        <v>797.93228309999995</v>
      </c>
      <c r="S4045" s="1011">
        <v>498.97539339000002</v>
      </c>
      <c r="T4045" s="1011">
        <v>0.26228309999999999</v>
      </c>
      <c r="U4045" s="1011">
        <v>0</v>
      </c>
      <c r="V4045" s="1011">
        <v>797.67</v>
      </c>
      <c r="W4045" s="1011" t="s">
        <v>1330</v>
      </c>
      <c r="X4045" s="1011" t="s">
        <v>1331</v>
      </c>
      <c r="Y4045" s="1011" t="s">
        <v>2375</v>
      </c>
      <c r="AA4045" s="1011" t="s">
        <v>2376</v>
      </c>
      <c r="AB4045" s="1011" t="s">
        <v>140</v>
      </c>
    </row>
    <row r="4046" spans="1:28" x14ac:dyDescent="0.25">
      <c r="A4046" s="1011">
        <v>24111999</v>
      </c>
      <c r="B4046" s="1011" t="s">
        <v>1701</v>
      </c>
      <c r="C4046" s="1011" t="s">
        <v>1326</v>
      </c>
      <c r="D4046" s="1011" t="s">
        <v>1</v>
      </c>
      <c r="E4046" s="1011" t="s">
        <v>135</v>
      </c>
      <c r="F4046" s="1011" t="s">
        <v>0</v>
      </c>
      <c r="G4046" s="1011" t="s">
        <v>0</v>
      </c>
      <c r="H4046" s="1011" t="s">
        <v>86</v>
      </c>
      <c r="I4046" s="1011" t="s">
        <v>1702</v>
      </c>
      <c r="J4046" s="1011" t="s">
        <v>1703</v>
      </c>
      <c r="K4046" s="1011" t="s">
        <v>1329</v>
      </c>
      <c r="L4046" s="1011" t="s">
        <v>47</v>
      </c>
      <c r="M4046" s="1011" t="s">
        <v>198</v>
      </c>
      <c r="N4046" s="1011">
        <v>184</v>
      </c>
      <c r="O4046" s="1011">
        <v>0</v>
      </c>
      <c r="P4046" s="1011">
        <v>4416</v>
      </c>
      <c r="Q4046" s="1011">
        <v>6116.93</v>
      </c>
      <c r="R4046" s="1011">
        <v>371.25</v>
      </c>
      <c r="S4046" s="1011">
        <v>1067.52</v>
      </c>
      <c r="T4046" s="1011">
        <v>0</v>
      </c>
      <c r="U4046" s="1011">
        <v>0</v>
      </c>
      <c r="V4046" s="1011">
        <v>371.25</v>
      </c>
      <c r="W4046" s="1011" t="s">
        <v>1704</v>
      </c>
      <c r="X4046" s="1011" t="s">
        <v>1331</v>
      </c>
      <c r="Y4046" s="1011" t="s">
        <v>1705</v>
      </c>
      <c r="AA4046" s="1011" t="s">
        <v>1706</v>
      </c>
      <c r="AB4046" s="1011" t="s">
        <v>140</v>
      </c>
    </row>
    <row r="4047" spans="1:28" x14ac:dyDescent="0.25">
      <c r="A4047" s="1011">
        <v>24007189</v>
      </c>
      <c r="B4047" s="1011" t="s">
        <v>2300</v>
      </c>
      <c r="C4047" s="1011" t="s">
        <v>1326</v>
      </c>
      <c r="D4047" s="1011" t="s">
        <v>1</v>
      </c>
      <c r="E4047" s="1011" t="s">
        <v>135</v>
      </c>
      <c r="F4047" s="1011" t="s">
        <v>9</v>
      </c>
      <c r="G4047" s="1011" t="s">
        <v>9</v>
      </c>
      <c r="H4047" s="1011" t="s">
        <v>90</v>
      </c>
      <c r="I4047" s="1011" t="s">
        <v>1656</v>
      </c>
      <c r="J4047" s="1011" t="s">
        <v>1657</v>
      </c>
      <c r="K4047" s="1011" t="s">
        <v>1329</v>
      </c>
      <c r="L4047" s="1011" t="s">
        <v>47</v>
      </c>
      <c r="M4047" s="1011" t="s">
        <v>198</v>
      </c>
      <c r="N4047" s="1011">
        <v>22</v>
      </c>
      <c r="O4047" s="1011">
        <v>10</v>
      </c>
      <c r="P4047" s="1011">
        <v>562.52</v>
      </c>
      <c r="Q4047" s="1011">
        <v>1037.0899999999999</v>
      </c>
      <c r="R4047" s="1011">
        <v>97.2</v>
      </c>
      <c r="S4047" s="1011">
        <v>95.303008030000001</v>
      </c>
      <c r="T4047" s="1011">
        <v>0</v>
      </c>
      <c r="U4047" s="1011">
        <v>0</v>
      </c>
      <c r="V4047" s="1011">
        <v>97.2</v>
      </c>
      <c r="W4047" s="1011" t="s">
        <v>1658</v>
      </c>
      <c r="X4047" s="1011" t="s">
        <v>1331</v>
      </c>
      <c r="Y4047" s="1011" t="s">
        <v>2301</v>
      </c>
      <c r="AA4047" s="1011" t="s">
        <v>2302</v>
      </c>
      <c r="AB4047" s="1011" t="s">
        <v>140</v>
      </c>
    </row>
    <row r="4048" spans="1:28" x14ac:dyDescent="0.25">
      <c r="A4048" s="1011">
        <v>43771211</v>
      </c>
      <c r="B4048" s="1011" t="s">
        <v>2075</v>
      </c>
      <c r="C4048" s="1011" t="s">
        <v>1326</v>
      </c>
      <c r="D4048" s="1011" t="s">
        <v>1</v>
      </c>
      <c r="E4048" s="1011" t="s">
        <v>135</v>
      </c>
      <c r="F4048" s="1011" t="s">
        <v>34</v>
      </c>
      <c r="G4048" s="1011" t="s">
        <v>34</v>
      </c>
      <c r="H4048" s="1011" t="s">
        <v>101</v>
      </c>
      <c r="I4048" s="1011" t="s">
        <v>1404</v>
      </c>
      <c r="J4048" s="1011" t="s">
        <v>1405</v>
      </c>
      <c r="K4048" s="1011" t="s">
        <v>1329</v>
      </c>
      <c r="L4048" s="1011" t="s">
        <v>47</v>
      </c>
      <c r="M4048" s="1011" t="s">
        <v>198</v>
      </c>
      <c r="N4048" s="1011">
        <v>159</v>
      </c>
      <c r="O4048" s="1011">
        <v>88</v>
      </c>
      <c r="P4048" s="1011">
        <v>5659.95</v>
      </c>
      <c r="Q4048" s="1011">
        <v>5613.76</v>
      </c>
      <c r="R4048" s="1011">
        <v>687.04</v>
      </c>
      <c r="S4048" s="1011">
        <v>721.30137647000004</v>
      </c>
      <c r="T4048" s="1011">
        <v>0</v>
      </c>
      <c r="U4048" s="1011">
        <v>0</v>
      </c>
      <c r="V4048" s="1011">
        <v>687.04</v>
      </c>
      <c r="W4048" s="1011" t="s">
        <v>1406</v>
      </c>
      <c r="X4048" s="1011" t="s">
        <v>1331</v>
      </c>
      <c r="Y4048" s="1011" t="s">
        <v>2076</v>
      </c>
      <c r="AA4048" s="1011" t="s">
        <v>2077</v>
      </c>
      <c r="AB4048" s="1011" t="s">
        <v>140</v>
      </c>
    </row>
    <row r="4049" spans="1:28" x14ac:dyDescent="0.25">
      <c r="A4049" s="1011">
        <v>4162996</v>
      </c>
      <c r="B4049" s="1011" t="s">
        <v>1473</v>
      </c>
      <c r="C4049" s="1011" t="s">
        <v>1326</v>
      </c>
      <c r="D4049" s="1011" t="s">
        <v>1</v>
      </c>
      <c r="E4049" s="1011" t="s">
        <v>135</v>
      </c>
      <c r="F4049" s="1011" t="s">
        <v>34</v>
      </c>
      <c r="G4049" s="1011" t="s">
        <v>34</v>
      </c>
      <c r="H4049" s="1011" t="s">
        <v>529</v>
      </c>
      <c r="I4049" s="1011" t="s">
        <v>1474</v>
      </c>
      <c r="J4049" s="1011" t="s">
        <v>1475</v>
      </c>
      <c r="K4049" s="1011" t="s">
        <v>1329</v>
      </c>
      <c r="L4049" s="1011" t="s">
        <v>47</v>
      </c>
      <c r="M4049" s="1011" t="s">
        <v>198</v>
      </c>
      <c r="N4049" s="1011">
        <v>30</v>
      </c>
      <c r="O4049" s="1011">
        <v>30</v>
      </c>
      <c r="P4049" s="1011">
        <v>2244.4</v>
      </c>
      <c r="Q4049" s="1011">
        <v>7872.11</v>
      </c>
      <c r="R4049" s="1011">
        <v>617.53</v>
      </c>
      <c r="S4049" s="1011">
        <v>279.10521573</v>
      </c>
      <c r="T4049" s="1011">
        <v>0</v>
      </c>
      <c r="U4049" s="1011">
        <v>0</v>
      </c>
      <c r="V4049" s="1011">
        <v>617.53</v>
      </c>
      <c r="W4049" s="1011" t="s">
        <v>1476</v>
      </c>
      <c r="X4049" s="1011" t="s">
        <v>1331</v>
      </c>
      <c r="Y4049" s="1011" t="s">
        <v>1477</v>
      </c>
      <c r="AA4049" s="1011" t="s">
        <v>1478</v>
      </c>
      <c r="AB4049" s="1011" t="s">
        <v>140</v>
      </c>
    </row>
    <row r="4050" spans="1:28" x14ac:dyDescent="0.25">
      <c r="A4050" s="1011">
        <v>34116459</v>
      </c>
      <c r="B4050" s="1011" t="s">
        <v>2551</v>
      </c>
      <c r="C4050" s="1011" t="s">
        <v>1326</v>
      </c>
      <c r="D4050" s="1011" t="s">
        <v>1</v>
      </c>
      <c r="E4050" s="1011" t="s">
        <v>135</v>
      </c>
      <c r="F4050" s="1011" t="s">
        <v>36</v>
      </c>
      <c r="G4050" s="1011" t="s">
        <v>36</v>
      </c>
      <c r="H4050" s="1011" t="s">
        <v>100</v>
      </c>
      <c r="I4050" s="1011" t="s">
        <v>1656</v>
      </c>
      <c r="J4050" s="1011" t="s">
        <v>1657</v>
      </c>
      <c r="K4050" s="1011" t="s">
        <v>1329</v>
      </c>
      <c r="L4050" s="1011" t="s">
        <v>47</v>
      </c>
      <c r="M4050" s="1011" t="s">
        <v>198</v>
      </c>
      <c r="N4050" s="1011">
        <v>2</v>
      </c>
      <c r="O4050" s="1011">
        <v>2</v>
      </c>
      <c r="P4050" s="1011">
        <v>40</v>
      </c>
      <c r="Q4050" s="1011">
        <v>152.99</v>
      </c>
      <c r="R4050" s="1011">
        <v>45.16</v>
      </c>
      <c r="S4050" s="1011">
        <v>13.06611204</v>
      </c>
      <c r="T4050" s="1011">
        <v>0</v>
      </c>
      <c r="U4050" s="1011">
        <v>0</v>
      </c>
      <c r="V4050" s="1011">
        <v>45.16</v>
      </c>
      <c r="W4050" s="1011" t="s">
        <v>1658</v>
      </c>
      <c r="X4050" s="1011" t="s">
        <v>1331</v>
      </c>
      <c r="Y4050" s="1011" t="s">
        <v>2552</v>
      </c>
      <c r="AA4050" s="1011" t="s">
        <v>1791</v>
      </c>
      <c r="AB4050" s="1011" t="s">
        <v>140</v>
      </c>
    </row>
    <row r="4051" spans="1:28" x14ac:dyDescent="0.25">
      <c r="A4051" s="1011">
        <v>13991989</v>
      </c>
      <c r="B4051" s="1011" t="s">
        <v>1403</v>
      </c>
      <c r="C4051" s="1011" t="s">
        <v>1326</v>
      </c>
      <c r="D4051" s="1011" t="s">
        <v>1</v>
      </c>
      <c r="E4051" s="1011" t="s">
        <v>135</v>
      </c>
      <c r="F4051" s="1011" t="s">
        <v>34</v>
      </c>
      <c r="G4051" s="1011" t="s">
        <v>34</v>
      </c>
      <c r="H4051" s="1011" t="s">
        <v>87</v>
      </c>
      <c r="I4051" s="1011" t="s">
        <v>1404</v>
      </c>
      <c r="J4051" s="1011" t="s">
        <v>1405</v>
      </c>
      <c r="K4051" s="1011" t="s">
        <v>1329</v>
      </c>
      <c r="L4051" s="1011" t="s">
        <v>47</v>
      </c>
      <c r="M4051" s="1011" t="s">
        <v>198</v>
      </c>
      <c r="N4051" s="1011">
        <v>35</v>
      </c>
      <c r="O4051" s="1011">
        <v>0</v>
      </c>
      <c r="P4051" s="1011">
        <v>370</v>
      </c>
      <c r="Q4051" s="1011">
        <v>2456.7199999999998</v>
      </c>
      <c r="R4051" s="1011">
        <v>245.72</v>
      </c>
      <c r="S4051" s="1011">
        <v>1.8</v>
      </c>
      <c r="T4051" s="1011">
        <v>0</v>
      </c>
      <c r="U4051" s="1011">
        <v>0</v>
      </c>
      <c r="V4051" s="1011">
        <v>245.72</v>
      </c>
      <c r="W4051" s="1011" t="s">
        <v>1406</v>
      </c>
      <c r="X4051" s="1011" t="s">
        <v>1331</v>
      </c>
      <c r="Y4051" s="1011" t="s">
        <v>1407</v>
      </c>
      <c r="AA4051" s="1011" t="s">
        <v>1408</v>
      </c>
      <c r="AB4051" s="1011" t="s">
        <v>140</v>
      </c>
    </row>
    <row r="4052" spans="1:28" x14ac:dyDescent="0.25">
      <c r="A4052" s="1011">
        <v>44073278</v>
      </c>
      <c r="B4052" s="1011" t="s">
        <v>2109</v>
      </c>
      <c r="C4052" s="1011" t="s">
        <v>1326</v>
      </c>
      <c r="D4052" s="1011" t="s">
        <v>1</v>
      </c>
      <c r="E4052" s="1011" t="s">
        <v>135</v>
      </c>
      <c r="F4052" s="1011" t="s">
        <v>48</v>
      </c>
      <c r="G4052" s="1011" t="s">
        <v>48</v>
      </c>
      <c r="H4052" s="1011" t="s">
        <v>92</v>
      </c>
      <c r="I4052" s="1011" t="s">
        <v>2110</v>
      </c>
      <c r="J4052" s="1011" t="s">
        <v>1621</v>
      </c>
      <c r="K4052" s="1011" t="s">
        <v>1329</v>
      </c>
      <c r="L4052" s="1011" t="s">
        <v>47</v>
      </c>
      <c r="M4052" s="1011" t="s">
        <v>198</v>
      </c>
      <c r="N4052" s="1011">
        <v>6.5</v>
      </c>
      <c r="O4052" s="1011">
        <v>6.5</v>
      </c>
      <c r="P4052" s="1011">
        <v>184.85</v>
      </c>
      <c r="Q4052" s="1011">
        <v>550.17999999999995</v>
      </c>
      <c r="R4052" s="1011">
        <v>145.47999999999999</v>
      </c>
      <c r="S4052" s="1011">
        <v>114.99588374</v>
      </c>
      <c r="T4052" s="1011">
        <v>0</v>
      </c>
      <c r="U4052" s="1011">
        <v>0</v>
      </c>
      <c r="V4052" s="1011">
        <v>145.47999999999999</v>
      </c>
      <c r="W4052" s="1011" t="s">
        <v>1622</v>
      </c>
      <c r="X4052" s="1011" t="s">
        <v>1331</v>
      </c>
      <c r="Y4052" s="1011" t="s">
        <v>1839</v>
      </c>
      <c r="AA4052" s="1011" t="s">
        <v>2111</v>
      </c>
      <c r="AB4052" s="1011" t="s">
        <v>140</v>
      </c>
    </row>
    <row r="4053" spans="1:28" x14ac:dyDescent="0.25">
      <c r="A4053" s="1011">
        <v>34261214</v>
      </c>
      <c r="B4053" s="1011" t="s">
        <v>2303</v>
      </c>
      <c r="C4053" s="1011" t="s">
        <v>1326</v>
      </c>
      <c r="D4053" s="1011" t="s">
        <v>1</v>
      </c>
      <c r="E4053" s="1011" t="s">
        <v>135</v>
      </c>
      <c r="F4053" s="1011" t="s">
        <v>20</v>
      </c>
      <c r="G4053" s="1011" t="s">
        <v>20</v>
      </c>
      <c r="H4053" s="1011" t="s">
        <v>104</v>
      </c>
      <c r="I4053" s="1011" t="s">
        <v>2304</v>
      </c>
      <c r="J4053" s="1011" t="s">
        <v>1510</v>
      </c>
      <c r="K4053" s="1011" t="s">
        <v>1329</v>
      </c>
      <c r="L4053" s="1011" t="s">
        <v>47</v>
      </c>
      <c r="M4053" s="1011" t="s">
        <v>198</v>
      </c>
      <c r="N4053" s="1011">
        <v>19</v>
      </c>
      <c r="O4053" s="1011">
        <v>19</v>
      </c>
      <c r="P4053" s="1011">
        <v>788</v>
      </c>
      <c r="Q4053" s="1011">
        <v>1055.17</v>
      </c>
      <c r="R4053" s="1011">
        <v>181.62</v>
      </c>
      <c r="S4053" s="1011">
        <v>149.82706970999999</v>
      </c>
      <c r="T4053" s="1011">
        <v>0</v>
      </c>
      <c r="U4053" s="1011">
        <v>0</v>
      </c>
      <c r="V4053" s="1011">
        <v>181.62</v>
      </c>
      <c r="W4053" s="1011" t="s">
        <v>1511</v>
      </c>
      <c r="X4053" s="1011" t="s">
        <v>1331</v>
      </c>
      <c r="Y4053" s="1011" t="s">
        <v>2305</v>
      </c>
      <c r="AA4053" s="1011" t="s">
        <v>2306</v>
      </c>
      <c r="AB4053" s="1011" t="s">
        <v>140</v>
      </c>
    </row>
    <row r="4054" spans="1:28" x14ac:dyDescent="0.25">
      <c r="A4054" s="1011">
        <v>23754112</v>
      </c>
      <c r="B4054" s="1011" t="s">
        <v>2385</v>
      </c>
      <c r="C4054" s="1011" t="s">
        <v>1326</v>
      </c>
      <c r="D4054" s="1011" t="s">
        <v>1</v>
      </c>
      <c r="E4054" s="1011" t="s">
        <v>135</v>
      </c>
      <c r="F4054" s="1011" t="s">
        <v>6</v>
      </c>
      <c r="G4054" s="1011" t="s">
        <v>6</v>
      </c>
      <c r="H4054" s="1011" t="s">
        <v>102</v>
      </c>
      <c r="I4054" s="1011" t="s">
        <v>1601</v>
      </c>
      <c r="J4054" s="1011" t="s">
        <v>1602</v>
      </c>
      <c r="K4054" s="1011" t="s">
        <v>1329</v>
      </c>
      <c r="L4054" s="1011" t="s">
        <v>47</v>
      </c>
      <c r="M4054" s="1011" t="s">
        <v>198</v>
      </c>
      <c r="N4054" s="1011">
        <v>12.2</v>
      </c>
      <c r="O4054" s="1011">
        <v>4.2</v>
      </c>
      <c r="P4054" s="1011">
        <v>297.93</v>
      </c>
      <c r="Q4054" s="1011">
        <v>257.95999999999998</v>
      </c>
      <c r="R4054" s="1011">
        <v>40.020000000000003</v>
      </c>
      <c r="S4054" s="1011">
        <v>21.096902369999999</v>
      </c>
      <c r="T4054" s="1011">
        <v>0</v>
      </c>
      <c r="U4054" s="1011">
        <v>0</v>
      </c>
      <c r="V4054" s="1011">
        <v>40.020000000000003</v>
      </c>
      <c r="W4054" s="1011" t="s">
        <v>1603</v>
      </c>
      <c r="X4054" s="1011" t="s">
        <v>1331</v>
      </c>
      <c r="Y4054" s="1011" t="s">
        <v>2386</v>
      </c>
      <c r="AA4054" s="1011" t="s">
        <v>2387</v>
      </c>
      <c r="AB4054" s="1011" t="s">
        <v>140</v>
      </c>
    </row>
    <row r="4055" spans="1:28" x14ac:dyDescent="0.25">
      <c r="A4055" s="1011">
        <v>94010360</v>
      </c>
      <c r="B4055" s="1011" t="s">
        <v>2408</v>
      </c>
      <c r="C4055" s="1011" t="s">
        <v>1326</v>
      </c>
      <c r="D4055" s="1011" t="s">
        <v>1</v>
      </c>
      <c r="E4055" s="1011" t="s">
        <v>135</v>
      </c>
      <c r="F4055" s="1011" t="s">
        <v>20</v>
      </c>
      <c r="G4055" s="1011" t="s">
        <v>20</v>
      </c>
      <c r="H4055" s="1011" t="s">
        <v>91</v>
      </c>
      <c r="I4055" s="1011" t="s">
        <v>1662</v>
      </c>
      <c r="J4055" s="1011" t="s">
        <v>1663</v>
      </c>
      <c r="K4055" s="1011" t="s">
        <v>1329</v>
      </c>
      <c r="L4055" s="1011" t="s">
        <v>47</v>
      </c>
      <c r="M4055" s="1011" t="s">
        <v>198</v>
      </c>
      <c r="N4055" s="1011">
        <v>18</v>
      </c>
      <c r="O4055" s="1011">
        <v>0</v>
      </c>
      <c r="P4055" s="1011">
        <v>1349.72</v>
      </c>
      <c r="Q4055" s="1011">
        <v>2172.2600000000002</v>
      </c>
      <c r="R4055" s="1011">
        <v>286.52999999999997</v>
      </c>
      <c r="S4055" s="1011">
        <v>101.47859025</v>
      </c>
      <c r="T4055" s="1011">
        <v>0</v>
      </c>
      <c r="U4055" s="1011">
        <v>0</v>
      </c>
      <c r="V4055" s="1011">
        <v>286.52999999999997</v>
      </c>
      <c r="W4055" s="1011" t="s">
        <v>1664</v>
      </c>
      <c r="X4055" s="1011" t="s">
        <v>1331</v>
      </c>
      <c r="Y4055" s="1011" t="s">
        <v>2409</v>
      </c>
      <c r="AA4055" s="1011" t="s">
        <v>2410</v>
      </c>
      <c r="AB4055" s="1011" t="s">
        <v>140</v>
      </c>
    </row>
    <row r="4056" spans="1:28" x14ac:dyDescent="0.25">
      <c r="A4056" s="1011">
        <v>14284871</v>
      </c>
      <c r="B4056" s="1011" t="s">
        <v>1508</v>
      </c>
      <c r="C4056" s="1011" t="s">
        <v>1326</v>
      </c>
      <c r="D4056" s="1011" t="s">
        <v>1</v>
      </c>
      <c r="E4056" s="1011" t="s">
        <v>135</v>
      </c>
      <c r="F4056" s="1011" t="s">
        <v>6</v>
      </c>
      <c r="G4056" s="1011" t="s">
        <v>6</v>
      </c>
      <c r="H4056" s="1011" t="s">
        <v>92</v>
      </c>
      <c r="I4056" s="1011" t="s">
        <v>1509</v>
      </c>
      <c r="J4056" s="1011" t="s">
        <v>1510</v>
      </c>
      <c r="K4056" s="1011" t="s">
        <v>1329</v>
      </c>
      <c r="L4056" s="1011" t="s">
        <v>47</v>
      </c>
      <c r="M4056" s="1011" t="s">
        <v>198</v>
      </c>
      <c r="N4056" s="1011">
        <v>84</v>
      </c>
      <c r="O4056" s="1011">
        <v>80</v>
      </c>
      <c r="P4056" s="1011">
        <v>2842.19</v>
      </c>
      <c r="Q4056" s="1011">
        <v>3289.34</v>
      </c>
      <c r="R4056" s="1011">
        <v>513.54999999999995</v>
      </c>
      <c r="S4056" s="1011">
        <v>508.29294966999998</v>
      </c>
      <c r="T4056" s="1011">
        <v>0</v>
      </c>
      <c r="U4056" s="1011">
        <v>0</v>
      </c>
      <c r="V4056" s="1011">
        <v>513.54999999999995</v>
      </c>
      <c r="W4056" s="1011" t="s">
        <v>1511</v>
      </c>
      <c r="X4056" s="1011" t="s">
        <v>1331</v>
      </c>
      <c r="Y4056" s="1011" t="s">
        <v>1512</v>
      </c>
      <c r="AA4056" s="1011" t="s">
        <v>1513</v>
      </c>
      <c r="AB4056" s="1011" t="s">
        <v>140</v>
      </c>
    </row>
    <row r="4057" spans="1:28" x14ac:dyDescent="0.25">
      <c r="A4057" s="1011">
        <v>4089686</v>
      </c>
      <c r="B4057" s="1011" t="s">
        <v>1589</v>
      </c>
      <c r="C4057" s="1011" t="s">
        <v>1326</v>
      </c>
      <c r="D4057" s="1011" t="s">
        <v>1</v>
      </c>
      <c r="E4057" s="1011" t="s">
        <v>135</v>
      </c>
      <c r="F4057" s="1011" t="s">
        <v>14</v>
      </c>
      <c r="G4057" s="1011" t="s">
        <v>14</v>
      </c>
      <c r="H4057" s="1011" t="s">
        <v>1394</v>
      </c>
      <c r="I4057" s="1011" t="s">
        <v>1590</v>
      </c>
      <c r="J4057" s="1011" t="s">
        <v>1591</v>
      </c>
      <c r="K4057" s="1011" t="s">
        <v>1329</v>
      </c>
      <c r="L4057" s="1011" t="s">
        <v>47</v>
      </c>
      <c r="M4057" s="1011" t="s">
        <v>198</v>
      </c>
      <c r="N4057" s="1011">
        <v>0</v>
      </c>
      <c r="O4057" s="1011">
        <v>0</v>
      </c>
      <c r="P4057" s="1011">
        <v>0</v>
      </c>
      <c r="Q4057" s="1011">
        <v>0</v>
      </c>
      <c r="R4057" s="1011">
        <v>0</v>
      </c>
      <c r="S4057" s="1011">
        <v>0</v>
      </c>
      <c r="T4057" s="1011">
        <v>0</v>
      </c>
      <c r="U4057" s="1011">
        <v>0</v>
      </c>
      <c r="V4057" s="1011">
        <v>0</v>
      </c>
      <c r="W4057" s="1011" t="s">
        <v>1361</v>
      </c>
      <c r="X4057" s="1011" t="s">
        <v>1331</v>
      </c>
      <c r="Y4057" s="1011" t="s">
        <v>1592</v>
      </c>
      <c r="AA4057" s="1011" t="s">
        <v>1593</v>
      </c>
      <c r="AB4057" s="1011" t="s">
        <v>140</v>
      </c>
    </row>
    <row r="4058" spans="1:28" x14ac:dyDescent="0.25">
      <c r="A4058" s="1011">
        <v>83753855</v>
      </c>
      <c r="B4058" s="1011" t="s">
        <v>2151</v>
      </c>
      <c r="C4058" s="1011" t="s">
        <v>1326</v>
      </c>
      <c r="D4058" s="1011" t="s">
        <v>1</v>
      </c>
      <c r="E4058" s="1011" t="s">
        <v>135</v>
      </c>
      <c r="F4058" s="1011" t="s">
        <v>20</v>
      </c>
      <c r="G4058" s="1011" t="s">
        <v>20</v>
      </c>
      <c r="H4058" s="1011" t="s">
        <v>91</v>
      </c>
      <c r="I4058" s="1011" t="s">
        <v>1503</v>
      </c>
      <c r="J4058" s="1011" t="s">
        <v>1504</v>
      </c>
      <c r="K4058" s="1011" t="s">
        <v>1329</v>
      </c>
      <c r="L4058" s="1011" t="s">
        <v>47</v>
      </c>
      <c r="M4058" s="1011" t="s">
        <v>198</v>
      </c>
      <c r="N4058" s="1011">
        <v>18</v>
      </c>
      <c r="O4058" s="1011">
        <v>18</v>
      </c>
      <c r="P4058" s="1011">
        <v>917.53</v>
      </c>
      <c r="Q4058" s="1011">
        <v>1292.4100000000001</v>
      </c>
      <c r="R4058" s="1011">
        <v>66.7</v>
      </c>
      <c r="S4058" s="1011">
        <v>68.953412510000007</v>
      </c>
      <c r="T4058" s="1011">
        <v>0</v>
      </c>
      <c r="U4058" s="1011">
        <v>0</v>
      </c>
      <c r="V4058" s="1011">
        <v>66.7</v>
      </c>
      <c r="W4058" s="1011" t="s">
        <v>1505</v>
      </c>
      <c r="X4058" s="1011" t="s">
        <v>1331</v>
      </c>
      <c r="Y4058" s="1011" t="s">
        <v>2152</v>
      </c>
      <c r="AA4058" s="1011" t="s">
        <v>2153</v>
      </c>
      <c r="AB4058" s="1011" t="s">
        <v>140</v>
      </c>
    </row>
    <row r="4059" spans="1:28" x14ac:dyDescent="0.25">
      <c r="A4059" s="1011">
        <v>54239215</v>
      </c>
      <c r="B4059" s="1011" t="s">
        <v>2530</v>
      </c>
      <c r="C4059" s="1011" t="s">
        <v>1326</v>
      </c>
      <c r="D4059" s="1011" t="s">
        <v>1</v>
      </c>
      <c r="E4059" s="1011" t="s">
        <v>135</v>
      </c>
      <c r="F4059" s="1011" t="s">
        <v>38</v>
      </c>
      <c r="G4059" s="1011" t="s">
        <v>38</v>
      </c>
      <c r="H4059" s="1011" t="s">
        <v>104</v>
      </c>
      <c r="I4059" s="1011" t="s">
        <v>2531</v>
      </c>
      <c r="J4059" s="1011" t="s">
        <v>1669</v>
      </c>
      <c r="K4059" s="1011" t="s">
        <v>1329</v>
      </c>
      <c r="L4059" s="1011" t="s">
        <v>47</v>
      </c>
      <c r="M4059" s="1011" t="s">
        <v>198</v>
      </c>
      <c r="N4059" s="1011">
        <v>36</v>
      </c>
      <c r="O4059" s="1011">
        <v>33</v>
      </c>
      <c r="P4059" s="1011">
        <v>509.24</v>
      </c>
      <c r="Q4059" s="1011">
        <v>2157.3200000000002</v>
      </c>
      <c r="R4059" s="1011">
        <v>346.35</v>
      </c>
      <c r="S4059" s="1011">
        <v>272.33702323</v>
      </c>
      <c r="T4059" s="1011">
        <v>0</v>
      </c>
      <c r="U4059" s="1011">
        <v>0</v>
      </c>
      <c r="V4059" s="1011">
        <v>346.35</v>
      </c>
      <c r="W4059" s="1011" t="s">
        <v>1670</v>
      </c>
      <c r="X4059" s="1011" t="s">
        <v>1331</v>
      </c>
      <c r="Y4059" s="1011" t="s">
        <v>2532</v>
      </c>
      <c r="Z4059" s="1011" t="s">
        <v>2533</v>
      </c>
      <c r="AA4059" s="1011" t="s">
        <v>1992</v>
      </c>
      <c r="AB4059" s="1011" t="s">
        <v>140</v>
      </c>
    </row>
    <row r="4060" spans="1:28" x14ac:dyDescent="0.25">
      <c r="A4060" s="1011">
        <v>43758085</v>
      </c>
      <c r="B4060" s="1011" t="s">
        <v>2218</v>
      </c>
      <c r="C4060" s="1011" t="s">
        <v>1326</v>
      </c>
      <c r="D4060" s="1011" t="s">
        <v>1</v>
      </c>
      <c r="E4060" s="1011" t="s">
        <v>135</v>
      </c>
      <c r="F4060" s="1011" t="s">
        <v>38</v>
      </c>
      <c r="G4060" s="1011" t="s">
        <v>38</v>
      </c>
      <c r="H4060" s="1011" t="s">
        <v>1394</v>
      </c>
      <c r="I4060" s="1011" t="s">
        <v>2219</v>
      </c>
      <c r="J4060" s="1011" t="s">
        <v>1755</v>
      </c>
      <c r="K4060" s="1011" t="s">
        <v>1329</v>
      </c>
      <c r="L4060" s="1011" t="s">
        <v>47</v>
      </c>
      <c r="M4060" s="1011" t="s">
        <v>198</v>
      </c>
      <c r="N4060" s="1011">
        <v>0</v>
      </c>
      <c r="O4060" s="1011">
        <v>0</v>
      </c>
      <c r="P4060" s="1011">
        <v>0</v>
      </c>
      <c r="Q4060" s="1011">
        <v>0</v>
      </c>
      <c r="R4060" s="1011">
        <v>0</v>
      </c>
      <c r="S4060" s="1011">
        <v>0</v>
      </c>
      <c r="T4060" s="1011">
        <v>0</v>
      </c>
      <c r="U4060" s="1011">
        <v>0</v>
      </c>
      <c r="V4060" s="1011">
        <v>0</v>
      </c>
      <c r="W4060" s="1011" t="s">
        <v>1361</v>
      </c>
      <c r="X4060" s="1011" t="s">
        <v>1331</v>
      </c>
      <c r="Y4060" s="1011" t="s">
        <v>2220</v>
      </c>
      <c r="AA4060" s="1011" t="s">
        <v>2221</v>
      </c>
      <c r="AB4060" s="1011" t="s">
        <v>140</v>
      </c>
    </row>
    <row r="4061" spans="1:28" x14ac:dyDescent="0.25">
      <c r="A4061" s="1011">
        <v>4089686</v>
      </c>
      <c r="B4061" s="1011" t="s">
        <v>1589</v>
      </c>
      <c r="C4061" s="1011" t="s">
        <v>1326</v>
      </c>
      <c r="D4061" s="1011" t="s">
        <v>1</v>
      </c>
      <c r="E4061" s="1011" t="s">
        <v>135</v>
      </c>
      <c r="F4061" s="1011" t="s">
        <v>14</v>
      </c>
      <c r="G4061" s="1011" t="s">
        <v>14</v>
      </c>
      <c r="H4061" s="1011" t="s">
        <v>88</v>
      </c>
      <c r="I4061" s="1011" t="s">
        <v>1590</v>
      </c>
      <c r="J4061" s="1011" t="s">
        <v>1591</v>
      </c>
      <c r="K4061" s="1011" t="s">
        <v>1329</v>
      </c>
      <c r="L4061" s="1011" t="s">
        <v>47</v>
      </c>
      <c r="M4061" s="1011" t="s">
        <v>198</v>
      </c>
      <c r="N4061" s="1011">
        <v>202</v>
      </c>
      <c r="O4061" s="1011">
        <v>0</v>
      </c>
      <c r="P4061" s="1011">
        <v>3030</v>
      </c>
      <c r="Q4061" s="1011">
        <v>5720.87</v>
      </c>
      <c r="R4061" s="1011">
        <v>576.70000000000005</v>
      </c>
      <c r="S4061" s="1011">
        <v>275.09579503999998</v>
      </c>
      <c r="T4061" s="1011">
        <v>0</v>
      </c>
      <c r="U4061" s="1011">
        <v>0</v>
      </c>
      <c r="V4061" s="1011">
        <v>576.70000000000005</v>
      </c>
      <c r="W4061" s="1011" t="s">
        <v>1361</v>
      </c>
      <c r="X4061" s="1011" t="s">
        <v>1331</v>
      </c>
      <c r="Y4061" s="1011" t="s">
        <v>1592</v>
      </c>
      <c r="AA4061" s="1011" t="s">
        <v>1593</v>
      </c>
      <c r="AB4061" s="1011" t="s">
        <v>140</v>
      </c>
    </row>
    <row r="4062" spans="1:28" x14ac:dyDescent="0.25">
      <c r="A4062" s="1011">
        <v>73968232</v>
      </c>
      <c r="B4062" s="1011" t="s">
        <v>1896</v>
      </c>
      <c r="C4062" s="1011" t="s">
        <v>1326</v>
      </c>
      <c r="D4062" s="1011" t="s">
        <v>1</v>
      </c>
      <c r="E4062" s="1011" t="s">
        <v>135</v>
      </c>
      <c r="F4062" s="1011" t="s">
        <v>20</v>
      </c>
      <c r="G4062" s="1011" t="s">
        <v>20</v>
      </c>
      <c r="H4062" s="1011" t="s">
        <v>92</v>
      </c>
      <c r="I4062" s="1011" t="s">
        <v>1897</v>
      </c>
      <c r="J4062" s="1011" t="s">
        <v>1898</v>
      </c>
      <c r="K4062" s="1011" t="s">
        <v>1329</v>
      </c>
      <c r="L4062" s="1011" t="s">
        <v>47</v>
      </c>
      <c r="M4062" s="1011" t="s">
        <v>198</v>
      </c>
      <c r="N4062" s="1011">
        <v>96</v>
      </c>
      <c r="O4062" s="1011">
        <v>96</v>
      </c>
      <c r="P4062" s="1011">
        <v>3315</v>
      </c>
      <c r="Q4062" s="1011">
        <v>1938.37</v>
      </c>
      <c r="R4062" s="1011">
        <v>-107.94</v>
      </c>
      <c r="S4062" s="1011">
        <v>281.58164827000002</v>
      </c>
      <c r="T4062" s="1011">
        <v>0</v>
      </c>
      <c r="U4062" s="1011">
        <v>139.68</v>
      </c>
      <c r="V4062" s="1011">
        <v>31.74</v>
      </c>
      <c r="W4062" s="1011" t="s">
        <v>1899</v>
      </c>
      <c r="X4062" s="1011" t="s">
        <v>1331</v>
      </c>
      <c r="Y4062" s="1011" t="s">
        <v>1900</v>
      </c>
      <c r="AA4062" s="1011" t="s">
        <v>1901</v>
      </c>
      <c r="AB4062" s="1011" t="s">
        <v>140</v>
      </c>
    </row>
    <row r="4063" spans="1:28" x14ac:dyDescent="0.25">
      <c r="A4063" s="1011">
        <v>24008617</v>
      </c>
      <c r="B4063" s="1011" t="s">
        <v>2475</v>
      </c>
      <c r="C4063" s="1011" t="s">
        <v>1326</v>
      </c>
      <c r="D4063" s="1011" t="s">
        <v>1</v>
      </c>
      <c r="E4063" s="1011" t="s">
        <v>135</v>
      </c>
      <c r="F4063" s="1011" t="s">
        <v>34</v>
      </c>
      <c r="G4063" s="1011" t="s">
        <v>34</v>
      </c>
      <c r="H4063" s="1011" t="s">
        <v>101</v>
      </c>
      <c r="I4063" s="1011" t="s">
        <v>1688</v>
      </c>
      <c r="J4063" s="1011" t="s">
        <v>1416</v>
      </c>
      <c r="K4063" s="1011" t="s">
        <v>1329</v>
      </c>
      <c r="L4063" s="1011" t="s">
        <v>47</v>
      </c>
      <c r="M4063" s="1011" t="s">
        <v>198</v>
      </c>
      <c r="N4063" s="1011">
        <v>2.5</v>
      </c>
      <c r="O4063" s="1011">
        <v>2.5</v>
      </c>
      <c r="P4063" s="1011">
        <v>99</v>
      </c>
      <c r="Q4063" s="1011">
        <v>103.12</v>
      </c>
      <c r="R4063" s="1011">
        <v>22.35</v>
      </c>
      <c r="S4063" s="1011">
        <v>26.4602316</v>
      </c>
      <c r="T4063" s="1011">
        <v>0</v>
      </c>
      <c r="U4063" s="1011">
        <v>0</v>
      </c>
      <c r="V4063" s="1011">
        <v>22.35</v>
      </c>
      <c r="W4063" s="1011" t="s">
        <v>1397</v>
      </c>
      <c r="X4063" s="1011" t="s">
        <v>1331</v>
      </c>
      <c r="Y4063" s="1011" t="s">
        <v>2476</v>
      </c>
      <c r="AA4063" s="1011" t="s">
        <v>2477</v>
      </c>
      <c r="AB4063" s="1011" t="s">
        <v>140</v>
      </c>
    </row>
    <row r="4064" spans="1:28" x14ac:dyDescent="0.25">
      <c r="A4064" s="1011">
        <v>14268007</v>
      </c>
      <c r="B4064" s="1011" t="s">
        <v>1568</v>
      </c>
      <c r="C4064" s="1011" t="s">
        <v>1326</v>
      </c>
      <c r="D4064" s="1011" t="s">
        <v>1</v>
      </c>
      <c r="E4064" s="1011" t="s">
        <v>135</v>
      </c>
      <c r="F4064" s="1011" t="s">
        <v>20</v>
      </c>
      <c r="G4064" s="1011" t="s">
        <v>20</v>
      </c>
      <c r="H4064" s="1011" t="s">
        <v>93</v>
      </c>
      <c r="I4064" s="1011" t="s">
        <v>1569</v>
      </c>
      <c r="J4064" s="1011" t="s">
        <v>1416</v>
      </c>
      <c r="K4064" s="1011" t="s">
        <v>1329</v>
      </c>
      <c r="L4064" s="1011" t="s">
        <v>47</v>
      </c>
      <c r="M4064" s="1011" t="s">
        <v>198</v>
      </c>
      <c r="N4064" s="1011">
        <v>5</v>
      </c>
      <c r="O4064" s="1011">
        <v>0</v>
      </c>
      <c r="P4064" s="1011">
        <v>125</v>
      </c>
      <c r="Q4064" s="1011">
        <v>88.65</v>
      </c>
      <c r="R4064" s="1011">
        <v>0</v>
      </c>
      <c r="S4064" s="1011">
        <v>0.56814697999999997</v>
      </c>
      <c r="T4064" s="1011">
        <v>0</v>
      </c>
      <c r="U4064" s="1011">
        <v>0</v>
      </c>
      <c r="V4064" s="1011">
        <v>0</v>
      </c>
      <c r="W4064" s="1011" t="s">
        <v>1397</v>
      </c>
      <c r="X4064" s="1011" t="s">
        <v>1331</v>
      </c>
      <c r="Y4064" s="1011" t="s">
        <v>1570</v>
      </c>
      <c r="AA4064" s="1011" t="s">
        <v>1571</v>
      </c>
      <c r="AB4064" s="1011" t="s">
        <v>140</v>
      </c>
    </row>
    <row r="4065" spans="1:28" x14ac:dyDescent="0.25">
      <c r="A4065" s="1011">
        <v>54239215</v>
      </c>
      <c r="B4065" s="1011" t="s">
        <v>2530</v>
      </c>
      <c r="C4065" s="1011" t="s">
        <v>1326</v>
      </c>
      <c r="D4065" s="1011" t="s">
        <v>1</v>
      </c>
      <c r="E4065" s="1011" t="s">
        <v>135</v>
      </c>
      <c r="F4065" s="1011" t="s">
        <v>38</v>
      </c>
      <c r="G4065" s="1011" t="s">
        <v>38</v>
      </c>
      <c r="H4065" s="1011" t="s">
        <v>87</v>
      </c>
      <c r="I4065" s="1011" t="s">
        <v>2531</v>
      </c>
      <c r="J4065" s="1011" t="s">
        <v>1669</v>
      </c>
      <c r="K4065" s="1011" t="s">
        <v>1329</v>
      </c>
      <c r="L4065" s="1011" t="s">
        <v>47</v>
      </c>
      <c r="M4065" s="1011" t="s">
        <v>198</v>
      </c>
      <c r="N4065" s="1011">
        <v>1</v>
      </c>
      <c r="O4065" s="1011">
        <v>1</v>
      </c>
      <c r="P4065" s="1011">
        <v>9.8000000000000007</v>
      </c>
      <c r="Q4065" s="1011">
        <v>168.27</v>
      </c>
      <c r="R4065" s="1011">
        <v>1.7620343300000001</v>
      </c>
      <c r="S4065" s="1011">
        <v>1.47</v>
      </c>
      <c r="T4065" s="1011">
        <v>0.29203433000000001</v>
      </c>
      <c r="U4065" s="1011">
        <v>0</v>
      </c>
      <c r="V4065" s="1011">
        <v>1.47</v>
      </c>
      <c r="W4065" s="1011" t="s">
        <v>1670</v>
      </c>
      <c r="X4065" s="1011" t="s">
        <v>1331</v>
      </c>
      <c r="Y4065" s="1011" t="s">
        <v>2532</v>
      </c>
      <c r="Z4065" s="1011" t="s">
        <v>2533</v>
      </c>
      <c r="AA4065" s="1011" t="s">
        <v>1992</v>
      </c>
      <c r="AB4065" s="1011" t="s">
        <v>140</v>
      </c>
    </row>
    <row r="4066" spans="1:28" x14ac:dyDescent="0.25">
      <c r="A4066" s="1011">
        <v>83756460</v>
      </c>
      <c r="B4066" s="1011" t="s">
        <v>1761</v>
      </c>
      <c r="C4066" s="1011" t="s">
        <v>1326</v>
      </c>
      <c r="D4066" s="1011" t="s">
        <v>1</v>
      </c>
      <c r="E4066" s="1011" t="s">
        <v>135</v>
      </c>
      <c r="F4066" s="1011" t="s">
        <v>6</v>
      </c>
      <c r="G4066" s="1011" t="s">
        <v>6</v>
      </c>
      <c r="H4066" s="1011" t="s">
        <v>102</v>
      </c>
      <c r="I4066" s="1011" t="s">
        <v>1762</v>
      </c>
      <c r="J4066" s="1011" t="s">
        <v>1693</v>
      </c>
      <c r="K4066" s="1011" t="s">
        <v>1329</v>
      </c>
      <c r="L4066" s="1011" t="s">
        <v>47</v>
      </c>
      <c r="M4066" s="1011" t="s">
        <v>198</v>
      </c>
      <c r="N4066" s="1011">
        <v>2</v>
      </c>
      <c r="O4066" s="1011">
        <v>0</v>
      </c>
      <c r="P4066" s="1011">
        <v>100</v>
      </c>
      <c r="Q4066" s="1011">
        <v>183.66</v>
      </c>
      <c r="R4066" s="1011">
        <v>10.46</v>
      </c>
      <c r="S4066" s="1011">
        <v>0</v>
      </c>
      <c r="T4066" s="1011">
        <v>0</v>
      </c>
      <c r="U4066" s="1011">
        <v>0</v>
      </c>
      <c r="V4066" s="1011">
        <v>10.46</v>
      </c>
      <c r="W4066" s="1011" t="s">
        <v>1694</v>
      </c>
      <c r="X4066" s="1011" t="s">
        <v>1331</v>
      </c>
      <c r="Y4066" s="1011" t="s">
        <v>1763</v>
      </c>
      <c r="AA4066" s="1011" t="s">
        <v>1764</v>
      </c>
      <c r="AB4066" s="1011" t="s">
        <v>140</v>
      </c>
    </row>
    <row r="4067" spans="1:28" x14ac:dyDescent="0.25">
      <c r="A4067" s="1011">
        <v>43756410</v>
      </c>
      <c r="B4067" s="1011" t="s">
        <v>1943</v>
      </c>
      <c r="C4067" s="1011" t="s">
        <v>1326</v>
      </c>
      <c r="D4067" s="1011" t="s">
        <v>1</v>
      </c>
      <c r="E4067" s="1011" t="s">
        <v>135</v>
      </c>
      <c r="F4067" s="1011" t="s">
        <v>14</v>
      </c>
      <c r="G4067" s="1011" t="s">
        <v>14</v>
      </c>
      <c r="H4067" s="1011" t="s">
        <v>105</v>
      </c>
      <c r="I4067" s="1011" t="s">
        <v>1620</v>
      </c>
      <c r="J4067" s="1011" t="s">
        <v>1621</v>
      </c>
      <c r="K4067" s="1011" t="s">
        <v>1329</v>
      </c>
      <c r="L4067" s="1011" t="s">
        <v>47</v>
      </c>
      <c r="M4067" s="1011" t="s">
        <v>198</v>
      </c>
      <c r="N4067" s="1011">
        <v>1</v>
      </c>
      <c r="O4067" s="1011">
        <v>1</v>
      </c>
      <c r="P4067" s="1011">
        <v>10</v>
      </c>
      <c r="Q4067" s="1011">
        <v>78.010000000000005</v>
      </c>
      <c r="R4067" s="1011">
        <v>16.52</v>
      </c>
      <c r="S4067" s="1011">
        <v>8.8687819500000007</v>
      </c>
      <c r="T4067" s="1011">
        <v>0</v>
      </c>
      <c r="U4067" s="1011">
        <v>0</v>
      </c>
      <c r="V4067" s="1011">
        <v>16.52</v>
      </c>
      <c r="W4067" s="1011" t="s">
        <v>1622</v>
      </c>
      <c r="X4067" s="1011" t="s">
        <v>1331</v>
      </c>
      <c r="Y4067" s="1011" t="s">
        <v>1944</v>
      </c>
      <c r="AA4067" s="1011" t="s">
        <v>1945</v>
      </c>
      <c r="AB4067" s="1011" t="s">
        <v>140</v>
      </c>
    </row>
    <row r="4068" spans="1:28" x14ac:dyDescent="0.25">
      <c r="A4068" s="1011">
        <v>53767018</v>
      </c>
      <c r="B4068" s="1011" t="s">
        <v>1514</v>
      </c>
      <c r="C4068" s="1011" t="s">
        <v>1326</v>
      </c>
      <c r="D4068" s="1011" t="s">
        <v>1</v>
      </c>
      <c r="E4068" s="1011" t="s">
        <v>135</v>
      </c>
      <c r="F4068" s="1011" t="s">
        <v>6</v>
      </c>
      <c r="G4068" s="1011" t="s">
        <v>6</v>
      </c>
      <c r="H4068" s="1011" t="s">
        <v>95</v>
      </c>
      <c r="I4068" s="1011" t="s">
        <v>1515</v>
      </c>
      <c r="J4068" s="1011" t="s">
        <v>1516</v>
      </c>
      <c r="K4068" s="1011" t="s">
        <v>1329</v>
      </c>
      <c r="L4068" s="1011" t="s">
        <v>47</v>
      </c>
      <c r="M4068" s="1011" t="s">
        <v>198</v>
      </c>
      <c r="N4068" s="1011">
        <v>99.7834</v>
      </c>
      <c r="O4068" s="1011">
        <v>77.249899999999997</v>
      </c>
      <c r="P4068" s="1011">
        <v>1017.68</v>
      </c>
      <c r="Q4068" s="1011">
        <v>3820.52</v>
      </c>
      <c r="R4068" s="1011">
        <v>764.68539836000002</v>
      </c>
      <c r="S4068" s="1011">
        <v>999.26460913000005</v>
      </c>
      <c r="T4068" s="1011">
        <v>-4.6016399999999997E-3</v>
      </c>
      <c r="U4068" s="1011">
        <v>0</v>
      </c>
      <c r="V4068" s="1011">
        <v>764.69</v>
      </c>
      <c r="W4068" s="1011" t="s">
        <v>1517</v>
      </c>
      <c r="X4068" s="1011" t="s">
        <v>1331</v>
      </c>
      <c r="Y4068" s="1011" t="s">
        <v>1518</v>
      </c>
      <c r="AA4068" s="1011" t="s">
        <v>1519</v>
      </c>
      <c r="AB4068" s="1011" t="s">
        <v>140</v>
      </c>
    </row>
    <row r="4069" spans="1:28" x14ac:dyDescent="0.25">
      <c r="A4069" s="1011">
        <v>34137794</v>
      </c>
      <c r="B4069" s="1011" t="s">
        <v>1520</v>
      </c>
      <c r="C4069" s="1011" t="s">
        <v>1326</v>
      </c>
      <c r="D4069" s="1011" t="s">
        <v>1</v>
      </c>
      <c r="E4069" s="1011" t="s">
        <v>135</v>
      </c>
      <c r="F4069" s="1011" t="s">
        <v>14</v>
      </c>
      <c r="G4069" s="1011" t="s">
        <v>14</v>
      </c>
      <c r="H4069" s="1011" t="s">
        <v>88</v>
      </c>
      <c r="I4069" s="1011" t="s">
        <v>1521</v>
      </c>
      <c r="J4069" s="1011" t="s">
        <v>1522</v>
      </c>
      <c r="K4069" s="1011" t="s">
        <v>1329</v>
      </c>
      <c r="L4069" s="1011" t="s">
        <v>47</v>
      </c>
      <c r="M4069" s="1011" t="s">
        <v>198</v>
      </c>
      <c r="N4069" s="1011">
        <v>422</v>
      </c>
      <c r="O4069" s="1011">
        <v>324</v>
      </c>
      <c r="P4069" s="1011">
        <v>5689</v>
      </c>
      <c r="Q4069" s="1011">
        <v>15503.35</v>
      </c>
      <c r="R4069" s="1011">
        <v>2605.5100000000002</v>
      </c>
      <c r="S4069" s="1011">
        <v>1189.1390931000001</v>
      </c>
      <c r="T4069" s="1011">
        <v>0</v>
      </c>
      <c r="U4069" s="1011">
        <v>0</v>
      </c>
      <c r="V4069" s="1011">
        <v>2605.5100000000002</v>
      </c>
      <c r="W4069" s="1011" t="s">
        <v>1523</v>
      </c>
      <c r="X4069" s="1011" t="s">
        <v>1331</v>
      </c>
      <c r="Y4069" s="1011" t="s">
        <v>1524</v>
      </c>
      <c r="AA4069" s="1011" t="s">
        <v>1525</v>
      </c>
      <c r="AB4069" s="1011" t="s">
        <v>140</v>
      </c>
    </row>
    <row r="4070" spans="1:28" x14ac:dyDescent="0.25">
      <c r="A4070" s="1011">
        <v>94239241</v>
      </c>
      <c r="B4070" s="1011" t="s">
        <v>1954</v>
      </c>
      <c r="C4070" s="1011" t="s">
        <v>1326</v>
      </c>
      <c r="D4070" s="1011" t="s">
        <v>1</v>
      </c>
      <c r="E4070" s="1011" t="s">
        <v>135</v>
      </c>
      <c r="F4070" s="1011" t="s">
        <v>38</v>
      </c>
      <c r="G4070" s="1011" t="s">
        <v>38</v>
      </c>
      <c r="H4070" s="1011" t="s">
        <v>99</v>
      </c>
      <c r="I4070" s="1011" t="s">
        <v>1955</v>
      </c>
      <c r="J4070" s="1011" t="s">
        <v>1767</v>
      </c>
      <c r="K4070" s="1011" t="s">
        <v>1329</v>
      </c>
      <c r="L4070" s="1011" t="s">
        <v>47</v>
      </c>
      <c r="M4070" s="1011" t="s">
        <v>198</v>
      </c>
      <c r="N4070" s="1011">
        <v>209</v>
      </c>
      <c r="O4070" s="1011">
        <v>127</v>
      </c>
      <c r="P4070" s="1011">
        <v>4667.5</v>
      </c>
      <c r="Q4070" s="1011">
        <v>5779.62</v>
      </c>
      <c r="R4070" s="1011">
        <v>538.89</v>
      </c>
      <c r="S4070" s="1011">
        <v>932.39002119999998</v>
      </c>
      <c r="T4070" s="1011">
        <v>0</v>
      </c>
      <c r="U4070" s="1011">
        <v>0</v>
      </c>
      <c r="V4070" s="1011">
        <v>538.89</v>
      </c>
      <c r="W4070" s="1011" t="s">
        <v>1768</v>
      </c>
      <c r="X4070" s="1011" t="s">
        <v>1331</v>
      </c>
      <c r="Y4070" s="1011" t="s">
        <v>1956</v>
      </c>
      <c r="AA4070" s="1011" t="s">
        <v>1957</v>
      </c>
      <c r="AB4070" s="1011" t="s">
        <v>140</v>
      </c>
    </row>
    <row r="4071" spans="1:28" x14ac:dyDescent="0.25">
      <c r="A4071" s="1011">
        <v>34137794</v>
      </c>
      <c r="B4071" s="1011" t="s">
        <v>1520</v>
      </c>
      <c r="C4071" s="1011" t="s">
        <v>1326</v>
      </c>
      <c r="D4071" s="1011" t="s">
        <v>1</v>
      </c>
      <c r="E4071" s="1011" t="s">
        <v>135</v>
      </c>
      <c r="F4071" s="1011" t="s">
        <v>14</v>
      </c>
      <c r="G4071" s="1011" t="s">
        <v>14</v>
      </c>
      <c r="H4071" s="1011" t="s">
        <v>1394</v>
      </c>
      <c r="I4071" s="1011" t="s">
        <v>1521</v>
      </c>
      <c r="J4071" s="1011" t="s">
        <v>1522</v>
      </c>
      <c r="K4071" s="1011" t="s">
        <v>1329</v>
      </c>
      <c r="L4071" s="1011" t="s">
        <v>47</v>
      </c>
      <c r="M4071" s="1011" t="s">
        <v>198</v>
      </c>
      <c r="N4071" s="1011">
        <v>0</v>
      </c>
      <c r="O4071" s="1011">
        <v>0</v>
      </c>
      <c r="P4071" s="1011">
        <v>0</v>
      </c>
      <c r="Q4071" s="1011">
        <v>0</v>
      </c>
      <c r="R4071" s="1011">
        <v>0</v>
      </c>
      <c r="S4071" s="1011">
        <v>0</v>
      </c>
      <c r="T4071" s="1011">
        <v>0</v>
      </c>
      <c r="U4071" s="1011">
        <v>0</v>
      </c>
      <c r="V4071" s="1011">
        <v>0</v>
      </c>
      <c r="W4071" s="1011" t="s">
        <v>1523</v>
      </c>
      <c r="X4071" s="1011" t="s">
        <v>1331</v>
      </c>
      <c r="Y4071" s="1011" t="s">
        <v>1524</v>
      </c>
      <c r="AA4071" s="1011" t="s">
        <v>1525</v>
      </c>
      <c r="AB4071" s="1011" t="s">
        <v>140</v>
      </c>
    </row>
    <row r="4072" spans="1:28" x14ac:dyDescent="0.25">
      <c r="A4072" s="1011">
        <v>94134871</v>
      </c>
      <c r="B4072" s="1011" t="s">
        <v>1972</v>
      </c>
      <c r="C4072" s="1011" t="s">
        <v>1326</v>
      </c>
      <c r="D4072" s="1011" t="s">
        <v>1</v>
      </c>
      <c r="E4072" s="1011" t="s">
        <v>135</v>
      </c>
      <c r="F4072" s="1011" t="s">
        <v>11</v>
      </c>
      <c r="G4072" s="1011" t="s">
        <v>11</v>
      </c>
      <c r="H4072" s="1011" t="s">
        <v>97</v>
      </c>
      <c r="I4072" s="1011" t="s">
        <v>1973</v>
      </c>
      <c r="J4072" s="1011" t="s">
        <v>1360</v>
      </c>
      <c r="K4072" s="1011" t="s">
        <v>1329</v>
      </c>
      <c r="L4072" s="1011" t="s">
        <v>47</v>
      </c>
      <c r="M4072" s="1011" t="s">
        <v>198</v>
      </c>
      <c r="N4072" s="1011">
        <v>659.66669999999999</v>
      </c>
      <c r="O4072" s="1011">
        <v>614.41669999999999</v>
      </c>
      <c r="P4072" s="1011">
        <v>16763.47</v>
      </c>
      <c r="Q4072" s="1011">
        <v>12964.39</v>
      </c>
      <c r="R4072" s="1011">
        <v>2343.59</v>
      </c>
      <c r="S4072" s="1011">
        <v>2159.0094419699999</v>
      </c>
      <c r="T4072" s="1011">
        <v>0</v>
      </c>
      <c r="U4072" s="1011">
        <v>0</v>
      </c>
      <c r="V4072" s="1011">
        <v>2343.59</v>
      </c>
      <c r="W4072" s="1011" t="s">
        <v>1361</v>
      </c>
      <c r="X4072" s="1011" t="s">
        <v>1331</v>
      </c>
      <c r="Y4072" s="1011" t="s">
        <v>1974</v>
      </c>
      <c r="AA4072" s="1011" t="s">
        <v>1975</v>
      </c>
      <c r="AB4072" s="1011" t="s">
        <v>140</v>
      </c>
    </row>
    <row r="4073" spans="1:28" x14ac:dyDescent="0.25">
      <c r="A4073" s="1011">
        <v>13768593</v>
      </c>
      <c r="B4073" s="1011" t="s">
        <v>2132</v>
      </c>
      <c r="C4073" s="1011" t="s">
        <v>1326</v>
      </c>
      <c r="D4073" s="1011" t="s">
        <v>1</v>
      </c>
      <c r="E4073" s="1011" t="s">
        <v>135</v>
      </c>
      <c r="F4073" s="1011" t="s">
        <v>6</v>
      </c>
      <c r="G4073" s="1011" t="s">
        <v>6</v>
      </c>
      <c r="H4073" s="1011" t="s">
        <v>99</v>
      </c>
      <c r="I4073" s="1011" t="s">
        <v>2133</v>
      </c>
      <c r="J4073" s="1011" t="s">
        <v>1703</v>
      </c>
      <c r="K4073" s="1011" t="s">
        <v>1329</v>
      </c>
      <c r="L4073" s="1011" t="s">
        <v>47</v>
      </c>
      <c r="M4073" s="1011" t="s">
        <v>198</v>
      </c>
      <c r="N4073" s="1011">
        <v>175</v>
      </c>
      <c r="O4073" s="1011">
        <v>141</v>
      </c>
      <c r="P4073" s="1011">
        <v>3731</v>
      </c>
      <c r="Q4073" s="1011">
        <v>5826.97</v>
      </c>
      <c r="R4073" s="1011">
        <v>940.66</v>
      </c>
      <c r="S4073" s="1011">
        <v>927.14352067000004</v>
      </c>
      <c r="T4073" s="1011">
        <v>0</v>
      </c>
      <c r="U4073" s="1011">
        <v>0</v>
      </c>
      <c r="V4073" s="1011">
        <v>940.66</v>
      </c>
      <c r="W4073" s="1011" t="s">
        <v>1704</v>
      </c>
      <c r="X4073" s="1011" t="s">
        <v>1331</v>
      </c>
      <c r="Y4073" s="1011" t="s">
        <v>2134</v>
      </c>
      <c r="AA4073" s="1011" t="s">
        <v>2135</v>
      </c>
      <c r="AB4073" s="1011" t="s">
        <v>140</v>
      </c>
    </row>
    <row r="4074" spans="1:28" x14ac:dyDescent="0.25">
      <c r="A4074" s="1011">
        <v>53757365</v>
      </c>
      <c r="B4074" s="1011" t="s">
        <v>1616</v>
      </c>
      <c r="C4074" s="1011" t="s">
        <v>1326</v>
      </c>
      <c r="D4074" s="1011" t="s">
        <v>1</v>
      </c>
      <c r="E4074" s="1011" t="s">
        <v>135</v>
      </c>
      <c r="F4074" s="1011" t="s">
        <v>6</v>
      </c>
      <c r="G4074" s="1011" t="s">
        <v>6</v>
      </c>
      <c r="H4074" s="1011" t="s">
        <v>90</v>
      </c>
      <c r="I4074" s="1011" t="s">
        <v>1564</v>
      </c>
      <c r="J4074" s="1011" t="s">
        <v>1565</v>
      </c>
      <c r="K4074" s="1011" t="s">
        <v>1329</v>
      </c>
      <c r="L4074" s="1011" t="s">
        <v>47</v>
      </c>
      <c r="M4074" s="1011" t="s">
        <v>198</v>
      </c>
      <c r="N4074" s="1011">
        <v>118</v>
      </c>
      <c r="O4074" s="1011">
        <v>118</v>
      </c>
      <c r="P4074" s="1011">
        <v>4258.9399999999996</v>
      </c>
      <c r="Q4074" s="1011">
        <v>5603.16</v>
      </c>
      <c r="R4074" s="1011">
        <v>546.02</v>
      </c>
      <c r="S4074" s="1011">
        <v>572.41318701</v>
      </c>
      <c r="T4074" s="1011">
        <v>0</v>
      </c>
      <c r="U4074" s="1011">
        <v>0</v>
      </c>
      <c r="V4074" s="1011">
        <v>546.02</v>
      </c>
      <c r="W4074" s="1011" t="s">
        <v>65</v>
      </c>
      <c r="X4074" s="1011" t="s">
        <v>1331</v>
      </c>
      <c r="Y4074" s="1011" t="s">
        <v>1617</v>
      </c>
      <c r="AA4074" s="1011" t="s">
        <v>1618</v>
      </c>
      <c r="AB4074" s="1011" t="s">
        <v>140</v>
      </c>
    </row>
    <row r="4075" spans="1:28" x14ac:dyDescent="0.25">
      <c r="A4075" s="1011">
        <v>54172879</v>
      </c>
      <c r="B4075" s="1011" t="s">
        <v>2421</v>
      </c>
      <c r="C4075" s="1011" t="s">
        <v>1326</v>
      </c>
      <c r="D4075" s="1011" t="s">
        <v>1</v>
      </c>
      <c r="E4075" s="1011" t="s">
        <v>135</v>
      </c>
      <c r="F4075" s="1011" t="s">
        <v>38</v>
      </c>
      <c r="G4075" s="1011" t="s">
        <v>38</v>
      </c>
      <c r="H4075" s="1011" t="s">
        <v>1394</v>
      </c>
      <c r="I4075" s="1011" t="s">
        <v>1595</v>
      </c>
      <c r="J4075" s="1011" t="s">
        <v>1596</v>
      </c>
      <c r="K4075" s="1011" t="s">
        <v>1329</v>
      </c>
      <c r="L4075" s="1011" t="s">
        <v>47</v>
      </c>
      <c r="M4075" s="1011" t="s">
        <v>198</v>
      </c>
      <c r="N4075" s="1011">
        <v>0</v>
      </c>
      <c r="O4075" s="1011">
        <v>0</v>
      </c>
      <c r="P4075" s="1011">
        <v>0</v>
      </c>
      <c r="Q4075" s="1011">
        <v>0</v>
      </c>
      <c r="R4075" s="1011">
        <v>0</v>
      </c>
      <c r="S4075" s="1011">
        <v>0</v>
      </c>
      <c r="T4075" s="1011">
        <v>0</v>
      </c>
      <c r="U4075" s="1011">
        <v>0</v>
      </c>
      <c r="V4075" s="1011">
        <v>0</v>
      </c>
      <c r="W4075" s="1011" t="s">
        <v>1597</v>
      </c>
      <c r="X4075" s="1011" t="s">
        <v>1331</v>
      </c>
      <c r="Y4075" s="1011" t="s">
        <v>2422</v>
      </c>
      <c r="AA4075" s="1011" t="s">
        <v>2423</v>
      </c>
      <c r="AB4075" s="1011" t="s">
        <v>140</v>
      </c>
    </row>
    <row r="4076" spans="1:28" x14ac:dyDescent="0.25">
      <c r="A4076" s="1011">
        <v>24028227</v>
      </c>
      <c r="B4076" s="1011" t="s">
        <v>1449</v>
      </c>
      <c r="C4076" s="1011" t="s">
        <v>1326</v>
      </c>
      <c r="D4076" s="1011" t="s">
        <v>1</v>
      </c>
      <c r="E4076" s="1011" t="s">
        <v>135</v>
      </c>
      <c r="F4076" s="1011" t="s">
        <v>0</v>
      </c>
      <c r="G4076" s="1011" t="s">
        <v>0</v>
      </c>
      <c r="H4076" s="1011" t="s">
        <v>98</v>
      </c>
      <c r="I4076" s="1011" t="s">
        <v>1450</v>
      </c>
      <c r="J4076" s="1011" t="s">
        <v>1451</v>
      </c>
      <c r="K4076" s="1011" t="s">
        <v>1329</v>
      </c>
      <c r="L4076" s="1011" t="s">
        <v>47</v>
      </c>
      <c r="M4076" s="1011" t="s">
        <v>198</v>
      </c>
      <c r="N4076" s="1011">
        <v>289.45</v>
      </c>
      <c r="O4076" s="1011">
        <v>273.2</v>
      </c>
      <c r="P4076" s="1011">
        <v>7287.04</v>
      </c>
      <c r="Q4076" s="1011">
        <v>6492.13</v>
      </c>
      <c r="R4076" s="1011">
        <v>1227.95</v>
      </c>
      <c r="S4076" s="1011">
        <v>988.44473856000002</v>
      </c>
      <c r="T4076" s="1011">
        <v>0</v>
      </c>
      <c r="U4076" s="1011">
        <v>0</v>
      </c>
      <c r="V4076" s="1011">
        <v>1227.95</v>
      </c>
      <c r="W4076" s="1011" t="s">
        <v>1452</v>
      </c>
      <c r="X4076" s="1011" t="s">
        <v>1331</v>
      </c>
      <c r="Y4076" s="1011" t="s">
        <v>1453</v>
      </c>
      <c r="AA4076" s="1011" t="s">
        <v>1454</v>
      </c>
      <c r="AB4076" s="1011" t="s">
        <v>140</v>
      </c>
    </row>
    <row r="4077" spans="1:28" x14ac:dyDescent="0.25">
      <c r="A4077" s="1011">
        <v>84229129</v>
      </c>
      <c r="B4077" s="1011" t="s">
        <v>2276</v>
      </c>
      <c r="C4077" s="1011" t="s">
        <v>1326</v>
      </c>
      <c r="D4077" s="1011" t="s">
        <v>1</v>
      </c>
      <c r="E4077" s="1011" t="s">
        <v>135</v>
      </c>
      <c r="F4077" s="1011" t="s">
        <v>11</v>
      </c>
      <c r="G4077" s="1011" t="s">
        <v>11</v>
      </c>
      <c r="H4077" s="1011" t="s">
        <v>95</v>
      </c>
      <c r="I4077" s="1011" t="s">
        <v>2277</v>
      </c>
      <c r="J4077" s="1011" t="s">
        <v>2278</v>
      </c>
      <c r="K4077" s="1011" t="s">
        <v>1329</v>
      </c>
      <c r="L4077" s="1011" t="s">
        <v>47</v>
      </c>
      <c r="M4077" s="1011" t="s">
        <v>198</v>
      </c>
      <c r="N4077" s="1011">
        <v>330.6</v>
      </c>
      <c r="O4077" s="1011">
        <v>297.60000000000002</v>
      </c>
      <c r="P4077" s="1011">
        <v>5761.34</v>
      </c>
      <c r="Q4077" s="1011">
        <v>9297.75</v>
      </c>
      <c r="R4077" s="1011">
        <v>188.07445321</v>
      </c>
      <c r="S4077" s="1011">
        <v>2587.1085304500002</v>
      </c>
      <c r="T4077" s="1011">
        <v>-8.5546789999999998E-2</v>
      </c>
      <c r="U4077" s="1011">
        <v>0</v>
      </c>
      <c r="V4077" s="1011">
        <v>188.16</v>
      </c>
      <c r="W4077" s="1011" t="s">
        <v>2279</v>
      </c>
      <c r="X4077" s="1011" t="s">
        <v>1331</v>
      </c>
      <c r="Y4077" s="1011" t="s">
        <v>2280</v>
      </c>
      <c r="AA4077" s="1011" t="s">
        <v>2281</v>
      </c>
      <c r="AB4077" s="1011" t="s">
        <v>140</v>
      </c>
    </row>
    <row r="4078" spans="1:28" x14ac:dyDescent="0.25">
      <c r="A4078" s="1011">
        <v>64116148</v>
      </c>
      <c r="B4078" s="1011" t="s">
        <v>1731</v>
      </c>
      <c r="C4078" s="1011" t="s">
        <v>1326</v>
      </c>
      <c r="D4078" s="1011" t="s">
        <v>1</v>
      </c>
      <c r="E4078" s="1011" t="s">
        <v>135</v>
      </c>
      <c r="F4078" s="1011" t="s">
        <v>11</v>
      </c>
      <c r="G4078" s="1011" t="s">
        <v>11</v>
      </c>
      <c r="H4078" s="1011" t="s">
        <v>97</v>
      </c>
      <c r="I4078" s="1011" t="s">
        <v>1732</v>
      </c>
      <c r="J4078" s="1011" t="s">
        <v>1360</v>
      </c>
      <c r="K4078" s="1011" t="s">
        <v>1329</v>
      </c>
      <c r="L4078" s="1011" t="s">
        <v>47</v>
      </c>
      <c r="M4078" s="1011" t="s">
        <v>198</v>
      </c>
      <c r="N4078" s="1011">
        <v>574</v>
      </c>
      <c r="O4078" s="1011">
        <v>444.75</v>
      </c>
      <c r="P4078" s="1011">
        <v>10746.47</v>
      </c>
      <c r="Q4078" s="1011">
        <v>13376.45</v>
      </c>
      <c r="R4078" s="1011">
        <v>854.58</v>
      </c>
      <c r="S4078" s="1011">
        <v>4281.3299522899997</v>
      </c>
      <c r="T4078" s="1011">
        <v>0</v>
      </c>
      <c r="U4078" s="1011">
        <v>1796.42</v>
      </c>
      <c r="V4078" s="1011">
        <v>2651</v>
      </c>
      <c r="W4078" s="1011" t="s">
        <v>1361</v>
      </c>
      <c r="X4078" s="1011" t="s">
        <v>1331</v>
      </c>
      <c r="Y4078" s="1011" t="s">
        <v>1733</v>
      </c>
      <c r="AA4078" s="1011" t="s">
        <v>1734</v>
      </c>
      <c r="AB4078" s="1011" t="s">
        <v>140</v>
      </c>
    </row>
    <row r="4079" spans="1:28" x14ac:dyDescent="0.25">
      <c r="A4079" s="1011">
        <v>3790045</v>
      </c>
      <c r="B4079" s="1011" t="s">
        <v>1750</v>
      </c>
      <c r="C4079" s="1011" t="s">
        <v>1326</v>
      </c>
      <c r="D4079" s="1011" t="s">
        <v>113</v>
      </c>
      <c r="E4079" s="1011" t="s">
        <v>135</v>
      </c>
      <c r="F4079" s="1011" t="s">
        <v>267</v>
      </c>
      <c r="G4079" s="1011" t="s">
        <v>1687</v>
      </c>
      <c r="H4079" s="1011" t="s">
        <v>98</v>
      </c>
      <c r="I4079" s="1011" t="s">
        <v>1688</v>
      </c>
      <c r="J4079" s="1011" t="s">
        <v>1416</v>
      </c>
      <c r="K4079" s="1011" t="s">
        <v>1329</v>
      </c>
      <c r="L4079" s="1011" t="s">
        <v>47</v>
      </c>
      <c r="M4079" s="1011" t="s">
        <v>198</v>
      </c>
      <c r="N4079" s="1011">
        <v>89.037000000000006</v>
      </c>
      <c r="O4079" s="1011">
        <v>77.037000000000006</v>
      </c>
      <c r="P4079" s="1011">
        <v>2254.44</v>
      </c>
      <c r="Q4079" s="1011">
        <v>3221.6</v>
      </c>
      <c r="R4079" s="1011">
        <v>212.32</v>
      </c>
      <c r="S4079" s="1011">
        <v>502.53571498000002</v>
      </c>
      <c r="T4079" s="1011">
        <v>4.04</v>
      </c>
      <c r="U4079" s="1011">
        <v>167.74</v>
      </c>
      <c r="V4079" s="1011">
        <v>380.06</v>
      </c>
      <c r="W4079" s="1011" t="s">
        <v>1397</v>
      </c>
      <c r="X4079" s="1011" t="s">
        <v>1331</v>
      </c>
      <c r="Y4079" s="1011" t="s">
        <v>1751</v>
      </c>
      <c r="AA4079" s="1011" t="s">
        <v>1752</v>
      </c>
      <c r="AB4079" s="1011" t="s">
        <v>140</v>
      </c>
    </row>
    <row r="4080" spans="1:28" x14ac:dyDescent="0.25">
      <c r="A4080" s="1011">
        <v>4165502</v>
      </c>
      <c r="B4080" s="1011" t="s">
        <v>2369</v>
      </c>
      <c r="C4080" s="1011" t="s">
        <v>1326</v>
      </c>
      <c r="D4080" s="1011" t="s">
        <v>1</v>
      </c>
      <c r="E4080" s="1011" t="s">
        <v>135</v>
      </c>
      <c r="F4080" s="1011" t="s">
        <v>4</v>
      </c>
      <c r="G4080" s="1011" t="s">
        <v>4</v>
      </c>
      <c r="H4080" s="1011" t="s">
        <v>94</v>
      </c>
      <c r="I4080" s="1011" t="s">
        <v>2370</v>
      </c>
      <c r="J4080" s="1011" t="s">
        <v>1499</v>
      </c>
      <c r="K4080" s="1011" t="s">
        <v>1329</v>
      </c>
      <c r="L4080" s="1011" t="s">
        <v>47</v>
      </c>
      <c r="M4080" s="1011" t="s">
        <v>198</v>
      </c>
      <c r="N4080" s="1011">
        <v>103</v>
      </c>
      <c r="O4080" s="1011">
        <v>97</v>
      </c>
      <c r="P4080" s="1011">
        <v>1793</v>
      </c>
      <c r="Q4080" s="1011">
        <v>2208.46</v>
      </c>
      <c r="R4080" s="1011">
        <v>444.22</v>
      </c>
      <c r="S4080" s="1011">
        <v>282.80368377999997</v>
      </c>
      <c r="T4080" s="1011">
        <v>0</v>
      </c>
      <c r="U4080" s="1011">
        <v>0</v>
      </c>
      <c r="V4080" s="1011">
        <v>444.22</v>
      </c>
      <c r="W4080" s="1011" t="s">
        <v>1361</v>
      </c>
      <c r="X4080" s="1011" t="s">
        <v>1331</v>
      </c>
      <c r="Y4080" s="1011" t="s">
        <v>2371</v>
      </c>
      <c r="AA4080" s="1011" t="s">
        <v>2372</v>
      </c>
      <c r="AB4080" s="1011" t="s">
        <v>140</v>
      </c>
    </row>
    <row r="4081" spans="1:28" x14ac:dyDescent="0.25">
      <c r="A4081" s="1011">
        <v>24082927</v>
      </c>
      <c r="B4081" s="1011" t="s">
        <v>2118</v>
      </c>
      <c r="C4081" s="1011" t="s">
        <v>1326</v>
      </c>
      <c r="D4081" s="1011" t="s">
        <v>1</v>
      </c>
      <c r="E4081" s="1011" t="s">
        <v>135</v>
      </c>
      <c r="F4081" s="1011" t="s">
        <v>20</v>
      </c>
      <c r="G4081" s="1011" t="s">
        <v>20</v>
      </c>
      <c r="H4081" s="1011" t="s">
        <v>1394</v>
      </c>
      <c r="I4081" s="1011" t="s">
        <v>2119</v>
      </c>
      <c r="J4081" s="1011" t="s">
        <v>1565</v>
      </c>
      <c r="K4081" s="1011" t="s">
        <v>1329</v>
      </c>
      <c r="L4081" s="1011" t="s">
        <v>47</v>
      </c>
      <c r="M4081" s="1011" t="s">
        <v>198</v>
      </c>
      <c r="N4081" s="1011">
        <v>0</v>
      </c>
      <c r="O4081" s="1011">
        <v>0</v>
      </c>
      <c r="P4081" s="1011">
        <v>0</v>
      </c>
      <c r="Q4081" s="1011">
        <v>0</v>
      </c>
      <c r="R4081" s="1011">
        <v>0</v>
      </c>
      <c r="S4081" s="1011">
        <v>0</v>
      </c>
      <c r="T4081" s="1011">
        <v>0</v>
      </c>
      <c r="U4081" s="1011">
        <v>0</v>
      </c>
      <c r="V4081" s="1011">
        <v>0</v>
      </c>
      <c r="W4081" s="1011" t="s">
        <v>65</v>
      </c>
      <c r="X4081" s="1011" t="s">
        <v>1331</v>
      </c>
      <c r="Y4081" s="1011" t="s">
        <v>2120</v>
      </c>
      <c r="AA4081" s="1011" t="s">
        <v>2121</v>
      </c>
      <c r="AB4081" s="1011" t="s">
        <v>140</v>
      </c>
    </row>
    <row r="4082" spans="1:28" x14ac:dyDescent="0.25">
      <c r="A4082" s="1011">
        <v>23756901</v>
      </c>
      <c r="B4082" s="1011" t="s">
        <v>1553</v>
      </c>
      <c r="C4082" s="1011" t="s">
        <v>1326</v>
      </c>
      <c r="D4082" s="1011" t="s">
        <v>1</v>
      </c>
      <c r="E4082" s="1011" t="s">
        <v>135</v>
      </c>
      <c r="F4082" s="1011" t="s">
        <v>6</v>
      </c>
      <c r="G4082" s="1011" t="s">
        <v>6</v>
      </c>
      <c r="H4082" s="1011" t="s">
        <v>104</v>
      </c>
      <c r="I4082" s="1011" t="s">
        <v>1554</v>
      </c>
      <c r="J4082" s="1011" t="s">
        <v>1463</v>
      </c>
      <c r="K4082" s="1011" t="s">
        <v>1329</v>
      </c>
      <c r="L4082" s="1011" t="s">
        <v>47</v>
      </c>
      <c r="M4082" s="1011" t="s">
        <v>198</v>
      </c>
      <c r="N4082" s="1011">
        <v>1</v>
      </c>
      <c r="O4082" s="1011">
        <v>0</v>
      </c>
      <c r="P4082" s="1011">
        <v>50</v>
      </c>
      <c r="Q4082" s="1011">
        <v>10.99</v>
      </c>
      <c r="R4082" s="1011">
        <v>2.42</v>
      </c>
      <c r="S4082" s="1011">
        <v>1.7856000000000001</v>
      </c>
      <c r="T4082" s="1011">
        <v>0</v>
      </c>
      <c r="U4082" s="1011">
        <v>0</v>
      </c>
      <c r="V4082" s="1011">
        <v>2.42</v>
      </c>
      <c r="W4082" s="1011" t="s">
        <v>1464</v>
      </c>
      <c r="X4082" s="1011" t="s">
        <v>1331</v>
      </c>
      <c r="Y4082" s="1011" t="s">
        <v>1555</v>
      </c>
      <c r="AA4082" s="1011" t="s">
        <v>1556</v>
      </c>
      <c r="AB4082" s="1011" t="s">
        <v>140</v>
      </c>
    </row>
    <row r="4083" spans="1:28" x14ac:dyDescent="0.25">
      <c r="A4083" s="1011">
        <v>14149348</v>
      </c>
      <c r="B4083" s="1011" t="s">
        <v>1467</v>
      </c>
      <c r="C4083" s="1011" t="s">
        <v>1326</v>
      </c>
      <c r="D4083" s="1011" t="s">
        <v>1</v>
      </c>
      <c r="E4083" s="1011" t="s">
        <v>135</v>
      </c>
      <c r="F4083" s="1011" t="s">
        <v>20</v>
      </c>
      <c r="G4083" s="1011" t="s">
        <v>20</v>
      </c>
      <c r="H4083" s="1011" t="s">
        <v>530</v>
      </c>
      <c r="I4083" s="1011" t="s">
        <v>2001</v>
      </c>
      <c r="J4083" s="1011" t="s">
        <v>1985</v>
      </c>
      <c r="K4083" s="1011" t="s">
        <v>1329</v>
      </c>
      <c r="L4083" s="1011" t="s">
        <v>47</v>
      </c>
      <c r="M4083" s="1011" t="s">
        <v>198</v>
      </c>
      <c r="N4083" s="1011">
        <v>53</v>
      </c>
      <c r="O4083" s="1011">
        <v>51</v>
      </c>
      <c r="P4083" s="1011">
        <v>3962.22</v>
      </c>
      <c r="Q4083" s="1011">
        <v>9549.0400000000009</v>
      </c>
      <c r="R4083" s="1011">
        <v>746.22</v>
      </c>
      <c r="S4083" s="1011">
        <v>1141.3671364100001</v>
      </c>
      <c r="T4083" s="1011">
        <v>0</v>
      </c>
      <c r="U4083" s="1011">
        <v>0</v>
      </c>
      <c r="V4083" s="1011">
        <v>746.22</v>
      </c>
      <c r="W4083" s="1011" t="s">
        <v>10</v>
      </c>
      <c r="X4083" s="1011" t="s">
        <v>1331</v>
      </c>
      <c r="Y4083" s="1011" t="s">
        <v>2497</v>
      </c>
      <c r="AA4083" s="1011" t="s">
        <v>1599</v>
      </c>
      <c r="AB4083" s="1011" t="s">
        <v>140</v>
      </c>
    </row>
    <row r="4084" spans="1:28" x14ac:dyDescent="0.25">
      <c r="A4084" s="1011">
        <v>93754489</v>
      </c>
      <c r="B4084" s="1011" t="s">
        <v>2462</v>
      </c>
      <c r="C4084" s="1011" t="s">
        <v>1326</v>
      </c>
      <c r="D4084" s="1011" t="s">
        <v>1</v>
      </c>
      <c r="E4084" s="1011" t="s">
        <v>135</v>
      </c>
      <c r="F4084" s="1011" t="s">
        <v>11</v>
      </c>
      <c r="G4084" s="1011" t="s">
        <v>11</v>
      </c>
      <c r="H4084" s="1011" t="s">
        <v>95</v>
      </c>
      <c r="I4084" s="1011" t="s">
        <v>1353</v>
      </c>
      <c r="J4084" s="1011" t="s">
        <v>1354</v>
      </c>
      <c r="K4084" s="1011" t="s">
        <v>1329</v>
      </c>
      <c r="L4084" s="1011" t="s">
        <v>47</v>
      </c>
      <c r="M4084" s="1011" t="s">
        <v>198</v>
      </c>
      <c r="N4084" s="1011">
        <v>856.12</v>
      </c>
      <c r="O4084" s="1011">
        <v>284.12</v>
      </c>
      <c r="P4084" s="1011">
        <v>15116.23</v>
      </c>
      <c r="Q4084" s="1011">
        <v>17327.599999999999</v>
      </c>
      <c r="R4084" s="1011">
        <v>679.84528933000001</v>
      </c>
      <c r="S4084" s="1011">
        <v>1634.6430082300001</v>
      </c>
      <c r="T4084" s="1011">
        <v>-1.471067E-2</v>
      </c>
      <c r="U4084" s="1011">
        <v>301.32</v>
      </c>
      <c r="V4084" s="1011">
        <v>981.18</v>
      </c>
      <c r="W4084" s="1011" t="s">
        <v>1355</v>
      </c>
      <c r="X4084" s="1011" t="s">
        <v>1331</v>
      </c>
      <c r="Y4084" s="1011" t="s">
        <v>2180</v>
      </c>
      <c r="AA4084" s="1011" t="s">
        <v>2463</v>
      </c>
      <c r="AB4084" s="1011" t="s">
        <v>140</v>
      </c>
    </row>
    <row r="4085" spans="1:28" x14ac:dyDescent="0.25">
      <c r="A4085" s="1011">
        <v>14253462</v>
      </c>
      <c r="B4085" s="1011" t="s">
        <v>1798</v>
      </c>
      <c r="C4085" s="1011" t="s">
        <v>1326</v>
      </c>
      <c r="D4085" s="1011" t="s">
        <v>1</v>
      </c>
      <c r="E4085" s="1011" t="s">
        <v>135</v>
      </c>
      <c r="F4085" s="1011" t="s">
        <v>6</v>
      </c>
      <c r="G4085" s="1011" t="s">
        <v>6</v>
      </c>
      <c r="H4085" s="1011" t="s">
        <v>530</v>
      </c>
      <c r="I4085" s="1011" t="s">
        <v>1688</v>
      </c>
      <c r="J4085" s="1011" t="s">
        <v>1416</v>
      </c>
      <c r="K4085" s="1011" t="s">
        <v>1329</v>
      </c>
      <c r="L4085" s="1011" t="s">
        <v>47</v>
      </c>
      <c r="M4085" s="1011" t="s">
        <v>198</v>
      </c>
      <c r="N4085" s="1011">
        <v>312</v>
      </c>
      <c r="O4085" s="1011">
        <v>268</v>
      </c>
      <c r="P4085" s="1011">
        <v>3932.71</v>
      </c>
      <c r="Q4085" s="1011">
        <v>10933.43</v>
      </c>
      <c r="R4085" s="1011">
        <v>1136.75</v>
      </c>
      <c r="S4085" s="1011">
        <v>1127.05922263</v>
      </c>
      <c r="T4085" s="1011">
        <v>0</v>
      </c>
      <c r="U4085" s="1011">
        <v>0</v>
      </c>
      <c r="V4085" s="1011">
        <v>1136.75</v>
      </c>
      <c r="W4085" s="1011" t="s">
        <v>1397</v>
      </c>
      <c r="X4085" s="1011" t="s">
        <v>1331</v>
      </c>
      <c r="Y4085" s="1011" t="s">
        <v>1799</v>
      </c>
      <c r="AA4085" s="1011" t="s">
        <v>1800</v>
      </c>
      <c r="AB4085" s="1011" t="s">
        <v>140</v>
      </c>
    </row>
    <row r="4086" spans="1:28" x14ac:dyDescent="0.25">
      <c r="A4086" s="1011">
        <v>43893585</v>
      </c>
      <c r="B4086" s="1011" t="s">
        <v>2122</v>
      </c>
      <c r="C4086" s="1011" t="s">
        <v>1326</v>
      </c>
      <c r="D4086" s="1011" t="s">
        <v>1</v>
      </c>
      <c r="E4086" s="1011" t="s">
        <v>135</v>
      </c>
      <c r="F4086" s="1011" t="s">
        <v>20</v>
      </c>
      <c r="G4086" s="1011" t="s">
        <v>20</v>
      </c>
      <c r="H4086" s="1011" t="s">
        <v>90</v>
      </c>
      <c r="I4086" s="1011" t="s">
        <v>1462</v>
      </c>
      <c r="J4086" s="1011" t="s">
        <v>1463</v>
      </c>
      <c r="K4086" s="1011" t="s">
        <v>1329</v>
      </c>
      <c r="L4086" s="1011" t="s">
        <v>47</v>
      </c>
      <c r="M4086" s="1011" t="s">
        <v>198</v>
      </c>
      <c r="N4086" s="1011">
        <v>302</v>
      </c>
      <c r="O4086" s="1011">
        <v>301</v>
      </c>
      <c r="P4086" s="1011">
        <v>11270</v>
      </c>
      <c r="Q4086" s="1011">
        <v>11796.28</v>
      </c>
      <c r="R4086" s="1011">
        <v>-460.45</v>
      </c>
      <c r="S4086" s="1011">
        <v>2026.7930996800001</v>
      </c>
      <c r="T4086" s="1011">
        <v>0</v>
      </c>
      <c r="U4086" s="1011">
        <v>0</v>
      </c>
      <c r="V4086" s="1011">
        <v>-460.45</v>
      </c>
      <c r="W4086" s="1011" t="s">
        <v>1464</v>
      </c>
      <c r="X4086" s="1011" t="s">
        <v>1331</v>
      </c>
      <c r="Y4086" s="1011" t="s">
        <v>2123</v>
      </c>
      <c r="AA4086" s="1011" t="s">
        <v>2124</v>
      </c>
      <c r="AB4086" s="1011" t="s">
        <v>140</v>
      </c>
    </row>
    <row r="4087" spans="1:28" x14ac:dyDescent="0.25">
      <c r="A4087" s="1011">
        <v>3772456</v>
      </c>
      <c r="B4087" s="1011" t="s">
        <v>2526</v>
      </c>
      <c r="C4087" s="1011" t="s">
        <v>1326</v>
      </c>
      <c r="D4087" s="1011" t="s">
        <v>1</v>
      </c>
      <c r="E4087" s="1011" t="s">
        <v>135</v>
      </c>
      <c r="F4087" s="1011" t="s">
        <v>45</v>
      </c>
      <c r="G4087" s="1011" t="s">
        <v>45</v>
      </c>
      <c r="H4087" s="1011" t="s">
        <v>100</v>
      </c>
      <c r="I4087" s="1011" t="s">
        <v>2527</v>
      </c>
      <c r="J4087" s="1011" t="s">
        <v>1475</v>
      </c>
      <c r="K4087" s="1011" t="s">
        <v>1329</v>
      </c>
      <c r="L4087" s="1011" t="s">
        <v>47</v>
      </c>
      <c r="M4087" s="1011" t="s">
        <v>198</v>
      </c>
      <c r="N4087" s="1011">
        <v>201.25</v>
      </c>
      <c r="O4087" s="1011">
        <v>201.25</v>
      </c>
      <c r="P4087" s="1011">
        <v>4014</v>
      </c>
      <c r="Q4087" s="1011">
        <v>11691.41</v>
      </c>
      <c r="R4087" s="1011">
        <v>3407.29</v>
      </c>
      <c r="S4087" s="1011">
        <v>1161.6346883900001</v>
      </c>
      <c r="T4087" s="1011">
        <v>0</v>
      </c>
      <c r="U4087" s="1011">
        <v>0</v>
      </c>
      <c r="V4087" s="1011">
        <v>3407.29</v>
      </c>
      <c r="W4087" s="1011" t="s">
        <v>1476</v>
      </c>
      <c r="X4087" s="1011" t="s">
        <v>1331</v>
      </c>
      <c r="Y4087" s="1011" t="s">
        <v>2528</v>
      </c>
      <c r="AA4087" s="1011" t="s">
        <v>2529</v>
      </c>
      <c r="AB4087" s="1011" t="s">
        <v>140</v>
      </c>
    </row>
    <row r="4088" spans="1:28" x14ac:dyDescent="0.25">
      <c r="A4088" s="1011">
        <v>3757705</v>
      </c>
      <c r="B4088" s="1011" t="s">
        <v>2541</v>
      </c>
      <c r="C4088" s="1011" t="s">
        <v>1326</v>
      </c>
      <c r="D4088" s="1011" t="s">
        <v>1</v>
      </c>
      <c r="E4088" s="1011" t="s">
        <v>135</v>
      </c>
      <c r="F4088" s="1011" t="s">
        <v>6</v>
      </c>
      <c r="G4088" s="1011" t="s">
        <v>6</v>
      </c>
      <c r="H4088" s="1011" t="s">
        <v>101</v>
      </c>
      <c r="I4088" s="1011" t="s">
        <v>2049</v>
      </c>
      <c r="J4088" s="1011" t="s">
        <v>1510</v>
      </c>
      <c r="K4088" s="1011" t="s">
        <v>1329</v>
      </c>
      <c r="L4088" s="1011" t="s">
        <v>47</v>
      </c>
      <c r="M4088" s="1011" t="s">
        <v>198</v>
      </c>
      <c r="N4088" s="1011">
        <v>199.83330000000001</v>
      </c>
      <c r="O4088" s="1011">
        <v>163.83330000000001</v>
      </c>
      <c r="P4088" s="1011">
        <v>7544.68</v>
      </c>
      <c r="Q4088" s="1011">
        <v>6939.31</v>
      </c>
      <c r="R4088" s="1011">
        <v>948.64</v>
      </c>
      <c r="S4088" s="1011">
        <v>1124.84451251</v>
      </c>
      <c r="T4088" s="1011">
        <v>0</v>
      </c>
      <c r="U4088" s="1011">
        <v>0</v>
      </c>
      <c r="V4088" s="1011">
        <v>948.64</v>
      </c>
      <c r="W4088" s="1011" t="s">
        <v>1511</v>
      </c>
      <c r="X4088" s="1011" t="s">
        <v>1331</v>
      </c>
      <c r="Y4088" s="1011" t="s">
        <v>1512</v>
      </c>
      <c r="AA4088" s="1011" t="s">
        <v>2542</v>
      </c>
      <c r="AB4088" s="1011" t="s">
        <v>140</v>
      </c>
    </row>
    <row r="4089" spans="1:28" x14ac:dyDescent="0.25">
      <c r="A4089" s="1011">
        <v>64015894</v>
      </c>
      <c r="B4089" s="1011" t="s">
        <v>1325</v>
      </c>
      <c r="C4089" s="1011" t="s">
        <v>1326</v>
      </c>
      <c r="D4089" s="1011" t="s">
        <v>1</v>
      </c>
      <c r="E4089" s="1011" t="s">
        <v>135</v>
      </c>
      <c r="F4089" s="1011" t="s">
        <v>11</v>
      </c>
      <c r="G4089" s="1011" t="s">
        <v>11</v>
      </c>
      <c r="H4089" s="1011" t="s">
        <v>90</v>
      </c>
      <c r="I4089" s="1011" t="s">
        <v>1327</v>
      </c>
      <c r="J4089" s="1011" t="s">
        <v>1328</v>
      </c>
      <c r="K4089" s="1011" t="s">
        <v>1329</v>
      </c>
      <c r="L4089" s="1011" t="s">
        <v>47</v>
      </c>
      <c r="M4089" s="1011" t="s">
        <v>198</v>
      </c>
      <c r="N4089" s="1011">
        <v>524</v>
      </c>
      <c r="O4089" s="1011">
        <v>521</v>
      </c>
      <c r="P4089" s="1011">
        <v>16660</v>
      </c>
      <c r="Q4089" s="1011">
        <v>40796.06</v>
      </c>
      <c r="R4089" s="1011">
        <v>3666.94</v>
      </c>
      <c r="S4089" s="1011">
        <v>2326.44624595</v>
      </c>
      <c r="T4089" s="1011">
        <v>0</v>
      </c>
      <c r="U4089" s="1011">
        <v>0</v>
      </c>
      <c r="V4089" s="1011">
        <v>3666.94</v>
      </c>
      <c r="W4089" s="1011" t="s">
        <v>1330</v>
      </c>
      <c r="X4089" s="1011" t="s">
        <v>1331</v>
      </c>
      <c r="Y4089" s="1011" t="s">
        <v>1332</v>
      </c>
      <c r="AA4089" s="1011" t="s">
        <v>1333</v>
      </c>
      <c r="AB4089" s="1011" t="s">
        <v>140</v>
      </c>
    </row>
    <row r="4090" spans="1:28" x14ac:dyDescent="0.25">
      <c r="A4090" s="1011">
        <v>94010360</v>
      </c>
      <c r="B4090" s="1011" t="s">
        <v>2408</v>
      </c>
      <c r="C4090" s="1011" t="s">
        <v>1326</v>
      </c>
      <c r="D4090" s="1011" t="s">
        <v>1</v>
      </c>
      <c r="E4090" s="1011" t="s">
        <v>135</v>
      </c>
      <c r="F4090" s="1011" t="s">
        <v>20</v>
      </c>
      <c r="G4090" s="1011" t="s">
        <v>20</v>
      </c>
      <c r="H4090" s="1011" t="s">
        <v>529</v>
      </c>
      <c r="I4090" s="1011" t="s">
        <v>1662</v>
      </c>
      <c r="J4090" s="1011" t="s">
        <v>1663</v>
      </c>
      <c r="K4090" s="1011" t="s">
        <v>1329</v>
      </c>
      <c r="L4090" s="1011" t="s">
        <v>47</v>
      </c>
      <c r="M4090" s="1011" t="s">
        <v>198</v>
      </c>
      <c r="N4090" s="1011">
        <v>32</v>
      </c>
      <c r="O4090" s="1011">
        <v>14</v>
      </c>
      <c r="P4090" s="1011">
        <v>1817.25</v>
      </c>
      <c r="Q4090" s="1011">
        <v>11121.89</v>
      </c>
      <c r="R4090" s="1011">
        <v>801.40841134000004</v>
      </c>
      <c r="S4090" s="1011">
        <v>220.74926013999999</v>
      </c>
      <c r="T4090" s="1011">
        <v>2.0184113400000001</v>
      </c>
      <c r="U4090" s="1011">
        <v>0</v>
      </c>
      <c r="V4090" s="1011">
        <v>799.39</v>
      </c>
      <c r="W4090" s="1011" t="s">
        <v>1664</v>
      </c>
      <c r="X4090" s="1011" t="s">
        <v>1331</v>
      </c>
      <c r="Y4090" s="1011" t="s">
        <v>2409</v>
      </c>
      <c r="AA4090" s="1011" t="s">
        <v>2410</v>
      </c>
      <c r="AB4090" s="1011" t="s">
        <v>140</v>
      </c>
    </row>
    <row r="4091" spans="1:28" x14ac:dyDescent="0.25">
      <c r="A4091" s="1011">
        <v>24079261</v>
      </c>
      <c r="B4091" s="1011" t="s">
        <v>2010</v>
      </c>
      <c r="C4091" s="1011" t="s">
        <v>1326</v>
      </c>
      <c r="D4091" s="1011" t="s">
        <v>1</v>
      </c>
      <c r="E4091" s="1011" t="s">
        <v>135</v>
      </c>
      <c r="F4091" s="1011" t="s">
        <v>14</v>
      </c>
      <c r="G4091" s="1011" t="s">
        <v>14</v>
      </c>
      <c r="H4091" s="1011" t="s">
        <v>102</v>
      </c>
      <c r="I4091" s="1011" t="s">
        <v>2011</v>
      </c>
      <c r="J4091" s="1011" t="s">
        <v>1439</v>
      </c>
      <c r="K4091" s="1011" t="s">
        <v>1329</v>
      </c>
      <c r="L4091" s="1011" t="s">
        <v>47</v>
      </c>
      <c r="M4091" s="1011" t="s">
        <v>198</v>
      </c>
      <c r="N4091" s="1011">
        <v>92</v>
      </c>
      <c r="O4091" s="1011">
        <v>0</v>
      </c>
      <c r="P4091" s="1011">
        <v>4013.24</v>
      </c>
      <c r="Q4091" s="1011">
        <v>6993.91</v>
      </c>
      <c r="R4091" s="1011">
        <v>346.37561903</v>
      </c>
      <c r="S4091" s="1011">
        <v>2.2247543900000002</v>
      </c>
      <c r="T4091" s="1011">
        <v>42.625619030000003</v>
      </c>
      <c r="U4091" s="1011">
        <v>0</v>
      </c>
      <c r="V4091" s="1011">
        <v>303.75</v>
      </c>
      <c r="W4091" s="1011" t="s">
        <v>1440</v>
      </c>
      <c r="X4091" s="1011" t="s">
        <v>1331</v>
      </c>
      <c r="Y4091" s="1011" t="s">
        <v>2012</v>
      </c>
      <c r="AA4091" s="1011" t="s">
        <v>2013</v>
      </c>
      <c r="AB4091" s="1011" t="s">
        <v>140</v>
      </c>
    </row>
    <row r="4092" spans="1:28" x14ac:dyDescent="0.25">
      <c r="A4092" s="1011">
        <v>93757649</v>
      </c>
      <c r="B4092" s="1011" t="s">
        <v>2482</v>
      </c>
      <c r="C4092" s="1011" t="s">
        <v>1326</v>
      </c>
      <c r="D4092" s="1011" t="s">
        <v>1</v>
      </c>
      <c r="E4092" s="1011" t="s">
        <v>135</v>
      </c>
      <c r="F4092" s="1011" t="s">
        <v>6</v>
      </c>
      <c r="G4092" s="1011" t="s">
        <v>6</v>
      </c>
      <c r="H4092" s="1011" t="s">
        <v>99</v>
      </c>
      <c r="I4092" s="1011" t="s">
        <v>2483</v>
      </c>
      <c r="J4092" s="1011" t="s">
        <v>2484</v>
      </c>
      <c r="K4092" s="1011" t="s">
        <v>1329</v>
      </c>
      <c r="L4092" s="1011" t="s">
        <v>47</v>
      </c>
      <c r="M4092" s="1011" t="s">
        <v>198</v>
      </c>
      <c r="N4092" s="1011">
        <v>257</v>
      </c>
      <c r="O4092" s="1011">
        <v>202</v>
      </c>
      <c r="P4092" s="1011">
        <v>6156.6</v>
      </c>
      <c r="Q4092" s="1011">
        <v>9570.86</v>
      </c>
      <c r="R4092" s="1011">
        <v>776.03</v>
      </c>
      <c r="S4092" s="1011">
        <v>1330.3203811999999</v>
      </c>
      <c r="T4092" s="1011">
        <v>0</v>
      </c>
      <c r="U4092" s="1011">
        <v>0</v>
      </c>
      <c r="V4092" s="1011">
        <v>776.03</v>
      </c>
      <c r="W4092" s="1011" t="s">
        <v>2485</v>
      </c>
      <c r="X4092" s="1011" t="s">
        <v>1331</v>
      </c>
      <c r="Y4092" s="1011" t="s">
        <v>2486</v>
      </c>
      <c r="AA4092" s="1011" t="s">
        <v>2487</v>
      </c>
      <c r="AB4092" s="1011" t="s">
        <v>140</v>
      </c>
    </row>
    <row r="4093" spans="1:28" x14ac:dyDescent="0.25">
      <c r="A4093" s="1011">
        <v>93757649</v>
      </c>
      <c r="B4093" s="1011" t="s">
        <v>2482</v>
      </c>
      <c r="C4093" s="1011" t="s">
        <v>1326</v>
      </c>
      <c r="D4093" s="1011" t="s">
        <v>1</v>
      </c>
      <c r="E4093" s="1011" t="s">
        <v>135</v>
      </c>
      <c r="F4093" s="1011" t="s">
        <v>6</v>
      </c>
      <c r="G4093" s="1011" t="s">
        <v>6</v>
      </c>
      <c r="H4093" s="1011" t="s">
        <v>98</v>
      </c>
      <c r="I4093" s="1011" t="s">
        <v>2483</v>
      </c>
      <c r="J4093" s="1011" t="s">
        <v>2484</v>
      </c>
      <c r="K4093" s="1011" t="s">
        <v>1329</v>
      </c>
      <c r="L4093" s="1011" t="s">
        <v>47</v>
      </c>
      <c r="M4093" s="1011" t="s">
        <v>198</v>
      </c>
      <c r="N4093" s="1011">
        <v>133</v>
      </c>
      <c r="O4093" s="1011">
        <v>64</v>
      </c>
      <c r="P4093" s="1011">
        <v>1363.76</v>
      </c>
      <c r="Q4093" s="1011">
        <v>1888.97</v>
      </c>
      <c r="R4093" s="1011">
        <v>406.63</v>
      </c>
      <c r="S4093" s="1011">
        <v>370.19810294000001</v>
      </c>
      <c r="T4093" s="1011">
        <v>0</v>
      </c>
      <c r="U4093" s="1011">
        <v>0</v>
      </c>
      <c r="V4093" s="1011">
        <v>406.63</v>
      </c>
      <c r="W4093" s="1011" t="s">
        <v>2485</v>
      </c>
      <c r="X4093" s="1011" t="s">
        <v>1331</v>
      </c>
      <c r="Y4093" s="1011" t="s">
        <v>2486</v>
      </c>
      <c r="AA4093" s="1011" t="s">
        <v>2487</v>
      </c>
      <c r="AB4093" s="1011" t="s">
        <v>140</v>
      </c>
    </row>
    <row r="4094" spans="1:28" x14ac:dyDescent="0.25">
      <c r="A4094" s="1011">
        <v>44246809</v>
      </c>
      <c r="B4094" s="1011" t="s">
        <v>1918</v>
      </c>
      <c r="C4094" s="1011" t="s">
        <v>1326</v>
      </c>
      <c r="D4094" s="1011" t="s">
        <v>1</v>
      </c>
      <c r="E4094" s="1011" t="s">
        <v>135</v>
      </c>
      <c r="F4094" s="1011" t="s">
        <v>11</v>
      </c>
      <c r="G4094" s="1011" t="s">
        <v>11</v>
      </c>
      <c r="H4094" s="1011" t="s">
        <v>96</v>
      </c>
      <c r="I4094" s="1011" t="s">
        <v>1919</v>
      </c>
      <c r="J4094" s="1011" t="s">
        <v>1868</v>
      </c>
      <c r="K4094" s="1011" t="s">
        <v>1329</v>
      </c>
      <c r="L4094" s="1011" t="s">
        <v>47</v>
      </c>
      <c r="M4094" s="1011" t="s">
        <v>198</v>
      </c>
      <c r="N4094" s="1011">
        <v>2285</v>
      </c>
      <c r="O4094" s="1011">
        <v>357</v>
      </c>
      <c r="P4094" s="1011">
        <v>8190.08</v>
      </c>
      <c r="Q4094" s="1011">
        <v>40961.26</v>
      </c>
      <c r="R4094" s="1011">
        <v>3086.28</v>
      </c>
      <c r="S4094" s="1011">
        <v>1415.5820502199999</v>
      </c>
      <c r="T4094" s="1011">
        <v>0</v>
      </c>
      <c r="U4094" s="1011">
        <v>9.26</v>
      </c>
      <c r="V4094" s="1011">
        <v>3095.54</v>
      </c>
      <c r="W4094" s="1011" t="s">
        <v>1869</v>
      </c>
      <c r="X4094" s="1011" t="s">
        <v>1331</v>
      </c>
      <c r="Y4094" s="1011" t="s">
        <v>1920</v>
      </c>
      <c r="AA4094" s="1011" t="s">
        <v>1921</v>
      </c>
      <c r="AB4094" s="1011" t="s">
        <v>140</v>
      </c>
    </row>
    <row r="4095" spans="1:28" x14ac:dyDescent="0.25">
      <c r="A4095" s="1011">
        <v>74181983</v>
      </c>
      <c r="B4095" s="1011" t="s">
        <v>1369</v>
      </c>
      <c r="C4095" s="1011" t="s">
        <v>1326</v>
      </c>
      <c r="D4095" s="1011" t="s">
        <v>1</v>
      </c>
      <c r="E4095" s="1011" t="s">
        <v>135</v>
      </c>
      <c r="F4095" s="1011" t="s">
        <v>6</v>
      </c>
      <c r="G4095" s="1011" t="s">
        <v>6</v>
      </c>
      <c r="H4095" s="1011" t="s">
        <v>92</v>
      </c>
      <c r="I4095" s="1011" t="s">
        <v>1370</v>
      </c>
      <c r="J4095" s="1011" t="s">
        <v>1371</v>
      </c>
      <c r="K4095" s="1011" t="s">
        <v>1329</v>
      </c>
      <c r="L4095" s="1011" t="s">
        <v>47</v>
      </c>
      <c r="M4095" s="1011" t="s">
        <v>198</v>
      </c>
      <c r="N4095" s="1011">
        <v>25</v>
      </c>
      <c r="O4095" s="1011">
        <v>25</v>
      </c>
      <c r="P4095" s="1011">
        <v>149.33000000000001</v>
      </c>
      <c r="Q4095" s="1011">
        <v>578.88</v>
      </c>
      <c r="R4095" s="1011">
        <v>99.16</v>
      </c>
      <c r="S4095" s="1011">
        <v>279.38820441000001</v>
      </c>
      <c r="T4095" s="1011">
        <v>0</v>
      </c>
      <c r="U4095" s="1011">
        <v>0</v>
      </c>
      <c r="V4095" s="1011">
        <v>99.16</v>
      </c>
      <c r="W4095" s="1011" t="s">
        <v>1372</v>
      </c>
      <c r="X4095" s="1011" t="s">
        <v>1331</v>
      </c>
      <c r="Y4095" s="1011" t="s">
        <v>1373</v>
      </c>
      <c r="AA4095" s="1011" t="s">
        <v>1374</v>
      </c>
      <c r="AB4095" s="1011" t="s">
        <v>140</v>
      </c>
    </row>
    <row r="4096" spans="1:28" x14ac:dyDescent="0.25">
      <c r="A4096" s="1011">
        <v>4160016</v>
      </c>
      <c r="B4096" s="1011" t="s">
        <v>1488</v>
      </c>
      <c r="C4096" s="1011" t="s">
        <v>1326</v>
      </c>
      <c r="D4096" s="1011" t="s">
        <v>1</v>
      </c>
      <c r="E4096" s="1011" t="s">
        <v>135</v>
      </c>
      <c r="F4096" s="1011" t="s">
        <v>34</v>
      </c>
      <c r="G4096" s="1011" t="s">
        <v>34</v>
      </c>
      <c r="H4096" s="1011" t="s">
        <v>530</v>
      </c>
      <c r="I4096" s="1011" t="s">
        <v>1489</v>
      </c>
      <c r="J4096" s="1011" t="s">
        <v>1354</v>
      </c>
      <c r="K4096" s="1011" t="s">
        <v>1329</v>
      </c>
      <c r="L4096" s="1011" t="s">
        <v>47</v>
      </c>
      <c r="M4096" s="1011" t="s">
        <v>198</v>
      </c>
      <c r="N4096" s="1011">
        <v>93</v>
      </c>
      <c r="O4096" s="1011">
        <v>59</v>
      </c>
      <c r="P4096" s="1011">
        <v>3146.02</v>
      </c>
      <c r="Q4096" s="1011">
        <v>10458.049999999999</v>
      </c>
      <c r="R4096" s="1011">
        <v>686.48482130000002</v>
      </c>
      <c r="S4096" s="1011">
        <v>808.83187914999996</v>
      </c>
      <c r="T4096" s="1011">
        <v>5.9448213000000001</v>
      </c>
      <c r="U4096" s="1011">
        <v>0</v>
      </c>
      <c r="V4096" s="1011">
        <v>680.54</v>
      </c>
      <c r="W4096" s="1011" t="s">
        <v>1355</v>
      </c>
      <c r="X4096" s="1011" t="s">
        <v>1331</v>
      </c>
      <c r="Y4096" s="1011" t="s">
        <v>1490</v>
      </c>
      <c r="AA4096" s="1011" t="s">
        <v>1491</v>
      </c>
      <c r="AB4096" s="1011" t="s">
        <v>140</v>
      </c>
    </row>
    <row r="4097" spans="1:28" x14ac:dyDescent="0.25">
      <c r="A4097" s="1011">
        <v>74096488</v>
      </c>
      <c r="B4097" s="1011" t="s">
        <v>1425</v>
      </c>
      <c r="C4097" s="1011" t="s">
        <v>1326</v>
      </c>
      <c r="D4097" s="1011" t="s">
        <v>1</v>
      </c>
      <c r="E4097" s="1011" t="s">
        <v>135</v>
      </c>
      <c r="F4097" s="1011" t="s">
        <v>14</v>
      </c>
      <c r="G4097" s="1011" t="s">
        <v>14</v>
      </c>
      <c r="H4097" s="1011" t="s">
        <v>97</v>
      </c>
      <c r="I4097" s="1011" t="s">
        <v>1426</v>
      </c>
      <c r="J4097" s="1011" t="s">
        <v>1427</v>
      </c>
      <c r="K4097" s="1011" t="s">
        <v>1329</v>
      </c>
      <c r="L4097" s="1011" t="s">
        <v>47</v>
      </c>
      <c r="M4097" s="1011" t="s">
        <v>198</v>
      </c>
      <c r="N4097" s="1011">
        <v>520.91669999999999</v>
      </c>
      <c r="O4097" s="1011">
        <v>356.75</v>
      </c>
      <c r="P4097" s="1011">
        <v>14918.22</v>
      </c>
      <c r="Q4097" s="1011">
        <v>17429.349999999999</v>
      </c>
      <c r="R4097" s="1011">
        <v>2522.4973441000002</v>
      </c>
      <c r="S4097" s="1011">
        <v>3289.1185440600002</v>
      </c>
      <c r="T4097" s="1011">
        <v>-0.22265589999999999</v>
      </c>
      <c r="U4097" s="1011">
        <v>0</v>
      </c>
      <c r="V4097" s="1011">
        <v>2522.7199999999998</v>
      </c>
      <c r="W4097" s="1011" t="s">
        <v>1428</v>
      </c>
      <c r="X4097" s="1011" t="s">
        <v>1331</v>
      </c>
      <c r="Y4097" s="1011" t="s">
        <v>1429</v>
      </c>
      <c r="AA4097" s="1011" t="s">
        <v>1430</v>
      </c>
      <c r="AB4097" s="1011" t="s">
        <v>140</v>
      </c>
    </row>
    <row r="4098" spans="1:28" x14ac:dyDescent="0.25">
      <c r="A4098" s="1011">
        <v>74096488</v>
      </c>
      <c r="B4098" s="1011" t="s">
        <v>1425</v>
      </c>
      <c r="C4098" s="1011" t="s">
        <v>1326</v>
      </c>
      <c r="D4098" s="1011" t="s">
        <v>1</v>
      </c>
      <c r="E4098" s="1011" t="s">
        <v>135</v>
      </c>
      <c r="F4098" s="1011" t="s">
        <v>14</v>
      </c>
      <c r="G4098" s="1011" t="s">
        <v>14</v>
      </c>
      <c r="H4098" s="1011" t="s">
        <v>102</v>
      </c>
      <c r="I4098" s="1011" t="s">
        <v>1426</v>
      </c>
      <c r="J4098" s="1011" t="s">
        <v>1427</v>
      </c>
      <c r="K4098" s="1011" t="s">
        <v>1329</v>
      </c>
      <c r="L4098" s="1011" t="s">
        <v>47</v>
      </c>
      <c r="M4098" s="1011" t="s">
        <v>198</v>
      </c>
      <c r="N4098" s="1011">
        <v>104</v>
      </c>
      <c r="O4098" s="1011">
        <v>66</v>
      </c>
      <c r="P4098" s="1011">
        <v>1114.3399999999999</v>
      </c>
      <c r="Q4098" s="1011">
        <v>5464.88</v>
      </c>
      <c r="R4098" s="1011">
        <v>582.63</v>
      </c>
      <c r="S4098" s="1011">
        <v>1140.4596738</v>
      </c>
      <c r="T4098" s="1011">
        <v>0</v>
      </c>
      <c r="U4098" s="1011">
        <v>0</v>
      </c>
      <c r="V4098" s="1011">
        <v>582.63</v>
      </c>
      <c r="W4098" s="1011" t="s">
        <v>1428</v>
      </c>
      <c r="X4098" s="1011" t="s">
        <v>1331</v>
      </c>
      <c r="Y4098" s="1011" t="s">
        <v>1429</v>
      </c>
      <c r="AA4098" s="1011" t="s">
        <v>1430</v>
      </c>
      <c r="AB4098" s="1011" t="s">
        <v>140</v>
      </c>
    </row>
    <row r="4099" spans="1:28" x14ac:dyDescent="0.25">
      <c r="A4099" s="1011">
        <v>84143841</v>
      </c>
      <c r="B4099" s="1011" t="s">
        <v>2222</v>
      </c>
      <c r="C4099" s="1011" t="s">
        <v>1326</v>
      </c>
      <c r="D4099" s="1011" t="s">
        <v>1</v>
      </c>
      <c r="E4099" s="1011" t="s">
        <v>135</v>
      </c>
      <c r="F4099" s="1011" t="s">
        <v>38</v>
      </c>
      <c r="G4099" s="1011" t="s">
        <v>38</v>
      </c>
      <c r="H4099" s="1011" t="s">
        <v>90</v>
      </c>
      <c r="I4099" s="1011" t="s">
        <v>2223</v>
      </c>
      <c r="J4099" s="1011" t="s">
        <v>1663</v>
      </c>
      <c r="K4099" s="1011" t="s">
        <v>1329</v>
      </c>
      <c r="L4099" s="1011" t="s">
        <v>47</v>
      </c>
      <c r="M4099" s="1011" t="s">
        <v>198</v>
      </c>
      <c r="N4099" s="1011">
        <v>59</v>
      </c>
      <c r="O4099" s="1011">
        <v>39</v>
      </c>
      <c r="P4099" s="1011">
        <v>2249.64</v>
      </c>
      <c r="Q4099" s="1011">
        <v>4141.46</v>
      </c>
      <c r="R4099" s="1011">
        <v>547.08000000000004</v>
      </c>
      <c r="S4099" s="1011">
        <v>304.35022784</v>
      </c>
      <c r="T4099" s="1011">
        <v>0</v>
      </c>
      <c r="U4099" s="1011">
        <v>0</v>
      </c>
      <c r="V4099" s="1011">
        <v>547.08000000000004</v>
      </c>
      <c r="W4099" s="1011" t="s">
        <v>1664</v>
      </c>
      <c r="X4099" s="1011" t="s">
        <v>1331</v>
      </c>
      <c r="Y4099" s="1011" t="s">
        <v>2224</v>
      </c>
      <c r="AA4099" s="1011" t="s">
        <v>2225</v>
      </c>
      <c r="AB4099" s="1011" t="s">
        <v>140</v>
      </c>
    </row>
    <row r="4100" spans="1:28" x14ac:dyDescent="0.25">
      <c r="A4100" s="1011">
        <v>44080646</v>
      </c>
      <c r="B4100" s="1011" t="s">
        <v>1606</v>
      </c>
      <c r="C4100" s="1011" t="s">
        <v>1326</v>
      </c>
      <c r="D4100" s="1011" t="s">
        <v>1</v>
      </c>
      <c r="E4100" s="1011" t="s">
        <v>135</v>
      </c>
      <c r="F4100" s="1011" t="s">
        <v>14</v>
      </c>
      <c r="G4100" s="1011" t="s">
        <v>14</v>
      </c>
      <c r="H4100" s="1011" t="s">
        <v>97</v>
      </c>
      <c r="I4100" s="1011" t="s">
        <v>1327</v>
      </c>
      <c r="J4100" s="1011" t="s">
        <v>1328</v>
      </c>
      <c r="K4100" s="1011" t="s">
        <v>1329</v>
      </c>
      <c r="L4100" s="1011" t="s">
        <v>47</v>
      </c>
      <c r="M4100" s="1011" t="s">
        <v>198</v>
      </c>
      <c r="N4100" s="1011">
        <v>660.66700000000003</v>
      </c>
      <c r="O4100" s="1011">
        <v>495.16699999999997</v>
      </c>
      <c r="P4100" s="1011">
        <v>11978.45</v>
      </c>
      <c r="Q4100" s="1011">
        <v>20317.36</v>
      </c>
      <c r="R4100" s="1011">
        <v>5285.4038364099997</v>
      </c>
      <c r="S4100" s="1011">
        <v>3775.3662292899999</v>
      </c>
      <c r="T4100" s="1011">
        <v>-0.51616359000000001</v>
      </c>
      <c r="U4100" s="1011">
        <v>0</v>
      </c>
      <c r="V4100" s="1011">
        <v>5285.92</v>
      </c>
      <c r="W4100" s="1011" t="s">
        <v>1330</v>
      </c>
      <c r="X4100" s="1011" t="s">
        <v>1331</v>
      </c>
      <c r="Y4100" s="1011" t="s">
        <v>1607</v>
      </c>
      <c r="Z4100" s="1011" t="s">
        <v>1608</v>
      </c>
      <c r="AA4100" s="1011" t="s">
        <v>1609</v>
      </c>
      <c r="AB4100" s="1011" t="s">
        <v>140</v>
      </c>
    </row>
    <row r="4101" spans="1:28" x14ac:dyDescent="0.25">
      <c r="A4101" s="1011">
        <v>83757740</v>
      </c>
      <c r="B4101" s="1011" t="s">
        <v>2565</v>
      </c>
      <c r="C4101" s="1011" t="s">
        <v>1326</v>
      </c>
      <c r="D4101" s="1011" t="s">
        <v>1</v>
      </c>
      <c r="E4101" s="1011" t="s">
        <v>135</v>
      </c>
      <c r="F4101" s="1011" t="s">
        <v>34</v>
      </c>
      <c r="G4101" s="1011" t="s">
        <v>34</v>
      </c>
      <c r="H4101" s="1011" t="s">
        <v>101</v>
      </c>
      <c r="I4101" s="1011" t="s">
        <v>2527</v>
      </c>
      <c r="J4101" s="1011" t="s">
        <v>1475</v>
      </c>
      <c r="K4101" s="1011" t="s">
        <v>1329</v>
      </c>
      <c r="L4101" s="1011" t="s">
        <v>47</v>
      </c>
      <c r="M4101" s="1011" t="s">
        <v>198</v>
      </c>
      <c r="N4101" s="1011">
        <v>76.833500000000001</v>
      </c>
      <c r="O4101" s="1011">
        <v>29.833500000000001</v>
      </c>
      <c r="P4101" s="1011">
        <v>2080.46</v>
      </c>
      <c r="Q4101" s="1011">
        <v>2307.2199999999998</v>
      </c>
      <c r="R4101" s="1011">
        <v>255.97</v>
      </c>
      <c r="S4101" s="1011">
        <v>248.02924913000001</v>
      </c>
      <c r="T4101" s="1011">
        <v>0</v>
      </c>
      <c r="U4101" s="1011">
        <v>0</v>
      </c>
      <c r="V4101" s="1011">
        <v>255.97</v>
      </c>
      <c r="W4101" s="1011" t="s">
        <v>1476</v>
      </c>
      <c r="X4101" s="1011" t="s">
        <v>1331</v>
      </c>
      <c r="Y4101" s="1011" t="s">
        <v>2566</v>
      </c>
      <c r="AA4101" s="1011" t="s">
        <v>1478</v>
      </c>
      <c r="AB4101" s="1011" t="s">
        <v>140</v>
      </c>
    </row>
    <row r="4102" spans="1:28" x14ac:dyDescent="0.25">
      <c r="A4102" s="1011">
        <v>53757597</v>
      </c>
      <c r="B4102" s="1011" t="s">
        <v>2392</v>
      </c>
      <c r="C4102" s="1011" t="s">
        <v>1326</v>
      </c>
      <c r="D4102" s="1011" t="s">
        <v>1</v>
      </c>
      <c r="E4102" s="1011" t="s">
        <v>135</v>
      </c>
      <c r="F4102" s="1011" t="s">
        <v>6</v>
      </c>
      <c r="G4102" s="1011" t="s">
        <v>6</v>
      </c>
      <c r="H4102" s="1011" t="s">
        <v>95</v>
      </c>
      <c r="I4102" s="1011" t="s">
        <v>2393</v>
      </c>
      <c r="J4102" s="1011" t="s">
        <v>1565</v>
      </c>
      <c r="K4102" s="1011" t="s">
        <v>1329</v>
      </c>
      <c r="L4102" s="1011" t="s">
        <v>47</v>
      </c>
      <c r="M4102" s="1011" t="s">
        <v>198</v>
      </c>
      <c r="N4102" s="1011">
        <v>171.2</v>
      </c>
      <c r="O4102" s="1011">
        <v>47.2</v>
      </c>
      <c r="P4102" s="1011">
        <v>1875.06</v>
      </c>
      <c r="Q4102" s="1011">
        <v>8594.0499999999993</v>
      </c>
      <c r="R4102" s="1011">
        <v>1517.2280925299999</v>
      </c>
      <c r="S4102" s="1011">
        <v>1821.0857845200001</v>
      </c>
      <c r="T4102" s="1011">
        <v>-0.70190746999999998</v>
      </c>
      <c r="U4102" s="1011">
        <v>0</v>
      </c>
      <c r="V4102" s="1011">
        <v>1517.93</v>
      </c>
      <c r="W4102" s="1011" t="s">
        <v>65</v>
      </c>
      <c r="X4102" s="1011" t="s">
        <v>1331</v>
      </c>
      <c r="Y4102" s="1011" t="s">
        <v>2394</v>
      </c>
      <c r="AA4102" s="1011" t="s">
        <v>2395</v>
      </c>
      <c r="AB4102" s="1011" t="s">
        <v>140</v>
      </c>
    </row>
    <row r="4103" spans="1:28" x14ac:dyDescent="0.25">
      <c r="A4103" s="1011">
        <v>44223121</v>
      </c>
      <c r="B4103" s="1011" t="s">
        <v>2233</v>
      </c>
      <c r="C4103" s="1011" t="s">
        <v>1326</v>
      </c>
      <c r="D4103" s="1011" t="s">
        <v>1</v>
      </c>
      <c r="E4103" s="1011" t="s">
        <v>135</v>
      </c>
      <c r="F4103" s="1011" t="s">
        <v>6</v>
      </c>
      <c r="G4103" s="1011" t="s">
        <v>6</v>
      </c>
      <c r="H4103" s="1011" t="s">
        <v>89</v>
      </c>
      <c r="I4103" s="1011" t="s">
        <v>2234</v>
      </c>
      <c r="J4103" s="1011" t="s">
        <v>1383</v>
      </c>
      <c r="K4103" s="1011" t="s">
        <v>1329</v>
      </c>
      <c r="L4103" s="1011" t="s">
        <v>47</v>
      </c>
      <c r="M4103" s="1011" t="s">
        <v>198</v>
      </c>
      <c r="N4103" s="1011">
        <v>15</v>
      </c>
      <c r="O4103" s="1011">
        <v>1</v>
      </c>
      <c r="P4103" s="1011">
        <v>164</v>
      </c>
      <c r="Q4103" s="1011">
        <v>387.69</v>
      </c>
      <c r="R4103" s="1011">
        <v>55.645123089999998</v>
      </c>
      <c r="S4103" s="1011">
        <v>41.625999999999998</v>
      </c>
      <c r="T4103" s="1011">
        <v>1.512309E-2</v>
      </c>
      <c r="U4103" s="1011">
        <v>0</v>
      </c>
      <c r="V4103" s="1011">
        <v>55.63</v>
      </c>
      <c r="W4103" s="1011" t="s">
        <v>1384</v>
      </c>
      <c r="X4103" s="1011" t="s">
        <v>1331</v>
      </c>
      <c r="Y4103" s="1011" t="s">
        <v>2235</v>
      </c>
      <c r="AA4103" s="1011" t="s">
        <v>2236</v>
      </c>
      <c r="AB4103" s="1011" t="s">
        <v>140</v>
      </c>
    </row>
    <row r="4104" spans="1:28" x14ac:dyDescent="0.25">
      <c r="A4104" s="1011">
        <v>44073278</v>
      </c>
      <c r="B4104" s="1011" t="s">
        <v>2109</v>
      </c>
      <c r="C4104" s="1011" t="s">
        <v>1326</v>
      </c>
      <c r="D4104" s="1011" t="s">
        <v>1</v>
      </c>
      <c r="E4104" s="1011" t="s">
        <v>135</v>
      </c>
      <c r="F4104" s="1011" t="s">
        <v>48</v>
      </c>
      <c r="G4104" s="1011" t="s">
        <v>48</v>
      </c>
      <c r="H4104" s="1011" t="s">
        <v>529</v>
      </c>
      <c r="I4104" s="1011" t="s">
        <v>2110</v>
      </c>
      <c r="J4104" s="1011" t="s">
        <v>1621</v>
      </c>
      <c r="K4104" s="1011" t="s">
        <v>1329</v>
      </c>
      <c r="L4104" s="1011" t="s">
        <v>47</v>
      </c>
      <c r="M4104" s="1011" t="s">
        <v>198</v>
      </c>
      <c r="N4104" s="1011">
        <v>9</v>
      </c>
      <c r="O4104" s="1011">
        <v>2</v>
      </c>
      <c r="P4104" s="1011">
        <v>112.08</v>
      </c>
      <c r="Q4104" s="1011">
        <v>880.24</v>
      </c>
      <c r="R4104" s="1011">
        <v>85.120000520000005</v>
      </c>
      <c r="S4104" s="1011">
        <v>16.468676460000001</v>
      </c>
      <c r="T4104" s="1011">
        <v>5.2E-7</v>
      </c>
      <c r="U4104" s="1011">
        <v>0</v>
      </c>
      <c r="V4104" s="1011">
        <v>85.12</v>
      </c>
      <c r="W4104" s="1011" t="s">
        <v>1622</v>
      </c>
      <c r="X4104" s="1011" t="s">
        <v>1331</v>
      </c>
      <c r="Y4104" s="1011" t="s">
        <v>1839</v>
      </c>
      <c r="AA4104" s="1011" t="s">
        <v>2111</v>
      </c>
      <c r="AB4104" s="1011" t="s">
        <v>140</v>
      </c>
    </row>
    <row r="4105" spans="1:28" x14ac:dyDescent="0.25">
      <c r="A4105" s="1011">
        <v>93921609</v>
      </c>
      <c r="B4105" s="1011" t="s">
        <v>2158</v>
      </c>
      <c r="C4105" s="1011" t="s">
        <v>1326</v>
      </c>
      <c r="D4105" s="1011" t="s">
        <v>1</v>
      </c>
      <c r="E4105" s="1011" t="s">
        <v>135</v>
      </c>
      <c r="F4105" s="1011" t="s">
        <v>14</v>
      </c>
      <c r="G4105" s="1011" t="s">
        <v>14</v>
      </c>
      <c r="H4105" s="1011" t="s">
        <v>89</v>
      </c>
      <c r="I4105" s="1011" t="s">
        <v>2159</v>
      </c>
      <c r="J4105" s="1011" t="s">
        <v>2160</v>
      </c>
      <c r="K4105" s="1011" t="s">
        <v>1329</v>
      </c>
      <c r="L4105" s="1011" t="s">
        <v>47</v>
      </c>
      <c r="M4105" s="1011" t="s">
        <v>198</v>
      </c>
      <c r="N4105" s="1011">
        <v>207</v>
      </c>
      <c r="O4105" s="1011">
        <v>114</v>
      </c>
      <c r="P4105" s="1011">
        <v>2288</v>
      </c>
      <c r="Q4105" s="1011">
        <v>6851.57</v>
      </c>
      <c r="R4105" s="1011">
        <v>1406.7100051699999</v>
      </c>
      <c r="S4105" s="1011">
        <v>1222.0638821800001</v>
      </c>
      <c r="T4105" s="1011">
        <v>5.1699999999999996E-6</v>
      </c>
      <c r="U4105" s="1011">
        <v>0</v>
      </c>
      <c r="V4105" s="1011">
        <v>1406.71</v>
      </c>
      <c r="W4105" s="1011" t="s">
        <v>2161</v>
      </c>
      <c r="X4105" s="1011" t="s">
        <v>1331</v>
      </c>
      <c r="Y4105" s="1011" t="s">
        <v>2162</v>
      </c>
      <c r="AA4105" s="1011" t="s">
        <v>2163</v>
      </c>
      <c r="AB4105" s="1011" t="s">
        <v>140</v>
      </c>
    </row>
    <row r="4106" spans="1:28" x14ac:dyDescent="0.25">
      <c r="A4106" s="1011">
        <v>24049512</v>
      </c>
      <c r="B4106" s="1011" t="s">
        <v>2030</v>
      </c>
      <c r="C4106" s="1011" t="s">
        <v>1326</v>
      </c>
      <c r="D4106" s="1011" t="s">
        <v>1</v>
      </c>
      <c r="E4106" s="1011" t="s">
        <v>135</v>
      </c>
      <c r="F4106" s="1011" t="s">
        <v>20</v>
      </c>
      <c r="G4106" s="1011" t="s">
        <v>20</v>
      </c>
      <c r="H4106" s="1011" t="s">
        <v>93</v>
      </c>
      <c r="I4106" s="1011" t="s">
        <v>2031</v>
      </c>
      <c r="J4106" s="1011" t="s">
        <v>1663</v>
      </c>
      <c r="K4106" s="1011" t="s">
        <v>1329</v>
      </c>
      <c r="L4106" s="1011" t="s">
        <v>47</v>
      </c>
      <c r="M4106" s="1011" t="s">
        <v>198</v>
      </c>
      <c r="N4106" s="1011">
        <v>155</v>
      </c>
      <c r="O4106" s="1011">
        <v>50</v>
      </c>
      <c r="P4106" s="1011">
        <v>1626.25</v>
      </c>
      <c r="Q4106" s="1011">
        <v>6190.73</v>
      </c>
      <c r="R4106" s="1011">
        <v>1085.23</v>
      </c>
      <c r="S4106" s="1011">
        <v>1108.21179379</v>
      </c>
      <c r="T4106" s="1011">
        <v>0</v>
      </c>
      <c r="U4106" s="1011">
        <v>0</v>
      </c>
      <c r="V4106" s="1011">
        <v>1085.23</v>
      </c>
      <c r="W4106" s="1011" t="s">
        <v>1664</v>
      </c>
      <c r="X4106" s="1011" t="s">
        <v>1331</v>
      </c>
      <c r="Y4106" s="1011" t="s">
        <v>2032</v>
      </c>
      <c r="AA4106" s="1011" t="s">
        <v>2033</v>
      </c>
      <c r="AB4106" s="1011" t="s">
        <v>140</v>
      </c>
    </row>
    <row r="4107" spans="1:28" x14ac:dyDescent="0.25">
      <c r="A4107" s="1011">
        <v>73766974</v>
      </c>
      <c r="B4107" s="1011" t="s">
        <v>2505</v>
      </c>
      <c r="C4107" s="1011" t="s">
        <v>1326</v>
      </c>
      <c r="D4107" s="1011" t="s">
        <v>1</v>
      </c>
      <c r="E4107" s="1011" t="s">
        <v>135</v>
      </c>
      <c r="F4107" s="1011" t="s">
        <v>34</v>
      </c>
      <c r="G4107" s="1011" t="s">
        <v>34</v>
      </c>
      <c r="H4107" s="1011" t="s">
        <v>95</v>
      </c>
      <c r="I4107" s="1011" t="s">
        <v>1327</v>
      </c>
      <c r="J4107" s="1011" t="s">
        <v>1328</v>
      </c>
      <c r="K4107" s="1011" t="s">
        <v>1329</v>
      </c>
      <c r="L4107" s="1011" t="s">
        <v>47</v>
      </c>
      <c r="M4107" s="1011" t="s">
        <v>198</v>
      </c>
      <c r="N4107" s="1011">
        <v>157</v>
      </c>
      <c r="O4107" s="1011">
        <v>88</v>
      </c>
      <c r="P4107" s="1011">
        <v>2149.9899999999998</v>
      </c>
      <c r="Q4107" s="1011">
        <v>8891.09</v>
      </c>
      <c r="R4107" s="1011">
        <v>-874.62924984999995</v>
      </c>
      <c r="S4107" s="1011">
        <v>2668.8932788500001</v>
      </c>
      <c r="T4107" s="1011">
        <v>0.88075015000000001</v>
      </c>
      <c r="U4107" s="1011">
        <v>0</v>
      </c>
      <c r="V4107" s="1011">
        <v>-875.51</v>
      </c>
      <c r="W4107" s="1011" t="s">
        <v>1330</v>
      </c>
      <c r="X4107" s="1011" t="s">
        <v>1331</v>
      </c>
      <c r="Y4107" s="1011" t="s">
        <v>2506</v>
      </c>
      <c r="AA4107" s="1011" t="s">
        <v>2507</v>
      </c>
      <c r="AB4107" s="1011" t="s">
        <v>140</v>
      </c>
    </row>
    <row r="4108" spans="1:28" x14ac:dyDescent="0.25">
      <c r="A4108" s="1011">
        <v>74072976</v>
      </c>
      <c r="B4108" s="1011" t="s">
        <v>2187</v>
      </c>
      <c r="C4108" s="1011" t="s">
        <v>1326</v>
      </c>
      <c r="D4108" s="1011" t="s">
        <v>1</v>
      </c>
      <c r="E4108" s="1011" t="s">
        <v>135</v>
      </c>
      <c r="F4108" s="1011" t="s">
        <v>34</v>
      </c>
      <c r="G4108" s="1011" t="s">
        <v>34</v>
      </c>
      <c r="H4108" s="1011" t="s">
        <v>104</v>
      </c>
      <c r="I4108" s="1011" t="s">
        <v>2188</v>
      </c>
      <c r="J4108" s="1011" t="s">
        <v>1328</v>
      </c>
      <c r="K4108" s="1011" t="s">
        <v>1329</v>
      </c>
      <c r="L4108" s="1011" t="s">
        <v>47</v>
      </c>
      <c r="M4108" s="1011" t="s">
        <v>198</v>
      </c>
      <c r="N4108" s="1011">
        <v>40</v>
      </c>
      <c r="O4108" s="1011">
        <v>29</v>
      </c>
      <c r="P4108" s="1011">
        <v>129.07</v>
      </c>
      <c r="Q4108" s="1011">
        <v>1190.58</v>
      </c>
      <c r="R4108" s="1011">
        <v>138.32</v>
      </c>
      <c r="S4108" s="1011">
        <v>155.01554542</v>
      </c>
      <c r="T4108" s="1011">
        <v>0</v>
      </c>
      <c r="U4108" s="1011">
        <v>0</v>
      </c>
      <c r="V4108" s="1011">
        <v>138.32</v>
      </c>
      <c r="W4108" s="1011" t="s">
        <v>1330</v>
      </c>
      <c r="X4108" s="1011" t="s">
        <v>1331</v>
      </c>
      <c r="Y4108" s="1011" t="s">
        <v>2189</v>
      </c>
      <c r="AA4108" s="1011" t="s">
        <v>2190</v>
      </c>
      <c r="AB4108" s="1011" t="s">
        <v>140</v>
      </c>
    </row>
    <row r="4109" spans="1:28" x14ac:dyDescent="0.25">
      <c r="A4109" s="1011">
        <v>74112996</v>
      </c>
      <c r="B4109" s="1011" t="s">
        <v>1714</v>
      </c>
      <c r="C4109" s="1011" t="s">
        <v>1326</v>
      </c>
      <c r="D4109" s="1011" t="s">
        <v>1</v>
      </c>
      <c r="E4109" s="1011" t="s">
        <v>135</v>
      </c>
      <c r="F4109" s="1011" t="s">
        <v>6</v>
      </c>
      <c r="G4109" s="1011" t="s">
        <v>6</v>
      </c>
      <c r="H4109" s="1011" t="s">
        <v>93</v>
      </c>
      <c r="I4109" s="1011" t="s">
        <v>1715</v>
      </c>
      <c r="J4109" s="1011" t="s">
        <v>1405</v>
      </c>
      <c r="K4109" s="1011" t="s">
        <v>1329</v>
      </c>
      <c r="L4109" s="1011" t="s">
        <v>47</v>
      </c>
      <c r="M4109" s="1011" t="s">
        <v>198</v>
      </c>
      <c r="N4109" s="1011">
        <v>334.83330000000001</v>
      </c>
      <c r="O4109" s="1011">
        <v>45.833300000000001</v>
      </c>
      <c r="P4109" s="1011">
        <v>3429.7</v>
      </c>
      <c r="Q4109" s="1011">
        <v>9706.65</v>
      </c>
      <c r="R4109" s="1011">
        <v>2243.1999999999998</v>
      </c>
      <c r="S4109" s="1011">
        <v>1269.2872276600001</v>
      </c>
      <c r="T4109" s="1011">
        <v>209</v>
      </c>
      <c r="U4109" s="1011">
        <v>0</v>
      </c>
      <c r="V4109" s="1011">
        <v>2243.1999999999998</v>
      </c>
      <c r="W4109" s="1011" t="s">
        <v>1406</v>
      </c>
      <c r="X4109" s="1011" t="s">
        <v>1331</v>
      </c>
      <c r="Y4109" s="1011" t="s">
        <v>1716</v>
      </c>
      <c r="AA4109" s="1011" t="s">
        <v>1717</v>
      </c>
      <c r="AB4109" s="1011" t="s">
        <v>140</v>
      </c>
    </row>
    <row r="4110" spans="1:28" x14ac:dyDescent="0.25">
      <c r="A4110" s="1011">
        <v>3756756</v>
      </c>
      <c r="B4110" s="1011" t="s">
        <v>2514</v>
      </c>
      <c r="C4110" s="1011" t="s">
        <v>1326</v>
      </c>
      <c r="D4110" s="1011" t="s">
        <v>113</v>
      </c>
      <c r="E4110" s="1011" t="s">
        <v>135</v>
      </c>
      <c r="F4110" s="1011" t="s">
        <v>267</v>
      </c>
      <c r="G4110" s="1011" t="s">
        <v>1687</v>
      </c>
      <c r="H4110" s="1011" t="s">
        <v>101</v>
      </c>
      <c r="I4110" s="1011" t="s">
        <v>2515</v>
      </c>
      <c r="J4110" s="1011" t="s">
        <v>2516</v>
      </c>
      <c r="K4110" s="1011" t="s">
        <v>1329</v>
      </c>
      <c r="L4110" s="1011" t="s">
        <v>47</v>
      </c>
      <c r="M4110" s="1011" t="s">
        <v>198</v>
      </c>
      <c r="N4110" s="1011">
        <v>3.6667000000000001</v>
      </c>
      <c r="O4110" s="1011">
        <v>3.6667000000000001</v>
      </c>
      <c r="P4110" s="1011">
        <v>142</v>
      </c>
      <c r="Q4110" s="1011">
        <v>244.8</v>
      </c>
      <c r="R4110" s="1011">
        <v>67.47</v>
      </c>
      <c r="S4110" s="1011">
        <v>51.186882079999997</v>
      </c>
      <c r="T4110" s="1011">
        <v>0</v>
      </c>
      <c r="U4110" s="1011">
        <v>0</v>
      </c>
      <c r="V4110" s="1011">
        <v>67.47</v>
      </c>
      <c r="W4110" s="1011" t="s">
        <v>2517</v>
      </c>
      <c r="X4110" s="1011" t="s">
        <v>1331</v>
      </c>
      <c r="Y4110" s="1011" t="s">
        <v>2518</v>
      </c>
      <c r="AA4110" s="1011" t="s">
        <v>2519</v>
      </c>
      <c r="AB4110" s="1011" t="s">
        <v>140</v>
      </c>
    </row>
    <row r="4111" spans="1:28" x14ac:dyDescent="0.25">
      <c r="A4111" s="1011">
        <v>93757912</v>
      </c>
      <c r="B4111" s="1011" t="s">
        <v>2332</v>
      </c>
      <c r="C4111" s="1011" t="s">
        <v>1326</v>
      </c>
      <c r="D4111" s="1011" t="s">
        <v>1</v>
      </c>
      <c r="E4111" s="1011" t="s">
        <v>135</v>
      </c>
      <c r="F4111" s="1011" t="s">
        <v>0</v>
      </c>
      <c r="G4111" s="1011" t="s">
        <v>0</v>
      </c>
      <c r="H4111" s="1011" t="s">
        <v>99</v>
      </c>
      <c r="I4111" s="1011" t="s">
        <v>1382</v>
      </c>
      <c r="J4111" s="1011" t="s">
        <v>1383</v>
      </c>
      <c r="K4111" s="1011" t="s">
        <v>1329</v>
      </c>
      <c r="L4111" s="1011" t="s">
        <v>47</v>
      </c>
      <c r="M4111" s="1011" t="s">
        <v>198</v>
      </c>
      <c r="N4111" s="1011">
        <v>432</v>
      </c>
      <c r="O4111" s="1011">
        <v>421</v>
      </c>
      <c r="P4111" s="1011">
        <v>11077.9</v>
      </c>
      <c r="Q4111" s="1011">
        <v>12162.37</v>
      </c>
      <c r="R4111" s="1011">
        <v>1103.29</v>
      </c>
      <c r="S4111" s="1011">
        <v>2410.8307777999999</v>
      </c>
      <c r="T4111" s="1011">
        <v>0</v>
      </c>
      <c r="U4111" s="1011">
        <v>0</v>
      </c>
      <c r="V4111" s="1011">
        <v>1103.29</v>
      </c>
      <c r="W4111" s="1011" t="s">
        <v>1384</v>
      </c>
      <c r="X4111" s="1011" t="s">
        <v>1331</v>
      </c>
      <c r="Y4111" s="1011" t="s">
        <v>2333</v>
      </c>
      <c r="AA4111" s="1011" t="s">
        <v>2334</v>
      </c>
      <c r="AB4111" s="1011" t="s">
        <v>140</v>
      </c>
    </row>
    <row r="4112" spans="1:28" x14ac:dyDescent="0.25">
      <c r="A4112" s="1011">
        <v>84105592</v>
      </c>
      <c r="B4112" s="1011" t="s">
        <v>2478</v>
      </c>
      <c r="C4112" s="1011" t="s">
        <v>1326</v>
      </c>
      <c r="D4112" s="1011" t="s">
        <v>1</v>
      </c>
      <c r="E4112" s="1011" t="s">
        <v>135</v>
      </c>
      <c r="F4112" s="1011" t="s">
        <v>11</v>
      </c>
      <c r="G4112" s="1011" t="s">
        <v>11</v>
      </c>
      <c r="H4112" s="1011" t="s">
        <v>105</v>
      </c>
      <c r="I4112" s="1011" t="s">
        <v>2479</v>
      </c>
      <c r="J4112" s="1011" t="s">
        <v>1360</v>
      </c>
      <c r="K4112" s="1011" t="s">
        <v>1329</v>
      </c>
      <c r="L4112" s="1011" t="s">
        <v>47</v>
      </c>
      <c r="M4112" s="1011" t="s">
        <v>198</v>
      </c>
      <c r="N4112" s="1011">
        <v>4</v>
      </c>
      <c r="O4112" s="1011">
        <v>1</v>
      </c>
      <c r="P4112" s="1011">
        <v>38</v>
      </c>
      <c r="Q4112" s="1011">
        <v>247.95</v>
      </c>
      <c r="R4112" s="1011">
        <v>14.98</v>
      </c>
      <c r="S4112" s="1011">
        <v>6.6930071299999998</v>
      </c>
      <c r="T4112" s="1011">
        <v>0</v>
      </c>
      <c r="U4112" s="1011">
        <v>0</v>
      </c>
      <c r="V4112" s="1011">
        <v>14.98</v>
      </c>
      <c r="W4112" s="1011" t="s">
        <v>1361</v>
      </c>
      <c r="X4112" s="1011" t="s">
        <v>1331</v>
      </c>
      <c r="Y4112" s="1011" t="s">
        <v>2480</v>
      </c>
      <c r="AA4112" s="1011" t="s">
        <v>2481</v>
      </c>
      <c r="AB4112" s="1011" t="s">
        <v>140</v>
      </c>
    </row>
    <row r="4113" spans="1:28" x14ac:dyDescent="0.25">
      <c r="A4113" s="1011">
        <v>54113899</v>
      </c>
      <c r="B4113" s="1011" t="s">
        <v>2317</v>
      </c>
      <c r="C4113" s="1011" t="s">
        <v>1326</v>
      </c>
      <c r="D4113" s="1011" t="s">
        <v>1</v>
      </c>
      <c r="E4113" s="1011" t="s">
        <v>135</v>
      </c>
      <c r="F4113" s="1011" t="s">
        <v>14</v>
      </c>
      <c r="G4113" s="1011" t="s">
        <v>14</v>
      </c>
      <c r="H4113" s="1011" t="s">
        <v>98</v>
      </c>
      <c r="I4113" s="1011" t="s">
        <v>2318</v>
      </c>
      <c r="J4113" s="1011" t="s">
        <v>2319</v>
      </c>
      <c r="K4113" s="1011" t="s">
        <v>1329</v>
      </c>
      <c r="L4113" s="1011" t="s">
        <v>47</v>
      </c>
      <c r="M4113" s="1011" t="s">
        <v>198</v>
      </c>
      <c r="N4113" s="1011">
        <v>172.75</v>
      </c>
      <c r="O4113" s="1011">
        <v>166.75</v>
      </c>
      <c r="P4113" s="1011">
        <v>5509.03</v>
      </c>
      <c r="Q4113" s="1011">
        <v>4509.29</v>
      </c>
      <c r="R4113" s="1011">
        <v>261.63</v>
      </c>
      <c r="S4113" s="1011">
        <v>1037.40538281</v>
      </c>
      <c r="T4113" s="1011">
        <v>0</v>
      </c>
      <c r="U4113" s="1011">
        <v>0</v>
      </c>
      <c r="V4113" s="1011">
        <v>261.63</v>
      </c>
      <c r="W4113" s="1011" t="s">
        <v>2320</v>
      </c>
      <c r="X4113" s="1011" t="s">
        <v>1331</v>
      </c>
      <c r="Y4113" s="1011" t="s">
        <v>2321</v>
      </c>
      <c r="AA4113" s="1011" t="s">
        <v>2322</v>
      </c>
      <c r="AB4113" s="1011" t="s">
        <v>140</v>
      </c>
    </row>
    <row r="4114" spans="1:28" x14ac:dyDescent="0.25">
      <c r="A4114" s="1011">
        <v>24008617</v>
      </c>
      <c r="B4114" s="1011" t="s">
        <v>2475</v>
      </c>
      <c r="C4114" s="1011" t="s">
        <v>1326</v>
      </c>
      <c r="D4114" s="1011" t="s">
        <v>1</v>
      </c>
      <c r="E4114" s="1011" t="s">
        <v>135</v>
      </c>
      <c r="F4114" s="1011" t="s">
        <v>34</v>
      </c>
      <c r="G4114" s="1011" t="s">
        <v>34</v>
      </c>
      <c r="H4114" s="1011" t="s">
        <v>89</v>
      </c>
      <c r="I4114" s="1011" t="s">
        <v>1688</v>
      </c>
      <c r="J4114" s="1011" t="s">
        <v>1416</v>
      </c>
      <c r="K4114" s="1011" t="s">
        <v>1329</v>
      </c>
      <c r="L4114" s="1011" t="s">
        <v>47</v>
      </c>
      <c r="M4114" s="1011" t="s">
        <v>198</v>
      </c>
      <c r="N4114" s="1011">
        <v>83</v>
      </c>
      <c r="O4114" s="1011">
        <v>82</v>
      </c>
      <c r="P4114" s="1011">
        <v>844.1</v>
      </c>
      <c r="Q4114" s="1011">
        <v>3064.96</v>
      </c>
      <c r="R4114" s="1011">
        <v>709.02000025999996</v>
      </c>
      <c r="S4114" s="1011">
        <v>470.31850071999997</v>
      </c>
      <c r="T4114" s="1011">
        <v>2.6E-7</v>
      </c>
      <c r="U4114" s="1011">
        <v>0</v>
      </c>
      <c r="V4114" s="1011">
        <v>709.02</v>
      </c>
      <c r="W4114" s="1011" t="s">
        <v>1397</v>
      </c>
      <c r="X4114" s="1011" t="s">
        <v>1331</v>
      </c>
      <c r="Y4114" s="1011" t="s">
        <v>2476</v>
      </c>
      <c r="AA4114" s="1011" t="s">
        <v>2477</v>
      </c>
      <c r="AB4114" s="1011" t="s">
        <v>140</v>
      </c>
    </row>
    <row r="4115" spans="1:28" x14ac:dyDescent="0.25">
      <c r="A4115" s="1011">
        <v>53752606</v>
      </c>
      <c r="B4115" s="1011" t="s">
        <v>2411</v>
      </c>
      <c r="C4115" s="1011" t="s">
        <v>1326</v>
      </c>
      <c r="D4115" s="1011" t="s">
        <v>1</v>
      </c>
      <c r="E4115" s="1011" t="s">
        <v>135</v>
      </c>
      <c r="F4115" s="1011" t="s">
        <v>11</v>
      </c>
      <c r="G4115" s="1011" t="s">
        <v>11</v>
      </c>
      <c r="H4115" s="1011" t="s">
        <v>102</v>
      </c>
      <c r="I4115" s="1011" t="s">
        <v>2412</v>
      </c>
      <c r="J4115" s="1011" t="s">
        <v>1663</v>
      </c>
      <c r="K4115" s="1011" t="s">
        <v>1329</v>
      </c>
      <c r="L4115" s="1011" t="s">
        <v>47</v>
      </c>
      <c r="M4115" s="1011" t="s">
        <v>198</v>
      </c>
      <c r="N4115" s="1011">
        <v>74</v>
      </c>
      <c r="O4115" s="1011">
        <v>74</v>
      </c>
      <c r="P4115" s="1011">
        <v>945.51</v>
      </c>
      <c r="Q4115" s="1011">
        <v>2494.1799999999998</v>
      </c>
      <c r="R4115" s="1011">
        <v>300.7</v>
      </c>
      <c r="S4115" s="1011">
        <v>1298.08977882</v>
      </c>
      <c r="T4115" s="1011">
        <v>0</v>
      </c>
      <c r="U4115" s="1011">
        <v>0</v>
      </c>
      <c r="V4115" s="1011">
        <v>300.7</v>
      </c>
      <c r="W4115" s="1011" t="s">
        <v>1664</v>
      </c>
      <c r="X4115" s="1011" t="s">
        <v>1331</v>
      </c>
      <c r="Y4115" s="1011" t="s">
        <v>2413</v>
      </c>
      <c r="AA4115" s="1011" t="s">
        <v>2414</v>
      </c>
      <c r="AB4115" s="1011" t="s">
        <v>140</v>
      </c>
    </row>
    <row r="4116" spans="1:28" x14ac:dyDescent="0.25">
      <c r="A4116" s="1011">
        <v>13991989</v>
      </c>
      <c r="B4116" s="1011" t="s">
        <v>1403</v>
      </c>
      <c r="C4116" s="1011" t="s">
        <v>1326</v>
      </c>
      <c r="D4116" s="1011" t="s">
        <v>1</v>
      </c>
      <c r="E4116" s="1011" t="s">
        <v>135</v>
      </c>
      <c r="F4116" s="1011" t="s">
        <v>34</v>
      </c>
      <c r="G4116" s="1011" t="s">
        <v>34</v>
      </c>
      <c r="H4116" s="1011" t="s">
        <v>101</v>
      </c>
      <c r="I4116" s="1011" t="s">
        <v>1404</v>
      </c>
      <c r="J4116" s="1011" t="s">
        <v>1405</v>
      </c>
      <c r="K4116" s="1011" t="s">
        <v>1329</v>
      </c>
      <c r="L4116" s="1011" t="s">
        <v>47</v>
      </c>
      <c r="M4116" s="1011" t="s">
        <v>198</v>
      </c>
      <c r="N4116" s="1011">
        <v>49.500100000000003</v>
      </c>
      <c r="O4116" s="1011">
        <v>44.500100000000003</v>
      </c>
      <c r="P4116" s="1011">
        <v>1953.64</v>
      </c>
      <c r="Q4116" s="1011">
        <v>1560.34</v>
      </c>
      <c r="R4116" s="1011">
        <v>119.75</v>
      </c>
      <c r="S4116" s="1011">
        <v>328.47869379000002</v>
      </c>
      <c r="T4116" s="1011">
        <v>0</v>
      </c>
      <c r="U4116" s="1011">
        <v>104.88</v>
      </c>
      <c r="V4116" s="1011">
        <v>224.63</v>
      </c>
      <c r="W4116" s="1011" t="s">
        <v>1406</v>
      </c>
      <c r="X4116" s="1011" t="s">
        <v>1331</v>
      </c>
      <c r="Y4116" s="1011" t="s">
        <v>1407</v>
      </c>
      <c r="AA4116" s="1011" t="s">
        <v>1408</v>
      </c>
      <c r="AB4116" s="1011" t="s">
        <v>140</v>
      </c>
    </row>
    <row r="4117" spans="1:28" x14ac:dyDescent="0.25">
      <c r="A4117" s="1011">
        <v>73754913</v>
      </c>
      <c r="B4117" s="1011" t="s">
        <v>1778</v>
      </c>
      <c r="C4117" s="1011" t="s">
        <v>1326</v>
      </c>
      <c r="D4117" s="1011" t="s">
        <v>1</v>
      </c>
      <c r="E4117" s="1011" t="s">
        <v>135</v>
      </c>
      <c r="F4117" s="1011" t="s">
        <v>0</v>
      </c>
      <c r="G4117" s="1011" t="s">
        <v>0</v>
      </c>
      <c r="H4117" s="1011" t="s">
        <v>94</v>
      </c>
      <c r="I4117" s="1011" t="s">
        <v>1779</v>
      </c>
      <c r="J4117" s="1011" t="s">
        <v>1780</v>
      </c>
      <c r="K4117" s="1011" t="s">
        <v>1329</v>
      </c>
      <c r="L4117" s="1011" t="s">
        <v>47</v>
      </c>
      <c r="M4117" s="1011" t="s">
        <v>198</v>
      </c>
      <c r="N4117" s="1011">
        <v>144</v>
      </c>
      <c r="O4117" s="1011">
        <v>117</v>
      </c>
      <c r="P4117" s="1011">
        <v>3117</v>
      </c>
      <c r="Q4117" s="1011">
        <v>3380.61</v>
      </c>
      <c r="R4117" s="1011">
        <v>1003.87</v>
      </c>
      <c r="S4117" s="1011">
        <v>406.85876421</v>
      </c>
      <c r="T4117" s="1011">
        <v>0</v>
      </c>
      <c r="U4117" s="1011">
        <v>0</v>
      </c>
      <c r="V4117" s="1011">
        <v>1003.87</v>
      </c>
      <c r="W4117" s="1011" t="s">
        <v>1781</v>
      </c>
      <c r="X4117" s="1011" t="s">
        <v>1331</v>
      </c>
      <c r="Y4117" s="1011" t="s">
        <v>1782</v>
      </c>
      <c r="AA4117" s="1011" t="s">
        <v>1783</v>
      </c>
      <c r="AB4117" s="1011" t="s">
        <v>140</v>
      </c>
    </row>
    <row r="4118" spans="1:28" x14ac:dyDescent="0.25">
      <c r="A4118" s="1011">
        <v>24229528</v>
      </c>
      <c r="B4118" s="1011" t="s">
        <v>1866</v>
      </c>
      <c r="C4118" s="1011" t="s">
        <v>1326</v>
      </c>
      <c r="D4118" s="1011" t="s">
        <v>1</v>
      </c>
      <c r="E4118" s="1011" t="s">
        <v>135</v>
      </c>
      <c r="F4118" s="1011" t="s">
        <v>20</v>
      </c>
      <c r="G4118" s="1011" t="s">
        <v>20</v>
      </c>
      <c r="H4118" s="1011" t="s">
        <v>88</v>
      </c>
      <c r="I4118" s="1011" t="s">
        <v>1867</v>
      </c>
      <c r="J4118" s="1011" t="s">
        <v>1868</v>
      </c>
      <c r="K4118" s="1011" t="s">
        <v>1329</v>
      </c>
      <c r="L4118" s="1011" t="s">
        <v>47</v>
      </c>
      <c r="M4118" s="1011" t="s">
        <v>198</v>
      </c>
      <c r="N4118" s="1011">
        <v>20</v>
      </c>
      <c r="O4118" s="1011">
        <v>20</v>
      </c>
      <c r="P4118" s="1011">
        <v>200</v>
      </c>
      <c r="Q4118" s="1011">
        <v>1223.07</v>
      </c>
      <c r="R4118" s="1011">
        <v>241.8</v>
      </c>
      <c r="S4118" s="1011">
        <v>130.1</v>
      </c>
      <c r="T4118" s="1011">
        <v>0</v>
      </c>
      <c r="U4118" s="1011">
        <v>0</v>
      </c>
      <c r="V4118" s="1011">
        <v>241.8</v>
      </c>
      <c r="W4118" s="1011" t="s">
        <v>1869</v>
      </c>
      <c r="X4118" s="1011" t="s">
        <v>1331</v>
      </c>
      <c r="Y4118" s="1011" t="s">
        <v>1870</v>
      </c>
      <c r="AA4118" s="1011" t="s">
        <v>1871</v>
      </c>
      <c r="AB4118" s="1011" t="s">
        <v>140</v>
      </c>
    </row>
    <row r="4119" spans="1:28" x14ac:dyDescent="0.25">
      <c r="A4119" s="1011">
        <v>83852160</v>
      </c>
      <c r="B4119" s="1011" t="s">
        <v>2498</v>
      </c>
      <c r="C4119" s="1011" t="s">
        <v>1326</v>
      </c>
      <c r="D4119" s="1011" t="s">
        <v>1</v>
      </c>
      <c r="E4119" s="1011" t="s">
        <v>135</v>
      </c>
      <c r="F4119" s="1011" t="s">
        <v>0</v>
      </c>
      <c r="G4119" s="1011" t="s">
        <v>0</v>
      </c>
      <c r="H4119" s="1011" t="s">
        <v>89</v>
      </c>
      <c r="I4119" s="1011" t="s">
        <v>1376</v>
      </c>
      <c r="J4119" s="1011" t="s">
        <v>1377</v>
      </c>
      <c r="K4119" s="1011" t="s">
        <v>1329</v>
      </c>
      <c r="L4119" s="1011" t="s">
        <v>47</v>
      </c>
      <c r="M4119" s="1011" t="s">
        <v>198</v>
      </c>
      <c r="N4119" s="1011">
        <v>25</v>
      </c>
      <c r="O4119" s="1011">
        <v>2</v>
      </c>
      <c r="P4119" s="1011">
        <v>264.69</v>
      </c>
      <c r="Q4119" s="1011">
        <v>773.32</v>
      </c>
      <c r="R4119" s="1011">
        <v>102.70212902999999</v>
      </c>
      <c r="S4119" s="1011">
        <v>51.422099490000001</v>
      </c>
      <c r="T4119" s="1011">
        <v>4.2129029999999998E-2</v>
      </c>
      <c r="U4119" s="1011">
        <v>0</v>
      </c>
      <c r="V4119" s="1011">
        <v>102.66</v>
      </c>
      <c r="W4119" s="1011" t="s">
        <v>1378</v>
      </c>
      <c r="X4119" s="1011" t="s">
        <v>1331</v>
      </c>
      <c r="Y4119" s="1011" t="s">
        <v>2499</v>
      </c>
      <c r="AA4119" s="1011" t="s">
        <v>2500</v>
      </c>
      <c r="AB4119" s="1011" t="s">
        <v>140</v>
      </c>
    </row>
    <row r="4120" spans="1:28" x14ac:dyDescent="0.25">
      <c r="A4120" s="1011">
        <v>3768215</v>
      </c>
      <c r="B4120" s="1011" t="s">
        <v>1801</v>
      </c>
      <c r="C4120" s="1011" t="s">
        <v>1326</v>
      </c>
      <c r="D4120" s="1011" t="s">
        <v>1</v>
      </c>
      <c r="E4120" s="1011" t="s">
        <v>135</v>
      </c>
      <c r="F4120" s="1011" t="s">
        <v>11</v>
      </c>
      <c r="G4120" s="1011" t="s">
        <v>11</v>
      </c>
      <c r="H4120" s="1011" t="s">
        <v>90</v>
      </c>
      <c r="I4120" s="1011" t="s">
        <v>1688</v>
      </c>
      <c r="J4120" s="1011" t="s">
        <v>1416</v>
      </c>
      <c r="K4120" s="1011" t="s">
        <v>1329</v>
      </c>
      <c r="L4120" s="1011" t="s">
        <v>47</v>
      </c>
      <c r="M4120" s="1011" t="s">
        <v>198</v>
      </c>
      <c r="N4120" s="1011">
        <v>132</v>
      </c>
      <c r="O4120" s="1011">
        <v>132</v>
      </c>
      <c r="P4120" s="1011">
        <v>3766</v>
      </c>
      <c r="Q4120" s="1011">
        <v>9924.65</v>
      </c>
      <c r="R4120" s="1011">
        <v>1903.21</v>
      </c>
      <c r="S4120" s="1011">
        <v>625.49940326000001</v>
      </c>
      <c r="T4120" s="1011">
        <v>0</v>
      </c>
      <c r="U4120" s="1011">
        <v>0</v>
      </c>
      <c r="V4120" s="1011">
        <v>1903.21</v>
      </c>
      <c r="W4120" s="1011" t="s">
        <v>1397</v>
      </c>
      <c r="X4120" s="1011" t="s">
        <v>1331</v>
      </c>
      <c r="Y4120" s="1011" t="s">
        <v>1802</v>
      </c>
      <c r="AA4120" s="1011" t="s">
        <v>1803</v>
      </c>
      <c r="AB4120" s="1011" t="s">
        <v>140</v>
      </c>
    </row>
    <row r="4121" spans="1:28" x14ac:dyDescent="0.25">
      <c r="A4121" s="1011">
        <v>14152664</v>
      </c>
      <c r="B4121" s="1011" t="s">
        <v>1815</v>
      </c>
      <c r="C4121" s="1011" t="s">
        <v>1326</v>
      </c>
      <c r="D4121" s="1011" t="s">
        <v>1</v>
      </c>
      <c r="E4121" s="1011" t="s">
        <v>135</v>
      </c>
      <c r="F4121" s="1011" t="s">
        <v>38</v>
      </c>
      <c r="G4121" s="1011" t="s">
        <v>38</v>
      </c>
      <c r="H4121" s="1011" t="s">
        <v>96</v>
      </c>
      <c r="I4121" s="1011" t="s">
        <v>1816</v>
      </c>
      <c r="J4121" s="1011" t="s">
        <v>1817</v>
      </c>
      <c r="K4121" s="1011" t="s">
        <v>1329</v>
      </c>
      <c r="L4121" s="1011" t="s">
        <v>47</v>
      </c>
      <c r="M4121" s="1011" t="s">
        <v>198</v>
      </c>
      <c r="N4121" s="1011">
        <v>23</v>
      </c>
      <c r="O4121" s="1011">
        <v>23</v>
      </c>
      <c r="P4121" s="1011">
        <v>139.44999999999999</v>
      </c>
      <c r="Q4121" s="1011">
        <v>840.45</v>
      </c>
      <c r="R4121" s="1011">
        <v>-104.32255304</v>
      </c>
      <c r="S4121" s="1011">
        <v>619.30117115999997</v>
      </c>
      <c r="T4121" s="1011">
        <v>-1.6325530399999999</v>
      </c>
      <c r="U4121" s="1011">
        <v>135.88</v>
      </c>
      <c r="V4121" s="1011">
        <v>33.19</v>
      </c>
      <c r="W4121" s="1011" t="s">
        <v>1818</v>
      </c>
      <c r="X4121" s="1011" t="s">
        <v>1331</v>
      </c>
      <c r="Y4121" s="1011" t="s">
        <v>1819</v>
      </c>
      <c r="AA4121" s="1011" t="s">
        <v>1820</v>
      </c>
      <c r="AB4121" s="1011" t="s">
        <v>140</v>
      </c>
    </row>
    <row r="4122" spans="1:28" x14ac:dyDescent="0.25">
      <c r="A4122" s="1011">
        <v>24106957</v>
      </c>
      <c r="B4122" s="1011" t="s">
        <v>1381</v>
      </c>
      <c r="C4122" s="1011" t="s">
        <v>1326</v>
      </c>
      <c r="D4122" s="1011" t="s">
        <v>1</v>
      </c>
      <c r="E4122" s="1011" t="s">
        <v>135</v>
      </c>
      <c r="F4122" s="1011" t="s">
        <v>15</v>
      </c>
      <c r="G4122" s="1011" t="s">
        <v>15</v>
      </c>
      <c r="H4122" s="1011" t="s">
        <v>89</v>
      </c>
      <c r="I4122" s="1011" t="s">
        <v>1382</v>
      </c>
      <c r="J4122" s="1011" t="s">
        <v>1383</v>
      </c>
      <c r="K4122" s="1011" t="s">
        <v>1329</v>
      </c>
      <c r="L4122" s="1011" t="s">
        <v>47</v>
      </c>
      <c r="M4122" s="1011" t="s">
        <v>198</v>
      </c>
      <c r="N4122" s="1011">
        <v>38</v>
      </c>
      <c r="O4122" s="1011">
        <v>35</v>
      </c>
      <c r="P4122" s="1011">
        <v>382</v>
      </c>
      <c r="Q4122" s="1011">
        <v>1296.3499999999999</v>
      </c>
      <c r="R4122" s="1011">
        <v>205.68008205999999</v>
      </c>
      <c r="S4122" s="1011">
        <v>249.89814177</v>
      </c>
      <c r="T4122" s="1011">
        <v>1.008206E-2</v>
      </c>
      <c r="U4122" s="1011">
        <v>0</v>
      </c>
      <c r="V4122" s="1011">
        <v>205.67</v>
      </c>
      <c r="W4122" s="1011" t="s">
        <v>1384</v>
      </c>
      <c r="X4122" s="1011" t="s">
        <v>1331</v>
      </c>
      <c r="Y4122" s="1011" t="s">
        <v>1385</v>
      </c>
      <c r="AA4122" s="1011" t="s">
        <v>1386</v>
      </c>
      <c r="AB4122" s="1011" t="s">
        <v>140</v>
      </c>
    </row>
    <row r="4123" spans="1:28" x14ac:dyDescent="0.25">
      <c r="A4123" s="1011">
        <v>93921609</v>
      </c>
      <c r="B4123" s="1011" t="s">
        <v>2158</v>
      </c>
      <c r="C4123" s="1011" t="s">
        <v>1326</v>
      </c>
      <c r="D4123" s="1011" t="s">
        <v>1</v>
      </c>
      <c r="E4123" s="1011" t="s">
        <v>135</v>
      </c>
      <c r="F4123" s="1011" t="s">
        <v>14</v>
      </c>
      <c r="G4123" s="1011" t="s">
        <v>14</v>
      </c>
      <c r="H4123" s="1011" t="s">
        <v>101</v>
      </c>
      <c r="I4123" s="1011" t="s">
        <v>2159</v>
      </c>
      <c r="J4123" s="1011" t="s">
        <v>2160</v>
      </c>
      <c r="K4123" s="1011" t="s">
        <v>1329</v>
      </c>
      <c r="L4123" s="1011" t="s">
        <v>47</v>
      </c>
      <c r="M4123" s="1011" t="s">
        <v>198</v>
      </c>
      <c r="N4123" s="1011">
        <v>72</v>
      </c>
      <c r="O4123" s="1011">
        <v>58</v>
      </c>
      <c r="P4123" s="1011">
        <v>2594.9299999999998</v>
      </c>
      <c r="Q4123" s="1011">
        <v>2997.24</v>
      </c>
      <c r="R4123" s="1011">
        <v>647.64</v>
      </c>
      <c r="S4123" s="1011">
        <v>613.58869333999996</v>
      </c>
      <c r="T4123" s="1011">
        <v>0</v>
      </c>
      <c r="U4123" s="1011">
        <v>0</v>
      </c>
      <c r="V4123" s="1011">
        <v>647.64</v>
      </c>
      <c r="W4123" s="1011" t="s">
        <v>2161</v>
      </c>
      <c r="X4123" s="1011" t="s">
        <v>1331</v>
      </c>
      <c r="Y4123" s="1011" t="s">
        <v>2162</v>
      </c>
      <c r="AA4123" s="1011" t="s">
        <v>2163</v>
      </c>
      <c r="AB4123" s="1011" t="s">
        <v>140</v>
      </c>
    </row>
    <row r="4124" spans="1:28" x14ac:dyDescent="0.25">
      <c r="A4124" s="1011">
        <v>14149348</v>
      </c>
      <c r="B4124" s="1011" t="s">
        <v>1467</v>
      </c>
      <c r="C4124" s="1011" t="s">
        <v>1326</v>
      </c>
      <c r="D4124" s="1011" t="s">
        <v>1</v>
      </c>
      <c r="E4124" s="1011" t="s">
        <v>135</v>
      </c>
      <c r="F4124" s="1011" t="s">
        <v>20</v>
      </c>
      <c r="G4124" s="1011" t="s">
        <v>20</v>
      </c>
      <c r="H4124" s="1011" t="s">
        <v>89</v>
      </c>
      <c r="I4124" s="1011" t="s">
        <v>2001</v>
      </c>
      <c r="J4124" s="1011" t="s">
        <v>1985</v>
      </c>
      <c r="K4124" s="1011" t="s">
        <v>1329</v>
      </c>
      <c r="L4124" s="1011" t="s">
        <v>47</v>
      </c>
      <c r="M4124" s="1011" t="s">
        <v>198</v>
      </c>
      <c r="N4124" s="1011">
        <v>32</v>
      </c>
      <c r="O4124" s="1011">
        <v>32</v>
      </c>
      <c r="P4124" s="1011">
        <v>320</v>
      </c>
      <c r="Q4124" s="1011">
        <v>1700.4</v>
      </c>
      <c r="R4124" s="1011">
        <v>839.46</v>
      </c>
      <c r="S4124" s="1011">
        <v>230.67071451000001</v>
      </c>
      <c r="T4124" s="1011">
        <v>0</v>
      </c>
      <c r="U4124" s="1011">
        <v>0</v>
      </c>
      <c r="V4124" s="1011">
        <v>839.46</v>
      </c>
      <c r="W4124" s="1011" t="s">
        <v>10</v>
      </c>
      <c r="X4124" s="1011" t="s">
        <v>1331</v>
      </c>
      <c r="Y4124" s="1011" t="s">
        <v>2497</v>
      </c>
      <c r="AA4124" s="1011" t="s">
        <v>1599</v>
      </c>
      <c r="AB4124" s="1011" t="s">
        <v>140</v>
      </c>
    </row>
    <row r="4125" spans="1:28" x14ac:dyDescent="0.25">
      <c r="A4125" s="1011">
        <v>54173505</v>
      </c>
      <c r="B4125" s="1011" t="s">
        <v>2164</v>
      </c>
      <c r="C4125" s="1011" t="s">
        <v>1326</v>
      </c>
      <c r="D4125" s="1011" t="s">
        <v>1</v>
      </c>
      <c r="E4125" s="1011" t="s">
        <v>135</v>
      </c>
      <c r="F4125" s="1011" t="s">
        <v>14</v>
      </c>
      <c r="G4125" s="1011" t="s">
        <v>14</v>
      </c>
      <c r="H4125" s="1011" t="s">
        <v>96</v>
      </c>
      <c r="I4125" s="1011" t="s">
        <v>2165</v>
      </c>
      <c r="J4125" s="1011" t="s">
        <v>1874</v>
      </c>
      <c r="K4125" s="1011" t="s">
        <v>1329</v>
      </c>
      <c r="L4125" s="1011" t="s">
        <v>47</v>
      </c>
      <c r="M4125" s="1011" t="s">
        <v>198</v>
      </c>
      <c r="N4125" s="1011">
        <v>24</v>
      </c>
      <c r="O4125" s="1011">
        <v>22</v>
      </c>
      <c r="P4125" s="1011">
        <v>186.66</v>
      </c>
      <c r="Q4125" s="1011">
        <v>888.55</v>
      </c>
      <c r="R4125" s="1011">
        <v>302.52</v>
      </c>
      <c r="S4125" s="1011">
        <v>60.37888538</v>
      </c>
      <c r="T4125" s="1011">
        <v>0</v>
      </c>
      <c r="U4125" s="1011">
        <v>0</v>
      </c>
      <c r="V4125" s="1011">
        <v>302.52</v>
      </c>
      <c r="W4125" s="1011" t="s">
        <v>1875</v>
      </c>
      <c r="X4125" s="1011" t="s">
        <v>1331</v>
      </c>
      <c r="Y4125" s="1011" t="s">
        <v>2166</v>
      </c>
      <c r="AA4125" s="1011" t="s">
        <v>2167</v>
      </c>
      <c r="AB4125" s="1011" t="s">
        <v>140</v>
      </c>
    </row>
    <row r="4126" spans="1:28" x14ac:dyDescent="0.25">
      <c r="A4126" s="1011">
        <v>43941970</v>
      </c>
      <c r="B4126" s="1011" t="s">
        <v>1789</v>
      </c>
      <c r="C4126" s="1011" t="s">
        <v>1326</v>
      </c>
      <c r="D4126" s="1011" t="s">
        <v>1</v>
      </c>
      <c r="E4126" s="1011" t="s">
        <v>135</v>
      </c>
      <c r="F4126" s="1011" t="s">
        <v>38</v>
      </c>
      <c r="G4126" s="1011" t="s">
        <v>38</v>
      </c>
      <c r="H4126" s="1011" t="s">
        <v>529</v>
      </c>
      <c r="I4126" s="1011" t="s">
        <v>1579</v>
      </c>
      <c r="J4126" s="1011" t="s">
        <v>1396</v>
      </c>
      <c r="K4126" s="1011" t="s">
        <v>1329</v>
      </c>
      <c r="L4126" s="1011" t="s">
        <v>47</v>
      </c>
      <c r="M4126" s="1011" t="s">
        <v>198</v>
      </c>
      <c r="N4126" s="1011">
        <v>74</v>
      </c>
      <c r="O4126" s="1011">
        <v>0</v>
      </c>
      <c r="P4126" s="1011">
        <v>5651.11</v>
      </c>
      <c r="Q4126" s="1011">
        <v>36872.18</v>
      </c>
      <c r="R4126" s="1011">
        <v>677.28</v>
      </c>
      <c r="S4126" s="1011">
        <v>582.60430465000002</v>
      </c>
      <c r="T4126" s="1011">
        <v>0</v>
      </c>
      <c r="U4126" s="1011">
        <v>0</v>
      </c>
      <c r="V4126" s="1011">
        <v>677.28</v>
      </c>
      <c r="W4126" s="1011" t="s">
        <v>1397</v>
      </c>
      <c r="X4126" s="1011" t="s">
        <v>1331</v>
      </c>
      <c r="Y4126" s="1011" t="s">
        <v>1790</v>
      </c>
      <c r="AA4126" s="1011" t="s">
        <v>1791</v>
      </c>
      <c r="AB4126" s="1011" t="s">
        <v>140</v>
      </c>
    </row>
    <row r="4127" spans="1:28" x14ac:dyDescent="0.25">
      <c r="A4127" s="1011">
        <v>24082927</v>
      </c>
      <c r="B4127" s="1011" t="s">
        <v>2118</v>
      </c>
      <c r="C4127" s="1011" t="s">
        <v>1326</v>
      </c>
      <c r="D4127" s="1011" t="s">
        <v>1</v>
      </c>
      <c r="E4127" s="1011" t="s">
        <v>135</v>
      </c>
      <c r="F4127" s="1011" t="s">
        <v>20</v>
      </c>
      <c r="G4127" s="1011" t="s">
        <v>20</v>
      </c>
      <c r="H4127" s="1011" t="s">
        <v>99</v>
      </c>
      <c r="I4127" s="1011" t="s">
        <v>2119</v>
      </c>
      <c r="J4127" s="1011" t="s">
        <v>1565</v>
      </c>
      <c r="K4127" s="1011" t="s">
        <v>1329</v>
      </c>
      <c r="L4127" s="1011" t="s">
        <v>47</v>
      </c>
      <c r="M4127" s="1011" t="s">
        <v>198</v>
      </c>
      <c r="N4127" s="1011">
        <v>1</v>
      </c>
      <c r="O4127" s="1011">
        <v>1</v>
      </c>
      <c r="P4127" s="1011">
        <v>30</v>
      </c>
      <c r="Q4127" s="1011">
        <v>40.14</v>
      </c>
      <c r="R4127" s="1011">
        <v>3.34</v>
      </c>
      <c r="S4127" s="1011">
        <v>7.72831812</v>
      </c>
      <c r="T4127" s="1011">
        <v>0</v>
      </c>
      <c r="U4127" s="1011">
        <v>0</v>
      </c>
      <c r="V4127" s="1011">
        <v>3.34</v>
      </c>
      <c r="W4127" s="1011" t="s">
        <v>65</v>
      </c>
      <c r="X4127" s="1011" t="s">
        <v>1331</v>
      </c>
      <c r="Y4127" s="1011" t="s">
        <v>2120</v>
      </c>
      <c r="AA4127" s="1011" t="s">
        <v>2121</v>
      </c>
      <c r="AB4127" s="1011" t="s">
        <v>140</v>
      </c>
    </row>
    <row r="4128" spans="1:28" x14ac:dyDescent="0.25">
      <c r="A4128" s="1011">
        <v>93757037</v>
      </c>
      <c r="B4128" s="1011" t="s">
        <v>2273</v>
      </c>
      <c r="C4128" s="1011" t="s">
        <v>1326</v>
      </c>
      <c r="D4128" s="1011" t="s">
        <v>1</v>
      </c>
      <c r="E4128" s="1011" t="s">
        <v>135</v>
      </c>
      <c r="F4128" s="1011" t="s">
        <v>0</v>
      </c>
      <c r="G4128" s="1011" t="s">
        <v>0</v>
      </c>
      <c r="H4128" s="1011" t="s">
        <v>93</v>
      </c>
      <c r="I4128" s="1011" t="s">
        <v>2060</v>
      </c>
      <c r="J4128" s="1011" t="s">
        <v>2061</v>
      </c>
      <c r="K4128" s="1011" t="s">
        <v>1329</v>
      </c>
      <c r="L4128" s="1011" t="s">
        <v>47</v>
      </c>
      <c r="M4128" s="1011" t="s">
        <v>198</v>
      </c>
      <c r="N4128" s="1011">
        <v>16</v>
      </c>
      <c r="O4128" s="1011">
        <v>16</v>
      </c>
      <c r="P4128" s="1011">
        <v>196.95</v>
      </c>
      <c r="Q4128" s="1011">
        <v>452.43</v>
      </c>
      <c r="R4128" s="1011">
        <v>34.76</v>
      </c>
      <c r="S4128" s="1011">
        <v>157.42264012999999</v>
      </c>
      <c r="T4128" s="1011">
        <v>0</v>
      </c>
      <c r="U4128" s="1011">
        <v>0</v>
      </c>
      <c r="V4128" s="1011">
        <v>34.76</v>
      </c>
      <c r="W4128" s="1011" t="s">
        <v>2062</v>
      </c>
      <c r="X4128" s="1011" t="s">
        <v>1331</v>
      </c>
      <c r="Y4128" s="1011" t="s">
        <v>2274</v>
      </c>
      <c r="AA4128" s="1011" t="s">
        <v>2275</v>
      </c>
      <c r="AB4128" s="1011" t="s">
        <v>140</v>
      </c>
    </row>
    <row r="4129" spans="1:28" x14ac:dyDescent="0.25">
      <c r="A4129" s="1011">
        <v>14044937</v>
      </c>
      <c r="B4129" s="1011" t="s">
        <v>1582</v>
      </c>
      <c r="C4129" s="1011" t="s">
        <v>1326</v>
      </c>
      <c r="D4129" s="1011" t="s">
        <v>1</v>
      </c>
      <c r="E4129" s="1011" t="s">
        <v>135</v>
      </c>
      <c r="F4129" s="1011" t="s">
        <v>11</v>
      </c>
      <c r="G4129" s="1011" t="s">
        <v>11</v>
      </c>
      <c r="H4129" s="1011" t="s">
        <v>92</v>
      </c>
      <c r="I4129" s="1011" t="s">
        <v>1583</v>
      </c>
      <c r="J4129" s="1011" t="s">
        <v>1354</v>
      </c>
      <c r="K4129" s="1011" t="s">
        <v>1329</v>
      </c>
      <c r="L4129" s="1011" t="s">
        <v>47</v>
      </c>
      <c r="M4129" s="1011" t="s">
        <v>198</v>
      </c>
      <c r="N4129" s="1011">
        <v>136</v>
      </c>
      <c r="O4129" s="1011">
        <v>136</v>
      </c>
      <c r="P4129" s="1011">
        <v>3819.53</v>
      </c>
      <c r="Q4129" s="1011">
        <v>8388.67</v>
      </c>
      <c r="R4129" s="1011">
        <v>1431.47</v>
      </c>
      <c r="S4129" s="1011">
        <v>3358.1349248500001</v>
      </c>
      <c r="T4129" s="1011">
        <v>0</v>
      </c>
      <c r="U4129" s="1011">
        <v>0</v>
      </c>
      <c r="V4129" s="1011">
        <v>1431.47</v>
      </c>
      <c r="W4129" s="1011" t="s">
        <v>1355</v>
      </c>
      <c r="X4129" s="1011" t="s">
        <v>1331</v>
      </c>
      <c r="Y4129" s="1011" t="s">
        <v>1584</v>
      </c>
      <c r="AA4129" s="1011" t="s">
        <v>1585</v>
      </c>
      <c r="AB4129" s="1011" t="s">
        <v>140</v>
      </c>
    </row>
    <row r="4130" spans="1:28" x14ac:dyDescent="0.25">
      <c r="A4130" s="1011">
        <v>84127497</v>
      </c>
      <c r="B4130" s="1011" t="s">
        <v>1610</v>
      </c>
      <c r="C4130" s="1011" t="s">
        <v>1326</v>
      </c>
      <c r="D4130" s="1011" t="s">
        <v>1</v>
      </c>
      <c r="E4130" s="1011" t="s">
        <v>135</v>
      </c>
      <c r="F4130" s="1011" t="s">
        <v>0</v>
      </c>
      <c r="G4130" s="1011" t="s">
        <v>0</v>
      </c>
      <c r="H4130" s="1011" t="s">
        <v>86</v>
      </c>
      <c r="I4130" s="1011" t="s">
        <v>1611</v>
      </c>
      <c r="J4130" s="1011" t="s">
        <v>1612</v>
      </c>
      <c r="K4130" s="1011" t="s">
        <v>1329</v>
      </c>
      <c r="L4130" s="1011" t="s">
        <v>47</v>
      </c>
      <c r="M4130" s="1011" t="s">
        <v>198</v>
      </c>
      <c r="N4130" s="1011">
        <v>29</v>
      </c>
      <c r="O4130" s="1011">
        <v>1</v>
      </c>
      <c r="P4130" s="1011">
        <v>688</v>
      </c>
      <c r="Q4130" s="1011">
        <v>972.18</v>
      </c>
      <c r="R4130" s="1011">
        <v>78.459999999999994</v>
      </c>
      <c r="S4130" s="1011">
        <v>172.32</v>
      </c>
      <c r="T4130" s="1011">
        <v>0</v>
      </c>
      <c r="U4130" s="1011">
        <v>0</v>
      </c>
      <c r="V4130" s="1011">
        <v>78.459999999999994</v>
      </c>
      <c r="W4130" s="1011" t="s">
        <v>1613</v>
      </c>
      <c r="X4130" s="1011" t="s">
        <v>1331</v>
      </c>
      <c r="Y4130" s="1011" t="s">
        <v>1614</v>
      </c>
      <c r="AA4130" s="1011" t="s">
        <v>1615</v>
      </c>
      <c r="AB4130" s="1011" t="s">
        <v>140</v>
      </c>
    </row>
    <row r="4131" spans="1:28" x14ac:dyDescent="0.25">
      <c r="A4131" s="1011">
        <v>24008617</v>
      </c>
      <c r="B4131" s="1011" t="s">
        <v>2475</v>
      </c>
      <c r="C4131" s="1011" t="s">
        <v>1326</v>
      </c>
      <c r="D4131" s="1011" t="s">
        <v>1</v>
      </c>
      <c r="E4131" s="1011" t="s">
        <v>135</v>
      </c>
      <c r="F4131" s="1011" t="s">
        <v>34</v>
      </c>
      <c r="G4131" s="1011" t="s">
        <v>34</v>
      </c>
      <c r="H4131" s="1011" t="s">
        <v>86</v>
      </c>
      <c r="I4131" s="1011" t="s">
        <v>1688</v>
      </c>
      <c r="J4131" s="1011" t="s">
        <v>1416</v>
      </c>
      <c r="K4131" s="1011" t="s">
        <v>1329</v>
      </c>
      <c r="L4131" s="1011" t="s">
        <v>47</v>
      </c>
      <c r="M4131" s="1011" t="s">
        <v>198</v>
      </c>
      <c r="N4131" s="1011">
        <v>17</v>
      </c>
      <c r="O4131" s="1011">
        <v>0</v>
      </c>
      <c r="P4131" s="1011">
        <v>408</v>
      </c>
      <c r="Q4131" s="1011">
        <v>804.4</v>
      </c>
      <c r="R4131" s="1011">
        <v>117.61</v>
      </c>
      <c r="S4131" s="1011">
        <v>98.76</v>
      </c>
      <c r="T4131" s="1011">
        <v>0</v>
      </c>
      <c r="U4131" s="1011">
        <v>0</v>
      </c>
      <c r="V4131" s="1011">
        <v>117.61</v>
      </c>
      <c r="W4131" s="1011" t="s">
        <v>1397</v>
      </c>
      <c r="X4131" s="1011" t="s">
        <v>1331</v>
      </c>
      <c r="Y4131" s="1011" t="s">
        <v>2476</v>
      </c>
      <c r="AA4131" s="1011" t="s">
        <v>2477</v>
      </c>
      <c r="AB4131" s="1011" t="s">
        <v>140</v>
      </c>
    </row>
    <row r="4132" spans="1:28" x14ac:dyDescent="0.25">
      <c r="A4132" s="1011">
        <v>63757363</v>
      </c>
      <c r="B4132" s="1011" t="s">
        <v>1387</v>
      </c>
      <c r="C4132" s="1011" t="s">
        <v>1326</v>
      </c>
      <c r="D4132" s="1011" t="s">
        <v>1</v>
      </c>
      <c r="E4132" s="1011" t="s">
        <v>135</v>
      </c>
      <c r="F4132" s="1011" t="s">
        <v>0</v>
      </c>
      <c r="G4132" s="1011" t="s">
        <v>0</v>
      </c>
      <c r="H4132" s="1011" t="s">
        <v>88</v>
      </c>
      <c r="I4132" s="1011" t="s">
        <v>1388</v>
      </c>
      <c r="J4132" s="1011" t="s">
        <v>1389</v>
      </c>
      <c r="K4132" s="1011" t="s">
        <v>1329</v>
      </c>
      <c r="L4132" s="1011" t="s">
        <v>47</v>
      </c>
      <c r="M4132" s="1011" t="s">
        <v>198</v>
      </c>
      <c r="N4132" s="1011">
        <v>32</v>
      </c>
      <c r="O4132" s="1011">
        <v>28</v>
      </c>
      <c r="P4132" s="1011">
        <v>485</v>
      </c>
      <c r="Q4132" s="1011">
        <v>2756.43</v>
      </c>
      <c r="R4132" s="1011">
        <v>196.64</v>
      </c>
      <c r="S4132" s="1011">
        <v>162.01368284</v>
      </c>
      <c r="T4132" s="1011">
        <v>0</v>
      </c>
      <c r="U4132" s="1011">
        <v>0</v>
      </c>
      <c r="V4132" s="1011">
        <v>196.64</v>
      </c>
      <c r="W4132" s="1011" t="s">
        <v>1390</v>
      </c>
      <c r="X4132" s="1011" t="s">
        <v>1331</v>
      </c>
      <c r="Y4132" s="1011" t="s">
        <v>1391</v>
      </c>
      <c r="AA4132" s="1011" t="s">
        <v>1392</v>
      </c>
      <c r="AB4132" s="1011" t="s">
        <v>140</v>
      </c>
    </row>
    <row r="4133" spans="1:28" x14ac:dyDescent="0.25">
      <c r="A4133" s="1011">
        <v>4138046</v>
      </c>
      <c r="B4133" s="1011" t="s">
        <v>1830</v>
      </c>
      <c r="C4133" s="1011" t="s">
        <v>1326</v>
      </c>
      <c r="D4133" s="1011" t="s">
        <v>1</v>
      </c>
      <c r="E4133" s="1011" t="s">
        <v>135</v>
      </c>
      <c r="F4133" s="1011" t="s">
        <v>34</v>
      </c>
      <c r="G4133" s="1011" t="s">
        <v>34</v>
      </c>
      <c r="H4133" s="1011" t="s">
        <v>102</v>
      </c>
      <c r="I4133" s="1011" t="s">
        <v>1831</v>
      </c>
      <c r="J4133" s="1011" t="s">
        <v>1463</v>
      </c>
      <c r="K4133" s="1011" t="s">
        <v>1329</v>
      </c>
      <c r="L4133" s="1011" t="s">
        <v>47</v>
      </c>
      <c r="M4133" s="1011" t="s">
        <v>198</v>
      </c>
      <c r="N4133" s="1011">
        <v>44</v>
      </c>
      <c r="O4133" s="1011">
        <v>40</v>
      </c>
      <c r="P4133" s="1011">
        <v>524.5</v>
      </c>
      <c r="Q4133" s="1011">
        <v>1107.81</v>
      </c>
      <c r="R4133" s="1011">
        <v>259.10000000000002</v>
      </c>
      <c r="S4133" s="1011">
        <v>379.9069154</v>
      </c>
      <c r="T4133" s="1011">
        <v>0</v>
      </c>
      <c r="U4133" s="1011">
        <v>0</v>
      </c>
      <c r="V4133" s="1011">
        <v>259.10000000000002</v>
      </c>
      <c r="W4133" s="1011" t="s">
        <v>1464</v>
      </c>
      <c r="X4133" s="1011" t="s">
        <v>1331</v>
      </c>
      <c r="Y4133" s="1011" t="s">
        <v>1832</v>
      </c>
      <c r="AA4133" s="1011" t="s">
        <v>1833</v>
      </c>
      <c r="AB4133" s="1011" t="s">
        <v>140</v>
      </c>
    </row>
    <row r="4134" spans="1:28" x14ac:dyDescent="0.25">
      <c r="A4134" s="1011">
        <v>53752606</v>
      </c>
      <c r="B4134" s="1011" t="s">
        <v>2411</v>
      </c>
      <c r="C4134" s="1011" t="s">
        <v>1326</v>
      </c>
      <c r="D4134" s="1011" t="s">
        <v>1</v>
      </c>
      <c r="E4134" s="1011" t="s">
        <v>135</v>
      </c>
      <c r="F4134" s="1011" t="s">
        <v>11</v>
      </c>
      <c r="G4134" s="1011" t="s">
        <v>11</v>
      </c>
      <c r="H4134" s="1011" t="s">
        <v>529</v>
      </c>
      <c r="I4134" s="1011" t="s">
        <v>2412</v>
      </c>
      <c r="J4134" s="1011" t="s">
        <v>1663</v>
      </c>
      <c r="K4134" s="1011" t="s">
        <v>1329</v>
      </c>
      <c r="L4134" s="1011" t="s">
        <v>47</v>
      </c>
      <c r="M4134" s="1011" t="s">
        <v>198</v>
      </c>
      <c r="N4134" s="1011">
        <v>2</v>
      </c>
      <c r="O4134" s="1011">
        <v>2</v>
      </c>
      <c r="P4134" s="1011">
        <v>30.59</v>
      </c>
      <c r="Q4134" s="1011">
        <v>367.69</v>
      </c>
      <c r="R4134" s="1011">
        <v>-3.39</v>
      </c>
      <c r="S4134" s="1011">
        <v>24.472000000000001</v>
      </c>
      <c r="T4134" s="1011">
        <v>0</v>
      </c>
      <c r="U4134" s="1011">
        <v>0</v>
      </c>
      <c r="V4134" s="1011">
        <v>-3.39</v>
      </c>
      <c r="W4134" s="1011" t="s">
        <v>1664</v>
      </c>
      <c r="X4134" s="1011" t="s">
        <v>1331</v>
      </c>
      <c r="Y4134" s="1011" t="s">
        <v>2413</v>
      </c>
      <c r="AA4134" s="1011" t="s">
        <v>2414</v>
      </c>
      <c r="AB4134" s="1011" t="s">
        <v>140</v>
      </c>
    </row>
    <row r="4135" spans="1:28" x14ac:dyDescent="0.25">
      <c r="A4135" s="1011">
        <v>4140778</v>
      </c>
      <c r="B4135" s="1011" t="s">
        <v>2052</v>
      </c>
      <c r="C4135" s="1011" t="s">
        <v>1326</v>
      </c>
      <c r="D4135" s="1011" t="s">
        <v>1</v>
      </c>
      <c r="E4135" s="1011" t="s">
        <v>135</v>
      </c>
      <c r="F4135" s="1011" t="s">
        <v>0</v>
      </c>
      <c r="G4135" s="1011" t="s">
        <v>0</v>
      </c>
      <c r="H4135" s="1011" t="s">
        <v>90</v>
      </c>
      <c r="I4135" s="1011" t="s">
        <v>2053</v>
      </c>
      <c r="J4135" s="1011" t="s">
        <v>1550</v>
      </c>
      <c r="K4135" s="1011" t="s">
        <v>1329</v>
      </c>
      <c r="L4135" s="1011" t="s">
        <v>47</v>
      </c>
      <c r="M4135" s="1011" t="s">
        <v>198</v>
      </c>
      <c r="N4135" s="1011">
        <v>134</v>
      </c>
      <c r="O4135" s="1011">
        <v>105</v>
      </c>
      <c r="P4135" s="1011">
        <v>5372.05</v>
      </c>
      <c r="Q4135" s="1011">
        <v>8600.59</v>
      </c>
      <c r="R4135" s="1011">
        <v>536.77</v>
      </c>
      <c r="S4135" s="1011">
        <v>539.92959174999999</v>
      </c>
      <c r="T4135" s="1011">
        <v>0</v>
      </c>
      <c r="U4135" s="1011">
        <v>0</v>
      </c>
      <c r="V4135" s="1011">
        <v>536.77</v>
      </c>
      <c r="W4135" s="1011" t="s">
        <v>1361</v>
      </c>
      <c r="X4135" s="1011" t="s">
        <v>1331</v>
      </c>
      <c r="Y4135" s="1011" t="s">
        <v>2054</v>
      </c>
      <c r="AA4135" s="1011" t="s">
        <v>2055</v>
      </c>
      <c r="AB4135" s="1011" t="s">
        <v>140</v>
      </c>
    </row>
    <row r="4136" spans="1:28" x14ac:dyDescent="0.25">
      <c r="A4136" s="1011">
        <v>14155451</v>
      </c>
      <c r="B4136" s="1011" t="s">
        <v>1928</v>
      </c>
      <c r="C4136" s="1011" t="s">
        <v>1326</v>
      </c>
      <c r="D4136" s="1011" t="s">
        <v>1</v>
      </c>
      <c r="E4136" s="1011" t="s">
        <v>135</v>
      </c>
      <c r="F4136" s="1011" t="s">
        <v>0</v>
      </c>
      <c r="G4136" s="1011" t="s">
        <v>0</v>
      </c>
      <c r="H4136" s="1011" t="s">
        <v>95</v>
      </c>
      <c r="I4136" s="1011" t="s">
        <v>1929</v>
      </c>
      <c r="J4136" s="1011" t="s">
        <v>1904</v>
      </c>
      <c r="K4136" s="1011" t="s">
        <v>1329</v>
      </c>
      <c r="L4136" s="1011" t="s">
        <v>47</v>
      </c>
      <c r="M4136" s="1011" t="s">
        <v>198</v>
      </c>
      <c r="N4136" s="1011">
        <v>79.466700000000003</v>
      </c>
      <c r="O4136" s="1011">
        <v>38.466700000000003</v>
      </c>
      <c r="P4136" s="1011">
        <v>1053.8</v>
      </c>
      <c r="Q4136" s="1011">
        <v>4256.91</v>
      </c>
      <c r="R4136" s="1011">
        <v>-305.39943866999999</v>
      </c>
      <c r="S4136" s="1011">
        <v>1451.62322165</v>
      </c>
      <c r="T4136" s="1011">
        <v>-0.41943867000000001</v>
      </c>
      <c r="U4136" s="1011">
        <v>0</v>
      </c>
      <c r="V4136" s="1011">
        <v>-304.98</v>
      </c>
      <c r="W4136" s="1011" t="s">
        <v>1905</v>
      </c>
      <c r="X4136" s="1011" t="s">
        <v>1331</v>
      </c>
      <c r="Y4136" s="1011" t="s">
        <v>1930</v>
      </c>
      <c r="AA4136" s="1011" t="s">
        <v>1931</v>
      </c>
      <c r="AB4136" s="1011" t="s">
        <v>140</v>
      </c>
    </row>
    <row r="4137" spans="1:28" x14ac:dyDescent="0.25">
      <c r="A4137" s="1011">
        <v>54239215</v>
      </c>
      <c r="B4137" s="1011" t="s">
        <v>2530</v>
      </c>
      <c r="C4137" s="1011" t="s">
        <v>1326</v>
      </c>
      <c r="D4137" s="1011" t="s">
        <v>1</v>
      </c>
      <c r="E4137" s="1011" t="s">
        <v>135</v>
      </c>
      <c r="F4137" s="1011" t="s">
        <v>38</v>
      </c>
      <c r="G4137" s="1011" t="s">
        <v>38</v>
      </c>
      <c r="H4137" s="1011" t="s">
        <v>96</v>
      </c>
      <c r="I4137" s="1011" t="s">
        <v>2531</v>
      </c>
      <c r="J4137" s="1011" t="s">
        <v>1669</v>
      </c>
      <c r="K4137" s="1011" t="s">
        <v>1329</v>
      </c>
      <c r="L4137" s="1011" t="s">
        <v>47</v>
      </c>
      <c r="M4137" s="1011" t="s">
        <v>198</v>
      </c>
      <c r="N4137" s="1011">
        <v>384.16680000000002</v>
      </c>
      <c r="O4137" s="1011">
        <v>113.16679999999999</v>
      </c>
      <c r="P4137" s="1011">
        <v>7281.8</v>
      </c>
      <c r="Q4137" s="1011">
        <v>26434.76</v>
      </c>
      <c r="R4137" s="1011">
        <v>2506.7399999999998</v>
      </c>
      <c r="S4137" s="1011">
        <v>376.03674867000001</v>
      </c>
      <c r="T4137" s="1011">
        <v>0</v>
      </c>
      <c r="U4137" s="1011">
        <v>0</v>
      </c>
      <c r="V4137" s="1011">
        <v>2506.7399999999998</v>
      </c>
      <c r="W4137" s="1011" t="s">
        <v>1670</v>
      </c>
      <c r="X4137" s="1011" t="s">
        <v>1331</v>
      </c>
      <c r="Y4137" s="1011" t="s">
        <v>2532</v>
      </c>
      <c r="Z4137" s="1011" t="s">
        <v>2533</v>
      </c>
      <c r="AA4137" s="1011" t="s">
        <v>1992</v>
      </c>
      <c r="AB4137" s="1011" t="s">
        <v>140</v>
      </c>
    </row>
    <row r="4138" spans="1:28" x14ac:dyDescent="0.25">
      <c r="A4138" s="1011">
        <v>83764498</v>
      </c>
      <c r="B4138" s="1011" t="s">
        <v>1572</v>
      </c>
      <c r="C4138" s="1011" t="s">
        <v>1326</v>
      </c>
      <c r="D4138" s="1011" t="s">
        <v>1</v>
      </c>
      <c r="E4138" s="1011" t="s">
        <v>135</v>
      </c>
      <c r="F4138" s="1011" t="s">
        <v>34</v>
      </c>
      <c r="G4138" s="1011" t="s">
        <v>34</v>
      </c>
      <c r="H4138" s="1011" t="s">
        <v>90</v>
      </c>
      <c r="I4138" s="1011" t="s">
        <v>1573</v>
      </c>
      <c r="J4138" s="1011" t="s">
        <v>1574</v>
      </c>
      <c r="K4138" s="1011" t="s">
        <v>1329</v>
      </c>
      <c r="L4138" s="1011" t="s">
        <v>47</v>
      </c>
      <c r="M4138" s="1011" t="s">
        <v>198</v>
      </c>
      <c r="N4138" s="1011">
        <v>424</v>
      </c>
      <c r="O4138" s="1011">
        <v>402</v>
      </c>
      <c r="P4138" s="1011">
        <v>6430.42</v>
      </c>
      <c r="Q4138" s="1011">
        <v>22897.98</v>
      </c>
      <c r="R4138" s="1011">
        <v>4311.45275098</v>
      </c>
      <c r="S4138" s="1011">
        <v>3140.9972530300001</v>
      </c>
      <c r="T4138" s="1011">
        <v>62.962750980000003</v>
      </c>
      <c r="U4138" s="1011">
        <v>0</v>
      </c>
      <c r="V4138" s="1011">
        <v>4248.49</v>
      </c>
      <c r="W4138" s="1011" t="s">
        <v>1575</v>
      </c>
      <c r="X4138" s="1011" t="s">
        <v>1331</v>
      </c>
      <c r="Y4138" s="1011" t="s">
        <v>1576</v>
      </c>
      <c r="AA4138" s="1011" t="s">
        <v>1577</v>
      </c>
      <c r="AB4138" s="1011" t="s">
        <v>140</v>
      </c>
    </row>
    <row r="4139" spans="1:28" x14ac:dyDescent="0.25">
      <c r="A4139" s="1011">
        <v>14155451</v>
      </c>
      <c r="B4139" s="1011" t="s">
        <v>1928</v>
      </c>
      <c r="C4139" s="1011" t="s">
        <v>1326</v>
      </c>
      <c r="D4139" s="1011" t="s">
        <v>1</v>
      </c>
      <c r="E4139" s="1011" t="s">
        <v>135</v>
      </c>
      <c r="F4139" s="1011" t="s">
        <v>0</v>
      </c>
      <c r="G4139" s="1011" t="s">
        <v>0</v>
      </c>
      <c r="H4139" s="1011" t="s">
        <v>102</v>
      </c>
      <c r="I4139" s="1011" t="s">
        <v>1929</v>
      </c>
      <c r="J4139" s="1011" t="s">
        <v>1904</v>
      </c>
      <c r="K4139" s="1011" t="s">
        <v>1329</v>
      </c>
      <c r="L4139" s="1011" t="s">
        <v>47</v>
      </c>
      <c r="M4139" s="1011" t="s">
        <v>198</v>
      </c>
      <c r="N4139" s="1011">
        <v>7</v>
      </c>
      <c r="O4139" s="1011">
        <v>7</v>
      </c>
      <c r="P4139" s="1011">
        <v>42</v>
      </c>
      <c r="Q4139" s="1011">
        <v>273.3</v>
      </c>
      <c r="R4139" s="1011">
        <v>16.260000000000002</v>
      </c>
      <c r="S4139" s="1011">
        <v>157.06677407000001</v>
      </c>
      <c r="T4139" s="1011">
        <v>0</v>
      </c>
      <c r="U4139" s="1011">
        <v>0</v>
      </c>
      <c r="V4139" s="1011">
        <v>16.260000000000002</v>
      </c>
      <c r="W4139" s="1011" t="s">
        <v>1905</v>
      </c>
      <c r="X4139" s="1011" t="s">
        <v>1331</v>
      </c>
      <c r="Y4139" s="1011" t="s">
        <v>1930</v>
      </c>
      <c r="AA4139" s="1011" t="s">
        <v>1931</v>
      </c>
      <c r="AB4139" s="1011" t="s">
        <v>140</v>
      </c>
    </row>
    <row r="4140" spans="1:28" x14ac:dyDescent="0.25">
      <c r="A4140" s="1011">
        <v>43753961</v>
      </c>
      <c r="B4140" s="1011" t="s">
        <v>1997</v>
      </c>
      <c r="C4140" s="1011" t="s">
        <v>1326</v>
      </c>
      <c r="D4140" s="1011" t="s">
        <v>1</v>
      </c>
      <c r="E4140" s="1011" t="s">
        <v>135</v>
      </c>
      <c r="F4140" s="1011" t="s">
        <v>45</v>
      </c>
      <c r="G4140" s="1011" t="s">
        <v>45</v>
      </c>
      <c r="H4140" s="1011" t="s">
        <v>88</v>
      </c>
      <c r="I4140" s="1011" t="s">
        <v>1903</v>
      </c>
      <c r="J4140" s="1011" t="s">
        <v>1904</v>
      </c>
      <c r="K4140" s="1011" t="s">
        <v>1329</v>
      </c>
      <c r="L4140" s="1011" t="s">
        <v>47</v>
      </c>
      <c r="M4140" s="1011" t="s">
        <v>198</v>
      </c>
      <c r="N4140" s="1011">
        <v>14</v>
      </c>
      <c r="O4140" s="1011">
        <v>13</v>
      </c>
      <c r="P4140" s="1011">
        <v>160</v>
      </c>
      <c r="Q4140" s="1011">
        <v>1130.18</v>
      </c>
      <c r="R4140" s="1011">
        <v>284.45</v>
      </c>
      <c r="S4140" s="1011">
        <v>147.86750608</v>
      </c>
      <c r="T4140" s="1011">
        <v>0</v>
      </c>
      <c r="U4140" s="1011">
        <v>0</v>
      </c>
      <c r="V4140" s="1011">
        <v>284.45</v>
      </c>
      <c r="W4140" s="1011" t="s">
        <v>1905</v>
      </c>
      <c r="X4140" s="1011" t="s">
        <v>1331</v>
      </c>
      <c r="Y4140" s="1011" t="s">
        <v>1998</v>
      </c>
      <c r="AA4140" s="1011" t="s">
        <v>1999</v>
      </c>
      <c r="AB4140" s="1011" t="s">
        <v>140</v>
      </c>
    </row>
    <row r="4141" spans="1:28" x14ac:dyDescent="0.25">
      <c r="A4141" s="1011">
        <v>53752606</v>
      </c>
      <c r="B4141" s="1011" t="s">
        <v>2411</v>
      </c>
      <c r="C4141" s="1011" t="s">
        <v>1326</v>
      </c>
      <c r="D4141" s="1011" t="s">
        <v>1</v>
      </c>
      <c r="E4141" s="1011" t="s">
        <v>135</v>
      </c>
      <c r="F4141" s="1011" t="s">
        <v>11</v>
      </c>
      <c r="G4141" s="1011" t="s">
        <v>11</v>
      </c>
      <c r="H4141" s="1011" t="s">
        <v>93</v>
      </c>
      <c r="I4141" s="1011" t="s">
        <v>2412</v>
      </c>
      <c r="J4141" s="1011" t="s">
        <v>1663</v>
      </c>
      <c r="K4141" s="1011" t="s">
        <v>1329</v>
      </c>
      <c r="L4141" s="1011" t="s">
        <v>47</v>
      </c>
      <c r="M4141" s="1011" t="s">
        <v>198</v>
      </c>
      <c r="N4141" s="1011">
        <v>61</v>
      </c>
      <c r="O4141" s="1011">
        <v>12</v>
      </c>
      <c r="P4141" s="1011">
        <v>615.75</v>
      </c>
      <c r="Q4141" s="1011">
        <v>1854.68</v>
      </c>
      <c r="R4141" s="1011">
        <v>-65.27</v>
      </c>
      <c r="S4141" s="1011">
        <v>276.27195215</v>
      </c>
      <c r="T4141" s="1011">
        <v>0</v>
      </c>
      <c r="U4141" s="1011">
        <v>0</v>
      </c>
      <c r="V4141" s="1011">
        <v>-65.27</v>
      </c>
      <c r="W4141" s="1011" t="s">
        <v>1664</v>
      </c>
      <c r="X4141" s="1011" t="s">
        <v>1331</v>
      </c>
      <c r="Y4141" s="1011" t="s">
        <v>2413</v>
      </c>
      <c r="AA4141" s="1011" t="s">
        <v>2414</v>
      </c>
      <c r="AB4141" s="1011" t="s">
        <v>140</v>
      </c>
    </row>
    <row r="4142" spans="1:28" x14ac:dyDescent="0.25">
      <c r="A4142" s="1011">
        <v>13942362</v>
      </c>
      <c r="B4142" s="1011" t="s">
        <v>1713</v>
      </c>
      <c r="C4142" s="1011" t="s">
        <v>1326</v>
      </c>
      <c r="D4142" s="1011" t="s">
        <v>1</v>
      </c>
      <c r="E4142" s="1011" t="s">
        <v>135</v>
      </c>
      <c r="F4142" s="1011" t="s">
        <v>38</v>
      </c>
      <c r="G4142" s="1011" t="s">
        <v>38</v>
      </c>
      <c r="H4142" s="1011" t="s">
        <v>91</v>
      </c>
      <c r="I4142" s="1011" t="s">
        <v>1388</v>
      </c>
      <c r="J4142" s="1011" t="s">
        <v>1389</v>
      </c>
      <c r="K4142" s="1011" t="s">
        <v>1329</v>
      </c>
      <c r="L4142" s="1011" t="s">
        <v>47</v>
      </c>
      <c r="M4142" s="1011" t="s">
        <v>198</v>
      </c>
      <c r="N4142" s="1011">
        <v>115</v>
      </c>
      <c r="O4142" s="1011">
        <v>15</v>
      </c>
      <c r="P4142" s="1011">
        <v>7935.35</v>
      </c>
      <c r="Q4142" s="1011">
        <v>11904.74</v>
      </c>
      <c r="R4142" s="1011">
        <v>1930.13</v>
      </c>
      <c r="S4142" s="1011">
        <v>595.15125</v>
      </c>
      <c r="T4142" s="1011">
        <v>0</v>
      </c>
      <c r="U4142" s="1011">
        <v>0</v>
      </c>
      <c r="V4142" s="1011">
        <v>1930.13</v>
      </c>
      <c r="W4142" s="1011" t="s">
        <v>1390</v>
      </c>
      <c r="X4142" s="1011" t="s">
        <v>1331</v>
      </c>
      <c r="Y4142" s="1011" t="s">
        <v>1391</v>
      </c>
      <c r="AA4142" s="1011" t="s">
        <v>1392</v>
      </c>
      <c r="AB4142" s="1011" t="s">
        <v>140</v>
      </c>
    </row>
    <row r="4143" spans="1:28" x14ac:dyDescent="0.25">
      <c r="A4143" s="1011">
        <v>34058099</v>
      </c>
      <c r="B4143" s="1011" t="s">
        <v>1526</v>
      </c>
      <c r="C4143" s="1011" t="s">
        <v>1326</v>
      </c>
      <c r="D4143" s="1011" t="s">
        <v>1</v>
      </c>
      <c r="E4143" s="1011" t="s">
        <v>135</v>
      </c>
      <c r="F4143" s="1011" t="s">
        <v>34</v>
      </c>
      <c r="G4143" s="1011" t="s">
        <v>34</v>
      </c>
      <c r="H4143" s="1011" t="s">
        <v>530</v>
      </c>
      <c r="I4143" s="1011" t="s">
        <v>1527</v>
      </c>
      <c r="J4143" s="1011" t="s">
        <v>1528</v>
      </c>
      <c r="K4143" s="1011" t="s">
        <v>1329</v>
      </c>
      <c r="L4143" s="1011" t="s">
        <v>47</v>
      </c>
      <c r="M4143" s="1011" t="s">
        <v>198</v>
      </c>
      <c r="N4143" s="1011">
        <v>12</v>
      </c>
      <c r="O4143" s="1011">
        <v>12</v>
      </c>
      <c r="P4143" s="1011">
        <v>958.3</v>
      </c>
      <c r="Q4143" s="1011">
        <v>1896.56</v>
      </c>
      <c r="R4143" s="1011">
        <v>130.1</v>
      </c>
      <c r="S4143" s="1011">
        <v>278.00740767000002</v>
      </c>
      <c r="T4143" s="1011">
        <v>0</v>
      </c>
      <c r="U4143" s="1011">
        <v>0</v>
      </c>
      <c r="V4143" s="1011">
        <v>130.1</v>
      </c>
      <c r="W4143" s="1011" t="s">
        <v>1529</v>
      </c>
      <c r="X4143" s="1011" t="s">
        <v>1331</v>
      </c>
      <c r="Y4143" s="1011" t="s">
        <v>1530</v>
      </c>
      <c r="AA4143" s="1011" t="s">
        <v>1531</v>
      </c>
      <c r="AB4143" s="1011" t="s">
        <v>140</v>
      </c>
    </row>
    <row r="4144" spans="1:28" x14ac:dyDescent="0.25">
      <c r="A4144" s="1011">
        <v>23753668</v>
      </c>
      <c r="B4144" s="1011" t="s">
        <v>2570</v>
      </c>
      <c r="C4144" s="1011" t="s">
        <v>1326</v>
      </c>
      <c r="D4144" s="1011" t="s">
        <v>1</v>
      </c>
      <c r="E4144" s="1011" t="s">
        <v>135</v>
      </c>
      <c r="F4144" s="1011" t="s">
        <v>6</v>
      </c>
      <c r="G4144" s="1011" t="s">
        <v>6</v>
      </c>
      <c r="H4144" s="1011" t="s">
        <v>98</v>
      </c>
      <c r="I4144" s="1011" t="s">
        <v>2571</v>
      </c>
      <c r="J4144" s="1011" t="s">
        <v>2572</v>
      </c>
      <c r="K4144" s="1011" t="s">
        <v>1329</v>
      </c>
      <c r="L4144" s="1011" t="s">
        <v>47</v>
      </c>
      <c r="M4144" s="1011" t="s">
        <v>198</v>
      </c>
      <c r="N4144" s="1011">
        <v>215</v>
      </c>
      <c r="O4144" s="1011">
        <v>177</v>
      </c>
      <c r="P4144" s="1011">
        <v>3050.02</v>
      </c>
      <c r="Q4144" s="1011">
        <v>6003.82</v>
      </c>
      <c r="R4144" s="1011">
        <v>1441.66</v>
      </c>
      <c r="S4144" s="1011">
        <v>1283.58811793</v>
      </c>
      <c r="T4144" s="1011">
        <v>0</v>
      </c>
      <c r="U4144" s="1011">
        <v>0</v>
      </c>
      <c r="V4144" s="1011">
        <v>1441.66</v>
      </c>
      <c r="W4144" s="1011" t="s">
        <v>2573</v>
      </c>
      <c r="X4144" s="1011" t="s">
        <v>1331</v>
      </c>
      <c r="Y4144" s="1011" t="s">
        <v>2574</v>
      </c>
      <c r="AA4144" s="1011" t="s">
        <v>2575</v>
      </c>
      <c r="AB4144" s="1011" t="s">
        <v>140</v>
      </c>
    </row>
    <row r="4145" spans="1:28" x14ac:dyDescent="0.25">
      <c r="A4145" s="1011">
        <v>94039054</v>
      </c>
      <c r="B4145" s="1011" t="s">
        <v>1848</v>
      </c>
      <c r="C4145" s="1011" t="s">
        <v>1326</v>
      </c>
      <c r="D4145" s="1011" t="s">
        <v>1</v>
      </c>
      <c r="E4145" s="1011" t="s">
        <v>135</v>
      </c>
      <c r="F4145" s="1011" t="s">
        <v>20</v>
      </c>
      <c r="G4145" s="1011" t="s">
        <v>20</v>
      </c>
      <c r="H4145" s="1011" t="s">
        <v>93</v>
      </c>
      <c r="I4145" s="1011" t="s">
        <v>1462</v>
      </c>
      <c r="J4145" s="1011" t="s">
        <v>1463</v>
      </c>
      <c r="K4145" s="1011" t="s">
        <v>1329</v>
      </c>
      <c r="L4145" s="1011" t="s">
        <v>47</v>
      </c>
      <c r="M4145" s="1011" t="s">
        <v>198</v>
      </c>
      <c r="N4145" s="1011">
        <v>12</v>
      </c>
      <c r="O4145" s="1011">
        <v>10</v>
      </c>
      <c r="P4145" s="1011">
        <v>284.94</v>
      </c>
      <c r="Q4145" s="1011">
        <v>437.41</v>
      </c>
      <c r="R4145" s="1011">
        <v>104.73</v>
      </c>
      <c r="S4145" s="1011">
        <v>96.470034200000001</v>
      </c>
      <c r="T4145" s="1011">
        <v>0</v>
      </c>
      <c r="U4145" s="1011">
        <v>0</v>
      </c>
      <c r="V4145" s="1011">
        <v>104.73</v>
      </c>
      <c r="W4145" s="1011" t="s">
        <v>1464</v>
      </c>
      <c r="X4145" s="1011" t="s">
        <v>1331</v>
      </c>
      <c r="Y4145" s="1011" t="s">
        <v>1849</v>
      </c>
      <c r="AA4145" s="1011" t="s">
        <v>1599</v>
      </c>
      <c r="AB4145" s="1011" t="s">
        <v>140</v>
      </c>
    </row>
    <row r="4146" spans="1:28" x14ac:dyDescent="0.25">
      <c r="A4146" s="1011">
        <v>34129312</v>
      </c>
      <c r="B4146" s="1011" t="s">
        <v>1625</v>
      </c>
      <c r="C4146" s="1011" t="s">
        <v>1326</v>
      </c>
      <c r="D4146" s="1011" t="s">
        <v>1</v>
      </c>
      <c r="E4146" s="1011" t="s">
        <v>135</v>
      </c>
      <c r="F4146" s="1011" t="s">
        <v>14</v>
      </c>
      <c r="G4146" s="1011" t="s">
        <v>14</v>
      </c>
      <c r="H4146" s="1011" t="s">
        <v>529</v>
      </c>
      <c r="I4146" s="1011" t="s">
        <v>1626</v>
      </c>
      <c r="J4146" s="1011" t="s">
        <v>1481</v>
      </c>
      <c r="K4146" s="1011" t="s">
        <v>1329</v>
      </c>
      <c r="L4146" s="1011" t="s">
        <v>47</v>
      </c>
      <c r="M4146" s="1011" t="s">
        <v>198</v>
      </c>
      <c r="N4146" s="1011">
        <v>58</v>
      </c>
      <c r="O4146" s="1011">
        <v>19</v>
      </c>
      <c r="P4146" s="1011">
        <v>1212.03</v>
      </c>
      <c r="Q4146" s="1011">
        <v>7283.51</v>
      </c>
      <c r="R4146" s="1011">
        <v>676.61910619000002</v>
      </c>
      <c r="S4146" s="1011">
        <v>170.45709921</v>
      </c>
      <c r="T4146" s="1011">
        <v>2.97910619</v>
      </c>
      <c r="U4146" s="1011">
        <v>0</v>
      </c>
      <c r="V4146" s="1011">
        <v>673.64</v>
      </c>
      <c r="W4146" s="1011" t="s">
        <v>1482</v>
      </c>
      <c r="X4146" s="1011" t="s">
        <v>1331</v>
      </c>
      <c r="Y4146" s="1011" t="s">
        <v>1627</v>
      </c>
      <c r="AA4146" s="1011" t="s">
        <v>1628</v>
      </c>
      <c r="AB4146" s="1011" t="s">
        <v>140</v>
      </c>
    </row>
    <row r="4147" spans="1:28" x14ac:dyDescent="0.25">
      <c r="A4147" s="1011">
        <v>74055294</v>
      </c>
      <c r="B4147" s="1011" t="s">
        <v>1640</v>
      </c>
      <c r="C4147" s="1011" t="s">
        <v>1326</v>
      </c>
      <c r="D4147" s="1011" t="s">
        <v>1</v>
      </c>
      <c r="E4147" s="1011" t="s">
        <v>135</v>
      </c>
      <c r="F4147" s="1011" t="s">
        <v>36</v>
      </c>
      <c r="G4147" s="1011" t="s">
        <v>36</v>
      </c>
      <c r="H4147" s="1011" t="s">
        <v>92</v>
      </c>
      <c r="I4147" s="1011" t="s">
        <v>1641</v>
      </c>
      <c r="J4147" s="1011" t="s">
        <v>1642</v>
      </c>
      <c r="K4147" s="1011" t="s">
        <v>1329</v>
      </c>
      <c r="L4147" s="1011" t="s">
        <v>47</v>
      </c>
      <c r="M4147" s="1011" t="s">
        <v>198</v>
      </c>
      <c r="N4147" s="1011">
        <v>216</v>
      </c>
      <c r="O4147" s="1011">
        <v>216</v>
      </c>
      <c r="P4147" s="1011">
        <v>7109.68</v>
      </c>
      <c r="Q4147" s="1011">
        <v>5077.6899999999996</v>
      </c>
      <c r="R4147" s="1011">
        <v>381.64</v>
      </c>
      <c r="S4147" s="1011">
        <v>598.09311895999997</v>
      </c>
      <c r="T4147" s="1011">
        <v>0</v>
      </c>
      <c r="U4147" s="1011">
        <v>0</v>
      </c>
      <c r="V4147" s="1011">
        <v>381.64</v>
      </c>
      <c r="W4147" s="1011" t="s">
        <v>1643</v>
      </c>
      <c r="X4147" s="1011" t="s">
        <v>1331</v>
      </c>
      <c r="Y4147" s="1011" t="s">
        <v>1644</v>
      </c>
      <c r="AA4147" s="1011" t="s">
        <v>1645</v>
      </c>
      <c r="AB4147" s="1011" t="s">
        <v>140</v>
      </c>
    </row>
    <row r="4148" spans="1:28" x14ac:dyDescent="0.25">
      <c r="A4148" s="1011">
        <v>43922541</v>
      </c>
      <c r="B4148" s="1011" t="s">
        <v>2538</v>
      </c>
      <c r="C4148" s="1011" t="s">
        <v>1326</v>
      </c>
      <c r="D4148" s="1011" t="s">
        <v>1</v>
      </c>
      <c r="E4148" s="1011" t="s">
        <v>135</v>
      </c>
      <c r="F4148" s="1011" t="s">
        <v>35</v>
      </c>
      <c r="G4148" s="1011" t="s">
        <v>35</v>
      </c>
      <c r="H4148" s="1011" t="s">
        <v>529</v>
      </c>
      <c r="I4148" s="1011" t="s">
        <v>1498</v>
      </c>
      <c r="J4148" s="1011" t="s">
        <v>1499</v>
      </c>
      <c r="K4148" s="1011" t="s">
        <v>1329</v>
      </c>
      <c r="L4148" s="1011" t="s">
        <v>47</v>
      </c>
      <c r="M4148" s="1011" t="s">
        <v>198</v>
      </c>
      <c r="N4148" s="1011">
        <v>39</v>
      </c>
      <c r="O4148" s="1011">
        <v>0</v>
      </c>
      <c r="P4148" s="1011">
        <v>3071.6</v>
      </c>
      <c r="Q4148" s="1011">
        <v>16153.94</v>
      </c>
      <c r="R4148" s="1011">
        <v>4298.9799999999996</v>
      </c>
      <c r="S4148" s="1011">
        <v>370.28023696000002</v>
      </c>
      <c r="T4148" s="1011">
        <v>0</v>
      </c>
      <c r="U4148" s="1011">
        <v>0</v>
      </c>
      <c r="V4148" s="1011">
        <v>4298.9799999999996</v>
      </c>
      <c r="W4148" s="1011" t="s">
        <v>1361</v>
      </c>
      <c r="X4148" s="1011" t="s">
        <v>1331</v>
      </c>
      <c r="Y4148" s="1011" t="s">
        <v>2539</v>
      </c>
      <c r="AA4148" s="1011" t="s">
        <v>2540</v>
      </c>
      <c r="AB4148" s="1011" t="s">
        <v>140</v>
      </c>
    </row>
    <row r="4149" spans="1:28" x14ac:dyDescent="0.25">
      <c r="A4149" s="1011">
        <v>4160016</v>
      </c>
      <c r="B4149" s="1011" t="s">
        <v>1488</v>
      </c>
      <c r="C4149" s="1011" t="s">
        <v>1326</v>
      </c>
      <c r="D4149" s="1011" t="s">
        <v>1</v>
      </c>
      <c r="E4149" s="1011" t="s">
        <v>135</v>
      </c>
      <c r="F4149" s="1011" t="s">
        <v>34</v>
      </c>
      <c r="G4149" s="1011" t="s">
        <v>34</v>
      </c>
      <c r="H4149" s="1011" t="s">
        <v>1394</v>
      </c>
      <c r="I4149" s="1011" t="s">
        <v>1489</v>
      </c>
      <c r="J4149" s="1011" t="s">
        <v>1354</v>
      </c>
      <c r="K4149" s="1011" t="s">
        <v>1329</v>
      </c>
      <c r="L4149" s="1011" t="s">
        <v>47</v>
      </c>
      <c r="M4149" s="1011" t="s">
        <v>198</v>
      </c>
      <c r="N4149" s="1011">
        <v>0</v>
      </c>
      <c r="O4149" s="1011">
        <v>0</v>
      </c>
      <c r="P4149" s="1011">
        <v>0</v>
      </c>
      <c r="Q4149" s="1011">
        <v>0</v>
      </c>
      <c r="R4149" s="1011">
        <v>0</v>
      </c>
      <c r="S4149" s="1011">
        <v>0</v>
      </c>
      <c r="T4149" s="1011">
        <v>0</v>
      </c>
      <c r="U4149" s="1011">
        <v>0</v>
      </c>
      <c r="V4149" s="1011">
        <v>0</v>
      </c>
      <c r="W4149" s="1011" t="s">
        <v>1355</v>
      </c>
      <c r="X4149" s="1011" t="s">
        <v>1331</v>
      </c>
      <c r="Y4149" s="1011" t="s">
        <v>1490</v>
      </c>
      <c r="AA4149" s="1011" t="s">
        <v>1491</v>
      </c>
      <c r="AB4149" s="1011" t="s">
        <v>140</v>
      </c>
    </row>
    <row r="4150" spans="1:28" x14ac:dyDescent="0.25">
      <c r="A4150" s="1011">
        <v>63997654</v>
      </c>
      <c r="B4150" s="1011" t="s">
        <v>2203</v>
      </c>
      <c r="C4150" s="1011" t="s">
        <v>1326</v>
      </c>
      <c r="D4150" s="1011" t="s">
        <v>1</v>
      </c>
      <c r="E4150" s="1011" t="s">
        <v>135</v>
      </c>
      <c r="F4150" s="1011" t="s">
        <v>11</v>
      </c>
      <c r="G4150" s="1011" t="s">
        <v>11</v>
      </c>
      <c r="H4150" s="1011" t="s">
        <v>530</v>
      </c>
      <c r="I4150" s="1011" t="s">
        <v>2204</v>
      </c>
      <c r="J4150" s="1011" t="s">
        <v>2205</v>
      </c>
      <c r="K4150" s="1011" t="s">
        <v>1329</v>
      </c>
      <c r="L4150" s="1011" t="s">
        <v>47</v>
      </c>
      <c r="M4150" s="1011" t="s">
        <v>198</v>
      </c>
      <c r="N4150" s="1011">
        <v>40</v>
      </c>
      <c r="O4150" s="1011">
        <v>40</v>
      </c>
      <c r="P4150" s="1011">
        <v>3186.5</v>
      </c>
      <c r="Q4150" s="1011">
        <v>8035.67</v>
      </c>
      <c r="R4150" s="1011">
        <v>1504.33</v>
      </c>
      <c r="S4150" s="1011">
        <v>924.77667324000004</v>
      </c>
      <c r="T4150" s="1011">
        <v>0</v>
      </c>
      <c r="U4150" s="1011">
        <v>0</v>
      </c>
      <c r="V4150" s="1011">
        <v>1504.33</v>
      </c>
      <c r="W4150" s="1011" t="s">
        <v>19</v>
      </c>
      <c r="X4150" s="1011" t="s">
        <v>1331</v>
      </c>
      <c r="Y4150" s="1011" t="s">
        <v>2206</v>
      </c>
      <c r="AA4150" s="1011" t="s">
        <v>2207</v>
      </c>
      <c r="AB4150" s="1011" t="s">
        <v>140</v>
      </c>
    </row>
    <row r="4151" spans="1:28" x14ac:dyDescent="0.25">
      <c r="A4151" s="1011">
        <v>13942362</v>
      </c>
      <c r="B4151" s="1011" t="s">
        <v>1713</v>
      </c>
      <c r="C4151" s="1011" t="s">
        <v>1326</v>
      </c>
      <c r="D4151" s="1011" t="s">
        <v>1</v>
      </c>
      <c r="E4151" s="1011" t="s">
        <v>135</v>
      </c>
      <c r="F4151" s="1011" t="s">
        <v>38</v>
      </c>
      <c r="G4151" s="1011" t="s">
        <v>38</v>
      </c>
      <c r="H4151" s="1011" t="s">
        <v>96</v>
      </c>
      <c r="I4151" s="1011" t="s">
        <v>1388</v>
      </c>
      <c r="J4151" s="1011" t="s">
        <v>1389</v>
      </c>
      <c r="K4151" s="1011" t="s">
        <v>1329</v>
      </c>
      <c r="L4151" s="1011" t="s">
        <v>47</v>
      </c>
      <c r="M4151" s="1011" t="s">
        <v>198</v>
      </c>
      <c r="N4151" s="1011">
        <v>0</v>
      </c>
      <c r="O4151" s="1011">
        <v>0</v>
      </c>
      <c r="P4151" s="1011">
        <v>0</v>
      </c>
      <c r="Q4151" s="1011">
        <v>0</v>
      </c>
      <c r="R4151" s="1011">
        <v>0</v>
      </c>
      <c r="S4151" s="1011">
        <v>0</v>
      </c>
      <c r="T4151" s="1011">
        <v>0</v>
      </c>
      <c r="U4151" s="1011">
        <v>0</v>
      </c>
      <c r="V4151" s="1011">
        <v>0</v>
      </c>
      <c r="W4151" s="1011" t="s">
        <v>1390</v>
      </c>
      <c r="X4151" s="1011" t="s">
        <v>1331</v>
      </c>
      <c r="Y4151" s="1011" t="s">
        <v>1391</v>
      </c>
      <c r="AA4151" s="1011" t="s">
        <v>1392</v>
      </c>
      <c r="AB4151" s="1011" t="s">
        <v>140</v>
      </c>
    </row>
    <row r="4152" spans="1:28" x14ac:dyDescent="0.25">
      <c r="A4152" s="1011">
        <v>43754282</v>
      </c>
      <c r="B4152" s="1011" t="s">
        <v>2125</v>
      </c>
      <c r="C4152" s="1011" t="s">
        <v>1326</v>
      </c>
      <c r="D4152" s="1011" t="s">
        <v>1</v>
      </c>
      <c r="E4152" s="1011" t="s">
        <v>135</v>
      </c>
      <c r="F4152" s="1011" t="s">
        <v>34</v>
      </c>
      <c r="G4152" s="1011" t="s">
        <v>34</v>
      </c>
      <c r="H4152" s="1011" t="s">
        <v>104</v>
      </c>
      <c r="I4152" s="1011" t="s">
        <v>1327</v>
      </c>
      <c r="J4152" s="1011" t="s">
        <v>1328</v>
      </c>
      <c r="K4152" s="1011" t="s">
        <v>1329</v>
      </c>
      <c r="L4152" s="1011" t="s">
        <v>47</v>
      </c>
      <c r="M4152" s="1011" t="s">
        <v>198</v>
      </c>
      <c r="N4152" s="1011">
        <v>3</v>
      </c>
      <c r="O4152" s="1011">
        <v>0</v>
      </c>
      <c r="P4152" s="1011">
        <v>33.36</v>
      </c>
      <c r="Q4152" s="1011">
        <v>242.97</v>
      </c>
      <c r="R4152" s="1011">
        <v>20.28</v>
      </c>
      <c r="S4152" s="1011">
        <v>7.7949877000000001</v>
      </c>
      <c r="T4152" s="1011">
        <v>0</v>
      </c>
      <c r="U4152" s="1011">
        <v>0</v>
      </c>
      <c r="V4152" s="1011">
        <v>20.28</v>
      </c>
      <c r="W4152" s="1011" t="s">
        <v>1330</v>
      </c>
      <c r="X4152" s="1011" t="s">
        <v>1331</v>
      </c>
      <c r="Y4152" s="1011" t="s">
        <v>2126</v>
      </c>
      <c r="AA4152" s="1011" t="s">
        <v>2127</v>
      </c>
      <c r="AB4152" s="1011" t="s">
        <v>140</v>
      </c>
    </row>
    <row r="4153" spans="1:28" x14ac:dyDescent="0.25">
      <c r="A4153" s="1011">
        <v>23752710</v>
      </c>
      <c r="B4153" s="1011" t="s">
        <v>1586</v>
      </c>
      <c r="C4153" s="1011" t="s">
        <v>1326</v>
      </c>
      <c r="D4153" s="1011" t="s">
        <v>1</v>
      </c>
      <c r="E4153" s="1011" t="s">
        <v>135</v>
      </c>
      <c r="F4153" s="1011" t="s">
        <v>20</v>
      </c>
      <c r="G4153" s="1011" t="s">
        <v>20</v>
      </c>
      <c r="H4153" s="1011" t="s">
        <v>91</v>
      </c>
      <c r="I4153" s="1011" t="s">
        <v>1327</v>
      </c>
      <c r="J4153" s="1011" t="s">
        <v>1328</v>
      </c>
      <c r="K4153" s="1011" t="s">
        <v>1329</v>
      </c>
      <c r="L4153" s="1011" t="s">
        <v>47</v>
      </c>
      <c r="M4153" s="1011" t="s">
        <v>198</v>
      </c>
      <c r="N4153" s="1011">
        <v>33</v>
      </c>
      <c r="O4153" s="1011">
        <v>20</v>
      </c>
      <c r="P4153" s="1011">
        <v>633.15</v>
      </c>
      <c r="Q4153" s="1011">
        <v>1257.8900000000001</v>
      </c>
      <c r="R4153" s="1011">
        <v>5.77</v>
      </c>
      <c r="S4153" s="1011">
        <v>3.2145000000000001</v>
      </c>
      <c r="T4153" s="1011">
        <v>0</v>
      </c>
      <c r="U4153" s="1011">
        <v>0</v>
      </c>
      <c r="V4153" s="1011">
        <v>5.77</v>
      </c>
      <c r="W4153" s="1011" t="s">
        <v>1330</v>
      </c>
      <c r="X4153" s="1011" t="s">
        <v>1331</v>
      </c>
      <c r="Y4153" s="1011" t="s">
        <v>1587</v>
      </c>
      <c r="AA4153" s="1011" t="s">
        <v>1588</v>
      </c>
      <c r="AB4153" s="1011" t="s">
        <v>140</v>
      </c>
    </row>
    <row r="4154" spans="1:28" x14ac:dyDescent="0.25">
      <c r="A4154" s="1011">
        <v>24223216</v>
      </c>
      <c r="B4154" s="1011" t="s">
        <v>2523</v>
      </c>
      <c r="C4154" s="1011" t="s">
        <v>1326</v>
      </c>
      <c r="D4154" s="1011" t="s">
        <v>1</v>
      </c>
      <c r="E4154" s="1011" t="s">
        <v>135</v>
      </c>
      <c r="F4154" s="1011" t="s">
        <v>34</v>
      </c>
      <c r="G4154" s="1011" t="s">
        <v>34</v>
      </c>
      <c r="H4154" s="1011" t="s">
        <v>529</v>
      </c>
      <c r="I4154" s="1011" t="s">
        <v>2113</v>
      </c>
      <c r="J4154" s="1011" t="s">
        <v>2114</v>
      </c>
      <c r="K4154" s="1011" t="s">
        <v>1329</v>
      </c>
      <c r="L4154" s="1011" t="s">
        <v>47</v>
      </c>
      <c r="M4154" s="1011" t="s">
        <v>198</v>
      </c>
      <c r="N4154" s="1011">
        <v>24</v>
      </c>
      <c r="O4154" s="1011">
        <v>18</v>
      </c>
      <c r="P4154" s="1011">
        <v>291.52</v>
      </c>
      <c r="Q4154" s="1011">
        <v>2022.15</v>
      </c>
      <c r="R4154" s="1011">
        <v>200.29181335000001</v>
      </c>
      <c r="S4154" s="1011">
        <v>55.006903999999999</v>
      </c>
      <c r="T4154" s="1011">
        <v>0.17181335</v>
      </c>
      <c r="U4154" s="1011">
        <v>0</v>
      </c>
      <c r="V4154" s="1011">
        <v>200.12</v>
      </c>
      <c r="W4154" s="1011" t="s">
        <v>2115</v>
      </c>
      <c r="X4154" s="1011" t="s">
        <v>1331</v>
      </c>
      <c r="Y4154" s="1011" t="s">
        <v>2524</v>
      </c>
      <c r="AA4154" s="1011" t="s">
        <v>2525</v>
      </c>
      <c r="AB4154" s="1011" t="s">
        <v>140</v>
      </c>
    </row>
    <row r="4155" spans="1:28" x14ac:dyDescent="0.25">
      <c r="A4155" s="1011">
        <v>4173308</v>
      </c>
      <c r="B4155" s="1011" t="s">
        <v>1976</v>
      </c>
      <c r="C4155" s="1011" t="s">
        <v>1326</v>
      </c>
      <c r="D4155" s="1011" t="s">
        <v>1</v>
      </c>
      <c r="E4155" s="1011" t="s">
        <v>135</v>
      </c>
      <c r="F4155" s="1011" t="s">
        <v>14</v>
      </c>
      <c r="G4155" s="1011" t="s">
        <v>14</v>
      </c>
      <c r="H4155" s="1011" t="s">
        <v>101</v>
      </c>
      <c r="I4155" s="1011" t="s">
        <v>1977</v>
      </c>
      <c r="J4155" s="1011" t="s">
        <v>1892</v>
      </c>
      <c r="K4155" s="1011" t="s">
        <v>1329</v>
      </c>
      <c r="L4155" s="1011" t="s">
        <v>47</v>
      </c>
      <c r="M4155" s="1011" t="s">
        <v>198</v>
      </c>
      <c r="N4155" s="1011">
        <v>18.166699999999999</v>
      </c>
      <c r="O4155" s="1011">
        <v>15.166700000000001</v>
      </c>
      <c r="P4155" s="1011">
        <v>686.75</v>
      </c>
      <c r="Q4155" s="1011">
        <v>661.94</v>
      </c>
      <c r="R4155" s="1011">
        <v>99.54</v>
      </c>
      <c r="S4155" s="1011">
        <v>125.01479336</v>
      </c>
      <c r="T4155" s="1011">
        <v>0</v>
      </c>
      <c r="U4155" s="1011">
        <v>0</v>
      </c>
      <c r="V4155" s="1011">
        <v>99.54</v>
      </c>
      <c r="W4155" s="1011" t="s">
        <v>1893</v>
      </c>
      <c r="X4155" s="1011" t="s">
        <v>1331</v>
      </c>
      <c r="Y4155" s="1011" t="s">
        <v>1978</v>
      </c>
      <c r="AA4155" s="1011" t="s">
        <v>1979</v>
      </c>
      <c r="AB4155" s="1011" t="s">
        <v>140</v>
      </c>
    </row>
    <row r="4156" spans="1:28" x14ac:dyDescent="0.25">
      <c r="A4156" s="1011">
        <v>24007189</v>
      </c>
      <c r="B4156" s="1011" t="s">
        <v>2300</v>
      </c>
      <c r="C4156" s="1011" t="s">
        <v>1326</v>
      </c>
      <c r="D4156" s="1011" t="s">
        <v>1</v>
      </c>
      <c r="E4156" s="1011" t="s">
        <v>135</v>
      </c>
      <c r="F4156" s="1011" t="s">
        <v>9</v>
      </c>
      <c r="G4156" s="1011" t="s">
        <v>9</v>
      </c>
      <c r="H4156" s="1011" t="s">
        <v>1394</v>
      </c>
      <c r="I4156" s="1011" t="s">
        <v>1656</v>
      </c>
      <c r="J4156" s="1011" t="s">
        <v>1657</v>
      </c>
      <c r="K4156" s="1011" t="s">
        <v>1329</v>
      </c>
      <c r="L4156" s="1011" t="s">
        <v>47</v>
      </c>
      <c r="M4156" s="1011" t="s">
        <v>198</v>
      </c>
      <c r="N4156" s="1011">
        <v>0</v>
      </c>
      <c r="O4156" s="1011">
        <v>0</v>
      </c>
      <c r="P4156" s="1011">
        <v>0</v>
      </c>
      <c r="Q4156" s="1011">
        <v>0</v>
      </c>
      <c r="R4156" s="1011">
        <v>0</v>
      </c>
      <c r="S4156" s="1011">
        <v>0</v>
      </c>
      <c r="T4156" s="1011">
        <v>0</v>
      </c>
      <c r="U4156" s="1011">
        <v>0</v>
      </c>
      <c r="V4156" s="1011">
        <v>0</v>
      </c>
      <c r="W4156" s="1011" t="s">
        <v>1658</v>
      </c>
      <c r="X4156" s="1011" t="s">
        <v>1331</v>
      </c>
      <c r="Y4156" s="1011" t="s">
        <v>2301</v>
      </c>
      <c r="AA4156" s="1011" t="s">
        <v>2302</v>
      </c>
      <c r="AB4156" s="1011" t="s">
        <v>140</v>
      </c>
    </row>
    <row r="4157" spans="1:28" x14ac:dyDescent="0.25">
      <c r="A4157" s="1011">
        <v>24082927</v>
      </c>
      <c r="B4157" s="1011" t="s">
        <v>2118</v>
      </c>
      <c r="C4157" s="1011" t="s">
        <v>1326</v>
      </c>
      <c r="D4157" s="1011" t="s">
        <v>1</v>
      </c>
      <c r="E4157" s="1011" t="s">
        <v>135</v>
      </c>
      <c r="F4157" s="1011" t="s">
        <v>20</v>
      </c>
      <c r="G4157" s="1011" t="s">
        <v>20</v>
      </c>
      <c r="H4157" s="1011" t="s">
        <v>97</v>
      </c>
      <c r="I4157" s="1011" t="s">
        <v>2119</v>
      </c>
      <c r="J4157" s="1011" t="s">
        <v>1565</v>
      </c>
      <c r="K4157" s="1011" t="s">
        <v>1329</v>
      </c>
      <c r="L4157" s="1011" t="s">
        <v>47</v>
      </c>
      <c r="M4157" s="1011" t="s">
        <v>198</v>
      </c>
      <c r="N4157" s="1011">
        <v>18</v>
      </c>
      <c r="O4157" s="1011">
        <v>10</v>
      </c>
      <c r="P4157" s="1011">
        <v>435.23</v>
      </c>
      <c r="Q4157" s="1011">
        <v>998.89</v>
      </c>
      <c r="R4157" s="1011">
        <v>431.29</v>
      </c>
      <c r="S4157" s="1011">
        <v>58.1004328</v>
      </c>
      <c r="T4157" s="1011">
        <v>0</v>
      </c>
      <c r="U4157" s="1011">
        <v>0</v>
      </c>
      <c r="V4157" s="1011">
        <v>431.29</v>
      </c>
      <c r="W4157" s="1011" t="s">
        <v>65</v>
      </c>
      <c r="X4157" s="1011" t="s">
        <v>1331</v>
      </c>
      <c r="Y4157" s="1011" t="s">
        <v>2120</v>
      </c>
      <c r="AA4157" s="1011" t="s">
        <v>2121</v>
      </c>
      <c r="AB4157" s="1011" t="s">
        <v>140</v>
      </c>
    </row>
    <row r="4158" spans="1:28" x14ac:dyDescent="0.25">
      <c r="A4158" s="1011">
        <v>83758029</v>
      </c>
      <c r="B4158" s="1011" t="s">
        <v>2059</v>
      </c>
      <c r="C4158" s="1011" t="s">
        <v>1326</v>
      </c>
      <c r="D4158" s="1011" t="s">
        <v>1</v>
      </c>
      <c r="E4158" s="1011" t="s">
        <v>135</v>
      </c>
      <c r="F4158" s="1011" t="s">
        <v>14</v>
      </c>
      <c r="G4158" s="1011" t="s">
        <v>14</v>
      </c>
      <c r="H4158" s="1011" t="s">
        <v>104</v>
      </c>
      <c r="I4158" s="1011" t="s">
        <v>2060</v>
      </c>
      <c r="J4158" s="1011" t="s">
        <v>2061</v>
      </c>
      <c r="K4158" s="1011" t="s">
        <v>1329</v>
      </c>
      <c r="L4158" s="1011" t="s">
        <v>47</v>
      </c>
      <c r="M4158" s="1011" t="s">
        <v>198</v>
      </c>
      <c r="N4158" s="1011">
        <v>7</v>
      </c>
      <c r="O4158" s="1011">
        <v>3</v>
      </c>
      <c r="P4158" s="1011">
        <v>221.05</v>
      </c>
      <c r="Q4158" s="1011">
        <v>170.53</v>
      </c>
      <c r="R4158" s="1011">
        <v>32.520000000000003</v>
      </c>
      <c r="S4158" s="1011">
        <v>20.27501123</v>
      </c>
      <c r="T4158" s="1011">
        <v>0</v>
      </c>
      <c r="U4158" s="1011">
        <v>0</v>
      </c>
      <c r="V4158" s="1011">
        <v>32.520000000000003</v>
      </c>
      <c r="W4158" s="1011" t="s">
        <v>2062</v>
      </c>
      <c r="X4158" s="1011" t="s">
        <v>1331</v>
      </c>
      <c r="Y4158" s="1011" t="s">
        <v>2063</v>
      </c>
      <c r="AA4158" s="1011" t="s">
        <v>2064</v>
      </c>
      <c r="AB4158" s="1011" t="s">
        <v>140</v>
      </c>
    </row>
    <row r="4159" spans="1:28" x14ac:dyDescent="0.25">
      <c r="A4159" s="1011">
        <v>33788845</v>
      </c>
      <c r="B4159" s="1011" t="s">
        <v>1461</v>
      </c>
      <c r="C4159" s="1011" t="s">
        <v>1326</v>
      </c>
      <c r="D4159" s="1011" t="s">
        <v>1</v>
      </c>
      <c r="E4159" s="1011" t="s">
        <v>135</v>
      </c>
      <c r="F4159" s="1011" t="s">
        <v>20</v>
      </c>
      <c r="G4159" s="1011" t="s">
        <v>20</v>
      </c>
      <c r="H4159" s="1011" t="s">
        <v>89</v>
      </c>
      <c r="I4159" s="1011" t="s">
        <v>1462</v>
      </c>
      <c r="J4159" s="1011" t="s">
        <v>1463</v>
      </c>
      <c r="K4159" s="1011" t="s">
        <v>1329</v>
      </c>
      <c r="L4159" s="1011" t="s">
        <v>47</v>
      </c>
      <c r="M4159" s="1011" t="s">
        <v>198</v>
      </c>
      <c r="N4159" s="1011">
        <v>2</v>
      </c>
      <c r="O4159" s="1011">
        <v>2</v>
      </c>
      <c r="P4159" s="1011">
        <v>20</v>
      </c>
      <c r="Q4159" s="1011">
        <v>53.68</v>
      </c>
      <c r="R4159" s="1011">
        <v>13.88</v>
      </c>
      <c r="S4159" s="1011">
        <v>16.390142189999999</v>
      </c>
      <c r="T4159" s="1011">
        <v>0</v>
      </c>
      <c r="U4159" s="1011">
        <v>0</v>
      </c>
      <c r="V4159" s="1011">
        <v>13.88</v>
      </c>
      <c r="W4159" s="1011" t="s">
        <v>1464</v>
      </c>
      <c r="X4159" s="1011" t="s">
        <v>1331</v>
      </c>
      <c r="Y4159" s="1011" t="s">
        <v>1465</v>
      </c>
      <c r="AA4159" s="1011" t="s">
        <v>1466</v>
      </c>
      <c r="AB4159" s="1011" t="s">
        <v>140</v>
      </c>
    </row>
    <row r="4160" spans="1:28" x14ac:dyDescent="0.25">
      <c r="A4160" s="1011">
        <v>53757852</v>
      </c>
      <c r="B4160" s="1011" t="s">
        <v>2034</v>
      </c>
      <c r="C4160" s="1011" t="s">
        <v>1326</v>
      </c>
      <c r="D4160" s="1011" t="s">
        <v>1</v>
      </c>
      <c r="E4160" s="1011" t="s">
        <v>135</v>
      </c>
      <c r="F4160" s="1011" t="s">
        <v>38</v>
      </c>
      <c r="G4160" s="1011" t="s">
        <v>38</v>
      </c>
      <c r="H4160" s="1011" t="s">
        <v>96</v>
      </c>
      <c r="I4160" s="1011" t="s">
        <v>2035</v>
      </c>
      <c r="J4160" s="1011" t="s">
        <v>1657</v>
      </c>
      <c r="K4160" s="1011" t="s">
        <v>1329</v>
      </c>
      <c r="L4160" s="1011" t="s">
        <v>47</v>
      </c>
      <c r="M4160" s="1011" t="s">
        <v>198</v>
      </c>
      <c r="N4160" s="1011">
        <v>18</v>
      </c>
      <c r="O4160" s="1011">
        <v>9</v>
      </c>
      <c r="P4160" s="1011">
        <v>15.99</v>
      </c>
      <c r="Q4160" s="1011">
        <v>274.82</v>
      </c>
      <c r="R4160" s="1011">
        <v>14.31</v>
      </c>
      <c r="S4160" s="1011">
        <v>30.264987699999999</v>
      </c>
      <c r="T4160" s="1011">
        <v>0</v>
      </c>
      <c r="U4160" s="1011">
        <v>0</v>
      </c>
      <c r="V4160" s="1011">
        <v>14.31</v>
      </c>
      <c r="W4160" s="1011" t="s">
        <v>1658</v>
      </c>
      <c r="X4160" s="1011" t="s">
        <v>1331</v>
      </c>
      <c r="Y4160" s="1011" t="s">
        <v>2036</v>
      </c>
      <c r="AA4160" s="1011" t="s">
        <v>2037</v>
      </c>
      <c r="AB4160" s="1011" t="s">
        <v>140</v>
      </c>
    </row>
    <row r="4161" spans="1:28" x14ac:dyDescent="0.25">
      <c r="A4161" s="1011">
        <v>54277843</v>
      </c>
      <c r="B4161" s="1011" t="s">
        <v>1950</v>
      </c>
      <c r="C4161" s="1011" t="s">
        <v>1326</v>
      </c>
      <c r="D4161" s="1011" t="s">
        <v>1</v>
      </c>
      <c r="E4161" s="1011" t="s">
        <v>135</v>
      </c>
      <c r="F4161" s="1011" t="s">
        <v>38</v>
      </c>
      <c r="G4161" s="1011" t="s">
        <v>38</v>
      </c>
      <c r="H4161" s="1011" t="s">
        <v>93</v>
      </c>
      <c r="I4161" s="1011" t="s">
        <v>1951</v>
      </c>
      <c r="J4161" s="1011" t="s">
        <v>1475</v>
      </c>
      <c r="K4161" s="1011" t="s">
        <v>1329</v>
      </c>
      <c r="L4161" s="1011" t="s">
        <v>47</v>
      </c>
      <c r="M4161" s="1011" t="s">
        <v>198</v>
      </c>
      <c r="N4161" s="1011">
        <v>9</v>
      </c>
      <c r="O4161" s="1011">
        <v>1</v>
      </c>
      <c r="P4161" s="1011">
        <v>129.28</v>
      </c>
      <c r="Q4161" s="1011">
        <v>148.6</v>
      </c>
      <c r="R4161" s="1011">
        <v>10.06</v>
      </c>
      <c r="S4161" s="1011">
        <v>17.384418239999999</v>
      </c>
      <c r="T4161" s="1011">
        <v>0</v>
      </c>
      <c r="U4161" s="1011">
        <v>0</v>
      </c>
      <c r="V4161" s="1011">
        <v>10.06</v>
      </c>
      <c r="W4161" s="1011" t="s">
        <v>1476</v>
      </c>
      <c r="X4161" s="1011" t="s">
        <v>1331</v>
      </c>
      <c r="Y4161" s="1011" t="s">
        <v>1952</v>
      </c>
      <c r="AA4161" s="1011" t="s">
        <v>1953</v>
      </c>
      <c r="AB4161" s="1011" t="s">
        <v>140</v>
      </c>
    </row>
    <row r="4162" spans="1:28" x14ac:dyDescent="0.25">
      <c r="A4162" s="1011">
        <v>43893585</v>
      </c>
      <c r="B4162" s="1011" t="s">
        <v>2122</v>
      </c>
      <c r="C4162" s="1011" t="s">
        <v>1326</v>
      </c>
      <c r="D4162" s="1011" t="s">
        <v>1</v>
      </c>
      <c r="E4162" s="1011" t="s">
        <v>135</v>
      </c>
      <c r="F4162" s="1011" t="s">
        <v>20</v>
      </c>
      <c r="G4162" s="1011" t="s">
        <v>20</v>
      </c>
      <c r="H4162" s="1011" t="s">
        <v>89</v>
      </c>
      <c r="I4162" s="1011" t="s">
        <v>1462</v>
      </c>
      <c r="J4162" s="1011" t="s">
        <v>1463</v>
      </c>
      <c r="K4162" s="1011" t="s">
        <v>1329</v>
      </c>
      <c r="L4162" s="1011" t="s">
        <v>47</v>
      </c>
      <c r="M4162" s="1011" t="s">
        <v>198</v>
      </c>
      <c r="N4162" s="1011">
        <v>1</v>
      </c>
      <c r="O4162" s="1011">
        <v>1</v>
      </c>
      <c r="P4162" s="1011">
        <v>10</v>
      </c>
      <c r="Q4162" s="1011">
        <v>60.14</v>
      </c>
      <c r="R4162" s="1011">
        <v>32.909999999999997</v>
      </c>
      <c r="S4162" s="1011">
        <v>6.9765864400000002</v>
      </c>
      <c r="T4162" s="1011">
        <v>0</v>
      </c>
      <c r="U4162" s="1011">
        <v>0</v>
      </c>
      <c r="V4162" s="1011">
        <v>32.909999999999997</v>
      </c>
      <c r="W4162" s="1011" t="s">
        <v>1464</v>
      </c>
      <c r="X4162" s="1011" t="s">
        <v>1331</v>
      </c>
      <c r="Y4162" s="1011" t="s">
        <v>2123</v>
      </c>
      <c r="AA4162" s="1011" t="s">
        <v>2124</v>
      </c>
      <c r="AB4162" s="1011" t="s">
        <v>140</v>
      </c>
    </row>
    <row r="4163" spans="1:28" x14ac:dyDescent="0.25">
      <c r="A4163" s="1011">
        <v>54056197</v>
      </c>
      <c r="B4163" s="1011" t="s">
        <v>1884</v>
      </c>
      <c r="C4163" s="1011" t="s">
        <v>1326</v>
      </c>
      <c r="D4163" s="1011" t="s">
        <v>1</v>
      </c>
      <c r="E4163" s="1011" t="s">
        <v>135</v>
      </c>
      <c r="F4163" s="1011" t="s">
        <v>20</v>
      </c>
      <c r="G4163" s="1011" t="s">
        <v>20</v>
      </c>
      <c r="H4163" s="1011" t="s">
        <v>96</v>
      </c>
      <c r="I4163" s="1011" t="s">
        <v>1885</v>
      </c>
      <c r="J4163" s="1011" t="s">
        <v>1886</v>
      </c>
      <c r="K4163" s="1011" t="s">
        <v>1329</v>
      </c>
      <c r="L4163" s="1011" t="s">
        <v>47</v>
      </c>
      <c r="M4163" s="1011" t="s">
        <v>198</v>
      </c>
      <c r="N4163" s="1011">
        <v>4</v>
      </c>
      <c r="O4163" s="1011">
        <v>4</v>
      </c>
      <c r="P4163" s="1011">
        <v>1.64</v>
      </c>
      <c r="Q4163" s="1011">
        <v>172.75</v>
      </c>
      <c r="R4163" s="1011">
        <v>97.44</v>
      </c>
      <c r="S4163" s="1011">
        <v>11.283938409999999</v>
      </c>
      <c r="T4163" s="1011">
        <v>0</v>
      </c>
      <c r="U4163" s="1011">
        <v>0</v>
      </c>
      <c r="V4163" s="1011">
        <v>97.44</v>
      </c>
      <c r="W4163" s="1011" t="s">
        <v>1887</v>
      </c>
      <c r="X4163" s="1011" t="s">
        <v>1331</v>
      </c>
      <c r="Y4163" s="1011" t="s">
        <v>1888</v>
      </c>
      <c r="AA4163" s="1011" t="s">
        <v>1889</v>
      </c>
      <c r="AB4163" s="1011" t="s">
        <v>140</v>
      </c>
    </row>
    <row r="4164" spans="1:28" x14ac:dyDescent="0.25">
      <c r="A4164" s="1011">
        <v>4165502</v>
      </c>
      <c r="B4164" s="1011" t="s">
        <v>2369</v>
      </c>
      <c r="C4164" s="1011" t="s">
        <v>1326</v>
      </c>
      <c r="D4164" s="1011" t="s">
        <v>1</v>
      </c>
      <c r="E4164" s="1011" t="s">
        <v>135</v>
      </c>
      <c r="F4164" s="1011" t="s">
        <v>4</v>
      </c>
      <c r="G4164" s="1011" t="s">
        <v>4</v>
      </c>
      <c r="H4164" s="1011" t="s">
        <v>101</v>
      </c>
      <c r="I4164" s="1011" t="s">
        <v>2370</v>
      </c>
      <c r="J4164" s="1011" t="s">
        <v>1499</v>
      </c>
      <c r="K4164" s="1011" t="s">
        <v>1329</v>
      </c>
      <c r="L4164" s="1011" t="s">
        <v>47</v>
      </c>
      <c r="M4164" s="1011" t="s">
        <v>198</v>
      </c>
      <c r="N4164" s="1011">
        <v>2</v>
      </c>
      <c r="O4164" s="1011">
        <v>2</v>
      </c>
      <c r="P4164" s="1011">
        <v>87.74</v>
      </c>
      <c r="Q4164" s="1011">
        <v>84.54</v>
      </c>
      <c r="R4164" s="1011">
        <v>12.26</v>
      </c>
      <c r="S4164" s="1011">
        <v>22.142132</v>
      </c>
      <c r="T4164" s="1011">
        <v>0</v>
      </c>
      <c r="U4164" s="1011">
        <v>0</v>
      </c>
      <c r="V4164" s="1011">
        <v>12.26</v>
      </c>
      <c r="W4164" s="1011" t="s">
        <v>1361</v>
      </c>
      <c r="X4164" s="1011" t="s">
        <v>1331</v>
      </c>
      <c r="Y4164" s="1011" t="s">
        <v>2371</v>
      </c>
      <c r="AA4164" s="1011" t="s">
        <v>2372</v>
      </c>
      <c r="AB4164" s="1011" t="s">
        <v>140</v>
      </c>
    </row>
    <row r="4165" spans="1:28" x14ac:dyDescent="0.25">
      <c r="A4165" s="1011">
        <v>83757740</v>
      </c>
      <c r="B4165" s="1011" t="s">
        <v>2565</v>
      </c>
      <c r="C4165" s="1011" t="s">
        <v>1326</v>
      </c>
      <c r="D4165" s="1011" t="s">
        <v>1</v>
      </c>
      <c r="E4165" s="1011" t="s">
        <v>135</v>
      </c>
      <c r="F4165" s="1011" t="s">
        <v>34</v>
      </c>
      <c r="G4165" s="1011" t="s">
        <v>34</v>
      </c>
      <c r="H4165" s="1011" t="s">
        <v>97</v>
      </c>
      <c r="I4165" s="1011" t="s">
        <v>2527</v>
      </c>
      <c r="J4165" s="1011" t="s">
        <v>1475</v>
      </c>
      <c r="K4165" s="1011" t="s">
        <v>1329</v>
      </c>
      <c r="L4165" s="1011" t="s">
        <v>47</v>
      </c>
      <c r="M4165" s="1011" t="s">
        <v>198</v>
      </c>
      <c r="N4165" s="1011">
        <v>583.33389999999997</v>
      </c>
      <c r="O4165" s="1011">
        <v>446.25060000000002</v>
      </c>
      <c r="P4165" s="1011">
        <v>10949.85</v>
      </c>
      <c r="Q4165" s="1011">
        <v>19665.16</v>
      </c>
      <c r="R4165" s="1011">
        <v>2315.1367137000002</v>
      </c>
      <c r="S4165" s="1011">
        <v>5234.6803879099998</v>
      </c>
      <c r="T4165" s="1011">
        <v>-0.1332863</v>
      </c>
      <c r="U4165" s="1011">
        <v>110.88</v>
      </c>
      <c r="V4165" s="1011">
        <v>2426.15</v>
      </c>
      <c r="W4165" s="1011" t="s">
        <v>1476</v>
      </c>
      <c r="X4165" s="1011" t="s">
        <v>1331</v>
      </c>
      <c r="Y4165" s="1011" t="s">
        <v>2566</v>
      </c>
      <c r="AA4165" s="1011" t="s">
        <v>1478</v>
      </c>
      <c r="AB4165" s="1011" t="s">
        <v>140</v>
      </c>
    </row>
    <row r="4166" spans="1:28" x14ac:dyDescent="0.25">
      <c r="A4166" s="1011">
        <v>94067154</v>
      </c>
      <c r="B4166" s="1011" t="s">
        <v>1340</v>
      </c>
      <c r="C4166" s="1011" t="s">
        <v>1326</v>
      </c>
      <c r="D4166" s="1011" t="s">
        <v>1</v>
      </c>
      <c r="E4166" s="1011" t="s">
        <v>135</v>
      </c>
      <c r="F4166" s="1011" t="s">
        <v>0</v>
      </c>
      <c r="G4166" s="1011" t="s">
        <v>0</v>
      </c>
      <c r="H4166" s="1011" t="s">
        <v>90</v>
      </c>
      <c r="I4166" s="1011" t="s">
        <v>1341</v>
      </c>
      <c r="J4166" s="1011" t="s">
        <v>1342</v>
      </c>
      <c r="K4166" s="1011" t="s">
        <v>1329</v>
      </c>
      <c r="L4166" s="1011" t="s">
        <v>47</v>
      </c>
      <c r="M4166" s="1011" t="s">
        <v>198</v>
      </c>
      <c r="N4166" s="1011">
        <v>67</v>
      </c>
      <c r="O4166" s="1011">
        <v>45</v>
      </c>
      <c r="P4166" s="1011">
        <v>981.28</v>
      </c>
      <c r="Q4166" s="1011">
        <v>3030.91</v>
      </c>
      <c r="R4166" s="1011">
        <v>354.42</v>
      </c>
      <c r="S4166" s="1011">
        <v>326.83564964999999</v>
      </c>
      <c r="T4166" s="1011">
        <v>0</v>
      </c>
      <c r="U4166" s="1011">
        <v>0</v>
      </c>
      <c r="V4166" s="1011">
        <v>354.42</v>
      </c>
      <c r="W4166" s="1011" t="s">
        <v>1343</v>
      </c>
      <c r="X4166" s="1011" t="s">
        <v>1331</v>
      </c>
      <c r="Y4166" s="1011" t="s">
        <v>1344</v>
      </c>
      <c r="AA4166" s="1011" t="s">
        <v>1345</v>
      </c>
      <c r="AB4166" s="1011" t="s">
        <v>140</v>
      </c>
    </row>
    <row r="4167" spans="1:28" x14ac:dyDescent="0.25">
      <c r="A4167" s="1011">
        <v>34137794</v>
      </c>
      <c r="B4167" s="1011" t="s">
        <v>1520</v>
      </c>
      <c r="C4167" s="1011" t="s">
        <v>1326</v>
      </c>
      <c r="D4167" s="1011" t="s">
        <v>1</v>
      </c>
      <c r="E4167" s="1011" t="s">
        <v>135</v>
      </c>
      <c r="F4167" s="1011" t="s">
        <v>14</v>
      </c>
      <c r="G4167" s="1011" t="s">
        <v>14</v>
      </c>
      <c r="H4167" s="1011" t="s">
        <v>98</v>
      </c>
      <c r="I4167" s="1011" t="s">
        <v>1521</v>
      </c>
      <c r="J4167" s="1011" t="s">
        <v>1522</v>
      </c>
      <c r="K4167" s="1011" t="s">
        <v>1329</v>
      </c>
      <c r="L4167" s="1011" t="s">
        <v>47</v>
      </c>
      <c r="M4167" s="1011" t="s">
        <v>198</v>
      </c>
      <c r="N4167" s="1011">
        <v>242</v>
      </c>
      <c r="O4167" s="1011">
        <v>184</v>
      </c>
      <c r="P4167" s="1011">
        <v>5038.96</v>
      </c>
      <c r="Q4167" s="1011">
        <v>6524.89</v>
      </c>
      <c r="R4167" s="1011">
        <v>1573.44</v>
      </c>
      <c r="S4167" s="1011">
        <v>747.80488249999996</v>
      </c>
      <c r="T4167" s="1011">
        <v>0</v>
      </c>
      <c r="U4167" s="1011">
        <v>0</v>
      </c>
      <c r="V4167" s="1011">
        <v>1573.44</v>
      </c>
      <c r="W4167" s="1011" t="s">
        <v>1523</v>
      </c>
      <c r="X4167" s="1011" t="s">
        <v>1331</v>
      </c>
      <c r="Y4167" s="1011" t="s">
        <v>1524</v>
      </c>
      <c r="AA4167" s="1011" t="s">
        <v>1525</v>
      </c>
      <c r="AB4167" s="1011" t="s">
        <v>140</v>
      </c>
    </row>
    <row r="4168" spans="1:28" x14ac:dyDescent="0.25">
      <c r="A4168" s="1011">
        <v>54113899</v>
      </c>
      <c r="B4168" s="1011" t="s">
        <v>2317</v>
      </c>
      <c r="C4168" s="1011" t="s">
        <v>1326</v>
      </c>
      <c r="D4168" s="1011" t="s">
        <v>1</v>
      </c>
      <c r="E4168" s="1011" t="s">
        <v>135</v>
      </c>
      <c r="F4168" s="1011" t="s">
        <v>14</v>
      </c>
      <c r="G4168" s="1011" t="s">
        <v>14</v>
      </c>
      <c r="H4168" s="1011" t="s">
        <v>104</v>
      </c>
      <c r="I4168" s="1011" t="s">
        <v>2318</v>
      </c>
      <c r="J4168" s="1011" t="s">
        <v>2319</v>
      </c>
      <c r="K4168" s="1011" t="s">
        <v>1329</v>
      </c>
      <c r="L4168" s="1011" t="s">
        <v>47</v>
      </c>
      <c r="M4168" s="1011" t="s">
        <v>198</v>
      </c>
      <c r="N4168" s="1011">
        <v>42</v>
      </c>
      <c r="O4168" s="1011">
        <v>42</v>
      </c>
      <c r="P4168" s="1011">
        <v>539.52</v>
      </c>
      <c r="Q4168" s="1011">
        <v>2723.12</v>
      </c>
      <c r="R4168" s="1011">
        <v>858.15</v>
      </c>
      <c r="S4168" s="1011">
        <v>289.14057773000002</v>
      </c>
      <c r="T4168" s="1011">
        <v>0</v>
      </c>
      <c r="U4168" s="1011">
        <v>0</v>
      </c>
      <c r="V4168" s="1011">
        <v>858.15</v>
      </c>
      <c r="W4168" s="1011" t="s">
        <v>2320</v>
      </c>
      <c r="X4168" s="1011" t="s">
        <v>1331</v>
      </c>
      <c r="Y4168" s="1011" t="s">
        <v>2321</v>
      </c>
      <c r="AA4168" s="1011" t="s">
        <v>2322</v>
      </c>
      <c r="AB4168" s="1011" t="s">
        <v>140</v>
      </c>
    </row>
    <row r="4169" spans="1:28" x14ac:dyDescent="0.25">
      <c r="A4169" s="1011">
        <v>53757365</v>
      </c>
      <c r="B4169" s="1011" t="s">
        <v>1616</v>
      </c>
      <c r="C4169" s="1011" t="s">
        <v>1326</v>
      </c>
      <c r="D4169" s="1011" t="s">
        <v>1</v>
      </c>
      <c r="E4169" s="1011" t="s">
        <v>135</v>
      </c>
      <c r="F4169" s="1011" t="s">
        <v>6</v>
      </c>
      <c r="G4169" s="1011" t="s">
        <v>6</v>
      </c>
      <c r="H4169" s="1011" t="s">
        <v>97</v>
      </c>
      <c r="I4169" s="1011" t="s">
        <v>1564</v>
      </c>
      <c r="J4169" s="1011" t="s">
        <v>1565</v>
      </c>
      <c r="K4169" s="1011" t="s">
        <v>1329</v>
      </c>
      <c r="L4169" s="1011" t="s">
        <v>47</v>
      </c>
      <c r="M4169" s="1011" t="s">
        <v>198</v>
      </c>
      <c r="N4169" s="1011">
        <v>171.83330000000001</v>
      </c>
      <c r="O4169" s="1011">
        <v>156.5</v>
      </c>
      <c r="P4169" s="1011">
        <v>4537.6499999999996</v>
      </c>
      <c r="Q4169" s="1011">
        <v>4231.95</v>
      </c>
      <c r="R4169" s="1011">
        <v>769.15</v>
      </c>
      <c r="S4169" s="1011">
        <v>974.51710858000001</v>
      </c>
      <c r="T4169" s="1011">
        <v>0</v>
      </c>
      <c r="U4169" s="1011">
        <v>0</v>
      </c>
      <c r="V4169" s="1011">
        <v>769.15</v>
      </c>
      <c r="W4169" s="1011" t="s">
        <v>65</v>
      </c>
      <c r="X4169" s="1011" t="s">
        <v>1331</v>
      </c>
      <c r="Y4169" s="1011" t="s">
        <v>1617</v>
      </c>
      <c r="AA4169" s="1011" t="s">
        <v>1618</v>
      </c>
      <c r="AB4169" s="1011" t="s">
        <v>140</v>
      </c>
    </row>
    <row r="4170" spans="1:28" x14ac:dyDescent="0.25">
      <c r="A4170" s="1011">
        <v>74181983</v>
      </c>
      <c r="B4170" s="1011" t="s">
        <v>1369</v>
      </c>
      <c r="C4170" s="1011" t="s">
        <v>1326</v>
      </c>
      <c r="D4170" s="1011" t="s">
        <v>1</v>
      </c>
      <c r="E4170" s="1011" t="s">
        <v>135</v>
      </c>
      <c r="F4170" s="1011" t="s">
        <v>6</v>
      </c>
      <c r="G4170" s="1011" t="s">
        <v>6</v>
      </c>
      <c r="H4170" s="1011" t="s">
        <v>97</v>
      </c>
      <c r="I4170" s="1011" t="s">
        <v>1370</v>
      </c>
      <c r="J4170" s="1011" t="s">
        <v>1371</v>
      </c>
      <c r="K4170" s="1011" t="s">
        <v>1329</v>
      </c>
      <c r="L4170" s="1011" t="s">
        <v>47</v>
      </c>
      <c r="M4170" s="1011" t="s">
        <v>198</v>
      </c>
      <c r="N4170" s="1011">
        <v>702.88329999999996</v>
      </c>
      <c r="O4170" s="1011">
        <v>386.5</v>
      </c>
      <c r="P4170" s="1011">
        <v>18227</v>
      </c>
      <c r="Q4170" s="1011">
        <v>22160.02</v>
      </c>
      <c r="R4170" s="1011">
        <v>4341.53612144</v>
      </c>
      <c r="S4170" s="1011">
        <v>3156.0626075800001</v>
      </c>
      <c r="T4170" s="1011">
        <v>-0.92387856000000002</v>
      </c>
      <c r="U4170" s="1011">
        <v>0</v>
      </c>
      <c r="V4170" s="1011">
        <v>4342.46</v>
      </c>
      <c r="W4170" s="1011" t="s">
        <v>1372</v>
      </c>
      <c r="X4170" s="1011" t="s">
        <v>1331</v>
      </c>
      <c r="Y4170" s="1011" t="s">
        <v>1373</v>
      </c>
      <c r="AA4170" s="1011" t="s">
        <v>1374</v>
      </c>
      <c r="AB4170" s="1011" t="s">
        <v>140</v>
      </c>
    </row>
    <row r="4171" spans="1:28" x14ac:dyDescent="0.25">
      <c r="A4171" s="1011">
        <v>74112996</v>
      </c>
      <c r="B4171" s="1011" t="s">
        <v>1714</v>
      </c>
      <c r="C4171" s="1011" t="s">
        <v>1326</v>
      </c>
      <c r="D4171" s="1011" t="s">
        <v>1</v>
      </c>
      <c r="E4171" s="1011" t="s">
        <v>135</v>
      </c>
      <c r="F4171" s="1011" t="s">
        <v>6</v>
      </c>
      <c r="G4171" s="1011" t="s">
        <v>6</v>
      </c>
      <c r="H4171" s="1011" t="s">
        <v>95</v>
      </c>
      <c r="I4171" s="1011" t="s">
        <v>1715</v>
      </c>
      <c r="J4171" s="1011" t="s">
        <v>1405</v>
      </c>
      <c r="K4171" s="1011" t="s">
        <v>1329</v>
      </c>
      <c r="L4171" s="1011" t="s">
        <v>47</v>
      </c>
      <c r="M4171" s="1011" t="s">
        <v>198</v>
      </c>
      <c r="N4171" s="1011">
        <v>68</v>
      </c>
      <c r="O4171" s="1011">
        <v>49</v>
      </c>
      <c r="P4171" s="1011">
        <v>805.74</v>
      </c>
      <c r="Q4171" s="1011">
        <v>3853.5</v>
      </c>
      <c r="R4171" s="1011">
        <v>-730.69414876999997</v>
      </c>
      <c r="S4171" s="1011">
        <v>2118.0983321399999</v>
      </c>
      <c r="T4171" s="1011">
        <v>-4.1487700000000004E-3</v>
      </c>
      <c r="U4171" s="1011">
        <v>0</v>
      </c>
      <c r="V4171" s="1011">
        <v>-730.69</v>
      </c>
      <c r="W4171" s="1011" t="s">
        <v>1406</v>
      </c>
      <c r="X4171" s="1011" t="s">
        <v>1331</v>
      </c>
      <c r="Y4171" s="1011" t="s">
        <v>1716</v>
      </c>
      <c r="AA4171" s="1011" t="s">
        <v>1717</v>
      </c>
      <c r="AB4171" s="1011" t="s">
        <v>140</v>
      </c>
    </row>
    <row r="4172" spans="1:28" x14ac:dyDescent="0.25">
      <c r="A4172" s="1011">
        <v>23756356</v>
      </c>
      <c r="B4172" s="1011" t="s">
        <v>2402</v>
      </c>
      <c r="C4172" s="1011" t="s">
        <v>1326</v>
      </c>
      <c r="D4172" s="1011" t="s">
        <v>1</v>
      </c>
      <c r="E4172" s="1011" t="s">
        <v>135</v>
      </c>
      <c r="F4172" s="1011" t="s">
        <v>11</v>
      </c>
      <c r="G4172" s="1011" t="s">
        <v>11</v>
      </c>
      <c r="H4172" s="1011" t="s">
        <v>100</v>
      </c>
      <c r="I4172" s="1011" t="s">
        <v>1498</v>
      </c>
      <c r="J4172" s="1011" t="s">
        <v>1499</v>
      </c>
      <c r="K4172" s="1011" t="s">
        <v>1329</v>
      </c>
      <c r="L4172" s="1011" t="s">
        <v>47</v>
      </c>
      <c r="M4172" s="1011" t="s">
        <v>198</v>
      </c>
      <c r="N4172" s="1011">
        <v>187.66659999999999</v>
      </c>
      <c r="O4172" s="1011">
        <v>187.66659999999999</v>
      </c>
      <c r="P4172" s="1011">
        <v>3010</v>
      </c>
      <c r="Q4172" s="1011">
        <v>14498.25</v>
      </c>
      <c r="R4172" s="1011">
        <v>3720.09</v>
      </c>
      <c r="S4172" s="1011">
        <v>2235.7545643799999</v>
      </c>
      <c r="T4172" s="1011">
        <v>0</v>
      </c>
      <c r="U4172" s="1011">
        <v>0</v>
      </c>
      <c r="V4172" s="1011">
        <v>3720.09</v>
      </c>
      <c r="W4172" s="1011" t="s">
        <v>1361</v>
      </c>
      <c r="X4172" s="1011" t="s">
        <v>1331</v>
      </c>
      <c r="Y4172" s="1011" t="s">
        <v>2403</v>
      </c>
      <c r="AA4172" s="1011" t="s">
        <v>2404</v>
      </c>
      <c r="AB4172" s="1011" t="s">
        <v>140</v>
      </c>
    </row>
    <row r="4173" spans="1:28" x14ac:dyDescent="0.25">
      <c r="A4173" s="1011">
        <v>43754282</v>
      </c>
      <c r="B4173" s="1011" t="s">
        <v>2125</v>
      </c>
      <c r="C4173" s="1011" t="s">
        <v>1326</v>
      </c>
      <c r="D4173" s="1011" t="s">
        <v>1</v>
      </c>
      <c r="E4173" s="1011" t="s">
        <v>135</v>
      </c>
      <c r="F4173" s="1011" t="s">
        <v>34</v>
      </c>
      <c r="G4173" s="1011" t="s">
        <v>34</v>
      </c>
      <c r="H4173" s="1011" t="s">
        <v>92</v>
      </c>
      <c r="I4173" s="1011" t="s">
        <v>1327</v>
      </c>
      <c r="J4173" s="1011" t="s">
        <v>1328</v>
      </c>
      <c r="K4173" s="1011" t="s">
        <v>1329</v>
      </c>
      <c r="L4173" s="1011" t="s">
        <v>47</v>
      </c>
      <c r="M4173" s="1011" t="s">
        <v>198</v>
      </c>
      <c r="N4173" s="1011">
        <v>309</v>
      </c>
      <c r="O4173" s="1011">
        <v>291</v>
      </c>
      <c r="P4173" s="1011">
        <v>10275.32</v>
      </c>
      <c r="Q4173" s="1011">
        <v>7899.63</v>
      </c>
      <c r="R4173" s="1011">
        <v>1211.01</v>
      </c>
      <c r="S4173" s="1011">
        <v>1211.5029181899999</v>
      </c>
      <c r="T4173" s="1011">
        <v>0</v>
      </c>
      <c r="U4173" s="1011">
        <v>0</v>
      </c>
      <c r="V4173" s="1011">
        <v>1211.01</v>
      </c>
      <c r="W4173" s="1011" t="s">
        <v>1330</v>
      </c>
      <c r="X4173" s="1011" t="s">
        <v>1331</v>
      </c>
      <c r="Y4173" s="1011" t="s">
        <v>2126</v>
      </c>
      <c r="AA4173" s="1011" t="s">
        <v>2127</v>
      </c>
      <c r="AB4173" s="1011" t="s">
        <v>140</v>
      </c>
    </row>
    <row r="4174" spans="1:28" x14ac:dyDescent="0.25">
      <c r="A4174" s="1011">
        <v>74096488</v>
      </c>
      <c r="B4174" s="1011" t="s">
        <v>1425</v>
      </c>
      <c r="C4174" s="1011" t="s">
        <v>1326</v>
      </c>
      <c r="D4174" s="1011" t="s">
        <v>1</v>
      </c>
      <c r="E4174" s="1011" t="s">
        <v>135</v>
      </c>
      <c r="F4174" s="1011" t="s">
        <v>14</v>
      </c>
      <c r="G4174" s="1011" t="s">
        <v>14</v>
      </c>
      <c r="H4174" s="1011" t="s">
        <v>91</v>
      </c>
      <c r="I4174" s="1011" t="s">
        <v>1426</v>
      </c>
      <c r="J4174" s="1011" t="s">
        <v>1427</v>
      </c>
      <c r="K4174" s="1011" t="s">
        <v>1329</v>
      </c>
      <c r="L4174" s="1011" t="s">
        <v>47</v>
      </c>
      <c r="M4174" s="1011" t="s">
        <v>198</v>
      </c>
      <c r="N4174" s="1011">
        <v>123</v>
      </c>
      <c r="O4174" s="1011">
        <v>14</v>
      </c>
      <c r="P4174" s="1011">
        <v>2625.56</v>
      </c>
      <c r="Q4174" s="1011">
        <v>8577.75</v>
      </c>
      <c r="R4174" s="1011">
        <v>1254.7767089900001</v>
      </c>
      <c r="S4174" s="1011">
        <v>376.75178213999999</v>
      </c>
      <c r="T4174" s="1011">
        <v>3.7667089900000001</v>
      </c>
      <c r="U4174" s="1011">
        <v>0</v>
      </c>
      <c r="V4174" s="1011">
        <v>1251.01</v>
      </c>
      <c r="W4174" s="1011" t="s">
        <v>1428</v>
      </c>
      <c r="X4174" s="1011" t="s">
        <v>1331</v>
      </c>
      <c r="Y4174" s="1011" t="s">
        <v>1429</v>
      </c>
      <c r="AA4174" s="1011" t="s">
        <v>1430</v>
      </c>
      <c r="AB4174" s="1011" t="s">
        <v>140</v>
      </c>
    </row>
    <row r="4175" spans="1:28" x14ac:dyDescent="0.25">
      <c r="A4175" s="1011">
        <v>24146680</v>
      </c>
      <c r="B4175" s="1011" t="s">
        <v>1993</v>
      </c>
      <c r="C4175" s="1011" t="s">
        <v>1326</v>
      </c>
      <c r="D4175" s="1011" t="s">
        <v>1</v>
      </c>
      <c r="E4175" s="1011" t="s">
        <v>135</v>
      </c>
      <c r="F4175" s="1011" t="s">
        <v>38</v>
      </c>
      <c r="G4175" s="1011" t="s">
        <v>38</v>
      </c>
      <c r="H4175" s="1011" t="s">
        <v>88</v>
      </c>
      <c r="I4175" s="1011" t="s">
        <v>1994</v>
      </c>
      <c r="J4175" s="1011" t="s">
        <v>1499</v>
      </c>
      <c r="K4175" s="1011" t="s">
        <v>1329</v>
      </c>
      <c r="L4175" s="1011" t="s">
        <v>47</v>
      </c>
      <c r="M4175" s="1011" t="s">
        <v>198</v>
      </c>
      <c r="N4175" s="1011">
        <v>886</v>
      </c>
      <c r="O4175" s="1011">
        <v>886</v>
      </c>
      <c r="P4175" s="1011">
        <v>8856</v>
      </c>
      <c r="Q4175" s="1011">
        <v>80105.63</v>
      </c>
      <c r="R4175" s="1011">
        <v>6496.61</v>
      </c>
      <c r="S4175" s="1011">
        <v>3536.7981727699998</v>
      </c>
      <c r="T4175" s="1011">
        <v>0</v>
      </c>
      <c r="U4175" s="1011">
        <v>1086</v>
      </c>
      <c r="V4175" s="1011">
        <v>7582.61</v>
      </c>
      <c r="W4175" s="1011" t="s">
        <v>1361</v>
      </c>
      <c r="X4175" s="1011" t="s">
        <v>1331</v>
      </c>
      <c r="Y4175" s="1011" t="s">
        <v>1995</v>
      </c>
      <c r="AA4175" s="1011" t="s">
        <v>1996</v>
      </c>
      <c r="AB4175" s="1011" t="s">
        <v>140</v>
      </c>
    </row>
    <row r="4176" spans="1:28" x14ac:dyDescent="0.25">
      <c r="A4176" s="1011">
        <v>83758029</v>
      </c>
      <c r="B4176" s="1011" t="s">
        <v>2059</v>
      </c>
      <c r="C4176" s="1011" t="s">
        <v>1326</v>
      </c>
      <c r="D4176" s="1011" t="s">
        <v>1</v>
      </c>
      <c r="E4176" s="1011" t="s">
        <v>135</v>
      </c>
      <c r="F4176" s="1011" t="s">
        <v>14</v>
      </c>
      <c r="G4176" s="1011" t="s">
        <v>14</v>
      </c>
      <c r="H4176" s="1011" t="s">
        <v>97</v>
      </c>
      <c r="I4176" s="1011" t="s">
        <v>2060</v>
      </c>
      <c r="J4176" s="1011" t="s">
        <v>2061</v>
      </c>
      <c r="K4176" s="1011" t="s">
        <v>1329</v>
      </c>
      <c r="L4176" s="1011" t="s">
        <v>47</v>
      </c>
      <c r="M4176" s="1011" t="s">
        <v>198</v>
      </c>
      <c r="N4176" s="1011">
        <v>752.25</v>
      </c>
      <c r="O4176" s="1011">
        <v>532.25</v>
      </c>
      <c r="P4176" s="1011">
        <v>31605.24</v>
      </c>
      <c r="Q4176" s="1011">
        <v>19495.36</v>
      </c>
      <c r="R4176" s="1011">
        <v>1403.3458874099999</v>
      </c>
      <c r="S4176" s="1011">
        <v>2698.0476376800002</v>
      </c>
      <c r="T4176" s="1011">
        <v>5.88741E-3</v>
      </c>
      <c r="U4176" s="1011">
        <v>0</v>
      </c>
      <c r="V4176" s="1011">
        <v>1403.34</v>
      </c>
      <c r="W4176" s="1011" t="s">
        <v>2062</v>
      </c>
      <c r="X4176" s="1011" t="s">
        <v>1331</v>
      </c>
      <c r="Y4176" s="1011" t="s">
        <v>2063</v>
      </c>
      <c r="AA4176" s="1011" t="s">
        <v>2064</v>
      </c>
      <c r="AB4176" s="1011" t="s">
        <v>140</v>
      </c>
    </row>
    <row r="4177" spans="1:28" x14ac:dyDescent="0.25">
      <c r="A4177" s="1011">
        <v>73756652</v>
      </c>
      <c r="B4177" s="1011" t="s">
        <v>2237</v>
      </c>
      <c r="C4177" s="1011" t="s">
        <v>1326</v>
      </c>
      <c r="D4177" s="1011" t="s">
        <v>1</v>
      </c>
      <c r="E4177" s="1011" t="s">
        <v>135</v>
      </c>
      <c r="F4177" s="1011" t="s">
        <v>6</v>
      </c>
      <c r="G4177" s="1011" t="s">
        <v>6</v>
      </c>
      <c r="H4177" s="1011" t="s">
        <v>98</v>
      </c>
      <c r="I4177" s="1011" t="s">
        <v>2238</v>
      </c>
      <c r="J4177" s="1011" t="s">
        <v>1755</v>
      </c>
      <c r="K4177" s="1011" t="s">
        <v>1329</v>
      </c>
      <c r="L4177" s="1011" t="s">
        <v>47</v>
      </c>
      <c r="M4177" s="1011" t="s">
        <v>198</v>
      </c>
      <c r="N4177" s="1011">
        <v>349.75</v>
      </c>
      <c r="O4177" s="1011">
        <v>202.75</v>
      </c>
      <c r="P4177" s="1011">
        <v>5627.45</v>
      </c>
      <c r="Q4177" s="1011">
        <v>8616.85</v>
      </c>
      <c r="R4177" s="1011">
        <v>2381.8200000000002</v>
      </c>
      <c r="S4177" s="1011">
        <v>1507.4369530700001</v>
      </c>
      <c r="T4177" s="1011">
        <v>0</v>
      </c>
      <c r="U4177" s="1011">
        <v>0</v>
      </c>
      <c r="V4177" s="1011">
        <v>2381.8200000000002</v>
      </c>
      <c r="W4177" s="1011" t="s">
        <v>1361</v>
      </c>
      <c r="X4177" s="1011" t="s">
        <v>1331</v>
      </c>
      <c r="Y4177" s="1011" t="s">
        <v>2239</v>
      </c>
      <c r="AA4177" s="1011" t="s">
        <v>2240</v>
      </c>
      <c r="AB4177" s="1011" t="s">
        <v>140</v>
      </c>
    </row>
    <row r="4178" spans="1:28" x14ac:dyDescent="0.25">
      <c r="A4178" s="1011">
        <v>43771211</v>
      </c>
      <c r="B4178" s="1011" t="s">
        <v>2075</v>
      </c>
      <c r="C4178" s="1011" t="s">
        <v>1326</v>
      </c>
      <c r="D4178" s="1011" t="s">
        <v>1</v>
      </c>
      <c r="E4178" s="1011" t="s">
        <v>135</v>
      </c>
      <c r="F4178" s="1011" t="s">
        <v>34</v>
      </c>
      <c r="G4178" s="1011" t="s">
        <v>34</v>
      </c>
      <c r="H4178" s="1011" t="s">
        <v>100</v>
      </c>
      <c r="I4178" s="1011" t="s">
        <v>1404</v>
      </c>
      <c r="J4178" s="1011" t="s">
        <v>1405</v>
      </c>
      <c r="K4178" s="1011" t="s">
        <v>1329</v>
      </c>
      <c r="L4178" s="1011" t="s">
        <v>47</v>
      </c>
      <c r="M4178" s="1011" t="s">
        <v>198</v>
      </c>
      <c r="N4178" s="1011">
        <v>522.75</v>
      </c>
      <c r="O4178" s="1011">
        <v>470.75</v>
      </c>
      <c r="P4178" s="1011">
        <v>9256.6</v>
      </c>
      <c r="Q4178" s="1011">
        <v>27128.33</v>
      </c>
      <c r="R4178" s="1011">
        <v>2952.4</v>
      </c>
      <c r="S4178" s="1011">
        <v>2531.5708088900001</v>
      </c>
      <c r="T4178" s="1011">
        <v>0</v>
      </c>
      <c r="U4178" s="1011">
        <v>0</v>
      </c>
      <c r="V4178" s="1011">
        <v>2952.4</v>
      </c>
      <c r="W4178" s="1011" t="s">
        <v>1406</v>
      </c>
      <c r="X4178" s="1011" t="s">
        <v>1331</v>
      </c>
      <c r="Y4178" s="1011" t="s">
        <v>2076</v>
      </c>
      <c r="AA4178" s="1011" t="s">
        <v>2077</v>
      </c>
      <c r="AB4178" s="1011" t="s">
        <v>140</v>
      </c>
    </row>
    <row r="4179" spans="1:28" x14ac:dyDescent="0.25">
      <c r="A4179" s="1011">
        <v>63918262</v>
      </c>
      <c r="B4179" s="1011" t="s">
        <v>1409</v>
      </c>
      <c r="C4179" s="1011" t="s">
        <v>1326</v>
      </c>
      <c r="D4179" s="1011" t="s">
        <v>1</v>
      </c>
      <c r="E4179" s="1011" t="s">
        <v>135</v>
      </c>
      <c r="F4179" s="1011" t="s">
        <v>6</v>
      </c>
      <c r="G4179" s="1011" t="s">
        <v>6</v>
      </c>
      <c r="H4179" s="1011" t="s">
        <v>88</v>
      </c>
      <c r="I4179" s="1011" t="s">
        <v>1410</v>
      </c>
      <c r="J4179" s="1011" t="s">
        <v>1411</v>
      </c>
      <c r="K4179" s="1011" t="s">
        <v>1329</v>
      </c>
      <c r="L4179" s="1011" t="s">
        <v>47</v>
      </c>
      <c r="M4179" s="1011" t="s">
        <v>198</v>
      </c>
      <c r="N4179" s="1011">
        <v>147</v>
      </c>
      <c r="O4179" s="1011">
        <v>79</v>
      </c>
      <c r="P4179" s="1011">
        <v>1956</v>
      </c>
      <c r="Q4179" s="1011">
        <v>6933.32</v>
      </c>
      <c r="R4179" s="1011">
        <v>653.84</v>
      </c>
      <c r="S4179" s="1011">
        <v>928.67415284000003</v>
      </c>
      <c r="T4179" s="1011">
        <v>0</v>
      </c>
      <c r="U4179" s="1011">
        <v>0</v>
      </c>
      <c r="V4179" s="1011">
        <v>653.84</v>
      </c>
      <c r="W4179" s="1011" t="s">
        <v>80</v>
      </c>
      <c r="X4179" s="1011" t="s">
        <v>1331</v>
      </c>
      <c r="Y4179" s="1011" t="s">
        <v>1412</v>
      </c>
      <c r="AA4179" s="1011" t="s">
        <v>1413</v>
      </c>
      <c r="AB4179" s="1011" t="s">
        <v>140</v>
      </c>
    </row>
    <row r="4180" spans="1:28" x14ac:dyDescent="0.25">
      <c r="A4180" s="1011">
        <v>74235227</v>
      </c>
      <c r="B4180" s="1011" t="s">
        <v>2290</v>
      </c>
      <c r="C4180" s="1011" t="s">
        <v>1326</v>
      </c>
      <c r="D4180" s="1011" t="s">
        <v>1</v>
      </c>
      <c r="E4180" s="1011" t="s">
        <v>135</v>
      </c>
      <c r="F4180" s="1011" t="s">
        <v>34</v>
      </c>
      <c r="G4180" s="1011" t="s">
        <v>34</v>
      </c>
      <c r="H4180" s="1011" t="s">
        <v>99</v>
      </c>
      <c r="I4180" s="1011" t="s">
        <v>1662</v>
      </c>
      <c r="J4180" s="1011" t="s">
        <v>1663</v>
      </c>
      <c r="K4180" s="1011" t="s">
        <v>1329</v>
      </c>
      <c r="L4180" s="1011" t="s">
        <v>47</v>
      </c>
      <c r="M4180" s="1011" t="s">
        <v>198</v>
      </c>
      <c r="N4180" s="1011">
        <v>137</v>
      </c>
      <c r="O4180" s="1011">
        <v>89</v>
      </c>
      <c r="P4180" s="1011">
        <v>1859.05</v>
      </c>
      <c r="Q4180" s="1011">
        <v>6220.15</v>
      </c>
      <c r="R4180" s="1011">
        <v>579.97</v>
      </c>
      <c r="S4180" s="1011">
        <v>1458.7941549499999</v>
      </c>
      <c r="T4180" s="1011">
        <v>0</v>
      </c>
      <c r="U4180" s="1011">
        <v>0</v>
      </c>
      <c r="V4180" s="1011">
        <v>579.97</v>
      </c>
      <c r="W4180" s="1011" t="s">
        <v>1664</v>
      </c>
      <c r="X4180" s="1011" t="s">
        <v>1331</v>
      </c>
      <c r="Y4180" s="1011" t="s">
        <v>2291</v>
      </c>
      <c r="AA4180" s="1011" t="s">
        <v>2292</v>
      </c>
      <c r="AB4180" s="1011" t="s">
        <v>140</v>
      </c>
    </row>
    <row r="4181" spans="1:28" x14ac:dyDescent="0.25">
      <c r="A4181" s="1011">
        <v>74235227</v>
      </c>
      <c r="B4181" s="1011" t="s">
        <v>2290</v>
      </c>
      <c r="C4181" s="1011" t="s">
        <v>1326</v>
      </c>
      <c r="D4181" s="1011" t="s">
        <v>1</v>
      </c>
      <c r="E4181" s="1011" t="s">
        <v>135</v>
      </c>
      <c r="F4181" s="1011" t="s">
        <v>34</v>
      </c>
      <c r="G4181" s="1011" t="s">
        <v>34</v>
      </c>
      <c r="H4181" s="1011" t="s">
        <v>100</v>
      </c>
      <c r="I4181" s="1011" t="s">
        <v>1662</v>
      </c>
      <c r="J4181" s="1011" t="s">
        <v>1663</v>
      </c>
      <c r="K4181" s="1011" t="s">
        <v>1329</v>
      </c>
      <c r="L4181" s="1011" t="s">
        <v>47</v>
      </c>
      <c r="M4181" s="1011" t="s">
        <v>198</v>
      </c>
      <c r="N4181" s="1011">
        <v>80.583500000000001</v>
      </c>
      <c r="O4181" s="1011">
        <v>76.583399999999997</v>
      </c>
      <c r="P4181" s="1011">
        <v>1613.67</v>
      </c>
      <c r="Q4181" s="1011">
        <v>4995.6400000000003</v>
      </c>
      <c r="R4181" s="1011">
        <v>919.66</v>
      </c>
      <c r="S4181" s="1011">
        <v>428.97452107999999</v>
      </c>
      <c r="T4181" s="1011">
        <v>0</v>
      </c>
      <c r="U4181" s="1011">
        <v>0</v>
      </c>
      <c r="V4181" s="1011">
        <v>919.66</v>
      </c>
      <c r="W4181" s="1011" t="s">
        <v>1664</v>
      </c>
      <c r="X4181" s="1011" t="s">
        <v>1331</v>
      </c>
      <c r="Y4181" s="1011" t="s">
        <v>2291</v>
      </c>
      <c r="AA4181" s="1011" t="s">
        <v>2292</v>
      </c>
      <c r="AB4181" s="1011" t="s">
        <v>140</v>
      </c>
    </row>
    <row r="4182" spans="1:28" x14ac:dyDescent="0.25">
      <c r="A4182" s="1011">
        <v>53754974</v>
      </c>
      <c r="B4182" s="1011" t="s">
        <v>1963</v>
      </c>
      <c r="C4182" s="1011" t="s">
        <v>1326</v>
      </c>
      <c r="D4182" s="1011" t="s">
        <v>1</v>
      </c>
      <c r="E4182" s="1011" t="s">
        <v>135</v>
      </c>
      <c r="F4182" s="1011" t="s">
        <v>6</v>
      </c>
      <c r="G4182" s="1011" t="s">
        <v>6</v>
      </c>
      <c r="H4182" s="1011" t="s">
        <v>88</v>
      </c>
      <c r="I4182" s="1011" t="s">
        <v>1964</v>
      </c>
      <c r="J4182" s="1011" t="s">
        <v>1965</v>
      </c>
      <c r="K4182" s="1011" t="s">
        <v>1329</v>
      </c>
      <c r="L4182" s="1011" t="s">
        <v>47</v>
      </c>
      <c r="M4182" s="1011" t="s">
        <v>198</v>
      </c>
      <c r="N4182" s="1011">
        <v>23</v>
      </c>
      <c r="O4182" s="1011">
        <v>2</v>
      </c>
      <c r="P4182" s="1011">
        <v>327</v>
      </c>
      <c r="Q4182" s="1011">
        <v>1013.51</v>
      </c>
      <c r="R4182" s="1011">
        <v>244.91</v>
      </c>
      <c r="S4182" s="1011">
        <v>69.328202340000004</v>
      </c>
      <c r="T4182" s="1011">
        <v>0</v>
      </c>
      <c r="U4182" s="1011">
        <v>0</v>
      </c>
      <c r="V4182" s="1011">
        <v>244.91</v>
      </c>
      <c r="W4182" s="1011" t="s">
        <v>1966</v>
      </c>
      <c r="X4182" s="1011" t="s">
        <v>1331</v>
      </c>
      <c r="Y4182" s="1011" t="s">
        <v>1967</v>
      </c>
      <c r="AA4182" s="1011" t="s">
        <v>1968</v>
      </c>
      <c r="AB4182" s="1011" t="s">
        <v>140</v>
      </c>
    </row>
    <row r="4183" spans="1:28" x14ac:dyDescent="0.25">
      <c r="A4183" s="1011">
        <v>83992024</v>
      </c>
      <c r="B4183" s="1011" t="s">
        <v>1358</v>
      </c>
      <c r="C4183" s="1011" t="s">
        <v>1326</v>
      </c>
      <c r="D4183" s="1011" t="s">
        <v>1</v>
      </c>
      <c r="E4183" s="1011" t="s">
        <v>135</v>
      </c>
      <c r="F4183" s="1011" t="s">
        <v>36</v>
      </c>
      <c r="G4183" s="1011" t="s">
        <v>36</v>
      </c>
      <c r="H4183" s="1011" t="s">
        <v>97</v>
      </c>
      <c r="I4183" s="1011" t="s">
        <v>1359</v>
      </c>
      <c r="J4183" s="1011" t="s">
        <v>1360</v>
      </c>
      <c r="K4183" s="1011" t="s">
        <v>1329</v>
      </c>
      <c r="L4183" s="1011" t="s">
        <v>47</v>
      </c>
      <c r="M4183" s="1011" t="s">
        <v>198</v>
      </c>
      <c r="N4183" s="1011">
        <v>341</v>
      </c>
      <c r="O4183" s="1011">
        <v>126</v>
      </c>
      <c r="P4183" s="1011">
        <v>15426.91</v>
      </c>
      <c r="Q4183" s="1011">
        <v>8570.4699999999993</v>
      </c>
      <c r="R4183" s="1011">
        <v>647.23</v>
      </c>
      <c r="S4183" s="1011">
        <v>732.40879943000004</v>
      </c>
      <c r="T4183" s="1011">
        <v>0</v>
      </c>
      <c r="U4183" s="1011">
        <v>0</v>
      </c>
      <c r="V4183" s="1011">
        <v>647.23</v>
      </c>
      <c r="W4183" s="1011" t="s">
        <v>1361</v>
      </c>
      <c r="X4183" s="1011" t="s">
        <v>1331</v>
      </c>
      <c r="Y4183" s="1011" t="s">
        <v>1362</v>
      </c>
      <c r="AA4183" s="1011" t="s">
        <v>1363</v>
      </c>
      <c r="AB4183" s="1011" t="s">
        <v>140</v>
      </c>
    </row>
    <row r="4184" spans="1:28" x14ac:dyDescent="0.25">
      <c r="A4184" s="1011">
        <v>4059234</v>
      </c>
      <c r="B4184" s="1011" t="s">
        <v>1908</v>
      </c>
      <c r="C4184" s="1011" t="s">
        <v>1326</v>
      </c>
      <c r="D4184" s="1011" t="s">
        <v>1</v>
      </c>
      <c r="E4184" s="1011" t="s">
        <v>135</v>
      </c>
      <c r="F4184" s="1011" t="s">
        <v>48</v>
      </c>
      <c r="G4184" s="1011" t="s">
        <v>48</v>
      </c>
      <c r="H4184" s="1011" t="s">
        <v>530</v>
      </c>
      <c r="I4184" s="1011" t="s">
        <v>1909</v>
      </c>
      <c r="J4184" s="1011" t="s">
        <v>1892</v>
      </c>
      <c r="K4184" s="1011" t="s">
        <v>1329</v>
      </c>
      <c r="L4184" s="1011" t="s">
        <v>47</v>
      </c>
      <c r="M4184" s="1011" t="s">
        <v>198</v>
      </c>
      <c r="N4184" s="1011">
        <v>35</v>
      </c>
      <c r="O4184" s="1011">
        <v>16</v>
      </c>
      <c r="P4184" s="1011">
        <v>1204.2</v>
      </c>
      <c r="Q4184" s="1011">
        <v>2955.66</v>
      </c>
      <c r="R4184" s="1011">
        <v>590.96</v>
      </c>
      <c r="S4184" s="1011">
        <v>43.70606445</v>
      </c>
      <c r="T4184" s="1011">
        <v>0</v>
      </c>
      <c r="U4184" s="1011">
        <v>0</v>
      </c>
      <c r="V4184" s="1011">
        <v>590.96</v>
      </c>
      <c r="W4184" s="1011" t="s">
        <v>1893</v>
      </c>
      <c r="X4184" s="1011" t="s">
        <v>1331</v>
      </c>
      <c r="Y4184" s="1011" t="s">
        <v>1910</v>
      </c>
      <c r="AA4184" s="1011" t="s">
        <v>1911</v>
      </c>
      <c r="AB4184" s="1011" t="s">
        <v>140</v>
      </c>
    </row>
    <row r="4185" spans="1:28" x14ac:dyDescent="0.25">
      <c r="A4185" s="1011">
        <v>24111999</v>
      </c>
      <c r="B4185" s="1011" t="s">
        <v>1701</v>
      </c>
      <c r="C4185" s="1011" t="s">
        <v>1326</v>
      </c>
      <c r="D4185" s="1011" t="s">
        <v>1</v>
      </c>
      <c r="E4185" s="1011" t="s">
        <v>135</v>
      </c>
      <c r="F4185" s="1011" t="s">
        <v>0</v>
      </c>
      <c r="G4185" s="1011" t="s">
        <v>0</v>
      </c>
      <c r="H4185" s="1011" t="s">
        <v>95</v>
      </c>
      <c r="I4185" s="1011" t="s">
        <v>1702</v>
      </c>
      <c r="J4185" s="1011" t="s">
        <v>1703</v>
      </c>
      <c r="K4185" s="1011" t="s">
        <v>1329</v>
      </c>
      <c r="L4185" s="1011" t="s">
        <v>47</v>
      </c>
      <c r="M4185" s="1011" t="s">
        <v>198</v>
      </c>
      <c r="N4185" s="1011">
        <v>518</v>
      </c>
      <c r="O4185" s="1011">
        <v>431</v>
      </c>
      <c r="P4185" s="1011">
        <v>2542.48</v>
      </c>
      <c r="Q4185" s="1011">
        <v>9619.89</v>
      </c>
      <c r="R4185" s="1011">
        <v>665.82767283999999</v>
      </c>
      <c r="S4185" s="1011">
        <v>2615.7885594700001</v>
      </c>
      <c r="T4185" s="1011">
        <v>-0.18232715999999999</v>
      </c>
      <c r="U4185" s="1011">
        <v>0</v>
      </c>
      <c r="V4185" s="1011">
        <v>666.01</v>
      </c>
      <c r="W4185" s="1011" t="s">
        <v>1704</v>
      </c>
      <c r="X4185" s="1011" t="s">
        <v>1331</v>
      </c>
      <c r="Y4185" s="1011" t="s">
        <v>1705</v>
      </c>
      <c r="AA4185" s="1011" t="s">
        <v>1706</v>
      </c>
      <c r="AB4185" s="1011" t="s">
        <v>140</v>
      </c>
    </row>
    <row r="4186" spans="1:28" x14ac:dyDescent="0.25">
      <c r="A4186" s="1011">
        <v>13991989</v>
      </c>
      <c r="B4186" s="1011" t="s">
        <v>1403</v>
      </c>
      <c r="C4186" s="1011" t="s">
        <v>1326</v>
      </c>
      <c r="D4186" s="1011" t="s">
        <v>1</v>
      </c>
      <c r="E4186" s="1011" t="s">
        <v>135</v>
      </c>
      <c r="F4186" s="1011" t="s">
        <v>34</v>
      </c>
      <c r="G4186" s="1011" t="s">
        <v>34</v>
      </c>
      <c r="H4186" s="1011" t="s">
        <v>93</v>
      </c>
      <c r="I4186" s="1011" t="s">
        <v>1404</v>
      </c>
      <c r="J4186" s="1011" t="s">
        <v>1405</v>
      </c>
      <c r="K4186" s="1011" t="s">
        <v>1329</v>
      </c>
      <c r="L4186" s="1011" t="s">
        <v>47</v>
      </c>
      <c r="M4186" s="1011" t="s">
        <v>198</v>
      </c>
      <c r="N4186" s="1011">
        <v>367.16660000000002</v>
      </c>
      <c r="O4186" s="1011">
        <v>299.16660000000002</v>
      </c>
      <c r="P4186" s="1011">
        <v>5423.66</v>
      </c>
      <c r="Q4186" s="1011">
        <v>12067.73</v>
      </c>
      <c r="R4186" s="1011">
        <v>1380.9</v>
      </c>
      <c r="S4186" s="1011">
        <v>3870.37444375</v>
      </c>
      <c r="T4186" s="1011">
        <v>0</v>
      </c>
      <c r="U4186" s="1011">
        <v>194.71</v>
      </c>
      <c r="V4186" s="1011">
        <v>1575.61</v>
      </c>
      <c r="W4186" s="1011" t="s">
        <v>1406</v>
      </c>
      <c r="X4186" s="1011" t="s">
        <v>1331</v>
      </c>
      <c r="Y4186" s="1011" t="s">
        <v>1407</v>
      </c>
      <c r="AA4186" s="1011" t="s">
        <v>1408</v>
      </c>
      <c r="AB4186" s="1011" t="s">
        <v>140</v>
      </c>
    </row>
    <row r="4187" spans="1:28" x14ac:dyDescent="0.25">
      <c r="A4187" s="1011">
        <v>3757986</v>
      </c>
      <c r="B4187" s="1011" t="s">
        <v>2104</v>
      </c>
      <c r="C4187" s="1011" t="s">
        <v>1326</v>
      </c>
      <c r="D4187" s="1011" t="s">
        <v>1</v>
      </c>
      <c r="E4187" s="1011" t="s">
        <v>135</v>
      </c>
      <c r="F4187" s="1011" t="s">
        <v>20</v>
      </c>
      <c r="G4187" s="1011" t="s">
        <v>20</v>
      </c>
      <c r="H4187" s="1011" t="s">
        <v>529</v>
      </c>
      <c r="I4187" s="1011" t="s">
        <v>2105</v>
      </c>
      <c r="J4187" s="1011" t="s">
        <v>2106</v>
      </c>
      <c r="K4187" s="1011" t="s">
        <v>1329</v>
      </c>
      <c r="L4187" s="1011" t="s">
        <v>47</v>
      </c>
      <c r="M4187" s="1011" t="s">
        <v>198</v>
      </c>
      <c r="N4187" s="1011">
        <v>210</v>
      </c>
      <c r="O4187" s="1011">
        <v>11</v>
      </c>
      <c r="P4187" s="1011">
        <v>16507.2</v>
      </c>
      <c r="Q4187" s="1011">
        <v>52102.65</v>
      </c>
      <c r="R4187" s="1011">
        <v>6820.6517307699996</v>
      </c>
      <c r="S4187" s="1011">
        <v>1998.71165735</v>
      </c>
      <c r="T4187" s="1011">
        <v>0.16173077</v>
      </c>
      <c r="U4187" s="1011">
        <v>0</v>
      </c>
      <c r="V4187" s="1011">
        <v>6820.49</v>
      </c>
      <c r="W4187" s="1011" t="s">
        <v>1869</v>
      </c>
      <c r="X4187" s="1011" t="s">
        <v>1331</v>
      </c>
      <c r="Y4187" s="1011" t="s">
        <v>2107</v>
      </c>
      <c r="AA4187" s="1011" t="s">
        <v>2108</v>
      </c>
      <c r="AB4187" s="1011" t="s">
        <v>140</v>
      </c>
    </row>
    <row r="4188" spans="1:28" x14ac:dyDescent="0.25">
      <c r="A4188" s="1011">
        <v>4160016</v>
      </c>
      <c r="B4188" s="1011" t="s">
        <v>1488</v>
      </c>
      <c r="C4188" s="1011" t="s">
        <v>1326</v>
      </c>
      <c r="D4188" s="1011" t="s">
        <v>1</v>
      </c>
      <c r="E4188" s="1011" t="s">
        <v>135</v>
      </c>
      <c r="F4188" s="1011" t="s">
        <v>34</v>
      </c>
      <c r="G4188" s="1011" t="s">
        <v>34</v>
      </c>
      <c r="H4188" s="1011" t="s">
        <v>95</v>
      </c>
      <c r="I4188" s="1011" t="s">
        <v>1489</v>
      </c>
      <c r="J4188" s="1011" t="s">
        <v>1354</v>
      </c>
      <c r="K4188" s="1011" t="s">
        <v>1329</v>
      </c>
      <c r="L4188" s="1011" t="s">
        <v>47</v>
      </c>
      <c r="M4188" s="1011" t="s">
        <v>198</v>
      </c>
      <c r="N4188" s="1011">
        <v>458.0333</v>
      </c>
      <c r="O4188" s="1011">
        <v>320.0333</v>
      </c>
      <c r="P4188" s="1011">
        <v>6034.87</v>
      </c>
      <c r="Q4188" s="1011">
        <v>18151.72</v>
      </c>
      <c r="R4188" s="1011">
        <v>133.07574220999999</v>
      </c>
      <c r="S4188" s="1011">
        <v>5288.6700629799998</v>
      </c>
      <c r="T4188" s="1011">
        <v>-1.4257789999999999E-2</v>
      </c>
      <c r="U4188" s="1011">
        <v>1304.75</v>
      </c>
      <c r="V4188" s="1011">
        <v>1437.84</v>
      </c>
      <c r="W4188" s="1011" t="s">
        <v>1355</v>
      </c>
      <c r="X4188" s="1011" t="s">
        <v>1331</v>
      </c>
      <c r="Y4188" s="1011" t="s">
        <v>1490</v>
      </c>
      <c r="AA4188" s="1011" t="s">
        <v>1491</v>
      </c>
      <c r="AB4188" s="1011" t="s">
        <v>140</v>
      </c>
    </row>
    <row r="4189" spans="1:28" x14ac:dyDescent="0.25">
      <c r="A4189" s="1011">
        <v>24053233</v>
      </c>
      <c r="B4189" s="1011" t="s">
        <v>1841</v>
      </c>
      <c r="C4189" s="1011" t="s">
        <v>1326</v>
      </c>
      <c r="D4189" s="1011" t="s">
        <v>1</v>
      </c>
      <c r="E4189" s="1011" t="s">
        <v>135</v>
      </c>
      <c r="F4189" s="1011" t="s">
        <v>0</v>
      </c>
      <c r="G4189" s="1011" t="s">
        <v>0</v>
      </c>
      <c r="H4189" s="1011" t="s">
        <v>95</v>
      </c>
      <c r="I4189" s="1011" t="s">
        <v>1842</v>
      </c>
      <c r="J4189" s="1011" t="s">
        <v>1510</v>
      </c>
      <c r="K4189" s="1011" t="s">
        <v>1329</v>
      </c>
      <c r="L4189" s="1011" t="s">
        <v>47</v>
      </c>
      <c r="M4189" s="1011" t="s">
        <v>198</v>
      </c>
      <c r="N4189" s="1011">
        <v>896.79169999999999</v>
      </c>
      <c r="O4189" s="1011">
        <v>675.29169999999999</v>
      </c>
      <c r="P4189" s="1011">
        <v>6763.05</v>
      </c>
      <c r="Q4189" s="1011">
        <v>28236.1</v>
      </c>
      <c r="R4189" s="1011">
        <v>378.69778214000002</v>
      </c>
      <c r="S4189" s="1011">
        <v>8646.9120573</v>
      </c>
      <c r="T4189" s="1011">
        <v>-0.17221786</v>
      </c>
      <c r="U4189" s="1011">
        <v>0</v>
      </c>
      <c r="V4189" s="1011">
        <v>378.87</v>
      </c>
      <c r="W4189" s="1011" t="s">
        <v>1511</v>
      </c>
      <c r="X4189" s="1011" t="s">
        <v>1331</v>
      </c>
      <c r="Y4189" s="1011" t="s">
        <v>1843</v>
      </c>
      <c r="AA4189" s="1011" t="s">
        <v>1844</v>
      </c>
      <c r="AB4189" s="1011" t="s">
        <v>140</v>
      </c>
    </row>
    <row r="4190" spans="1:28" x14ac:dyDescent="0.25">
      <c r="A4190" s="1011">
        <v>24229528</v>
      </c>
      <c r="B4190" s="1011" t="s">
        <v>1866</v>
      </c>
      <c r="C4190" s="1011" t="s">
        <v>1326</v>
      </c>
      <c r="D4190" s="1011" t="s">
        <v>1</v>
      </c>
      <c r="E4190" s="1011" t="s">
        <v>135</v>
      </c>
      <c r="F4190" s="1011" t="s">
        <v>20</v>
      </c>
      <c r="G4190" s="1011" t="s">
        <v>20</v>
      </c>
      <c r="H4190" s="1011" t="s">
        <v>104</v>
      </c>
      <c r="I4190" s="1011" t="s">
        <v>1867</v>
      </c>
      <c r="J4190" s="1011" t="s">
        <v>1868</v>
      </c>
      <c r="K4190" s="1011" t="s">
        <v>1329</v>
      </c>
      <c r="L4190" s="1011" t="s">
        <v>47</v>
      </c>
      <c r="M4190" s="1011" t="s">
        <v>198</v>
      </c>
      <c r="N4190" s="1011">
        <v>32</v>
      </c>
      <c r="O4190" s="1011">
        <v>32</v>
      </c>
      <c r="P4190" s="1011">
        <v>1173.3</v>
      </c>
      <c r="Q4190" s="1011">
        <v>2835.21</v>
      </c>
      <c r="R4190" s="1011">
        <v>742.04</v>
      </c>
      <c r="S4190" s="1011">
        <v>336.21439212000001</v>
      </c>
      <c r="T4190" s="1011">
        <v>0</v>
      </c>
      <c r="U4190" s="1011">
        <v>0</v>
      </c>
      <c r="V4190" s="1011">
        <v>742.04</v>
      </c>
      <c r="W4190" s="1011" t="s">
        <v>1869</v>
      </c>
      <c r="X4190" s="1011" t="s">
        <v>1331</v>
      </c>
      <c r="Y4190" s="1011" t="s">
        <v>1870</v>
      </c>
      <c r="AA4190" s="1011" t="s">
        <v>1871</v>
      </c>
      <c r="AB4190" s="1011" t="s">
        <v>140</v>
      </c>
    </row>
    <row r="4191" spans="1:28" x14ac:dyDescent="0.25">
      <c r="A4191" s="1011">
        <v>3753498</v>
      </c>
      <c r="B4191" s="1011" t="s">
        <v>2543</v>
      </c>
      <c r="C4191" s="1011" t="s">
        <v>1326</v>
      </c>
      <c r="D4191" s="1011" t="s">
        <v>1</v>
      </c>
      <c r="E4191" s="1011" t="s">
        <v>135</v>
      </c>
      <c r="F4191" s="1011" t="s">
        <v>6</v>
      </c>
      <c r="G4191" s="1011" t="s">
        <v>6</v>
      </c>
      <c r="H4191" s="1011" t="s">
        <v>93</v>
      </c>
      <c r="I4191" s="1011" t="s">
        <v>2544</v>
      </c>
      <c r="J4191" s="1011" t="s">
        <v>1868</v>
      </c>
      <c r="K4191" s="1011" t="s">
        <v>1329</v>
      </c>
      <c r="L4191" s="1011" t="s">
        <v>47</v>
      </c>
      <c r="M4191" s="1011" t="s">
        <v>198</v>
      </c>
      <c r="N4191" s="1011">
        <v>129</v>
      </c>
      <c r="O4191" s="1011">
        <v>109</v>
      </c>
      <c r="P4191" s="1011">
        <v>1948.8</v>
      </c>
      <c r="Q4191" s="1011">
        <v>6155.37</v>
      </c>
      <c r="R4191" s="1011">
        <v>865.31</v>
      </c>
      <c r="S4191" s="1011">
        <v>1298.0341252000001</v>
      </c>
      <c r="T4191" s="1011">
        <v>0</v>
      </c>
      <c r="U4191" s="1011">
        <v>0</v>
      </c>
      <c r="V4191" s="1011">
        <v>865.31</v>
      </c>
      <c r="W4191" s="1011" t="s">
        <v>1869</v>
      </c>
      <c r="X4191" s="1011" t="s">
        <v>1331</v>
      </c>
      <c r="Y4191" s="1011" t="s">
        <v>2545</v>
      </c>
      <c r="AA4191" s="1011" t="s">
        <v>2546</v>
      </c>
      <c r="AB4191" s="1011" t="s">
        <v>140</v>
      </c>
    </row>
    <row r="4192" spans="1:28" x14ac:dyDescent="0.25">
      <c r="A4192" s="1011">
        <v>94010360</v>
      </c>
      <c r="B4192" s="1011" t="s">
        <v>2408</v>
      </c>
      <c r="C4192" s="1011" t="s">
        <v>1326</v>
      </c>
      <c r="D4192" s="1011" t="s">
        <v>1</v>
      </c>
      <c r="E4192" s="1011" t="s">
        <v>135</v>
      </c>
      <c r="F4192" s="1011" t="s">
        <v>20</v>
      </c>
      <c r="G4192" s="1011" t="s">
        <v>20</v>
      </c>
      <c r="H4192" s="1011" t="s">
        <v>98</v>
      </c>
      <c r="I4192" s="1011" t="s">
        <v>1662</v>
      </c>
      <c r="J4192" s="1011" t="s">
        <v>1663</v>
      </c>
      <c r="K4192" s="1011" t="s">
        <v>1329</v>
      </c>
      <c r="L4192" s="1011" t="s">
        <v>47</v>
      </c>
      <c r="M4192" s="1011" t="s">
        <v>198</v>
      </c>
      <c r="N4192" s="1011">
        <v>99</v>
      </c>
      <c r="O4192" s="1011">
        <v>99</v>
      </c>
      <c r="P4192" s="1011">
        <v>3245.83</v>
      </c>
      <c r="Q4192" s="1011">
        <v>2103.8200000000002</v>
      </c>
      <c r="R4192" s="1011">
        <v>-223.13</v>
      </c>
      <c r="S4192" s="1011">
        <v>483.75584533</v>
      </c>
      <c r="T4192" s="1011">
        <v>0</v>
      </c>
      <c r="U4192" s="1011">
        <v>0</v>
      </c>
      <c r="V4192" s="1011">
        <v>-223.13</v>
      </c>
      <c r="W4192" s="1011" t="s">
        <v>1664</v>
      </c>
      <c r="X4192" s="1011" t="s">
        <v>1331</v>
      </c>
      <c r="Y4192" s="1011" t="s">
        <v>2409</v>
      </c>
      <c r="AA4192" s="1011" t="s">
        <v>2410</v>
      </c>
      <c r="AB4192" s="1011" t="s">
        <v>140</v>
      </c>
    </row>
    <row r="4193" spans="1:28" x14ac:dyDescent="0.25">
      <c r="A4193" s="1011">
        <v>84105592</v>
      </c>
      <c r="B4193" s="1011" t="s">
        <v>2478</v>
      </c>
      <c r="C4193" s="1011" t="s">
        <v>1326</v>
      </c>
      <c r="D4193" s="1011" t="s">
        <v>1</v>
      </c>
      <c r="E4193" s="1011" t="s">
        <v>135</v>
      </c>
      <c r="F4193" s="1011" t="s">
        <v>11</v>
      </c>
      <c r="G4193" s="1011" t="s">
        <v>11</v>
      </c>
      <c r="H4193" s="1011" t="s">
        <v>104</v>
      </c>
      <c r="I4193" s="1011" t="s">
        <v>2479</v>
      </c>
      <c r="J4193" s="1011" t="s">
        <v>1360</v>
      </c>
      <c r="K4193" s="1011" t="s">
        <v>1329</v>
      </c>
      <c r="L4193" s="1011" t="s">
        <v>47</v>
      </c>
      <c r="M4193" s="1011" t="s">
        <v>198</v>
      </c>
      <c r="N4193" s="1011">
        <v>188</v>
      </c>
      <c r="O4193" s="1011">
        <v>187</v>
      </c>
      <c r="P4193" s="1011">
        <v>3509.02</v>
      </c>
      <c r="Q4193" s="1011">
        <v>12768.93</v>
      </c>
      <c r="R4193" s="1011">
        <v>1363.46</v>
      </c>
      <c r="S4193" s="1011">
        <v>1830.20003823</v>
      </c>
      <c r="T4193" s="1011">
        <v>0</v>
      </c>
      <c r="U4193" s="1011">
        <v>0</v>
      </c>
      <c r="V4193" s="1011">
        <v>1363.46</v>
      </c>
      <c r="W4193" s="1011" t="s">
        <v>1361</v>
      </c>
      <c r="X4193" s="1011" t="s">
        <v>1331</v>
      </c>
      <c r="Y4193" s="1011" t="s">
        <v>2480</v>
      </c>
      <c r="AA4193" s="1011" t="s">
        <v>2481</v>
      </c>
      <c r="AB4193" s="1011" t="s">
        <v>140</v>
      </c>
    </row>
    <row r="4194" spans="1:28" x14ac:dyDescent="0.25">
      <c r="A4194" s="1011">
        <v>34153841</v>
      </c>
      <c r="B4194" s="1011" t="s">
        <v>2326</v>
      </c>
      <c r="C4194" s="1011" t="s">
        <v>1326</v>
      </c>
      <c r="D4194" s="1011" t="s">
        <v>1</v>
      </c>
      <c r="E4194" s="1011" t="s">
        <v>135</v>
      </c>
      <c r="F4194" s="1011" t="s">
        <v>34</v>
      </c>
      <c r="G4194" s="1011" t="s">
        <v>34</v>
      </c>
      <c r="H4194" s="1011" t="s">
        <v>91</v>
      </c>
      <c r="I4194" s="1011" t="s">
        <v>2327</v>
      </c>
      <c r="J4194" s="1011" t="s">
        <v>2328</v>
      </c>
      <c r="K4194" s="1011" t="s">
        <v>1329</v>
      </c>
      <c r="L4194" s="1011" t="s">
        <v>47</v>
      </c>
      <c r="M4194" s="1011" t="s">
        <v>198</v>
      </c>
      <c r="N4194" s="1011">
        <v>52</v>
      </c>
      <c r="O4194" s="1011">
        <v>52</v>
      </c>
      <c r="P4194" s="1011">
        <v>213.6</v>
      </c>
      <c r="Q4194" s="1011">
        <v>2754.63</v>
      </c>
      <c r="R4194" s="1011">
        <v>683.3</v>
      </c>
      <c r="S4194" s="1011">
        <v>264.26323194999998</v>
      </c>
      <c r="T4194" s="1011">
        <v>0</v>
      </c>
      <c r="U4194" s="1011">
        <v>0</v>
      </c>
      <c r="V4194" s="1011">
        <v>683.3</v>
      </c>
      <c r="W4194" s="1011" t="s">
        <v>2329</v>
      </c>
      <c r="X4194" s="1011" t="s">
        <v>1331</v>
      </c>
      <c r="Y4194" s="1011" t="s">
        <v>2330</v>
      </c>
      <c r="AA4194" s="1011" t="s">
        <v>2331</v>
      </c>
      <c r="AB4194" s="1011" t="s">
        <v>140</v>
      </c>
    </row>
    <row r="4195" spans="1:28" x14ac:dyDescent="0.25">
      <c r="A4195" s="1011">
        <v>93757037</v>
      </c>
      <c r="B4195" s="1011" t="s">
        <v>2273</v>
      </c>
      <c r="C4195" s="1011" t="s">
        <v>1326</v>
      </c>
      <c r="D4195" s="1011" t="s">
        <v>1</v>
      </c>
      <c r="E4195" s="1011" t="s">
        <v>135</v>
      </c>
      <c r="F4195" s="1011" t="s">
        <v>0</v>
      </c>
      <c r="G4195" s="1011" t="s">
        <v>0</v>
      </c>
      <c r="H4195" s="1011" t="s">
        <v>101</v>
      </c>
      <c r="I4195" s="1011" t="s">
        <v>2060</v>
      </c>
      <c r="J4195" s="1011" t="s">
        <v>2061</v>
      </c>
      <c r="K4195" s="1011" t="s">
        <v>1329</v>
      </c>
      <c r="L4195" s="1011" t="s">
        <v>47</v>
      </c>
      <c r="M4195" s="1011" t="s">
        <v>198</v>
      </c>
      <c r="N4195" s="1011">
        <v>53</v>
      </c>
      <c r="O4195" s="1011">
        <v>3</v>
      </c>
      <c r="P4195" s="1011">
        <v>2229.36</v>
      </c>
      <c r="Q4195" s="1011">
        <v>1457.57</v>
      </c>
      <c r="R4195" s="1011">
        <v>224.24</v>
      </c>
      <c r="S4195" s="1011">
        <v>103.458482</v>
      </c>
      <c r="T4195" s="1011">
        <v>0</v>
      </c>
      <c r="U4195" s="1011">
        <v>0</v>
      </c>
      <c r="V4195" s="1011">
        <v>224.24</v>
      </c>
      <c r="W4195" s="1011" t="s">
        <v>2062</v>
      </c>
      <c r="X4195" s="1011" t="s">
        <v>1331</v>
      </c>
      <c r="Y4195" s="1011" t="s">
        <v>2274</v>
      </c>
      <c r="AA4195" s="1011" t="s">
        <v>2275</v>
      </c>
      <c r="AB4195" s="1011" t="s">
        <v>140</v>
      </c>
    </row>
    <row r="4196" spans="1:28" x14ac:dyDescent="0.25">
      <c r="A4196" s="1011">
        <v>23757057</v>
      </c>
      <c r="B4196" s="1011" t="s">
        <v>2307</v>
      </c>
      <c r="C4196" s="1011" t="s">
        <v>1326</v>
      </c>
      <c r="D4196" s="1011" t="s">
        <v>1</v>
      </c>
      <c r="E4196" s="1011" t="s">
        <v>135</v>
      </c>
      <c r="F4196" s="1011" t="s">
        <v>20</v>
      </c>
      <c r="G4196" s="1011" t="s">
        <v>20</v>
      </c>
      <c r="H4196" s="1011" t="s">
        <v>91</v>
      </c>
      <c r="I4196" s="1011" t="s">
        <v>1810</v>
      </c>
      <c r="J4196" s="1011" t="s">
        <v>1811</v>
      </c>
      <c r="K4196" s="1011" t="s">
        <v>1329</v>
      </c>
      <c r="L4196" s="1011" t="s">
        <v>47</v>
      </c>
      <c r="M4196" s="1011" t="s">
        <v>198</v>
      </c>
      <c r="N4196" s="1011">
        <v>17</v>
      </c>
      <c r="O4196" s="1011">
        <v>8</v>
      </c>
      <c r="P4196" s="1011">
        <v>840.48</v>
      </c>
      <c r="Q4196" s="1011">
        <v>1209.5899999999999</v>
      </c>
      <c r="R4196" s="1011">
        <v>119.94</v>
      </c>
      <c r="S4196" s="1011">
        <v>77.846046040000004</v>
      </c>
      <c r="T4196" s="1011">
        <v>0</v>
      </c>
      <c r="U4196" s="1011">
        <v>0</v>
      </c>
      <c r="V4196" s="1011">
        <v>119.94</v>
      </c>
      <c r="W4196" s="1011" t="s">
        <v>1812</v>
      </c>
      <c r="X4196" s="1011" t="s">
        <v>1331</v>
      </c>
      <c r="Y4196" s="1011" t="s">
        <v>2308</v>
      </c>
      <c r="AA4196" s="1011" t="s">
        <v>2309</v>
      </c>
      <c r="AB4196" s="1011" t="s">
        <v>140</v>
      </c>
    </row>
    <row r="4197" spans="1:28" x14ac:dyDescent="0.25">
      <c r="A4197" s="1011">
        <v>63934905</v>
      </c>
      <c r="B4197" s="1011" t="s">
        <v>2048</v>
      </c>
      <c r="C4197" s="1011" t="s">
        <v>1326</v>
      </c>
      <c r="D4197" s="1011" t="s">
        <v>1</v>
      </c>
      <c r="E4197" s="1011" t="s">
        <v>135</v>
      </c>
      <c r="F4197" s="1011" t="s">
        <v>34</v>
      </c>
      <c r="G4197" s="1011" t="s">
        <v>34</v>
      </c>
      <c r="H4197" s="1011" t="s">
        <v>100</v>
      </c>
      <c r="I4197" s="1011" t="s">
        <v>2049</v>
      </c>
      <c r="J4197" s="1011" t="s">
        <v>1510</v>
      </c>
      <c r="K4197" s="1011" t="s">
        <v>1329</v>
      </c>
      <c r="L4197" s="1011" t="s">
        <v>47</v>
      </c>
      <c r="M4197" s="1011" t="s">
        <v>198</v>
      </c>
      <c r="N4197" s="1011">
        <v>307.24970000000002</v>
      </c>
      <c r="O4197" s="1011">
        <v>277.24970000000002</v>
      </c>
      <c r="P4197" s="1011">
        <v>5714.4</v>
      </c>
      <c r="Q4197" s="1011">
        <v>17129.080000000002</v>
      </c>
      <c r="R4197" s="1011">
        <v>1521.93</v>
      </c>
      <c r="S4197" s="1011">
        <v>1802.58024247</v>
      </c>
      <c r="T4197" s="1011">
        <v>0</v>
      </c>
      <c r="U4197" s="1011">
        <v>703.29</v>
      </c>
      <c r="V4197" s="1011">
        <v>2225.2199999999998</v>
      </c>
      <c r="W4197" s="1011" t="s">
        <v>1511</v>
      </c>
      <c r="X4197" s="1011" t="s">
        <v>1331</v>
      </c>
      <c r="Y4197" s="1011" t="s">
        <v>2050</v>
      </c>
      <c r="AA4197" s="1011" t="s">
        <v>2051</v>
      </c>
      <c r="AB4197" s="1011" t="s">
        <v>140</v>
      </c>
    </row>
    <row r="4198" spans="1:28" x14ac:dyDescent="0.25">
      <c r="A4198" s="1011">
        <v>94156445</v>
      </c>
      <c r="B4198" s="1011" t="s">
        <v>1922</v>
      </c>
      <c r="C4198" s="1011" t="s">
        <v>1326</v>
      </c>
      <c r="D4198" s="1011" t="s">
        <v>1</v>
      </c>
      <c r="E4198" s="1011" t="s">
        <v>135</v>
      </c>
      <c r="F4198" s="1011" t="s">
        <v>20</v>
      </c>
      <c r="G4198" s="1011" t="s">
        <v>20</v>
      </c>
      <c r="H4198" s="1011" t="s">
        <v>529</v>
      </c>
      <c r="I4198" s="1011" t="s">
        <v>1923</v>
      </c>
      <c r="J4198" s="1011" t="s">
        <v>1924</v>
      </c>
      <c r="K4198" s="1011" t="s">
        <v>1329</v>
      </c>
      <c r="L4198" s="1011" t="s">
        <v>47</v>
      </c>
      <c r="M4198" s="1011" t="s">
        <v>198</v>
      </c>
      <c r="N4198" s="1011">
        <v>63</v>
      </c>
      <c r="O4198" s="1011">
        <v>5</v>
      </c>
      <c r="P4198" s="1011">
        <v>3791.64</v>
      </c>
      <c r="Q4198" s="1011">
        <v>17638.419999999998</v>
      </c>
      <c r="R4198" s="1011">
        <v>2800.0857008100002</v>
      </c>
      <c r="S4198" s="1011">
        <v>450.00542382999998</v>
      </c>
      <c r="T4198" s="1011">
        <v>0.97570080999999997</v>
      </c>
      <c r="U4198" s="1011">
        <v>0</v>
      </c>
      <c r="V4198" s="1011">
        <v>2799.11</v>
      </c>
      <c r="W4198" s="1011" t="s">
        <v>1925</v>
      </c>
      <c r="X4198" s="1011" t="s">
        <v>1331</v>
      </c>
      <c r="Y4198" s="1011" t="s">
        <v>1926</v>
      </c>
      <c r="AA4198" s="1011" t="s">
        <v>1927</v>
      </c>
      <c r="AB4198" s="1011" t="s">
        <v>140</v>
      </c>
    </row>
    <row r="4199" spans="1:28" x14ac:dyDescent="0.25">
      <c r="A4199" s="1011">
        <v>33753096</v>
      </c>
      <c r="B4199" s="1011" t="s">
        <v>2178</v>
      </c>
      <c r="C4199" s="1011" t="s">
        <v>1326</v>
      </c>
      <c r="D4199" s="1011" t="s">
        <v>1</v>
      </c>
      <c r="E4199" s="1011" t="s">
        <v>135</v>
      </c>
      <c r="F4199" s="1011" t="s">
        <v>6</v>
      </c>
      <c r="G4199" s="1011" t="s">
        <v>6</v>
      </c>
      <c r="H4199" s="1011" t="s">
        <v>91</v>
      </c>
      <c r="I4199" s="1011" t="s">
        <v>2179</v>
      </c>
      <c r="J4199" s="1011" t="s">
        <v>1354</v>
      </c>
      <c r="K4199" s="1011" t="s">
        <v>1329</v>
      </c>
      <c r="L4199" s="1011" t="s">
        <v>47</v>
      </c>
      <c r="M4199" s="1011" t="s">
        <v>198</v>
      </c>
      <c r="N4199" s="1011">
        <v>236</v>
      </c>
      <c r="O4199" s="1011">
        <v>31</v>
      </c>
      <c r="P4199" s="1011">
        <v>6933.09</v>
      </c>
      <c r="Q4199" s="1011">
        <v>19497.78</v>
      </c>
      <c r="R4199" s="1011">
        <v>4935.8999999999996</v>
      </c>
      <c r="S4199" s="1011">
        <v>52.039592980000002</v>
      </c>
      <c r="T4199" s="1011">
        <v>0</v>
      </c>
      <c r="U4199" s="1011">
        <v>0</v>
      </c>
      <c r="V4199" s="1011">
        <v>4935.8999999999996</v>
      </c>
      <c r="W4199" s="1011" t="s">
        <v>1355</v>
      </c>
      <c r="X4199" s="1011" t="s">
        <v>1331</v>
      </c>
      <c r="Y4199" s="1011" t="s">
        <v>2180</v>
      </c>
      <c r="AA4199" s="1011" t="s">
        <v>2181</v>
      </c>
      <c r="AB4199" s="1011" t="s">
        <v>140</v>
      </c>
    </row>
    <row r="4200" spans="1:28" x14ac:dyDescent="0.25">
      <c r="A4200" s="1011">
        <v>14253462</v>
      </c>
      <c r="B4200" s="1011" t="s">
        <v>1798</v>
      </c>
      <c r="C4200" s="1011" t="s">
        <v>1326</v>
      </c>
      <c r="D4200" s="1011" t="s">
        <v>1</v>
      </c>
      <c r="E4200" s="1011" t="s">
        <v>135</v>
      </c>
      <c r="F4200" s="1011" t="s">
        <v>6</v>
      </c>
      <c r="G4200" s="1011" t="s">
        <v>6</v>
      </c>
      <c r="H4200" s="1011" t="s">
        <v>88</v>
      </c>
      <c r="I4200" s="1011" t="s">
        <v>1688</v>
      </c>
      <c r="J4200" s="1011" t="s">
        <v>1416</v>
      </c>
      <c r="K4200" s="1011" t="s">
        <v>1329</v>
      </c>
      <c r="L4200" s="1011" t="s">
        <v>47</v>
      </c>
      <c r="M4200" s="1011" t="s">
        <v>198</v>
      </c>
      <c r="N4200" s="1011">
        <v>87</v>
      </c>
      <c r="O4200" s="1011">
        <v>69</v>
      </c>
      <c r="P4200" s="1011">
        <v>964.43</v>
      </c>
      <c r="Q4200" s="1011">
        <v>7350.36</v>
      </c>
      <c r="R4200" s="1011">
        <v>385.61</v>
      </c>
      <c r="S4200" s="1011">
        <v>193.29134999999999</v>
      </c>
      <c r="T4200" s="1011">
        <v>0</v>
      </c>
      <c r="U4200" s="1011">
        <v>0</v>
      </c>
      <c r="V4200" s="1011">
        <v>385.61</v>
      </c>
      <c r="W4200" s="1011" t="s">
        <v>1397</v>
      </c>
      <c r="X4200" s="1011" t="s">
        <v>1331</v>
      </c>
      <c r="Y4200" s="1011" t="s">
        <v>1799</v>
      </c>
      <c r="AA4200" s="1011" t="s">
        <v>1800</v>
      </c>
      <c r="AB4200" s="1011" t="s">
        <v>140</v>
      </c>
    </row>
    <row r="4201" spans="1:28" x14ac:dyDescent="0.25">
      <c r="A4201" s="1011">
        <v>3757705</v>
      </c>
      <c r="B4201" s="1011" t="s">
        <v>2541</v>
      </c>
      <c r="C4201" s="1011" t="s">
        <v>1326</v>
      </c>
      <c r="D4201" s="1011" t="s">
        <v>1</v>
      </c>
      <c r="E4201" s="1011" t="s">
        <v>135</v>
      </c>
      <c r="F4201" s="1011" t="s">
        <v>6</v>
      </c>
      <c r="G4201" s="1011" t="s">
        <v>6</v>
      </c>
      <c r="H4201" s="1011" t="s">
        <v>99</v>
      </c>
      <c r="I4201" s="1011" t="s">
        <v>2049</v>
      </c>
      <c r="J4201" s="1011" t="s">
        <v>1510</v>
      </c>
      <c r="K4201" s="1011" t="s">
        <v>1329</v>
      </c>
      <c r="L4201" s="1011" t="s">
        <v>47</v>
      </c>
      <c r="M4201" s="1011" t="s">
        <v>198</v>
      </c>
      <c r="N4201" s="1011">
        <v>966</v>
      </c>
      <c r="O4201" s="1011">
        <v>667</v>
      </c>
      <c r="P4201" s="1011">
        <v>23962</v>
      </c>
      <c r="Q4201" s="1011">
        <v>23298.73</v>
      </c>
      <c r="R4201" s="1011">
        <v>-967.22</v>
      </c>
      <c r="S4201" s="1011">
        <v>3923.54730144</v>
      </c>
      <c r="T4201" s="1011">
        <v>0</v>
      </c>
      <c r="U4201" s="1011">
        <v>498.97</v>
      </c>
      <c r="V4201" s="1011">
        <v>113.42</v>
      </c>
      <c r="W4201" s="1011" t="s">
        <v>1511</v>
      </c>
      <c r="X4201" s="1011" t="s">
        <v>1331</v>
      </c>
      <c r="Y4201" s="1011" t="s">
        <v>1512</v>
      </c>
      <c r="AA4201" s="1011" t="s">
        <v>2542</v>
      </c>
      <c r="AB4201" s="1011" t="s">
        <v>140</v>
      </c>
    </row>
    <row r="4202" spans="1:28" x14ac:dyDescent="0.25">
      <c r="A4202" s="1011">
        <v>84127497</v>
      </c>
      <c r="B4202" s="1011" t="s">
        <v>1610</v>
      </c>
      <c r="C4202" s="1011" t="s">
        <v>1326</v>
      </c>
      <c r="D4202" s="1011" t="s">
        <v>1</v>
      </c>
      <c r="E4202" s="1011" t="s">
        <v>135</v>
      </c>
      <c r="F4202" s="1011" t="s">
        <v>0</v>
      </c>
      <c r="G4202" s="1011" t="s">
        <v>0</v>
      </c>
      <c r="H4202" s="1011" t="s">
        <v>95</v>
      </c>
      <c r="I4202" s="1011" t="s">
        <v>1611</v>
      </c>
      <c r="J4202" s="1011" t="s">
        <v>1612</v>
      </c>
      <c r="K4202" s="1011" t="s">
        <v>1329</v>
      </c>
      <c r="L4202" s="1011" t="s">
        <v>47</v>
      </c>
      <c r="M4202" s="1011" t="s">
        <v>198</v>
      </c>
      <c r="N4202" s="1011">
        <v>58.166600000000003</v>
      </c>
      <c r="O4202" s="1011">
        <v>51</v>
      </c>
      <c r="P4202" s="1011">
        <v>863.48</v>
      </c>
      <c r="Q4202" s="1011">
        <v>1574.95</v>
      </c>
      <c r="R4202" s="1011">
        <v>-64.854148640000005</v>
      </c>
      <c r="S4202" s="1011">
        <v>610.36093772000004</v>
      </c>
      <c r="T4202" s="1011">
        <v>-4.1486400000000003E-3</v>
      </c>
      <c r="U4202" s="1011">
        <v>0</v>
      </c>
      <c r="V4202" s="1011">
        <v>-64.849999999999994</v>
      </c>
      <c r="W4202" s="1011" t="s">
        <v>1613</v>
      </c>
      <c r="X4202" s="1011" t="s">
        <v>1331</v>
      </c>
      <c r="Y4202" s="1011" t="s">
        <v>1614</v>
      </c>
      <c r="AA4202" s="1011" t="s">
        <v>1615</v>
      </c>
      <c r="AB4202" s="1011" t="s">
        <v>140</v>
      </c>
    </row>
    <row r="4203" spans="1:28" x14ac:dyDescent="0.25">
      <c r="A4203" s="1011">
        <v>83755538</v>
      </c>
      <c r="B4203" s="1011" t="s">
        <v>1738</v>
      </c>
      <c r="C4203" s="1011" t="s">
        <v>417</v>
      </c>
      <c r="D4203" s="1011" t="s">
        <v>113</v>
      </c>
      <c r="E4203" s="1011" t="s">
        <v>135</v>
      </c>
      <c r="F4203" s="1011" t="s">
        <v>267</v>
      </c>
      <c r="G4203" s="1011" t="s">
        <v>1687</v>
      </c>
      <c r="H4203" s="1011" t="s">
        <v>88</v>
      </c>
      <c r="I4203" s="1011" t="s">
        <v>1662</v>
      </c>
      <c r="J4203" s="1011" t="s">
        <v>1663</v>
      </c>
      <c r="K4203" s="1011" t="s">
        <v>1329</v>
      </c>
      <c r="L4203" s="1011" t="s">
        <v>47</v>
      </c>
      <c r="M4203" s="1011" t="s">
        <v>198</v>
      </c>
      <c r="N4203" s="1011">
        <v>36</v>
      </c>
      <c r="O4203" s="1011">
        <v>28</v>
      </c>
      <c r="P4203" s="1011">
        <v>392</v>
      </c>
      <c r="Q4203" s="1011">
        <v>1511.11</v>
      </c>
      <c r="R4203" s="1011">
        <v>233.38</v>
      </c>
      <c r="S4203" s="1011">
        <v>188.11799999999999</v>
      </c>
      <c r="T4203" s="1011">
        <v>0</v>
      </c>
      <c r="U4203" s="1011">
        <v>0</v>
      </c>
      <c r="V4203" s="1011">
        <v>233.38</v>
      </c>
      <c r="W4203" s="1011" t="s">
        <v>1664</v>
      </c>
      <c r="X4203" s="1011" t="s">
        <v>1331</v>
      </c>
      <c r="Y4203" s="1011" t="s">
        <v>1739</v>
      </c>
      <c r="AA4203" s="1011" t="s">
        <v>1740</v>
      </c>
      <c r="AB4203" s="1011" t="s">
        <v>140</v>
      </c>
    </row>
    <row r="4204" spans="1:28" x14ac:dyDescent="0.25">
      <c r="A4204" s="1011">
        <v>14091128</v>
      </c>
      <c r="B4204" s="1011" t="s">
        <v>2345</v>
      </c>
      <c r="C4204" s="1011" t="s">
        <v>1326</v>
      </c>
      <c r="D4204" s="1011" t="s">
        <v>1</v>
      </c>
      <c r="E4204" s="1011" t="s">
        <v>135</v>
      </c>
      <c r="F4204" s="1011" t="s">
        <v>14</v>
      </c>
      <c r="G4204" s="1011" t="s">
        <v>14</v>
      </c>
      <c r="H4204" s="1011" t="s">
        <v>92</v>
      </c>
      <c r="I4204" s="1011" t="s">
        <v>2261</v>
      </c>
      <c r="J4204" s="1011" t="s">
        <v>1445</v>
      </c>
      <c r="K4204" s="1011" t="s">
        <v>1329</v>
      </c>
      <c r="L4204" s="1011" t="s">
        <v>47</v>
      </c>
      <c r="M4204" s="1011" t="s">
        <v>198</v>
      </c>
      <c r="N4204" s="1011">
        <v>56.500300000000003</v>
      </c>
      <c r="O4204" s="1011">
        <v>56.500300000000003</v>
      </c>
      <c r="P4204" s="1011">
        <v>1962</v>
      </c>
      <c r="Q4204" s="1011">
        <v>1325.81</v>
      </c>
      <c r="R4204" s="1011">
        <v>111.45</v>
      </c>
      <c r="S4204" s="1011">
        <v>184.76013952</v>
      </c>
      <c r="T4204" s="1011">
        <v>0</v>
      </c>
      <c r="U4204" s="1011">
        <v>0</v>
      </c>
      <c r="V4204" s="1011">
        <v>111.45</v>
      </c>
      <c r="W4204" s="1011" t="s">
        <v>1446</v>
      </c>
      <c r="X4204" s="1011" t="s">
        <v>1331</v>
      </c>
      <c r="Y4204" s="1011" t="s">
        <v>2346</v>
      </c>
      <c r="AA4204" s="1011" t="s">
        <v>2347</v>
      </c>
      <c r="AB4204" s="1011" t="s">
        <v>140</v>
      </c>
    </row>
    <row r="4205" spans="1:28" x14ac:dyDescent="0.25">
      <c r="A4205" s="1011">
        <v>63918262</v>
      </c>
      <c r="B4205" s="1011" t="s">
        <v>1409</v>
      </c>
      <c r="C4205" s="1011" t="s">
        <v>1326</v>
      </c>
      <c r="D4205" s="1011" t="s">
        <v>1</v>
      </c>
      <c r="E4205" s="1011" t="s">
        <v>135</v>
      </c>
      <c r="F4205" s="1011" t="s">
        <v>6</v>
      </c>
      <c r="G4205" s="1011" t="s">
        <v>6</v>
      </c>
      <c r="H4205" s="1011" t="s">
        <v>98</v>
      </c>
      <c r="I4205" s="1011" t="s">
        <v>1410</v>
      </c>
      <c r="J4205" s="1011" t="s">
        <v>1411</v>
      </c>
      <c r="K4205" s="1011" t="s">
        <v>1329</v>
      </c>
      <c r="L4205" s="1011" t="s">
        <v>47</v>
      </c>
      <c r="M4205" s="1011" t="s">
        <v>198</v>
      </c>
      <c r="N4205" s="1011">
        <v>65</v>
      </c>
      <c r="O4205" s="1011">
        <v>60</v>
      </c>
      <c r="P4205" s="1011">
        <v>997.45</v>
      </c>
      <c r="Q4205" s="1011">
        <v>2237.94</v>
      </c>
      <c r="R4205" s="1011">
        <v>430.8</v>
      </c>
      <c r="S4205" s="1011">
        <v>553.27947502999996</v>
      </c>
      <c r="T4205" s="1011">
        <v>0</v>
      </c>
      <c r="U4205" s="1011">
        <v>0</v>
      </c>
      <c r="V4205" s="1011">
        <v>430.8</v>
      </c>
      <c r="W4205" s="1011" t="s">
        <v>80</v>
      </c>
      <c r="X4205" s="1011" t="s">
        <v>1331</v>
      </c>
      <c r="Y4205" s="1011" t="s">
        <v>1412</v>
      </c>
      <c r="AA4205" s="1011" t="s">
        <v>1413</v>
      </c>
      <c r="AB4205" s="1011" t="s">
        <v>140</v>
      </c>
    </row>
    <row r="4206" spans="1:28" x14ac:dyDescent="0.25">
      <c r="A4206" s="1011">
        <v>64054281</v>
      </c>
      <c r="B4206" s="1011" t="s">
        <v>1652</v>
      </c>
      <c r="C4206" s="1011" t="s">
        <v>1326</v>
      </c>
      <c r="D4206" s="1011" t="s">
        <v>1</v>
      </c>
      <c r="E4206" s="1011" t="s">
        <v>135</v>
      </c>
      <c r="F4206" s="1011" t="s">
        <v>34</v>
      </c>
      <c r="G4206" s="1011" t="s">
        <v>34</v>
      </c>
      <c r="H4206" s="1011" t="s">
        <v>529</v>
      </c>
      <c r="I4206" s="1011" t="s">
        <v>1353</v>
      </c>
      <c r="J4206" s="1011" t="s">
        <v>1354</v>
      </c>
      <c r="K4206" s="1011" t="s">
        <v>1329</v>
      </c>
      <c r="L4206" s="1011" t="s">
        <v>47</v>
      </c>
      <c r="M4206" s="1011" t="s">
        <v>198</v>
      </c>
      <c r="N4206" s="1011">
        <v>81</v>
      </c>
      <c r="O4206" s="1011">
        <v>65</v>
      </c>
      <c r="P4206" s="1011">
        <v>3854.57</v>
      </c>
      <c r="Q4206" s="1011">
        <v>41637.46</v>
      </c>
      <c r="R4206" s="1011">
        <v>2304.9854074999998</v>
      </c>
      <c r="S4206" s="1011">
        <v>537.40246964000005</v>
      </c>
      <c r="T4206" s="1011">
        <v>16.155407499999999</v>
      </c>
      <c r="U4206" s="1011">
        <v>0</v>
      </c>
      <c r="V4206" s="1011">
        <v>2288.83</v>
      </c>
      <c r="W4206" s="1011" t="s">
        <v>1355</v>
      </c>
      <c r="X4206" s="1011" t="s">
        <v>1331</v>
      </c>
      <c r="Y4206" s="1011" t="s">
        <v>1653</v>
      </c>
      <c r="AA4206" s="1011" t="s">
        <v>1654</v>
      </c>
      <c r="AB4206" s="1011" t="s">
        <v>140</v>
      </c>
    </row>
    <row r="4207" spans="1:28" x14ac:dyDescent="0.25">
      <c r="A4207" s="1011">
        <v>83852160</v>
      </c>
      <c r="B4207" s="1011" t="s">
        <v>2498</v>
      </c>
      <c r="C4207" s="1011" t="s">
        <v>1326</v>
      </c>
      <c r="D4207" s="1011" t="s">
        <v>1</v>
      </c>
      <c r="E4207" s="1011" t="s">
        <v>135</v>
      </c>
      <c r="F4207" s="1011" t="s">
        <v>0</v>
      </c>
      <c r="G4207" s="1011" t="s">
        <v>0</v>
      </c>
      <c r="H4207" s="1011" t="s">
        <v>88</v>
      </c>
      <c r="I4207" s="1011" t="s">
        <v>1376</v>
      </c>
      <c r="J4207" s="1011" t="s">
        <v>1377</v>
      </c>
      <c r="K4207" s="1011" t="s">
        <v>1329</v>
      </c>
      <c r="L4207" s="1011" t="s">
        <v>47</v>
      </c>
      <c r="M4207" s="1011" t="s">
        <v>198</v>
      </c>
      <c r="N4207" s="1011">
        <v>46</v>
      </c>
      <c r="O4207" s="1011">
        <v>1</v>
      </c>
      <c r="P4207" s="1011">
        <v>682</v>
      </c>
      <c r="Q4207" s="1011">
        <v>1369.29</v>
      </c>
      <c r="R4207" s="1011">
        <v>129.19</v>
      </c>
      <c r="S4207" s="1011">
        <v>48.642750290000002</v>
      </c>
      <c r="T4207" s="1011">
        <v>0</v>
      </c>
      <c r="U4207" s="1011">
        <v>0</v>
      </c>
      <c r="V4207" s="1011">
        <v>129.19</v>
      </c>
      <c r="W4207" s="1011" t="s">
        <v>1378</v>
      </c>
      <c r="X4207" s="1011" t="s">
        <v>1331</v>
      </c>
      <c r="Y4207" s="1011" t="s">
        <v>2499</v>
      </c>
      <c r="AA4207" s="1011" t="s">
        <v>2500</v>
      </c>
      <c r="AB4207" s="1011" t="s">
        <v>140</v>
      </c>
    </row>
    <row r="4208" spans="1:28" x14ac:dyDescent="0.25">
      <c r="A4208" s="1011">
        <v>94010360</v>
      </c>
      <c r="B4208" s="1011" t="s">
        <v>2408</v>
      </c>
      <c r="C4208" s="1011" t="s">
        <v>1326</v>
      </c>
      <c r="D4208" s="1011" t="s">
        <v>1</v>
      </c>
      <c r="E4208" s="1011" t="s">
        <v>135</v>
      </c>
      <c r="F4208" s="1011" t="s">
        <v>20</v>
      </c>
      <c r="G4208" s="1011" t="s">
        <v>20</v>
      </c>
      <c r="H4208" s="1011" t="s">
        <v>102</v>
      </c>
      <c r="I4208" s="1011" t="s">
        <v>1662</v>
      </c>
      <c r="J4208" s="1011" t="s">
        <v>1663</v>
      </c>
      <c r="K4208" s="1011" t="s">
        <v>1329</v>
      </c>
      <c r="L4208" s="1011" t="s">
        <v>47</v>
      </c>
      <c r="M4208" s="1011" t="s">
        <v>198</v>
      </c>
      <c r="N4208" s="1011">
        <v>5</v>
      </c>
      <c r="O4208" s="1011">
        <v>5</v>
      </c>
      <c r="P4208" s="1011">
        <v>155.93</v>
      </c>
      <c r="Q4208" s="1011">
        <v>179.14</v>
      </c>
      <c r="R4208" s="1011">
        <v>18.09</v>
      </c>
      <c r="S4208" s="1011">
        <v>30.618585410000001</v>
      </c>
      <c r="T4208" s="1011">
        <v>0</v>
      </c>
      <c r="U4208" s="1011">
        <v>0</v>
      </c>
      <c r="V4208" s="1011">
        <v>18.09</v>
      </c>
      <c r="W4208" s="1011" t="s">
        <v>1664</v>
      </c>
      <c r="X4208" s="1011" t="s">
        <v>1331</v>
      </c>
      <c r="Y4208" s="1011" t="s">
        <v>2409</v>
      </c>
      <c r="AA4208" s="1011" t="s">
        <v>2410</v>
      </c>
      <c r="AB4208" s="1011" t="s">
        <v>140</v>
      </c>
    </row>
    <row r="4209" spans="1:28" x14ac:dyDescent="0.25">
      <c r="A4209" s="1011">
        <v>24091738</v>
      </c>
      <c r="B4209" s="1011" t="s">
        <v>1804</v>
      </c>
      <c r="C4209" s="1011" t="s">
        <v>1326</v>
      </c>
      <c r="D4209" s="1011" t="s">
        <v>1</v>
      </c>
      <c r="E4209" s="1011" t="s">
        <v>135</v>
      </c>
      <c r="F4209" s="1011" t="s">
        <v>20</v>
      </c>
      <c r="G4209" s="1011" t="s">
        <v>20</v>
      </c>
      <c r="H4209" s="1011" t="s">
        <v>98</v>
      </c>
      <c r="I4209" s="1011" t="s">
        <v>1805</v>
      </c>
      <c r="J4209" s="1011" t="s">
        <v>1806</v>
      </c>
      <c r="K4209" s="1011" t="s">
        <v>1329</v>
      </c>
      <c r="L4209" s="1011" t="s">
        <v>47</v>
      </c>
      <c r="M4209" s="1011" t="s">
        <v>198</v>
      </c>
      <c r="N4209" s="1011">
        <v>256</v>
      </c>
      <c r="O4209" s="1011">
        <v>225</v>
      </c>
      <c r="P4209" s="1011">
        <v>6540.21</v>
      </c>
      <c r="Q4209" s="1011">
        <v>5039.59</v>
      </c>
      <c r="R4209" s="1011">
        <v>342.81</v>
      </c>
      <c r="S4209" s="1011">
        <v>722.74152664999997</v>
      </c>
      <c r="T4209" s="1011">
        <v>0</v>
      </c>
      <c r="U4209" s="1011">
        <v>0</v>
      </c>
      <c r="V4209" s="1011">
        <v>342.81</v>
      </c>
      <c r="W4209" s="1011" t="s">
        <v>10</v>
      </c>
      <c r="X4209" s="1011" t="s">
        <v>1331</v>
      </c>
      <c r="Y4209" s="1011" t="s">
        <v>1807</v>
      </c>
      <c r="AA4209" s="1011" t="s">
        <v>1808</v>
      </c>
      <c r="AB4209" s="1011" t="s">
        <v>140</v>
      </c>
    </row>
    <row r="4210" spans="1:28" x14ac:dyDescent="0.25">
      <c r="A4210" s="1011">
        <v>94010360</v>
      </c>
      <c r="B4210" s="1011" t="s">
        <v>2408</v>
      </c>
      <c r="C4210" s="1011" t="s">
        <v>1326</v>
      </c>
      <c r="D4210" s="1011" t="s">
        <v>1</v>
      </c>
      <c r="E4210" s="1011" t="s">
        <v>135</v>
      </c>
      <c r="F4210" s="1011" t="s">
        <v>20</v>
      </c>
      <c r="G4210" s="1011" t="s">
        <v>20</v>
      </c>
      <c r="H4210" s="1011" t="s">
        <v>92</v>
      </c>
      <c r="I4210" s="1011" t="s">
        <v>1662</v>
      </c>
      <c r="J4210" s="1011" t="s">
        <v>1663</v>
      </c>
      <c r="K4210" s="1011" t="s">
        <v>1329</v>
      </c>
      <c r="L4210" s="1011" t="s">
        <v>47</v>
      </c>
      <c r="M4210" s="1011" t="s">
        <v>198</v>
      </c>
      <c r="N4210" s="1011">
        <v>65.333299999999994</v>
      </c>
      <c r="O4210" s="1011">
        <v>65.333299999999994</v>
      </c>
      <c r="P4210" s="1011">
        <v>1635.67</v>
      </c>
      <c r="Q4210" s="1011">
        <v>2004.11</v>
      </c>
      <c r="R4210" s="1011">
        <v>397.22</v>
      </c>
      <c r="S4210" s="1011">
        <v>516.71066437000002</v>
      </c>
      <c r="T4210" s="1011">
        <v>0</v>
      </c>
      <c r="U4210" s="1011">
        <v>0</v>
      </c>
      <c r="V4210" s="1011">
        <v>397.22</v>
      </c>
      <c r="W4210" s="1011" t="s">
        <v>1664</v>
      </c>
      <c r="X4210" s="1011" t="s">
        <v>1331</v>
      </c>
      <c r="Y4210" s="1011" t="s">
        <v>2409</v>
      </c>
      <c r="AA4210" s="1011" t="s">
        <v>2410</v>
      </c>
      <c r="AB4210" s="1011" t="s">
        <v>140</v>
      </c>
    </row>
    <row r="4211" spans="1:28" x14ac:dyDescent="0.25">
      <c r="A4211" s="1011">
        <v>14152664</v>
      </c>
      <c r="B4211" s="1011" t="s">
        <v>1815</v>
      </c>
      <c r="C4211" s="1011" t="s">
        <v>1326</v>
      </c>
      <c r="D4211" s="1011" t="s">
        <v>1</v>
      </c>
      <c r="E4211" s="1011" t="s">
        <v>135</v>
      </c>
      <c r="F4211" s="1011" t="s">
        <v>38</v>
      </c>
      <c r="G4211" s="1011" t="s">
        <v>38</v>
      </c>
      <c r="H4211" s="1011" t="s">
        <v>95</v>
      </c>
      <c r="I4211" s="1011" t="s">
        <v>1816</v>
      </c>
      <c r="J4211" s="1011" t="s">
        <v>1817</v>
      </c>
      <c r="K4211" s="1011" t="s">
        <v>1329</v>
      </c>
      <c r="L4211" s="1011" t="s">
        <v>47</v>
      </c>
      <c r="M4211" s="1011" t="s">
        <v>198</v>
      </c>
      <c r="N4211" s="1011">
        <v>118</v>
      </c>
      <c r="O4211" s="1011">
        <v>111</v>
      </c>
      <c r="P4211" s="1011">
        <v>1350.48</v>
      </c>
      <c r="Q4211" s="1011">
        <v>4068.93</v>
      </c>
      <c r="R4211" s="1011">
        <v>-571.85300820999998</v>
      </c>
      <c r="S4211" s="1011">
        <v>2532.3840731099999</v>
      </c>
      <c r="T4211" s="1011">
        <v>-2.3008210000000001E-2</v>
      </c>
      <c r="U4211" s="1011">
        <v>643.9</v>
      </c>
      <c r="V4211" s="1011">
        <v>72.069999999999993</v>
      </c>
      <c r="W4211" s="1011" t="s">
        <v>1818</v>
      </c>
      <c r="X4211" s="1011" t="s">
        <v>1331</v>
      </c>
      <c r="Y4211" s="1011" t="s">
        <v>1819</v>
      </c>
      <c r="AA4211" s="1011" t="s">
        <v>1820</v>
      </c>
      <c r="AB4211" s="1011" t="s">
        <v>140</v>
      </c>
    </row>
    <row r="4212" spans="1:28" x14ac:dyDescent="0.25">
      <c r="A4212" s="1011">
        <v>23753668</v>
      </c>
      <c r="B4212" s="1011" t="s">
        <v>2570</v>
      </c>
      <c r="C4212" s="1011" t="s">
        <v>1326</v>
      </c>
      <c r="D4212" s="1011" t="s">
        <v>1</v>
      </c>
      <c r="E4212" s="1011" t="s">
        <v>135</v>
      </c>
      <c r="F4212" s="1011" t="s">
        <v>6</v>
      </c>
      <c r="G4212" s="1011" t="s">
        <v>6</v>
      </c>
      <c r="H4212" s="1011" t="s">
        <v>91</v>
      </c>
      <c r="I4212" s="1011" t="s">
        <v>2571</v>
      </c>
      <c r="J4212" s="1011" t="s">
        <v>2572</v>
      </c>
      <c r="K4212" s="1011" t="s">
        <v>1329</v>
      </c>
      <c r="L4212" s="1011" t="s">
        <v>47</v>
      </c>
      <c r="M4212" s="1011" t="s">
        <v>198</v>
      </c>
      <c r="N4212" s="1011">
        <v>71</v>
      </c>
      <c r="O4212" s="1011">
        <v>58</v>
      </c>
      <c r="P4212" s="1011">
        <v>576.67999999999995</v>
      </c>
      <c r="Q4212" s="1011">
        <v>3458.9</v>
      </c>
      <c r="R4212" s="1011">
        <v>753.17</v>
      </c>
      <c r="S4212" s="1011">
        <v>405.87903320999999</v>
      </c>
      <c r="T4212" s="1011">
        <v>0</v>
      </c>
      <c r="U4212" s="1011">
        <v>0</v>
      </c>
      <c r="V4212" s="1011">
        <v>753.17</v>
      </c>
      <c r="W4212" s="1011" t="s">
        <v>2573</v>
      </c>
      <c r="X4212" s="1011" t="s">
        <v>1331</v>
      </c>
      <c r="Y4212" s="1011" t="s">
        <v>2574</v>
      </c>
      <c r="AA4212" s="1011" t="s">
        <v>2575</v>
      </c>
      <c r="AB4212" s="1011" t="s">
        <v>140</v>
      </c>
    </row>
    <row r="4213" spans="1:28" x14ac:dyDescent="0.25">
      <c r="A4213" s="1011">
        <v>74235227</v>
      </c>
      <c r="B4213" s="1011" t="s">
        <v>2290</v>
      </c>
      <c r="C4213" s="1011" t="s">
        <v>1326</v>
      </c>
      <c r="D4213" s="1011" t="s">
        <v>1</v>
      </c>
      <c r="E4213" s="1011" t="s">
        <v>135</v>
      </c>
      <c r="F4213" s="1011" t="s">
        <v>34</v>
      </c>
      <c r="G4213" s="1011" t="s">
        <v>34</v>
      </c>
      <c r="H4213" s="1011" t="s">
        <v>97</v>
      </c>
      <c r="I4213" s="1011" t="s">
        <v>1662</v>
      </c>
      <c r="J4213" s="1011" t="s">
        <v>1663</v>
      </c>
      <c r="K4213" s="1011" t="s">
        <v>1329</v>
      </c>
      <c r="L4213" s="1011" t="s">
        <v>47</v>
      </c>
      <c r="M4213" s="1011" t="s">
        <v>198</v>
      </c>
      <c r="N4213" s="1011">
        <v>113.625</v>
      </c>
      <c r="O4213" s="1011">
        <v>57.25</v>
      </c>
      <c r="P4213" s="1011">
        <v>2458.9499999999998</v>
      </c>
      <c r="Q4213" s="1011">
        <v>3913.64</v>
      </c>
      <c r="R4213" s="1011">
        <v>767.20740550999994</v>
      </c>
      <c r="S4213" s="1011">
        <v>659.30097502000001</v>
      </c>
      <c r="T4213" s="1011">
        <v>-0.25259449</v>
      </c>
      <c r="U4213" s="1011">
        <v>0</v>
      </c>
      <c r="V4213" s="1011">
        <v>767.46</v>
      </c>
      <c r="W4213" s="1011" t="s">
        <v>1664</v>
      </c>
      <c r="X4213" s="1011" t="s">
        <v>1331</v>
      </c>
      <c r="Y4213" s="1011" t="s">
        <v>2291</v>
      </c>
      <c r="AA4213" s="1011" t="s">
        <v>2292</v>
      </c>
      <c r="AB4213" s="1011" t="s">
        <v>140</v>
      </c>
    </row>
    <row r="4214" spans="1:28" x14ac:dyDescent="0.25">
      <c r="A4214" s="1011">
        <v>24091738</v>
      </c>
      <c r="B4214" s="1011" t="s">
        <v>1804</v>
      </c>
      <c r="C4214" s="1011" t="s">
        <v>1326</v>
      </c>
      <c r="D4214" s="1011" t="s">
        <v>1</v>
      </c>
      <c r="E4214" s="1011" t="s">
        <v>135</v>
      </c>
      <c r="F4214" s="1011" t="s">
        <v>20</v>
      </c>
      <c r="G4214" s="1011" t="s">
        <v>20</v>
      </c>
      <c r="H4214" s="1011" t="s">
        <v>96</v>
      </c>
      <c r="I4214" s="1011" t="s">
        <v>1805</v>
      </c>
      <c r="J4214" s="1011" t="s">
        <v>1806</v>
      </c>
      <c r="K4214" s="1011" t="s">
        <v>1329</v>
      </c>
      <c r="L4214" s="1011" t="s">
        <v>47</v>
      </c>
      <c r="M4214" s="1011" t="s">
        <v>198</v>
      </c>
      <c r="N4214" s="1011">
        <v>23</v>
      </c>
      <c r="O4214" s="1011">
        <v>12</v>
      </c>
      <c r="P4214" s="1011">
        <v>147.54</v>
      </c>
      <c r="Q4214" s="1011">
        <v>2040.54</v>
      </c>
      <c r="R4214" s="1011">
        <v>252.52</v>
      </c>
      <c r="S4214" s="1011">
        <v>102.61</v>
      </c>
      <c r="T4214" s="1011">
        <v>0</v>
      </c>
      <c r="U4214" s="1011">
        <v>0</v>
      </c>
      <c r="V4214" s="1011">
        <v>252.52</v>
      </c>
      <c r="W4214" s="1011" t="s">
        <v>10</v>
      </c>
      <c r="X4214" s="1011" t="s">
        <v>1331</v>
      </c>
      <c r="Y4214" s="1011" t="s">
        <v>1807</v>
      </c>
      <c r="AA4214" s="1011" t="s">
        <v>1808</v>
      </c>
      <c r="AB4214" s="1011" t="s">
        <v>140</v>
      </c>
    </row>
    <row r="4215" spans="1:28" x14ac:dyDescent="0.25">
      <c r="A4215" s="1011">
        <v>73757874</v>
      </c>
      <c r="B4215" s="1011" t="s">
        <v>2244</v>
      </c>
      <c r="C4215" s="1011" t="s">
        <v>1326</v>
      </c>
      <c r="D4215" s="1011" t="s">
        <v>1</v>
      </c>
      <c r="E4215" s="1011" t="s">
        <v>135</v>
      </c>
      <c r="F4215" s="1011" t="s">
        <v>6</v>
      </c>
      <c r="G4215" s="1011" t="s">
        <v>6</v>
      </c>
      <c r="H4215" s="1011" t="s">
        <v>93</v>
      </c>
      <c r="I4215" s="1011" t="s">
        <v>1515</v>
      </c>
      <c r="J4215" s="1011" t="s">
        <v>1516</v>
      </c>
      <c r="K4215" s="1011" t="s">
        <v>1329</v>
      </c>
      <c r="L4215" s="1011" t="s">
        <v>47</v>
      </c>
      <c r="M4215" s="1011" t="s">
        <v>198</v>
      </c>
      <c r="N4215" s="1011">
        <v>33</v>
      </c>
      <c r="O4215" s="1011">
        <v>29</v>
      </c>
      <c r="P4215" s="1011">
        <v>562.66</v>
      </c>
      <c r="Q4215" s="1011">
        <v>1443.3</v>
      </c>
      <c r="R4215" s="1011">
        <v>273.44</v>
      </c>
      <c r="S4215" s="1011">
        <v>367.34241785</v>
      </c>
      <c r="T4215" s="1011">
        <v>0</v>
      </c>
      <c r="U4215" s="1011">
        <v>0</v>
      </c>
      <c r="V4215" s="1011">
        <v>273.44</v>
      </c>
      <c r="W4215" s="1011" t="s">
        <v>2245</v>
      </c>
      <c r="X4215" s="1011" t="s">
        <v>1331</v>
      </c>
      <c r="Y4215" s="1011" t="s">
        <v>2246</v>
      </c>
      <c r="AA4215" s="1011" t="s">
        <v>2247</v>
      </c>
      <c r="AB4215" s="1011" t="s">
        <v>140</v>
      </c>
    </row>
    <row r="4216" spans="1:28" x14ac:dyDescent="0.25">
      <c r="A4216" s="1011">
        <v>4274296</v>
      </c>
      <c r="B4216" s="1011" t="s">
        <v>1557</v>
      </c>
      <c r="C4216" s="1011" t="s">
        <v>1326</v>
      </c>
      <c r="D4216" s="1011" t="s">
        <v>1</v>
      </c>
      <c r="E4216" s="1011" t="s">
        <v>135</v>
      </c>
      <c r="F4216" s="1011" t="s">
        <v>20</v>
      </c>
      <c r="G4216" s="1011" t="s">
        <v>20</v>
      </c>
      <c r="H4216" s="1011" t="s">
        <v>98</v>
      </c>
      <c r="I4216" s="1011" t="s">
        <v>1558</v>
      </c>
      <c r="J4216" s="1011" t="s">
        <v>1559</v>
      </c>
      <c r="K4216" s="1011" t="s">
        <v>1329</v>
      </c>
      <c r="L4216" s="1011" t="s">
        <v>47</v>
      </c>
      <c r="M4216" s="1011" t="s">
        <v>198</v>
      </c>
      <c r="N4216" s="1011">
        <v>170</v>
      </c>
      <c r="O4216" s="1011">
        <v>167</v>
      </c>
      <c r="P4216" s="1011">
        <v>4923.21</v>
      </c>
      <c r="Q4216" s="1011">
        <v>3631.93</v>
      </c>
      <c r="R4216" s="1011">
        <v>472.44</v>
      </c>
      <c r="S4216" s="1011">
        <v>684.13557578999996</v>
      </c>
      <c r="T4216" s="1011">
        <v>0</v>
      </c>
      <c r="U4216" s="1011">
        <v>0</v>
      </c>
      <c r="V4216" s="1011">
        <v>472.44</v>
      </c>
      <c r="W4216" s="1011" t="s">
        <v>1560</v>
      </c>
      <c r="X4216" s="1011" t="s">
        <v>1331</v>
      </c>
      <c r="Y4216" s="1011" t="s">
        <v>1561</v>
      </c>
      <c r="AA4216" s="1011" t="s">
        <v>1562</v>
      </c>
      <c r="AB4216" s="1011" t="s">
        <v>140</v>
      </c>
    </row>
    <row r="4217" spans="1:28" x14ac:dyDescent="0.25">
      <c r="A4217" s="1011">
        <v>23787096</v>
      </c>
      <c r="B4217" s="1011" t="s">
        <v>1792</v>
      </c>
      <c r="C4217" s="1011" t="s">
        <v>1326</v>
      </c>
      <c r="D4217" s="1011" t="s">
        <v>1</v>
      </c>
      <c r="E4217" s="1011" t="s">
        <v>135</v>
      </c>
      <c r="F4217" s="1011" t="s">
        <v>20</v>
      </c>
      <c r="G4217" s="1011" t="s">
        <v>20</v>
      </c>
      <c r="H4217" s="1011" t="s">
        <v>92</v>
      </c>
      <c r="I4217" s="1011" t="s">
        <v>1793</v>
      </c>
      <c r="J4217" s="1011" t="s">
        <v>1794</v>
      </c>
      <c r="K4217" s="1011" t="s">
        <v>1329</v>
      </c>
      <c r="L4217" s="1011" t="s">
        <v>47</v>
      </c>
      <c r="M4217" s="1011" t="s">
        <v>198</v>
      </c>
      <c r="N4217" s="1011">
        <v>106</v>
      </c>
      <c r="O4217" s="1011">
        <v>106</v>
      </c>
      <c r="P4217" s="1011">
        <v>3710</v>
      </c>
      <c r="Q4217" s="1011">
        <v>2102.62</v>
      </c>
      <c r="R4217" s="1011">
        <v>-125.25</v>
      </c>
      <c r="S4217" s="1011">
        <v>289.99565919000003</v>
      </c>
      <c r="T4217" s="1011">
        <v>0</v>
      </c>
      <c r="U4217" s="1011">
        <v>0</v>
      </c>
      <c r="V4217" s="1011">
        <v>-125.25</v>
      </c>
      <c r="W4217" s="1011" t="s">
        <v>1795</v>
      </c>
      <c r="X4217" s="1011" t="s">
        <v>1331</v>
      </c>
      <c r="Y4217" s="1011" t="s">
        <v>1796</v>
      </c>
      <c r="AA4217" s="1011" t="s">
        <v>1797</v>
      </c>
      <c r="AB4217" s="1011" t="s">
        <v>140</v>
      </c>
    </row>
    <row r="4218" spans="1:28" x14ac:dyDescent="0.25">
      <c r="A4218" s="1011">
        <v>63885933</v>
      </c>
      <c r="B4218" s="1011" t="s">
        <v>1707</v>
      </c>
      <c r="C4218" s="1011" t="s">
        <v>417</v>
      </c>
      <c r="D4218" s="1011" t="s">
        <v>113</v>
      </c>
      <c r="E4218" s="1011" t="s">
        <v>135</v>
      </c>
      <c r="F4218" s="1011" t="s">
        <v>6</v>
      </c>
      <c r="G4218" s="1011" t="s">
        <v>6</v>
      </c>
      <c r="H4218" s="1011" t="s">
        <v>1394</v>
      </c>
      <c r="I4218" s="1011" t="s">
        <v>1708</v>
      </c>
      <c r="J4218" s="1011" t="s">
        <v>1709</v>
      </c>
      <c r="K4218" s="1011" t="s">
        <v>1329</v>
      </c>
      <c r="L4218" s="1011" t="s">
        <v>47</v>
      </c>
      <c r="M4218" s="1011" t="s">
        <v>198</v>
      </c>
      <c r="N4218" s="1011">
        <v>0</v>
      </c>
      <c r="O4218" s="1011">
        <v>0</v>
      </c>
      <c r="P4218" s="1011">
        <v>0</v>
      </c>
      <c r="Q4218" s="1011">
        <v>0</v>
      </c>
      <c r="R4218" s="1011">
        <v>0</v>
      </c>
      <c r="S4218" s="1011">
        <v>0</v>
      </c>
      <c r="T4218" s="1011">
        <v>0</v>
      </c>
      <c r="U4218" s="1011">
        <v>0</v>
      </c>
      <c r="V4218" s="1011">
        <v>0</v>
      </c>
      <c r="W4218" s="1011" t="s">
        <v>1710</v>
      </c>
      <c r="X4218" s="1011" t="s">
        <v>1331</v>
      </c>
      <c r="Y4218" s="1011" t="s">
        <v>1711</v>
      </c>
      <c r="AA4218" s="1011" t="s">
        <v>1712</v>
      </c>
      <c r="AB4218" s="1011" t="s">
        <v>140</v>
      </c>
    </row>
    <row r="4219" spans="1:28" x14ac:dyDescent="0.25">
      <c r="A4219" s="1011">
        <v>24015307</v>
      </c>
      <c r="B4219" s="1011" t="s">
        <v>2511</v>
      </c>
      <c r="C4219" s="1011" t="s">
        <v>1326</v>
      </c>
      <c r="D4219" s="1011" t="s">
        <v>1</v>
      </c>
      <c r="E4219" s="1011" t="s">
        <v>135</v>
      </c>
      <c r="F4219" s="1011" t="s">
        <v>34</v>
      </c>
      <c r="G4219" s="1011" t="s">
        <v>34</v>
      </c>
      <c r="H4219" s="1011" t="s">
        <v>89</v>
      </c>
      <c r="I4219" s="1011" t="s">
        <v>1816</v>
      </c>
      <c r="J4219" s="1011" t="s">
        <v>1817</v>
      </c>
      <c r="K4219" s="1011" t="s">
        <v>1329</v>
      </c>
      <c r="L4219" s="1011" t="s">
        <v>47</v>
      </c>
      <c r="M4219" s="1011" t="s">
        <v>198</v>
      </c>
      <c r="N4219" s="1011">
        <v>48</v>
      </c>
      <c r="O4219" s="1011">
        <v>11</v>
      </c>
      <c r="P4219" s="1011">
        <v>1316.99</v>
      </c>
      <c r="Q4219" s="1011">
        <v>11098.26</v>
      </c>
      <c r="R4219" s="1011">
        <v>998.66</v>
      </c>
      <c r="S4219" s="1011">
        <v>273.58657427999998</v>
      </c>
      <c r="T4219" s="1011">
        <v>523.33000000000004</v>
      </c>
      <c r="U4219" s="1011">
        <v>167.48</v>
      </c>
      <c r="V4219" s="1011">
        <v>1166.1400000000001</v>
      </c>
      <c r="W4219" s="1011" t="s">
        <v>1818</v>
      </c>
      <c r="X4219" s="1011" t="s">
        <v>1331</v>
      </c>
      <c r="Y4219" s="1011" t="s">
        <v>2512</v>
      </c>
      <c r="AA4219" s="1011" t="s">
        <v>2513</v>
      </c>
      <c r="AB4219" s="1011" t="s">
        <v>140</v>
      </c>
    </row>
    <row r="4220" spans="1:28" x14ac:dyDescent="0.25">
      <c r="A4220" s="1011">
        <v>3960127</v>
      </c>
      <c r="B4220" s="1011" t="s">
        <v>2576</v>
      </c>
      <c r="C4220" s="1011" t="s">
        <v>1326</v>
      </c>
      <c r="D4220" s="1011" t="s">
        <v>113</v>
      </c>
      <c r="E4220" s="1011" t="s">
        <v>135</v>
      </c>
      <c r="F4220" s="1011" t="s">
        <v>267</v>
      </c>
      <c r="G4220" s="1011" t="s">
        <v>1687</v>
      </c>
      <c r="H4220" s="1011" t="s">
        <v>98</v>
      </c>
      <c r="I4220" s="1011" t="s">
        <v>2577</v>
      </c>
      <c r="J4220" s="1011" t="s">
        <v>1823</v>
      </c>
      <c r="K4220" s="1011" t="s">
        <v>1329</v>
      </c>
      <c r="L4220" s="1011" t="s">
        <v>47</v>
      </c>
      <c r="M4220" s="1011" t="s">
        <v>198</v>
      </c>
      <c r="N4220" s="1011">
        <v>25.333500000000001</v>
      </c>
      <c r="O4220" s="1011">
        <v>21.833500000000001</v>
      </c>
      <c r="P4220" s="1011">
        <v>389.63</v>
      </c>
      <c r="Q4220" s="1011">
        <v>807.58</v>
      </c>
      <c r="R4220" s="1011">
        <v>54.22</v>
      </c>
      <c r="S4220" s="1011">
        <v>273.72525278000001</v>
      </c>
      <c r="T4220" s="1011">
        <v>0</v>
      </c>
      <c r="U4220" s="1011">
        <v>0</v>
      </c>
      <c r="V4220" s="1011">
        <v>54.22</v>
      </c>
      <c r="W4220" s="1011" t="s">
        <v>1824</v>
      </c>
      <c r="X4220" s="1011" t="s">
        <v>1331</v>
      </c>
      <c r="Y4220" s="1011" t="s">
        <v>2578</v>
      </c>
      <c r="AA4220" s="1011" t="s">
        <v>2579</v>
      </c>
      <c r="AB4220" s="1011" t="s">
        <v>140</v>
      </c>
    </row>
    <row r="4221" spans="1:28" x14ac:dyDescent="0.25">
      <c r="A4221" s="1011">
        <v>3753498</v>
      </c>
      <c r="B4221" s="1011" t="s">
        <v>2543</v>
      </c>
      <c r="C4221" s="1011" t="s">
        <v>1326</v>
      </c>
      <c r="D4221" s="1011" t="s">
        <v>1</v>
      </c>
      <c r="E4221" s="1011" t="s">
        <v>135</v>
      </c>
      <c r="F4221" s="1011" t="s">
        <v>6</v>
      </c>
      <c r="G4221" s="1011" t="s">
        <v>6</v>
      </c>
      <c r="H4221" s="1011" t="s">
        <v>1394</v>
      </c>
      <c r="I4221" s="1011" t="s">
        <v>2544</v>
      </c>
      <c r="J4221" s="1011" t="s">
        <v>1868</v>
      </c>
      <c r="K4221" s="1011" t="s">
        <v>1329</v>
      </c>
      <c r="L4221" s="1011" t="s">
        <v>47</v>
      </c>
      <c r="M4221" s="1011" t="s">
        <v>198</v>
      </c>
      <c r="N4221" s="1011">
        <v>0</v>
      </c>
      <c r="O4221" s="1011">
        <v>0</v>
      </c>
      <c r="P4221" s="1011">
        <v>0</v>
      </c>
      <c r="Q4221" s="1011">
        <v>0</v>
      </c>
      <c r="R4221" s="1011">
        <v>0</v>
      </c>
      <c r="S4221" s="1011">
        <v>0</v>
      </c>
      <c r="T4221" s="1011">
        <v>0</v>
      </c>
      <c r="U4221" s="1011">
        <v>0</v>
      </c>
      <c r="V4221" s="1011">
        <v>0</v>
      </c>
      <c r="W4221" s="1011" t="s">
        <v>1869</v>
      </c>
      <c r="X4221" s="1011" t="s">
        <v>1331</v>
      </c>
      <c r="Y4221" s="1011" t="s">
        <v>2545</v>
      </c>
      <c r="AA4221" s="1011" t="s">
        <v>2546</v>
      </c>
      <c r="AB4221" s="1011" t="s">
        <v>140</v>
      </c>
    </row>
    <row r="4222" spans="1:28" x14ac:dyDescent="0.25">
      <c r="A4222" s="1011">
        <v>43893585</v>
      </c>
      <c r="B4222" s="1011" t="s">
        <v>2122</v>
      </c>
      <c r="C4222" s="1011" t="s">
        <v>1326</v>
      </c>
      <c r="D4222" s="1011" t="s">
        <v>1</v>
      </c>
      <c r="E4222" s="1011" t="s">
        <v>135</v>
      </c>
      <c r="F4222" s="1011" t="s">
        <v>20</v>
      </c>
      <c r="G4222" s="1011" t="s">
        <v>20</v>
      </c>
      <c r="H4222" s="1011" t="s">
        <v>101</v>
      </c>
      <c r="I4222" s="1011" t="s">
        <v>1462</v>
      </c>
      <c r="J4222" s="1011" t="s">
        <v>1463</v>
      </c>
      <c r="K4222" s="1011" t="s">
        <v>1329</v>
      </c>
      <c r="L4222" s="1011" t="s">
        <v>47</v>
      </c>
      <c r="M4222" s="1011" t="s">
        <v>198</v>
      </c>
      <c r="N4222" s="1011">
        <v>40</v>
      </c>
      <c r="O4222" s="1011">
        <v>36</v>
      </c>
      <c r="P4222" s="1011">
        <v>1294.25</v>
      </c>
      <c r="Q4222" s="1011">
        <v>1779.88</v>
      </c>
      <c r="R4222" s="1011">
        <v>538.16</v>
      </c>
      <c r="S4222" s="1011">
        <v>287.69339760999998</v>
      </c>
      <c r="T4222" s="1011">
        <v>0</v>
      </c>
      <c r="U4222" s="1011">
        <v>0</v>
      </c>
      <c r="V4222" s="1011">
        <v>538.16</v>
      </c>
      <c r="W4222" s="1011" t="s">
        <v>1464</v>
      </c>
      <c r="X4222" s="1011" t="s">
        <v>1331</v>
      </c>
      <c r="Y4222" s="1011" t="s">
        <v>2123</v>
      </c>
      <c r="AA4222" s="1011" t="s">
        <v>2124</v>
      </c>
      <c r="AB4222" s="1011" t="s">
        <v>140</v>
      </c>
    </row>
    <row r="4223" spans="1:28" x14ac:dyDescent="0.25">
      <c r="A4223" s="1011">
        <v>94142809</v>
      </c>
      <c r="B4223" s="1011" t="s">
        <v>1912</v>
      </c>
      <c r="C4223" s="1011" t="s">
        <v>1326</v>
      </c>
      <c r="D4223" s="1011" t="s">
        <v>1</v>
      </c>
      <c r="E4223" s="1011" t="s">
        <v>135</v>
      </c>
      <c r="F4223" s="1011" t="s">
        <v>48</v>
      </c>
      <c r="G4223" s="1011" t="s">
        <v>48</v>
      </c>
      <c r="H4223" s="1011" t="s">
        <v>91</v>
      </c>
      <c r="I4223" s="1011" t="s">
        <v>1913</v>
      </c>
      <c r="J4223" s="1011" t="s">
        <v>1914</v>
      </c>
      <c r="K4223" s="1011" t="s">
        <v>1329</v>
      </c>
      <c r="L4223" s="1011" t="s">
        <v>47</v>
      </c>
      <c r="M4223" s="1011" t="s">
        <v>198</v>
      </c>
      <c r="N4223" s="1011">
        <v>37</v>
      </c>
      <c r="O4223" s="1011">
        <v>35</v>
      </c>
      <c r="P4223" s="1011">
        <v>191.3</v>
      </c>
      <c r="Q4223" s="1011">
        <v>1924.23</v>
      </c>
      <c r="R4223" s="1011">
        <v>596.08207446999995</v>
      </c>
      <c r="S4223" s="1011">
        <v>150.09298862</v>
      </c>
      <c r="T4223" s="1011">
        <v>1.207447E-2</v>
      </c>
      <c r="U4223" s="1011">
        <v>0</v>
      </c>
      <c r="V4223" s="1011">
        <v>596.07000000000005</v>
      </c>
      <c r="W4223" s="1011" t="s">
        <v>1915</v>
      </c>
      <c r="X4223" s="1011" t="s">
        <v>1331</v>
      </c>
      <c r="Y4223" s="1011" t="s">
        <v>1916</v>
      </c>
      <c r="AA4223" s="1011" t="s">
        <v>1917</v>
      </c>
      <c r="AB4223" s="1011" t="s">
        <v>140</v>
      </c>
    </row>
    <row r="4224" spans="1:28" x14ac:dyDescent="0.25">
      <c r="A4224" s="1011">
        <v>53767018</v>
      </c>
      <c r="B4224" s="1011" t="s">
        <v>1514</v>
      </c>
      <c r="C4224" s="1011" t="s">
        <v>1326</v>
      </c>
      <c r="D4224" s="1011" t="s">
        <v>1</v>
      </c>
      <c r="E4224" s="1011" t="s">
        <v>135</v>
      </c>
      <c r="F4224" s="1011" t="s">
        <v>6</v>
      </c>
      <c r="G4224" s="1011" t="s">
        <v>6</v>
      </c>
      <c r="H4224" s="1011" t="s">
        <v>93</v>
      </c>
      <c r="I4224" s="1011" t="s">
        <v>1515</v>
      </c>
      <c r="J4224" s="1011" t="s">
        <v>1516</v>
      </c>
      <c r="K4224" s="1011" t="s">
        <v>1329</v>
      </c>
      <c r="L4224" s="1011" t="s">
        <v>47</v>
      </c>
      <c r="M4224" s="1011" t="s">
        <v>198</v>
      </c>
      <c r="N4224" s="1011">
        <v>37.5</v>
      </c>
      <c r="O4224" s="1011">
        <v>32.5</v>
      </c>
      <c r="P4224" s="1011">
        <v>821.6</v>
      </c>
      <c r="Q4224" s="1011">
        <v>1669.62</v>
      </c>
      <c r="R4224" s="1011">
        <v>515.91999999999996</v>
      </c>
      <c r="S4224" s="1011">
        <v>340.26819506999999</v>
      </c>
      <c r="T4224" s="1011">
        <v>0</v>
      </c>
      <c r="U4224" s="1011">
        <v>0</v>
      </c>
      <c r="V4224" s="1011">
        <v>515.91999999999996</v>
      </c>
      <c r="W4224" s="1011" t="s">
        <v>1517</v>
      </c>
      <c r="X4224" s="1011" t="s">
        <v>1331</v>
      </c>
      <c r="Y4224" s="1011" t="s">
        <v>1518</v>
      </c>
      <c r="AA4224" s="1011" t="s">
        <v>1519</v>
      </c>
      <c r="AB4224" s="1011" t="s">
        <v>140</v>
      </c>
    </row>
    <row r="4225" spans="1:28" x14ac:dyDescent="0.25">
      <c r="A4225" s="1011">
        <v>14141360</v>
      </c>
      <c r="B4225" s="1011" t="s">
        <v>1674</v>
      </c>
      <c r="C4225" s="1011" t="s">
        <v>1326</v>
      </c>
      <c r="D4225" s="1011" t="s">
        <v>1</v>
      </c>
      <c r="E4225" s="1011" t="s">
        <v>135</v>
      </c>
      <c r="F4225" s="1011" t="s">
        <v>14</v>
      </c>
      <c r="G4225" s="1011" t="s">
        <v>14</v>
      </c>
      <c r="H4225" s="1011" t="s">
        <v>89</v>
      </c>
      <c r="I4225" s="1011" t="s">
        <v>1675</v>
      </c>
      <c r="J4225" s="1011" t="s">
        <v>1676</v>
      </c>
      <c r="K4225" s="1011" t="s">
        <v>1329</v>
      </c>
      <c r="L4225" s="1011" t="s">
        <v>47</v>
      </c>
      <c r="M4225" s="1011" t="s">
        <v>198</v>
      </c>
      <c r="N4225" s="1011">
        <v>91</v>
      </c>
      <c r="O4225" s="1011">
        <v>4</v>
      </c>
      <c r="P4225" s="1011">
        <v>1073</v>
      </c>
      <c r="Q4225" s="1011">
        <v>2546.96</v>
      </c>
      <c r="R4225" s="1011">
        <v>344.88</v>
      </c>
      <c r="S4225" s="1011">
        <v>227.58533831</v>
      </c>
      <c r="T4225" s="1011">
        <v>0</v>
      </c>
      <c r="U4225" s="1011">
        <v>0</v>
      </c>
      <c r="V4225" s="1011">
        <v>344.88</v>
      </c>
      <c r="W4225" s="1011" t="s">
        <v>47</v>
      </c>
      <c r="X4225" s="1011" t="s">
        <v>1331</v>
      </c>
      <c r="Y4225" s="1011" t="s">
        <v>1677</v>
      </c>
      <c r="AA4225" s="1011" t="s">
        <v>1678</v>
      </c>
      <c r="AB4225" s="1011" t="s">
        <v>140</v>
      </c>
    </row>
    <row r="4226" spans="1:28" x14ac:dyDescent="0.25">
      <c r="A4226" s="1011">
        <v>44256188</v>
      </c>
      <c r="B4226" s="1011" t="s">
        <v>2360</v>
      </c>
      <c r="C4226" s="1011" t="s">
        <v>1326</v>
      </c>
      <c r="D4226" s="1011" t="s">
        <v>1</v>
      </c>
      <c r="E4226" s="1011" t="s">
        <v>135</v>
      </c>
      <c r="F4226" s="1011" t="s">
        <v>11</v>
      </c>
      <c r="G4226" s="1011" t="s">
        <v>11</v>
      </c>
      <c r="H4226" s="1011" t="s">
        <v>86</v>
      </c>
      <c r="I4226" s="1011" t="s">
        <v>2361</v>
      </c>
      <c r="J4226" s="1011" t="s">
        <v>1574</v>
      </c>
      <c r="K4226" s="1011" t="s">
        <v>1329</v>
      </c>
      <c r="L4226" s="1011" t="s">
        <v>47</v>
      </c>
      <c r="M4226" s="1011" t="s">
        <v>198</v>
      </c>
      <c r="N4226" s="1011">
        <v>11</v>
      </c>
      <c r="O4226" s="1011">
        <v>0</v>
      </c>
      <c r="P4226" s="1011">
        <v>176</v>
      </c>
      <c r="Q4226" s="1011">
        <v>384.94</v>
      </c>
      <c r="R4226" s="1011">
        <v>30.78</v>
      </c>
      <c r="S4226" s="1011">
        <v>44.794933200000003</v>
      </c>
      <c r="T4226" s="1011">
        <v>0</v>
      </c>
      <c r="U4226" s="1011">
        <v>0</v>
      </c>
      <c r="V4226" s="1011">
        <v>30.78</v>
      </c>
      <c r="W4226" s="1011" t="s">
        <v>1575</v>
      </c>
      <c r="X4226" s="1011" t="s">
        <v>1331</v>
      </c>
      <c r="Y4226" s="1011" t="s">
        <v>2362</v>
      </c>
      <c r="AA4226" s="1011" t="s">
        <v>1921</v>
      </c>
      <c r="AB4226" s="1011" t="s">
        <v>140</v>
      </c>
    </row>
    <row r="4227" spans="1:28" x14ac:dyDescent="0.25">
      <c r="A4227" s="1011">
        <v>34129312</v>
      </c>
      <c r="B4227" s="1011" t="s">
        <v>1625</v>
      </c>
      <c r="C4227" s="1011" t="s">
        <v>1326</v>
      </c>
      <c r="D4227" s="1011" t="s">
        <v>1</v>
      </c>
      <c r="E4227" s="1011" t="s">
        <v>135</v>
      </c>
      <c r="F4227" s="1011" t="s">
        <v>14</v>
      </c>
      <c r="G4227" s="1011" t="s">
        <v>14</v>
      </c>
      <c r="H4227" s="1011" t="s">
        <v>89</v>
      </c>
      <c r="I4227" s="1011" t="s">
        <v>1626</v>
      </c>
      <c r="J4227" s="1011" t="s">
        <v>1481</v>
      </c>
      <c r="K4227" s="1011" t="s">
        <v>1329</v>
      </c>
      <c r="L4227" s="1011" t="s">
        <v>47</v>
      </c>
      <c r="M4227" s="1011" t="s">
        <v>198</v>
      </c>
      <c r="N4227" s="1011">
        <v>84</v>
      </c>
      <c r="O4227" s="1011">
        <v>2</v>
      </c>
      <c r="P4227" s="1011">
        <v>842</v>
      </c>
      <c r="Q4227" s="1011">
        <v>2527.61</v>
      </c>
      <c r="R4227" s="1011">
        <v>525.06008622000002</v>
      </c>
      <c r="S4227" s="1011">
        <v>147.09859478999999</v>
      </c>
      <c r="T4227" s="1011">
        <v>1.008622E-2</v>
      </c>
      <c r="U4227" s="1011">
        <v>0</v>
      </c>
      <c r="V4227" s="1011">
        <v>525.04999999999995</v>
      </c>
      <c r="W4227" s="1011" t="s">
        <v>1482</v>
      </c>
      <c r="X4227" s="1011" t="s">
        <v>1331</v>
      </c>
      <c r="Y4227" s="1011" t="s">
        <v>1627</v>
      </c>
      <c r="AA4227" s="1011" t="s">
        <v>1628</v>
      </c>
      <c r="AB4227" s="1011" t="s">
        <v>140</v>
      </c>
    </row>
    <row r="4228" spans="1:28" x14ac:dyDescent="0.25">
      <c r="A4228" s="1011">
        <v>43758085</v>
      </c>
      <c r="B4228" s="1011" t="s">
        <v>2218</v>
      </c>
      <c r="C4228" s="1011" t="s">
        <v>1326</v>
      </c>
      <c r="D4228" s="1011" t="s">
        <v>1</v>
      </c>
      <c r="E4228" s="1011" t="s">
        <v>135</v>
      </c>
      <c r="F4228" s="1011" t="s">
        <v>38</v>
      </c>
      <c r="G4228" s="1011" t="s">
        <v>38</v>
      </c>
      <c r="H4228" s="1011" t="s">
        <v>530</v>
      </c>
      <c r="I4228" s="1011" t="s">
        <v>2219</v>
      </c>
      <c r="J4228" s="1011" t="s">
        <v>1755</v>
      </c>
      <c r="K4228" s="1011" t="s">
        <v>1329</v>
      </c>
      <c r="L4228" s="1011" t="s">
        <v>47</v>
      </c>
      <c r="M4228" s="1011" t="s">
        <v>198</v>
      </c>
      <c r="N4228" s="1011">
        <v>20</v>
      </c>
      <c r="O4228" s="1011">
        <v>16</v>
      </c>
      <c r="P4228" s="1011">
        <v>1369.9</v>
      </c>
      <c r="Q4228" s="1011">
        <v>2826.45</v>
      </c>
      <c r="R4228" s="1011">
        <v>-200.92</v>
      </c>
      <c r="S4228" s="1011">
        <v>301.85615731000001</v>
      </c>
      <c r="T4228" s="1011">
        <v>0</v>
      </c>
      <c r="U4228" s="1011">
        <v>0</v>
      </c>
      <c r="V4228" s="1011">
        <v>-200.92</v>
      </c>
      <c r="W4228" s="1011" t="s">
        <v>1361</v>
      </c>
      <c r="X4228" s="1011" t="s">
        <v>1331</v>
      </c>
      <c r="Y4228" s="1011" t="s">
        <v>2220</v>
      </c>
      <c r="AA4228" s="1011" t="s">
        <v>2221</v>
      </c>
      <c r="AB4228" s="1011" t="s">
        <v>140</v>
      </c>
    </row>
    <row r="4229" spans="1:28" x14ac:dyDescent="0.25">
      <c r="A4229" s="1011">
        <v>14054480</v>
      </c>
      <c r="B4229" s="1011" t="s">
        <v>2458</v>
      </c>
      <c r="C4229" s="1011" t="s">
        <v>1326</v>
      </c>
      <c r="D4229" s="1011" t="s">
        <v>1</v>
      </c>
      <c r="E4229" s="1011" t="s">
        <v>135</v>
      </c>
      <c r="F4229" s="1011" t="s">
        <v>34</v>
      </c>
      <c r="G4229" s="1011" t="s">
        <v>34</v>
      </c>
      <c r="H4229" s="1011" t="s">
        <v>96</v>
      </c>
      <c r="I4229" s="1011" t="s">
        <v>2459</v>
      </c>
      <c r="J4229" s="1011" t="s">
        <v>1421</v>
      </c>
      <c r="K4229" s="1011" t="s">
        <v>1329</v>
      </c>
      <c r="L4229" s="1011" t="s">
        <v>47</v>
      </c>
      <c r="M4229" s="1011" t="s">
        <v>198</v>
      </c>
      <c r="N4229" s="1011">
        <v>95</v>
      </c>
      <c r="O4229" s="1011">
        <v>91</v>
      </c>
      <c r="P4229" s="1011">
        <v>273.62</v>
      </c>
      <c r="Q4229" s="1011">
        <v>1314.33</v>
      </c>
      <c r="R4229" s="1011">
        <v>229.22880896999999</v>
      </c>
      <c r="S4229" s="1011">
        <v>320.75973320000003</v>
      </c>
      <c r="T4229" s="1011">
        <v>-1.03119103</v>
      </c>
      <c r="U4229" s="1011">
        <v>4.3499999999999996</v>
      </c>
      <c r="V4229" s="1011">
        <v>234.61</v>
      </c>
      <c r="W4229" s="1011" t="s">
        <v>1422</v>
      </c>
      <c r="X4229" s="1011" t="s">
        <v>1331</v>
      </c>
      <c r="Y4229" s="1011" t="s">
        <v>2460</v>
      </c>
      <c r="AA4229" s="1011" t="s">
        <v>2461</v>
      </c>
      <c r="AB4229" s="1011" t="s">
        <v>140</v>
      </c>
    </row>
    <row r="4230" spans="1:28" x14ac:dyDescent="0.25">
      <c r="A4230" s="1011">
        <v>44073278</v>
      </c>
      <c r="B4230" s="1011" t="s">
        <v>2109</v>
      </c>
      <c r="C4230" s="1011" t="s">
        <v>1326</v>
      </c>
      <c r="D4230" s="1011" t="s">
        <v>1</v>
      </c>
      <c r="E4230" s="1011" t="s">
        <v>135</v>
      </c>
      <c r="F4230" s="1011" t="s">
        <v>48</v>
      </c>
      <c r="G4230" s="1011" t="s">
        <v>48</v>
      </c>
      <c r="H4230" s="1011" t="s">
        <v>88</v>
      </c>
      <c r="I4230" s="1011" t="s">
        <v>2110</v>
      </c>
      <c r="J4230" s="1011" t="s">
        <v>1621</v>
      </c>
      <c r="K4230" s="1011" t="s">
        <v>1329</v>
      </c>
      <c r="L4230" s="1011" t="s">
        <v>47</v>
      </c>
      <c r="M4230" s="1011" t="s">
        <v>198</v>
      </c>
      <c r="N4230" s="1011">
        <v>11</v>
      </c>
      <c r="O4230" s="1011">
        <v>4</v>
      </c>
      <c r="P4230" s="1011">
        <v>66</v>
      </c>
      <c r="Q4230" s="1011">
        <v>928.44</v>
      </c>
      <c r="R4230" s="1011">
        <v>90.54</v>
      </c>
      <c r="S4230" s="1011">
        <v>28.138175400000002</v>
      </c>
      <c r="T4230" s="1011">
        <v>0</v>
      </c>
      <c r="U4230" s="1011">
        <v>0</v>
      </c>
      <c r="V4230" s="1011">
        <v>90.54</v>
      </c>
      <c r="W4230" s="1011" t="s">
        <v>1622</v>
      </c>
      <c r="X4230" s="1011" t="s">
        <v>1331</v>
      </c>
      <c r="Y4230" s="1011" t="s">
        <v>1839</v>
      </c>
      <c r="AA4230" s="1011" t="s">
        <v>2111</v>
      </c>
      <c r="AB4230" s="1011" t="s">
        <v>140</v>
      </c>
    </row>
    <row r="4231" spans="1:28" x14ac:dyDescent="0.25">
      <c r="A4231" s="1011">
        <v>3757507</v>
      </c>
      <c r="B4231" s="1011" t="s">
        <v>1902</v>
      </c>
      <c r="C4231" s="1011" t="s">
        <v>1326</v>
      </c>
      <c r="D4231" s="1011" t="s">
        <v>1</v>
      </c>
      <c r="E4231" s="1011" t="s">
        <v>135</v>
      </c>
      <c r="F4231" s="1011" t="s">
        <v>14</v>
      </c>
      <c r="G4231" s="1011" t="s">
        <v>14</v>
      </c>
      <c r="H4231" s="1011" t="s">
        <v>89</v>
      </c>
      <c r="I4231" s="1011" t="s">
        <v>1903</v>
      </c>
      <c r="J4231" s="1011" t="s">
        <v>1904</v>
      </c>
      <c r="K4231" s="1011" t="s">
        <v>1329</v>
      </c>
      <c r="L4231" s="1011" t="s">
        <v>47</v>
      </c>
      <c r="M4231" s="1011" t="s">
        <v>198</v>
      </c>
      <c r="N4231" s="1011">
        <v>19</v>
      </c>
      <c r="O4231" s="1011">
        <v>0</v>
      </c>
      <c r="P4231" s="1011">
        <v>219.5</v>
      </c>
      <c r="Q4231" s="1011">
        <v>723.73</v>
      </c>
      <c r="R4231" s="1011">
        <v>234.95504102999999</v>
      </c>
      <c r="S4231" s="1011">
        <v>40.207138710000002</v>
      </c>
      <c r="T4231" s="1011">
        <v>5.0410300000000002E-3</v>
      </c>
      <c r="U4231" s="1011">
        <v>0</v>
      </c>
      <c r="V4231" s="1011">
        <v>234.95</v>
      </c>
      <c r="W4231" s="1011" t="s">
        <v>1905</v>
      </c>
      <c r="X4231" s="1011" t="s">
        <v>1331</v>
      </c>
      <c r="Y4231" s="1011" t="s">
        <v>1906</v>
      </c>
      <c r="AA4231" s="1011" t="s">
        <v>1907</v>
      </c>
      <c r="AB4231" s="1011" t="s">
        <v>140</v>
      </c>
    </row>
    <row r="4232" spans="1:28" x14ac:dyDescent="0.25">
      <c r="A4232" s="1011">
        <v>93757037</v>
      </c>
      <c r="B4232" s="1011" t="s">
        <v>2273</v>
      </c>
      <c r="C4232" s="1011" t="s">
        <v>1326</v>
      </c>
      <c r="D4232" s="1011" t="s">
        <v>1</v>
      </c>
      <c r="E4232" s="1011" t="s">
        <v>135</v>
      </c>
      <c r="F4232" s="1011" t="s">
        <v>0</v>
      </c>
      <c r="G4232" s="1011" t="s">
        <v>0</v>
      </c>
      <c r="H4232" s="1011" t="s">
        <v>95</v>
      </c>
      <c r="I4232" s="1011" t="s">
        <v>2060</v>
      </c>
      <c r="J4232" s="1011" t="s">
        <v>2061</v>
      </c>
      <c r="K4232" s="1011" t="s">
        <v>1329</v>
      </c>
      <c r="L4232" s="1011" t="s">
        <v>47</v>
      </c>
      <c r="M4232" s="1011" t="s">
        <v>198</v>
      </c>
      <c r="N4232" s="1011">
        <v>38.200000000000003</v>
      </c>
      <c r="O4232" s="1011">
        <v>3.2</v>
      </c>
      <c r="P4232" s="1011">
        <v>615.80999999999995</v>
      </c>
      <c r="Q4232" s="1011">
        <v>1970.66</v>
      </c>
      <c r="R4232" s="1011">
        <v>241.24201912999999</v>
      </c>
      <c r="S4232" s="1011">
        <v>134.08860589</v>
      </c>
      <c r="T4232" s="1011">
        <v>-0.26798086999999998</v>
      </c>
      <c r="U4232" s="1011">
        <v>0</v>
      </c>
      <c r="V4232" s="1011">
        <v>241.51</v>
      </c>
      <c r="W4232" s="1011" t="s">
        <v>2062</v>
      </c>
      <c r="X4232" s="1011" t="s">
        <v>1331</v>
      </c>
      <c r="Y4232" s="1011" t="s">
        <v>2274</v>
      </c>
      <c r="AA4232" s="1011" t="s">
        <v>2275</v>
      </c>
      <c r="AB4232" s="1011" t="s">
        <v>140</v>
      </c>
    </row>
    <row r="4233" spans="1:28" x14ac:dyDescent="0.25">
      <c r="A4233" s="1011">
        <v>84218171</v>
      </c>
      <c r="B4233" s="1011" t="s">
        <v>2388</v>
      </c>
      <c r="C4233" s="1011" t="s">
        <v>1326</v>
      </c>
      <c r="D4233" s="1011" t="s">
        <v>113</v>
      </c>
      <c r="E4233" s="1011" t="s">
        <v>135</v>
      </c>
      <c r="F4233" s="1011" t="s">
        <v>267</v>
      </c>
      <c r="G4233" s="1011" t="s">
        <v>1687</v>
      </c>
      <c r="H4233" s="1011" t="s">
        <v>86</v>
      </c>
      <c r="I4233" s="1011" t="s">
        <v>2389</v>
      </c>
      <c r="J4233" s="1011" t="s">
        <v>1817</v>
      </c>
      <c r="K4233" s="1011" t="s">
        <v>1329</v>
      </c>
      <c r="L4233" s="1011" t="s">
        <v>47</v>
      </c>
      <c r="M4233" s="1011" t="s">
        <v>198</v>
      </c>
      <c r="N4233" s="1011">
        <v>18</v>
      </c>
      <c r="O4233" s="1011">
        <v>11</v>
      </c>
      <c r="P4233" s="1011">
        <v>302</v>
      </c>
      <c r="Q4233" s="1011">
        <v>590.86</v>
      </c>
      <c r="R4233" s="1011">
        <v>77.81</v>
      </c>
      <c r="S4233" s="1011">
        <v>75.755404420000005</v>
      </c>
      <c r="T4233" s="1011">
        <v>0</v>
      </c>
      <c r="U4233" s="1011">
        <v>0</v>
      </c>
      <c r="V4233" s="1011">
        <v>77.81</v>
      </c>
      <c r="W4233" s="1011" t="s">
        <v>1818</v>
      </c>
      <c r="X4233" s="1011" t="s">
        <v>1331</v>
      </c>
      <c r="Y4233" s="1011" t="s">
        <v>2390</v>
      </c>
      <c r="AA4233" s="1011" t="s">
        <v>2391</v>
      </c>
      <c r="AB4233" s="1011" t="s">
        <v>140</v>
      </c>
    </row>
    <row r="4234" spans="1:28" x14ac:dyDescent="0.25">
      <c r="A4234" s="1011">
        <v>34261214</v>
      </c>
      <c r="B4234" s="1011" t="s">
        <v>2303</v>
      </c>
      <c r="C4234" s="1011" t="s">
        <v>1326</v>
      </c>
      <c r="D4234" s="1011" t="s">
        <v>1</v>
      </c>
      <c r="E4234" s="1011" t="s">
        <v>135</v>
      </c>
      <c r="F4234" s="1011" t="s">
        <v>20</v>
      </c>
      <c r="G4234" s="1011" t="s">
        <v>20</v>
      </c>
      <c r="H4234" s="1011" t="s">
        <v>89</v>
      </c>
      <c r="I4234" s="1011" t="s">
        <v>2304</v>
      </c>
      <c r="J4234" s="1011" t="s">
        <v>1510</v>
      </c>
      <c r="K4234" s="1011" t="s">
        <v>1329</v>
      </c>
      <c r="L4234" s="1011" t="s">
        <v>47</v>
      </c>
      <c r="M4234" s="1011" t="s">
        <v>198</v>
      </c>
      <c r="N4234" s="1011">
        <v>15</v>
      </c>
      <c r="O4234" s="1011">
        <v>0</v>
      </c>
      <c r="P4234" s="1011">
        <v>150</v>
      </c>
      <c r="Q4234" s="1011">
        <v>596.27</v>
      </c>
      <c r="R4234" s="1011">
        <v>68.66</v>
      </c>
      <c r="S4234" s="1011">
        <v>7.7164382900000001</v>
      </c>
      <c r="T4234" s="1011">
        <v>0</v>
      </c>
      <c r="U4234" s="1011">
        <v>0</v>
      </c>
      <c r="V4234" s="1011">
        <v>68.66</v>
      </c>
      <c r="W4234" s="1011" t="s">
        <v>1511</v>
      </c>
      <c r="X4234" s="1011" t="s">
        <v>1331</v>
      </c>
      <c r="Y4234" s="1011" t="s">
        <v>2305</v>
      </c>
      <c r="AA4234" s="1011" t="s">
        <v>2306</v>
      </c>
      <c r="AB4234" s="1011" t="s">
        <v>140</v>
      </c>
    </row>
    <row r="4235" spans="1:28" x14ac:dyDescent="0.25">
      <c r="A4235" s="1011">
        <v>34261214</v>
      </c>
      <c r="B4235" s="1011" t="s">
        <v>2303</v>
      </c>
      <c r="C4235" s="1011" t="s">
        <v>1326</v>
      </c>
      <c r="D4235" s="1011" t="s">
        <v>1</v>
      </c>
      <c r="E4235" s="1011" t="s">
        <v>135</v>
      </c>
      <c r="F4235" s="1011" t="s">
        <v>20</v>
      </c>
      <c r="G4235" s="1011" t="s">
        <v>20</v>
      </c>
      <c r="H4235" s="1011" t="s">
        <v>102</v>
      </c>
      <c r="I4235" s="1011" t="s">
        <v>2304</v>
      </c>
      <c r="J4235" s="1011" t="s">
        <v>1510</v>
      </c>
      <c r="K4235" s="1011" t="s">
        <v>1329</v>
      </c>
      <c r="L4235" s="1011" t="s">
        <v>47</v>
      </c>
      <c r="M4235" s="1011" t="s">
        <v>198</v>
      </c>
      <c r="N4235" s="1011">
        <v>22</v>
      </c>
      <c r="O4235" s="1011">
        <v>15</v>
      </c>
      <c r="P4235" s="1011">
        <v>410.25</v>
      </c>
      <c r="Q4235" s="1011">
        <v>1181.52</v>
      </c>
      <c r="R4235" s="1011">
        <v>204.89</v>
      </c>
      <c r="S4235" s="1011">
        <v>315.02549153000001</v>
      </c>
      <c r="T4235" s="1011">
        <v>0</v>
      </c>
      <c r="U4235" s="1011">
        <v>0</v>
      </c>
      <c r="V4235" s="1011">
        <v>204.89</v>
      </c>
      <c r="W4235" s="1011" t="s">
        <v>1511</v>
      </c>
      <c r="X4235" s="1011" t="s">
        <v>1331</v>
      </c>
      <c r="Y4235" s="1011" t="s">
        <v>2305</v>
      </c>
      <c r="AA4235" s="1011" t="s">
        <v>2306</v>
      </c>
      <c r="AB4235" s="1011" t="s">
        <v>140</v>
      </c>
    </row>
    <row r="4236" spans="1:28" x14ac:dyDescent="0.25">
      <c r="A4236" s="1011">
        <v>54122478</v>
      </c>
      <c r="B4236" s="1011" t="s">
        <v>1722</v>
      </c>
      <c r="C4236" s="1011" t="s">
        <v>1326</v>
      </c>
      <c r="D4236" s="1011" t="s">
        <v>1</v>
      </c>
      <c r="E4236" s="1011" t="s">
        <v>135</v>
      </c>
      <c r="F4236" s="1011" t="s">
        <v>34</v>
      </c>
      <c r="G4236" s="1011" t="s">
        <v>34</v>
      </c>
      <c r="H4236" s="1011" t="s">
        <v>105</v>
      </c>
      <c r="I4236" s="1011" t="s">
        <v>1662</v>
      </c>
      <c r="J4236" s="1011" t="s">
        <v>1663</v>
      </c>
      <c r="K4236" s="1011" t="s">
        <v>1329</v>
      </c>
      <c r="L4236" s="1011" t="s">
        <v>47</v>
      </c>
      <c r="M4236" s="1011" t="s">
        <v>198</v>
      </c>
      <c r="N4236" s="1011">
        <v>2</v>
      </c>
      <c r="O4236" s="1011">
        <v>2</v>
      </c>
      <c r="P4236" s="1011">
        <v>19.12</v>
      </c>
      <c r="Q4236" s="1011">
        <v>97.66</v>
      </c>
      <c r="R4236" s="1011">
        <v>19.04</v>
      </c>
      <c r="S4236" s="1011">
        <v>31.833759000000001</v>
      </c>
      <c r="T4236" s="1011">
        <v>0</v>
      </c>
      <c r="U4236" s="1011">
        <v>0</v>
      </c>
      <c r="V4236" s="1011">
        <v>19.04</v>
      </c>
      <c r="W4236" s="1011" t="s">
        <v>1664</v>
      </c>
      <c r="X4236" s="1011" t="s">
        <v>1331</v>
      </c>
      <c r="Y4236" s="1011" t="s">
        <v>1723</v>
      </c>
      <c r="AA4236" s="1011" t="s">
        <v>1724</v>
      </c>
      <c r="AB4236" s="1011" t="s">
        <v>140</v>
      </c>
    </row>
    <row r="4237" spans="1:28" x14ac:dyDescent="0.25">
      <c r="A4237" s="1011">
        <v>53757597</v>
      </c>
      <c r="B4237" s="1011" t="s">
        <v>2392</v>
      </c>
      <c r="C4237" s="1011" t="s">
        <v>1326</v>
      </c>
      <c r="D4237" s="1011" t="s">
        <v>1</v>
      </c>
      <c r="E4237" s="1011" t="s">
        <v>135</v>
      </c>
      <c r="F4237" s="1011" t="s">
        <v>6</v>
      </c>
      <c r="G4237" s="1011" t="s">
        <v>6</v>
      </c>
      <c r="H4237" s="1011" t="s">
        <v>529</v>
      </c>
      <c r="I4237" s="1011" t="s">
        <v>2393</v>
      </c>
      <c r="J4237" s="1011" t="s">
        <v>1565</v>
      </c>
      <c r="K4237" s="1011" t="s">
        <v>1329</v>
      </c>
      <c r="L4237" s="1011" t="s">
        <v>47</v>
      </c>
      <c r="M4237" s="1011" t="s">
        <v>198</v>
      </c>
      <c r="N4237" s="1011">
        <v>1</v>
      </c>
      <c r="O4237" s="1011">
        <v>1</v>
      </c>
      <c r="P4237" s="1011">
        <v>10.199999999999999</v>
      </c>
      <c r="Q4237" s="1011">
        <v>89.45</v>
      </c>
      <c r="R4237" s="1011">
        <v>4.3391798499999998</v>
      </c>
      <c r="S4237" s="1011">
        <v>1.53</v>
      </c>
      <c r="T4237" s="1011">
        <v>1.5891798500000001</v>
      </c>
      <c r="U4237" s="1011">
        <v>0</v>
      </c>
      <c r="V4237" s="1011">
        <v>2.75</v>
      </c>
      <c r="W4237" s="1011" t="s">
        <v>65</v>
      </c>
      <c r="X4237" s="1011" t="s">
        <v>1331</v>
      </c>
      <c r="Y4237" s="1011" t="s">
        <v>2394</v>
      </c>
      <c r="AA4237" s="1011" t="s">
        <v>2395</v>
      </c>
      <c r="AB4237" s="1011" t="s">
        <v>140</v>
      </c>
    </row>
    <row r="4238" spans="1:28" x14ac:dyDescent="0.25">
      <c r="A4238" s="1011">
        <v>33757618</v>
      </c>
      <c r="B4238" s="1011" t="s">
        <v>1502</v>
      </c>
      <c r="C4238" s="1011" t="s">
        <v>1326</v>
      </c>
      <c r="D4238" s="1011" t="s">
        <v>1</v>
      </c>
      <c r="E4238" s="1011" t="s">
        <v>135</v>
      </c>
      <c r="F4238" s="1011" t="s">
        <v>14</v>
      </c>
      <c r="G4238" s="1011" t="s">
        <v>14</v>
      </c>
      <c r="H4238" s="1011" t="s">
        <v>99</v>
      </c>
      <c r="I4238" s="1011" t="s">
        <v>1503</v>
      </c>
      <c r="J4238" s="1011" t="s">
        <v>1504</v>
      </c>
      <c r="K4238" s="1011" t="s">
        <v>1329</v>
      </c>
      <c r="L4238" s="1011" t="s">
        <v>47</v>
      </c>
      <c r="M4238" s="1011" t="s">
        <v>198</v>
      </c>
      <c r="N4238" s="1011">
        <v>1634</v>
      </c>
      <c r="O4238" s="1011">
        <v>815</v>
      </c>
      <c r="P4238" s="1011">
        <v>40076.550000000003</v>
      </c>
      <c r="Q4238" s="1011">
        <v>49183.1</v>
      </c>
      <c r="R4238" s="1011">
        <v>4656.8900000000003</v>
      </c>
      <c r="S4238" s="1011">
        <v>3298.10971857</v>
      </c>
      <c r="T4238" s="1011">
        <v>608.86</v>
      </c>
      <c r="U4238" s="1011">
        <v>3.5</v>
      </c>
      <c r="V4238" s="1011">
        <v>4666.42</v>
      </c>
      <c r="W4238" s="1011" t="s">
        <v>1505</v>
      </c>
      <c r="X4238" s="1011" t="s">
        <v>1331</v>
      </c>
      <c r="Y4238" s="1011" t="s">
        <v>1506</v>
      </c>
      <c r="AA4238" s="1011" t="s">
        <v>1507</v>
      </c>
      <c r="AB4238" s="1011" t="s">
        <v>140</v>
      </c>
    </row>
    <row r="4239" spans="1:28" x14ac:dyDescent="0.25">
      <c r="A4239" s="1011">
        <v>53757399</v>
      </c>
      <c r="B4239" s="1011" t="s">
        <v>2021</v>
      </c>
      <c r="C4239" s="1011" t="s">
        <v>1326</v>
      </c>
      <c r="D4239" s="1011" t="s">
        <v>1</v>
      </c>
      <c r="E4239" s="1011" t="s">
        <v>135</v>
      </c>
      <c r="F4239" s="1011" t="s">
        <v>20</v>
      </c>
      <c r="G4239" s="1011" t="s">
        <v>20</v>
      </c>
      <c r="H4239" s="1011" t="s">
        <v>97</v>
      </c>
      <c r="I4239" s="1011" t="s">
        <v>1688</v>
      </c>
      <c r="J4239" s="1011" t="s">
        <v>1416</v>
      </c>
      <c r="K4239" s="1011" t="s">
        <v>1329</v>
      </c>
      <c r="L4239" s="1011" t="s">
        <v>47</v>
      </c>
      <c r="M4239" s="1011" t="s">
        <v>198</v>
      </c>
      <c r="N4239" s="1011">
        <v>443.25</v>
      </c>
      <c r="O4239" s="1011">
        <v>125.25</v>
      </c>
      <c r="P4239" s="1011">
        <v>12201.96</v>
      </c>
      <c r="Q4239" s="1011">
        <v>8195.83</v>
      </c>
      <c r="R4239" s="1011">
        <v>-320.62538819000002</v>
      </c>
      <c r="S4239" s="1011">
        <v>1079.0074958099999</v>
      </c>
      <c r="T4239" s="1011">
        <v>0.11461180999999999</v>
      </c>
      <c r="U4239" s="1011">
        <v>0</v>
      </c>
      <c r="V4239" s="1011">
        <v>-320.74</v>
      </c>
      <c r="W4239" s="1011" t="s">
        <v>1397</v>
      </c>
      <c r="X4239" s="1011" t="s">
        <v>1331</v>
      </c>
      <c r="Y4239" s="1011" t="s">
        <v>2022</v>
      </c>
      <c r="AA4239" s="1011" t="s">
        <v>2023</v>
      </c>
      <c r="AB4239" s="1011" t="s">
        <v>140</v>
      </c>
    </row>
    <row r="4240" spans="1:28" x14ac:dyDescent="0.25">
      <c r="A4240" s="1011">
        <v>44143477</v>
      </c>
      <c r="B4240" s="1011" t="s">
        <v>1845</v>
      </c>
      <c r="C4240" s="1011" t="s">
        <v>1326</v>
      </c>
      <c r="D4240" s="1011" t="s">
        <v>1</v>
      </c>
      <c r="E4240" s="1011" t="s">
        <v>135</v>
      </c>
      <c r="F4240" s="1011" t="s">
        <v>14</v>
      </c>
      <c r="G4240" s="1011" t="s">
        <v>14</v>
      </c>
      <c r="H4240" s="1011" t="s">
        <v>91</v>
      </c>
      <c r="I4240" s="1011" t="s">
        <v>1410</v>
      </c>
      <c r="J4240" s="1011" t="s">
        <v>1411</v>
      </c>
      <c r="K4240" s="1011" t="s">
        <v>1329</v>
      </c>
      <c r="L4240" s="1011" t="s">
        <v>47</v>
      </c>
      <c r="M4240" s="1011" t="s">
        <v>198</v>
      </c>
      <c r="N4240" s="1011">
        <v>409</v>
      </c>
      <c r="O4240" s="1011">
        <v>84</v>
      </c>
      <c r="P4240" s="1011">
        <v>10589.78</v>
      </c>
      <c r="Q4240" s="1011">
        <v>33853.75</v>
      </c>
      <c r="R4240" s="1011">
        <v>1487.6125728300001</v>
      </c>
      <c r="S4240" s="1011">
        <v>986.66156338999997</v>
      </c>
      <c r="T4240" s="1011">
        <v>208.92257283000001</v>
      </c>
      <c r="U4240" s="1011">
        <v>0</v>
      </c>
      <c r="V4240" s="1011">
        <v>1470.79</v>
      </c>
      <c r="W4240" s="1011" t="s">
        <v>80</v>
      </c>
      <c r="X4240" s="1011" t="s">
        <v>1331</v>
      </c>
      <c r="Y4240" s="1011" t="s">
        <v>1846</v>
      </c>
      <c r="AA4240" s="1011" t="s">
        <v>1847</v>
      </c>
      <c r="AB4240" s="1011" t="s">
        <v>140</v>
      </c>
    </row>
    <row r="4241" spans="1:28" x14ac:dyDescent="0.25">
      <c r="A4241" s="1011">
        <v>44143477</v>
      </c>
      <c r="B4241" s="1011" t="s">
        <v>1845</v>
      </c>
      <c r="C4241" s="1011" t="s">
        <v>1326</v>
      </c>
      <c r="D4241" s="1011" t="s">
        <v>1</v>
      </c>
      <c r="E4241" s="1011" t="s">
        <v>135</v>
      </c>
      <c r="F4241" s="1011" t="s">
        <v>14</v>
      </c>
      <c r="G4241" s="1011" t="s">
        <v>14</v>
      </c>
      <c r="H4241" s="1011" t="s">
        <v>102</v>
      </c>
      <c r="I4241" s="1011" t="s">
        <v>1410</v>
      </c>
      <c r="J4241" s="1011" t="s">
        <v>1411</v>
      </c>
      <c r="K4241" s="1011" t="s">
        <v>1329</v>
      </c>
      <c r="L4241" s="1011" t="s">
        <v>47</v>
      </c>
      <c r="M4241" s="1011" t="s">
        <v>198</v>
      </c>
      <c r="N4241" s="1011">
        <v>67.966800000000006</v>
      </c>
      <c r="O4241" s="1011">
        <v>6.9668000000000001</v>
      </c>
      <c r="P4241" s="1011">
        <v>1805.2</v>
      </c>
      <c r="Q4241" s="1011">
        <v>4159.84</v>
      </c>
      <c r="R4241" s="1011">
        <v>262.11129678999998</v>
      </c>
      <c r="S4241" s="1011">
        <v>204.31348672999999</v>
      </c>
      <c r="T4241" s="1011">
        <v>0.30129678999999998</v>
      </c>
      <c r="U4241" s="1011">
        <v>0</v>
      </c>
      <c r="V4241" s="1011">
        <v>261.81</v>
      </c>
      <c r="W4241" s="1011" t="s">
        <v>80</v>
      </c>
      <c r="X4241" s="1011" t="s">
        <v>1331</v>
      </c>
      <c r="Y4241" s="1011" t="s">
        <v>1846</v>
      </c>
      <c r="AA4241" s="1011" t="s">
        <v>1847</v>
      </c>
      <c r="AB4241" s="1011" t="s">
        <v>140</v>
      </c>
    </row>
    <row r="4242" spans="1:28" x14ac:dyDescent="0.25">
      <c r="A4242" s="1011">
        <v>44097343</v>
      </c>
      <c r="B4242" s="1011" t="s">
        <v>1686</v>
      </c>
      <c r="C4242" s="1011" t="s">
        <v>417</v>
      </c>
      <c r="D4242" s="1011" t="s">
        <v>113</v>
      </c>
      <c r="E4242" s="1011" t="s">
        <v>135</v>
      </c>
      <c r="F4242" s="1011" t="s">
        <v>267</v>
      </c>
      <c r="G4242" s="1011" t="s">
        <v>1687</v>
      </c>
      <c r="H4242" s="1011" t="s">
        <v>102</v>
      </c>
      <c r="I4242" s="1011" t="s">
        <v>1688</v>
      </c>
      <c r="J4242" s="1011" t="s">
        <v>1416</v>
      </c>
      <c r="K4242" s="1011" t="s">
        <v>1329</v>
      </c>
      <c r="L4242" s="1011" t="s">
        <v>47</v>
      </c>
      <c r="M4242" s="1011" t="s">
        <v>198</v>
      </c>
      <c r="N4242" s="1011">
        <v>21</v>
      </c>
      <c r="O4242" s="1011">
        <v>0</v>
      </c>
      <c r="P4242" s="1011">
        <v>609</v>
      </c>
      <c r="Q4242" s="1011">
        <v>2021.17</v>
      </c>
      <c r="R4242" s="1011">
        <v>690.37</v>
      </c>
      <c r="S4242" s="1011">
        <v>31.394254409999999</v>
      </c>
      <c r="T4242" s="1011">
        <v>0</v>
      </c>
      <c r="U4242" s="1011">
        <v>0</v>
      </c>
      <c r="V4242" s="1011">
        <v>690.37</v>
      </c>
      <c r="W4242" s="1011" t="s">
        <v>1397</v>
      </c>
      <c r="X4242" s="1011" t="s">
        <v>1331</v>
      </c>
      <c r="Y4242" s="1011" t="s">
        <v>1689</v>
      </c>
      <c r="AA4242" s="1011" t="s">
        <v>1690</v>
      </c>
      <c r="AB4242" s="1011" t="s">
        <v>140</v>
      </c>
    </row>
    <row r="4243" spans="1:28" x14ac:dyDescent="0.25">
      <c r="A4243" s="1011">
        <v>93756971</v>
      </c>
      <c r="B4243" s="1011" t="s">
        <v>1455</v>
      </c>
      <c r="C4243" s="1011" t="s">
        <v>1326</v>
      </c>
      <c r="D4243" s="1011" t="s">
        <v>1</v>
      </c>
      <c r="E4243" s="1011" t="s">
        <v>135</v>
      </c>
      <c r="F4243" s="1011" t="s">
        <v>6</v>
      </c>
      <c r="G4243" s="1011" t="s">
        <v>6</v>
      </c>
      <c r="H4243" s="1011" t="s">
        <v>530</v>
      </c>
      <c r="I4243" s="1011" t="s">
        <v>1456</v>
      </c>
      <c r="J4243" s="1011" t="s">
        <v>1457</v>
      </c>
      <c r="K4243" s="1011" t="s">
        <v>1329</v>
      </c>
      <c r="L4243" s="1011" t="s">
        <v>47</v>
      </c>
      <c r="M4243" s="1011" t="s">
        <v>198</v>
      </c>
      <c r="N4243" s="1011">
        <v>685</v>
      </c>
      <c r="O4243" s="1011">
        <v>655</v>
      </c>
      <c r="P4243" s="1011">
        <v>7090</v>
      </c>
      <c r="Q4243" s="1011">
        <v>29847.4</v>
      </c>
      <c r="R4243" s="1011">
        <v>10120.39</v>
      </c>
      <c r="S4243" s="1011">
        <v>2386.9706040699998</v>
      </c>
      <c r="T4243" s="1011">
        <v>0</v>
      </c>
      <c r="U4243" s="1011">
        <v>0</v>
      </c>
      <c r="V4243" s="1011">
        <v>10120.39</v>
      </c>
      <c r="W4243" s="1011" t="s">
        <v>1458</v>
      </c>
      <c r="X4243" s="1011" t="s">
        <v>1331</v>
      </c>
      <c r="Y4243" s="1011" t="s">
        <v>1459</v>
      </c>
      <c r="AA4243" s="1011" t="s">
        <v>1460</v>
      </c>
      <c r="AB4243" s="1011" t="s">
        <v>140</v>
      </c>
    </row>
    <row r="4244" spans="1:28" x14ac:dyDescent="0.25">
      <c r="A4244" s="1011">
        <v>94231842</v>
      </c>
      <c r="B4244" s="1011" t="s">
        <v>1946</v>
      </c>
      <c r="C4244" s="1011" t="s">
        <v>1326</v>
      </c>
      <c r="D4244" s="1011" t="s">
        <v>1</v>
      </c>
      <c r="E4244" s="1011" t="s">
        <v>135</v>
      </c>
      <c r="F4244" s="1011" t="s">
        <v>11</v>
      </c>
      <c r="G4244" s="1011" t="s">
        <v>11</v>
      </c>
      <c r="H4244" s="1011" t="s">
        <v>97</v>
      </c>
      <c r="I4244" s="1011" t="s">
        <v>1947</v>
      </c>
      <c r="J4244" s="1011" t="s">
        <v>1868</v>
      </c>
      <c r="K4244" s="1011" t="s">
        <v>1329</v>
      </c>
      <c r="L4244" s="1011" t="s">
        <v>47</v>
      </c>
      <c r="M4244" s="1011" t="s">
        <v>198</v>
      </c>
      <c r="N4244" s="1011">
        <v>657</v>
      </c>
      <c r="O4244" s="1011">
        <v>644</v>
      </c>
      <c r="P4244" s="1011">
        <v>31230.92</v>
      </c>
      <c r="Q4244" s="1011">
        <v>9532.15</v>
      </c>
      <c r="R4244" s="1011">
        <v>-393.91</v>
      </c>
      <c r="S4244" s="1011">
        <v>2345.3831529300001</v>
      </c>
      <c r="T4244" s="1011">
        <v>0</v>
      </c>
      <c r="U4244" s="1011">
        <v>0</v>
      </c>
      <c r="V4244" s="1011">
        <v>-393.91</v>
      </c>
      <c r="W4244" s="1011" t="s">
        <v>1869</v>
      </c>
      <c r="X4244" s="1011" t="s">
        <v>1331</v>
      </c>
      <c r="Y4244" s="1011" t="s">
        <v>1948</v>
      </c>
      <c r="AA4244" s="1011" t="s">
        <v>1949</v>
      </c>
      <c r="AB4244" s="1011" t="s">
        <v>140</v>
      </c>
    </row>
    <row r="4245" spans="1:28" x14ac:dyDescent="0.25">
      <c r="A4245" s="1011">
        <v>13958731</v>
      </c>
      <c r="B4245" s="1011" t="s">
        <v>1548</v>
      </c>
      <c r="C4245" s="1011" t="s">
        <v>1326</v>
      </c>
      <c r="D4245" s="1011" t="s">
        <v>1</v>
      </c>
      <c r="E4245" s="1011" t="s">
        <v>135</v>
      </c>
      <c r="F4245" s="1011" t="s">
        <v>11</v>
      </c>
      <c r="G4245" s="1011" t="s">
        <v>11</v>
      </c>
      <c r="H4245" s="1011" t="s">
        <v>94</v>
      </c>
      <c r="I4245" s="1011" t="s">
        <v>1549</v>
      </c>
      <c r="J4245" s="1011" t="s">
        <v>1550</v>
      </c>
      <c r="K4245" s="1011" t="s">
        <v>1329</v>
      </c>
      <c r="L4245" s="1011" t="s">
        <v>47</v>
      </c>
      <c r="M4245" s="1011" t="s">
        <v>198</v>
      </c>
      <c r="N4245" s="1011">
        <v>1121.25</v>
      </c>
      <c r="O4245" s="1011">
        <v>797.25</v>
      </c>
      <c r="P4245" s="1011">
        <v>10043.25</v>
      </c>
      <c r="Q4245" s="1011">
        <v>23998.94</v>
      </c>
      <c r="R4245" s="1011">
        <v>5081.8100000000004</v>
      </c>
      <c r="S4245" s="1011">
        <v>3149.5858236200002</v>
      </c>
      <c r="T4245" s="1011">
        <v>0</v>
      </c>
      <c r="U4245" s="1011">
        <v>0</v>
      </c>
      <c r="V4245" s="1011">
        <v>5081.8100000000004</v>
      </c>
      <c r="W4245" s="1011" t="s">
        <v>1361</v>
      </c>
      <c r="X4245" s="1011" t="s">
        <v>1331</v>
      </c>
      <c r="Y4245" s="1011" t="s">
        <v>1551</v>
      </c>
      <c r="AA4245" s="1011" t="s">
        <v>1552</v>
      </c>
      <c r="AB4245" s="1011" t="s">
        <v>140</v>
      </c>
    </row>
    <row r="4246" spans="1:28" x14ac:dyDescent="0.25">
      <c r="A4246" s="1011">
        <v>33788845</v>
      </c>
      <c r="B4246" s="1011" t="s">
        <v>1461</v>
      </c>
      <c r="C4246" s="1011" t="s">
        <v>1326</v>
      </c>
      <c r="D4246" s="1011" t="s">
        <v>1</v>
      </c>
      <c r="E4246" s="1011" t="s">
        <v>135</v>
      </c>
      <c r="F4246" s="1011" t="s">
        <v>20</v>
      </c>
      <c r="G4246" s="1011" t="s">
        <v>20</v>
      </c>
      <c r="H4246" s="1011" t="s">
        <v>90</v>
      </c>
      <c r="I4246" s="1011" t="s">
        <v>1462</v>
      </c>
      <c r="J4246" s="1011" t="s">
        <v>1463</v>
      </c>
      <c r="K4246" s="1011" t="s">
        <v>1329</v>
      </c>
      <c r="L4246" s="1011" t="s">
        <v>47</v>
      </c>
      <c r="M4246" s="1011" t="s">
        <v>198</v>
      </c>
      <c r="N4246" s="1011">
        <v>494</v>
      </c>
      <c r="O4246" s="1011">
        <v>477</v>
      </c>
      <c r="P4246" s="1011">
        <v>17600</v>
      </c>
      <c r="Q4246" s="1011">
        <v>19731.87</v>
      </c>
      <c r="R4246" s="1011">
        <v>-626.39</v>
      </c>
      <c r="S4246" s="1011">
        <v>3229.4854671100002</v>
      </c>
      <c r="T4246" s="1011">
        <v>0</v>
      </c>
      <c r="U4246" s="1011">
        <v>0</v>
      </c>
      <c r="V4246" s="1011">
        <v>-626.39</v>
      </c>
      <c r="W4246" s="1011" t="s">
        <v>1464</v>
      </c>
      <c r="X4246" s="1011" t="s">
        <v>1331</v>
      </c>
      <c r="Y4246" s="1011" t="s">
        <v>1465</v>
      </c>
      <c r="AA4246" s="1011" t="s">
        <v>1466</v>
      </c>
      <c r="AB4246" s="1011" t="s">
        <v>140</v>
      </c>
    </row>
    <row r="4247" spans="1:28" x14ac:dyDescent="0.25">
      <c r="A4247" s="1011">
        <v>54045844</v>
      </c>
      <c r="B4247" s="1011" t="s">
        <v>2377</v>
      </c>
      <c r="C4247" s="1011" t="s">
        <v>1326</v>
      </c>
      <c r="D4247" s="1011" t="s">
        <v>1</v>
      </c>
      <c r="E4247" s="1011" t="s">
        <v>135</v>
      </c>
      <c r="F4247" s="1011" t="s">
        <v>74</v>
      </c>
      <c r="G4247" s="1011" t="s">
        <v>74</v>
      </c>
      <c r="H4247" s="1011" t="s">
        <v>95</v>
      </c>
      <c r="I4247" s="1011" t="s">
        <v>2378</v>
      </c>
      <c r="J4247" s="1011" t="s">
        <v>2328</v>
      </c>
      <c r="K4247" s="1011" t="s">
        <v>1329</v>
      </c>
      <c r="L4247" s="1011" t="s">
        <v>47</v>
      </c>
      <c r="M4247" s="1011" t="s">
        <v>198</v>
      </c>
      <c r="N4247" s="1011">
        <v>56.433399999999999</v>
      </c>
      <c r="O4247" s="1011">
        <v>43.266599999999997</v>
      </c>
      <c r="P4247" s="1011">
        <v>525.76</v>
      </c>
      <c r="Q4247" s="1011">
        <v>2025.49</v>
      </c>
      <c r="R4247" s="1011">
        <v>478.71853060000001</v>
      </c>
      <c r="S4247" s="1011">
        <v>408.75318869</v>
      </c>
      <c r="T4247" s="1011">
        <v>0.50853060000000005</v>
      </c>
      <c r="U4247" s="1011">
        <v>0</v>
      </c>
      <c r="V4247" s="1011">
        <v>478.21</v>
      </c>
      <c r="W4247" s="1011" t="s">
        <v>2329</v>
      </c>
      <c r="X4247" s="1011" t="s">
        <v>1331</v>
      </c>
      <c r="Y4247" s="1011" t="s">
        <v>2379</v>
      </c>
      <c r="AA4247" s="1011" t="s">
        <v>2380</v>
      </c>
      <c r="AB4247" s="1011" t="s">
        <v>140</v>
      </c>
    </row>
    <row r="4248" spans="1:28" x14ac:dyDescent="0.25">
      <c r="A4248" s="1011">
        <v>73754517</v>
      </c>
      <c r="B4248" s="1011" t="s">
        <v>2553</v>
      </c>
      <c r="C4248" s="1011" t="s">
        <v>1326</v>
      </c>
      <c r="D4248" s="1011" t="s">
        <v>1</v>
      </c>
      <c r="E4248" s="1011" t="s">
        <v>135</v>
      </c>
      <c r="F4248" s="1011" t="s">
        <v>34</v>
      </c>
      <c r="G4248" s="1011" t="s">
        <v>34</v>
      </c>
      <c r="H4248" s="1011" t="s">
        <v>95</v>
      </c>
      <c r="I4248" s="1011" t="s">
        <v>2554</v>
      </c>
      <c r="J4248" s="1011" t="s">
        <v>2555</v>
      </c>
      <c r="K4248" s="1011" t="s">
        <v>1329</v>
      </c>
      <c r="L4248" s="1011" t="s">
        <v>47</v>
      </c>
      <c r="M4248" s="1011" t="s">
        <v>198</v>
      </c>
      <c r="N4248" s="1011">
        <v>596.5</v>
      </c>
      <c r="O4248" s="1011">
        <v>462.5</v>
      </c>
      <c r="P4248" s="1011">
        <v>5398.06</v>
      </c>
      <c r="Q4248" s="1011">
        <v>15308.36</v>
      </c>
      <c r="R4248" s="1011">
        <v>-3307.2716889799999</v>
      </c>
      <c r="S4248" s="1011">
        <v>8096.0409606900002</v>
      </c>
      <c r="T4248" s="1011">
        <v>-0.10168898</v>
      </c>
      <c r="U4248" s="1011">
        <v>4555.8</v>
      </c>
      <c r="V4248" s="1011">
        <v>1248.6300000000001</v>
      </c>
      <c r="W4248" s="1011" t="s">
        <v>2556</v>
      </c>
      <c r="X4248" s="1011" t="s">
        <v>1331</v>
      </c>
      <c r="Y4248" s="1011" t="s">
        <v>2557</v>
      </c>
      <c r="AA4248" s="1011" t="s">
        <v>2558</v>
      </c>
      <c r="AB4248" s="1011" t="s">
        <v>140</v>
      </c>
    </row>
    <row r="4249" spans="1:28" x14ac:dyDescent="0.25">
      <c r="A4249" s="1011">
        <v>53755336</v>
      </c>
      <c r="B4249" s="1011" t="s">
        <v>1485</v>
      </c>
      <c r="C4249" s="1011" t="s">
        <v>1326</v>
      </c>
      <c r="D4249" s="1011" t="s">
        <v>1</v>
      </c>
      <c r="E4249" s="1011" t="s">
        <v>135</v>
      </c>
      <c r="F4249" s="1011" t="s">
        <v>38</v>
      </c>
      <c r="G4249" s="1011" t="s">
        <v>38</v>
      </c>
      <c r="H4249" s="1011" t="s">
        <v>98</v>
      </c>
      <c r="I4249" s="1011" t="s">
        <v>1382</v>
      </c>
      <c r="J4249" s="1011" t="s">
        <v>1383</v>
      </c>
      <c r="K4249" s="1011" t="s">
        <v>1329</v>
      </c>
      <c r="L4249" s="1011" t="s">
        <v>47</v>
      </c>
      <c r="M4249" s="1011" t="s">
        <v>198</v>
      </c>
      <c r="N4249" s="1011">
        <v>511.2</v>
      </c>
      <c r="O4249" s="1011">
        <v>408.2</v>
      </c>
      <c r="P4249" s="1011">
        <v>7160.18</v>
      </c>
      <c r="Q4249" s="1011">
        <v>9859.86</v>
      </c>
      <c r="R4249" s="1011">
        <v>1170.8800000000001</v>
      </c>
      <c r="S4249" s="1011">
        <v>1900.41773799</v>
      </c>
      <c r="T4249" s="1011">
        <v>0</v>
      </c>
      <c r="U4249" s="1011">
        <v>0</v>
      </c>
      <c r="V4249" s="1011">
        <v>1170.8800000000001</v>
      </c>
      <c r="W4249" s="1011" t="s">
        <v>1384</v>
      </c>
      <c r="X4249" s="1011" t="s">
        <v>1331</v>
      </c>
      <c r="Y4249" s="1011" t="s">
        <v>1486</v>
      </c>
      <c r="AA4249" s="1011" t="s">
        <v>1487</v>
      </c>
      <c r="AB4249" s="1011" t="s">
        <v>140</v>
      </c>
    </row>
    <row r="4250" spans="1:28" x14ac:dyDescent="0.25">
      <c r="A4250" s="1011">
        <v>4160016</v>
      </c>
      <c r="B4250" s="1011" t="s">
        <v>1488</v>
      </c>
      <c r="C4250" s="1011" t="s">
        <v>1326</v>
      </c>
      <c r="D4250" s="1011" t="s">
        <v>1</v>
      </c>
      <c r="E4250" s="1011" t="s">
        <v>135</v>
      </c>
      <c r="F4250" s="1011" t="s">
        <v>34</v>
      </c>
      <c r="G4250" s="1011" t="s">
        <v>34</v>
      </c>
      <c r="H4250" s="1011" t="s">
        <v>96</v>
      </c>
      <c r="I4250" s="1011" t="s">
        <v>1489</v>
      </c>
      <c r="J4250" s="1011" t="s">
        <v>1354</v>
      </c>
      <c r="K4250" s="1011" t="s">
        <v>1329</v>
      </c>
      <c r="L4250" s="1011" t="s">
        <v>47</v>
      </c>
      <c r="M4250" s="1011" t="s">
        <v>198</v>
      </c>
      <c r="N4250" s="1011">
        <v>3</v>
      </c>
      <c r="O4250" s="1011">
        <v>1</v>
      </c>
      <c r="P4250" s="1011">
        <v>6.36</v>
      </c>
      <c r="Q4250" s="1011">
        <v>48.79</v>
      </c>
      <c r="R4250" s="1011">
        <v>8.3800000000000008</v>
      </c>
      <c r="S4250" s="1011">
        <v>7.8155090899999999</v>
      </c>
      <c r="T4250" s="1011">
        <v>0</v>
      </c>
      <c r="U4250" s="1011">
        <v>0</v>
      </c>
      <c r="V4250" s="1011">
        <v>8.3800000000000008</v>
      </c>
      <c r="W4250" s="1011" t="s">
        <v>1355</v>
      </c>
      <c r="X4250" s="1011" t="s">
        <v>1331</v>
      </c>
      <c r="Y4250" s="1011" t="s">
        <v>1490</v>
      </c>
      <c r="AA4250" s="1011" t="s">
        <v>1491</v>
      </c>
      <c r="AB4250" s="1011" t="s">
        <v>140</v>
      </c>
    </row>
    <row r="4251" spans="1:28" x14ac:dyDescent="0.25">
      <c r="A4251" s="1011">
        <v>63997555</v>
      </c>
      <c r="B4251" s="1011" t="s">
        <v>1633</v>
      </c>
      <c r="C4251" s="1011" t="s">
        <v>1326</v>
      </c>
      <c r="D4251" s="1011" t="s">
        <v>1</v>
      </c>
      <c r="E4251" s="1011" t="s">
        <v>135</v>
      </c>
      <c r="F4251" s="1011" t="s">
        <v>20</v>
      </c>
      <c r="G4251" s="1011" t="s">
        <v>20</v>
      </c>
      <c r="H4251" s="1011" t="s">
        <v>88</v>
      </c>
      <c r="I4251" s="1011" t="s">
        <v>1503</v>
      </c>
      <c r="J4251" s="1011" t="s">
        <v>1504</v>
      </c>
      <c r="K4251" s="1011" t="s">
        <v>1329</v>
      </c>
      <c r="L4251" s="1011" t="s">
        <v>47</v>
      </c>
      <c r="M4251" s="1011" t="s">
        <v>198</v>
      </c>
      <c r="N4251" s="1011">
        <v>276</v>
      </c>
      <c r="O4251" s="1011">
        <v>269</v>
      </c>
      <c r="P4251" s="1011">
        <v>2760</v>
      </c>
      <c r="Q4251" s="1011">
        <v>18833.509999999998</v>
      </c>
      <c r="R4251" s="1011">
        <v>4126.7299999999996</v>
      </c>
      <c r="S4251" s="1011">
        <v>1780.4</v>
      </c>
      <c r="T4251" s="1011">
        <v>0</v>
      </c>
      <c r="U4251" s="1011">
        <v>0</v>
      </c>
      <c r="V4251" s="1011">
        <v>4126.7299999999996</v>
      </c>
      <c r="W4251" s="1011" t="s">
        <v>1505</v>
      </c>
      <c r="X4251" s="1011" t="s">
        <v>1331</v>
      </c>
      <c r="Y4251" s="1011" t="s">
        <v>1634</v>
      </c>
      <c r="AA4251" s="1011" t="s">
        <v>1635</v>
      </c>
      <c r="AB4251" s="1011" t="s">
        <v>140</v>
      </c>
    </row>
    <row r="4252" spans="1:28" x14ac:dyDescent="0.25">
      <c r="A4252" s="1011">
        <v>63757884</v>
      </c>
      <c r="B4252" s="1011" t="s">
        <v>1492</v>
      </c>
      <c r="C4252" s="1011" t="s">
        <v>1326</v>
      </c>
      <c r="D4252" s="1011" t="s">
        <v>1</v>
      </c>
      <c r="E4252" s="1011" t="s">
        <v>135</v>
      </c>
      <c r="F4252" s="1011" t="s">
        <v>36</v>
      </c>
      <c r="G4252" s="1011" t="s">
        <v>36</v>
      </c>
      <c r="H4252" s="1011" t="s">
        <v>97</v>
      </c>
      <c r="I4252" s="1011" t="s">
        <v>1493</v>
      </c>
      <c r="J4252" s="1011" t="s">
        <v>1494</v>
      </c>
      <c r="K4252" s="1011" t="s">
        <v>1329</v>
      </c>
      <c r="L4252" s="1011" t="s">
        <v>47</v>
      </c>
      <c r="M4252" s="1011" t="s">
        <v>198</v>
      </c>
      <c r="N4252" s="1011">
        <v>772</v>
      </c>
      <c r="O4252" s="1011">
        <v>452</v>
      </c>
      <c r="P4252" s="1011">
        <v>32000.86</v>
      </c>
      <c r="Q4252" s="1011">
        <v>18923.63</v>
      </c>
      <c r="R4252" s="1011">
        <v>-736.61</v>
      </c>
      <c r="S4252" s="1011">
        <v>3120.2522575100002</v>
      </c>
      <c r="T4252" s="1011">
        <v>0</v>
      </c>
      <c r="U4252" s="1011">
        <v>0</v>
      </c>
      <c r="V4252" s="1011">
        <v>-736.61</v>
      </c>
      <c r="W4252" s="1011" t="s">
        <v>1361</v>
      </c>
      <c r="X4252" s="1011" t="s">
        <v>1331</v>
      </c>
      <c r="Y4252" s="1011" t="s">
        <v>1495</v>
      </c>
      <c r="AA4252" s="1011" t="s">
        <v>1496</v>
      </c>
      <c r="AB4252" s="1011" t="s">
        <v>140</v>
      </c>
    </row>
    <row r="4253" spans="1:28" x14ac:dyDescent="0.25">
      <c r="A4253" s="1011">
        <v>3772456</v>
      </c>
      <c r="B4253" s="1011" t="s">
        <v>2526</v>
      </c>
      <c r="C4253" s="1011" t="s">
        <v>1326</v>
      </c>
      <c r="D4253" s="1011" t="s">
        <v>1</v>
      </c>
      <c r="E4253" s="1011" t="s">
        <v>135</v>
      </c>
      <c r="F4253" s="1011" t="s">
        <v>45</v>
      </c>
      <c r="G4253" s="1011" t="s">
        <v>45</v>
      </c>
      <c r="H4253" s="1011" t="s">
        <v>97</v>
      </c>
      <c r="I4253" s="1011" t="s">
        <v>2527</v>
      </c>
      <c r="J4253" s="1011" t="s">
        <v>1475</v>
      </c>
      <c r="K4253" s="1011" t="s">
        <v>1329</v>
      </c>
      <c r="L4253" s="1011" t="s">
        <v>47</v>
      </c>
      <c r="M4253" s="1011" t="s">
        <v>198</v>
      </c>
      <c r="N4253" s="1011">
        <v>367.29239999999999</v>
      </c>
      <c r="O4253" s="1011">
        <v>133.41720000000001</v>
      </c>
      <c r="P4253" s="1011">
        <v>8981.91</v>
      </c>
      <c r="Q4253" s="1011">
        <v>13057.87</v>
      </c>
      <c r="R4253" s="1011">
        <v>3614.7344523199999</v>
      </c>
      <c r="S4253" s="1011">
        <v>1513.8924821000001</v>
      </c>
      <c r="T4253" s="1011">
        <v>4.4523200000000001E-3</v>
      </c>
      <c r="U4253" s="1011">
        <v>0</v>
      </c>
      <c r="V4253" s="1011">
        <v>3614.73</v>
      </c>
      <c r="W4253" s="1011" t="s">
        <v>1476</v>
      </c>
      <c r="X4253" s="1011" t="s">
        <v>1331</v>
      </c>
      <c r="Y4253" s="1011" t="s">
        <v>2528</v>
      </c>
      <c r="AA4253" s="1011" t="s">
        <v>2529</v>
      </c>
      <c r="AB4253" s="1011" t="s">
        <v>140</v>
      </c>
    </row>
    <row r="4254" spans="1:28" x14ac:dyDescent="0.25">
      <c r="A4254" s="1011">
        <v>64181985</v>
      </c>
      <c r="B4254" s="1011" t="s">
        <v>2065</v>
      </c>
      <c r="C4254" s="1011" t="s">
        <v>1326</v>
      </c>
      <c r="D4254" s="1011" t="s">
        <v>1</v>
      </c>
      <c r="E4254" s="1011" t="s">
        <v>135</v>
      </c>
      <c r="F4254" s="1011" t="s">
        <v>20</v>
      </c>
      <c r="G4254" s="1011" t="s">
        <v>20</v>
      </c>
      <c r="H4254" s="1011" t="s">
        <v>93</v>
      </c>
      <c r="I4254" s="1011" t="s">
        <v>2066</v>
      </c>
      <c r="J4254" s="1011" t="s">
        <v>2067</v>
      </c>
      <c r="K4254" s="1011" t="s">
        <v>1329</v>
      </c>
      <c r="L4254" s="1011" t="s">
        <v>47</v>
      </c>
      <c r="M4254" s="1011" t="s">
        <v>198</v>
      </c>
      <c r="N4254" s="1011">
        <v>374</v>
      </c>
      <c r="O4254" s="1011">
        <v>4</v>
      </c>
      <c r="P4254" s="1011">
        <v>10959.94</v>
      </c>
      <c r="Q4254" s="1011">
        <v>7630.46</v>
      </c>
      <c r="R4254" s="1011">
        <v>261.77</v>
      </c>
      <c r="S4254" s="1011">
        <v>62.404195870000002</v>
      </c>
      <c r="T4254" s="1011">
        <v>512.5</v>
      </c>
      <c r="U4254" s="1011">
        <v>0</v>
      </c>
      <c r="V4254" s="1011">
        <v>261.77</v>
      </c>
      <c r="W4254" s="1011" t="s">
        <v>2068</v>
      </c>
      <c r="X4254" s="1011" t="s">
        <v>1331</v>
      </c>
      <c r="Y4254" s="1011" t="s">
        <v>2069</v>
      </c>
      <c r="Z4254" s="1011" t="s">
        <v>2070</v>
      </c>
      <c r="AA4254" s="1011" t="s">
        <v>2071</v>
      </c>
      <c r="AB4254" s="1011" t="s">
        <v>140</v>
      </c>
    </row>
    <row r="4255" spans="1:28" x14ac:dyDescent="0.25">
      <c r="A4255" s="1011">
        <v>13753793</v>
      </c>
      <c r="B4255" s="1011" t="s">
        <v>2072</v>
      </c>
      <c r="C4255" s="1011" t="s">
        <v>1326</v>
      </c>
      <c r="D4255" s="1011" t="s">
        <v>1</v>
      </c>
      <c r="E4255" s="1011" t="s">
        <v>135</v>
      </c>
      <c r="F4255" s="1011" t="s">
        <v>6</v>
      </c>
      <c r="G4255" s="1011" t="s">
        <v>6</v>
      </c>
      <c r="H4255" s="1011" t="s">
        <v>97</v>
      </c>
      <c r="I4255" s="1011" t="s">
        <v>1410</v>
      </c>
      <c r="J4255" s="1011" t="s">
        <v>1411</v>
      </c>
      <c r="K4255" s="1011" t="s">
        <v>1329</v>
      </c>
      <c r="L4255" s="1011" t="s">
        <v>47</v>
      </c>
      <c r="M4255" s="1011" t="s">
        <v>198</v>
      </c>
      <c r="N4255" s="1011">
        <v>480.16669999999999</v>
      </c>
      <c r="O4255" s="1011">
        <v>151</v>
      </c>
      <c r="P4255" s="1011">
        <v>13633.34</v>
      </c>
      <c r="Q4255" s="1011">
        <v>9915.94</v>
      </c>
      <c r="R4255" s="1011">
        <v>380.20054750000003</v>
      </c>
      <c r="S4255" s="1011">
        <v>1598.02246302</v>
      </c>
      <c r="T4255" s="1011">
        <v>8.0547499999999994E-2</v>
      </c>
      <c r="U4255" s="1011">
        <v>0</v>
      </c>
      <c r="V4255" s="1011">
        <v>380.12</v>
      </c>
      <c r="W4255" s="1011" t="s">
        <v>80</v>
      </c>
      <c r="X4255" s="1011" t="s">
        <v>1331</v>
      </c>
      <c r="Y4255" s="1011" t="s">
        <v>2073</v>
      </c>
      <c r="AA4255" s="1011" t="s">
        <v>2074</v>
      </c>
      <c r="AB4255" s="1011" t="s">
        <v>140</v>
      </c>
    </row>
    <row r="4256" spans="1:28" x14ac:dyDescent="0.25">
      <c r="A4256" s="1011">
        <v>13753793</v>
      </c>
      <c r="B4256" s="1011" t="s">
        <v>2072</v>
      </c>
      <c r="C4256" s="1011" t="s">
        <v>1326</v>
      </c>
      <c r="D4256" s="1011" t="s">
        <v>1</v>
      </c>
      <c r="E4256" s="1011" t="s">
        <v>135</v>
      </c>
      <c r="F4256" s="1011" t="s">
        <v>6</v>
      </c>
      <c r="G4256" s="1011" t="s">
        <v>6</v>
      </c>
      <c r="H4256" s="1011" t="s">
        <v>102</v>
      </c>
      <c r="I4256" s="1011" t="s">
        <v>1410</v>
      </c>
      <c r="J4256" s="1011" t="s">
        <v>1411</v>
      </c>
      <c r="K4256" s="1011" t="s">
        <v>1329</v>
      </c>
      <c r="L4256" s="1011" t="s">
        <v>47</v>
      </c>
      <c r="M4256" s="1011" t="s">
        <v>198</v>
      </c>
      <c r="N4256" s="1011">
        <v>51</v>
      </c>
      <c r="O4256" s="1011">
        <v>18</v>
      </c>
      <c r="P4256" s="1011">
        <v>1282.5899999999999</v>
      </c>
      <c r="Q4256" s="1011">
        <v>2059.44</v>
      </c>
      <c r="R4256" s="1011">
        <v>274.43</v>
      </c>
      <c r="S4256" s="1011">
        <v>394.54089578999998</v>
      </c>
      <c r="T4256" s="1011">
        <v>0</v>
      </c>
      <c r="U4256" s="1011">
        <v>0</v>
      </c>
      <c r="V4256" s="1011">
        <v>274.43</v>
      </c>
      <c r="W4256" s="1011" t="s">
        <v>80</v>
      </c>
      <c r="X4256" s="1011" t="s">
        <v>1331</v>
      </c>
      <c r="Y4256" s="1011" t="s">
        <v>2073</v>
      </c>
      <c r="AA4256" s="1011" t="s">
        <v>2074</v>
      </c>
      <c r="AB4256" s="1011" t="s">
        <v>140</v>
      </c>
    </row>
    <row r="4257" spans="1:28" x14ac:dyDescent="0.25">
      <c r="A4257" s="1011">
        <v>43756410</v>
      </c>
      <c r="B4257" s="1011" t="s">
        <v>1943</v>
      </c>
      <c r="C4257" s="1011" t="s">
        <v>1326</v>
      </c>
      <c r="D4257" s="1011" t="s">
        <v>1</v>
      </c>
      <c r="E4257" s="1011" t="s">
        <v>135</v>
      </c>
      <c r="F4257" s="1011" t="s">
        <v>14</v>
      </c>
      <c r="G4257" s="1011" t="s">
        <v>14</v>
      </c>
      <c r="H4257" s="1011" t="s">
        <v>92</v>
      </c>
      <c r="I4257" s="1011" t="s">
        <v>1620</v>
      </c>
      <c r="J4257" s="1011" t="s">
        <v>1621</v>
      </c>
      <c r="K4257" s="1011" t="s">
        <v>1329</v>
      </c>
      <c r="L4257" s="1011" t="s">
        <v>47</v>
      </c>
      <c r="M4257" s="1011" t="s">
        <v>198</v>
      </c>
      <c r="N4257" s="1011">
        <v>193</v>
      </c>
      <c r="O4257" s="1011">
        <v>192</v>
      </c>
      <c r="P4257" s="1011">
        <v>5864.1</v>
      </c>
      <c r="Q4257" s="1011">
        <v>4323.1499999999996</v>
      </c>
      <c r="R4257" s="1011">
        <v>204.79</v>
      </c>
      <c r="S4257" s="1011">
        <v>555.48897797999996</v>
      </c>
      <c r="T4257" s="1011">
        <v>0</v>
      </c>
      <c r="U4257" s="1011">
        <v>0</v>
      </c>
      <c r="V4257" s="1011">
        <v>204.79</v>
      </c>
      <c r="W4257" s="1011" t="s">
        <v>1622</v>
      </c>
      <c r="X4257" s="1011" t="s">
        <v>1331</v>
      </c>
      <c r="Y4257" s="1011" t="s">
        <v>1944</v>
      </c>
      <c r="AA4257" s="1011" t="s">
        <v>1945</v>
      </c>
      <c r="AB4257" s="1011" t="s">
        <v>140</v>
      </c>
    </row>
    <row r="4258" spans="1:28" x14ac:dyDescent="0.25">
      <c r="A4258" s="1011">
        <v>4232021</v>
      </c>
      <c r="B4258" s="1011" t="s">
        <v>1932</v>
      </c>
      <c r="C4258" s="1011" t="s">
        <v>1326</v>
      </c>
      <c r="D4258" s="1011" t="s">
        <v>1</v>
      </c>
      <c r="E4258" s="1011" t="s">
        <v>135</v>
      </c>
      <c r="F4258" s="1011" t="s">
        <v>34</v>
      </c>
      <c r="G4258" s="1011" t="s">
        <v>34</v>
      </c>
      <c r="H4258" s="1011" t="s">
        <v>100</v>
      </c>
      <c r="I4258" s="1011" t="s">
        <v>1933</v>
      </c>
      <c r="J4258" s="1011" t="s">
        <v>1934</v>
      </c>
      <c r="K4258" s="1011" t="s">
        <v>1329</v>
      </c>
      <c r="L4258" s="1011" t="s">
        <v>47</v>
      </c>
      <c r="M4258" s="1011" t="s">
        <v>198</v>
      </c>
      <c r="N4258" s="1011">
        <v>124.83329999999999</v>
      </c>
      <c r="O4258" s="1011">
        <v>124.83329999999999</v>
      </c>
      <c r="P4258" s="1011">
        <v>2290</v>
      </c>
      <c r="Q4258" s="1011">
        <v>7585.48</v>
      </c>
      <c r="R4258" s="1011">
        <v>1237.55</v>
      </c>
      <c r="S4258" s="1011">
        <v>733.95775265999998</v>
      </c>
      <c r="T4258" s="1011">
        <v>0</v>
      </c>
      <c r="U4258" s="1011">
        <v>0</v>
      </c>
      <c r="V4258" s="1011">
        <v>1237.55</v>
      </c>
      <c r="W4258" s="1011" t="s">
        <v>1935</v>
      </c>
      <c r="X4258" s="1011" t="s">
        <v>1331</v>
      </c>
      <c r="Y4258" s="1011" t="s">
        <v>1936</v>
      </c>
      <c r="AA4258" s="1011" t="s">
        <v>1399</v>
      </c>
      <c r="AB4258" s="1011" t="s">
        <v>140</v>
      </c>
    </row>
    <row r="4259" spans="1:28" x14ac:dyDescent="0.25">
      <c r="A4259" s="1011">
        <v>93754612</v>
      </c>
      <c r="B4259" s="1011" t="s">
        <v>1960</v>
      </c>
      <c r="C4259" s="1011" t="s">
        <v>1326</v>
      </c>
      <c r="D4259" s="1011" t="s">
        <v>113</v>
      </c>
      <c r="E4259" s="1011" t="s">
        <v>135</v>
      </c>
      <c r="F4259" s="1011" t="s">
        <v>267</v>
      </c>
      <c r="G4259" s="1011" t="s">
        <v>1687</v>
      </c>
      <c r="H4259" s="1011" t="s">
        <v>97</v>
      </c>
      <c r="I4259" s="1011" t="s">
        <v>1688</v>
      </c>
      <c r="J4259" s="1011" t="s">
        <v>1416</v>
      </c>
      <c r="K4259" s="1011" t="s">
        <v>1329</v>
      </c>
      <c r="L4259" s="1011" t="s">
        <v>47</v>
      </c>
      <c r="M4259" s="1011" t="s">
        <v>198</v>
      </c>
      <c r="N4259" s="1011">
        <v>309.87509999999997</v>
      </c>
      <c r="O4259" s="1011">
        <v>139.33349999999999</v>
      </c>
      <c r="P4259" s="1011">
        <v>5098.7700000000004</v>
      </c>
      <c r="Q4259" s="1011">
        <v>11939.42</v>
      </c>
      <c r="R4259" s="1011">
        <v>3239.5733392299999</v>
      </c>
      <c r="S4259" s="1011">
        <v>1545.19377091</v>
      </c>
      <c r="T4259" s="1011">
        <v>3.3392299999999999E-3</v>
      </c>
      <c r="U4259" s="1011">
        <v>0</v>
      </c>
      <c r="V4259" s="1011">
        <v>3239.57</v>
      </c>
      <c r="W4259" s="1011" t="s">
        <v>1397</v>
      </c>
      <c r="X4259" s="1011" t="s">
        <v>1331</v>
      </c>
      <c r="Y4259" s="1011" t="s">
        <v>1961</v>
      </c>
      <c r="AA4259" s="1011" t="s">
        <v>1962</v>
      </c>
      <c r="AB4259" s="1011" t="s">
        <v>140</v>
      </c>
    </row>
    <row r="4260" spans="1:28" x14ac:dyDescent="0.25">
      <c r="A4260" s="1011">
        <v>24008617</v>
      </c>
      <c r="B4260" s="1011" t="s">
        <v>2475</v>
      </c>
      <c r="C4260" s="1011" t="s">
        <v>1326</v>
      </c>
      <c r="D4260" s="1011" t="s">
        <v>1</v>
      </c>
      <c r="E4260" s="1011" t="s">
        <v>135</v>
      </c>
      <c r="F4260" s="1011" t="s">
        <v>34</v>
      </c>
      <c r="G4260" s="1011" t="s">
        <v>34</v>
      </c>
      <c r="H4260" s="1011" t="s">
        <v>104</v>
      </c>
      <c r="I4260" s="1011" t="s">
        <v>1688</v>
      </c>
      <c r="J4260" s="1011" t="s">
        <v>1416</v>
      </c>
      <c r="K4260" s="1011" t="s">
        <v>1329</v>
      </c>
      <c r="L4260" s="1011" t="s">
        <v>47</v>
      </c>
      <c r="M4260" s="1011" t="s">
        <v>198</v>
      </c>
      <c r="N4260" s="1011">
        <v>59</v>
      </c>
      <c r="O4260" s="1011">
        <v>58</v>
      </c>
      <c r="P4260" s="1011">
        <v>1542.37</v>
      </c>
      <c r="Q4260" s="1011">
        <v>5089.3</v>
      </c>
      <c r="R4260" s="1011">
        <v>1185.56</v>
      </c>
      <c r="S4260" s="1011">
        <v>600.18757896</v>
      </c>
      <c r="T4260" s="1011">
        <v>0</v>
      </c>
      <c r="U4260" s="1011">
        <v>0</v>
      </c>
      <c r="V4260" s="1011">
        <v>1185.56</v>
      </c>
      <c r="W4260" s="1011" t="s">
        <v>1397</v>
      </c>
      <c r="X4260" s="1011" t="s">
        <v>1331</v>
      </c>
      <c r="Y4260" s="1011" t="s">
        <v>2476</v>
      </c>
      <c r="AA4260" s="1011" t="s">
        <v>2477</v>
      </c>
      <c r="AB4260" s="1011" t="s">
        <v>140</v>
      </c>
    </row>
    <row r="4261" spans="1:28" x14ac:dyDescent="0.25">
      <c r="A4261" s="1011">
        <v>84054071</v>
      </c>
      <c r="B4261" s="1011" t="s">
        <v>2591</v>
      </c>
      <c r="C4261" s="1011" t="s">
        <v>1326</v>
      </c>
      <c r="D4261" s="1011" t="s">
        <v>1</v>
      </c>
      <c r="E4261" s="1011" t="s">
        <v>135</v>
      </c>
      <c r="F4261" s="1011" t="s">
        <v>36</v>
      </c>
      <c r="G4261" s="1011" t="s">
        <v>36</v>
      </c>
      <c r="H4261" s="1011" t="s">
        <v>529</v>
      </c>
      <c r="I4261" s="1011" t="s">
        <v>2592</v>
      </c>
      <c r="J4261" s="1011" t="s">
        <v>1868</v>
      </c>
      <c r="K4261" s="1011" t="s">
        <v>1329</v>
      </c>
      <c r="L4261" s="1011" t="s">
        <v>47</v>
      </c>
      <c r="M4261" s="1011" t="s">
        <v>198</v>
      </c>
      <c r="N4261" s="1011">
        <v>139</v>
      </c>
      <c r="O4261" s="1011">
        <v>6</v>
      </c>
      <c r="P4261" s="1011">
        <v>10169.16</v>
      </c>
      <c r="Q4261" s="1011">
        <v>61580.18</v>
      </c>
      <c r="R4261" s="1011">
        <v>2917.41</v>
      </c>
      <c r="S4261" s="1011">
        <v>1141.5015366</v>
      </c>
      <c r="T4261" s="1011">
        <v>0</v>
      </c>
      <c r="U4261" s="1011">
        <v>0</v>
      </c>
      <c r="V4261" s="1011">
        <v>2917.41</v>
      </c>
      <c r="W4261" s="1011" t="s">
        <v>1869</v>
      </c>
      <c r="X4261" s="1011" t="s">
        <v>1331</v>
      </c>
      <c r="Y4261" s="1011" t="s">
        <v>2593</v>
      </c>
      <c r="AA4261" s="1011" t="s">
        <v>2594</v>
      </c>
      <c r="AB4261" s="1011" t="s">
        <v>140</v>
      </c>
    </row>
    <row r="4262" spans="1:28" x14ac:dyDescent="0.25">
      <c r="A4262" s="1011">
        <v>54277843</v>
      </c>
      <c r="B4262" s="1011" t="s">
        <v>1950</v>
      </c>
      <c r="C4262" s="1011" t="s">
        <v>1326</v>
      </c>
      <c r="D4262" s="1011" t="s">
        <v>1</v>
      </c>
      <c r="E4262" s="1011" t="s">
        <v>135</v>
      </c>
      <c r="F4262" s="1011" t="s">
        <v>38</v>
      </c>
      <c r="G4262" s="1011" t="s">
        <v>38</v>
      </c>
      <c r="H4262" s="1011" t="s">
        <v>94</v>
      </c>
      <c r="I4262" s="1011" t="s">
        <v>1951</v>
      </c>
      <c r="J4262" s="1011" t="s">
        <v>1475</v>
      </c>
      <c r="K4262" s="1011" t="s">
        <v>1329</v>
      </c>
      <c r="L4262" s="1011" t="s">
        <v>47</v>
      </c>
      <c r="M4262" s="1011" t="s">
        <v>198</v>
      </c>
      <c r="N4262" s="1011">
        <v>7</v>
      </c>
      <c r="O4262" s="1011">
        <v>1</v>
      </c>
      <c r="P4262" s="1011">
        <v>218</v>
      </c>
      <c r="Q4262" s="1011">
        <v>242.21</v>
      </c>
      <c r="R4262" s="1011">
        <v>-19.489999999999998</v>
      </c>
      <c r="S4262" s="1011">
        <v>21.85</v>
      </c>
      <c r="T4262" s="1011">
        <v>0</v>
      </c>
      <c r="U4262" s="1011">
        <v>0</v>
      </c>
      <c r="V4262" s="1011">
        <v>-19.489999999999998</v>
      </c>
      <c r="W4262" s="1011" t="s">
        <v>1476</v>
      </c>
      <c r="X4262" s="1011" t="s">
        <v>1331</v>
      </c>
      <c r="Y4262" s="1011" t="s">
        <v>1952</v>
      </c>
      <c r="AA4262" s="1011" t="s">
        <v>1953</v>
      </c>
      <c r="AB4262" s="1011" t="s">
        <v>140</v>
      </c>
    </row>
    <row r="4263" spans="1:28" x14ac:dyDescent="0.25">
      <c r="A4263" s="1011">
        <v>44223121</v>
      </c>
      <c r="B4263" s="1011" t="s">
        <v>2233</v>
      </c>
      <c r="C4263" s="1011" t="s">
        <v>1326</v>
      </c>
      <c r="D4263" s="1011" t="s">
        <v>1</v>
      </c>
      <c r="E4263" s="1011" t="s">
        <v>135</v>
      </c>
      <c r="F4263" s="1011" t="s">
        <v>6</v>
      </c>
      <c r="G4263" s="1011" t="s">
        <v>6</v>
      </c>
      <c r="H4263" s="1011" t="s">
        <v>86</v>
      </c>
      <c r="I4263" s="1011" t="s">
        <v>2234</v>
      </c>
      <c r="J4263" s="1011" t="s">
        <v>1383</v>
      </c>
      <c r="K4263" s="1011" t="s">
        <v>1329</v>
      </c>
      <c r="L4263" s="1011" t="s">
        <v>47</v>
      </c>
      <c r="M4263" s="1011" t="s">
        <v>198</v>
      </c>
      <c r="N4263" s="1011">
        <v>246.5</v>
      </c>
      <c r="O4263" s="1011">
        <v>0</v>
      </c>
      <c r="P4263" s="1011">
        <v>5916</v>
      </c>
      <c r="Q4263" s="1011">
        <v>10591.13</v>
      </c>
      <c r="R4263" s="1011">
        <v>1053.45</v>
      </c>
      <c r="S4263" s="1011">
        <v>1428.02</v>
      </c>
      <c r="T4263" s="1011">
        <v>0</v>
      </c>
      <c r="U4263" s="1011">
        <v>0</v>
      </c>
      <c r="V4263" s="1011">
        <v>1053.45</v>
      </c>
      <c r="W4263" s="1011" t="s">
        <v>1384</v>
      </c>
      <c r="X4263" s="1011" t="s">
        <v>1331</v>
      </c>
      <c r="Y4263" s="1011" t="s">
        <v>2235</v>
      </c>
      <c r="AA4263" s="1011" t="s">
        <v>2236</v>
      </c>
      <c r="AB4263" s="1011" t="s">
        <v>140</v>
      </c>
    </row>
    <row r="4264" spans="1:28" x14ac:dyDescent="0.25">
      <c r="A4264" s="1011">
        <v>44180420</v>
      </c>
      <c r="B4264" s="1011" t="s">
        <v>1600</v>
      </c>
      <c r="C4264" s="1011" t="s">
        <v>1326</v>
      </c>
      <c r="D4264" s="1011" t="s">
        <v>1</v>
      </c>
      <c r="E4264" s="1011" t="s">
        <v>135</v>
      </c>
      <c r="F4264" s="1011" t="s">
        <v>11</v>
      </c>
      <c r="G4264" s="1011" t="s">
        <v>11</v>
      </c>
      <c r="H4264" s="1011" t="s">
        <v>98</v>
      </c>
      <c r="I4264" s="1011" t="s">
        <v>1601</v>
      </c>
      <c r="J4264" s="1011" t="s">
        <v>1602</v>
      </c>
      <c r="K4264" s="1011" t="s">
        <v>1329</v>
      </c>
      <c r="L4264" s="1011" t="s">
        <v>47</v>
      </c>
      <c r="M4264" s="1011" t="s">
        <v>198</v>
      </c>
      <c r="N4264" s="1011">
        <v>50</v>
      </c>
      <c r="O4264" s="1011">
        <v>41</v>
      </c>
      <c r="P4264" s="1011">
        <v>1167.53</v>
      </c>
      <c r="Q4264" s="1011">
        <v>1885.57</v>
      </c>
      <c r="R4264" s="1011">
        <v>377.85</v>
      </c>
      <c r="S4264" s="1011">
        <v>317.86740331999999</v>
      </c>
      <c r="T4264" s="1011">
        <v>0</v>
      </c>
      <c r="U4264" s="1011">
        <v>0</v>
      </c>
      <c r="V4264" s="1011">
        <v>377.85</v>
      </c>
      <c r="W4264" s="1011" t="s">
        <v>1603</v>
      </c>
      <c r="X4264" s="1011" t="s">
        <v>1331</v>
      </c>
      <c r="Y4264" s="1011" t="s">
        <v>1604</v>
      </c>
      <c r="AA4264" s="1011" t="s">
        <v>1605</v>
      </c>
      <c r="AB4264" s="1011" t="s">
        <v>140</v>
      </c>
    </row>
    <row r="4265" spans="1:28" x14ac:dyDescent="0.25">
      <c r="A4265" s="1011">
        <v>74068347</v>
      </c>
      <c r="B4265" s="1011" t="s">
        <v>1741</v>
      </c>
      <c r="C4265" s="1011" t="s">
        <v>1326</v>
      </c>
      <c r="D4265" s="1011" t="s">
        <v>1</v>
      </c>
      <c r="E4265" s="1011" t="s">
        <v>135</v>
      </c>
      <c r="F4265" s="1011" t="s">
        <v>14</v>
      </c>
      <c r="G4265" s="1011" t="s">
        <v>14</v>
      </c>
      <c r="H4265" s="1011" t="s">
        <v>92</v>
      </c>
      <c r="I4265" s="1011" t="s">
        <v>1742</v>
      </c>
      <c r="J4265" s="1011" t="s">
        <v>1565</v>
      </c>
      <c r="K4265" s="1011" t="s">
        <v>1329</v>
      </c>
      <c r="L4265" s="1011" t="s">
        <v>47</v>
      </c>
      <c r="M4265" s="1011" t="s">
        <v>198</v>
      </c>
      <c r="N4265" s="1011">
        <v>214.5</v>
      </c>
      <c r="O4265" s="1011">
        <v>97.5</v>
      </c>
      <c r="P4265" s="1011">
        <v>6094.1</v>
      </c>
      <c r="Q4265" s="1011">
        <v>5704.43</v>
      </c>
      <c r="R4265" s="1011">
        <v>328.35</v>
      </c>
      <c r="S4265" s="1011">
        <v>419.97449119999999</v>
      </c>
      <c r="T4265" s="1011">
        <v>0</v>
      </c>
      <c r="U4265" s="1011">
        <v>0</v>
      </c>
      <c r="V4265" s="1011">
        <v>328.35</v>
      </c>
      <c r="W4265" s="1011" t="s">
        <v>65</v>
      </c>
      <c r="X4265" s="1011" t="s">
        <v>1331</v>
      </c>
      <c r="Y4265" s="1011" t="s">
        <v>1743</v>
      </c>
      <c r="AA4265" s="1011" t="s">
        <v>1744</v>
      </c>
      <c r="AB4265" s="1011" t="s">
        <v>140</v>
      </c>
    </row>
    <row r="4266" spans="1:28" x14ac:dyDescent="0.25">
      <c r="A4266" s="1011">
        <v>43990860</v>
      </c>
      <c r="B4266" s="1011" t="s">
        <v>2399</v>
      </c>
      <c r="C4266" s="1011" t="s">
        <v>1326</v>
      </c>
      <c r="D4266" s="1011" t="s">
        <v>1</v>
      </c>
      <c r="E4266" s="1011" t="s">
        <v>135</v>
      </c>
      <c r="F4266" s="1011" t="s">
        <v>20</v>
      </c>
      <c r="G4266" s="1011" t="s">
        <v>20</v>
      </c>
      <c r="H4266" s="1011" t="s">
        <v>100</v>
      </c>
      <c r="I4266" s="1011" t="s">
        <v>2113</v>
      </c>
      <c r="J4266" s="1011" t="s">
        <v>2114</v>
      </c>
      <c r="K4266" s="1011" t="s">
        <v>1329</v>
      </c>
      <c r="L4266" s="1011" t="s">
        <v>47</v>
      </c>
      <c r="M4266" s="1011" t="s">
        <v>198</v>
      </c>
      <c r="N4266" s="1011">
        <v>213.33330000000001</v>
      </c>
      <c r="O4266" s="1011">
        <v>206.33330000000001</v>
      </c>
      <c r="P4266" s="1011">
        <v>6263.5</v>
      </c>
      <c r="Q4266" s="1011">
        <v>16816.54</v>
      </c>
      <c r="R4266" s="1011">
        <v>1811.52</v>
      </c>
      <c r="S4266" s="1011">
        <v>1739.4312112499999</v>
      </c>
      <c r="T4266" s="1011">
        <v>0</v>
      </c>
      <c r="U4266" s="1011">
        <v>0</v>
      </c>
      <c r="V4266" s="1011">
        <v>1811.52</v>
      </c>
      <c r="W4266" s="1011" t="s">
        <v>2115</v>
      </c>
      <c r="X4266" s="1011" t="s">
        <v>1331</v>
      </c>
      <c r="Y4266" s="1011" t="s">
        <v>2400</v>
      </c>
      <c r="AA4266" s="1011" t="s">
        <v>2401</v>
      </c>
      <c r="AB4266" s="1011" t="s">
        <v>140</v>
      </c>
    </row>
    <row r="4267" spans="1:28" x14ac:dyDescent="0.25">
      <c r="A4267" s="1011">
        <v>44135580</v>
      </c>
      <c r="B4267" s="1011" t="s">
        <v>1969</v>
      </c>
      <c r="C4267" s="1011" t="s">
        <v>1326</v>
      </c>
      <c r="D4267" s="1011" t="s">
        <v>1</v>
      </c>
      <c r="E4267" s="1011" t="s">
        <v>135</v>
      </c>
      <c r="F4267" s="1011" t="s">
        <v>38</v>
      </c>
      <c r="G4267" s="1011" t="s">
        <v>38</v>
      </c>
      <c r="H4267" s="1011" t="s">
        <v>87</v>
      </c>
      <c r="I4267" s="1011" t="s">
        <v>1903</v>
      </c>
      <c r="J4267" s="1011" t="s">
        <v>1904</v>
      </c>
      <c r="K4267" s="1011" t="s">
        <v>1329</v>
      </c>
      <c r="L4267" s="1011" t="s">
        <v>47</v>
      </c>
      <c r="M4267" s="1011" t="s">
        <v>198</v>
      </c>
      <c r="N4267" s="1011">
        <v>47</v>
      </c>
      <c r="O4267" s="1011">
        <v>0</v>
      </c>
      <c r="P4267" s="1011">
        <v>1410</v>
      </c>
      <c r="Q4267" s="1011">
        <v>7024.58</v>
      </c>
      <c r="R4267" s="1011">
        <v>599.26</v>
      </c>
      <c r="S4267" s="1011">
        <v>83.7</v>
      </c>
      <c r="T4267" s="1011">
        <v>0</v>
      </c>
      <c r="U4267" s="1011">
        <v>0</v>
      </c>
      <c r="V4267" s="1011">
        <v>599.26</v>
      </c>
      <c r="W4267" s="1011" t="s">
        <v>1905</v>
      </c>
      <c r="X4267" s="1011" t="s">
        <v>1331</v>
      </c>
      <c r="Y4267" s="1011" t="s">
        <v>1970</v>
      </c>
      <c r="AA4267" s="1011" t="s">
        <v>1971</v>
      </c>
      <c r="AB4267" s="1011" t="s">
        <v>140</v>
      </c>
    </row>
    <row r="4268" spans="1:28" x14ac:dyDescent="0.25">
      <c r="A4268" s="1011">
        <v>13757141</v>
      </c>
      <c r="B4268" s="1011" t="s">
        <v>2191</v>
      </c>
      <c r="C4268" s="1011" t="s">
        <v>1326</v>
      </c>
      <c r="D4268" s="1011" t="s">
        <v>1</v>
      </c>
      <c r="E4268" s="1011" t="s">
        <v>135</v>
      </c>
      <c r="F4268" s="1011" t="s">
        <v>45</v>
      </c>
      <c r="G4268" s="1011" t="s">
        <v>45</v>
      </c>
      <c r="H4268" s="1011" t="s">
        <v>99</v>
      </c>
      <c r="I4268" s="1011" t="s">
        <v>1810</v>
      </c>
      <c r="J4268" s="1011" t="s">
        <v>1811</v>
      </c>
      <c r="K4268" s="1011" t="s">
        <v>1329</v>
      </c>
      <c r="L4268" s="1011" t="s">
        <v>47</v>
      </c>
      <c r="M4268" s="1011" t="s">
        <v>198</v>
      </c>
      <c r="N4268" s="1011">
        <v>423</v>
      </c>
      <c r="O4268" s="1011">
        <v>421</v>
      </c>
      <c r="P4268" s="1011">
        <v>11074</v>
      </c>
      <c r="Q4268" s="1011">
        <v>11113.57</v>
      </c>
      <c r="R4268" s="1011">
        <v>-1943.67</v>
      </c>
      <c r="S4268" s="1011">
        <v>3298.8087945299999</v>
      </c>
      <c r="T4268" s="1011">
        <v>816.35</v>
      </c>
      <c r="U4268" s="1011">
        <v>2518.2800000000002</v>
      </c>
      <c r="V4268" s="1011">
        <v>574.61</v>
      </c>
      <c r="W4268" s="1011" t="s">
        <v>1812</v>
      </c>
      <c r="X4268" s="1011" t="s">
        <v>1331</v>
      </c>
      <c r="Y4268" s="1011" t="s">
        <v>2192</v>
      </c>
      <c r="AA4268" s="1011" t="s">
        <v>2193</v>
      </c>
      <c r="AB4268" s="1011" t="s">
        <v>140</v>
      </c>
    </row>
    <row r="4269" spans="1:28" x14ac:dyDescent="0.25">
      <c r="A4269" s="1011">
        <v>14054480</v>
      </c>
      <c r="B4269" s="1011" t="s">
        <v>2458</v>
      </c>
      <c r="C4269" s="1011" t="s">
        <v>1326</v>
      </c>
      <c r="D4269" s="1011" t="s">
        <v>1</v>
      </c>
      <c r="E4269" s="1011" t="s">
        <v>135</v>
      </c>
      <c r="F4269" s="1011" t="s">
        <v>34</v>
      </c>
      <c r="G4269" s="1011" t="s">
        <v>34</v>
      </c>
      <c r="H4269" s="1011" t="s">
        <v>94</v>
      </c>
      <c r="I4269" s="1011" t="s">
        <v>2459</v>
      </c>
      <c r="J4269" s="1011" t="s">
        <v>1421</v>
      </c>
      <c r="K4269" s="1011" t="s">
        <v>1329</v>
      </c>
      <c r="L4269" s="1011" t="s">
        <v>47</v>
      </c>
      <c r="M4269" s="1011" t="s">
        <v>198</v>
      </c>
      <c r="N4269" s="1011">
        <v>799</v>
      </c>
      <c r="O4269" s="1011">
        <v>632</v>
      </c>
      <c r="P4269" s="1011">
        <v>14539.5</v>
      </c>
      <c r="Q4269" s="1011">
        <v>16842.05</v>
      </c>
      <c r="R4269" s="1011">
        <v>3305.37</v>
      </c>
      <c r="S4269" s="1011">
        <v>2030.44449543</v>
      </c>
      <c r="T4269" s="1011">
        <v>0</v>
      </c>
      <c r="U4269" s="1011">
        <v>0</v>
      </c>
      <c r="V4269" s="1011">
        <v>3305.37</v>
      </c>
      <c r="W4269" s="1011" t="s">
        <v>1422</v>
      </c>
      <c r="X4269" s="1011" t="s">
        <v>1331</v>
      </c>
      <c r="Y4269" s="1011" t="s">
        <v>2460</v>
      </c>
      <c r="AA4269" s="1011" t="s">
        <v>2461</v>
      </c>
      <c r="AB4269" s="1011" t="s">
        <v>140</v>
      </c>
    </row>
    <row r="4270" spans="1:28" x14ac:dyDescent="0.25">
      <c r="A4270" s="1011">
        <v>74133471</v>
      </c>
      <c r="B4270" s="1011" t="s">
        <v>2248</v>
      </c>
      <c r="C4270" s="1011" t="s">
        <v>1326</v>
      </c>
      <c r="D4270" s="1011" t="s">
        <v>1</v>
      </c>
      <c r="E4270" s="1011" t="s">
        <v>135</v>
      </c>
      <c r="F4270" s="1011" t="s">
        <v>14</v>
      </c>
      <c r="G4270" s="1011" t="s">
        <v>14</v>
      </c>
      <c r="H4270" s="1011" t="s">
        <v>94</v>
      </c>
      <c r="I4270" s="1011" t="s">
        <v>2249</v>
      </c>
      <c r="J4270" s="1011" t="s">
        <v>2250</v>
      </c>
      <c r="K4270" s="1011" t="s">
        <v>1329</v>
      </c>
      <c r="L4270" s="1011" t="s">
        <v>47</v>
      </c>
      <c r="M4270" s="1011" t="s">
        <v>198</v>
      </c>
      <c r="N4270" s="1011">
        <v>136</v>
      </c>
      <c r="O4270" s="1011">
        <v>85</v>
      </c>
      <c r="P4270" s="1011">
        <v>4265</v>
      </c>
      <c r="Q4270" s="1011">
        <v>4153.38</v>
      </c>
      <c r="R4270" s="1011">
        <v>1373.69</v>
      </c>
      <c r="S4270" s="1011">
        <v>399.00451003000001</v>
      </c>
      <c r="T4270" s="1011">
        <v>0</v>
      </c>
      <c r="U4270" s="1011">
        <v>0</v>
      </c>
      <c r="V4270" s="1011">
        <v>1373.69</v>
      </c>
      <c r="W4270" s="1011" t="s">
        <v>2251</v>
      </c>
      <c r="X4270" s="1011" t="s">
        <v>1331</v>
      </c>
      <c r="Y4270" s="1011" t="s">
        <v>2252</v>
      </c>
      <c r="AA4270" s="1011" t="s">
        <v>2253</v>
      </c>
      <c r="AB4270" s="1011" t="s">
        <v>140</v>
      </c>
    </row>
    <row r="4271" spans="1:28" x14ac:dyDescent="0.25">
      <c r="A4271" s="1011">
        <v>53757597</v>
      </c>
      <c r="B4271" s="1011" t="s">
        <v>2392</v>
      </c>
      <c r="C4271" s="1011" t="s">
        <v>1326</v>
      </c>
      <c r="D4271" s="1011" t="s">
        <v>1</v>
      </c>
      <c r="E4271" s="1011" t="s">
        <v>135</v>
      </c>
      <c r="F4271" s="1011" t="s">
        <v>6</v>
      </c>
      <c r="G4271" s="1011" t="s">
        <v>6</v>
      </c>
      <c r="H4271" s="1011" t="s">
        <v>101</v>
      </c>
      <c r="I4271" s="1011" t="s">
        <v>2393</v>
      </c>
      <c r="J4271" s="1011" t="s">
        <v>1565</v>
      </c>
      <c r="K4271" s="1011" t="s">
        <v>1329</v>
      </c>
      <c r="L4271" s="1011" t="s">
        <v>47</v>
      </c>
      <c r="M4271" s="1011" t="s">
        <v>198</v>
      </c>
      <c r="N4271" s="1011">
        <v>111</v>
      </c>
      <c r="O4271" s="1011">
        <v>77</v>
      </c>
      <c r="P4271" s="1011">
        <v>4447.68</v>
      </c>
      <c r="Q4271" s="1011">
        <v>5344.06</v>
      </c>
      <c r="R4271" s="1011">
        <v>2135.69</v>
      </c>
      <c r="S4271" s="1011">
        <v>474.48452550000002</v>
      </c>
      <c r="T4271" s="1011">
        <v>0</v>
      </c>
      <c r="U4271" s="1011">
        <v>0</v>
      </c>
      <c r="V4271" s="1011">
        <v>2135.69</v>
      </c>
      <c r="W4271" s="1011" t="s">
        <v>65</v>
      </c>
      <c r="X4271" s="1011" t="s">
        <v>1331</v>
      </c>
      <c r="Y4271" s="1011" t="s">
        <v>2394</v>
      </c>
      <c r="AA4271" s="1011" t="s">
        <v>2395</v>
      </c>
      <c r="AB4271" s="1011" t="s">
        <v>140</v>
      </c>
    </row>
    <row r="4272" spans="1:28" x14ac:dyDescent="0.25">
      <c r="A4272" s="1011">
        <v>14091128</v>
      </c>
      <c r="B4272" s="1011" t="s">
        <v>2345</v>
      </c>
      <c r="C4272" s="1011" t="s">
        <v>1326</v>
      </c>
      <c r="D4272" s="1011" t="s">
        <v>1</v>
      </c>
      <c r="E4272" s="1011" t="s">
        <v>135</v>
      </c>
      <c r="F4272" s="1011" t="s">
        <v>14</v>
      </c>
      <c r="G4272" s="1011" t="s">
        <v>14</v>
      </c>
      <c r="H4272" s="1011" t="s">
        <v>95</v>
      </c>
      <c r="I4272" s="1011" t="s">
        <v>2261</v>
      </c>
      <c r="J4272" s="1011" t="s">
        <v>1445</v>
      </c>
      <c r="K4272" s="1011" t="s">
        <v>1329</v>
      </c>
      <c r="L4272" s="1011" t="s">
        <v>47</v>
      </c>
      <c r="M4272" s="1011" t="s">
        <v>198</v>
      </c>
      <c r="N4272" s="1011">
        <v>84.766800000000003</v>
      </c>
      <c r="O4272" s="1011">
        <v>63.6</v>
      </c>
      <c r="P4272" s="1011">
        <v>718.78</v>
      </c>
      <c r="Q4272" s="1011">
        <v>3166.55</v>
      </c>
      <c r="R4272" s="1011">
        <v>-13.82875041</v>
      </c>
      <c r="S4272" s="1011">
        <v>1062.08369386</v>
      </c>
      <c r="T4272" s="1011">
        <v>-8.7504100000000001E-3</v>
      </c>
      <c r="U4272" s="1011">
        <v>0</v>
      </c>
      <c r="V4272" s="1011">
        <v>-13.82</v>
      </c>
      <c r="W4272" s="1011" t="s">
        <v>1446</v>
      </c>
      <c r="X4272" s="1011" t="s">
        <v>1331</v>
      </c>
      <c r="Y4272" s="1011" t="s">
        <v>2346</v>
      </c>
      <c r="AA4272" s="1011" t="s">
        <v>2347</v>
      </c>
      <c r="AB4272" s="1011" t="s">
        <v>140</v>
      </c>
    </row>
    <row r="4273" spans="1:28" x14ac:dyDescent="0.25">
      <c r="A4273" s="1011">
        <v>44047363</v>
      </c>
      <c r="B4273" s="1011" t="s">
        <v>2339</v>
      </c>
      <c r="C4273" s="1011" t="s">
        <v>1326</v>
      </c>
      <c r="D4273" s="1011" t="s">
        <v>1</v>
      </c>
      <c r="E4273" s="1011" t="s">
        <v>135</v>
      </c>
      <c r="F4273" s="1011" t="s">
        <v>9</v>
      </c>
      <c r="G4273" s="1011" t="s">
        <v>9</v>
      </c>
      <c r="H4273" s="1011" t="s">
        <v>99</v>
      </c>
      <c r="I4273" s="1011" t="s">
        <v>2340</v>
      </c>
      <c r="J4273" s="1011" t="s">
        <v>2341</v>
      </c>
      <c r="K4273" s="1011" t="s">
        <v>1329</v>
      </c>
      <c r="L4273" s="1011" t="s">
        <v>47</v>
      </c>
      <c r="M4273" s="1011" t="s">
        <v>198</v>
      </c>
      <c r="N4273" s="1011">
        <v>96</v>
      </c>
      <c r="O4273" s="1011">
        <v>66</v>
      </c>
      <c r="P4273" s="1011">
        <v>1497.9</v>
      </c>
      <c r="Q4273" s="1011">
        <v>4911.6899999999996</v>
      </c>
      <c r="R4273" s="1011">
        <v>1138.73559006</v>
      </c>
      <c r="S4273" s="1011">
        <v>706.19866724999997</v>
      </c>
      <c r="T4273" s="1011">
        <v>-3.52440994</v>
      </c>
      <c r="U4273" s="1011">
        <v>0</v>
      </c>
      <c r="V4273" s="1011">
        <v>1142.26</v>
      </c>
      <c r="W4273" s="1011" t="s">
        <v>2342</v>
      </c>
      <c r="X4273" s="1011" t="s">
        <v>1331</v>
      </c>
      <c r="Y4273" s="1011" t="s">
        <v>2343</v>
      </c>
      <c r="AA4273" s="1011" t="s">
        <v>2344</v>
      </c>
      <c r="AB4273" s="1011" t="s">
        <v>140</v>
      </c>
    </row>
    <row r="4274" spans="1:28" x14ac:dyDescent="0.25">
      <c r="A4274" s="1011">
        <v>13958731</v>
      </c>
      <c r="B4274" s="1011" t="s">
        <v>1548</v>
      </c>
      <c r="C4274" s="1011" t="s">
        <v>1326</v>
      </c>
      <c r="D4274" s="1011" t="s">
        <v>1</v>
      </c>
      <c r="E4274" s="1011" t="s">
        <v>135</v>
      </c>
      <c r="F4274" s="1011" t="s">
        <v>11</v>
      </c>
      <c r="G4274" s="1011" t="s">
        <v>11</v>
      </c>
      <c r="H4274" s="1011" t="s">
        <v>1394</v>
      </c>
      <c r="I4274" s="1011" t="s">
        <v>1549</v>
      </c>
      <c r="J4274" s="1011" t="s">
        <v>1550</v>
      </c>
      <c r="K4274" s="1011" t="s">
        <v>1329</v>
      </c>
      <c r="L4274" s="1011" t="s">
        <v>47</v>
      </c>
      <c r="M4274" s="1011" t="s">
        <v>198</v>
      </c>
      <c r="N4274" s="1011">
        <v>0</v>
      </c>
      <c r="O4274" s="1011">
        <v>0</v>
      </c>
      <c r="P4274" s="1011">
        <v>0</v>
      </c>
      <c r="Q4274" s="1011">
        <v>0</v>
      </c>
      <c r="R4274" s="1011">
        <v>0</v>
      </c>
      <c r="S4274" s="1011">
        <v>0</v>
      </c>
      <c r="T4274" s="1011">
        <v>0</v>
      </c>
      <c r="U4274" s="1011">
        <v>0</v>
      </c>
      <c r="V4274" s="1011">
        <v>0</v>
      </c>
      <c r="W4274" s="1011" t="s">
        <v>1361</v>
      </c>
      <c r="X4274" s="1011" t="s">
        <v>1331</v>
      </c>
      <c r="Y4274" s="1011" t="s">
        <v>1551</v>
      </c>
      <c r="AA4274" s="1011" t="s">
        <v>1552</v>
      </c>
      <c r="AB4274" s="1011" t="s">
        <v>140</v>
      </c>
    </row>
    <row r="4275" spans="1:28" x14ac:dyDescent="0.25">
      <c r="A4275" s="1011">
        <v>44223121</v>
      </c>
      <c r="B4275" s="1011" t="s">
        <v>2233</v>
      </c>
      <c r="C4275" s="1011" t="s">
        <v>1326</v>
      </c>
      <c r="D4275" s="1011" t="s">
        <v>1</v>
      </c>
      <c r="E4275" s="1011" t="s">
        <v>135</v>
      </c>
      <c r="F4275" s="1011" t="s">
        <v>6</v>
      </c>
      <c r="G4275" s="1011" t="s">
        <v>6</v>
      </c>
      <c r="H4275" s="1011" t="s">
        <v>93</v>
      </c>
      <c r="I4275" s="1011" t="s">
        <v>2234</v>
      </c>
      <c r="J4275" s="1011" t="s">
        <v>1383</v>
      </c>
      <c r="K4275" s="1011" t="s">
        <v>1329</v>
      </c>
      <c r="L4275" s="1011" t="s">
        <v>47</v>
      </c>
      <c r="M4275" s="1011" t="s">
        <v>198</v>
      </c>
      <c r="N4275" s="1011">
        <v>323.5</v>
      </c>
      <c r="O4275" s="1011">
        <v>318.25</v>
      </c>
      <c r="P4275" s="1011">
        <v>4576.5</v>
      </c>
      <c r="Q4275" s="1011">
        <v>8049.9</v>
      </c>
      <c r="R4275" s="1011">
        <v>464.4</v>
      </c>
      <c r="S4275" s="1011">
        <v>2955.4932002999999</v>
      </c>
      <c r="T4275" s="1011">
        <v>0</v>
      </c>
      <c r="U4275" s="1011">
        <v>0</v>
      </c>
      <c r="V4275" s="1011">
        <v>464.4</v>
      </c>
      <c r="W4275" s="1011" t="s">
        <v>1384</v>
      </c>
      <c r="X4275" s="1011" t="s">
        <v>1331</v>
      </c>
      <c r="Y4275" s="1011" t="s">
        <v>2235</v>
      </c>
      <c r="AA4275" s="1011" t="s">
        <v>2236</v>
      </c>
      <c r="AB4275" s="1011" t="s">
        <v>140</v>
      </c>
    </row>
    <row r="4276" spans="1:28" x14ac:dyDescent="0.25">
      <c r="A4276" s="1011">
        <v>63757363</v>
      </c>
      <c r="B4276" s="1011" t="s">
        <v>1387</v>
      </c>
      <c r="C4276" s="1011" t="s">
        <v>1326</v>
      </c>
      <c r="D4276" s="1011" t="s">
        <v>1</v>
      </c>
      <c r="E4276" s="1011" t="s">
        <v>135</v>
      </c>
      <c r="F4276" s="1011" t="s">
        <v>0</v>
      </c>
      <c r="G4276" s="1011" t="s">
        <v>0</v>
      </c>
      <c r="H4276" s="1011" t="s">
        <v>1394</v>
      </c>
      <c r="I4276" s="1011" t="s">
        <v>1388</v>
      </c>
      <c r="J4276" s="1011" t="s">
        <v>1389</v>
      </c>
      <c r="K4276" s="1011" t="s">
        <v>1329</v>
      </c>
      <c r="L4276" s="1011" t="s">
        <v>47</v>
      </c>
      <c r="M4276" s="1011" t="s">
        <v>198</v>
      </c>
      <c r="N4276" s="1011">
        <v>0</v>
      </c>
      <c r="O4276" s="1011">
        <v>0</v>
      </c>
      <c r="P4276" s="1011">
        <v>0</v>
      </c>
      <c r="Q4276" s="1011">
        <v>0</v>
      </c>
      <c r="R4276" s="1011">
        <v>0</v>
      </c>
      <c r="S4276" s="1011">
        <v>0</v>
      </c>
      <c r="T4276" s="1011">
        <v>0</v>
      </c>
      <c r="U4276" s="1011">
        <v>0</v>
      </c>
      <c r="V4276" s="1011">
        <v>0</v>
      </c>
      <c r="W4276" s="1011" t="s">
        <v>1390</v>
      </c>
      <c r="X4276" s="1011" t="s">
        <v>1331</v>
      </c>
      <c r="Y4276" s="1011" t="s">
        <v>1391</v>
      </c>
      <c r="AA4276" s="1011" t="s">
        <v>1392</v>
      </c>
      <c r="AB4276" s="1011" t="s">
        <v>140</v>
      </c>
    </row>
    <row r="4277" spans="1:28" x14ac:dyDescent="0.25">
      <c r="A4277" s="1011">
        <v>23757057</v>
      </c>
      <c r="B4277" s="1011" t="s">
        <v>2307</v>
      </c>
      <c r="C4277" s="1011" t="s">
        <v>1326</v>
      </c>
      <c r="D4277" s="1011" t="s">
        <v>1</v>
      </c>
      <c r="E4277" s="1011" t="s">
        <v>135</v>
      </c>
      <c r="F4277" s="1011" t="s">
        <v>20</v>
      </c>
      <c r="G4277" s="1011" t="s">
        <v>20</v>
      </c>
      <c r="H4277" s="1011" t="s">
        <v>529</v>
      </c>
      <c r="I4277" s="1011" t="s">
        <v>1810</v>
      </c>
      <c r="J4277" s="1011" t="s">
        <v>1811</v>
      </c>
      <c r="K4277" s="1011" t="s">
        <v>1329</v>
      </c>
      <c r="L4277" s="1011" t="s">
        <v>47</v>
      </c>
      <c r="M4277" s="1011" t="s">
        <v>198</v>
      </c>
      <c r="N4277" s="1011">
        <v>95</v>
      </c>
      <c r="O4277" s="1011">
        <v>52</v>
      </c>
      <c r="P4277" s="1011">
        <v>5971.7</v>
      </c>
      <c r="Q4277" s="1011">
        <v>18086.740000000002</v>
      </c>
      <c r="R4277" s="1011">
        <v>1335.93</v>
      </c>
      <c r="S4277" s="1011">
        <v>779.53318487000001</v>
      </c>
      <c r="T4277" s="1011">
        <v>0</v>
      </c>
      <c r="U4277" s="1011">
        <v>0</v>
      </c>
      <c r="V4277" s="1011">
        <v>1335.93</v>
      </c>
      <c r="W4277" s="1011" t="s">
        <v>1812</v>
      </c>
      <c r="X4277" s="1011" t="s">
        <v>1331</v>
      </c>
      <c r="Y4277" s="1011" t="s">
        <v>2308</v>
      </c>
      <c r="AA4277" s="1011" t="s">
        <v>2309</v>
      </c>
      <c r="AB4277" s="1011" t="s">
        <v>140</v>
      </c>
    </row>
    <row r="4278" spans="1:28" x14ac:dyDescent="0.25">
      <c r="A4278" s="1011">
        <v>4140778</v>
      </c>
      <c r="B4278" s="1011" t="s">
        <v>2052</v>
      </c>
      <c r="C4278" s="1011" t="s">
        <v>1326</v>
      </c>
      <c r="D4278" s="1011" t="s">
        <v>1</v>
      </c>
      <c r="E4278" s="1011" t="s">
        <v>135</v>
      </c>
      <c r="F4278" s="1011" t="s">
        <v>0</v>
      </c>
      <c r="G4278" s="1011" t="s">
        <v>0</v>
      </c>
      <c r="H4278" s="1011" t="s">
        <v>94</v>
      </c>
      <c r="I4278" s="1011" t="s">
        <v>2053</v>
      </c>
      <c r="J4278" s="1011" t="s">
        <v>1550</v>
      </c>
      <c r="K4278" s="1011" t="s">
        <v>1329</v>
      </c>
      <c r="L4278" s="1011" t="s">
        <v>47</v>
      </c>
      <c r="M4278" s="1011" t="s">
        <v>198</v>
      </c>
      <c r="N4278" s="1011">
        <v>111.5</v>
      </c>
      <c r="O4278" s="1011">
        <v>22.5</v>
      </c>
      <c r="P4278" s="1011">
        <v>2874</v>
      </c>
      <c r="Q4278" s="1011">
        <v>4064.9</v>
      </c>
      <c r="R4278" s="1011">
        <v>783.11</v>
      </c>
      <c r="S4278" s="1011">
        <v>345.23016658</v>
      </c>
      <c r="T4278" s="1011">
        <v>0</v>
      </c>
      <c r="U4278" s="1011">
        <v>0</v>
      </c>
      <c r="V4278" s="1011">
        <v>783.11</v>
      </c>
      <c r="W4278" s="1011" t="s">
        <v>1361</v>
      </c>
      <c r="X4278" s="1011" t="s">
        <v>1331</v>
      </c>
      <c r="Y4278" s="1011" t="s">
        <v>2054</v>
      </c>
      <c r="AA4278" s="1011" t="s">
        <v>2055</v>
      </c>
      <c r="AB4278" s="1011" t="s">
        <v>140</v>
      </c>
    </row>
    <row r="4279" spans="1:28" x14ac:dyDescent="0.25">
      <c r="A4279" s="1011">
        <v>53757399</v>
      </c>
      <c r="B4279" s="1011" t="s">
        <v>2021</v>
      </c>
      <c r="C4279" s="1011" t="s">
        <v>1326</v>
      </c>
      <c r="D4279" s="1011" t="s">
        <v>1</v>
      </c>
      <c r="E4279" s="1011" t="s">
        <v>135</v>
      </c>
      <c r="F4279" s="1011" t="s">
        <v>20</v>
      </c>
      <c r="G4279" s="1011" t="s">
        <v>20</v>
      </c>
      <c r="H4279" s="1011" t="s">
        <v>92</v>
      </c>
      <c r="I4279" s="1011" t="s">
        <v>1688</v>
      </c>
      <c r="J4279" s="1011" t="s">
        <v>1416</v>
      </c>
      <c r="K4279" s="1011" t="s">
        <v>1329</v>
      </c>
      <c r="L4279" s="1011" t="s">
        <v>47</v>
      </c>
      <c r="M4279" s="1011" t="s">
        <v>198</v>
      </c>
      <c r="N4279" s="1011">
        <v>200</v>
      </c>
      <c r="O4279" s="1011">
        <v>200</v>
      </c>
      <c r="P4279" s="1011">
        <v>7000</v>
      </c>
      <c r="Q4279" s="1011">
        <v>4078.78</v>
      </c>
      <c r="R4279" s="1011">
        <v>-223.28</v>
      </c>
      <c r="S4279" s="1011">
        <v>613.00977611999997</v>
      </c>
      <c r="T4279" s="1011">
        <v>0</v>
      </c>
      <c r="U4279" s="1011">
        <v>0</v>
      </c>
      <c r="V4279" s="1011">
        <v>-223.28</v>
      </c>
      <c r="W4279" s="1011" t="s">
        <v>1397</v>
      </c>
      <c r="X4279" s="1011" t="s">
        <v>1331</v>
      </c>
      <c r="Y4279" s="1011" t="s">
        <v>2022</v>
      </c>
      <c r="AA4279" s="1011" t="s">
        <v>2023</v>
      </c>
      <c r="AB4279" s="1011" t="s">
        <v>140</v>
      </c>
    </row>
    <row r="4280" spans="1:28" x14ac:dyDescent="0.25">
      <c r="A4280" s="1011">
        <v>53755336</v>
      </c>
      <c r="B4280" s="1011" t="s">
        <v>1485</v>
      </c>
      <c r="C4280" s="1011" t="s">
        <v>1326</v>
      </c>
      <c r="D4280" s="1011" t="s">
        <v>1</v>
      </c>
      <c r="E4280" s="1011" t="s">
        <v>135</v>
      </c>
      <c r="F4280" s="1011" t="s">
        <v>38</v>
      </c>
      <c r="G4280" s="1011" t="s">
        <v>38</v>
      </c>
      <c r="H4280" s="1011" t="s">
        <v>88</v>
      </c>
      <c r="I4280" s="1011" t="s">
        <v>1382</v>
      </c>
      <c r="J4280" s="1011" t="s">
        <v>1383</v>
      </c>
      <c r="K4280" s="1011" t="s">
        <v>1329</v>
      </c>
      <c r="L4280" s="1011" t="s">
        <v>47</v>
      </c>
      <c r="M4280" s="1011" t="s">
        <v>198</v>
      </c>
      <c r="N4280" s="1011">
        <v>148</v>
      </c>
      <c r="O4280" s="1011">
        <v>46</v>
      </c>
      <c r="P4280" s="1011">
        <v>2038</v>
      </c>
      <c r="Q4280" s="1011">
        <v>7171</v>
      </c>
      <c r="R4280" s="1011">
        <v>654.76</v>
      </c>
      <c r="S4280" s="1011">
        <v>317.2313709</v>
      </c>
      <c r="T4280" s="1011">
        <v>0</v>
      </c>
      <c r="U4280" s="1011">
        <v>0</v>
      </c>
      <c r="V4280" s="1011">
        <v>654.76</v>
      </c>
      <c r="W4280" s="1011" t="s">
        <v>1384</v>
      </c>
      <c r="X4280" s="1011" t="s">
        <v>1331</v>
      </c>
      <c r="Y4280" s="1011" t="s">
        <v>1486</v>
      </c>
      <c r="AA4280" s="1011" t="s">
        <v>1487</v>
      </c>
      <c r="AB4280" s="1011" t="s">
        <v>140</v>
      </c>
    </row>
    <row r="4281" spans="1:28" x14ac:dyDescent="0.25">
      <c r="A4281" s="1011">
        <v>23756356</v>
      </c>
      <c r="B4281" s="1011" t="s">
        <v>2402</v>
      </c>
      <c r="C4281" s="1011" t="s">
        <v>1326</v>
      </c>
      <c r="D4281" s="1011" t="s">
        <v>1</v>
      </c>
      <c r="E4281" s="1011" t="s">
        <v>135</v>
      </c>
      <c r="F4281" s="1011" t="s">
        <v>11</v>
      </c>
      <c r="G4281" s="1011" t="s">
        <v>11</v>
      </c>
      <c r="H4281" s="1011" t="s">
        <v>97</v>
      </c>
      <c r="I4281" s="1011" t="s">
        <v>1498</v>
      </c>
      <c r="J4281" s="1011" t="s">
        <v>1499</v>
      </c>
      <c r="K4281" s="1011" t="s">
        <v>1329</v>
      </c>
      <c r="L4281" s="1011" t="s">
        <v>47</v>
      </c>
      <c r="M4281" s="1011" t="s">
        <v>198</v>
      </c>
      <c r="N4281" s="1011">
        <v>290.41669999999999</v>
      </c>
      <c r="O4281" s="1011">
        <v>152.41669999999999</v>
      </c>
      <c r="P4281" s="1011">
        <v>5988.85</v>
      </c>
      <c r="Q4281" s="1011">
        <v>13338.76</v>
      </c>
      <c r="R4281" s="1011">
        <v>3621.21044097</v>
      </c>
      <c r="S4281" s="1011">
        <v>2289.8416796299998</v>
      </c>
      <c r="T4281" s="1011">
        <v>-2.5495590300000002</v>
      </c>
      <c r="U4281" s="1011">
        <v>0</v>
      </c>
      <c r="V4281" s="1011">
        <v>3623.76</v>
      </c>
      <c r="W4281" s="1011" t="s">
        <v>1361</v>
      </c>
      <c r="X4281" s="1011" t="s">
        <v>1331</v>
      </c>
      <c r="Y4281" s="1011" t="s">
        <v>2403</v>
      </c>
      <c r="AA4281" s="1011" t="s">
        <v>2404</v>
      </c>
      <c r="AB4281" s="1011" t="s">
        <v>140</v>
      </c>
    </row>
    <row r="4282" spans="1:28" x14ac:dyDescent="0.25">
      <c r="A4282" s="1011">
        <v>53758215</v>
      </c>
      <c r="B4282" s="1011" t="s">
        <v>1771</v>
      </c>
      <c r="C4282" s="1011" t="s">
        <v>1326</v>
      </c>
      <c r="D4282" s="1011" t="s">
        <v>1</v>
      </c>
      <c r="E4282" s="1011" t="s">
        <v>135</v>
      </c>
      <c r="F4282" s="1011" t="s">
        <v>0</v>
      </c>
      <c r="G4282" s="1011" t="s">
        <v>0</v>
      </c>
      <c r="H4282" s="1011" t="s">
        <v>529</v>
      </c>
      <c r="I4282" s="1011" t="s">
        <v>1772</v>
      </c>
      <c r="J4282" s="1011" t="s">
        <v>1544</v>
      </c>
      <c r="K4282" s="1011" t="s">
        <v>1329</v>
      </c>
      <c r="L4282" s="1011" t="s">
        <v>47</v>
      </c>
      <c r="M4282" s="1011" t="s">
        <v>198</v>
      </c>
      <c r="N4282" s="1011">
        <v>12</v>
      </c>
      <c r="O4282" s="1011">
        <v>5</v>
      </c>
      <c r="P4282" s="1011">
        <v>175.12</v>
      </c>
      <c r="Q4282" s="1011">
        <v>1056.77</v>
      </c>
      <c r="R4282" s="1011">
        <v>135.27000000000001</v>
      </c>
      <c r="S4282" s="1011">
        <v>55.614469999999997</v>
      </c>
      <c r="T4282" s="1011">
        <v>0</v>
      </c>
      <c r="U4282" s="1011">
        <v>0</v>
      </c>
      <c r="V4282" s="1011">
        <v>135.27000000000001</v>
      </c>
      <c r="W4282" s="1011" t="s">
        <v>1545</v>
      </c>
      <c r="X4282" s="1011" t="s">
        <v>1331</v>
      </c>
      <c r="Y4282" s="1011" t="s">
        <v>1773</v>
      </c>
      <c r="AA4282" s="1011" t="s">
        <v>1774</v>
      </c>
      <c r="AB4282" s="1011" t="s">
        <v>140</v>
      </c>
    </row>
    <row r="4283" spans="1:28" x14ac:dyDescent="0.25">
      <c r="A4283" s="1011">
        <v>43753961</v>
      </c>
      <c r="B4283" s="1011" t="s">
        <v>1997</v>
      </c>
      <c r="C4283" s="1011" t="s">
        <v>1326</v>
      </c>
      <c r="D4283" s="1011" t="s">
        <v>1</v>
      </c>
      <c r="E4283" s="1011" t="s">
        <v>135</v>
      </c>
      <c r="F4283" s="1011" t="s">
        <v>45</v>
      </c>
      <c r="G4283" s="1011" t="s">
        <v>45</v>
      </c>
      <c r="H4283" s="1011" t="s">
        <v>100</v>
      </c>
      <c r="I4283" s="1011" t="s">
        <v>1903</v>
      </c>
      <c r="J4283" s="1011" t="s">
        <v>1904</v>
      </c>
      <c r="K4283" s="1011" t="s">
        <v>1329</v>
      </c>
      <c r="L4283" s="1011" t="s">
        <v>47</v>
      </c>
      <c r="M4283" s="1011" t="s">
        <v>198</v>
      </c>
      <c r="N4283" s="1011">
        <v>60.5</v>
      </c>
      <c r="O4283" s="1011">
        <v>60.5</v>
      </c>
      <c r="P4283" s="1011">
        <v>1210</v>
      </c>
      <c r="Q4283" s="1011">
        <v>3551.25</v>
      </c>
      <c r="R4283" s="1011">
        <v>951.66</v>
      </c>
      <c r="S4283" s="1011">
        <v>350.99579120999999</v>
      </c>
      <c r="T4283" s="1011">
        <v>0</v>
      </c>
      <c r="U4283" s="1011">
        <v>0</v>
      </c>
      <c r="V4283" s="1011">
        <v>951.66</v>
      </c>
      <c r="W4283" s="1011" t="s">
        <v>1905</v>
      </c>
      <c r="X4283" s="1011" t="s">
        <v>1331</v>
      </c>
      <c r="Y4283" s="1011" t="s">
        <v>1998</v>
      </c>
      <c r="AA4283" s="1011" t="s">
        <v>1999</v>
      </c>
      <c r="AB4283" s="1011" t="s">
        <v>140</v>
      </c>
    </row>
    <row r="4284" spans="1:28" x14ac:dyDescent="0.25">
      <c r="A4284" s="1011">
        <v>34092536</v>
      </c>
      <c r="B4284" s="1011" t="s">
        <v>2194</v>
      </c>
      <c r="C4284" s="1011" t="s">
        <v>1326</v>
      </c>
      <c r="D4284" s="1011" t="s">
        <v>1</v>
      </c>
      <c r="E4284" s="1011" t="s">
        <v>135</v>
      </c>
      <c r="F4284" s="1011" t="s">
        <v>0</v>
      </c>
      <c r="G4284" s="1011" t="s">
        <v>0</v>
      </c>
      <c r="H4284" s="1011" t="s">
        <v>97</v>
      </c>
      <c r="I4284" s="1011" t="s">
        <v>2195</v>
      </c>
      <c r="J4284" s="1011" t="s">
        <v>1354</v>
      </c>
      <c r="K4284" s="1011" t="s">
        <v>1329</v>
      </c>
      <c r="L4284" s="1011" t="s">
        <v>47</v>
      </c>
      <c r="M4284" s="1011" t="s">
        <v>198</v>
      </c>
      <c r="N4284" s="1011">
        <v>153.12469999999999</v>
      </c>
      <c r="O4284" s="1011">
        <v>133.583</v>
      </c>
      <c r="P4284" s="1011">
        <v>3138.61</v>
      </c>
      <c r="Q4284" s="1011">
        <v>4668.26</v>
      </c>
      <c r="R4284" s="1011">
        <v>1099.96</v>
      </c>
      <c r="S4284" s="1011">
        <v>1038.40674838</v>
      </c>
      <c r="T4284" s="1011">
        <v>0</v>
      </c>
      <c r="U4284" s="1011">
        <v>0</v>
      </c>
      <c r="V4284" s="1011">
        <v>1099.96</v>
      </c>
      <c r="W4284" s="1011" t="s">
        <v>1355</v>
      </c>
      <c r="X4284" s="1011" t="s">
        <v>1331</v>
      </c>
      <c r="Y4284" s="1011" t="s">
        <v>2196</v>
      </c>
      <c r="Z4284" s="1011" t="s">
        <v>2197</v>
      </c>
      <c r="AA4284" s="1011" t="s">
        <v>2198</v>
      </c>
      <c r="AB4284" s="1011" t="s">
        <v>140</v>
      </c>
    </row>
    <row r="4285" spans="1:28" x14ac:dyDescent="0.25">
      <c r="A4285" s="1011">
        <v>84106079</v>
      </c>
      <c r="B4285" s="1011" t="s">
        <v>1431</v>
      </c>
      <c r="C4285" s="1011" t="s">
        <v>1326</v>
      </c>
      <c r="D4285" s="1011" t="s">
        <v>1</v>
      </c>
      <c r="E4285" s="1011" t="s">
        <v>135</v>
      </c>
      <c r="F4285" s="1011" t="s">
        <v>14</v>
      </c>
      <c r="G4285" s="1011" t="s">
        <v>14</v>
      </c>
      <c r="H4285" s="1011" t="s">
        <v>95</v>
      </c>
      <c r="I4285" s="1011" t="s">
        <v>1432</v>
      </c>
      <c r="J4285" s="1011" t="s">
        <v>1433</v>
      </c>
      <c r="K4285" s="1011" t="s">
        <v>1329</v>
      </c>
      <c r="L4285" s="1011" t="s">
        <v>47</v>
      </c>
      <c r="M4285" s="1011" t="s">
        <v>198</v>
      </c>
      <c r="N4285" s="1011">
        <v>105</v>
      </c>
      <c r="O4285" s="1011">
        <v>69</v>
      </c>
      <c r="P4285" s="1011">
        <v>1373.97</v>
      </c>
      <c r="Q4285" s="1011">
        <v>4433.28</v>
      </c>
      <c r="R4285" s="1011">
        <v>88.101702459999998</v>
      </c>
      <c r="S4285" s="1011">
        <v>1283.8339454699999</v>
      </c>
      <c r="T4285" s="1011">
        <v>-8.2975400000000008E-3</v>
      </c>
      <c r="U4285" s="1011">
        <v>0</v>
      </c>
      <c r="V4285" s="1011">
        <v>88.11</v>
      </c>
      <c r="W4285" s="1011" t="s">
        <v>1434</v>
      </c>
      <c r="X4285" s="1011" t="s">
        <v>1331</v>
      </c>
      <c r="Y4285" s="1011" t="s">
        <v>1435</v>
      </c>
      <c r="AA4285" s="1011" t="s">
        <v>1436</v>
      </c>
      <c r="AB4285" s="1011" t="s">
        <v>140</v>
      </c>
    </row>
    <row r="4286" spans="1:28" x14ac:dyDescent="0.25">
      <c r="A4286" s="1011">
        <v>14155451</v>
      </c>
      <c r="B4286" s="1011" t="s">
        <v>1928</v>
      </c>
      <c r="C4286" s="1011" t="s">
        <v>1326</v>
      </c>
      <c r="D4286" s="1011" t="s">
        <v>1</v>
      </c>
      <c r="E4286" s="1011" t="s">
        <v>135</v>
      </c>
      <c r="F4286" s="1011" t="s">
        <v>0</v>
      </c>
      <c r="G4286" s="1011" t="s">
        <v>0</v>
      </c>
      <c r="H4286" s="1011" t="s">
        <v>90</v>
      </c>
      <c r="I4286" s="1011" t="s">
        <v>1929</v>
      </c>
      <c r="J4286" s="1011" t="s">
        <v>1904</v>
      </c>
      <c r="K4286" s="1011" t="s">
        <v>1329</v>
      </c>
      <c r="L4286" s="1011" t="s">
        <v>47</v>
      </c>
      <c r="M4286" s="1011" t="s">
        <v>198</v>
      </c>
      <c r="N4286" s="1011">
        <v>84</v>
      </c>
      <c r="O4286" s="1011">
        <v>84</v>
      </c>
      <c r="P4286" s="1011">
        <v>3402.65</v>
      </c>
      <c r="Q4286" s="1011">
        <v>5279.64</v>
      </c>
      <c r="R4286" s="1011">
        <v>455.54</v>
      </c>
      <c r="S4286" s="1011">
        <v>272.54474764000003</v>
      </c>
      <c r="T4286" s="1011">
        <v>0</v>
      </c>
      <c r="U4286" s="1011">
        <v>0</v>
      </c>
      <c r="V4286" s="1011">
        <v>455.54</v>
      </c>
      <c r="W4286" s="1011" t="s">
        <v>1905</v>
      </c>
      <c r="X4286" s="1011" t="s">
        <v>1331</v>
      </c>
      <c r="Y4286" s="1011" t="s">
        <v>1930</v>
      </c>
      <c r="AA4286" s="1011" t="s">
        <v>1931</v>
      </c>
      <c r="AB4286" s="1011" t="s">
        <v>140</v>
      </c>
    </row>
    <row r="4287" spans="1:28" x14ac:dyDescent="0.25">
      <c r="A4287" s="1011">
        <v>83754820</v>
      </c>
      <c r="B4287" s="1011" t="s">
        <v>2405</v>
      </c>
      <c r="C4287" s="1011" t="s">
        <v>1326</v>
      </c>
      <c r="D4287" s="1011" t="s">
        <v>1</v>
      </c>
      <c r="E4287" s="1011" t="s">
        <v>135</v>
      </c>
      <c r="F4287" s="1011" t="s">
        <v>38</v>
      </c>
      <c r="G4287" s="1011" t="s">
        <v>38</v>
      </c>
      <c r="H4287" s="1011" t="s">
        <v>1394</v>
      </c>
      <c r="I4287" s="1011" t="s">
        <v>2261</v>
      </c>
      <c r="J4287" s="1011" t="s">
        <v>1445</v>
      </c>
      <c r="K4287" s="1011" t="s">
        <v>1329</v>
      </c>
      <c r="L4287" s="1011" t="s">
        <v>47</v>
      </c>
      <c r="M4287" s="1011" t="s">
        <v>198</v>
      </c>
      <c r="N4287" s="1011">
        <v>0</v>
      </c>
      <c r="O4287" s="1011">
        <v>0</v>
      </c>
      <c r="P4287" s="1011">
        <v>0</v>
      </c>
      <c r="Q4287" s="1011">
        <v>0</v>
      </c>
      <c r="R4287" s="1011">
        <v>0</v>
      </c>
      <c r="S4287" s="1011">
        <v>0</v>
      </c>
      <c r="T4287" s="1011">
        <v>0</v>
      </c>
      <c r="U4287" s="1011">
        <v>0</v>
      </c>
      <c r="V4287" s="1011">
        <v>0</v>
      </c>
      <c r="W4287" s="1011" t="s">
        <v>1446</v>
      </c>
      <c r="X4287" s="1011" t="s">
        <v>1331</v>
      </c>
      <c r="Y4287" s="1011" t="s">
        <v>2406</v>
      </c>
      <c r="AA4287" s="1011" t="s">
        <v>2407</v>
      </c>
      <c r="AB4287" s="1011" t="s">
        <v>140</v>
      </c>
    </row>
    <row r="4288" spans="1:28" x14ac:dyDescent="0.25">
      <c r="A4288" s="1011">
        <v>14054480</v>
      </c>
      <c r="B4288" s="1011" t="s">
        <v>2458</v>
      </c>
      <c r="C4288" s="1011" t="s">
        <v>1326</v>
      </c>
      <c r="D4288" s="1011" t="s">
        <v>1</v>
      </c>
      <c r="E4288" s="1011" t="s">
        <v>135</v>
      </c>
      <c r="F4288" s="1011" t="s">
        <v>34</v>
      </c>
      <c r="G4288" s="1011" t="s">
        <v>34</v>
      </c>
      <c r="H4288" s="1011" t="s">
        <v>90</v>
      </c>
      <c r="I4288" s="1011" t="s">
        <v>2459</v>
      </c>
      <c r="J4288" s="1011" t="s">
        <v>1421</v>
      </c>
      <c r="K4288" s="1011" t="s">
        <v>1329</v>
      </c>
      <c r="L4288" s="1011" t="s">
        <v>47</v>
      </c>
      <c r="M4288" s="1011" t="s">
        <v>198</v>
      </c>
      <c r="N4288" s="1011">
        <v>493</v>
      </c>
      <c r="O4288" s="1011">
        <v>471</v>
      </c>
      <c r="P4288" s="1011">
        <v>9920.58</v>
      </c>
      <c r="Q4288" s="1011">
        <v>25674.12</v>
      </c>
      <c r="R4288" s="1011">
        <v>1947.37570762</v>
      </c>
      <c r="S4288" s="1011">
        <v>2759.3721839099999</v>
      </c>
      <c r="T4288" s="1011">
        <v>-0.48429238000000002</v>
      </c>
      <c r="U4288" s="1011">
        <v>0</v>
      </c>
      <c r="V4288" s="1011">
        <v>1947.86</v>
      </c>
      <c r="W4288" s="1011" t="s">
        <v>1422</v>
      </c>
      <c r="X4288" s="1011" t="s">
        <v>1331</v>
      </c>
      <c r="Y4288" s="1011" t="s">
        <v>2460</v>
      </c>
      <c r="AA4288" s="1011" t="s">
        <v>2461</v>
      </c>
      <c r="AB4288" s="1011" t="s">
        <v>140</v>
      </c>
    </row>
    <row r="4289" spans="1:28" x14ac:dyDescent="0.25">
      <c r="A4289" s="1011">
        <v>33770868</v>
      </c>
      <c r="B4289" s="1011" t="s">
        <v>2136</v>
      </c>
      <c r="C4289" s="1011" t="s">
        <v>1326</v>
      </c>
      <c r="D4289" s="1011" t="s">
        <v>1</v>
      </c>
      <c r="E4289" s="1011" t="s">
        <v>135</v>
      </c>
      <c r="F4289" s="1011" t="s">
        <v>20</v>
      </c>
      <c r="G4289" s="1011" t="s">
        <v>20</v>
      </c>
      <c r="H4289" s="1011" t="s">
        <v>1394</v>
      </c>
      <c r="I4289" s="1011" t="s">
        <v>1656</v>
      </c>
      <c r="J4289" s="1011" t="s">
        <v>1657</v>
      </c>
      <c r="K4289" s="1011" t="s">
        <v>1329</v>
      </c>
      <c r="L4289" s="1011" t="s">
        <v>47</v>
      </c>
      <c r="M4289" s="1011" t="s">
        <v>198</v>
      </c>
      <c r="N4289" s="1011">
        <v>0</v>
      </c>
      <c r="O4289" s="1011">
        <v>0</v>
      </c>
      <c r="P4289" s="1011">
        <v>0</v>
      </c>
      <c r="Q4289" s="1011">
        <v>0</v>
      </c>
      <c r="R4289" s="1011">
        <v>0</v>
      </c>
      <c r="S4289" s="1011">
        <v>0</v>
      </c>
      <c r="T4289" s="1011">
        <v>0</v>
      </c>
      <c r="U4289" s="1011">
        <v>0</v>
      </c>
      <c r="V4289" s="1011">
        <v>0</v>
      </c>
      <c r="W4289" s="1011" t="s">
        <v>1658</v>
      </c>
      <c r="X4289" s="1011" t="s">
        <v>1331</v>
      </c>
      <c r="Y4289" s="1011" t="s">
        <v>2137</v>
      </c>
      <c r="AA4289" s="1011" t="s">
        <v>2138</v>
      </c>
      <c r="AB4289" s="1011" t="s">
        <v>140</v>
      </c>
    </row>
    <row r="4290" spans="1:28" x14ac:dyDescent="0.25">
      <c r="A4290" s="1011">
        <v>13980131</v>
      </c>
      <c r="B4290" s="1011" t="s">
        <v>1619</v>
      </c>
      <c r="C4290" s="1011" t="s">
        <v>1326</v>
      </c>
      <c r="D4290" s="1011" t="s">
        <v>1</v>
      </c>
      <c r="E4290" s="1011" t="s">
        <v>135</v>
      </c>
      <c r="F4290" s="1011" t="s">
        <v>20</v>
      </c>
      <c r="G4290" s="1011" t="s">
        <v>20</v>
      </c>
      <c r="H4290" s="1011" t="s">
        <v>100</v>
      </c>
      <c r="I4290" s="1011" t="s">
        <v>1620</v>
      </c>
      <c r="J4290" s="1011" t="s">
        <v>1621</v>
      </c>
      <c r="K4290" s="1011" t="s">
        <v>1329</v>
      </c>
      <c r="L4290" s="1011" t="s">
        <v>47</v>
      </c>
      <c r="M4290" s="1011" t="s">
        <v>198</v>
      </c>
      <c r="N4290" s="1011">
        <v>239</v>
      </c>
      <c r="O4290" s="1011">
        <v>210</v>
      </c>
      <c r="P4290" s="1011">
        <v>6975</v>
      </c>
      <c r="Q4290" s="1011">
        <v>16797.93</v>
      </c>
      <c r="R4290" s="1011">
        <v>925.07</v>
      </c>
      <c r="S4290" s="1011">
        <v>1822.51340381</v>
      </c>
      <c r="T4290" s="1011">
        <v>36</v>
      </c>
      <c r="U4290" s="1011">
        <v>0</v>
      </c>
      <c r="V4290" s="1011">
        <v>925.07</v>
      </c>
      <c r="W4290" s="1011" t="s">
        <v>1622</v>
      </c>
      <c r="X4290" s="1011" t="s">
        <v>1331</v>
      </c>
      <c r="Y4290" s="1011" t="s">
        <v>1623</v>
      </c>
      <c r="AA4290" s="1011" t="s">
        <v>1624</v>
      </c>
      <c r="AB4290" s="1011" t="s">
        <v>140</v>
      </c>
    </row>
    <row r="4291" spans="1:28" x14ac:dyDescent="0.25">
      <c r="A4291" s="1011">
        <v>3753498</v>
      </c>
      <c r="B4291" s="1011" t="s">
        <v>2543</v>
      </c>
      <c r="C4291" s="1011" t="s">
        <v>1326</v>
      </c>
      <c r="D4291" s="1011" t="s">
        <v>1</v>
      </c>
      <c r="E4291" s="1011" t="s">
        <v>135</v>
      </c>
      <c r="F4291" s="1011" t="s">
        <v>6</v>
      </c>
      <c r="G4291" s="1011" t="s">
        <v>6</v>
      </c>
      <c r="H4291" s="1011" t="s">
        <v>98</v>
      </c>
      <c r="I4291" s="1011" t="s">
        <v>2544</v>
      </c>
      <c r="J4291" s="1011" t="s">
        <v>1868</v>
      </c>
      <c r="K4291" s="1011" t="s">
        <v>1329</v>
      </c>
      <c r="L4291" s="1011" t="s">
        <v>47</v>
      </c>
      <c r="M4291" s="1011" t="s">
        <v>198</v>
      </c>
      <c r="N4291" s="1011">
        <v>74.45</v>
      </c>
      <c r="O4291" s="1011">
        <v>56.45</v>
      </c>
      <c r="P4291" s="1011">
        <v>1594.95</v>
      </c>
      <c r="Q4291" s="1011">
        <v>1649.54</v>
      </c>
      <c r="R4291" s="1011">
        <v>289.43</v>
      </c>
      <c r="S4291" s="1011">
        <v>273.01323625999999</v>
      </c>
      <c r="T4291" s="1011">
        <v>0</v>
      </c>
      <c r="U4291" s="1011">
        <v>0</v>
      </c>
      <c r="V4291" s="1011">
        <v>289.43</v>
      </c>
      <c r="W4291" s="1011" t="s">
        <v>1869</v>
      </c>
      <c r="X4291" s="1011" t="s">
        <v>1331</v>
      </c>
      <c r="Y4291" s="1011" t="s">
        <v>2545</v>
      </c>
      <c r="AA4291" s="1011" t="s">
        <v>2546</v>
      </c>
      <c r="AB4291" s="1011" t="s">
        <v>140</v>
      </c>
    </row>
    <row r="4292" spans="1:28" x14ac:dyDescent="0.25">
      <c r="A4292" s="1011">
        <v>4059234</v>
      </c>
      <c r="B4292" s="1011" t="s">
        <v>1908</v>
      </c>
      <c r="C4292" s="1011" t="s">
        <v>1326</v>
      </c>
      <c r="D4292" s="1011" t="s">
        <v>1</v>
      </c>
      <c r="E4292" s="1011" t="s">
        <v>135</v>
      </c>
      <c r="F4292" s="1011" t="s">
        <v>48</v>
      </c>
      <c r="G4292" s="1011" t="s">
        <v>48</v>
      </c>
      <c r="H4292" s="1011" t="s">
        <v>88</v>
      </c>
      <c r="I4292" s="1011" t="s">
        <v>1909</v>
      </c>
      <c r="J4292" s="1011" t="s">
        <v>1892</v>
      </c>
      <c r="K4292" s="1011" t="s">
        <v>1329</v>
      </c>
      <c r="L4292" s="1011" t="s">
        <v>47</v>
      </c>
      <c r="M4292" s="1011" t="s">
        <v>198</v>
      </c>
      <c r="N4292" s="1011">
        <v>29</v>
      </c>
      <c r="O4292" s="1011">
        <v>25</v>
      </c>
      <c r="P4292" s="1011">
        <v>200.75</v>
      </c>
      <c r="Q4292" s="1011">
        <v>789.4</v>
      </c>
      <c r="R4292" s="1011">
        <v>165.55</v>
      </c>
      <c r="S4292" s="1011">
        <v>102.79048017</v>
      </c>
      <c r="T4292" s="1011">
        <v>0</v>
      </c>
      <c r="U4292" s="1011">
        <v>0</v>
      </c>
      <c r="V4292" s="1011">
        <v>165.55</v>
      </c>
      <c r="W4292" s="1011" t="s">
        <v>1893</v>
      </c>
      <c r="X4292" s="1011" t="s">
        <v>1331</v>
      </c>
      <c r="Y4292" s="1011" t="s">
        <v>1910</v>
      </c>
      <c r="AA4292" s="1011" t="s">
        <v>1911</v>
      </c>
      <c r="AB4292" s="1011" t="s">
        <v>140</v>
      </c>
    </row>
    <row r="4293" spans="1:28" x14ac:dyDescent="0.25">
      <c r="A4293" s="1011">
        <v>74128661</v>
      </c>
      <c r="B4293" s="1011" t="s">
        <v>2415</v>
      </c>
      <c r="C4293" s="1011" t="s">
        <v>1326</v>
      </c>
      <c r="D4293" s="1011" t="s">
        <v>1</v>
      </c>
      <c r="E4293" s="1011" t="s">
        <v>135</v>
      </c>
      <c r="F4293" s="1011" t="s">
        <v>14</v>
      </c>
      <c r="G4293" s="1011" t="s">
        <v>14</v>
      </c>
      <c r="H4293" s="1011" t="s">
        <v>95</v>
      </c>
      <c r="I4293" s="1011" t="s">
        <v>2416</v>
      </c>
      <c r="J4293" s="1011" t="s">
        <v>2417</v>
      </c>
      <c r="K4293" s="1011" t="s">
        <v>1329</v>
      </c>
      <c r="L4293" s="1011" t="s">
        <v>47</v>
      </c>
      <c r="M4293" s="1011" t="s">
        <v>198</v>
      </c>
      <c r="N4293" s="1011">
        <v>6</v>
      </c>
      <c r="O4293" s="1011">
        <v>5</v>
      </c>
      <c r="P4293" s="1011">
        <v>105.99</v>
      </c>
      <c r="Q4293" s="1011">
        <v>208.63</v>
      </c>
      <c r="R4293" s="1011">
        <v>-104.34</v>
      </c>
      <c r="S4293" s="1011">
        <v>191.38964593</v>
      </c>
      <c r="T4293" s="1011">
        <v>0</v>
      </c>
      <c r="U4293" s="1011">
        <v>0</v>
      </c>
      <c r="V4293" s="1011">
        <v>-104.34</v>
      </c>
      <c r="W4293" s="1011" t="s">
        <v>2418</v>
      </c>
      <c r="X4293" s="1011" t="s">
        <v>1331</v>
      </c>
      <c r="Y4293" s="1011" t="s">
        <v>2419</v>
      </c>
      <c r="AA4293" s="1011" t="s">
        <v>2420</v>
      </c>
      <c r="AB4293" s="1011" t="s">
        <v>140</v>
      </c>
    </row>
    <row r="4294" spans="1:28" x14ac:dyDescent="0.25">
      <c r="A4294" s="1011">
        <v>54172879</v>
      </c>
      <c r="B4294" s="1011" t="s">
        <v>2421</v>
      </c>
      <c r="C4294" s="1011" t="s">
        <v>1326</v>
      </c>
      <c r="D4294" s="1011" t="s">
        <v>1</v>
      </c>
      <c r="E4294" s="1011" t="s">
        <v>135</v>
      </c>
      <c r="F4294" s="1011" t="s">
        <v>38</v>
      </c>
      <c r="G4294" s="1011" t="s">
        <v>38</v>
      </c>
      <c r="H4294" s="1011" t="s">
        <v>97</v>
      </c>
      <c r="I4294" s="1011" t="s">
        <v>1595</v>
      </c>
      <c r="J4294" s="1011" t="s">
        <v>1596</v>
      </c>
      <c r="K4294" s="1011" t="s">
        <v>1329</v>
      </c>
      <c r="L4294" s="1011" t="s">
        <v>47</v>
      </c>
      <c r="M4294" s="1011" t="s">
        <v>198</v>
      </c>
      <c r="N4294" s="1011">
        <v>214.5</v>
      </c>
      <c r="O4294" s="1011">
        <v>145</v>
      </c>
      <c r="P4294" s="1011">
        <v>6461.97</v>
      </c>
      <c r="Q4294" s="1011">
        <v>7111.32</v>
      </c>
      <c r="R4294" s="1011">
        <v>1118.4632335399999</v>
      </c>
      <c r="S4294" s="1011">
        <v>1191.43656644</v>
      </c>
      <c r="T4294" s="1011">
        <v>-0.93676645999999997</v>
      </c>
      <c r="U4294" s="1011">
        <v>0</v>
      </c>
      <c r="V4294" s="1011">
        <v>1119.4000000000001</v>
      </c>
      <c r="W4294" s="1011" t="s">
        <v>1597</v>
      </c>
      <c r="X4294" s="1011" t="s">
        <v>1331</v>
      </c>
      <c r="Y4294" s="1011" t="s">
        <v>2422</v>
      </c>
      <c r="AA4294" s="1011" t="s">
        <v>2423</v>
      </c>
      <c r="AB4294" s="1011" t="s">
        <v>140</v>
      </c>
    </row>
    <row r="4295" spans="1:28" x14ac:dyDescent="0.25">
      <c r="A4295" s="1011">
        <v>13904818</v>
      </c>
      <c r="B4295" s="1011" t="s">
        <v>2363</v>
      </c>
      <c r="C4295" s="1011" t="s">
        <v>1326</v>
      </c>
      <c r="D4295" s="1011" t="s">
        <v>1</v>
      </c>
      <c r="E4295" s="1011" t="s">
        <v>135</v>
      </c>
      <c r="F4295" s="1011" t="s">
        <v>6</v>
      </c>
      <c r="G4295" s="1011" t="s">
        <v>6</v>
      </c>
      <c r="H4295" s="1011" t="s">
        <v>530</v>
      </c>
      <c r="I4295" s="1011" t="s">
        <v>2364</v>
      </c>
      <c r="J4295" s="1011" t="s">
        <v>2365</v>
      </c>
      <c r="K4295" s="1011" t="s">
        <v>1329</v>
      </c>
      <c r="L4295" s="1011" t="s">
        <v>47</v>
      </c>
      <c r="M4295" s="1011" t="s">
        <v>198</v>
      </c>
      <c r="N4295" s="1011">
        <v>86</v>
      </c>
      <c r="O4295" s="1011">
        <v>34</v>
      </c>
      <c r="P4295" s="1011">
        <v>2433.42</v>
      </c>
      <c r="Q4295" s="1011">
        <v>8259.2199999999993</v>
      </c>
      <c r="R4295" s="1011">
        <v>1350.63</v>
      </c>
      <c r="S4295" s="1011">
        <v>412.30973578999999</v>
      </c>
      <c r="T4295" s="1011">
        <v>0</v>
      </c>
      <c r="U4295" s="1011">
        <v>0</v>
      </c>
      <c r="V4295" s="1011">
        <v>1350.63</v>
      </c>
      <c r="W4295" s="1011" t="s">
        <v>2366</v>
      </c>
      <c r="X4295" s="1011" t="s">
        <v>1331</v>
      </c>
      <c r="Y4295" s="1011" t="s">
        <v>2367</v>
      </c>
      <c r="AA4295" s="1011" t="s">
        <v>2368</v>
      </c>
      <c r="AB4295" s="1011" t="s">
        <v>140</v>
      </c>
    </row>
    <row r="4296" spans="1:28" x14ac:dyDescent="0.25">
      <c r="A4296" s="1011">
        <v>63885933</v>
      </c>
      <c r="B4296" s="1011" t="s">
        <v>1707</v>
      </c>
      <c r="C4296" s="1011" t="s">
        <v>417</v>
      </c>
      <c r="D4296" s="1011" t="s">
        <v>113</v>
      </c>
      <c r="E4296" s="1011" t="s">
        <v>135</v>
      </c>
      <c r="F4296" s="1011" t="s">
        <v>6</v>
      </c>
      <c r="G4296" s="1011" t="s">
        <v>6</v>
      </c>
      <c r="H4296" s="1011" t="s">
        <v>102</v>
      </c>
      <c r="I4296" s="1011" t="s">
        <v>1708</v>
      </c>
      <c r="J4296" s="1011" t="s">
        <v>1709</v>
      </c>
      <c r="K4296" s="1011" t="s">
        <v>1329</v>
      </c>
      <c r="L4296" s="1011" t="s">
        <v>47</v>
      </c>
      <c r="M4296" s="1011" t="s">
        <v>198</v>
      </c>
      <c r="N4296" s="1011">
        <v>31.5</v>
      </c>
      <c r="O4296" s="1011">
        <v>0</v>
      </c>
      <c r="P4296" s="1011">
        <v>1610.45</v>
      </c>
      <c r="Q4296" s="1011">
        <v>2904.75</v>
      </c>
      <c r="R4296" s="1011">
        <v>304.56913451999998</v>
      </c>
      <c r="S4296" s="1011">
        <v>5.5671727600000001</v>
      </c>
      <c r="T4296" s="1011">
        <v>5.8891345199999998</v>
      </c>
      <c r="U4296" s="1011">
        <v>0</v>
      </c>
      <c r="V4296" s="1011">
        <v>299.14</v>
      </c>
      <c r="W4296" s="1011" t="s">
        <v>1710</v>
      </c>
      <c r="X4296" s="1011" t="s">
        <v>1331</v>
      </c>
      <c r="Y4296" s="1011" t="s">
        <v>1711</v>
      </c>
      <c r="AA4296" s="1011" t="s">
        <v>1712</v>
      </c>
      <c r="AB4296" s="1011" t="s">
        <v>140</v>
      </c>
    </row>
    <row r="4297" spans="1:28" x14ac:dyDescent="0.25">
      <c r="A4297" s="1011">
        <v>23754377</v>
      </c>
      <c r="B4297" s="1011" t="s">
        <v>2112</v>
      </c>
      <c r="C4297" s="1011" t="s">
        <v>417</v>
      </c>
      <c r="D4297" s="1011" t="s">
        <v>113</v>
      </c>
      <c r="E4297" s="1011" t="s">
        <v>135</v>
      </c>
      <c r="F4297" s="1011" t="s">
        <v>267</v>
      </c>
      <c r="G4297" s="1011" t="s">
        <v>1687</v>
      </c>
      <c r="H4297" s="1011" t="s">
        <v>89</v>
      </c>
      <c r="I4297" s="1011" t="s">
        <v>2113</v>
      </c>
      <c r="J4297" s="1011" t="s">
        <v>2114</v>
      </c>
      <c r="K4297" s="1011" t="s">
        <v>1329</v>
      </c>
      <c r="L4297" s="1011" t="s">
        <v>47</v>
      </c>
      <c r="M4297" s="1011" t="s">
        <v>198</v>
      </c>
      <c r="N4297" s="1011">
        <v>79</v>
      </c>
      <c r="O4297" s="1011">
        <v>6</v>
      </c>
      <c r="P4297" s="1011">
        <v>812</v>
      </c>
      <c r="Q4297" s="1011">
        <v>2403.19</v>
      </c>
      <c r="R4297" s="1011">
        <v>235.1250503</v>
      </c>
      <c r="S4297" s="1011">
        <v>166.04023015999999</v>
      </c>
      <c r="T4297" s="1011">
        <v>5.0502999999999998E-3</v>
      </c>
      <c r="U4297" s="1011">
        <v>0</v>
      </c>
      <c r="V4297" s="1011">
        <v>235.12</v>
      </c>
      <c r="W4297" s="1011" t="s">
        <v>2115</v>
      </c>
      <c r="X4297" s="1011" t="s">
        <v>1331</v>
      </c>
      <c r="Y4297" s="1011" t="s">
        <v>2116</v>
      </c>
      <c r="AA4297" s="1011" t="s">
        <v>2117</v>
      </c>
      <c r="AB4297" s="1011" t="s">
        <v>140</v>
      </c>
    </row>
    <row r="4298" spans="1:28" x14ac:dyDescent="0.25">
      <c r="A4298" s="1011">
        <v>43775741</v>
      </c>
      <c r="B4298" s="1011" t="s">
        <v>2351</v>
      </c>
      <c r="C4298" s="1011" t="s">
        <v>1326</v>
      </c>
      <c r="D4298" s="1011" t="s">
        <v>1</v>
      </c>
      <c r="E4298" s="1011" t="s">
        <v>135</v>
      </c>
      <c r="F4298" s="1011" t="s">
        <v>20</v>
      </c>
      <c r="G4298" s="1011" t="s">
        <v>20</v>
      </c>
      <c r="H4298" s="1011" t="s">
        <v>99</v>
      </c>
      <c r="I4298" s="1011" t="s">
        <v>2352</v>
      </c>
      <c r="J4298" s="1011" t="s">
        <v>2353</v>
      </c>
      <c r="K4298" s="1011" t="s">
        <v>1329</v>
      </c>
      <c r="L4298" s="1011" t="s">
        <v>47</v>
      </c>
      <c r="M4298" s="1011" t="s">
        <v>198</v>
      </c>
      <c r="N4298" s="1011">
        <v>8</v>
      </c>
      <c r="O4298" s="1011">
        <v>4</v>
      </c>
      <c r="P4298" s="1011">
        <v>198.5</v>
      </c>
      <c r="Q4298" s="1011">
        <v>343.21</v>
      </c>
      <c r="R4298" s="1011">
        <v>36.33</v>
      </c>
      <c r="S4298" s="1011">
        <v>29.159990400000002</v>
      </c>
      <c r="T4298" s="1011">
        <v>0</v>
      </c>
      <c r="U4298" s="1011">
        <v>0</v>
      </c>
      <c r="V4298" s="1011">
        <v>36.33</v>
      </c>
      <c r="W4298" s="1011" t="s">
        <v>2354</v>
      </c>
      <c r="X4298" s="1011" t="s">
        <v>1331</v>
      </c>
      <c r="Y4298" s="1011" t="s">
        <v>2355</v>
      </c>
      <c r="AA4298" s="1011" t="s">
        <v>2356</v>
      </c>
      <c r="AB4298" s="1011" t="s">
        <v>140</v>
      </c>
    </row>
    <row r="4299" spans="1:28" x14ac:dyDescent="0.25">
      <c r="A4299" s="1011">
        <v>24028227</v>
      </c>
      <c r="B4299" s="1011" t="s">
        <v>1449</v>
      </c>
      <c r="C4299" s="1011" t="s">
        <v>1326</v>
      </c>
      <c r="D4299" s="1011" t="s">
        <v>1</v>
      </c>
      <c r="E4299" s="1011" t="s">
        <v>135</v>
      </c>
      <c r="F4299" s="1011" t="s">
        <v>0</v>
      </c>
      <c r="G4299" s="1011" t="s">
        <v>0</v>
      </c>
      <c r="H4299" s="1011" t="s">
        <v>101</v>
      </c>
      <c r="I4299" s="1011" t="s">
        <v>1450</v>
      </c>
      <c r="J4299" s="1011" t="s">
        <v>1451</v>
      </c>
      <c r="K4299" s="1011" t="s">
        <v>1329</v>
      </c>
      <c r="L4299" s="1011" t="s">
        <v>47</v>
      </c>
      <c r="M4299" s="1011" t="s">
        <v>198</v>
      </c>
      <c r="N4299" s="1011">
        <v>153.83330000000001</v>
      </c>
      <c r="O4299" s="1011">
        <v>44.833300000000001</v>
      </c>
      <c r="P4299" s="1011">
        <v>6554.39</v>
      </c>
      <c r="Q4299" s="1011">
        <v>5208.63</v>
      </c>
      <c r="R4299" s="1011">
        <v>536.92999999999995</v>
      </c>
      <c r="S4299" s="1011">
        <v>448.36499679999997</v>
      </c>
      <c r="T4299" s="1011">
        <v>0</v>
      </c>
      <c r="U4299" s="1011">
        <v>0</v>
      </c>
      <c r="V4299" s="1011">
        <v>536.92999999999995</v>
      </c>
      <c r="W4299" s="1011" t="s">
        <v>1452</v>
      </c>
      <c r="X4299" s="1011" t="s">
        <v>1331</v>
      </c>
      <c r="Y4299" s="1011" t="s">
        <v>1453</v>
      </c>
      <c r="AA4299" s="1011" t="s">
        <v>1454</v>
      </c>
      <c r="AB4299" s="1011" t="s">
        <v>140</v>
      </c>
    </row>
    <row r="4300" spans="1:28" x14ac:dyDescent="0.25">
      <c r="A4300" s="1011">
        <v>23753668</v>
      </c>
      <c r="B4300" s="1011" t="s">
        <v>2570</v>
      </c>
      <c r="C4300" s="1011" t="s">
        <v>1326</v>
      </c>
      <c r="D4300" s="1011" t="s">
        <v>1</v>
      </c>
      <c r="E4300" s="1011" t="s">
        <v>135</v>
      </c>
      <c r="F4300" s="1011" t="s">
        <v>6</v>
      </c>
      <c r="G4300" s="1011" t="s">
        <v>6</v>
      </c>
      <c r="H4300" s="1011" t="s">
        <v>95</v>
      </c>
      <c r="I4300" s="1011" t="s">
        <v>2571</v>
      </c>
      <c r="J4300" s="1011" t="s">
        <v>2572</v>
      </c>
      <c r="K4300" s="1011" t="s">
        <v>1329</v>
      </c>
      <c r="L4300" s="1011" t="s">
        <v>47</v>
      </c>
      <c r="M4300" s="1011" t="s">
        <v>198</v>
      </c>
      <c r="N4300" s="1011">
        <v>361.56670000000003</v>
      </c>
      <c r="O4300" s="1011">
        <v>330</v>
      </c>
      <c r="P4300" s="1011">
        <v>2220.0100000000002</v>
      </c>
      <c r="Q4300" s="1011">
        <v>9778.1299999999992</v>
      </c>
      <c r="R4300" s="1011">
        <v>2656.7398043100002</v>
      </c>
      <c r="S4300" s="1011">
        <v>2070.08784668</v>
      </c>
      <c r="T4300" s="1011">
        <v>-0.18019568999999999</v>
      </c>
      <c r="U4300" s="1011">
        <v>0</v>
      </c>
      <c r="V4300" s="1011">
        <v>2656.92</v>
      </c>
      <c r="W4300" s="1011" t="s">
        <v>2573</v>
      </c>
      <c r="X4300" s="1011" t="s">
        <v>1331</v>
      </c>
      <c r="Y4300" s="1011" t="s">
        <v>2574</v>
      </c>
      <c r="AA4300" s="1011" t="s">
        <v>2575</v>
      </c>
      <c r="AB4300" s="1011" t="s">
        <v>140</v>
      </c>
    </row>
    <row r="4301" spans="1:28" x14ac:dyDescent="0.25">
      <c r="A4301" s="1011">
        <v>4112884</v>
      </c>
      <c r="B4301" s="1011" t="s">
        <v>2471</v>
      </c>
      <c r="C4301" s="1011" t="s">
        <v>1326</v>
      </c>
      <c r="D4301" s="1011" t="s">
        <v>1</v>
      </c>
      <c r="E4301" s="1011" t="s">
        <v>135</v>
      </c>
      <c r="F4301" s="1011" t="s">
        <v>14</v>
      </c>
      <c r="G4301" s="1011" t="s">
        <v>14</v>
      </c>
      <c r="H4301" s="1011" t="s">
        <v>89</v>
      </c>
      <c r="I4301" s="1011" t="s">
        <v>2472</v>
      </c>
      <c r="J4301" s="1011" t="s">
        <v>1591</v>
      </c>
      <c r="K4301" s="1011" t="s">
        <v>1329</v>
      </c>
      <c r="L4301" s="1011" t="s">
        <v>47</v>
      </c>
      <c r="M4301" s="1011" t="s">
        <v>198</v>
      </c>
      <c r="N4301" s="1011">
        <v>71</v>
      </c>
      <c r="O4301" s="1011">
        <v>11</v>
      </c>
      <c r="P4301" s="1011">
        <v>510</v>
      </c>
      <c r="Q4301" s="1011">
        <v>644.67999999999995</v>
      </c>
      <c r="R4301" s="1011">
        <v>59.040012869999998</v>
      </c>
      <c r="S4301" s="1011">
        <v>92.71065428</v>
      </c>
      <c r="T4301" s="1011">
        <v>1.287E-5</v>
      </c>
      <c r="U4301" s="1011">
        <v>0</v>
      </c>
      <c r="V4301" s="1011">
        <v>59.04</v>
      </c>
      <c r="W4301" s="1011" t="s">
        <v>1361</v>
      </c>
      <c r="X4301" s="1011" t="s">
        <v>1331</v>
      </c>
      <c r="Y4301" s="1011" t="s">
        <v>2473</v>
      </c>
      <c r="AA4301" s="1011" t="s">
        <v>2474</v>
      </c>
      <c r="AB4301" s="1011" t="s">
        <v>140</v>
      </c>
    </row>
    <row r="4302" spans="1:28" x14ac:dyDescent="0.25">
      <c r="A4302" s="1011">
        <v>14106363</v>
      </c>
      <c r="B4302" s="1011" t="s">
        <v>2208</v>
      </c>
      <c r="C4302" s="1011" t="s">
        <v>1326</v>
      </c>
      <c r="D4302" s="1011" t="s">
        <v>1</v>
      </c>
      <c r="E4302" s="1011" t="s">
        <v>135</v>
      </c>
      <c r="F4302" s="1011" t="s">
        <v>34</v>
      </c>
      <c r="G4302" s="1011" t="s">
        <v>34</v>
      </c>
      <c r="H4302" s="1011" t="s">
        <v>1394</v>
      </c>
      <c r="I4302" s="1011" t="s">
        <v>1675</v>
      </c>
      <c r="J4302" s="1011" t="s">
        <v>1676</v>
      </c>
      <c r="K4302" s="1011" t="s">
        <v>1329</v>
      </c>
      <c r="L4302" s="1011" t="s">
        <v>47</v>
      </c>
      <c r="M4302" s="1011" t="s">
        <v>198</v>
      </c>
      <c r="N4302" s="1011">
        <v>0</v>
      </c>
      <c r="O4302" s="1011">
        <v>0</v>
      </c>
      <c r="P4302" s="1011">
        <v>0</v>
      </c>
      <c r="Q4302" s="1011">
        <v>0</v>
      </c>
      <c r="R4302" s="1011">
        <v>0</v>
      </c>
      <c r="S4302" s="1011">
        <v>0</v>
      </c>
      <c r="T4302" s="1011">
        <v>0</v>
      </c>
      <c r="U4302" s="1011">
        <v>0</v>
      </c>
      <c r="V4302" s="1011">
        <v>0</v>
      </c>
      <c r="W4302" s="1011" t="s">
        <v>47</v>
      </c>
      <c r="X4302" s="1011" t="s">
        <v>1331</v>
      </c>
      <c r="Y4302" s="1011" t="s">
        <v>2209</v>
      </c>
      <c r="AA4302" s="1011" t="s">
        <v>2210</v>
      </c>
      <c r="AB4302" s="1011" t="s">
        <v>140</v>
      </c>
    </row>
    <row r="4303" spans="1:28" x14ac:dyDescent="0.25">
      <c r="A4303" s="1011">
        <v>83773168</v>
      </c>
      <c r="B4303" s="1011" t="s">
        <v>1691</v>
      </c>
      <c r="C4303" s="1011" t="s">
        <v>1326</v>
      </c>
      <c r="D4303" s="1011" t="s">
        <v>1</v>
      </c>
      <c r="E4303" s="1011" t="s">
        <v>135</v>
      </c>
      <c r="F4303" s="1011" t="s">
        <v>6</v>
      </c>
      <c r="G4303" s="1011" t="s">
        <v>6</v>
      </c>
      <c r="H4303" s="1011" t="s">
        <v>89</v>
      </c>
      <c r="I4303" s="1011" t="s">
        <v>1692</v>
      </c>
      <c r="J4303" s="1011" t="s">
        <v>1693</v>
      </c>
      <c r="K4303" s="1011" t="s">
        <v>1329</v>
      </c>
      <c r="L4303" s="1011" t="s">
        <v>47</v>
      </c>
      <c r="M4303" s="1011" t="s">
        <v>198</v>
      </c>
      <c r="N4303" s="1011">
        <v>8</v>
      </c>
      <c r="O4303" s="1011">
        <v>7</v>
      </c>
      <c r="P4303" s="1011">
        <v>82</v>
      </c>
      <c r="Q4303" s="1011">
        <v>305.73</v>
      </c>
      <c r="R4303" s="1011">
        <v>76.55</v>
      </c>
      <c r="S4303" s="1011">
        <v>47.628833200000003</v>
      </c>
      <c r="T4303" s="1011">
        <v>0</v>
      </c>
      <c r="U4303" s="1011">
        <v>0</v>
      </c>
      <c r="V4303" s="1011">
        <v>76.55</v>
      </c>
      <c r="W4303" s="1011" t="s">
        <v>1694</v>
      </c>
      <c r="X4303" s="1011" t="s">
        <v>1331</v>
      </c>
      <c r="Y4303" s="1011" t="s">
        <v>1695</v>
      </c>
      <c r="AA4303" s="1011" t="s">
        <v>1696</v>
      </c>
      <c r="AB4303" s="1011" t="s">
        <v>140</v>
      </c>
    </row>
    <row r="4304" spans="1:28" x14ac:dyDescent="0.25">
      <c r="A4304" s="1011">
        <v>23753668</v>
      </c>
      <c r="B4304" s="1011" t="s">
        <v>2570</v>
      </c>
      <c r="C4304" s="1011" t="s">
        <v>1326</v>
      </c>
      <c r="D4304" s="1011" t="s">
        <v>1</v>
      </c>
      <c r="E4304" s="1011" t="s">
        <v>135</v>
      </c>
      <c r="F4304" s="1011" t="s">
        <v>6</v>
      </c>
      <c r="G4304" s="1011" t="s">
        <v>6</v>
      </c>
      <c r="H4304" s="1011" t="s">
        <v>1394</v>
      </c>
      <c r="I4304" s="1011" t="s">
        <v>2571</v>
      </c>
      <c r="J4304" s="1011" t="s">
        <v>2572</v>
      </c>
      <c r="K4304" s="1011" t="s">
        <v>1329</v>
      </c>
      <c r="L4304" s="1011" t="s">
        <v>47</v>
      </c>
      <c r="M4304" s="1011" t="s">
        <v>198</v>
      </c>
      <c r="N4304" s="1011">
        <v>0</v>
      </c>
      <c r="O4304" s="1011">
        <v>0</v>
      </c>
      <c r="P4304" s="1011">
        <v>0</v>
      </c>
      <c r="Q4304" s="1011">
        <v>0</v>
      </c>
      <c r="R4304" s="1011">
        <v>0</v>
      </c>
      <c r="S4304" s="1011">
        <v>0</v>
      </c>
      <c r="T4304" s="1011">
        <v>0</v>
      </c>
      <c r="U4304" s="1011">
        <v>0</v>
      </c>
      <c r="V4304" s="1011">
        <v>0</v>
      </c>
      <c r="W4304" s="1011" t="s">
        <v>2573</v>
      </c>
      <c r="X4304" s="1011" t="s">
        <v>1331</v>
      </c>
      <c r="Y4304" s="1011" t="s">
        <v>2574</v>
      </c>
      <c r="AA4304" s="1011" t="s">
        <v>2575</v>
      </c>
      <c r="AB4304" s="1011" t="s">
        <v>140</v>
      </c>
    </row>
    <row r="4305" spans="1:28" x14ac:dyDescent="0.25">
      <c r="A4305" s="1011">
        <v>33952011</v>
      </c>
      <c r="B4305" s="1011" t="s">
        <v>1725</v>
      </c>
      <c r="C4305" s="1011" t="s">
        <v>1326</v>
      </c>
      <c r="D4305" s="1011" t="s">
        <v>113</v>
      </c>
      <c r="E4305" s="1011" t="s">
        <v>135</v>
      </c>
      <c r="F4305" s="1011" t="s">
        <v>267</v>
      </c>
      <c r="G4305" s="1011" t="s">
        <v>1687</v>
      </c>
      <c r="H4305" s="1011" t="s">
        <v>99</v>
      </c>
      <c r="I4305" s="1011" t="s">
        <v>1726</v>
      </c>
      <c r="J4305" s="1011" t="s">
        <v>1727</v>
      </c>
      <c r="K4305" s="1011" t="s">
        <v>1329</v>
      </c>
      <c r="L4305" s="1011" t="s">
        <v>47</v>
      </c>
      <c r="M4305" s="1011" t="s">
        <v>198</v>
      </c>
      <c r="N4305" s="1011">
        <v>585</v>
      </c>
      <c r="O4305" s="1011">
        <v>581</v>
      </c>
      <c r="P4305" s="1011">
        <v>11449.2</v>
      </c>
      <c r="Q4305" s="1011">
        <v>28013.67</v>
      </c>
      <c r="R4305" s="1011">
        <v>4948.24</v>
      </c>
      <c r="S4305" s="1011">
        <v>6296.67111621</v>
      </c>
      <c r="T4305" s="1011">
        <v>0</v>
      </c>
      <c r="U4305" s="1011">
        <v>0</v>
      </c>
      <c r="V4305" s="1011">
        <v>4948.24</v>
      </c>
      <c r="W4305" s="1011" t="s">
        <v>1728</v>
      </c>
      <c r="X4305" s="1011" t="s">
        <v>1331</v>
      </c>
      <c r="Y4305" s="1011" t="s">
        <v>1729</v>
      </c>
      <c r="AA4305" s="1011" t="s">
        <v>1730</v>
      </c>
      <c r="AB4305" s="1011" t="s">
        <v>140</v>
      </c>
    </row>
    <row r="4306" spans="1:28" x14ac:dyDescent="0.25">
      <c r="A4306" s="1011">
        <v>34261214</v>
      </c>
      <c r="B4306" s="1011" t="s">
        <v>2303</v>
      </c>
      <c r="C4306" s="1011" t="s">
        <v>1326</v>
      </c>
      <c r="D4306" s="1011" t="s">
        <v>1</v>
      </c>
      <c r="E4306" s="1011" t="s">
        <v>135</v>
      </c>
      <c r="F4306" s="1011" t="s">
        <v>20</v>
      </c>
      <c r="G4306" s="1011" t="s">
        <v>20</v>
      </c>
      <c r="H4306" s="1011" t="s">
        <v>98</v>
      </c>
      <c r="I4306" s="1011" t="s">
        <v>2304</v>
      </c>
      <c r="J4306" s="1011" t="s">
        <v>1510</v>
      </c>
      <c r="K4306" s="1011" t="s">
        <v>1329</v>
      </c>
      <c r="L4306" s="1011" t="s">
        <v>47</v>
      </c>
      <c r="M4306" s="1011" t="s">
        <v>198</v>
      </c>
      <c r="N4306" s="1011">
        <v>102.75</v>
      </c>
      <c r="O4306" s="1011">
        <v>102.75</v>
      </c>
      <c r="P4306" s="1011">
        <v>2866</v>
      </c>
      <c r="Q4306" s="1011">
        <v>2097.89</v>
      </c>
      <c r="R4306" s="1011">
        <v>261.08</v>
      </c>
      <c r="S4306" s="1011">
        <v>330.72004263999997</v>
      </c>
      <c r="T4306" s="1011">
        <v>0</v>
      </c>
      <c r="U4306" s="1011">
        <v>0</v>
      </c>
      <c r="V4306" s="1011">
        <v>261.08</v>
      </c>
      <c r="W4306" s="1011" t="s">
        <v>1511</v>
      </c>
      <c r="X4306" s="1011" t="s">
        <v>1331</v>
      </c>
      <c r="Y4306" s="1011" t="s">
        <v>2305</v>
      </c>
      <c r="AA4306" s="1011" t="s">
        <v>2306</v>
      </c>
      <c r="AB4306" s="1011" t="s">
        <v>140</v>
      </c>
    </row>
    <row r="4307" spans="1:28" x14ac:dyDescent="0.25">
      <c r="A4307" s="1011">
        <v>84054071</v>
      </c>
      <c r="B4307" s="1011" t="s">
        <v>2591</v>
      </c>
      <c r="C4307" s="1011" t="s">
        <v>1326</v>
      </c>
      <c r="D4307" s="1011" t="s">
        <v>1</v>
      </c>
      <c r="E4307" s="1011" t="s">
        <v>135</v>
      </c>
      <c r="F4307" s="1011" t="s">
        <v>36</v>
      </c>
      <c r="G4307" s="1011" t="s">
        <v>36</v>
      </c>
      <c r="H4307" s="1011" t="s">
        <v>1394</v>
      </c>
      <c r="I4307" s="1011" t="s">
        <v>2592</v>
      </c>
      <c r="J4307" s="1011" t="s">
        <v>1868</v>
      </c>
      <c r="K4307" s="1011" t="s">
        <v>1329</v>
      </c>
      <c r="L4307" s="1011" t="s">
        <v>47</v>
      </c>
      <c r="M4307" s="1011" t="s">
        <v>198</v>
      </c>
      <c r="N4307" s="1011">
        <v>0</v>
      </c>
      <c r="O4307" s="1011">
        <v>0</v>
      </c>
      <c r="P4307" s="1011">
        <v>0</v>
      </c>
      <c r="Q4307" s="1011">
        <v>0</v>
      </c>
      <c r="R4307" s="1011">
        <v>0</v>
      </c>
      <c r="S4307" s="1011">
        <v>0</v>
      </c>
      <c r="T4307" s="1011">
        <v>0</v>
      </c>
      <c r="U4307" s="1011">
        <v>0</v>
      </c>
      <c r="V4307" s="1011">
        <v>0</v>
      </c>
      <c r="W4307" s="1011" t="s">
        <v>1869</v>
      </c>
      <c r="X4307" s="1011" t="s">
        <v>1331</v>
      </c>
      <c r="Y4307" s="1011" t="s">
        <v>2593</v>
      </c>
      <c r="AA4307" s="1011" t="s">
        <v>2594</v>
      </c>
      <c r="AB4307" s="1011" t="s">
        <v>140</v>
      </c>
    </row>
    <row r="4308" spans="1:28" x14ac:dyDescent="0.25">
      <c r="A4308" s="1011">
        <v>14152664</v>
      </c>
      <c r="B4308" s="1011" t="s">
        <v>1815</v>
      </c>
      <c r="C4308" s="1011" t="s">
        <v>1326</v>
      </c>
      <c r="D4308" s="1011" t="s">
        <v>1</v>
      </c>
      <c r="E4308" s="1011" t="s">
        <v>135</v>
      </c>
      <c r="F4308" s="1011" t="s">
        <v>38</v>
      </c>
      <c r="G4308" s="1011" t="s">
        <v>38</v>
      </c>
      <c r="H4308" s="1011" t="s">
        <v>90</v>
      </c>
      <c r="I4308" s="1011" t="s">
        <v>1816</v>
      </c>
      <c r="J4308" s="1011" t="s">
        <v>1817</v>
      </c>
      <c r="K4308" s="1011" t="s">
        <v>1329</v>
      </c>
      <c r="L4308" s="1011" t="s">
        <v>47</v>
      </c>
      <c r="M4308" s="1011" t="s">
        <v>198</v>
      </c>
      <c r="N4308" s="1011">
        <v>96</v>
      </c>
      <c r="O4308" s="1011">
        <v>96</v>
      </c>
      <c r="P4308" s="1011">
        <v>2720</v>
      </c>
      <c r="Q4308" s="1011">
        <v>7846.04</v>
      </c>
      <c r="R4308" s="1011">
        <v>601.01</v>
      </c>
      <c r="S4308" s="1011">
        <v>578.85172232000002</v>
      </c>
      <c r="T4308" s="1011">
        <v>0</v>
      </c>
      <c r="U4308" s="1011">
        <v>0</v>
      </c>
      <c r="V4308" s="1011">
        <v>601.01</v>
      </c>
      <c r="W4308" s="1011" t="s">
        <v>1818</v>
      </c>
      <c r="X4308" s="1011" t="s">
        <v>1331</v>
      </c>
      <c r="Y4308" s="1011" t="s">
        <v>1819</v>
      </c>
      <c r="AA4308" s="1011" t="s">
        <v>1820</v>
      </c>
      <c r="AB4308" s="1011" t="s">
        <v>140</v>
      </c>
    </row>
    <row r="4309" spans="1:28" x14ac:dyDescent="0.25">
      <c r="A4309" s="1011">
        <v>54179593</v>
      </c>
      <c r="B4309" s="1011" t="s">
        <v>2494</v>
      </c>
      <c r="C4309" s="1011" t="s">
        <v>1326</v>
      </c>
      <c r="D4309" s="1011" t="s">
        <v>1</v>
      </c>
      <c r="E4309" s="1011" t="s">
        <v>135</v>
      </c>
      <c r="F4309" s="1011" t="s">
        <v>20</v>
      </c>
      <c r="G4309" s="1011" t="s">
        <v>20</v>
      </c>
      <c r="H4309" s="1011" t="s">
        <v>90</v>
      </c>
      <c r="I4309" s="1011" t="s">
        <v>1564</v>
      </c>
      <c r="J4309" s="1011" t="s">
        <v>1565</v>
      </c>
      <c r="K4309" s="1011" t="s">
        <v>1329</v>
      </c>
      <c r="L4309" s="1011" t="s">
        <v>47</v>
      </c>
      <c r="M4309" s="1011" t="s">
        <v>198</v>
      </c>
      <c r="N4309" s="1011">
        <v>169</v>
      </c>
      <c r="O4309" s="1011">
        <v>161</v>
      </c>
      <c r="P4309" s="1011">
        <v>6730</v>
      </c>
      <c r="Q4309" s="1011">
        <v>6667.42</v>
      </c>
      <c r="R4309" s="1011">
        <v>-247.83</v>
      </c>
      <c r="S4309" s="1011">
        <v>1031.37599851</v>
      </c>
      <c r="T4309" s="1011">
        <v>0</v>
      </c>
      <c r="U4309" s="1011">
        <v>0</v>
      </c>
      <c r="V4309" s="1011">
        <v>-247.83</v>
      </c>
      <c r="W4309" s="1011" t="s">
        <v>65</v>
      </c>
      <c r="X4309" s="1011" t="s">
        <v>1331</v>
      </c>
      <c r="Y4309" s="1011" t="s">
        <v>2495</v>
      </c>
      <c r="AA4309" s="1011" t="s">
        <v>2496</v>
      </c>
      <c r="AB4309" s="1011" t="s">
        <v>140</v>
      </c>
    </row>
    <row r="4310" spans="1:28" x14ac:dyDescent="0.25">
      <c r="A4310" s="1011">
        <v>14268007</v>
      </c>
      <c r="B4310" s="1011" t="s">
        <v>1568</v>
      </c>
      <c r="C4310" s="1011" t="s">
        <v>1326</v>
      </c>
      <c r="D4310" s="1011" t="s">
        <v>1</v>
      </c>
      <c r="E4310" s="1011" t="s">
        <v>135</v>
      </c>
      <c r="F4310" s="1011" t="s">
        <v>20</v>
      </c>
      <c r="G4310" s="1011" t="s">
        <v>20</v>
      </c>
      <c r="H4310" s="1011" t="s">
        <v>101</v>
      </c>
      <c r="I4310" s="1011" t="s">
        <v>1569</v>
      </c>
      <c r="J4310" s="1011" t="s">
        <v>1416</v>
      </c>
      <c r="K4310" s="1011" t="s">
        <v>1329</v>
      </c>
      <c r="L4310" s="1011" t="s">
        <v>47</v>
      </c>
      <c r="M4310" s="1011" t="s">
        <v>198</v>
      </c>
      <c r="N4310" s="1011">
        <v>131</v>
      </c>
      <c r="O4310" s="1011">
        <v>120</v>
      </c>
      <c r="P4310" s="1011">
        <v>5086</v>
      </c>
      <c r="Q4310" s="1011">
        <v>2731.56</v>
      </c>
      <c r="R4310" s="1011">
        <v>-149.37</v>
      </c>
      <c r="S4310" s="1011">
        <v>620.92334635999998</v>
      </c>
      <c r="T4310" s="1011">
        <v>0</v>
      </c>
      <c r="U4310" s="1011">
        <v>0</v>
      </c>
      <c r="V4310" s="1011">
        <v>-149.37</v>
      </c>
      <c r="W4310" s="1011" t="s">
        <v>1397</v>
      </c>
      <c r="X4310" s="1011" t="s">
        <v>1331</v>
      </c>
      <c r="Y4310" s="1011" t="s">
        <v>1570</v>
      </c>
      <c r="AA4310" s="1011" t="s">
        <v>1571</v>
      </c>
      <c r="AB4310" s="1011" t="s">
        <v>140</v>
      </c>
    </row>
    <row r="4311" spans="1:28" x14ac:dyDescent="0.25">
      <c r="A4311" s="1011">
        <v>4089017</v>
      </c>
      <c r="B4311" s="1011" t="s">
        <v>2056</v>
      </c>
      <c r="C4311" s="1011" t="s">
        <v>1326</v>
      </c>
      <c r="D4311" s="1011" t="s">
        <v>1</v>
      </c>
      <c r="E4311" s="1011" t="s">
        <v>135</v>
      </c>
      <c r="F4311" s="1011" t="s">
        <v>69</v>
      </c>
      <c r="G4311" s="1011" t="s">
        <v>69</v>
      </c>
      <c r="H4311" s="1011" t="s">
        <v>1394</v>
      </c>
      <c r="I4311" s="1011" t="s">
        <v>1688</v>
      </c>
      <c r="J4311" s="1011" t="s">
        <v>1416</v>
      </c>
      <c r="K4311" s="1011" t="s">
        <v>1329</v>
      </c>
      <c r="L4311" s="1011" t="s">
        <v>47</v>
      </c>
      <c r="M4311" s="1011" t="s">
        <v>198</v>
      </c>
      <c r="N4311" s="1011">
        <v>0</v>
      </c>
      <c r="O4311" s="1011">
        <v>0</v>
      </c>
      <c r="P4311" s="1011">
        <v>0</v>
      </c>
      <c r="Q4311" s="1011">
        <v>0</v>
      </c>
      <c r="R4311" s="1011">
        <v>0</v>
      </c>
      <c r="S4311" s="1011">
        <v>0</v>
      </c>
      <c r="T4311" s="1011">
        <v>0</v>
      </c>
      <c r="U4311" s="1011">
        <v>0</v>
      </c>
      <c r="V4311" s="1011">
        <v>0</v>
      </c>
      <c r="W4311" s="1011" t="s">
        <v>1397</v>
      </c>
      <c r="X4311" s="1011" t="s">
        <v>1331</v>
      </c>
      <c r="Y4311" s="1011" t="s">
        <v>2057</v>
      </c>
      <c r="AA4311" s="1011" t="s">
        <v>2058</v>
      </c>
      <c r="AB4311" s="1011" t="s">
        <v>140</v>
      </c>
    </row>
    <row r="4312" spans="1:28" x14ac:dyDescent="0.25">
      <c r="A4312" s="1011">
        <v>93758050</v>
      </c>
      <c r="B4312" s="1011" t="s">
        <v>1352</v>
      </c>
      <c r="C4312" s="1011" t="s">
        <v>1326</v>
      </c>
      <c r="D4312" s="1011" t="s">
        <v>1</v>
      </c>
      <c r="E4312" s="1011" t="s">
        <v>135</v>
      </c>
      <c r="F4312" s="1011" t="s">
        <v>14</v>
      </c>
      <c r="G4312" s="1011" t="s">
        <v>14</v>
      </c>
      <c r="H4312" s="1011" t="s">
        <v>100</v>
      </c>
      <c r="I4312" s="1011" t="s">
        <v>1353</v>
      </c>
      <c r="J4312" s="1011" t="s">
        <v>1354</v>
      </c>
      <c r="K4312" s="1011" t="s">
        <v>1329</v>
      </c>
      <c r="L4312" s="1011" t="s">
        <v>47</v>
      </c>
      <c r="M4312" s="1011" t="s">
        <v>198</v>
      </c>
      <c r="N4312" s="1011">
        <v>5</v>
      </c>
      <c r="O4312" s="1011">
        <v>2</v>
      </c>
      <c r="P4312" s="1011">
        <v>70</v>
      </c>
      <c r="Q4312" s="1011">
        <v>211.78</v>
      </c>
      <c r="R4312" s="1011">
        <v>30.65</v>
      </c>
      <c r="S4312" s="1011">
        <v>13.6467913</v>
      </c>
      <c r="T4312" s="1011">
        <v>0</v>
      </c>
      <c r="U4312" s="1011">
        <v>0</v>
      </c>
      <c r="V4312" s="1011">
        <v>30.65</v>
      </c>
      <c r="W4312" s="1011" t="s">
        <v>1355</v>
      </c>
      <c r="X4312" s="1011" t="s">
        <v>1331</v>
      </c>
      <c r="Y4312" s="1011" t="s">
        <v>1356</v>
      </c>
      <c r="AA4312" s="1011" t="s">
        <v>1357</v>
      </c>
      <c r="AB4312" s="1011" t="s">
        <v>140</v>
      </c>
    </row>
    <row r="4313" spans="1:28" x14ac:dyDescent="0.25">
      <c r="A4313" s="1011">
        <v>34241125</v>
      </c>
      <c r="B4313" s="1011" t="s">
        <v>1987</v>
      </c>
      <c r="C4313" s="1011" t="s">
        <v>1326</v>
      </c>
      <c r="D4313" s="1011" t="s">
        <v>1</v>
      </c>
      <c r="E4313" s="1011" t="s">
        <v>135</v>
      </c>
      <c r="F4313" s="1011" t="s">
        <v>38</v>
      </c>
      <c r="G4313" s="1011" t="s">
        <v>38</v>
      </c>
      <c r="H4313" s="1011" t="s">
        <v>1394</v>
      </c>
      <c r="I4313" s="1011" t="s">
        <v>1988</v>
      </c>
      <c r="J4313" s="1011" t="s">
        <v>1989</v>
      </c>
      <c r="K4313" s="1011" t="s">
        <v>1329</v>
      </c>
      <c r="L4313" s="1011" t="s">
        <v>47</v>
      </c>
      <c r="M4313" s="1011" t="s">
        <v>198</v>
      </c>
      <c r="N4313" s="1011">
        <v>0</v>
      </c>
      <c r="O4313" s="1011">
        <v>0</v>
      </c>
      <c r="P4313" s="1011">
        <v>0</v>
      </c>
      <c r="Q4313" s="1011">
        <v>0</v>
      </c>
      <c r="R4313" s="1011">
        <v>0</v>
      </c>
      <c r="S4313" s="1011">
        <v>0</v>
      </c>
      <c r="T4313" s="1011">
        <v>0</v>
      </c>
      <c r="U4313" s="1011">
        <v>0</v>
      </c>
      <c r="V4313" s="1011">
        <v>0</v>
      </c>
      <c r="W4313" s="1011" t="s">
        <v>1990</v>
      </c>
      <c r="X4313" s="1011" t="s">
        <v>1331</v>
      </c>
      <c r="Y4313" s="1011" t="s">
        <v>1991</v>
      </c>
      <c r="AA4313" s="1011" t="s">
        <v>1992</v>
      </c>
      <c r="AB4313" s="1011" t="s">
        <v>140</v>
      </c>
    </row>
    <row r="4314" spans="1:28" x14ac:dyDescent="0.25">
      <c r="A4314" s="1011">
        <v>74133471</v>
      </c>
      <c r="B4314" s="1011" t="s">
        <v>2248</v>
      </c>
      <c r="C4314" s="1011" t="s">
        <v>1326</v>
      </c>
      <c r="D4314" s="1011" t="s">
        <v>1</v>
      </c>
      <c r="E4314" s="1011" t="s">
        <v>135</v>
      </c>
      <c r="F4314" s="1011" t="s">
        <v>14</v>
      </c>
      <c r="G4314" s="1011" t="s">
        <v>14</v>
      </c>
      <c r="H4314" s="1011" t="s">
        <v>101</v>
      </c>
      <c r="I4314" s="1011" t="s">
        <v>2249</v>
      </c>
      <c r="J4314" s="1011" t="s">
        <v>2250</v>
      </c>
      <c r="K4314" s="1011" t="s">
        <v>1329</v>
      </c>
      <c r="L4314" s="1011" t="s">
        <v>47</v>
      </c>
      <c r="M4314" s="1011" t="s">
        <v>198</v>
      </c>
      <c r="N4314" s="1011">
        <v>10</v>
      </c>
      <c r="O4314" s="1011">
        <v>6</v>
      </c>
      <c r="P4314" s="1011">
        <v>296.64</v>
      </c>
      <c r="Q4314" s="1011">
        <v>461.14</v>
      </c>
      <c r="R4314" s="1011">
        <v>95.03</v>
      </c>
      <c r="S4314" s="1011">
        <v>82.489975939999994</v>
      </c>
      <c r="T4314" s="1011">
        <v>0</v>
      </c>
      <c r="U4314" s="1011">
        <v>0</v>
      </c>
      <c r="V4314" s="1011">
        <v>95.03</v>
      </c>
      <c r="W4314" s="1011" t="s">
        <v>2251</v>
      </c>
      <c r="X4314" s="1011" t="s">
        <v>1331</v>
      </c>
      <c r="Y4314" s="1011" t="s">
        <v>2252</v>
      </c>
      <c r="AA4314" s="1011" t="s">
        <v>2253</v>
      </c>
      <c r="AB4314" s="1011" t="s">
        <v>140</v>
      </c>
    </row>
    <row r="4315" spans="1:28" x14ac:dyDescent="0.25">
      <c r="A4315" s="1011">
        <v>14091128</v>
      </c>
      <c r="B4315" s="1011" t="s">
        <v>2345</v>
      </c>
      <c r="C4315" s="1011" t="s">
        <v>1326</v>
      </c>
      <c r="D4315" s="1011" t="s">
        <v>1</v>
      </c>
      <c r="E4315" s="1011" t="s">
        <v>135</v>
      </c>
      <c r="F4315" s="1011" t="s">
        <v>14</v>
      </c>
      <c r="G4315" s="1011" t="s">
        <v>14</v>
      </c>
      <c r="H4315" s="1011" t="s">
        <v>101</v>
      </c>
      <c r="I4315" s="1011" t="s">
        <v>2261</v>
      </c>
      <c r="J4315" s="1011" t="s">
        <v>1445</v>
      </c>
      <c r="K4315" s="1011" t="s">
        <v>1329</v>
      </c>
      <c r="L4315" s="1011" t="s">
        <v>47</v>
      </c>
      <c r="M4315" s="1011" t="s">
        <v>198</v>
      </c>
      <c r="N4315" s="1011">
        <v>0.66679999999999995</v>
      </c>
      <c r="O4315" s="1011">
        <v>0.66679999999999995</v>
      </c>
      <c r="P4315" s="1011">
        <v>18</v>
      </c>
      <c r="Q4315" s="1011">
        <v>65.17</v>
      </c>
      <c r="R4315" s="1011">
        <v>19.09</v>
      </c>
      <c r="S4315" s="1011">
        <v>17.842707059999999</v>
      </c>
      <c r="T4315" s="1011">
        <v>0</v>
      </c>
      <c r="U4315" s="1011">
        <v>0</v>
      </c>
      <c r="V4315" s="1011">
        <v>19.09</v>
      </c>
      <c r="W4315" s="1011" t="s">
        <v>1446</v>
      </c>
      <c r="X4315" s="1011" t="s">
        <v>1331</v>
      </c>
      <c r="Y4315" s="1011" t="s">
        <v>2346</v>
      </c>
      <c r="AA4315" s="1011" t="s">
        <v>2347</v>
      </c>
      <c r="AB4315" s="1011" t="s">
        <v>140</v>
      </c>
    </row>
    <row r="4316" spans="1:28" x14ac:dyDescent="0.25">
      <c r="A4316" s="1011">
        <v>13958731</v>
      </c>
      <c r="B4316" s="1011" t="s">
        <v>1548</v>
      </c>
      <c r="C4316" s="1011" t="s">
        <v>1326</v>
      </c>
      <c r="D4316" s="1011" t="s">
        <v>1</v>
      </c>
      <c r="E4316" s="1011" t="s">
        <v>135</v>
      </c>
      <c r="F4316" s="1011" t="s">
        <v>11</v>
      </c>
      <c r="G4316" s="1011" t="s">
        <v>11</v>
      </c>
      <c r="H4316" s="1011" t="s">
        <v>529</v>
      </c>
      <c r="I4316" s="1011" t="s">
        <v>1549</v>
      </c>
      <c r="J4316" s="1011" t="s">
        <v>1550</v>
      </c>
      <c r="K4316" s="1011" t="s">
        <v>1329</v>
      </c>
      <c r="L4316" s="1011" t="s">
        <v>47</v>
      </c>
      <c r="M4316" s="1011" t="s">
        <v>198</v>
      </c>
      <c r="N4316" s="1011">
        <v>9</v>
      </c>
      <c r="O4316" s="1011">
        <v>0</v>
      </c>
      <c r="P4316" s="1011">
        <v>625.1</v>
      </c>
      <c r="Q4316" s="1011">
        <v>2892.51</v>
      </c>
      <c r="R4316" s="1011">
        <v>302.22000000000003</v>
      </c>
      <c r="S4316" s="1011">
        <v>76.196940190000007</v>
      </c>
      <c r="T4316" s="1011">
        <v>0</v>
      </c>
      <c r="U4316" s="1011">
        <v>0</v>
      </c>
      <c r="V4316" s="1011">
        <v>302.22000000000003</v>
      </c>
      <c r="W4316" s="1011" t="s">
        <v>1361</v>
      </c>
      <c r="X4316" s="1011" t="s">
        <v>1331</v>
      </c>
      <c r="Y4316" s="1011" t="s">
        <v>1551</v>
      </c>
      <c r="AA4316" s="1011" t="s">
        <v>1552</v>
      </c>
      <c r="AB4316" s="1011" t="s">
        <v>140</v>
      </c>
    </row>
    <row r="4317" spans="1:28" x14ac:dyDescent="0.25">
      <c r="A4317" s="1011">
        <v>23756737</v>
      </c>
      <c r="B4317" s="1011" t="s">
        <v>2168</v>
      </c>
      <c r="C4317" s="1011" t="s">
        <v>1326</v>
      </c>
      <c r="D4317" s="1011" t="s">
        <v>1</v>
      </c>
      <c r="E4317" s="1011" t="s">
        <v>135</v>
      </c>
      <c r="F4317" s="1011" t="s">
        <v>4</v>
      </c>
      <c r="G4317" s="1011" t="s">
        <v>4</v>
      </c>
      <c r="H4317" s="1011" t="s">
        <v>89</v>
      </c>
      <c r="I4317" s="1011" t="s">
        <v>1656</v>
      </c>
      <c r="J4317" s="1011" t="s">
        <v>1657</v>
      </c>
      <c r="K4317" s="1011" t="s">
        <v>1329</v>
      </c>
      <c r="L4317" s="1011" t="s">
        <v>47</v>
      </c>
      <c r="M4317" s="1011" t="s">
        <v>198</v>
      </c>
      <c r="N4317" s="1011">
        <v>10</v>
      </c>
      <c r="O4317" s="1011">
        <v>1</v>
      </c>
      <c r="P4317" s="1011">
        <v>118</v>
      </c>
      <c r="Q4317" s="1011">
        <v>303.58999999999997</v>
      </c>
      <c r="R4317" s="1011">
        <v>30.02</v>
      </c>
      <c r="S4317" s="1011">
        <v>29.712602230000002</v>
      </c>
      <c r="T4317" s="1011">
        <v>0</v>
      </c>
      <c r="U4317" s="1011">
        <v>0</v>
      </c>
      <c r="V4317" s="1011">
        <v>30.02</v>
      </c>
      <c r="W4317" s="1011" t="s">
        <v>1658</v>
      </c>
      <c r="X4317" s="1011" t="s">
        <v>1331</v>
      </c>
      <c r="Y4317" s="1011" t="s">
        <v>2169</v>
      </c>
      <c r="AA4317" s="1011" t="s">
        <v>2170</v>
      </c>
      <c r="AB4317" s="1011" t="s">
        <v>140</v>
      </c>
    </row>
    <row r="4318" spans="1:28" x14ac:dyDescent="0.25">
      <c r="A4318" s="1011">
        <v>34138347</v>
      </c>
      <c r="B4318" s="1011" t="s">
        <v>2038</v>
      </c>
      <c r="C4318" s="1011" t="s">
        <v>1326</v>
      </c>
      <c r="D4318" s="1011" t="s">
        <v>1</v>
      </c>
      <c r="E4318" s="1011" t="s">
        <v>135</v>
      </c>
      <c r="F4318" s="1011" t="s">
        <v>9</v>
      </c>
      <c r="G4318" s="1011" t="s">
        <v>9</v>
      </c>
      <c r="H4318" s="1011" t="s">
        <v>86</v>
      </c>
      <c r="I4318" s="1011" t="s">
        <v>2039</v>
      </c>
      <c r="J4318" s="1011" t="s">
        <v>1528</v>
      </c>
      <c r="K4318" s="1011" t="s">
        <v>1329</v>
      </c>
      <c r="L4318" s="1011" t="s">
        <v>47</v>
      </c>
      <c r="M4318" s="1011" t="s">
        <v>198</v>
      </c>
      <c r="N4318" s="1011">
        <v>24</v>
      </c>
      <c r="O4318" s="1011">
        <v>17</v>
      </c>
      <c r="P4318" s="1011">
        <v>240</v>
      </c>
      <c r="Q4318" s="1011">
        <v>872.21</v>
      </c>
      <c r="R4318" s="1011">
        <v>50.11</v>
      </c>
      <c r="S4318" s="1011">
        <v>53.905491849999997</v>
      </c>
      <c r="T4318" s="1011">
        <v>0</v>
      </c>
      <c r="U4318" s="1011">
        <v>0</v>
      </c>
      <c r="V4318" s="1011">
        <v>50.11</v>
      </c>
      <c r="W4318" s="1011" t="s">
        <v>1529</v>
      </c>
      <c r="X4318" s="1011" t="s">
        <v>1331</v>
      </c>
      <c r="Y4318" s="1011" t="s">
        <v>2040</v>
      </c>
      <c r="AA4318" s="1011" t="s">
        <v>2041</v>
      </c>
      <c r="AB4318" s="1011" t="s">
        <v>140</v>
      </c>
    </row>
    <row r="4319" spans="1:28" x14ac:dyDescent="0.25">
      <c r="A4319" s="1011">
        <v>3757507</v>
      </c>
      <c r="B4319" s="1011" t="s">
        <v>1902</v>
      </c>
      <c r="C4319" s="1011" t="s">
        <v>1326</v>
      </c>
      <c r="D4319" s="1011" t="s">
        <v>1</v>
      </c>
      <c r="E4319" s="1011" t="s">
        <v>135</v>
      </c>
      <c r="F4319" s="1011" t="s">
        <v>14</v>
      </c>
      <c r="G4319" s="1011" t="s">
        <v>14</v>
      </c>
      <c r="H4319" s="1011" t="s">
        <v>88</v>
      </c>
      <c r="I4319" s="1011" t="s">
        <v>1903</v>
      </c>
      <c r="J4319" s="1011" t="s">
        <v>1904</v>
      </c>
      <c r="K4319" s="1011" t="s">
        <v>1329</v>
      </c>
      <c r="L4319" s="1011" t="s">
        <v>47</v>
      </c>
      <c r="M4319" s="1011" t="s">
        <v>198</v>
      </c>
      <c r="N4319" s="1011">
        <v>109</v>
      </c>
      <c r="O4319" s="1011">
        <v>47</v>
      </c>
      <c r="P4319" s="1011">
        <v>1189</v>
      </c>
      <c r="Q4319" s="1011">
        <v>8401.5400000000009</v>
      </c>
      <c r="R4319" s="1011">
        <v>1960.19</v>
      </c>
      <c r="S4319" s="1011">
        <v>868.62106038000002</v>
      </c>
      <c r="T4319" s="1011">
        <v>0</v>
      </c>
      <c r="U4319" s="1011">
        <v>0</v>
      </c>
      <c r="V4319" s="1011">
        <v>1960.19</v>
      </c>
      <c r="W4319" s="1011" t="s">
        <v>1905</v>
      </c>
      <c r="X4319" s="1011" t="s">
        <v>1331</v>
      </c>
      <c r="Y4319" s="1011" t="s">
        <v>1906</v>
      </c>
      <c r="AA4319" s="1011" t="s">
        <v>1907</v>
      </c>
      <c r="AB4319" s="1011" t="s">
        <v>140</v>
      </c>
    </row>
    <row r="4320" spans="1:28" x14ac:dyDescent="0.25">
      <c r="A4320" s="1011">
        <v>3757507</v>
      </c>
      <c r="B4320" s="1011" t="s">
        <v>1902</v>
      </c>
      <c r="C4320" s="1011" t="s">
        <v>1326</v>
      </c>
      <c r="D4320" s="1011" t="s">
        <v>1</v>
      </c>
      <c r="E4320" s="1011" t="s">
        <v>135</v>
      </c>
      <c r="F4320" s="1011" t="s">
        <v>14</v>
      </c>
      <c r="G4320" s="1011" t="s">
        <v>14</v>
      </c>
      <c r="H4320" s="1011" t="s">
        <v>104</v>
      </c>
      <c r="I4320" s="1011" t="s">
        <v>1903</v>
      </c>
      <c r="J4320" s="1011" t="s">
        <v>1904</v>
      </c>
      <c r="K4320" s="1011" t="s">
        <v>1329</v>
      </c>
      <c r="L4320" s="1011" t="s">
        <v>47</v>
      </c>
      <c r="M4320" s="1011" t="s">
        <v>198</v>
      </c>
      <c r="N4320" s="1011">
        <v>33</v>
      </c>
      <c r="O4320" s="1011">
        <v>15</v>
      </c>
      <c r="P4320" s="1011">
        <v>296</v>
      </c>
      <c r="Q4320" s="1011">
        <v>1801.6</v>
      </c>
      <c r="R4320" s="1011">
        <v>498.28</v>
      </c>
      <c r="S4320" s="1011">
        <v>118.1581245</v>
      </c>
      <c r="T4320" s="1011">
        <v>0</v>
      </c>
      <c r="U4320" s="1011">
        <v>0</v>
      </c>
      <c r="V4320" s="1011">
        <v>498.28</v>
      </c>
      <c r="W4320" s="1011" t="s">
        <v>1905</v>
      </c>
      <c r="X4320" s="1011" t="s">
        <v>1331</v>
      </c>
      <c r="Y4320" s="1011" t="s">
        <v>1906</v>
      </c>
      <c r="AA4320" s="1011" t="s">
        <v>1907</v>
      </c>
      <c r="AB4320" s="1011" t="s">
        <v>140</v>
      </c>
    </row>
    <row r="4321" spans="1:28" x14ac:dyDescent="0.25">
      <c r="A4321" s="1011">
        <v>44256188</v>
      </c>
      <c r="B4321" s="1011" t="s">
        <v>2360</v>
      </c>
      <c r="C4321" s="1011" t="s">
        <v>1326</v>
      </c>
      <c r="D4321" s="1011" t="s">
        <v>1</v>
      </c>
      <c r="E4321" s="1011" t="s">
        <v>135</v>
      </c>
      <c r="F4321" s="1011" t="s">
        <v>11</v>
      </c>
      <c r="G4321" s="1011" t="s">
        <v>11</v>
      </c>
      <c r="H4321" s="1011" t="s">
        <v>530</v>
      </c>
      <c r="I4321" s="1011" t="s">
        <v>2361</v>
      </c>
      <c r="J4321" s="1011" t="s">
        <v>1574</v>
      </c>
      <c r="K4321" s="1011" t="s">
        <v>1329</v>
      </c>
      <c r="L4321" s="1011" t="s">
        <v>47</v>
      </c>
      <c r="M4321" s="1011" t="s">
        <v>198</v>
      </c>
      <c r="N4321" s="1011">
        <v>31</v>
      </c>
      <c r="O4321" s="1011">
        <v>31</v>
      </c>
      <c r="P4321" s="1011">
        <v>2480.37</v>
      </c>
      <c r="Q4321" s="1011">
        <v>5458.53</v>
      </c>
      <c r="R4321" s="1011">
        <v>499.17</v>
      </c>
      <c r="S4321" s="1011">
        <v>720.10742342000003</v>
      </c>
      <c r="T4321" s="1011">
        <v>0</v>
      </c>
      <c r="U4321" s="1011">
        <v>0</v>
      </c>
      <c r="V4321" s="1011">
        <v>499.17</v>
      </c>
      <c r="W4321" s="1011" t="s">
        <v>1575</v>
      </c>
      <c r="X4321" s="1011" t="s">
        <v>1331</v>
      </c>
      <c r="Y4321" s="1011" t="s">
        <v>2362</v>
      </c>
      <c r="AA4321" s="1011" t="s">
        <v>1921</v>
      </c>
      <c r="AB4321" s="1011" t="s">
        <v>140</v>
      </c>
    </row>
    <row r="4322" spans="1:28" x14ac:dyDescent="0.25">
      <c r="A4322" s="1011">
        <v>94142809</v>
      </c>
      <c r="B4322" s="1011" t="s">
        <v>1912</v>
      </c>
      <c r="C4322" s="1011" t="s">
        <v>1326</v>
      </c>
      <c r="D4322" s="1011" t="s">
        <v>1</v>
      </c>
      <c r="E4322" s="1011" t="s">
        <v>135</v>
      </c>
      <c r="F4322" s="1011" t="s">
        <v>48</v>
      </c>
      <c r="G4322" s="1011" t="s">
        <v>48</v>
      </c>
      <c r="H4322" s="1011" t="s">
        <v>101</v>
      </c>
      <c r="I4322" s="1011" t="s">
        <v>1913</v>
      </c>
      <c r="J4322" s="1011" t="s">
        <v>1914</v>
      </c>
      <c r="K4322" s="1011" t="s">
        <v>1329</v>
      </c>
      <c r="L4322" s="1011" t="s">
        <v>47</v>
      </c>
      <c r="M4322" s="1011" t="s">
        <v>198</v>
      </c>
      <c r="N4322" s="1011">
        <v>6.0831</v>
      </c>
      <c r="O4322" s="1011">
        <v>6.0831</v>
      </c>
      <c r="P4322" s="1011">
        <v>203.5</v>
      </c>
      <c r="Q4322" s="1011">
        <v>363.18</v>
      </c>
      <c r="R4322" s="1011">
        <v>78.290000000000006</v>
      </c>
      <c r="S4322" s="1011">
        <v>90.832766000000007</v>
      </c>
      <c r="T4322" s="1011">
        <v>0</v>
      </c>
      <c r="U4322" s="1011">
        <v>0</v>
      </c>
      <c r="V4322" s="1011">
        <v>78.290000000000006</v>
      </c>
      <c r="W4322" s="1011" t="s">
        <v>1915</v>
      </c>
      <c r="X4322" s="1011" t="s">
        <v>1331</v>
      </c>
      <c r="Y4322" s="1011" t="s">
        <v>1916</v>
      </c>
      <c r="AA4322" s="1011" t="s">
        <v>1917</v>
      </c>
      <c r="AB4322" s="1011" t="s">
        <v>140</v>
      </c>
    </row>
    <row r="4323" spans="1:28" x14ac:dyDescent="0.25">
      <c r="A4323" s="1011">
        <v>14077846</v>
      </c>
      <c r="B4323" s="1011" t="s">
        <v>2078</v>
      </c>
      <c r="C4323" s="1011" t="s">
        <v>1326</v>
      </c>
      <c r="D4323" s="1011" t="s">
        <v>1</v>
      </c>
      <c r="E4323" s="1011" t="s">
        <v>135</v>
      </c>
      <c r="F4323" s="1011" t="s">
        <v>9</v>
      </c>
      <c r="G4323" s="1011" t="s">
        <v>9</v>
      </c>
      <c r="H4323" s="1011" t="s">
        <v>105</v>
      </c>
      <c r="I4323" s="1011" t="s">
        <v>2079</v>
      </c>
      <c r="J4323" s="1011" t="s">
        <v>1463</v>
      </c>
      <c r="K4323" s="1011" t="s">
        <v>1329</v>
      </c>
      <c r="L4323" s="1011" t="s">
        <v>47</v>
      </c>
      <c r="M4323" s="1011" t="s">
        <v>198</v>
      </c>
      <c r="N4323" s="1011">
        <v>3</v>
      </c>
      <c r="O4323" s="1011">
        <v>2</v>
      </c>
      <c r="P4323" s="1011">
        <v>29.12</v>
      </c>
      <c r="Q4323" s="1011">
        <v>192.97</v>
      </c>
      <c r="R4323" s="1011">
        <v>41.35</v>
      </c>
      <c r="S4323" s="1011">
        <v>41.520057899999998</v>
      </c>
      <c r="T4323" s="1011">
        <v>0</v>
      </c>
      <c r="U4323" s="1011">
        <v>0</v>
      </c>
      <c r="V4323" s="1011">
        <v>41.35</v>
      </c>
      <c r="W4323" s="1011" t="s">
        <v>1464</v>
      </c>
      <c r="X4323" s="1011" t="s">
        <v>1331</v>
      </c>
      <c r="Y4323" s="1011" t="s">
        <v>2080</v>
      </c>
      <c r="AA4323" s="1011" t="s">
        <v>2081</v>
      </c>
      <c r="AB4323" s="1011" t="s">
        <v>140</v>
      </c>
    </row>
    <row r="4324" spans="1:28" x14ac:dyDescent="0.25">
      <c r="A4324" s="1011">
        <v>43758200</v>
      </c>
      <c r="B4324" s="1011" t="s">
        <v>1718</v>
      </c>
      <c r="C4324" s="1011" t="s">
        <v>1326</v>
      </c>
      <c r="D4324" s="1011" t="s">
        <v>1</v>
      </c>
      <c r="E4324" s="1011" t="s">
        <v>135</v>
      </c>
      <c r="F4324" s="1011" t="s">
        <v>20</v>
      </c>
      <c r="G4324" s="1011" t="s">
        <v>20</v>
      </c>
      <c r="H4324" s="1011" t="s">
        <v>92</v>
      </c>
      <c r="I4324" s="1011" t="s">
        <v>1719</v>
      </c>
      <c r="J4324" s="1011" t="s">
        <v>1528</v>
      </c>
      <c r="K4324" s="1011" t="s">
        <v>1329</v>
      </c>
      <c r="L4324" s="1011" t="s">
        <v>47</v>
      </c>
      <c r="M4324" s="1011" t="s">
        <v>198</v>
      </c>
      <c r="N4324" s="1011">
        <v>2</v>
      </c>
      <c r="O4324" s="1011">
        <v>2</v>
      </c>
      <c r="P4324" s="1011">
        <v>70</v>
      </c>
      <c r="Q4324" s="1011">
        <v>37.14</v>
      </c>
      <c r="R4324" s="1011">
        <v>-1.28</v>
      </c>
      <c r="S4324" s="1011">
        <v>6.8032148399999999</v>
      </c>
      <c r="T4324" s="1011">
        <v>0</v>
      </c>
      <c r="U4324" s="1011">
        <v>0</v>
      </c>
      <c r="V4324" s="1011">
        <v>-1.28</v>
      </c>
      <c r="W4324" s="1011" t="s">
        <v>1529</v>
      </c>
      <c r="X4324" s="1011" t="s">
        <v>1331</v>
      </c>
      <c r="Y4324" s="1011" t="s">
        <v>1720</v>
      </c>
      <c r="AA4324" s="1011" t="s">
        <v>1721</v>
      </c>
      <c r="AB4324" s="1011" t="s">
        <v>140</v>
      </c>
    </row>
    <row r="4325" spans="1:28" x14ac:dyDescent="0.25">
      <c r="A4325" s="1011">
        <v>43941970</v>
      </c>
      <c r="B4325" s="1011" t="s">
        <v>1789</v>
      </c>
      <c r="C4325" s="1011" t="s">
        <v>1326</v>
      </c>
      <c r="D4325" s="1011" t="s">
        <v>1</v>
      </c>
      <c r="E4325" s="1011" t="s">
        <v>135</v>
      </c>
      <c r="F4325" s="1011" t="s">
        <v>38</v>
      </c>
      <c r="G4325" s="1011" t="s">
        <v>38</v>
      </c>
      <c r="H4325" s="1011" t="s">
        <v>95</v>
      </c>
      <c r="I4325" s="1011" t="s">
        <v>1579</v>
      </c>
      <c r="J4325" s="1011" t="s">
        <v>1396</v>
      </c>
      <c r="K4325" s="1011" t="s">
        <v>1329</v>
      </c>
      <c r="L4325" s="1011" t="s">
        <v>47</v>
      </c>
      <c r="M4325" s="1011" t="s">
        <v>198</v>
      </c>
      <c r="N4325" s="1011">
        <v>23</v>
      </c>
      <c r="O4325" s="1011">
        <v>18</v>
      </c>
      <c r="P4325" s="1011">
        <v>184.55</v>
      </c>
      <c r="Q4325" s="1011">
        <v>776.13</v>
      </c>
      <c r="R4325" s="1011">
        <v>35</v>
      </c>
      <c r="S4325" s="1011">
        <v>198.00215725000001</v>
      </c>
      <c r="T4325" s="1011">
        <v>0</v>
      </c>
      <c r="U4325" s="1011">
        <v>0</v>
      </c>
      <c r="V4325" s="1011">
        <v>35</v>
      </c>
      <c r="W4325" s="1011" t="s">
        <v>1397</v>
      </c>
      <c r="X4325" s="1011" t="s">
        <v>1331</v>
      </c>
      <c r="Y4325" s="1011" t="s">
        <v>1790</v>
      </c>
      <c r="AA4325" s="1011" t="s">
        <v>1791</v>
      </c>
      <c r="AB4325" s="1011" t="s">
        <v>140</v>
      </c>
    </row>
    <row r="4326" spans="1:28" x14ac:dyDescent="0.25">
      <c r="A4326" s="1011">
        <v>43990860</v>
      </c>
      <c r="B4326" s="1011" t="s">
        <v>2399</v>
      </c>
      <c r="C4326" s="1011" t="s">
        <v>1326</v>
      </c>
      <c r="D4326" s="1011" t="s">
        <v>1</v>
      </c>
      <c r="E4326" s="1011" t="s">
        <v>135</v>
      </c>
      <c r="F4326" s="1011" t="s">
        <v>20</v>
      </c>
      <c r="G4326" s="1011" t="s">
        <v>20</v>
      </c>
      <c r="H4326" s="1011" t="s">
        <v>89</v>
      </c>
      <c r="I4326" s="1011" t="s">
        <v>2113</v>
      </c>
      <c r="J4326" s="1011" t="s">
        <v>2114</v>
      </c>
      <c r="K4326" s="1011" t="s">
        <v>1329</v>
      </c>
      <c r="L4326" s="1011" t="s">
        <v>47</v>
      </c>
      <c r="M4326" s="1011" t="s">
        <v>198</v>
      </c>
      <c r="N4326" s="1011">
        <v>6</v>
      </c>
      <c r="O4326" s="1011">
        <v>0</v>
      </c>
      <c r="P4326" s="1011">
        <v>60</v>
      </c>
      <c r="Q4326" s="1011">
        <v>235.29</v>
      </c>
      <c r="R4326" s="1011">
        <v>30.79</v>
      </c>
      <c r="S4326" s="1011">
        <v>6.57178475</v>
      </c>
      <c r="T4326" s="1011">
        <v>0</v>
      </c>
      <c r="U4326" s="1011">
        <v>0</v>
      </c>
      <c r="V4326" s="1011">
        <v>30.79</v>
      </c>
      <c r="W4326" s="1011" t="s">
        <v>2115</v>
      </c>
      <c r="X4326" s="1011" t="s">
        <v>1331</v>
      </c>
      <c r="Y4326" s="1011" t="s">
        <v>2400</v>
      </c>
      <c r="AA4326" s="1011" t="s">
        <v>2401</v>
      </c>
      <c r="AB4326" s="1011" t="s">
        <v>140</v>
      </c>
    </row>
    <row r="4327" spans="1:28" x14ac:dyDescent="0.25">
      <c r="A4327" s="1011">
        <v>44246809</v>
      </c>
      <c r="B4327" s="1011" t="s">
        <v>1918</v>
      </c>
      <c r="C4327" s="1011" t="s">
        <v>1326</v>
      </c>
      <c r="D4327" s="1011" t="s">
        <v>1</v>
      </c>
      <c r="E4327" s="1011" t="s">
        <v>135</v>
      </c>
      <c r="F4327" s="1011" t="s">
        <v>11</v>
      </c>
      <c r="G4327" s="1011" t="s">
        <v>11</v>
      </c>
      <c r="H4327" s="1011" t="s">
        <v>101</v>
      </c>
      <c r="I4327" s="1011" t="s">
        <v>1919</v>
      </c>
      <c r="J4327" s="1011" t="s">
        <v>1868</v>
      </c>
      <c r="K4327" s="1011" t="s">
        <v>1329</v>
      </c>
      <c r="L4327" s="1011" t="s">
        <v>47</v>
      </c>
      <c r="M4327" s="1011" t="s">
        <v>198</v>
      </c>
      <c r="N4327" s="1011">
        <v>51.5</v>
      </c>
      <c r="O4327" s="1011">
        <v>48.5</v>
      </c>
      <c r="P4327" s="1011">
        <v>1948.84</v>
      </c>
      <c r="Q4327" s="1011">
        <v>1765.87</v>
      </c>
      <c r="R4327" s="1011">
        <v>138.55000000000001</v>
      </c>
      <c r="S4327" s="1011">
        <v>312.22606315000002</v>
      </c>
      <c r="T4327" s="1011">
        <v>0</v>
      </c>
      <c r="U4327" s="1011">
        <v>29.04</v>
      </c>
      <c r="V4327" s="1011">
        <v>167.59</v>
      </c>
      <c r="W4327" s="1011" t="s">
        <v>1869</v>
      </c>
      <c r="X4327" s="1011" t="s">
        <v>1331</v>
      </c>
      <c r="Y4327" s="1011" t="s">
        <v>1920</v>
      </c>
      <c r="AA4327" s="1011" t="s">
        <v>1921</v>
      </c>
      <c r="AB4327" s="1011" t="s">
        <v>140</v>
      </c>
    </row>
    <row r="4328" spans="1:28" x14ac:dyDescent="0.25">
      <c r="A4328" s="1011">
        <v>54253646</v>
      </c>
      <c r="B4328" s="1011" t="s">
        <v>1745</v>
      </c>
      <c r="C4328" s="1011" t="s">
        <v>1326</v>
      </c>
      <c r="D4328" s="1011" t="s">
        <v>1</v>
      </c>
      <c r="E4328" s="1011" t="s">
        <v>135</v>
      </c>
      <c r="F4328" s="1011" t="s">
        <v>6</v>
      </c>
      <c r="G4328" s="1011" t="s">
        <v>6</v>
      </c>
      <c r="H4328" s="1011" t="s">
        <v>96</v>
      </c>
      <c r="I4328" s="1011" t="s">
        <v>1746</v>
      </c>
      <c r="J4328" s="1011" t="s">
        <v>1405</v>
      </c>
      <c r="K4328" s="1011" t="s">
        <v>1329</v>
      </c>
      <c r="L4328" s="1011" t="s">
        <v>47</v>
      </c>
      <c r="M4328" s="1011" t="s">
        <v>198</v>
      </c>
      <c r="N4328" s="1011">
        <v>10</v>
      </c>
      <c r="O4328" s="1011">
        <v>10</v>
      </c>
      <c r="P4328" s="1011">
        <v>13.25</v>
      </c>
      <c r="Q4328" s="1011">
        <v>111.9</v>
      </c>
      <c r="R4328" s="1011">
        <v>42.44</v>
      </c>
      <c r="S4328" s="1011">
        <v>6.65</v>
      </c>
      <c r="T4328" s="1011">
        <v>0</v>
      </c>
      <c r="U4328" s="1011">
        <v>0</v>
      </c>
      <c r="V4328" s="1011">
        <v>42.44</v>
      </c>
      <c r="W4328" s="1011" t="s">
        <v>1406</v>
      </c>
      <c r="X4328" s="1011" t="s">
        <v>1331</v>
      </c>
      <c r="Y4328" s="1011" t="s">
        <v>1747</v>
      </c>
      <c r="Z4328" s="1011" t="s">
        <v>1748</v>
      </c>
      <c r="AA4328" s="1011" t="s">
        <v>1749</v>
      </c>
      <c r="AB4328" s="1011" t="s">
        <v>140</v>
      </c>
    </row>
    <row r="4329" spans="1:28" x14ac:dyDescent="0.25">
      <c r="A4329" s="1011">
        <v>63997555</v>
      </c>
      <c r="B4329" s="1011" t="s">
        <v>1633</v>
      </c>
      <c r="C4329" s="1011" t="s">
        <v>1326</v>
      </c>
      <c r="D4329" s="1011" t="s">
        <v>1</v>
      </c>
      <c r="E4329" s="1011" t="s">
        <v>135</v>
      </c>
      <c r="F4329" s="1011" t="s">
        <v>20</v>
      </c>
      <c r="G4329" s="1011" t="s">
        <v>20</v>
      </c>
      <c r="H4329" s="1011" t="s">
        <v>91</v>
      </c>
      <c r="I4329" s="1011" t="s">
        <v>1503</v>
      </c>
      <c r="J4329" s="1011" t="s">
        <v>1504</v>
      </c>
      <c r="K4329" s="1011" t="s">
        <v>1329</v>
      </c>
      <c r="L4329" s="1011" t="s">
        <v>47</v>
      </c>
      <c r="M4329" s="1011" t="s">
        <v>198</v>
      </c>
      <c r="N4329" s="1011">
        <v>1</v>
      </c>
      <c r="O4329" s="1011">
        <v>1</v>
      </c>
      <c r="P4329" s="1011">
        <v>15</v>
      </c>
      <c r="Q4329" s="1011">
        <v>44.94</v>
      </c>
      <c r="R4329" s="1011">
        <v>5.34</v>
      </c>
      <c r="S4329" s="1011">
        <v>10.49508644</v>
      </c>
      <c r="T4329" s="1011">
        <v>0</v>
      </c>
      <c r="U4329" s="1011">
        <v>0</v>
      </c>
      <c r="V4329" s="1011">
        <v>5.34</v>
      </c>
      <c r="W4329" s="1011" t="s">
        <v>1505</v>
      </c>
      <c r="X4329" s="1011" t="s">
        <v>1331</v>
      </c>
      <c r="Y4329" s="1011" t="s">
        <v>1634</v>
      </c>
      <c r="AA4329" s="1011" t="s">
        <v>1635</v>
      </c>
      <c r="AB4329" s="1011" t="s">
        <v>140</v>
      </c>
    </row>
    <row r="4330" spans="1:28" x14ac:dyDescent="0.25">
      <c r="A4330" s="1011">
        <v>44143477</v>
      </c>
      <c r="B4330" s="1011" t="s">
        <v>1845</v>
      </c>
      <c r="C4330" s="1011" t="s">
        <v>1326</v>
      </c>
      <c r="D4330" s="1011" t="s">
        <v>1</v>
      </c>
      <c r="E4330" s="1011" t="s">
        <v>135</v>
      </c>
      <c r="F4330" s="1011" t="s">
        <v>14</v>
      </c>
      <c r="G4330" s="1011" t="s">
        <v>14</v>
      </c>
      <c r="H4330" s="1011" t="s">
        <v>90</v>
      </c>
      <c r="I4330" s="1011" t="s">
        <v>1410</v>
      </c>
      <c r="J4330" s="1011" t="s">
        <v>1411</v>
      </c>
      <c r="K4330" s="1011" t="s">
        <v>1329</v>
      </c>
      <c r="L4330" s="1011" t="s">
        <v>47</v>
      </c>
      <c r="M4330" s="1011" t="s">
        <v>198</v>
      </c>
      <c r="N4330" s="1011">
        <v>622</v>
      </c>
      <c r="O4330" s="1011">
        <v>619</v>
      </c>
      <c r="P4330" s="1011">
        <v>10804.04</v>
      </c>
      <c r="Q4330" s="1011">
        <v>31599.54</v>
      </c>
      <c r="R4330" s="1011">
        <v>1382.35</v>
      </c>
      <c r="S4330" s="1011">
        <v>3218.8030382699999</v>
      </c>
      <c r="T4330" s="1011">
        <v>0</v>
      </c>
      <c r="U4330" s="1011">
        <v>0</v>
      </c>
      <c r="V4330" s="1011">
        <v>1382.35</v>
      </c>
      <c r="W4330" s="1011" t="s">
        <v>80</v>
      </c>
      <c r="X4330" s="1011" t="s">
        <v>1331</v>
      </c>
      <c r="Y4330" s="1011" t="s">
        <v>1846</v>
      </c>
      <c r="AA4330" s="1011" t="s">
        <v>1847</v>
      </c>
      <c r="AB4330" s="1011" t="s">
        <v>140</v>
      </c>
    </row>
    <row r="4331" spans="1:28" x14ac:dyDescent="0.25">
      <c r="A4331" s="1011">
        <v>4013058</v>
      </c>
      <c r="B4331" s="1011" t="s">
        <v>2184</v>
      </c>
      <c r="C4331" s="1011" t="s">
        <v>1326</v>
      </c>
      <c r="D4331" s="1011" t="s">
        <v>1</v>
      </c>
      <c r="E4331" s="1011" t="s">
        <v>135</v>
      </c>
      <c r="F4331" s="1011" t="s">
        <v>48</v>
      </c>
      <c r="G4331" s="1011" t="s">
        <v>48</v>
      </c>
      <c r="H4331" s="1011" t="s">
        <v>98</v>
      </c>
      <c r="I4331" s="1011" t="s">
        <v>1595</v>
      </c>
      <c r="J4331" s="1011" t="s">
        <v>1596</v>
      </c>
      <c r="K4331" s="1011" t="s">
        <v>1329</v>
      </c>
      <c r="L4331" s="1011" t="s">
        <v>47</v>
      </c>
      <c r="M4331" s="1011" t="s">
        <v>198</v>
      </c>
      <c r="N4331" s="1011">
        <v>12</v>
      </c>
      <c r="O4331" s="1011">
        <v>12</v>
      </c>
      <c r="P4331" s="1011">
        <v>140.88</v>
      </c>
      <c r="Q4331" s="1011">
        <v>398.61</v>
      </c>
      <c r="R4331" s="1011">
        <v>29.95</v>
      </c>
      <c r="S4331" s="1011">
        <v>106.32110416</v>
      </c>
      <c r="T4331" s="1011">
        <v>0</v>
      </c>
      <c r="U4331" s="1011">
        <v>0</v>
      </c>
      <c r="V4331" s="1011">
        <v>29.95</v>
      </c>
      <c r="W4331" s="1011" t="s">
        <v>1597</v>
      </c>
      <c r="X4331" s="1011" t="s">
        <v>1331</v>
      </c>
      <c r="Y4331" s="1011" t="s">
        <v>2185</v>
      </c>
      <c r="AA4331" s="1011" t="s">
        <v>2186</v>
      </c>
      <c r="AB4331" s="1011" t="s">
        <v>140</v>
      </c>
    </row>
    <row r="4332" spans="1:28" x14ac:dyDescent="0.25">
      <c r="A4332" s="1011">
        <v>84165521</v>
      </c>
      <c r="B4332" s="1011" t="s">
        <v>1958</v>
      </c>
      <c r="C4332" s="1011" t="s">
        <v>1326</v>
      </c>
      <c r="D4332" s="1011" t="s">
        <v>1</v>
      </c>
      <c r="E4332" s="1011" t="s">
        <v>135</v>
      </c>
      <c r="F4332" s="1011" t="s">
        <v>20</v>
      </c>
      <c r="G4332" s="1011" t="s">
        <v>20</v>
      </c>
      <c r="H4332" s="1011" t="s">
        <v>98</v>
      </c>
      <c r="I4332" s="1011" t="s">
        <v>1327</v>
      </c>
      <c r="J4332" s="1011" t="s">
        <v>1328</v>
      </c>
      <c r="K4332" s="1011" t="s">
        <v>1329</v>
      </c>
      <c r="L4332" s="1011" t="s">
        <v>47</v>
      </c>
      <c r="M4332" s="1011" t="s">
        <v>198</v>
      </c>
      <c r="N4332" s="1011">
        <v>471.25670000000002</v>
      </c>
      <c r="O4332" s="1011">
        <v>457.25670000000002</v>
      </c>
      <c r="P4332" s="1011">
        <v>12186.18</v>
      </c>
      <c r="Q4332" s="1011">
        <v>10315.44</v>
      </c>
      <c r="R4332" s="1011">
        <v>1009.46</v>
      </c>
      <c r="S4332" s="1011">
        <v>1886.6810223</v>
      </c>
      <c r="T4332" s="1011">
        <v>0</v>
      </c>
      <c r="U4332" s="1011">
        <v>0</v>
      </c>
      <c r="V4332" s="1011">
        <v>1009.46</v>
      </c>
      <c r="W4332" s="1011" t="s">
        <v>1330</v>
      </c>
      <c r="X4332" s="1011" t="s">
        <v>1331</v>
      </c>
      <c r="Y4332" s="1011" t="s">
        <v>1959</v>
      </c>
      <c r="AA4332" s="1011" t="s">
        <v>1921</v>
      </c>
      <c r="AB4332" s="1011" t="s">
        <v>140</v>
      </c>
    </row>
    <row r="4333" spans="1:28" x14ac:dyDescent="0.25">
      <c r="A4333" s="1011">
        <v>83764498</v>
      </c>
      <c r="B4333" s="1011" t="s">
        <v>1572</v>
      </c>
      <c r="C4333" s="1011" t="s">
        <v>1326</v>
      </c>
      <c r="D4333" s="1011" t="s">
        <v>1</v>
      </c>
      <c r="E4333" s="1011" t="s">
        <v>135</v>
      </c>
      <c r="F4333" s="1011" t="s">
        <v>34</v>
      </c>
      <c r="G4333" s="1011" t="s">
        <v>34</v>
      </c>
      <c r="H4333" s="1011" t="s">
        <v>99</v>
      </c>
      <c r="I4333" s="1011" t="s">
        <v>1573</v>
      </c>
      <c r="J4333" s="1011" t="s">
        <v>1574</v>
      </c>
      <c r="K4333" s="1011" t="s">
        <v>1329</v>
      </c>
      <c r="L4333" s="1011" t="s">
        <v>47</v>
      </c>
      <c r="M4333" s="1011" t="s">
        <v>198</v>
      </c>
      <c r="N4333" s="1011">
        <v>528</v>
      </c>
      <c r="O4333" s="1011">
        <v>272</v>
      </c>
      <c r="P4333" s="1011">
        <v>7261</v>
      </c>
      <c r="Q4333" s="1011">
        <v>24139.5</v>
      </c>
      <c r="R4333" s="1011">
        <v>3146.15</v>
      </c>
      <c r="S4333" s="1011">
        <v>3719.34431262</v>
      </c>
      <c r="T4333" s="1011">
        <v>1071.2</v>
      </c>
      <c r="U4333" s="1011">
        <v>0</v>
      </c>
      <c r="V4333" s="1011">
        <v>3152.08</v>
      </c>
      <c r="W4333" s="1011" t="s">
        <v>1575</v>
      </c>
      <c r="X4333" s="1011" t="s">
        <v>1331</v>
      </c>
      <c r="Y4333" s="1011" t="s">
        <v>1576</v>
      </c>
      <c r="AA4333" s="1011" t="s">
        <v>1577</v>
      </c>
      <c r="AB4333" s="1011" t="s">
        <v>140</v>
      </c>
    </row>
    <row r="4334" spans="1:28" x14ac:dyDescent="0.25">
      <c r="A4334" s="1011">
        <v>13987417</v>
      </c>
      <c r="B4334" s="1011" t="s">
        <v>1594</v>
      </c>
      <c r="C4334" s="1011" t="s">
        <v>1326</v>
      </c>
      <c r="D4334" s="1011" t="s">
        <v>1</v>
      </c>
      <c r="E4334" s="1011" t="s">
        <v>135</v>
      </c>
      <c r="F4334" s="1011" t="s">
        <v>20</v>
      </c>
      <c r="G4334" s="1011" t="s">
        <v>20</v>
      </c>
      <c r="H4334" s="1011" t="s">
        <v>90</v>
      </c>
      <c r="I4334" s="1011" t="s">
        <v>1595</v>
      </c>
      <c r="J4334" s="1011" t="s">
        <v>1596</v>
      </c>
      <c r="K4334" s="1011" t="s">
        <v>1329</v>
      </c>
      <c r="L4334" s="1011" t="s">
        <v>47</v>
      </c>
      <c r="M4334" s="1011" t="s">
        <v>198</v>
      </c>
      <c r="N4334" s="1011">
        <v>303</v>
      </c>
      <c r="O4334" s="1011">
        <v>275</v>
      </c>
      <c r="P4334" s="1011">
        <v>10570</v>
      </c>
      <c r="Q4334" s="1011">
        <v>13751.66</v>
      </c>
      <c r="R4334" s="1011">
        <v>144.97</v>
      </c>
      <c r="S4334" s="1011">
        <v>1866.65081571</v>
      </c>
      <c r="T4334" s="1011">
        <v>0</v>
      </c>
      <c r="U4334" s="1011">
        <v>0</v>
      </c>
      <c r="V4334" s="1011">
        <v>144.97</v>
      </c>
      <c r="W4334" s="1011" t="s">
        <v>1597</v>
      </c>
      <c r="X4334" s="1011" t="s">
        <v>1331</v>
      </c>
      <c r="Y4334" s="1011" t="s">
        <v>1598</v>
      </c>
      <c r="AA4334" s="1011" t="s">
        <v>1599</v>
      </c>
      <c r="AB4334" s="1011" t="s">
        <v>140</v>
      </c>
    </row>
    <row r="4335" spans="1:28" x14ac:dyDescent="0.25">
      <c r="A4335" s="1011">
        <v>13958731</v>
      </c>
      <c r="B4335" s="1011" t="s">
        <v>1548</v>
      </c>
      <c r="C4335" s="1011" t="s">
        <v>1326</v>
      </c>
      <c r="D4335" s="1011" t="s">
        <v>1</v>
      </c>
      <c r="E4335" s="1011" t="s">
        <v>135</v>
      </c>
      <c r="F4335" s="1011" t="s">
        <v>11</v>
      </c>
      <c r="G4335" s="1011" t="s">
        <v>11</v>
      </c>
      <c r="H4335" s="1011" t="s">
        <v>98</v>
      </c>
      <c r="I4335" s="1011" t="s">
        <v>1549</v>
      </c>
      <c r="J4335" s="1011" t="s">
        <v>1550</v>
      </c>
      <c r="K4335" s="1011" t="s">
        <v>1329</v>
      </c>
      <c r="L4335" s="1011" t="s">
        <v>47</v>
      </c>
      <c r="M4335" s="1011" t="s">
        <v>198</v>
      </c>
      <c r="N4335" s="1011">
        <v>105.8381</v>
      </c>
      <c r="O4335" s="1011">
        <v>103.5881</v>
      </c>
      <c r="P4335" s="1011">
        <v>2888.7</v>
      </c>
      <c r="Q4335" s="1011">
        <v>3818.03</v>
      </c>
      <c r="R4335" s="1011">
        <v>330.08</v>
      </c>
      <c r="S4335" s="1011">
        <v>618.62783919000003</v>
      </c>
      <c r="T4335" s="1011">
        <v>0</v>
      </c>
      <c r="U4335" s="1011">
        <v>0</v>
      </c>
      <c r="V4335" s="1011">
        <v>330.08</v>
      </c>
      <c r="W4335" s="1011" t="s">
        <v>1361</v>
      </c>
      <c r="X4335" s="1011" t="s">
        <v>1331</v>
      </c>
      <c r="Y4335" s="1011" t="s">
        <v>1551</v>
      </c>
      <c r="AA4335" s="1011" t="s">
        <v>1552</v>
      </c>
      <c r="AB4335" s="1011" t="s">
        <v>140</v>
      </c>
    </row>
    <row r="4336" spans="1:28" x14ac:dyDescent="0.25">
      <c r="A4336" s="1011">
        <v>74181983</v>
      </c>
      <c r="B4336" s="1011" t="s">
        <v>1369</v>
      </c>
      <c r="C4336" s="1011" t="s">
        <v>1326</v>
      </c>
      <c r="D4336" s="1011" t="s">
        <v>1</v>
      </c>
      <c r="E4336" s="1011" t="s">
        <v>135</v>
      </c>
      <c r="F4336" s="1011" t="s">
        <v>6</v>
      </c>
      <c r="G4336" s="1011" t="s">
        <v>6</v>
      </c>
      <c r="H4336" s="1011" t="s">
        <v>89</v>
      </c>
      <c r="I4336" s="1011" t="s">
        <v>1370</v>
      </c>
      <c r="J4336" s="1011" t="s">
        <v>1371</v>
      </c>
      <c r="K4336" s="1011" t="s">
        <v>1329</v>
      </c>
      <c r="L4336" s="1011" t="s">
        <v>47</v>
      </c>
      <c r="M4336" s="1011" t="s">
        <v>198</v>
      </c>
      <c r="N4336" s="1011">
        <v>293</v>
      </c>
      <c r="O4336" s="1011">
        <v>3</v>
      </c>
      <c r="P4336" s="1011">
        <v>3283</v>
      </c>
      <c r="Q4336" s="1011">
        <v>9329.69</v>
      </c>
      <c r="R4336" s="1011">
        <v>1606.61018276</v>
      </c>
      <c r="S4336" s="1011">
        <v>675.09471666000002</v>
      </c>
      <c r="T4336" s="1011">
        <v>1.8275999999999999E-4</v>
      </c>
      <c r="U4336" s="1011">
        <v>0</v>
      </c>
      <c r="V4336" s="1011">
        <v>1606.61</v>
      </c>
      <c r="W4336" s="1011" t="s">
        <v>1372</v>
      </c>
      <c r="X4336" s="1011" t="s">
        <v>1331</v>
      </c>
      <c r="Y4336" s="1011" t="s">
        <v>1373</v>
      </c>
      <c r="AA4336" s="1011" t="s">
        <v>1374</v>
      </c>
      <c r="AB4336" s="1011" t="s">
        <v>140</v>
      </c>
    </row>
    <row r="4337" spans="1:28" x14ac:dyDescent="0.25">
      <c r="A4337" s="1011">
        <v>63995401</v>
      </c>
      <c r="B4337" s="1011" t="s">
        <v>1419</v>
      </c>
      <c r="C4337" s="1011" t="s">
        <v>1326</v>
      </c>
      <c r="D4337" s="1011" t="s">
        <v>1</v>
      </c>
      <c r="E4337" s="1011" t="s">
        <v>135</v>
      </c>
      <c r="F4337" s="1011" t="s">
        <v>6</v>
      </c>
      <c r="G4337" s="1011" t="s">
        <v>6</v>
      </c>
      <c r="H4337" s="1011" t="s">
        <v>91</v>
      </c>
      <c r="I4337" s="1011" t="s">
        <v>1420</v>
      </c>
      <c r="J4337" s="1011" t="s">
        <v>1421</v>
      </c>
      <c r="K4337" s="1011" t="s">
        <v>1329</v>
      </c>
      <c r="L4337" s="1011" t="s">
        <v>47</v>
      </c>
      <c r="M4337" s="1011" t="s">
        <v>198</v>
      </c>
      <c r="N4337" s="1011">
        <v>559</v>
      </c>
      <c r="O4337" s="1011">
        <v>509</v>
      </c>
      <c r="P4337" s="1011">
        <v>8964.5300000000007</v>
      </c>
      <c r="Q4337" s="1011">
        <v>32072.22</v>
      </c>
      <c r="R4337" s="1011">
        <v>2835.28439845</v>
      </c>
      <c r="S4337" s="1011">
        <v>4394.53080434</v>
      </c>
      <c r="T4337" s="1011">
        <v>14.58439845</v>
      </c>
      <c r="U4337" s="1011">
        <v>73.39</v>
      </c>
      <c r="V4337" s="1011">
        <v>2894.09</v>
      </c>
      <c r="W4337" s="1011" t="s">
        <v>1422</v>
      </c>
      <c r="X4337" s="1011" t="s">
        <v>1331</v>
      </c>
      <c r="Y4337" s="1011" t="s">
        <v>1423</v>
      </c>
      <c r="AA4337" s="1011" t="s">
        <v>1424</v>
      </c>
      <c r="AB4337" s="1011" t="s">
        <v>140</v>
      </c>
    </row>
    <row r="4338" spans="1:28" x14ac:dyDescent="0.25">
      <c r="A4338" s="1011">
        <v>94164886</v>
      </c>
      <c r="B4338" s="1011" t="s">
        <v>2024</v>
      </c>
      <c r="C4338" s="1011" t="s">
        <v>1326</v>
      </c>
      <c r="D4338" s="1011" t="s">
        <v>1</v>
      </c>
      <c r="E4338" s="1011" t="s">
        <v>135</v>
      </c>
      <c r="F4338" s="1011" t="s">
        <v>34</v>
      </c>
      <c r="G4338" s="1011" t="s">
        <v>34</v>
      </c>
      <c r="H4338" s="1011" t="s">
        <v>98</v>
      </c>
      <c r="I4338" s="1011" t="s">
        <v>2025</v>
      </c>
      <c r="J4338" s="1011" t="s">
        <v>2026</v>
      </c>
      <c r="K4338" s="1011" t="s">
        <v>1329</v>
      </c>
      <c r="L4338" s="1011" t="s">
        <v>47</v>
      </c>
      <c r="M4338" s="1011" t="s">
        <v>198</v>
      </c>
      <c r="N4338" s="1011">
        <v>45</v>
      </c>
      <c r="O4338" s="1011">
        <v>39</v>
      </c>
      <c r="P4338" s="1011">
        <v>1366.56</v>
      </c>
      <c r="Q4338" s="1011">
        <v>931.83</v>
      </c>
      <c r="R4338" s="1011">
        <v>52.66</v>
      </c>
      <c r="S4338" s="1011">
        <v>132.10610333</v>
      </c>
      <c r="T4338" s="1011">
        <v>0</v>
      </c>
      <c r="U4338" s="1011">
        <v>0</v>
      </c>
      <c r="V4338" s="1011">
        <v>52.66</v>
      </c>
      <c r="W4338" s="1011" t="s">
        <v>2027</v>
      </c>
      <c r="X4338" s="1011" t="s">
        <v>1331</v>
      </c>
      <c r="Y4338" s="1011" t="s">
        <v>2028</v>
      </c>
      <c r="AA4338" s="1011" t="s">
        <v>2029</v>
      </c>
      <c r="AB4338" s="1011" t="s">
        <v>140</v>
      </c>
    </row>
    <row r="4339" spans="1:28" x14ac:dyDescent="0.25">
      <c r="A4339" s="1011">
        <v>44256188</v>
      </c>
      <c r="B4339" s="1011" t="s">
        <v>2360</v>
      </c>
      <c r="C4339" s="1011" t="s">
        <v>1326</v>
      </c>
      <c r="D4339" s="1011" t="s">
        <v>1</v>
      </c>
      <c r="E4339" s="1011" t="s">
        <v>135</v>
      </c>
      <c r="F4339" s="1011" t="s">
        <v>11</v>
      </c>
      <c r="G4339" s="1011" t="s">
        <v>11</v>
      </c>
      <c r="H4339" s="1011" t="s">
        <v>92</v>
      </c>
      <c r="I4339" s="1011" t="s">
        <v>2361</v>
      </c>
      <c r="J4339" s="1011" t="s">
        <v>1574</v>
      </c>
      <c r="K4339" s="1011" t="s">
        <v>1329</v>
      </c>
      <c r="L4339" s="1011" t="s">
        <v>47</v>
      </c>
      <c r="M4339" s="1011" t="s">
        <v>198</v>
      </c>
      <c r="N4339" s="1011">
        <v>137</v>
      </c>
      <c r="O4339" s="1011">
        <v>1</v>
      </c>
      <c r="P4339" s="1011">
        <v>2876.21</v>
      </c>
      <c r="Q4339" s="1011">
        <v>10711.33</v>
      </c>
      <c r="R4339" s="1011">
        <v>742.7</v>
      </c>
      <c r="S4339" s="1011">
        <v>127.49603030999999</v>
      </c>
      <c r="T4339" s="1011">
        <v>0</v>
      </c>
      <c r="U4339" s="1011">
        <v>0</v>
      </c>
      <c r="V4339" s="1011">
        <v>742.7</v>
      </c>
      <c r="W4339" s="1011" t="s">
        <v>1575</v>
      </c>
      <c r="X4339" s="1011" t="s">
        <v>1331</v>
      </c>
      <c r="Y4339" s="1011" t="s">
        <v>2362</v>
      </c>
      <c r="AA4339" s="1011" t="s">
        <v>1921</v>
      </c>
      <c r="AB4339" s="1011" t="s">
        <v>140</v>
      </c>
    </row>
    <row r="4340" spans="1:28" x14ac:dyDescent="0.25">
      <c r="A4340" s="1011">
        <v>63934905</v>
      </c>
      <c r="B4340" s="1011" t="s">
        <v>2048</v>
      </c>
      <c r="C4340" s="1011" t="s">
        <v>1326</v>
      </c>
      <c r="D4340" s="1011" t="s">
        <v>1</v>
      </c>
      <c r="E4340" s="1011" t="s">
        <v>135</v>
      </c>
      <c r="F4340" s="1011" t="s">
        <v>34</v>
      </c>
      <c r="G4340" s="1011" t="s">
        <v>34</v>
      </c>
      <c r="H4340" s="1011" t="s">
        <v>101</v>
      </c>
      <c r="I4340" s="1011" t="s">
        <v>2049</v>
      </c>
      <c r="J4340" s="1011" t="s">
        <v>1510</v>
      </c>
      <c r="K4340" s="1011" t="s">
        <v>1329</v>
      </c>
      <c r="L4340" s="1011" t="s">
        <v>47</v>
      </c>
      <c r="M4340" s="1011" t="s">
        <v>198</v>
      </c>
      <c r="N4340" s="1011">
        <v>65</v>
      </c>
      <c r="O4340" s="1011">
        <v>31</v>
      </c>
      <c r="P4340" s="1011">
        <v>2420.5</v>
      </c>
      <c r="Q4340" s="1011">
        <v>2363.5700000000002</v>
      </c>
      <c r="R4340" s="1011">
        <v>194.26</v>
      </c>
      <c r="S4340" s="1011">
        <v>355.77315475</v>
      </c>
      <c r="T4340" s="1011">
        <v>0</v>
      </c>
      <c r="U4340" s="1011">
        <v>41.07</v>
      </c>
      <c r="V4340" s="1011">
        <v>235.33</v>
      </c>
      <c r="W4340" s="1011" t="s">
        <v>1511</v>
      </c>
      <c r="X4340" s="1011" t="s">
        <v>1331</v>
      </c>
      <c r="Y4340" s="1011" t="s">
        <v>2050</v>
      </c>
      <c r="AA4340" s="1011" t="s">
        <v>2051</v>
      </c>
      <c r="AB4340" s="1011" t="s">
        <v>140</v>
      </c>
    </row>
    <row r="4341" spans="1:28" x14ac:dyDescent="0.25">
      <c r="A4341" s="1011">
        <v>24015307</v>
      </c>
      <c r="B4341" s="1011" t="s">
        <v>2511</v>
      </c>
      <c r="C4341" s="1011" t="s">
        <v>1326</v>
      </c>
      <c r="D4341" s="1011" t="s">
        <v>1</v>
      </c>
      <c r="E4341" s="1011" t="s">
        <v>135</v>
      </c>
      <c r="F4341" s="1011" t="s">
        <v>34</v>
      </c>
      <c r="G4341" s="1011" t="s">
        <v>34</v>
      </c>
      <c r="H4341" s="1011" t="s">
        <v>95</v>
      </c>
      <c r="I4341" s="1011" t="s">
        <v>1816</v>
      </c>
      <c r="J4341" s="1011" t="s">
        <v>1817</v>
      </c>
      <c r="K4341" s="1011" t="s">
        <v>1329</v>
      </c>
      <c r="L4341" s="1011" t="s">
        <v>47</v>
      </c>
      <c r="M4341" s="1011" t="s">
        <v>198</v>
      </c>
      <c r="N4341" s="1011">
        <v>247</v>
      </c>
      <c r="O4341" s="1011">
        <v>75</v>
      </c>
      <c r="P4341" s="1011">
        <v>5714.91</v>
      </c>
      <c r="Q4341" s="1011">
        <v>10193.93</v>
      </c>
      <c r="R4341" s="1011">
        <v>1958.6995471299999</v>
      </c>
      <c r="S4341" s="1011">
        <v>1146.7164530299999</v>
      </c>
      <c r="T4341" s="1011">
        <v>-4.5287000000000002E-4</v>
      </c>
      <c r="U4341" s="1011">
        <v>0</v>
      </c>
      <c r="V4341" s="1011">
        <v>1958.7</v>
      </c>
      <c r="W4341" s="1011" t="s">
        <v>1818</v>
      </c>
      <c r="X4341" s="1011" t="s">
        <v>1331</v>
      </c>
      <c r="Y4341" s="1011" t="s">
        <v>2512</v>
      </c>
      <c r="AA4341" s="1011" t="s">
        <v>2513</v>
      </c>
      <c r="AB4341" s="1011" t="s">
        <v>140</v>
      </c>
    </row>
    <row r="4342" spans="1:28" x14ac:dyDescent="0.25">
      <c r="A4342" s="1011">
        <v>44159820</v>
      </c>
      <c r="B4342" s="1011" t="s">
        <v>1629</v>
      </c>
      <c r="C4342" s="1011" t="s">
        <v>1326</v>
      </c>
      <c r="D4342" s="1011" t="s">
        <v>1</v>
      </c>
      <c r="E4342" s="1011" t="s">
        <v>135</v>
      </c>
      <c r="F4342" s="1011" t="s">
        <v>14</v>
      </c>
      <c r="G4342" s="1011" t="s">
        <v>14</v>
      </c>
      <c r="H4342" s="1011" t="s">
        <v>90</v>
      </c>
      <c r="I4342" s="1011" t="s">
        <v>1630</v>
      </c>
      <c r="J4342" s="1011" t="s">
        <v>1416</v>
      </c>
      <c r="K4342" s="1011" t="s">
        <v>1329</v>
      </c>
      <c r="L4342" s="1011" t="s">
        <v>47</v>
      </c>
      <c r="M4342" s="1011" t="s">
        <v>198</v>
      </c>
      <c r="N4342" s="1011">
        <v>64</v>
      </c>
      <c r="O4342" s="1011">
        <v>52</v>
      </c>
      <c r="P4342" s="1011">
        <v>1480</v>
      </c>
      <c r="Q4342" s="1011">
        <v>4050.31</v>
      </c>
      <c r="R4342" s="1011">
        <v>397.46</v>
      </c>
      <c r="S4342" s="1011">
        <v>246.02781232000001</v>
      </c>
      <c r="T4342" s="1011">
        <v>0</v>
      </c>
      <c r="U4342" s="1011">
        <v>0</v>
      </c>
      <c r="V4342" s="1011">
        <v>397.46</v>
      </c>
      <c r="W4342" s="1011" t="s">
        <v>1397</v>
      </c>
      <c r="X4342" s="1011" t="s">
        <v>1331</v>
      </c>
      <c r="Y4342" s="1011" t="s">
        <v>1631</v>
      </c>
      <c r="AA4342" s="1011" t="s">
        <v>1632</v>
      </c>
      <c r="AB4342" s="1011" t="s">
        <v>140</v>
      </c>
    </row>
    <row r="4343" spans="1:28" x14ac:dyDescent="0.25">
      <c r="A4343" s="1011">
        <v>24053233</v>
      </c>
      <c r="B4343" s="1011" t="s">
        <v>1841</v>
      </c>
      <c r="C4343" s="1011" t="s">
        <v>1326</v>
      </c>
      <c r="D4343" s="1011" t="s">
        <v>1</v>
      </c>
      <c r="E4343" s="1011" t="s">
        <v>135</v>
      </c>
      <c r="F4343" s="1011" t="s">
        <v>0</v>
      </c>
      <c r="G4343" s="1011" t="s">
        <v>0</v>
      </c>
      <c r="H4343" s="1011" t="s">
        <v>88</v>
      </c>
      <c r="I4343" s="1011" t="s">
        <v>1842</v>
      </c>
      <c r="J4343" s="1011" t="s">
        <v>1510</v>
      </c>
      <c r="K4343" s="1011" t="s">
        <v>1329</v>
      </c>
      <c r="L4343" s="1011" t="s">
        <v>47</v>
      </c>
      <c r="M4343" s="1011" t="s">
        <v>198</v>
      </c>
      <c r="N4343" s="1011">
        <v>32</v>
      </c>
      <c r="O4343" s="1011">
        <v>31</v>
      </c>
      <c r="P4343" s="1011">
        <v>466</v>
      </c>
      <c r="Q4343" s="1011">
        <v>2894.56</v>
      </c>
      <c r="R4343" s="1011">
        <v>326.82</v>
      </c>
      <c r="S4343" s="1011">
        <v>488.43008974000003</v>
      </c>
      <c r="T4343" s="1011">
        <v>0</v>
      </c>
      <c r="U4343" s="1011">
        <v>0</v>
      </c>
      <c r="V4343" s="1011">
        <v>326.82</v>
      </c>
      <c r="W4343" s="1011" t="s">
        <v>1511</v>
      </c>
      <c r="X4343" s="1011" t="s">
        <v>1331</v>
      </c>
      <c r="Y4343" s="1011" t="s">
        <v>1843</v>
      </c>
      <c r="AA4343" s="1011" t="s">
        <v>1844</v>
      </c>
      <c r="AB4343" s="1011" t="s">
        <v>140</v>
      </c>
    </row>
    <row r="4344" spans="1:28" x14ac:dyDescent="0.25">
      <c r="A4344" s="1011">
        <v>13791983</v>
      </c>
      <c r="B4344" s="1011" t="s">
        <v>2042</v>
      </c>
      <c r="C4344" s="1011" t="s">
        <v>1326</v>
      </c>
      <c r="D4344" s="1011" t="s">
        <v>1</v>
      </c>
      <c r="E4344" s="1011" t="s">
        <v>135</v>
      </c>
      <c r="F4344" s="1011" t="s">
        <v>14</v>
      </c>
      <c r="G4344" s="1011" t="s">
        <v>14</v>
      </c>
      <c r="H4344" s="1011" t="s">
        <v>97</v>
      </c>
      <c r="I4344" s="1011" t="s">
        <v>2043</v>
      </c>
      <c r="J4344" s="1011" t="s">
        <v>2044</v>
      </c>
      <c r="K4344" s="1011" t="s">
        <v>1329</v>
      </c>
      <c r="L4344" s="1011" t="s">
        <v>47</v>
      </c>
      <c r="M4344" s="1011" t="s">
        <v>198</v>
      </c>
      <c r="N4344" s="1011">
        <v>509.89210000000003</v>
      </c>
      <c r="O4344" s="1011">
        <v>370.50049999999999</v>
      </c>
      <c r="P4344" s="1011">
        <v>14419.17</v>
      </c>
      <c r="Q4344" s="1011">
        <v>13308.09</v>
      </c>
      <c r="R4344" s="1011">
        <v>1794.2858874000001</v>
      </c>
      <c r="S4344" s="1011">
        <v>2879.5689525299999</v>
      </c>
      <c r="T4344" s="1011">
        <v>5.8874000000000001E-3</v>
      </c>
      <c r="U4344" s="1011">
        <v>0</v>
      </c>
      <c r="V4344" s="1011">
        <v>1794.28</v>
      </c>
      <c r="W4344" s="1011" t="s">
        <v>2045</v>
      </c>
      <c r="X4344" s="1011" t="s">
        <v>1331</v>
      </c>
      <c r="Y4344" s="1011" t="s">
        <v>2046</v>
      </c>
      <c r="AA4344" s="1011" t="s">
        <v>2047</v>
      </c>
      <c r="AB4344" s="1011" t="s">
        <v>140</v>
      </c>
    </row>
    <row r="4345" spans="1:28" x14ac:dyDescent="0.25">
      <c r="A4345" s="1011">
        <v>63997654</v>
      </c>
      <c r="B4345" s="1011" t="s">
        <v>2203</v>
      </c>
      <c r="C4345" s="1011" t="s">
        <v>1326</v>
      </c>
      <c r="D4345" s="1011" t="s">
        <v>1</v>
      </c>
      <c r="E4345" s="1011" t="s">
        <v>135</v>
      </c>
      <c r="F4345" s="1011" t="s">
        <v>11</v>
      </c>
      <c r="G4345" s="1011" t="s">
        <v>11</v>
      </c>
      <c r="H4345" s="1011" t="s">
        <v>93</v>
      </c>
      <c r="I4345" s="1011" t="s">
        <v>2204</v>
      </c>
      <c r="J4345" s="1011" t="s">
        <v>2205</v>
      </c>
      <c r="K4345" s="1011" t="s">
        <v>1329</v>
      </c>
      <c r="L4345" s="1011" t="s">
        <v>47</v>
      </c>
      <c r="M4345" s="1011" t="s">
        <v>198</v>
      </c>
      <c r="N4345" s="1011">
        <v>113</v>
      </c>
      <c r="O4345" s="1011">
        <v>7</v>
      </c>
      <c r="P4345" s="1011">
        <v>875.03</v>
      </c>
      <c r="Q4345" s="1011">
        <v>3331.79</v>
      </c>
      <c r="R4345" s="1011">
        <v>1090.1500000000001</v>
      </c>
      <c r="S4345" s="1011">
        <v>535.81445864</v>
      </c>
      <c r="T4345" s="1011">
        <v>0</v>
      </c>
      <c r="U4345" s="1011">
        <v>0</v>
      </c>
      <c r="V4345" s="1011">
        <v>1090.1500000000001</v>
      </c>
      <c r="W4345" s="1011" t="s">
        <v>19</v>
      </c>
      <c r="X4345" s="1011" t="s">
        <v>1331</v>
      </c>
      <c r="Y4345" s="1011" t="s">
        <v>2206</v>
      </c>
      <c r="AA4345" s="1011" t="s">
        <v>2207</v>
      </c>
      <c r="AB4345" s="1011" t="s">
        <v>140</v>
      </c>
    </row>
    <row r="4346" spans="1:28" x14ac:dyDescent="0.25">
      <c r="A4346" s="1011">
        <v>3757705</v>
      </c>
      <c r="B4346" s="1011" t="s">
        <v>2541</v>
      </c>
      <c r="C4346" s="1011" t="s">
        <v>1326</v>
      </c>
      <c r="D4346" s="1011" t="s">
        <v>1</v>
      </c>
      <c r="E4346" s="1011" t="s">
        <v>135</v>
      </c>
      <c r="F4346" s="1011" t="s">
        <v>6</v>
      </c>
      <c r="G4346" s="1011" t="s">
        <v>6</v>
      </c>
      <c r="H4346" s="1011" t="s">
        <v>530</v>
      </c>
      <c r="I4346" s="1011" t="s">
        <v>2049</v>
      </c>
      <c r="J4346" s="1011" t="s">
        <v>1510</v>
      </c>
      <c r="K4346" s="1011" t="s">
        <v>1329</v>
      </c>
      <c r="L4346" s="1011" t="s">
        <v>47</v>
      </c>
      <c r="M4346" s="1011" t="s">
        <v>198</v>
      </c>
      <c r="N4346" s="1011">
        <v>163</v>
      </c>
      <c r="O4346" s="1011">
        <v>59</v>
      </c>
      <c r="P4346" s="1011">
        <v>5446.16</v>
      </c>
      <c r="Q4346" s="1011">
        <v>13987.15</v>
      </c>
      <c r="R4346" s="1011">
        <v>1147.1600002600001</v>
      </c>
      <c r="S4346" s="1011">
        <v>1362.01408487</v>
      </c>
      <c r="T4346" s="1011">
        <v>2.6E-7</v>
      </c>
      <c r="U4346" s="1011">
        <v>0</v>
      </c>
      <c r="V4346" s="1011">
        <v>1147.1600000000001</v>
      </c>
      <c r="W4346" s="1011" t="s">
        <v>1511</v>
      </c>
      <c r="X4346" s="1011" t="s">
        <v>1331</v>
      </c>
      <c r="Y4346" s="1011" t="s">
        <v>1512</v>
      </c>
      <c r="AA4346" s="1011" t="s">
        <v>2542</v>
      </c>
      <c r="AB4346" s="1011" t="s">
        <v>140</v>
      </c>
    </row>
    <row r="4347" spans="1:28" x14ac:dyDescent="0.25">
      <c r="A4347" s="1011">
        <v>84218171</v>
      </c>
      <c r="B4347" s="1011" t="s">
        <v>2388</v>
      </c>
      <c r="C4347" s="1011" t="s">
        <v>1326</v>
      </c>
      <c r="D4347" s="1011" t="s">
        <v>113</v>
      </c>
      <c r="E4347" s="1011" t="s">
        <v>135</v>
      </c>
      <c r="F4347" s="1011" t="s">
        <v>267</v>
      </c>
      <c r="G4347" s="1011" t="s">
        <v>1687</v>
      </c>
      <c r="H4347" s="1011" t="s">
        <v>101</v>
      </c>
      <c r="I4347" s="1011" t="s">
        <v>2389</v>
      </c>
      <c r="J4347" s="1011" t="s">
        <v>1817</v>
      </c>
      <c r="K4347" s="1011" t="s">
        <v>1329</v>
      </c>
      <c r="L4347" s="1011" t="s">
        <v>47</v>
      </c>
      <c r="M4347" s="1011" t="s">
        <v>198</v>
      </c>
      <c r="N4347" s="1011">
        <v>30.083400000000001</v>
      </c>
      <c r="O4347" s="1011">
        <v>19.083400000000001</v>
      </c>
      <c r="P4347" s="1011">
        <v>754.02</v>
      </c>
      <c r="Q4347" s="1011">
        <v>1237.74</v>
      </c>
      <c r="R4347" s="1011">
        <v>164.75</v>
      </c>
      <c r="S4347" s="1011">
        <v>217.40106492999999</v>
      </c>
      <c r="T4347" s="1011">
        <v>0</v>
      </c>
      <c r="U4347" s="1011">
        <v>0</v>
      </c>
      <c r="V4347" s="1011">
        <v>164.75</v>
      </c>
      <c r="W4347" s="1011" t="s">
        <v>1818</v>
      </c>
      <c r="X4347" s="1011" t="s">
        <v>1331</v>
      </c>
      <c r="Y4347" s="1011" t="s">
        <v>2390</v>
      </c>
      <c r="AA4347" s="1011" t="s">
        <v>2391</v>
      </c>
      <c r="AB4347" s="1011" t="s">
        <v>140</v>
      </c>
    </row>
    <row r="4348" spans="1:28" x14ac:dyDescent="0.25">
      <c r="A4348" s="1011">
        <v>44080646</v>
      </c>
      <c r="B4348" s="1011" t="s">
        <v>1606</v>
      </c>
      <c r="C4348" s="1011" t="s">
        <v>1326</v>
      </c>
      <c r="D4348" s="1011" t="s">
        <v>1</v>
      </c>
      <c r="E4348" s="1011" t="s">
        <v>135</v>
      </c>
      <c r="F4348" s="1011" t="s">
        <v>14</v>
      </c>
      <c r="G4348" s="1011" t="s">
        <v>14</v>
      </c>
      <c r="H4348" s="1011" t="s">
        <v>99</v>
      </c>
      <c r="I4348" s="1011" t="s">
        <v>1327</v>
      </c>
      <c r="J4348" s="1011" t="s">
        <v>1328</v>
      </c>
      <c r="K4348" s="1011" t="s">
        <v>1329</v>
      </c>
      <c r="L4348" s="1011" t="s">
        <v>47</v>
      </c>
      <c r="M4348" s="1011" t="s">
        <v>198</v>
      </c>
      <c r="N4348" s="1011">
        <v>399</v>
      </c>
      <c r="O4348" s="1011">
        <v>299</v>
      </c>
      <c r="P4348" s="1011">
        <v>6479</v>
      </c>
      <c r="Q4348" s="1011">
        <v>11337.34</v>
      </c>
      <c r="R4348" s="1011">
        <v>1491.06</v>
      </c>
      <c r="S4348" s="1011">
        <v>2103.3758707699999</v>
      </c>
      <c r="T4348" s="1011">
        <v>0</v>
      </c>
      <c r="U4348" s="1011">
        <v>0</v>
      </c>
      <c r="V4348" s="1011">
        <v>1491.06</v>
      </c>
      <c r="W4348" s="1011" t="s">
        <v>1330</v>
      </c>
      <c r="X4348" s="1011" t="s">
        <v>1331</v>
      </c>
      <c r="Y4348" s="1011" t="s">
        <v>1607</v>
      </c>
      <c r="Z4348" s="1011" t="s">
        <v>1608</v>
      </c>
      <c r="AA4348" s="1011" t="s">
        <v>1609</v>
      </c>
      <c r="AB4348" s="1011" t="s">
        <v>140</v>
      </c>
    </row>
    <row r="4349" spans="1:28" x14ac:dyDescent="0.25">
      <c r="A4349" s="1011">
        <v>4232021</v>
      </c>
      <c r="B4349" s="1011" t="s">
        <v>1932</v>
      </c>
      <c r="C4349" s="1011" t="s">
        <v>1326</v>
      </c>
      <c r="D4349" s="1011" t="s">
        <v>1</v>
      </c>
      <c r="E4349" s="1011" t="s">
        <v>135</v>
      </c>
      <c r="F4349" s="1011" t="s">
        <v>34</v>
      </c>
      <c r="G4349" s="1011" t="s">
        <v>34</v>
      </c>
      <c r="H4349" s="1011" t="s">
        <v>98</v>
      </c>
      <c r="I4349" s="1011" t="s">
        <v>1933</v>
      </c>
      <c r="J4349" s="1011" t="s">
        <v>1934</v>
      </c>
      <c r="K4349" s="1011" t="s">
        <v>1329</v>
      </c>
      <c r="L4349" s="1011" t="s">
        <v>47</v>
      </c>
      <c r="M4349" s="1011" t="s">
        <v>198</v>
      </c>
      <c r="N4349" s="1011">
        <v>94.083399999999997</v>
      </c>
      <c r="O4349" s="1011">
        <v>60.083399999999997</v>
      </c>
      <c r="P4349" s="1011">
        <v>2131.38</v>
      </c>
      <c r="Q4349" s="1011">
        <v>3404.7</v>
      </c>
      <c r="R4349" s="1011">
        <v>297.20999999999998</v>
      </c>
      <c r="S4349" s="1011">
        <v>299.12735709999998</v>
      </c>
      <c r="T4349" s="1011">
        <v>0</v>
      </c>
      <c r="U4349" s="1011">
        <v>0</v>
      </c>
      <c r="V4349" s="1011">
        <v>297.20999999999998</v>
      </c>
      <c r="W4349" s="1011" t="s">
        <v>1935</v>
      </c>
      <c r="X4349" s="1011" t="s">
        <v>1331</v>
      </c>
      <c r="Y4349" s="1011" t="s">
        <v>1936</v>
      </c>
      <c r="AA4349" s="1011" t="s">
        <v>1399</v>
      </c>
      <c r="AB4349" s="1011" t="s">
        <v>140</v>
      </c>
    </row>
    <row r="4350" spans="1:28" x14ac:dyDescent="0.25">
      <c r="A4350" s="1011">
        <v>3956695</v>
      </c>
      <c r="B4350" s="1011" t="s">
        <v>2270</v>
      </c>
      <c r="C4350" s="1011" t="s">
        <v>1326</v>
      </c>
      <c r="D4350" s="1011" t="s">
        <v>1</v>
      </c>
      <c r="E4350" s="1011" t="s">
        <v>135</v>
      </c>
      <c r="F4350" s="1011" t="s">
        <v>34</v>
      </c>
      <c r="G4350" s="1011" t="s">
        <v>34</v>
      </c>
      <c r="H4350" s="1011" t="s">
        <v>104</v>
      </c>
      <c r="I4350" s="1011" t="s">
        <v>1692</v>
      </c>
      <c r="J4350" s="1011" t="s">
        <v>1693</v>
      </c>
      <c r="K4350" s="1011" t="s">
        <v>1329</v>
      </c>
      <c r="L4350" s="1011" t="s">
        <v>47</v>
      </c>
      <c r="M4350" s="1011" t="s">
        <v>198</v>
      </c>
      <c r="N4350" s="1011">
        <v>139</v>
      </c>
      <c r="O4350" s="1011">
        <v>134</v>
      </c>
      <c r="P4350" s="1011">
        <v>3192.73</v>
      </c>
      <c r="Q4350" s="1011">
        <v>8657.82</v>
      </c>
      <c r="R4350" s="1011">
        <v>2288.94</v>
      </c>
      <c r="S4350" s="1011">
        <v>984.23857939000004</v>
      </c>
      <c r="T4350" s="1011">
        <v>0</v>
      </c>
      <c r="U4350" s="1011">
        <v>0</v>
      </c>
      <c r="V4350" s="1011">
        <v>2288.94</v>
      </c>
      <c r="W4350" s="1011" t="s">
        <v>1694</v>
      </c>
      <c r="X4350" s="1011" t="s">
        <v>1331</v>
      </c>
      <c r="Y4350" s="1011" t="s">
        <v>2271</v>
      </c>
      <c r="AA4350" s="1011" t="s">
        <v>2272</v>
      </c>
      <c r="AB4350" s="1011" t="s">
        <v>140</v>
      </c>
    </row>
    <row r="4351" spans="1:28" x14ac:dyDescent="0.25">
      <c r="A4351" s="1011">
        <v>3753290</v>
      </c>
      <c r="B4351" s="1011" t="s">
        <v>2147</v>
      </c>
      <c r="C4351" s="1011" t="s">
        <v>1326</v>
      </c>
      <c r="D4351" s="1011" t="s">
        <v>1</v>
      </c>
      <c r="E4351" s="1011" t="s">
        <v>135</v>
      </c>
      <c r="F4351" s="1011" t="s">
        <v>6</v>
      </c>
      <c r="G4351" s="1011" t="s">
        <v>6</v>
      </c>
      <c r="H4351" s="1011" t="s">
        <v>90</v>
      </c>
      <c r="I4351" s="1011" t="s">
        <v>2148</v>
      </c>
      <c r="J4351" s="1011" t="s">
        <v>1371</v>
      </c>
      <c r="K4351" s="1011" t="s">
        <v>1329</v>
      </c>
      <c r="L4351" s="1011" t="s">
        <v>47</v>
      </c>
      <c r="M4351" s="1011" t="s">
        <v>198</v>
      </c>
      <c r="N4351" s="1011">
        <v>135</v>
      </c>
      <c r="O4351" s="1011">
        <v>118</v>
      </c>
      <c r="P4351" s="1011">
        <v>2683.18</v>
      </c>
      <c r="Q4351" s="1011">
        <v>8565.18</v>
      </c>
      <c r="R4351" s="1011">
        <v>1275.81</v>
      </c>
      <c r="S4351" s="1011">
        <v>612.57633142999998</v>
      </c>
      <c r="T4351" s="1011">
        <v>0</v>
      </c>
      <c r="U4351" s="1011">
        <v>0</v>
      </c>
      <c r="V4351" s="1011">
        <v>1275.81</v>
      </c>
      <c r="W4351" s="1011" t="s">
        <v>1372</v>
      </c>
      <c r="X4351" s="1011" t="s">
        <v>1331</v>
      </c>
      <c r="Y4351" s="1011" t="s">
        <v>2149</v>
      </c>
      <c r="AA4351" s="1011" t="s">
        <v>2150</v>
      </c>
      <c r="AB4351" s="1011" t="s">
        <v>140</v>
      </c>
    </row>
    <row r="4352" spans="1:28" x14ac:dyDescent="0.25">
      <c r="A4352" s="1011">
        <v>54172879</v>
      </c>
      <c r="B4352" s="1011" t="s">
        <v>2421</v>
      </c>
      <c r="C4352" s="1011" t="s">
        <v>1326</v>
      </c>
      <c r="D4352" s="1011" t="s">
        <v>1</v>
      </c>
      <c r="E4352" s="1011" t="s">
        <v>135</v>
      </c>
      <c r="F4352" s="1011" t="s">
        <v>38</v>
      </c>
      <c r="G4352" s="1011" t="s">
        <v>38</v>
      </c>
      <c r="H4352" s="1011" t="s">
        <v>93</v>
      </c>
      <c r="I4352" s="1011" t="s">
        <v>1595</v>
      </c>
      <c r="J4352" s="1011" t="s">
        <v>1596</v>
      </c>
      <c r="K4352" s="1011" t="s">
        <v>1329</v>
      </c>
      <c r="L4352" s="1011" t="s">
        <v>47</v>
      </c>
      <c r="M4352" s="1011" t="s">
        <v>198</v>
      </c>
      <c r="N4352" s="1011">
        <v>94</v>
      </c>
      <c r="O4352" s="1011">
        <v>43</v>
      </c>
      <c r="P4352" s="1011">
        <v>2114.6</v>
      </c>
      <c r="Q4352" s="1011">
        <v>5066.3</v>
      </c>
      <c r="R4352" s="1011">
        <v>923.37</v>
      </c>
      <c r="S4352" s="1011">
        <v>782.58449610000002</v>
      </c>
      <c r="T4352" s="1011">
        <v>0</v>
      </c>
      <c r="U4352" s="1011">
        <v>0</v>
      </c>
      <c r="V4352" s="1011">
        <v>923.37</v>
      </c>
      <c r="W4352" s="1011" t="s">
        <v>1597</v>
      </c>
      <c r="X4352" s="1011" t="s">
        <v>1331</v>
      </c>
      <c r="Y4352" s="1011" t="s">
        <v>2422</v>
      </c>
      <c r="AA4352" s="1011" t="s">
        <v>2423</v>
      </c>
      <c r="AB4352" s="1011" t="s">
        <v>140</v>
      </c>
    </row>
    <row r="4353" spans="1:28" x14ac:dyDescent="0.25">
      <c r="A4353" s="1011">
        <v>3753290</v>
      </c>
      <c r="B4353" s="1011" t="s">
        <v>2147</v>
      </c>
      <c r="C4353" s="1011" t="s">
        <v>1326</v>
      </c>
      <c r="D4353" s="1011" t="s">
        <v>1</v>
      </c>
      <c r="E4353" s="1011" t="s">
        <v>135</v>
      </c>
      <c r="F4353" s="1011" t="s">
        <v>6</v>
      </c>
      <c r="G4353" s="1011" t="s">
        <v>6</v>
      </c>
      <c r="H4353" s="1011" t="s">
        <v>99</v>
      </c>
      <c r="I4353" s="1011" t="s">
        <v>2148</v>
      </c>
      <c r="J4353" s="1011" t="s">
        <v>1371</v>
      </c>
      <c r="K4353" s="1011" t="s">
        <v>1329</v>
      </c>
      <c r="L4353" s="1011" t="s">
        <v>47</v>
      </c>
      <c r="M4353" s="1011" t="s">
        <v>198</v>
      </c>
      <c r="N4353" s="1011">
        <v>214</v>
      </c>
      <c r="O4353" s="1011">
        <v>52</v>
      </c>
      <c r="P4353" s="1011">
        <v>3291</v>
      </c>
      <c r="Q4353" s="1011">
        <v>8517.86</v>
      </c>
      <c r="R4353" s="1011">
        <v>762.35</v>
      </c>
      <c r="S4353" s="1011">
        <v>464.42643124</v>
      </c>
      <c r="T4353" s="1011">
        <v>0</v>
      </c>
      <c r="U4353" s="1011">
        <v>0</v>
      </c>
      <c r="V4353" s="1011">
        <v>762.35</v>
      </c>
      <c r="W4353" s="1011" t="s">
        <v>1372</v>
      </c>
      <c r="X4353" s="1011" t="s">
        <v>1331</v>
      </c>
      <c r="Y4353" s="1011" t="s">
        <v>2149</v>
      </c>
      <c r="AA4353" s="1011" t="s">
        <v>2150</v>
      </c>
      <c r="AB4353" s="1011" t="s">
        <v>140</v>
      </c>
    </row>
    <row r="4354" spans="1:28" x14ac:dyDescent="0.25">
      <c r="A4354" s="1011">
        <v>43754530</v>
      </c>
      <c r="B4354" s="1011" t="s">
        <v>2323</v>
      </c>
      <c r="C4354" s="1011" t="s">
        <v>1326</v>
      </c>
      <c r="D4354" s="1011" t="s">
        <v>1</v>
      </c>
      <c r="E4354" s="1011" t="s">
        <v>135</v>
      </c>
      <c r="F4354" s="1011" t="s">
        <v>45</v>
      </c>
      <c r="G4354" s="1011" t="s">
        <v>45</v>
      </c>
      <c r="H4354" s="1011" t="s">
        <v>91</v>
      </c>
      <c r="I4354" s="1011" t="s">
        <v>1515</v>
      </c>
      <c r="J4354" s="1011" t="s">
        <v>1516</v>
      </c>
      <c r="K4354" s="1011" t="s">
        <v>1329</v>
      </c>
      <c r="L4354" s="1011" t="s">
        <v>47</v>
      </c>
      <c r="M4354" s="1011" t="s">
        <v>198</v>
      </c>
      <c r="N4354" s="1011">
        <v>74</v>
      </c>
      <c r="O4354" s="1011">
        <v>47</v>
      </c>
      <c r="P4354" s="1011">
        <v>1528.1</v>
      </c>
      <c r="Q4354" s="1011">
        <v>5642.62</v>
      </c>
      <c r="R4354" s="1011">
        <v>1086.31</v>
      </c>
      <c r="S4354" s="1011">
        <v>745.44720429999995</v>
      </c>
      <c r="T4354" s="1011">
        <v>0</v>
      </c>
      <c r="U4354" s="1011">
        <v>0</v>
      </c>
      <c r="V4354" s="1011">
        <v>1086.31</v>
      </c>
      <c r="W4354" s="1011" t="s">
        <v>2245</v>
      </c>
      <c r="X4354" s="1011" t="s">
        <v>1331</v>
      </c>
      <c r="Y4354" s="1011" t="s">
        <v>2324</v>
      </c>
      <c r="AA4354" s="1011" t="s">
        <v>2325</v>
      </c>
      <c r="AB4354" s="1011" t="s">
        <v>140</v>
      </c>
    </row>
    <row r="4355" spans="1:28" x14ac:dyDescent="0.25">
      <c r="A4355" s="1011">
        <v>74072976</v>
      </c>
      <c r="B4355" s="1011" t="s">
        <v>2187</v>
      </c>
      <c r="C4355" s="1011" t="s">
        <v>1326</v>
      </c>
      <c r="D4355" s="1011" t="s">
        <v>1</v>
      </c>
      <c r="E4355" s="1011" t="s">
        <v>135</v>
      </c>
      <c r="F4355" s="1011" t="s">
        <v>34</v>
      </c>
      <c r="G4355" s="1011" t="s">
        <v>34</v>
      </c>
      <c r="H4355" s="1011" t="s">
        <v>90</v>
      </c>
      <c r="I4355" s="1011" t="s">
        <v>2188</v>
      </c>
      <c r="J4355" s="1011" t="s">
        <v>1328</v>
      </c>
      <c r="K4355" s="1011" t="s">
        <v>1329</v>
      </c>
      <c r="L4355" s="1011" t="s">
        <v>47</v>
      </c>
      <c r="M4355" s="1011" t="s">
        <v>198</v>
      </c>
      <c r="N4355" s="1011">
        <v>292</v>
      </c>
      <c r="O4355" s="1011">
        <v>245</v>
      </c>
      <c r="P4355" s="1011">
        <v>8697.32</v>
      </c>
      <c r="Q4355" s="1011">
        <v>19168.22</v>
      </c>
      <c r="R4355" s="1011">
        <v>1229.1099999999999</v>
      </c>
      <c r="S4355" s="1011">
        <v>1963.6039753800001</v>
      </c>
      <c r="T4355" s="1011">
        <v>0</v>
      </c>
      <c r="U4355" s="1011">
        <v>0</v>
      </c>
      <c r="V4355" s="1011">
        <v>1229.1099999999999</v>
      </c>
      <c r="W4355" s="1011" t="s">
        <v>1330</v>
      </c>
      <c r="X4355" s="1011" t="s">
        <v>1331</v>
      </c>
      <c r="Y4355" s="1011" t="s">
        <v>2189</v>
      </c>
      <c r="AA4355" s="1011" t="s">
        <v>2190</v>
      </c>
      <c r="AB4355" s="1011" t="s">
        <v>140</v>
      </c>
    </row>
    <row r="4356" spans="1:28" x14ac:dyDescent="0.25">
      <c r="A4356" s="1011">
        <v>93757649</v>
      </c>
      <c r="B4356" s="1011" t="s">
        <v>2482</v>
      </c>
      <c r="C4356" s="1011" t="s">
        <v>1326</v>
      </c>
      <c r="D4356" s="1011" t="s">
        <v>1</v>
      </c>
      <c r="E4356" s="1011" t="s">
        <v>135</v>
      </c>
      <c r="F4356" s="1011" t="s">
        <v>6</v>
      </c>
      <c r="G4356" s="1011" t="s">
        <v>6</v>
      </c>
      <c r="H4356" s="1011" t="s">
        <v>90</v>
      </c>
      <c r="I4356" s="1011" t="s">
        <v>2483</v>
      </c>
      <c r="J4356" s="1011" t="s">
        <v>2484</v>
      </c>
      <c r="K4356" s="1011" t="s">
        <v>1329</v>
      </c>
      <c r="L4356" s="1011" t="s">
        <v>47</v>
      </c>
      <c r="M4356" s="1011" t="s">
        <v>198</v>
      </c>
      <c r="N4356" s="1011">
        <v>330</v>
      </c>
      <c r="O4356" s="1011">
        <v>310</v>
      </c>
      <c r="P4356" s="1011">
        <v>11994.76</v>
      </c>
      <c r="Q4356" s="1011">
        <v>20814.47</v>
      </c>
      <c r="R4356" s="1011">
        <v>834.89928459999999</v>
      </c>
      <c r="S4356" s="1011">
        <v>1534.0128055</v>
      </c>
      <c r="T4356" s="1011">
        <v>-8.0715400000000007E-2</v>
      </c>
      <c r="U4356" s="1011">
        <v>0</v>
      </c>
      <c r="V4356" s="1011">
        <v>834.98</v>
      </c>
      <c r="W4356" s="1011" t="s">
        <v>2485</v>
      </c>
      <c r="X4356" s="1011" t="s">
        <v>1331</v>
      </c>
      <c r="Y4356" s="1011" t="s">
        <v>2486</v>
      </c>
      <c r="AA4356" s="1011" t="s">
        <v>2487</v>
      </c>
      <c r="AB4356" s="1011" t="s">
        <v>140</v>
      </c>
    </row>
    <row r="4357" spans="1:28" x14ac:dyDescent="0.25">
      <c r="A4357" s="1011">
        <v>4162996</v>
      </c>
      <c r="B4357" s="1011" t="s">
        <v>1473</v>
      </c>
      <c r="C4357" s="1011" t="s">
        <v>1326</v>
      </c>
      <c r="D4357" s="1011" t="s">
        <v>1</v>
      </c>
      <c r="E4357" s="1011" t="s">
        <v>135</v>
      </c>
      <c r="F4357" s="1011" t="s">
        <v>34</v>
      </c>
      <c r="G4357" s="1011" t="s">
        <v>34</v>
      </c>
      <c r="H4357" s="1011" t="s">
        <v>98</v>
      </c>
      <c r="I4357" s="1011" t="s">
        <v>1474</v>
      </c>
      <c r="J4357" s="1011" t="s">
        <v>1475</v>
      </c>
      <c r="K4357" s="1011" t="s">
        <v>1329</v>
      </c>
      <c r="L4357" s="1011" t="s">
        <v>47</v>
      </c>
      <c r="M4357" s="1011" t="s">
        <v>198</v>
      </c>
      <c r="N4357" s="1011">
        <v>111.7</v>
      </c>
      <c r="O4357" s="1011">
        <v>107.95</v>
      </c>
      <c r="P4357" s="1011">
        <v>3000.69</v>
      </c>
      <c r="Q4357" s="1011">
        <v>3663.57</v>
      </c>
      <c r="R4357" s="1011">
        <v>481.46</v>
      </c>
      <c r="S4357" s="1011">
        <v>680.75622556999997</v>
      </c>
      <c r="T4357" s="1011">
        <v>0</v>
      </c>
      <c r="U4357" s="1011">
        <v>0</v>
      </c>
      <c r="V4357" s="1011">
        <v>481.46</v>
      </c>
      <c r="W4357" s="1011" t="s">
        <v>1476</v>
      </c>
      <c r="X4357" s="1011" t="s">
        <v>1331</v>
      </c>
      <c r="Y4357" s="1011" t="s">
        <v>1477</v>
      </c>
      <c r="AA4357" s="1011" t="s">
        <v>1478</v>
      </c>
      <c r="AB4357" s="1011" t="s">
        <v>140</v>
      </c>
    </row>
    <row r="4358" spans="1:28" x14ac:dyDescent="0.25">
      <c r="A4358" s="1011">
        <v>24146680</v>
      </c>
      <c r="B4358" s="1011" t="s">
        <v>1993</v>
      </c>
      <c r="C4358" s="1011" t="s">
        <v>1326</v>
      </c>
      <c r="D4358" s="1011" t="s">
        <v>1</v>
      </c>
      <c r="E4358" s="1011" t="s">
        <v>135</v>
      </c>
      <c r="F4358" s="1011" t="s">
        <v>38</v>
      </c>
      <c r="G4358" s="1011" t="s">
        <v>38</v>
      </c>
      <c r="H4358" s="1011" t="s">
        <v>90</v>
      </c>
      <c r="I4358" s="1011" t="s">
        <v>1994</v>
      </c>
      <c r="J4358" s="1011" t="s">
        <v>1499</v>
      </c>
      <c r="K4358" s="1011" t="s">
        <v>1329</v>
      </c>
      <c r="L4358" s="1011" t="s">
        <v>47</v>
      </c>
      <c r="M4358" s="1011" t="s">
        <v>198</v>
      </c>
      <c r="N4358" s="1011">
        <v>677</v>
      </c>
      <c r="O4358" s="1011">
        <v>5</v>
      </c>
      <c r="P4358" s="1011">
        <v>6800</v>
      </c>
      <c r="Q4358" s="1011">
        <v>25695.63</v>
      </c>
      <c r="R4358" s="1011">
        <v>2076.66</v>
      </c>
      <c r="S4358" s="1011">
        <v>977.97570628000005</v>
      </c>
      <c r="T4358" s="1011">
        <v>0</v>
      </c>
      <c r="U4358" s="1011">
        <v>0</v>
      </c>
      <c r="V4358" s="1011">
        <v>2076.66</v>
      </c>
      <c r="W4358" s="1011" t="s">
        <v>1361</v>
      </c>
      <c r="X4358" s="1011" t="s">
        <v>1331</v>
      </c>
      <c r="Y4358" s="1011" t="s">
        <v>1995</v>
      </c>
      <c r="AA4358" s="1011" t="s">
        <v>1996</v>
      </c>
      <c r="AB4358" s="1011" t="s">
        <v>140</v>
      </c>
    </row>
    <row r="4359" spans="1:28" x14ac:dyDescent="0.25">
      <c r="A4359" s="1011">
        <v>43964485</v>
      </c>
      <c r="B4359" s="1011" t="s">
        <v>1827</v>
      </c>
      <c r="C4359" s="1011" t="s">
        <v>1326</v>
      </c>
      <c r="D4359" s="1011" t="s">
        <v>1</v>
      </c>
      <c r="E4359" s="1011" t="s">
        <v>135</v>
      </c>
      <c r="F4359" s="1011" t="s">
        <v>14</v>
      </c>
      <c r="G4359" s="1011" t="s">
        <v>14</v>
      </c>
      <c r="H4359" s="1011" t="s">
        <v>90</v>
      </c>
      <c r="I4359" s="1011" t="s">
        <v>1688</v>
      </c>
      <c r="J4359" s="1011" t="s">
        <v>1416</v>
      </c>
      <c r="K4359" s="1011" t="s">
        <v>1329</v>
      </c>
      <c r="L4359" s="1011" t="s">
        <v>47</v>
      </c>
      <c r="M4359" s="1011" t="s">
        <v>198</v>
      </c>
      <c r="N4359" s="1011">
        <v>766</v>
      </c>
      <c r="O4359" s="1011">
        <v>592</v>
      </c>
      <c r="P4359" s="1011">
        <v>22723.53</v>
      </c>
      <c r="Q4359" s="1011">
        <v>26546.959999999999</v>
      </c>
      <c r="R4359" s="1011">
        <v>-946.32</v>
      </c>
      <c r="S4359" s="1011">
        <v>4315.9591601399998</v>
      </c>
      <c r="T4359" s="1011">
        <v>692</v>
      </c>
      <c r="U4359" s="1011">
        <v>3177.3</v>
      </c>
      <c r="V4359" s="1011">
        <v>2238.98</v>
      </c>
      <c r="W4359" s="1011" t="s">
        <v>1397</v>
      </c>
      <c r="X4359" s="1011" t="s">
        <v>1331</v>
      </c>
      <c r="Y4359" s="1011" t="s">
        <v>1828</v>
      </c>
      <c r="AA4359" s="1011" t="s">
        <v>1829</v>
      </c>
      <c r="AB4359" s="1011" t="s">
        <v>140</v>
      </c>
    </row>
    <row r="4360" spans="1:28" x14ac:dyDescent="0.25">
      <c r="A4360" s="1011">
        <v>13991989</v>
      </c>
      <c r="B4360" s="1011" t="s">
        <v>1403</v>
      </c>
      <c r="C4360" s="1011" t="s">
        <v>1326</v>
      </c>
      <c r="D4360" s="1011" t="s">
        <v>1</v>
      </c>
      <c r="E4360" s="1011" t="s">
        <v>135</v>
      </c>
      <c r="F4360" s="1011" t="s">
        <v>34</v>
      </c>
      <c r="G4360" s="1011" t="s">
        <v>34</v>
      </c>
      <c r="H4360" s="1011" t="s">
        <v>530</v>
      </c>
      <c r="I4360" s="1011" t="s">
        <v>1404</v>
      </c>
      <c r="J4360" s="1011" t="s">
        <v>1405</v>
      </c>
      <c r="K4360" s="1011" t="s">
        <v>1329</v>
      </c>
      <c r="L4360" s="1011" t="s">
        <v>47</v>
      </c>
      <c r="M4360" s="1011" t="s">
        <v>198</v>
      </c>
      <c r="N4360" s="1011">
        <v>217</v>
      </c>
      <c r="O4360" s="1011">
        <v>170</v>
      </c>
      <c r="P4360" s="1011">
        <v>6725.74</v>
      </c>
      <c r="Q4360" s="1011">
        <v>19019.87</v>
      </c>
      <c r="R4360" s="1011">
        <v>1460.6198568299999</v>
      </c>
      <c r="S4360" s="1011">
        <v>1641.6860036800001</v>
      </c>
      <c r="T4360" s="1011">
        <v>2.33985683</v>
      </c>
      <c r="U4360" s="1011">
        <v>0</v>
      </c>
      <c r="V4360" s="1011">
        <v>1458.28</v>
      </c>
      <c r="W4360" s="1011" t="s">
        <v>1406</v>
      </c>
      <c r="X4360" s="1011" t="s">
        <v>1331</v>
      </c>
      <c r="Y4360" s="1011" t="s">
        <v>1407</v>
      </c>
      <c r="AA4360" s="1011" t="s">
        <v>1408</v>
      </c>
      <c r="AB4360" s="1011" t="s">
        <v>140</v>
      </c>
    </row>
    <row r="4361" spans="1:28" x14ac:dyDescent="0.25">
      <c r="A4361" s="1011">
        <v>23753668</v>
      </c>
      <c r="B4361" s="1011" t="s">
        <v>2570</v>
      </c>
      <c r="C4361" s="1011" t="s">
        <v>1326</v>
      </c>
      <c r="D4361" s="1011" t="s">
        <v>1</v>
      </c>
      <c r="E4361" s="1011" t="s">
        <v>135</v>
      </c>
      <c r="F4361" s="1011" t="s">
        <v>6</v>
      </c>
      <c r="G4361" s="1011" t="s">
        <v>6</v>
      </c>
      <c r="H4361" s="1011" t="s">
        <v>100</v>
      </c>
      <c r="I4361" s="1011" t="s">
        <v>2571</v>
      </c>
      <c r="J4361" s="1011" t="s">
        <v>2572</v>
      </c>
      <c r="K4361" s="1011" t="s">
        <v>1329</v>
      </c>
      <c r="L4361" s="1011" t="s">
        <v>47</v>
      </c>
      <c r="M4361" s="1011" t="s">
        <v>198</v>
      </c>
      <c r="N4361" s="1011">
        <v>88.25</v>
      </c>
      <c r="O4361" s="1011">
        <v>87.25</v>
      </c>
      <c r="P4361" s="1011">
        <v>1751</v>
      </c>
      <c r="Q4361" s="1011">
        <v>5132.6000000000004</v>
      </c>
      <c r="R4361" s="1011">
        <v>1043.43</v>
      </c>
      <c r="S4361" s="1011">
        <v>540.97515288</v>
      </c>
      <c r="T4361" s="1011">
        <v>0</v>
      </c>
      <c r="U4361" s="1011">
        <v>0</v>
      </c>
      <c r="V4361" s="1011">
        <v>1043.43</v>
      </c>
      <c r="W4361" s="1011" t="s">
        <v>2573</v>
      </c>
      <c r="X4361" s="1011" t="s">
        <v>1331</v>
      </c>
      <c r="Y4361" s="1011" t="s">
        <v>2574</v>
      </c>
      <c r="AA4361" s="1011" t="s">
        <v>2575</v>
      </c>
      <c r="AB4361" s="1011" t="s">
        <v>140</v>
      </c>
    </row>
    <row r="4362" spans="1:28" x14ac:dyDescent="0.25">
      <c r="A4362" s="1011">
        <v>63752968</v>
      </c>
      <c r="B4362" s="1011" t="s">
        <v>1400</v>
      </c>
      <c r="C4362" s="1011" t="s">
        <v>1326</v>
      </c>
      <c r="D4362" s="1011" t="s">
        <v>1</v>
      </c>
      <c r="E4362" s="1011" t="s">
        <v>135</v>
      </c>
      <c r="F4362" s="1011" t="s">
        <v>45</v>
      </c>
      <c r="G4362" s="1011" t="s">
        <v>45</v>
      </c>
      <c r="H4362" s="1011" t="s">
        <v>93</v>
      </c>
      <c r="I4362" s="1011" t="s">
        <v>1353</v>
      </c>
      <c r="J4362" s="1011" t="s">
        <v>1354</v>
      </c>
      <c r="K4362" s="1011" t="s">
        <v>1329</v>
      </c>
      <c r="L4362" s="1011" t="s">
        <v>47</v>
      </c>
      <c r="M4362" s="1011" t="s">
        <v>198</v>
      </c>
      <c r="N4362" s="1011">
        <v>457.5</v>
      </c>
      <c r="O4362" s="1011">
        <v>90.5</v>
      </c>
      <c r="P4362" s="1011">
        <v>4437.01</v>
      </c>
      <c r="Q4362" s="1011">
        <v>16296.63</v>
      </c>
      <c r="R4362" s="1011">
        <v>2692.78</v>
      </c>
      <c r="S4362" s="1011">
        <v>2802.9526804000002</v>
      </c>
      <c r="T4362" s="1011">
        <v>0</v>
      </c>
      <c r="U4362" s="1011">
        <v>0</v>
      </c>
      <c r="V4362" s="1011">
        <v>2692.78</v>
      </c>
      <c r="W4362" s="1011" t="s">
        <v>1355</v>
      </c>
      <c r="X4362" s="1011" t="s">
        <v>1331</v>
      </c>
      <c r="Y4362" s="1011" t="s">
        <v>1401</v>
      </c>
      <c r="AA4362" s="1011" t="s">
        <v>1402</v>
      </c>
      <c r="AB4362" s="1011" t="s">
        <v>140</v>
      </c>
    </row>
    <row r="4363" spans="1:28" x14ac:dyDescent="0.25">
      <c r="A4363" s="1011">
        <v>23753668</v>
      </c>
      <c r="B4363" s="1011" t="s">
        <v>2570</v>
      </c>
      <c r="C4363" s="1011" t="s">
        <v>1326</v>
      </c>
      <c r="D4363" s="1011" t="s">
        <v>1</v>
      </c>
      <c r="E4363" s="1011" t="s">
        <v>135</v>
      </c>
      <c r="F4363" s="1011" t="s">
        <v>6</v>
      </c>
      <c r="G4363" s="1011" t="s">
        <v>6</v>
      </c>
      <c r="H4363" s="1011" t="s">
        <v>92</v>
      </c>
      <c r="I4363" s="1011" t="s">
        <v>2571</v>
      </c>
      <c r="J4363" s="1011" t="s">
        <v>2572</v>
      </c>
      <c r="K4363" s="1011" t="s">
        <v>1329</v>
      </c>
      <c r="L4363" s="1011" t="s">
        <v>47</v>
      </c>
      <c r="M4363" s="1011" t="s">
        <v>198</v>
      </c>
      <c r="N4363" s="1011">
        <v>122</v>
      </c>
      <c r="O4363" s="1011">
        <v>122</v>
      </c>
      <c r="P4363" s="1011">
        <v>4270</v>
      </c>
      <c r="Q4363" s="1011">
        <v>2792.31</v>
      </c>
      <c r="R4363" s="1011">
        <v>276.91000000000003</v>
      </c>
      <c r="S4363" s="1011">
        <v>373.40418604000001</v>
      </c>
      <c r="T4363" s="1011">
        <v>0</v>
      </c>
      <c r="U4363" s="1011">
        <v>0</v>
      </c>
      <c r="V4363" s="1011">
        <v>276.91000000000003</v>
      </c>
      <c r="W4363" s="1011" t="s">
        <v>2573</v>
      </c>
      <c r="X4363" s="1011" t="s">
        <v>1331</v>
      </c>
      <c r="Y4363" s="1011" t="s">
        <v>2574</v>
      </c>
      <c r="AA4363" s="1011" t="s">
        <v>2575</v>
      </c>
      <c r="AB4363" s="1011" t="s">
        <v>140</v>
      </c>
    </row>
    <row r="4364" spans="1:28" x14ac:dyDescent="0.25">
      <c r="A4364" s="1011">
        <v>13753793</v>
      </c>
      <c r="B4364" s="1011" t="s">
        <v>2072</v>
      </c>
      <c r="C4364" s="1011" t="s">
        <v>1326</v>
      </c>
      <c r="D4364" s="1011" t="s">
        <v>1</v>
      </c>
      <c r="E4364" s="1011" t="s">
        <v>135</v>
      </c>
      <c r="F4364" s="1011" t="s">
        <v>6</v>
      </c>
      <c r="G4364" s="1011" t="s">
        <v>6</v>
      </c>
      <c r="H4364" s="1011" t="s">
        <v>94</v>
      </c>
      <c r="I4364" s="1011" t="s">
        <v>1410</v>
      </c>
      <c r="J4364" s="1011" t="s">
        <v>1411</v>
      </c>
      <c r="K4364" s="1011" t="s">
        <v>1329</v>
      </c>
      <c r="L4364" s="1011" t="s">
        <v>47</v>
      </c>
      <c r="M4364" s="1011" t="s">
        <v>198</v>
      </c>
      <c r="N4364" s="1011">
        <v>807</v>
      </c>
      <c r="O4364" s="1011">
        <v>190</v>
      </c>
      <c r="P4364" s="1011">
        <v>22325</v>
      </c>
      <c r="Q4364" s="1011">
        <v>17258.189999999999</v>
      </c>
      <c r="R4364" s="1011">
        <v>2180.46</v>
      </c>
      <c r="S4364" s="1011">
        <v>2439.46152815</v>
      </c>
      <c r="T4364" s="1011">
        <v>0</v>
      </c>
      <c r="U4364" s="1011">
        <v>0</v>
      </c>
      <c r="V4364" s="1011">
        <v>2180.46</v>
      </c>
      <c r="W4364" s="1011" t="s">
        <v>80</v>
      </c>
      <c r="X4364" s="1011" t="s">
        <v>1331</v>
      </c>
      <c r="Y4364" s="1011" t="s">
        <v>2073</v>
      </c>
      <c r="AA4364" s="1011" t="s">
        <v>2074</v>
      </c>
      <c r="AB4364" s="1011" t="s">
        <v>140</v>
      </c>
    </row>
    <row r="4365" spans="1:28" x14ac:dyDescent="0.25">
      <c r="A4365" s="1011">
        <v>83766972</v>
      </c>
      <c r="B4365" s="1011" t="s">
        <v>2230</v>
      </c>
      <c r="C4365" s="1011" t="s">
        <v>1326</v>
      </c>
      <c r="D4365" s="1011" t="s">
        <v>1</v>
      </c>
      <c r="E4365" s="1011" t="s">
        <v>135</v>
      </c>
      <c r="F4365" s="1011" t="s">
        <v>0</v>
      </c>
      <c r="G4365" s="1011" t="s">
        <v>0</v>
      </c>
      <c r="H4365" s="1011" t="s">
        <v>529</v>
      </c>
      <c r="I4365" s="1011" t="s">
        <v>1327</v>
      </c>
      <c r="J4365" s="1011" t="s">
        <v>1328</v>
      </c>
      <c r="K4365" s="1011" t="s">
        <v>1329</v>
      </c>
      <c r="L4365" s="1011" t="s">
        <v>47</v>
      </c>
      <c r="M4365" s="1011" t="s">
        <v>198</v>
      </c>
      <c r="N4365" s="1011">
        <v>371</v>
      </c>
      <c r="O4365" s="1011">
        <v>285</v>
      </c>
      <c r="P4365" s="1011">
        <v>29732.32</v>
      </c>
      <c r="Q4365" s="1011">
        <v>151563.78</v>
      </c>
      <c r="R4365" s="1011">
        <v>1742.52</v>
      </c>
      <c r="S4365" s="1011">
        <v>3387.9733984700001</v>
      </c>
      <c r="T4365" s="1011">
        <v>0</v>
      </c>
      <c r="U4365" s="1011">
        <v>0</v>
      </c>
      <c r="V4365" s="1011">
        <v>1742.52</v>
      </c>
      <c r="W4365" s="1011" t="s">
        <v>1330</v>
      </c>
      <c r="X4365" s="1011" t="s">
        <v>1331</v>
      </c>
      <c r="Y4365" s="1011" t="s">
        <v>2231</v>
      </c>
      <c r="AA4365" s="1011" t="s">
        <v>2232</v>
      </c>
      <c r="AB4365" s="1011" t="s">
        <v>140</v>
      </c>
    </row>
    <row r="4366" spans="1:28" x14ac:dyDescent="0.25">
      <c r="A4366" s="1011">
        <v>44097343</v>
      </c>
      <c r="B4366" s="1011" t="s">
        <v>1686</v>
      </c>
      <c r="C4366" s="1011" t="s">
        <v>417</v>
      </c>
      <c r="D4366" s="1011" t="s">
        <v>113</v>
      </c>
      <c r="E4366" s="1011" t="s">
        <v>135</v>
      </c>
      <c r="F4366" s="1011" t="s">
        <v>267</v>
      </c>
      <c r="G4366" s="1011" t="s">
        <v>1687</v>
      </c>
      <c r="H4366" s="1011" t="s">
        <v>97</v>
      </c>
      <c r="I4366" s="1011" t="s">
        <v>1688</v>
      </c>
      <c r="J4366" s="1011" t="s">
        <v>1416</v>
      </c>
      <c r="K4366" s="1011" t="s">
        <v>1329</v>
      </c>
      <c r="L4366" s="1011" t="s">
        <v>47</v>
      </c>
      <c r="M4366" s="1011" t="s">
        <v>198</v>
      </c>
      <c r="N4366" s="1011">
        <v>284.25</v>
      </c>
      <c r="O4366" s="1011">
        <v>150</v>
      </c>
      <c r="P4366" s="1011">
        <v>3393.33</v>
      </c>
      <c r="Q4366" s="1011">
        <v>9557.24</v>
      </c>
      <c r="R4366" s="1011">
        <v>3980.32</v>
      </c>
      <c r="S4366" s="1011">
        <v>1115.04097529</v>
      </c>
      <c r="T4366" s="1011">
        <v>0</v>
      </c>
      <c r="U4366" s="1011">
        <v>0</v>
      </c>
      <c r="V4366" s="1011">
        <v>3980.32</v>
      </c>
      <c r="W4366" s="1011" t="s">
        <v>1397</v>
      </c>
      <c r="X4366" s="1011" t="s">
        <v>1331</v>
      </c>
      <c r="Y4366" s="1011" t="s">
        <v>1689</v>
      </c>
      <c r="AA4366" s="1011" t="s">
        <v>1690</v>
      </c>
      <c r="AB4366" s="1011" t="s">
        <v>140</v>
      </c>
    </row>
    <row r="4367" spans="1:28" x14ac:dyDescent="0.25">
      <c r="A4367" s="1011">
        <v>84229129</v>
      </c>
      <c r="B4367" s="1011" t="s">
        <v>2276</v>
      </c>
      <c r="C4367" s="1011" t="s">
        <v>1326</v>
      </c>
      <c r="D4367" s="1011" t="s">
        <v>1</v>
      </c>
      <c r="E4367" s="1011" t="s">
        <v>135</v>
      </c>
      <c r="F4367" s="1011" t="s">
        <v>11</v>
      </c>
      <c r="G4367" s="1011" t="s">
        <v>11</v>
      </c>
      <c r="H4367" s="1011" t="s">
        <v>90</v>
      </c>
      <c r="I4367" s="1011" t="s">
        <v>2277</v>
      </c>
      <c r="J4367" s="1011" t="s">
        <v>2278</v>
      </c>
      <c r="K4367" s="1011" t="s">
        <v>1329</v>
      </c>
      <c r="L4367" s="1011" t="s">
        <v>47</v>
      </c>
      <c r="M4367" s="1011" t="s">
        <v>198</v>
      </c>
      <c r="N4367" s="1011">
        <v>687</v>
      </c>
      <c r="O4367" s="1011">
        <v>683</v>
      </c>
      <c r="P4367" s="1011">
        <v>10846</v>
      </c>
      <c r="Q4367" s="1011">
        <v>33502.67</v>
      </c>
      <c r="R4367" s="1011">
        <v>2720.3964230199999</v>
      </c>
      <c r="S4367" s="1011">
        <v>3885.7723814300002</v>
      </c>
      <c r="T4367" s="1011">
        <v>-0.40357697999999997</v>
      </c>
      <c r="U4367" s="1011">
        <v>0</v>
      </c>
      <c r="V4367" s="1011">
        <v>2720.8</v>
      </c>
      <c r="W4367" s="1011" t="s">
        <v>2279</v>
      </c>
      <c r="X4367" s="1011" t="s">
        <v>1331</v>
      </c>
      <c r="Y4367" s="1011" t="s">
        <v>2280</v>
      </c>
      <c r="AA4367" s="1011" t="s">
        <v>2281</v>
      </c>
      <c r="AB4367" s="1011" t="s">
        <v>140</v>
      </c>
    </row>
    <row r="4368" spans="1:28" x14ac:dyDescent="0.25">
      <c r="A4368" s="1011">
        <v>13789250</v>
      </c>
      <c r="B4368" s="1011" t="s">
        <v>1375</v>
      </c>
      <c r="C4368" s="1011" t="s">
        <v>1326</v>
      </c>
      <c r="D4368" s="1011" t="s">
        <v>1</v>
      </c>
      <c r="E4368" s="1011" t="s">
        <v>135</v>
      </c>
      <c r="F4368" s="1011" t="s">
        <v>6</v>
      </c>
      <c r="G4368" s="1011" t="s">
        <v>6</v>
      </c>
      <c r="H4368" s="1011" t="s">
        <v>98</v>
      </c>
      <c r="I4368" s="1011" t="s">
        <v>1376</v>
      </c>
      <c r="J4368" s="1011" t="s">
        <v>1377</v>
      </c>
      <c r="K4368" s="1011" t="s">
        <v>1329</v>
      </c>
      <c r="L4368" s="1011" t="s">
        <v>47</v>
      </c>
      <c r="M4368" s="1011" t="s">
        <v>198</v>
      </c>
      <c r="N4368" s="1011">
        <v>715.30409999999995</v>
      </c>
      <c r="O4368" s="1011">
        <v>633.80409999999995</v>
      </c>
      <c r="P4368" s="1011">
        <v>21141.62</v>
      </c>
      <c r="Q4368" s="1011">
        <v>19758.38</v>
      </c>
      <c r="R4368" s="1011">
        <v>2581.92</v>
      </c>
      <c r="S4368" s="1011">
        <v>3755.7833225300001</v>
      </c>
      <c r="T4368" s="1011">
        <v>0</v>
      </c>
      <c r="U4368" s="1011">
        <v>1.5</v>
      </c>
      <c r="V4368" s="1011">
        <v>2583.42</v>
      </c>
      <c r="W4368" s="1011" t="s">
        <v>1378</v>
      </c>
      <c r="X4368" s="1011" t="s">
        <v>1331</v>
      </c>
      <c r="Y4368" s="1011" t="s">
        <v>1379</v>
      </c>
      <c r="AA4368" s="1011" t="s">
        <v>1380</v>
      </c>
      <c r="AB4368" s="1011" t="s">
        <v>140</v>
      </c>
    </row>
    <row r="4369" spans="1:28" x14ac:dyDescent="0.25">
      <c r="A4369" s="1011">
        <v>13789250</v>
      </c>
      <c r="B4369" s="1011" t="s">
        <v>1375</v>
      </c>
      <c r="C4369" s="1011" t="s">
        <v>1326</v>
      </c>
      <c r="D4369" s="1011" t="s">
        <v>1</v>
      </c>
      <c r="E4369" s="1011" t="s">
        <v>135</v>
      </c>
      <c r="F4369" s="1011" t="s">
        <v>6</v>
      </c>
      <c r="G4369" s="1011" t="s">
        <v>6</v>
      </c>
      <c r="H4369" s="1011" t="s">
        <v>97</v>
      </c>
      <c r="I4369" s="1011" t="s">
        <v>1376</v>
      </c>
      <c r="J4369" s="1011" t="s">
        <v>1377</v>
      </c>
      <c r="K4369" s="1011" t="s">
        <v>1329</v>
      </c>
      <c r="L4369" s="1011" t="s">
        <v>47</v>
      </c>
      <c r="M4369" s="1011" t="s">
        <v>198</v>
      </c>
      <c r="N4369" s="1011">
        <v>1278.8738000000001</v>
      </c>
      <c r="O4369" s="1011">
        <v>902.74879999999996</v>
      </c>
      <c r="P4369" s="1011">
        <v>24245.439999999999</v>
      </c>
      <c r="Q4369" s="1011">
        <v>37246.67</v>
      </c>
      <c r="R4369" s="1011">
        <v>3257.1577915600001</v>
      </c>
      <c r="S4369" s="1011">
        <v>8558.4545532100001</v>
      </c>
      <c r="T4369" s="1011">
        <v>7.7915600000000003E-3</v>
      </c>
      <c r="U4369" s="1011">
        <v>528.45000000000005</v>
      </c>
      <c r="V4369" s="1011">
        <v>3785.6</v>
      </c>
      <c r="W4369" s="1011" t="s">
        <v>1378</v>
      </c>
      <c r="X4369" s="1011" t="s">
        <v>1331</v>
      </c>
      <c r="Y4369" s="1011" t="s">
        <v>1379</v>
      </c>
      <c r="AA4369" s="1011" t="s">
        <v>1380</v>
      </c>
      <c r="AB4369" s="1011" t="s">
        <v>140</v>
      </c>
    </row>
    <row r="4370" spans="1:28" x14ac:dyDescent="0.25">
      <c r="A4370" s="1011">
        <v>33771395</v>
      </c>
      <c r="B4370" s="1011" t="s">
        <v>2520</v>
      </c>
      <c r="C4370" s="1011" t="s">
        <v>1326</v>
      </c>
      <c r="D4370" s="1011" t="s">
        <v>1</v>
      </c>
      <c r="E4370" s="1011" t="s">
        <v>135</v>
      </c>
      <c r="F4370" s="1011" t="s">
        <v>6</v>
      </c>
      <c r="G4370" s="1011" t="s">
        <v>6</v>
      </c>
      <c r="H4370" s="1011" t="s">
        <v>96</v>
      </c>
      <c r="I4370" s="1011" t="s">
        <v>1688</v>
      </c>
      <c r="J4370" s="1011" t="s">
        <v>1416</v>
      </c>
      <c r="K4370" s="1011" t="s">
        <v>1329</v>
      </c>
      <c r="L4370" s="1011" t="s">
        <v>47</v>
      </c>
      <c r="M4370" s="1011" t="s">
        <v>198</v>
      </c>
      <c r="N4370" s="1011">
        <v>43.333599999999997</v>
      </c>
      <c r="O4370" s="1011">
        <v>41.333599999999997</v>
      </c>
      <c r="P4370" s="1011">
        <v>458.91</v>
      </c>
      <c r="Q4370" s="1011">
        <v>2093.79</v>
      </c>
      <c r="R4370" s="1011">
        <v>122.17512886</v>
      </c>
      <c r="S4370" s="1011">
        <v>679.83842957000002</v>
      </c>
      <c r="T4370" s="1011">
        <v>-2.13487114</v>
      </c>
      <c r="U4370" s="1011">
        <v>23.47</v>
      </c>
      <c r="V4370" s="1011">
        <v>147.78</v>
      </c>
      <c r="W4370" s="1011" t="s">
        <v>1397</v>
      </c>
      <c r="X4370" s="1011" t="s">
        <v>1331</v>
      </c>
      <c r="Y4370" s="1011" t="s">
        <v>2521</v>
      </c>
      <c r="AA4370" s="1011" t="s">
        <v>2522</v>
      </c>
      <c r="AB4370" s="1011" t="s">
        <v>140</v>
      </c>
    </row>
    <row r="4371" spans="1:28" x14ac:dyDescent="0.25">
      <c r="A4371" s="1011">
        <v>94010360</v>
      </c>
      <c r="B4371" s="1011" t="s">
        <v>2408</v>
      </c>
      <c r="C4371" s="1011" t="s">
        <v>1326</v>
      </c>
      <c r="D4371" s="1011" t="s">
        <v>1</v>
      </c>
      <c r="E4371" s="1011" t="s">
        <v>135</v>
      </c>
      <c r="F4371" s="1011" t="s">
        <v>20</v>
      </c>
      <c r="G4371" s="1011" t="s">
        <v>20</v>
      </c>
      <c r="H4371" s="1011" t="s">
        <v>101</v>
      </c>
      <c r="I4371" s="1011" t="s">
        <v>1662</v>
      </c>
      <c r="J4371" s="1011" t="s">
        <v>1663</v>
      </c>
      <c r="K4371" s="1011" t="s">
        <v>1329</v>
      </c>
      <c r="L4371" s="1011" t="s">
        <v>47</v>
      </c>
      <c r="M4371" s="1011" t="s">
        <v>198</v>
      </c>
      <c r="N4371" s="1011">
        <v>106</v>
      </c>
      <c r="O4371" s="1011">
        <v>86</v>
      </c>
      <c r="P4371" s="1011">
        <v>4361.25</v>
      </c>
      <c r="Q4371" s="1011">
        <v>2968.75</v>
      </c>
      <c r="R4371" s="1011">
        <v>331.28</v>
      </c>
      <c r="S4371" s="1011">
        <v>568.38944104999996</v>
      </c>
      <c r="T4371" s="1011">
        <v>0</v>
      </c>
      <c r="U4371" s="1011">
        <v>0</v>
      </c>
      <c r="V4371" s="1011">
        <v>331.28</v>
      </c>
      <c r="W4371" s="1011" t="s">
        <v>1664</v>
      </c>
      <c r="X4371" s="1011" t="s">
        <v>1331</v>
      </c>
      <c r="Y4371" s="1011" t="s">
        <v>2409</v>
      </c>
      <c r="AA4371" s="1011" t="s">
        <v>2410</v>
      </c>
      <c r="AB4371" s="1011" t="s">
        <v>140</v>
      </c>
    </row>
    <row r="4372" spans="1:28" x14ac:dyDescent="0.25">
      <c r="A4372" s="1011">
        <v>3754595</v>
      </c>
      <c r="B4372" s="1011" t="s">
        <v>2199</v>
      </c>
      <c r="C4372" s="1011" t="s">
        <v>1326</v>
      </c>
      <c r="D4372" s="1011" t="s">
        <v>1</v>
      </c>
      <c r="E4372" s="1011" t="s">
        <v>135</v>
      </c>
      <c r="F4372" s="1011" t="s">
        <v>11</v>
      </c>
      <c r="G4372" s="1011" t="s">
        <v>11</v>
      </c>
      <c r="H4372" s="1011" t="s">
        <v>90</v>
      </c>
      <c r="I4372" s="1011" t="s">
        <v>2200</v>
      </c>
      <c r="J4372" s="1011" t="s">
        <v>1544</v>
      </c>
      <c r="K4372" s="1011" t="s">
        <v>1329</v>
      </c>
      <c r="L4372" s="1011" t="s">
        <v>47</v>
      </c>
      <c r="M4372" s="1011" t="s">
        <v>198</v>
      </c>
      <c r="N4372" s="1011">
        <v>478</v>
      </c>
      <c r="O4372" s="1011">
        <v>435</v>
      </c>
      <c r="P4372" s="1011">
        <v>4984.84</v>
      </c>
      <c r="Q4372" s="1011">
        <v>15360.63</v>
      </c>
      <c r="R4372" s="1011">
        <v>-2270.0714307899998</v>
      </c>
      <c r="S4372" s="1011">
        <v>3863.2058793699998</v>
      </c>
      <c r="T4372" s="1011">
        <v>-0.16143078999999999</v>
      </c>
      <c r="U4372" s="1011">
        <v>0</v>
      </c>
      <c r="V4372" s="1011">
        <v>-2269.91</v>
      </c>
      <c r="W4372" s="1011" t="s">
        <v>1545</v>
      </c>
      <c r="X4372" s="1011" t="s">
        <v>1331</v>
      </c>
      <c r="Y4372" s="1011" t="s">
        <v>2201</v>
      </c>
      <c r="AA4372" s="1011" t="s">
        <v>2202</v>
      </c>
      <c r="AB4372" s="1011" t="s">
        <v>140</v>
      </c>
    </row>
    <row r="4373" spans="1:28" x14ac:dyDescent="0.25">
      <c r="A4373" s="1011">
        <v>14259873</v>
      </c>
      <c r="B4373" s="1011" t="s">
        <v>2464</v>
      </c>
      <c r="C4373" s="1011" t="s">
        <v>1326</v>
      </c>
      <c r="D4373" s="1011" t="s">
        <v>1</v>
      </c>
      <c r="E4373" s="1011" t="s">
        <v>135</v>
      </c>
      <c r="F4373" s="1011" t="s">
        <v>6</v>
      </c>
      <c r="G4373" s="1011" t="s">
        <v>6</v>
      </c>
      <c r="H4373" s="1011" t="s">
        <v>96</v>
      </c>
      <c r="I4373" s="1011" t="s">
        <v>2093</v>
      </c>
      <c r="J4373" s="1011" t="s">
        <v>2094</v>
      </c>
      <c r="K4373" s="1011" t="s">
        <v>1329</v>
      </c>
      <c r="L4373" s="1011" t="s">
        <v>47</v>
      </c>
      <c r="M4373" s="1011" t="s">
        <v>198</v>
      </c>
      <c r="N4373" s="1011">
        <v>5.0999999999999996</v>
      </c>
      <c r="O4373" s="1011">
        <v>5.0999999999999996</v>
      </c>
      <c r="P4373" s="1011">
        <v>43.94</v>
      </c>
      <c r="Q4373" s="1011">
        <v>176.76</v>
      </c>
      <c r="R4373" s="1011">
        <v>68.47</v>
      </c>
      <c r="S4373" s="1011">
        <v>14.850059999999999</v>
      </c>
      <c r="T4373" s="1011">
        <v>0</v>
      </c>
      <c r="U4373" s="1011">
        <v>0</v>
      </c>
      <c r="V4373" s="1011">
        <v>68.47</v>
      </c>
      <c r="W4373" s="1011" t="s">
        <v>2095</v>
      </c>
      <c r="X4373" s="1011" t="s">
        <v>1331</v>
      </c>
      <c r="Y4373" s="1011" t="s">
        <v>2465</v>
      </c>
      <c r="AA4373" s="1011" t="s">
        <v>2466</v>
      </c>
      <c r="AB4373" s="1011" t="s">
        <v>140</v>
      </c>
    </row>
    <row r="4374" spans="1:28" x14ac:dyDescent="0.25">
      <c r="A4374" s="1011">
        <v>83753855</v>
      </c>
      <c r="B4374" s="1011" t="s">
        <v>2151</v>
      </c>
      <c r="C4374" s="1011" t="s">
        <v>1326</v>
      </c>
      <c r="D4374" s="1011" t="s">
        <v>1</v>
      </c>
      <c r="E4374" s="1011" t="s">
        <v>135</v>
      </c>
      <c r="F4374" s="1011" t="s">
        <v>20</v>
      </c>
      <c r="G4374" s="1011" t="s">
        <v>20</v>
      </c>
      <c r="H4374" s="1011" t="s">
        <v>104</v>
      </c>
      <c r="I4374" s="1011" t="s">
        <v>1503</v>
      </c>
      <c r="J4374" s="1011" t="s">
        <v>1504</v>
      </c>
      <c r="K4374" s="1011" t="s">
        <v>1329</v>
      </c>
      <c r="L4374" s="1011" t="s">
        <v>47</v>
      </c>
      <c r="M4374" s="1011" t="s">
        <v>198</v>
      </c>
      <c r="N4374" s="1011">
        <v>40</v>
      </c>
      <c r="O4374" s="1011">
        <v>36</v>
      </c>
      <c r="P4374" s="1011">
        <v>895.19</v>
      </c>
      <c r="Q4374" s="1011">
        <v>1419.48</v>
      </c>
      <c r="R4374" s="1011">
        <v>439.96550217999999</v>
      </c>
      <c r="S4374" s="1011">
        <v>101.63322143000001</v>
      </c>
      <c r="T4374" s="1011">
        <v>-1.449782E-2</v>
      </c>
      <c r="U4374" s="1011">
        <v>0</v>
      </c>
      <c r="V4374" s="1011">
        <v>439.98</v>
      </c>
      <c r="W4374" s="1011" t="s">
        <v>1505</v>
      </c>
      <c r="X4374" s="1011" t="s">
        <v>1331</v>
      </c>
      <c r="Y4374" s="1011" t="s">
        <v>2152</v>
      </c>
      <c r="AA4374" s="1011" t="s">
        <v>2153</v>
      </c>
      <c r="AB4374" s="1011" t="s">
        <v>140</v>
      </c>
    </row>
    <row r="4375" spans="1:28" x14ac:dyDescent="0.25">
      <c r="A4375" s="1011">
        <v>44073278</v>
      </c>
      <c r="B4375" s="1011" t="s">
        <v>2109</v>
      </c>
      <c r="C4375" s="1011" t="s">
        <v>1326</v>
      </c>
      <c r="D4375" s="1011" t="s">
        <v>1</v>
      </c>
      <c r="E4375" s="1011" t="s">
        <v>135</v>
      </c>
      <c r="F4375" s="1011" t="s">
        <v>48</v>
      </c>
      <c r="G4375" s="1011" t="s">
        <v>48</v>
      </c>
      <c r="H4375" s="1011" t="s">
        <v>90</v>
      </c>
      <c r="I4375" s="1011" t="s">
        <v>2110</v>
      </c>
      <c r="J4375" s="1011" t="s">
        <v>1621</v>
      </c>
      <c r="K4375" s="1011" t="s">
        <v>1329</v>
      </c>
      <c r="L4375" s="1011" t="s">
        <v>47</v>
      </c>
      <c r="M4375" s="1011" t="s">
        <v>198</v>
      </c>
      <c r="N4375" s="1011">
        <v>63</v>
      </c>
      <c r="O4375" s="1011">
        <v>63</v>
      </c>
      <c r="P4375" s="1011">
        <v>627.9</v>
      </c>
      <c r="Q4375" s="1011">
        <v>2819.41</v>
      </c>
      <c r="R4375" s="1011">
        <v>270.12</v>
      </c>
      <c r="S4375" s="1011">
        <v>458.17343055999999</v>
      </c>
      <c r="T4375" s="1011">
        <v>0</v>
      </c>
      <c r="U4375" s="1011">
        <v>0</v>
      </c>
      <c r="V4375" s="1011">
        <v>270.12</v>
      </c>
      <c r="W4375" s="1011" t="s">
        <v>1622</v>
      </c>
      <c r="X4375" s="1011" t="s">
        <v>1331</v>
      </c>
      <c r="Y4375" s="1011" t="s">
        <v>1839</v>
      </c>
      <c r="AA4375" s="1011" t="s">
        <v>2111</v>
      </c>
      <c r="AB4375" s="1011" t="s">
        <v>140</v>
      </c>
    </row>
    <row r="4376" spans="1:28" x14ac:dyDescent="0.25">
      <c r="A4376" s="1011">
        <v>54179593</v>
      </c>
      <c r="B4376" s="1011" t="s">
        <v>2494</v>
      </c>
      <c r="C4376" s="1011" t="s">
        <v>1326</v>
      </c>
      <c r="D4376" s="1011" t="s">
        <v>1</v>
      </c>
      <c r="E4376" s="1011" t="s">
        <v>135</v>
      </c>
      <c r="F4376" s="1011" t="s">
        <v>20</v>
      </c>
      <c r="G4376" s="1011" t="s">
        <v>20</v>
      </c>
      <c r="H4376" s="1011" t="s">
        <v>101</v>
      </c>
      <c r="I4376" s="1011" t="s">
        <v>1564</v>
      </c>
      <c r="J4376" s="1011" t="s">
        <v>1565</v>
      </c>
      <c r="K4376" s="1011" t="s">
        <v>1329</v>
      </c>
      <c r="L4376" s="1011" t="s">
        <v>47</v>
      </c>
      <c r="M4376" s="1011" t="s">
        <v>198</v>
      </c>
      <c r="N4376" s="1011">
        <v>74</v>
      </c>
      <c r="O4376" s="1011">
        <v>55</v>
      </c>
      <c r="P4376" s="1011">
        <v>3101.81</v>
      </c>
      <c r="Q4376" s="1011">
        <v>1850.5</v>
      </c>
      <c r="R4376" s="1011">
        <v>-142.93</v>
      </c>
      <c r="S4376" s="1011">
        <v>391.8237274</v>
      </c>
      <c r="T4376" s="1011">
        <v>0</v>
      </c>
      <c r="U4376" s="1011">
        <v>0</v>
      </c>
      <c r="V4376" s="1011">
        <v>-142.93</v>
      </c>
      <c r="W4376" s="1011" t="s">
        <v>65</v>
      </c>
      <c r="X4376" s="1011" t="s">
        <v>1331</v>
      </c>
      <c r="Y4376" s="1011" t="s">
        <v>2495</v>
      </c>
      <c r="AA4376" s="1011" t="s">
        <v>2496</v>
      </c>
      <c r="AB4376" s="1011" t="s">
        <v>140</v>
      </c>
    </row>
    <row r="4377" spans="1:28" x14ac:dyDescent="0.25">
      <c r="A4377" s="1011">
        <v>14149348</v>
      </c>
      <c r="B4377" s="1011" t="s">
        <v>1467</v>
      </c>
      <c r="C4377" s="1011" t="s">
        <v>1326</v>
      </c>
      <c r="D4377" s="1011" t="s">
        <v>1</v>
      </c>
      <c r="E4377" s="1011" t="s">
        <v>135</v>
      </c>
      <c r="F4377" s="1011" t="s">
        <v>20</v>
      </c>
      <c r="G4377" s="1011" t="s">
        <v>20</v>
      </c>
      <c r="H4377" s="1011" t="s">
        <v>529</v>
      </c>
      <c r="I4377" s="1011" t="s">
        <v>2001</v>
      </c>
      <c r="J4377" s="1011" t="s">
        <v>1985</v>
      </c>
      <c r="K4377" s="1011" t="s">
        <v>1329</v>
      </c>
      <c r="L4377" s="1011" t="s">
        <v>47</v>
      </c>
      <c r="M4377" s="1011" t="s">
        <v>198</v>
      </c>
      <c r="N4377" s="1011">
        <v>193</v>
      </c>
      <c r="O4377" s="1011">
        <v>23</v>
      </c>
      <c r="P4377" s="1011">
        <v>11998.7</v>
      </c>
      <c r="Q4377" s="1011">
        <v>72428.84</v>
      </c>
      <c r="R4377" s="1011">
        <v>1242.1217307700001</v>
      </c>
      <c r="S4377" s="1011">
        <v>1436.3279510100001</v>
      </c>
      <c r="T4377" s="1011">
        <v>0.16173077</v>
      </c>
      <c r="U4377" s="1011">
        <v>0</v>
      </c>
      <c r="V4377" s="1011">
        <v>1241.96</v>
      </c>
      <c r="W4377" s="1011" t="s">
        <v>10</v>
      </c>
      <c r="X4377" s="1011" t="s">
        <v>1331</v>
      </c>
      <c r="Y4377" s="1011" t="s">
        <v>2497</v>
      </c>
      <c r="AA4377" s="1011" t="s">
        <v>1599</v>
      </c>
      <c r="AB4377" s="1011" t="s">
        <v>140</v>
      </c>
    </row>
    <row r="4378" spans="1:28" x14ac:dyDescent="0.25">
      <c r="A4378" s="1011">
        <v>23754112</v>
      </c>
      <c r="B4378" s="1011" t="s">
        <v>2385</v>
      </c>
      <c r="C4378" s="1011" t="s">
        <v>1326</v>
      </c>
      <c r="D4378" s="1011" t="s">
        <v>1</v>
      </c>
      <c r="E4378" s="1011" t="s">
        <v>135</v>
      </c>
      <c r="F4378" s="1011" t="s">
        <v>6</v>
      </c>
      <c r="G4378" s="1011" t="s">
        <v>6</v>
      </c>
      <c r="H4378" s="1011" t="s">
        <v>88</v>
      </c>
      <c r="I4378" s="1011" t="s">
        <v>1601</v>
      </c>
      <c r="J4378" s="1011" t="s">
        <v>1602</v>
      </c>
      <c r="K4378" s="1011" t="s">
        <v>1329</v>
      </c>
      <c r="L4378" s="1011" t="s">
        <v>47</v>
      </c>
      <c r="M4378" s="1011" t="s">
        <v>198</v>
      </c>
      <c r="N4378" s="1011">
        <v>66</v>
      </c>
      <c r="O4378" s="1011">
        <v>20</v>
      </c>
      <c r="P4378" s="1011">
        <v>965</v>
      </c>
      <c r="Q4378" s="1011">
        <v>2688.2</v>
      </c>
      <c r="R4378" s="1011">
        <v>36.56</v>
      </c>
      <c r="S4378" s="1011">
        <v>126.61910399999999</v>
      </c>
      <c r="T4378" s="1011">
        <v>0</v>
      </c>
      <c r="U4378" s="1011">
        <v>0</v>
      </c>
      <c r="V4378" s="1011">
        <v>36.56</v>
      </c>
      <c r="W4378" s="1011" t="s">
        <v>1603</v>
      </c>
      <c r="X4378" s="1011" t="s">
        <v>1331</v>
      </c>
      <c r="Y4378" s="1011" t="s">
        <v>2386</v>
      </c>
      <c r="AA4378" s="1011" t="s">
        <v>2387</v>
      </c>
      <c r="AB4378" s="1011" t="s">
        <v>140</v>
      </c>
    </row>
    <row r="4379" spans="1:28" x14ac:dyDescent="0.25">
      <c r="A4379" s="1011">
        <v>63955280</v>
      </c>
      <c r="B4379" s="1011" t="s">
        <v>2000</v>
      </c>
      <c r="C4379" s="1011" t="s">
        <v>1326</v>
      </c>
      <c r="D4379" s="1011" t="s">
        <v>1</v>
      </c>
      <c r="E4379" s="1011" t="s">
        <v>135</v>
      </c>
      <c r="F4379" s="1011" t="s">
        <v>20</v>
      </c>
      <c r="G4379" s="1011" t="s">
        <v>20</v>
      </c>
      <c r="H4379" s="1011" t="s">
        <v>97</v>
      </c>
      <c r="I4379" s="1011" t="s">
        <v>2001</v>
      </c>
      <c r="J4379" s="1011" t="s">
        <v>1985</v>
      </c>
      <c r="K4379" s="1011" t="s">
        <v>1329</v>
      </c>
      <c r="L4379" s="1011" t="s">
        <v>47</v>
      </c>
      <c r="M4379" s="1011" t="s">
        <v>198</v>
      </c>
      <c r="N4379" s="1011">
        <v>162</v>
      </c>
      <c r="O4379" s="1011">
        <v>60</v>
      </c>
      <c r="P4379" s="1011">
        <v>3655.93</v>
      </c>
      <c r="Q4379" s="1011">
        <v>4616.87</v>
      </c>
      <c r="R4379" s="1011">
        <v>1078.4896930699999</v>
      </c>
      <c r="S4379" s="1011">
        <v>387.03473943</v>
      </c>
      <c r="T4379" s="1011">
        <v>5.9693070000000001E-2</v>
      </c>
      <c r="U4379" s="1011">
        <v>0</v>
      </c>
      <c r="V4379" s="1011">
        <v>1078.43</v>
      </c>
      <c r="W4379" s="1011" t="s">
        <v>10</v>
      </c>
      <c r="X4379" s="1011" t="s">
        <v>1331</v>
      </c>
      <c r="Y4379" s="1011" t="s">
        <v>2002</v>
      </c>
      <c r="AA4379" s="1011" t="s">
        <v>2003</v>
      </c>
      <c r="AB4379" s="1011" t="s">
        <v>140</v>
      </c>
    </row>
    <row r="4380" spans="1:28" x14ac:dyDescent="0.25">
      <c r="A4380" s="1011">
        <v>73754913</v>
      </c>
      <c r="B4380" s="1011" t="s">
        <v>1778</v>
      </c>
      <c r="C4380" s="1011" t="s">
        <v>1326</v>
      </c>
      <c r="D4380" s="1011" t="s">
        <v>1</v>
      </c>
      <c r="E4380" s="1011" t="s">
        <v>135</v>
      </c>
      <c r="F4380" s="1011" t="s">
        <v>0</v>
      </c>
      <c r="G4380" s="1011" t="s">
        <v>0</v>
      </c>
      <c r="H4380" s="1011" t="s">
        <v>90</v>
      </c>
      <c r="I4380" s="1011" t="s">
        <v>1779</v>
      </c>
      <c r="J4380" s="1011" t="s">
        <v>1780</v>
      </c>
      <c r="K4380" s="1011" t="s">
        <v>1329</v>
      </c>
      <c r="L4380" s="1011" t="s">
        <v>47</v>
      </c>
      <c r="M4380" s="1011" t="s">
        <v>198</v>
      </c>
      <c r="N4380" s="1011">
        <v>219</v>
      </c>
      <c r="O4380" s="1011">
        <v>166</v>
      </c>
      <c r="P4380" s="1011">
        <v>3664.43</v>
      </c>
      <c r="Q4380" s="1011">
        <v>9630.09</v>
      </c>
      <c r="R4380" s="1011">
        <v>1623.19</v>
      </c>
      <c r="S4380" s="1011">
        <v>1029.57017135</v>
      </c>
      <c r="T4380" s="1011">
        <v>0</v>
      </c>
      <c r="U4380" s="1011">
        <v>0</v>
      </c>
      <c r="V4380" s="1011">
        <v>1623.19</v>
      </c>
      <c r="W4380" s="1011" t="s">
        <v>1781</v>
      </c>
      <c r="X4380" s="1011" t="s">
        <v>1331</v>
      </c>
      <c r="Y4380" s="1011" t="s">
        <v>1782</v>
      </c>
      <c r="AA4380" s="1011" t="s">
        <v>1783</v>
      </c>
      <c r="AB4380" s="1011" t="s">
        <v>140</v>
      </c>
    </row>
    <row r="4381" spans="1:28" x14ac:dyDescent="0.25">
      <c r="A4381" s="1011">
        <v>3753498</v>
      </c>
      <c r="B4381" s="1011" t="s">
        <v>2543</v>
      </c>
      <c r="C4381" s="1011" t="s">
        <v>1326</v>
      </c>
      <c r="D4381" s="1011" t="s">
        <v>1</v>
      </c>
      <c r="E4381" s="1011" t="s">
        <v>135</v>
      </c>
      <c r="F4381" s="1011" t="s">
        <v>6</v>
      </c>
      <c r="G4381" s="1011" t="s">
        <v>6</v>
      </c>
      <c r="H4381" s="1011" t="s">
        <v>102</v>
      </c>
      <c r="I4381" s="1011" t="s">
        <v>2544</v>
      </c>
      <c r="J4381" s="1011" t="s">
        <v>1868</v>
      </c>
      <c r="K4381" s="1011" t="s">
        <v>1329</v>
      </c>
      <c r="L4381" s="1011" t="s">
        <v>47</v>
      </c>
      <c r="M4381" s="1011" t="s">
        <v>198</v>
      </c>
      <c r="N4381" s="1011">
        <v>22</v>
      </c>
      <c r="O4381" s="1011">
        <v>12</v>
      </c>
      <c r="P4381" s="1011">
        <v>574.71</v>
      </c>
      <c r="Q4381" s="1011">
        <v>801.13</v>
      </c>
      <c r="R4381" s="1011">
        <v>72.657413750000003</v>
      </c>
      <c r="S4381" s="1011">
        <v>114.78538469</v>
      </c>
      <c r="T4381" s="1011">
        <v>2.3274137499999998</v>
      </c>
      <c r="U4381" s="1011">
        <v>0</v>
      </c>
      <c r="V4381" s="1011">
        <v>70.33</v>
      </c>
      <c r="W4381" s="1011" t="s">
        <v>1869</v>
      </c>
      <c r="X4381" s="1011" t="s">
        <v>1331</v>
      </c>
      <c r="Y4381" s="1011" t="s">
        <v>2545</v>
      </c>
      <c r="AA4381" s="1011" t="s">
        <v>2546</v>
      </c>
      <c r="AB4381" s="1011" t="s">
        <v>140</v>
      </c>
    </row>
    <row r="4382" spans="1:28" x14ac:dyDescent="0.25">
      <c r="A4382" s="1011">
        <v>44080646</v>
      </c>
      <c r="B4382" s="1011" t="s">
        <v>1606</v>
      </c>
      <c r="C4382" s="1011" t="s">
        <v>1326</v>
      </c>
      <c r="D4382" s="1011" t="s">
        <v>1</v>
      </c>
      <c r="E4382" s="1011" t="s">
        <v>135</v>
      </c>
      <c r="F4382" s="1011" t="s">
        <v>14</v>
      </c>
      <c r="G4382" s="1011" t="s">
        <v>14</v>
      </c>
      <c r="H4382" s="1011" t="s">
        <v>530</v>
      </c>
      <c r="I4382" s="1011" t="s">
        <v>1327</v>
      </c>
      <c r="J4382" s="1011" t="s">
        <v>1328</v>
      </c>
      <c r="K4382" s="1011" t="s">
        <v>1329</v>
      </c>
      <c r="L4382" s="1011" t="s">
        <v>47</v>
      </c>
      <c r="M4382" s="1011" t="s">
        <v>198</v>
      </c>
      <c r="N4382" s="1011">
        <v>71</v>
      </c>
      <c r="O4382" s="1011">
        <v>34</v>
      </c>
      <c r="P4382" s="1011">
        <v>2620.44</v>
      </c>
      <c r="Q4382" s="1011">
        <v>8679.86</v>
      </c>
      <c r="R4382" s="1011">
        <v>1693.94</v>
      </c>
      <c r="S4382" s="1011">
        <v>638.58100263999995</v>
      </c>
      <c r="T4382" s="1011">
        <v>0</v>
      </c>
      <c r="U4382" s="1011">
        <v>0</v>
      </c>
      <c r="V4382" s="1011">
        <v>1693.94</v>
      </c>
      <c r="W4382" s="1011" t="s">
        <v>1330</v>
      </c>
      <c r="X4382" s="1011" t="s">
        <v>1331</v>
      </c>
      <c r="Y4382" s="1011" t="s">
        <v>1607</v>
      </c>
      <c r="Z4382" s="1011" t="s">
        <v>1608</v>
      </c>
      <c r="AA4382" s="1011" t="s">
        <v>1609</v>
      </c>
      <c r="AB4382" s="1011" t="s">
        <v>140</v>
      </c>
    </row>
    <row r="4383" spans="1:28" x14ac:dyDescent="0.25">
      <c r="A4383" s="1011">
        <v>3754595</v>
      </c>
      <c r="B4383" s="1011" t="s">
        <v>2199</v>
      </c>
      <c r="C4383" s="1011" t="s">
        <v>1326</v>
      </c>
      <c r="D4383" s="1011" t="s">
        <v>1</v>
      </c>
      <c r="E4383" s="1011" t="s">
        <v>135</v>
      </c>
      <c r="F4383" s="1011" t="s">
        <v>11</v>
      </c>
      <c r="G4383" s="1011" t="s">
        <v>11</v>
      </c>
      <c r="H4383" s="1011" t="s">
        <v>91</v>
      </c>
      <c r="I4383" s="1011" t="s">
        <v>2200</v>
      </c>
      <c r="J4383" s="1011" t="s">
        <v>1544</v>
      </c>
      <c r="K4383" s="1011" t="s">
        <v>1329</v>
      </c>
      <c r="L4383" s="1011" t="s">
        <v>47</v>
      </c>
      <c r="M4383" s="1011" t="s">
        <v>198</v>
      </c>
      <c r="N4383" s="1011">
        <v>34</v>
      </c>
      <c r="O4383" s="1011">
        <v>27</v>
      </c>
      <c r="P4383" s="1011">
        <v>668</v>
      </c>
      <c r="Q4383" s="1011">
        <v>1420.45</v>
      </c>
      <c r="R4383" s="1011">
        <v>193.06000026000001</v>
      </c>
      <c r="S4383" s="1011">
        <v>122.8118656</v>
      </c>
      <c r="T4383" s="1011">
        <v>2.6E-7</v>
      </c>
      <c r="U4383" s="1011">
        <v>0</v>
      </c>
      <c r="V4383" s="1011">
        <v>193.06</v>
      </c>
      <c r="W4383" s="1011" t="s">
        <v>1545</v>
      </c>
      <c r="X4383" s="1011" t="s">
        <v>1331</v>
      </c>
      <c r="Y4383" s="1011" t="s">
        <v>2201</v>
      </c>
      <c r="AA4383" s="1011" t="s">
        <v>2202</v>
      </c>
      <c r="AB4383" s="1011" t="s">
        <v>140</v>
      </c>
    </row>
    <row r="4384" spans="1:28" x14ac:dyDescent="0.25">
      <c r="A4384" s="1011">
        <v>83755538</v>
      </c>
      <c r="B4384" s="1011" t="s">
        <v>1738</v>
      </c>
      <c r="C4384" s="1011" t="s">
        <v>417</v>
      </c>
      <c r="D4384" s="1011" t="s">
        <v>113</v>
      </c>
      <c r="E4384" s="1011" t="s">
        <v>135</v>
      </c>
      <c r="F4384" s="1011" t="s">
        <v>267</v>
      </c>
      <c r="G4384" s="1011" t="s">
        <v>1687</v>
      </c>
      <c r="H4384" s="1011" t="s">
        <v>94</v>
      </c>
      <c r="I4384" s="1011" t="s">
        <v>1662</v>
      </c>
      <c r="J4384" s="1011" t="s">
        <v>1663</v>
      </c>
      <c r="K4384" s="1011" t="s">
        <v>1329</v>
      </c>
      <c r="L4384" s="1011" t="s">
        <v>47</v>
      </c>
      <c r="M4384" s="1011" t="s">
        <v>198</v>
      </c>
      <c r="N4384" s="1011">
        <v>221</v>
      </c>
      <c r="O4384" s="1011">
        <v>100</v>
      </c>
      <c r="P4384" s="1011">
        <v>6937</v>
      </c>
      <c r="Q4384" s="1011">
        <v>6496.56</v>
      </c>
      <c r="R4384" s="1011">
        <v>1100.23</v>
      </c>
      <c r="S4384" s="1011">
        <v>744.44507003000001</v>
      </c>
      <c r="T4384" s="1011">
        <v>0</v>
      </c>
      <c r="U4384" s="1011">
        <v>0</v>
      </c>
      <c r="V4384" s="1011">
        <v>1100.23</v>
      </c>
      <c r="W4384" s="1011" t="s">
        <v>1664</v>
      </c>
      <c r="X4384" s="1011" t="s">
        <v>1331</v>
      </c>
      <c r="Y4384" s="1011" t="s">
        <v>1739</v>
      </c>
      <c r="AA4384" s="1011" t="s">
        <v>1740</v>
      </c>
      <c r="AB4384" s="1011" t="s">
        <v>140</v>
      </c>
    </row>
    <row r="4385" spans="1:28" x14ac:dyDescent="0.25">
      <c r="A4385" s="1011">
        <v>73755514</v>
      </c>
      <c r="B4385" s="1011" t="s">
        <v>1661</v>
      </c>
      <c r="C4385" s="1011" t="s">
        <v>1326</v>
      </c>
      <c r="D4385" s="1011" t="s">
        <v>1</v>
      </c>
      <c r="E4385" s="1011" t="s">
        <v>135</v>
      </c>
      <c r="F4385" s="1011" t="s">
        <v>38</v>
      </c>
      <c r="G4385" s="1011" t="s">
        <v>38</v>
      </c>
      <c r="H4385" s="1011" t="s">
        <v>90</v>
      </c>
      <c r="I4385" s="1011" t="s">
        <v>1662</v>
      </c>
      <c r="J4385" s="1011" t="s">
        <v>1663</v>
      </c>
      <c r="K4385" s="1011" t="s">
        <v>1329</v>
      </c>
      <c r="L4385" s="1011" t="s">
        <v>47</v>
      </c>
      <c r="M4385" s="1011" t="s">
        <v>198</v>
      </c>
      <c r="N4385" s="1011">
        <v>278</v>
      </c>
      <c r="O4385" s="1011">
        <v>77</v>
      </c>
      <c r="P4385" s="1011">
        <v>3103.7</v>
      </c>
      <c r="Q4385" s="1011">
        <v>12334.02</v>
      </c>
      <c r="R4385" s="1011">
        <v>1496.04</v>
      </c>
      <c r="S4385" s="1011">
        <v>789.80889342</v>
      </c>
      <c r="T4385" s="1011">
        <v>0</v>
      </c>
      <c r="U4385" s="1011">
        <v>0</v>
      </c>
      <c r="V4385" s="1011">
        <v>1496.04</v>
      </c>
      <c r="W4385" s="1011" t="s">
        <v>1664</v>
      </c>
      <c r="X4385" s="1011" t="s">
        <v>1331</v>
      </c>
      <c r="Y4385" s="1011" t="s">
        <v>1665</v>
      </c>
      <c r="AA4385" s="1011" t="s">
        <v>1666</v>
      </c>
      <c r="AB4385" s="1011" t="s">
        <v>140</v>
      </c>
    </row>
    <row r="4386" spans="1:28" x14ac:dyDescent="0.25">
      <c r="A4386" s="1011">
        <v>44223121</v>
      </c>
      <c r="B4386" s="1011" t="s">
        <v>2233</v>
      </c>
      <c r="C4386" s="1011" t="s">
        <v>1326</v>
      </c>
      <c r="D4386" s="1011" t="s">
        <v>1</v>
      </c>
      <c r="E4386" s="1011" t="s">
        <v>135</v>
      </c>
      <c r="F4386" s="1011" t="s">
        <v>6</v>
      </c>
      <c r="G4386" s="1011" t="s">
        <v>6</v>
      </c>
      <c r="H4386" s="1011" t="s">
        <v>94</v>
      </c>
      <c r="I4386" s="1011" t="s">
        <v>2234</v>
      </c>
      <c r="J4386" s="1011" t="s">
        <v>1383</v>
      </c>
      <c r="K4386" s="1011" t="s">
        <v>1329</v>
      </c>
      <c r="L4386" s="1011" t="s">
        <v>47</v>
      </c>
      <c r="M4386" s="1011" t="s">
        <v>198</v>
      </c>
      <c r="N4386" s="1011">
        <v>110</v>
      </c>
      <c r="O4386" s="1011">
        <v>92</v>
      </c>
      <c r="P4386" s="1011">
        <v>2925</v>
      </c>
      <c r="Q4386" s="1011">
        <v>2592.21</v>
      </c>
      <c r="R4386" s="1011">
        <v>478.74</v>
      </c>
      <c r="S4386" s="1011">
        <v>302.19285079000002</v>
      </c>
      <c r="T4386" s="1011">
        <v>0</v>
      </c>
      <c r="U4386" s="1011">
        <v>0</v>
      </c>
      <c r="V4386" s="1011">
        <v>478.74</v>
      </c>
      <c r="W4386" s="1011" t="s">
        <v>1384</v>
      </c>
      <c r="X4386" s="1011" t="s">
        <v>1331</v>
      </c>
      <c r="Y4386" s="1011" t="s">
        <v>2235</v>
      </c>
      <c r="AA4386" s="1011" t="s">
        <v>2236</v>
      </c>
      <c r="AB4386" s="1011" t="s">
        <v>140</v>
      </c>
    </row>
    <row r="4387" spans="1:28" x14ac:dyDescent="0.25">
      <c r="A4387" s="1011">
        <v>84064930</v>
      </c>
      <c r="B4387" s="1011" t="s">
        <v>1467</v>
      </c>
      <c r="C4387" s="1011" t="s">
        <v>1326</v>
      </c>
      <c r="D4387" s="1011" t="s">
        <v>1</v>
      </c>
      <c r="E4387" s="1011" t="s">
        <v>135</v>
      </c>
      <c r="F4387" s="1011" t="s">
        <v>20</v>
      </c>
      <c r="G4387" s="1011" t="s">
        <v>20</v>
      </c>
      <c r="H4387" s="1011" t="s">
        <v>96</v>
      </c>
      <c r="I4387" s="1011" t="s">
        <v>1468</v>
      </c>
      <c r="J4387" s="1011" t="s">
        <v>1469</v>
      </c>
      <c r="K4387" s="1011" t="s">
        <v>1329</v>
      </c>
      <c r="L4387" s="1011" t="s">
        <v>47</v>
      </c>
      <c r="M4387" s="1011" t="s">
        <v>198</v>
      </c>
      <c r="N4387" s="1011">
        <v>116</v>
      </c>
      <c r="O4387" s="1011">
        <v>82</v>
      </c>
      <c r="P4387" s="1011">
        <v>1170.48</v>
      </c>
      <c r="Q4387" s="1011">
        <v>9795.7900000000009</v>
      </c>
      <c r="R4387" s="1011">
        <v>887.77</v>
      </c>
      <c r="S4387" s="1011">
        <v>681.28939685</v>
      </c>
      <c r="T4387" s="1011">
        <v>0</v>
      </c>
      <c r="U4387" s="1011">
        <v>0</v>
      </c>
      <c r="V4387" s="1011">
        <v>887.77</v>
      </c>
      <c r="W4387" s="1011" t="s">
        <v>1470</v>
      </c>
      <c r="X4387" s="1011" t="s">
        <v>1331</v>
      </c>
      <c r="Y4387" s="1011" t="s">
        <v>1471</v>
      </c>
      <c r="AA4387" s="1011" t="s">
        <v>1472</v>
      </c>
      <c r="AB4387" s="1011" t="s">
        <v>140</v>
      </c>
    </row>
    <row r="4388" spans="1:28" x14ac:dyDescent="0.25">
      <c r="A4388" s="1011">
        <v>24146680</v>
      </c>
      <c r="B4388" s="1011" t="s">
        <v>1993</v>
      </c>
      <c r="C4388" s="1011" t="s">
        <v>1326</v>
      </c>
      <c r="D4388" s="1011" t="s">
        <v>1</v>
      </c>
      <c r="E4388" s="1011" t="s">
        <v>135</v>
      </c>
      <c r="F4388" s="1011" t="s">
        <v>38</v>
      </c>
      <c r="G4388" s="1011" t="s">
        <v>38</v>
      </c>
      <c r="H4388" s="1011" t="s">
        <v>96</v>
      </c>
      <c r="I4388" s="1011" t="s">
        <v>1994</v>
      </c>
      <c r="J4388" s="1011" t="s">
        <v>1499</v>
      </c>
      <c r="K4388" s="1011" t="s">
        <v>1329</v>
      </c>
      <c r="L4388" s="1011" t="s">
        <v>47</v>
      </c>
      <c r="M4388" s="1011" t="s">
        <v>198</v>
      </c>
      <c r="N4388" s="1011">
        <v>87</v>
      </c>
      <c r="O4388" s="1011">
        <v>76</v>
      </c>
      <c r="P4388" s="1011">
        <v>694.93</v>
      </c>
      <c r="Q4388" s="1011">
        <v>6463.23</v>
      </c>
      <c r="R4388" s="1011">
        <v>319.95306866999999</v>
      </c>
      <c r="S4388" s="1011">
        <v>2082.5976044099998</v>
      </c>
      <c r="T4388" s="1011">
        <v>-6.9069313299999999</v>
      </c>
      <c r="U4388" s="1011">
        <v>177.25</v>
      </c>
      <c r="V4388" s="1011">
        <v>504.11</v>
      </c>
      <c r="W4388" s="1011" t="s">
        <v>1361</v>
      </c>
      <c r="X4388" s="1011" t="s">
        <v>1331</v>
      </c>
      <c r="Y4388" s="1011" t="s">
        <v>1995</v>
      </c>
      <c r="AA4388" s="1011" t="s">
        <v>1996</v>
      </c>
      <c r="AB4388" s="1011" t="s">
        <v>140</v>
      </c>
    </row>
    <row r="4389" spans="1:28" x14ac:dyDescent="0.25">
      <c r="A4389" s="1011">
        <v>23942782</v>
      </c>
      <c r="B4389" s="1011" t="s">
        <v>2101</v>
      </c>
      <c r="C4389" s="1011" t="s">
        <v>1326</v>
      </c>
      <c r="D4389" s="1011" t="s">
        <v>1</v>
      </c>
      <c r="E4389" s="1011" t="s">
        <v>135</v>
      </c>
      <c r="F4389" s="1011" t="s">
        <v>34</v>
      </c>
      <c r="G4389" s="1011" t="s">
        <v>34</v>
      </c>
      <c r="H4389" s="1011" t="s">
        <v>95</v>
      </c>
      <c r="I4389" s="1011" t="s">
        <v>1376</v>
      </c>
      <c r="J4389" s="1011" t="s">
        <v>1377</v>
      </c>
      <c r="K4389" s="1011" t="s">
        <v>1329</v>
      </c>
      <c r="L4389" s="1011" t="s">
        <v>47</v>
      </c>
      <c r="M4389" s="1011" t="s">
        <v>198</v>
      </c>
      <c r="N4389" s="1011">
        <v>29.8002</v>
      </c>
      <c r="O4389" s="1011">
        <v>21.0002</v>
      </c>
      <c r="P4389" s="1011">
        <v>232.32</v>
      </c>
      <c r="Q4389" s="1011">
        <v>1457.92</v>
      </c>
      <c r="R4389" s="1011">
        <v>61.005398360000001</v>
      </c>
      <c r="S4389" s="1011">
        <v>515.10971546999997</v>
      </c>
      <c r="T4389" s="1011">
        <v>-4.6016399999999997E-3</v>
      </c>
      <c r="U4389" s="1011">
        <v>0</v>
      </c>
      <c r="V4389" s="1011">
        <v>61.01</v>
      </c>
      <c r="W4389" s="1011" t="s">
        <v>1378</v>
      </c>
      <c r="X4389" s="1011" t="s">
        <v>1331</v>
      </c>
      <c r="Y4389" s="1011" t="s">
        <v>2102</v>
      </c>
      <c r="AA4389" s="1011" t="s">
        <v>2103</v>
      </c>
      <c r="AB4389" s="1011" t="s">
        <v>140</v>
      </c>
    </row>
    <row r="4390" spans="1:28" x14ac:dyDescent="0.25">
      <c r="A4390" s="1011">
        <v>24229528</v>
      </c>
      <c r="B4390" s="1011" t="s">
        <v>1866</v>
      </c>
      <c r="C4390" s="1011" t="s">
        <v>1326</v>
      </c>
      <c r="D4390" s="1011" t="s">
        <v>1</v>
      </c>
      <c r="E4390" s="1011" t="s">
        <v>135</v>
      </c>
      <c r="F4390" s="1011" t="s">
        <v>20</v>
      </c>
      <c r="G4390" s="1011" t="s">
        <v>20</v>
      </c>
      <c r="H4390" s="1011" t="s">
        <v>100</v>
      </c>
      <c r="I4390" s="1011" t="s">
        <v>1867</v>
      </c>
      <c r="J4390" s="1011" t="s">
        <v>1868</v>
      </c>
      <c r="K4390" s="1011" t="s">
        <v>1329</v>
      </c>
      <c r="L4390" s="1011" t="s">
        <v>47</v>
      </c>
      <c r="M4390" s="1011" t="s">
        <v>198</v>
      </c>
      <c r="N4390" s="1011">
        <v>136</v>
      </c>
      <c r="O4390" s="1011">
        <v>135</v>
      </c>
      <c r="P4390" s="1011">
        <v>3120</v>
      </c>
      <c r="Q4390" s="1011">
        <v>9532.32</v>
      </c>
      <c r="R4390" s="1011">
        <v>1669.44</v>
      </c>
      <c r="S4390" s="1011">
        <v>954.56907608999995</v>
      </c>
      <c r="T4390" s="1011">
        <v>0</v>
      </c>
      <c r="U4390" s="1011">
        <v>0</v>
      </c>
      <c r="V4390" s="1011">
        <v>1669.44</v>
      </c>
      <c r="W4390" s="1011" t="s">
        <v>1869</v>
      </c>
      <c r="X4390" s="1011" t="s">
        <v>1331</v>
      </c>
      <c r="Y4390" s="1011" t="s">
        <v>1870</v>
      </c>
      <c r="AA4390" s="1011" t="s">
        <v>1871</v>
      </c>
      <c r="AB4390" s="1011" t="s">
        <v>140</v>
      </c>
    </row>
    <row r="4391" spans="1:28" x14ac:dyDescent="0.25">
      <c r="A4391" s="1011">
        <v>93757912</v>
      </c>
      <c r="B4391" s="1011" t="s">
        <v>2332</v>
      </c>
      <c r="C4391" s="1011" t="s">
        <v>1326</v>
      </c>
      <c r="D4391" s="1011" t="s">
        <v>1</v>
      </c>
      <c r="E4391" s="1011" t="s">
        <v>135</v>
      </c>
      <c r="F4391" s="1011" t="s">
        <v>0</v>
      </c>
      <c r="G4391" s="1011" t="s">
        <v>0</v>
      </c>
      <c r="H4391" s="1011" t="s">
        <v>101</v>
      </c>
      <c r="I4391" s="1011" t="s">
        <v>1382</v>
      </c>
      <c r="J4391" s="1011" t="s">
        <v>1383</v>
      </c>
      <c r="K4391" s="1011" t="s">
        <v>1329</v>
      </c>
      <c r="L4391" s="1011" t="s">
        <v>47</v>
      </c>
      <c r="M4391" s="1011" t="s">
        <v>198</v>
      </c>
      <c r="N4391" s="1011">
        <v>72</v>
      </c>
      <c r="O4391" s="1011">
        <v>5</v>
      </c>
      <c r="P4391" s="1011">
        <v>3054.79</v>
      </c>
      <c r="Q4391" s="1011">
        <v>2488.21</v>
      </c>
      <c r="R4391" s="1011">
        <v>365.69</v>
      </c>
      <c r="S4391" s="1011">
        <v>135.94064979000001</v>
      </c>
      <c r="T4391" s="1011">
        <v>0</v>
      </c>
      <c r="U4391" s="1011">
        <v>0</v>
      </c>
      <c r="V4391" s="1011">
        <v>365.69</v>
      </c>
      <c r="W4391" s="1011" t="s">
        <v>1384</v>
      </c>
      <c r="X4391" s="1011" t="s">
        <v>1331</v>
      </c>
      <c r="Y4391" s="1011" t="s">
        <v>2333</v>
      </c>
      <c r="AA4391" s="1011" t="s">
        <v>2334</v>
      </c>
      <c r="AB4391" s="1011" t="s">
        <v>140</v>
      </c>
    </row>
    <row r="4392" spans="1:28" x14ac:dyDescent="0.25">
      <c r="A4392" s="1011">
        <v>94239241</v>
      </c>
      <c r="B4392" s="1011" t="s">
        <v>1954</v>
      </c>
      <c r="C4392" s="1011" t="s">
        <v>1326</v>
      </c>
      <c r="D4392" s="1011" t="s">
        <v>1</v>
      </c>
      <c r="E4392" s="1011" t="s">
        <v>135</v>
      </c>
      <c r="F4392" s="1011" t="s">
        <v>38</v>
      </c>
      <c r="G4392" s="1011" t="s">
        <v>38</v>
      </c>
      <c r="H4392" s="1011" t="s">
        <v>98</v>
      </c>
      <c r="I4392" s="1011" t="s">
        <v>1955</v>
      </c>
      <c r="J4392" s="1011" t="s">
        <v>1767</v>
      </c>
      <c r="K4392" s="1011" t="s">
        <v>1329</v>
      </c>
      <c r="L4392" s="1011" t="s">
        <v>47</v>
      </c>
      <c r="M4392" s="1011" t="s">
        <v>198</v>
      </c>
      <c r="N4392" s="1011">
        <v>14</v>
      </c>
      <c r="O4392" s="1011">
        <v>14</v>
      </c>
      <c r="P4392" s="1011">
        <v>92.25</v>
      </c>
      <c r="Q4392" s="1011">
        <v>241.35</v>
      </c>
      <c r="R4392" s="1011">
        <v>81.34</v>
      </c>
      <c r="S4392" s="1011">
        <v>55.686715640000003</v>
      </c>
      <c r="T4392" s="1011">
        <v>0</v>
      </c>
      <c r="U4392" s="1011">
        <v>0</v>
      </c>
      <c r="V4392" s="1011">
        <v>81.34</v>
      </c>
      <c r="W4392" s="1011" t="s">
        <v>1768</v>
      </c>
      <c r="X4392" s="1011" t="s">
        <v>1331</v>
      </c>
      <c r="Y4392" s="1011" t="s">
        <v>1956</v>
      </c>
      <c r="AA4392" s="1011" t="s">
        <v>1957</v>
      </c>
      <c r="AB4392" s="1011" t="s">
        <v>140</v>
      </c>
    </row>
    <row r="4393" spans="1:28" x14ac:dyDescent="0.25">
      <c r="A4393" s="1011">
        <v>14069587</v>
      </c>
      <c r="B4393" s="1011" t="s">
        <v>1346</v>
      </c>
      <c r="C4393" s="1011" t="s">
        <v>1326</v>
      </c>
      <c r="D4393" s="1011" t="s">
        <v>1</v>
      </c>
      <c r="E4393" s="1011" t="s">
        <v>135</v>
      </c>
      <c r="F4393" s="1011" t="s">
        <v>36</v>
      </c>
      <c r="G4393" s="1011" t="s">
        <v>36</v>
      </c>
      <c r="H4393" s="1011" t="s">
        <v>97</v>
      </c>
      <c r="I4393" s="1011" t="s">
        <v>1347</v>
      </c>
      <c r="J4393" s="1011" t="s">
        <v>1348</v>
      </c>
      <c r="K4393" s="1011" t="s">
        <v>1329</v>
      </c>
      <c r="L4393" s="1011" t="s">
        <v>47</v>
      </c>
      <c r="M4393" s="1011" t="s">
        <v>198</v>
      </c>
      <c r="N4393" s="1011">
        <v>215</v>
      </c>
      <c r="O4393" s="1011">
        <v>116</v>
      </c>
      <c r="P4393" s="1011">
        <v>8312.14</v>
      </c>
      <c r="Q4393" s="1011">
        <v>6362.32</v>
      </c>
      <c r="R4393" s="1011">
        <v>610.22</v>
      </c>
      <c r="S4393" s="1011">
        <v>851.06762758000002</v>
      </c>
      <c r="T4393" s="1011">
        <v>0</v>
      </c>
      <c r="U4393" s="1011">
        <v>0</v>
      </c>
      <c r="V4393" s="1011">
        <v>610.22</v>
      </c>
      <c r="W4393" s="1011" t="s">
        <v>1349</v>
      </c>
      <c r="X4393" s="1011" t="s">
        <v>1331</v>
      </c>
      <c r="Y4393" s="1011" t="s">
        <v>1350</v>
      </c>
      <c r="AA4393" s="1011" t="s">
        <v>1351</v>
      </c>
      <c r="AB4393" s="1011" t="s">
        <v>140</v>
      </c>
    </row>
    <row r="4394" spans="1:28" x14ac:dyDescent="0.25">
      <c r="A4394" s="1011">
        <v>54173505</v>
      </c>
      <c r="B4394" s="1011" t="s">
        <v>2164</v>
      </c>
      <c r="C4394" s="1011" t="s">
        <v>1326</v>
      </c>
      <c r="D4394" s="1011" t="s">
        <v>1</v>
      </c>
      <c r="E4394" s="1011" t="s">
        <v>135</v>
      </c>
      <c r="F4394" s="1011" t="s">
        <v>14</v>
      </c>
      <c r="G4394" s="1011" t="s">
        <v>14</v>
      </c>
      <c r="H4394" s="1011" t="s">
        <v>88</v>
      </c>
      <c r="I4394" s="1011" t="s">
        <v>2165</v>
      </c>
      <c r="J4394" s="1011" t="s">
        <v>1874</v>
      </c>
      <c r="K4394" s="1011" t="s">
        <v>1329</v>
      </c>
      <c r="L4394" s="1011" t="s">
        <v>47</v>
      </c>
      <c r="M4394" s="1011" t="s">
        <v>198</v>
      </c>
      <c r="N4394" s="1011">
        <v>15</v>
      </c>
      <c r="O4394" s="1011">
        <v>12</v>
      </c>
      <c r="P4394" s="1011">
        <v>168.15</v>
      </c>
      <c r="Q4394" s="1011">
        <v>924.67</v>
      </c>
      <c r="R4394" s="1011">
        <v>71.98</v>
      </c>
      <c r="S4394" s="1011">
        <v>58.414837419999998</v>
      </c>
      <c r="T4394" s="1011">
        <v>0</v>
      </c>
      <c r="U4394" s="1011">
        <v>0</v>
      </c>
      <c r="V4394" s="1011">
        <v>71.98</v>
      </c>
      <c r="W4394" s="1011" t="s">
        <v>1875</v>
      </c>
      <c r="X4394" s="1011" t="s">
        <v>1331</v>
      </c>
      <c r="Y4394" s="1011" t="s">
        <v>2166</v>
      </c>
      <c r="AA4394" s="1011" t="s">
        <v>2167</v>
      </c>
      <c r="AB4394" s="1011" t="s">
        <v>140</v>
      </c>
    </row>
    <row r="4395" spans="1:28" x14ac:dyDescent="0.25">
      <c r="A4395" s="1011">
        <v>14149348</v>
      </c>
      <c r="B4395" s="1011" t="s">
        <v>1467</v>
      </c>
      <c r="C4395" s="1011" t="s">
        <v>1326</v>
      </c>
      <c r="D4395" s="1011" t="s">
        <v>1</v>
      </c>
      <c r="E4395" s="1011" t="s">
        <v>135</v>
      </c>
      <c r="F4395" s="1011" t="s">
        <v>20</v>
      </c>
      <c r="G4395" s="1011" t="s">
        <v>20</v>
      </c>
      <c r="H4395" s="1011" t="s">
        <v>99</v>
      </c>
      <c r="I4395" s="1011" t="s">
        <v>2001</v>
      </c>
      <c r="J4395" s="1011" t="s">
        <v>1985</v>
      </c>
      <c r="K4395" s="1011" t="s">
        <v>1329</v>
      </c>
      <c r="L4395" s="1011" t="s">
        <v>47</v>
      </c>
      <c r="M4395" s="1011" t="s">
        <v>198</v>
      </c>
      <c r="N4395" s="1011">
        <v>10</v>
      </c>
      <c r="O4395" s="1011">
        <v>10</v>
      </c>
      <c r="P4395" s="1011">
        <v>270</v>
      </c>
      <c r="Q4395" s="1011">
        <v>275.95</v>
      </c>
      <c r="R4395" s="1011">
        <v>27.78</v>
      </c>
      <c r="S4395" s="1011">
        <v>52.942162330000002</v>
      </c>
      <c r="T4395" s="1011">
        <v>0</v>
      </c>
      <c r="U4395" s="1011">
        <v>0</v>
      </c>
      <c r="V4395" s="1011">
        <v>27.78</v>
      </c>
      <c r="W4395" s="1011" t="s">
        <v>10</v>
      </c>
      <c r="X4395" s="1011" t="s">
        <v>1331</v>
      </c>
      <c r="Y4395" s="1011" t="s">
        <v>2497</v>
      </c>
      <c r="AA4395" s="1011" t="s">
        <v>1599</v>
      </c>
      <c r="AB4395" s="1011" t="s">
        <v>140</v>
      </c>
    </row>
    <row r="4396" spans="1:28" x14ac:dyDescent="0.25">
      <c r="A4396" s="1011">
        <v>93754489</v>
      </c>
      <c r="B4396" s="1011" t="s">
        <v>2462</v>
      </c>
      <c r="C4396" s="1011" t="s">
        <v>1326</v>
      </c>
      <c r="D4396" s="1011" t="s">
        <v>1</v>
      </c>
      <c r="E4396" s="1011" t="s">
        <v>135</v>
      </c>
      <c r="F4396" s="1011" t="s">
        <v>11</v>
      </c>
      <c r="G4396" s="1011" t="s">
        <v>11</v>
      </c>
      <c r="H4396" s="1011" t="s">
        <v>105</v>
      </c>
      <c r="I4396" s="1011" t="s">
        <v>1353</v>
      </c>
      <c r="J4396" s="1011" t="s">
        <v>1354</v>
      </c>
      <c r="K4396" s="1011" t="s">
        <v>1329</v>
      </c>
      <c r="L4396" s="1011" t="s">
        <v>47</v>
      </c>
      <c r="M4396" s="1011" t="s">
        <v>198</v>
      </c>
      <c r="N4396" s="1011">
        <v>4</v>
      </c>
      <c r="O4396" s="1011">
        <v>0</v>
      </c>
      <c r="P4396" s="1011">
        <v>80</v>
      </c>
      <c r="Q4396" s="1011">
        <v>157.32</v>
      </c>
      <c r="R4396" s="1011">
        <v>27.2</v>
      </c>
      <c r="S4396" s="1011">
        <v>11.7315</v>
      </c>
      <c r="T4396" s="1011">
        <v>0</v>
      </c>
      <c r="U4396" s="1011">
        <v>0</v>
      </c>
      <c r="V4396" s="1011">
        <v>27.2</v>
      </c>
      <c r="W4396" s="1011" t="s">
        <v>1355</v>
      </c>
      <c r="X4396" s="1011" t="s">
        <v>1331</v>
      </c>
      <c r="Y4396" s="1011" t="s">
        <v>2180</v>
      </c>
      <c r="AA4396" s="1011" t="s">
        <v>2463</v>
      </c>
      <c r="AB4396" s="1011" t="s">
        <v>140</v>
      </c>
    </row>
    <row r="4397" spans="1:28" x14ac:dyDescent="0.25">
      <c r="A4397" s="1011">
        <v>4004669</v>
      </c>
      <c r="B4397" s="1011" t="s">
        <v>2018</v>
      </c>
      <c r="C4397" s="1011" t="s">
        <v>1326</v>
      </c>
      <c r="D4397" s="1011" t="s">
        <v>1</v>
      </c>
      <c r="E4397" s="1011" t="s">
        <v>135</v>
      </c>
      <c r="F4397" s="1011" t="s">
        <v>34</v>
      </c>
      <c r="G4397" s="1011" t="s">
        <v>34</v>
      </c>
      <c r="H4397" s="1011" t="s">
        <v>88</v>
      </c>
      <c r="I4397" s="1011" t="s">
        <v>1688</v>
      </c>
      <c r="J4397" s="1011" t="s">
        <v>1416</v>
      </c>
      <c r="K4397" s="1011" t="s">
        <v>1329</v>
      </c>
      <c r="L4397" s="1011" t="s">
        <v>47</v>
      </c>
      <c r="M4397" s="1011" t="s">
        <v>198</v>
      </c>
      <c r="N4397" s="1011">
        <v>80</v>
      </c>
      <c r="O4397" s="1011">
        <v>80</v>
      </c>
      <c r="P4397" s="1011">
        <v>1926.26</v>
      </c>
      <c r="Q4397" s="1011">
        <v>11104.98</v>
      </c>
      <c r="R4397" s="1011">
        <v>904.79</v>
      </c>
      <c r="S4397" s="1011">
        <v>1016.7053</v>
      </c>
      <c r="T4397" s="1011">
        <v>0</v>
      </c>
      <c r="U4397" s="1011">
        <v>0</v>
      </c>
      <c r="V4397" s="1011">
        <v>904.79</v>
      </c>
      <c r="W4397" s="1011" t="s">
        <v>1397</v>
      </c>
      <c r="X4397" s="1011" t="s">
        <v>1331</v>
      </c>
      <c r="Y4397" s="1011" t="s">
        <v>2019</v>
      </c>
      <c r="AA4397" s="1011" t="s">
        <v>2020</v>
      </c>
      <c r="AB4397" s="1011" t="s">
        <v>140</v>
      </c>
    </row>
    <row r="4398" spans="1:28" x14ac:dyDescent="0.25">
      <c r="A4398" s="1011">
        <v>13991989</v>
      </c>
      <c r="B4398" s="1011" t="s">
        <v>1403</v>
      </c>
      <c r="C4398" s="1011" t="s">
        <v>1326</v>
      </c>
      <c r="D4398" s="1011" t="s">
        <v>1</v>
      </c>
      <c r="E4398" s="1011" t="s">
        <v>135</v>
      </c>
      <c r="F4398" s="1011" t="s">
        <v>34</v>
      </c>
      <c r="G4398" s="1011" t="s">
        <v>34</v>
      </c>
      <c r="H4398" s="1011" t="s">
        <v>1394</v>
      </c>
      <c r="I4398" s="1011" t="s">
        <v>1404</v>
      </c>
      <c r="J4398" s="1011" t="s">
        <v>1405</v>
      </c>
      <c r="K4398" s="1011" t="s">
        <v>1329</v>
      </c>
      <c r="L4398" s="1011" t="s">
        <v>47</v>
      </c>
      <c r="M4398" s="1011" t="s">
        <v>198</v>
      </c>
      <c r="N4398" s="1011">
        <v>0</v>
      </c>
      <c r="O4398" s="1011">
        <v>0</v>
      </c>
      <c r="P4398" s="1011">
        <v>0</v>
      </c>
      <c r="Q4398" s="1011">
        <v>0</v>
      </c>
      <c r="R4398" s="1011">
        <v>0</v>
      </c>
      <c r="S4398" s="1011">
        <v>0</v>
      </c>
      <c r="T4398" s="1011">
        <v>0</v>
      </c>
      <c r="U4398" s="1011">
        <v>0</v>
      </c>
      <c r="V4398" s="1011">
        <v>0</v>
      </c>
      <c r="W4398" s="1011" t="s">
        <v>1406</v>
      </c>
      <c r="X4398" s="1011" t="s">
        <v>1331</v>
      </c>
      <c r="Y4398" s="1011" t="s">
        <v>1407</v>
      </c>
      <c r="AA4398" s="1011" t="s">
        <v>1408</v>
      </c>
      <c r="AB4398" s="1011" t="s">
        <v>140</v>
      </c>
    </row>
    <row r="4399" spans="1:28" x14ac:dyDescent="0.25">
      <c r="A4399" s="1011">
        <v>13791983</v>
      </c>
      <c r="B4399" s="1011" t="s">
        <v>2042</v>
      </c>
      <c r="C4399" s="1011" t="s">
        <v>1326</v>
      </c>
      <c r="D4399" s="1011" t="s">
        <v>1</v>
      </c>
      <c r="E4399" s="1011" t="s">
        <v>135</v>
      </c>
      <c r="F4399" s="1011" t="s">
        <v>14</v>
      </c>
      <c r="G4399" s="1011" t="s">
        <v>14</v>
      </c>
      <c r="H4399" s="1011" t="s">
        <v>100</v>
      </c>
      <c r="I4399" s="1011" t="s">
        <v>2043</v>
      </c>
      <c r="J4399" s="1011" t="s">
        <v>2044</v>
      </c>
      <c r="K4399" s="1011" t="s">
        <v>1329</v>
      </c>
      <c r="L4399" s="1011" t="s">
        <v>47</v>
      </c>
      <c r="M4399" s="1011" t="s">
        <v>198</v>
      </c>
      <c r="N4399" s="1011">
        <v>24.916899999999998</v>
      </c>
      <c r="O4399" s="1011">
        <v>24.916899999999998</v>
      </c>
      <c r="P4399" s="1011">
        <v>510</v>
      </c>
      <c r="Q4399" s="1011">
        <v>1635.6</v>
      </c>
      <c r="R4399" s="1011">
        <v>372.49</v>
      </c>
      <c r="S4399" s="1011">
        <v>147.10484131000001</v>
      </c>
      <c r="T4399" s="1011">
        <v>0</v>
      </c>
      <c r="U4399" s="1011">
        <v>0</v>
      </c>
      <c r="V4399" s="1011">
        <v>372.49</v>
      </c>
      <c r="W4399" s="1011" t="s">
        <v>2045</v>
      </c>
      <c r="X4399" s="1011" t="s">
        <v>1331</v>
      </c>
      <c r="Y4399" s="1011" t="s">
        <v>2046</v>
      </c>
      <c r="AA4399" s="1011" t="s">
        <v>2047</v>
      </c>
      <c r="AB4399" s="1011" t="s">
        <v>140</v>
      </c>
    </row>
    <row r="4400" spans="1:28" x14ac:dyDescent="0.25">
      <c r="A4400" s="1011">
        <v>43756410</v>
      </c>
      <c r="B4400" s="1011" t="s">
        <v>1943</v>
      </c>
      <c r="C4400" s="1011" t="s">
        <v>1326</v>
      </c>
      <c r="D4400" s="1011" t="s">
        <v>1</v>
      </c>
      <c r="E4400" s="1011" t="s">
        <v>135</v>
      </c>
      <c r="F4400" s="1011" t="s">
        <v>14</v>
      </c>
      <c r="G4400" s="1011" t="s">
        <v>14</v>
      </c>
      <c r="H4400" s="1011" t="s">
        <v>104</v>
      </c>
      <c r="I4400" s="1011" t="s">
        <v>1620</v>
      </c>
      <c r="J4400" s="1011" t="s">
        <v>1621</v>
      </c>
      <c r="K4400" s="1011" t="s">
        <v>1329</v>
      </c>
      <c r="L4400" s="1011" t="s">
        <v>47</v>
      </c>
      <c r="M4400" s="1011" t="s">
        <v>198</v>
      </c>
      <c r="N4400" s="1011">
        <v>33</v>
      </c>
      <c r="O4400" s="1011">
        <v>32</v>
      </c>
      <c r="P4400" s="1011">
        <v>373.04</v>
      </c>
      <c r="Q4400" s="1011">
        <v>1591.36</v>
      </c>
      <c r="R4400" s="1011">
        <v>360.73</v>
      </c>
      <c r="S4400" s="1011">
        <v>199.84682746999999</v>
      </c>
      <c r="T4400" s="1011">
        <v>0</v>
      </c>
      <c r="U4400" s="1011">
        <v>0</v>
      </c>
      <c r="V4400" s="1011">
        <v>360.73</v>
      </c>
      <c r="W4400" s="1011" t="s">
        <v>1622</v>
      </c>
      <c r="X4400" s="1011" t="s">
        <v>1331</v>
      </c>
      <c r="Y4400" s="1011" t="s">
        <v>1944</v>
      </c>
      <c r="AA4400" s="1011" t="s">
        <v>1945</v>
      </c>
      <c r="AB4400" s="1011" t="s">
        <v>140</v>
      </c>
    </row>
    <row r="4401" spans="1:28" x14ac:dyDescent="0.25">
      <c r="A4401" s="1011">
        <v>83756460</v>
      </c>
      <c r="B4401" s="1011" t="s">
        <v>1761</v>
      </c>
      <c r="C4401" s="1011" t="s">
        <v>1326</v>
      </c>
      <c r="D4401" s="1011" t="s">
        <v>1</v>
      </c>
      <c r="E4401" s="1011" t="s">
        <v>135</v>
      </c>
      <c r="F4401" s="1011" t="s">
        <v>6</v>
      </c>
      <c r="G4401" s="1011" t="s">
        <v>6</v>
      </c>
      <c r="H4401" s="1011" t="s">
        <v>529</v>
      </c>
      <c r="I4401" s="1011" t="s">
        <v>1762</v>
      </c>
      <c r="J4401" s="1011" t="s">
        <v>1693</v>
      </c>
      <c r="K4401" s="1011" t="s">
        <v>1329</v>
      </c>
      <c r="L4401" s="1011" t="s">
        <v>47</v>
      </c>
      <c r="M4401" s="1011" t="s">
        <v>198</v>
      </c>
      <c r="N4401" s="1011">
        <v>11</v>
      </c>
      <c r="O4401" s="1011">
        <v>3</v>
      </c>
      <c r="P4401" s="1011">
        <v>247.22</v>
      </c>
      <c r="Q4401" s="1011">
        <v>1234.0899999999999</v>
      </c>
      <c r="R4401" s="1011">
        <v>159.55000000000001</v>
      </c>
      <c r="S4401" s="1011">
        <v>90.755567760000005</v>
      </c>
      <c r="T4401" s="1011">
        <v>0</v>
      </c>
      <c r="U4401" s="1011">
        <v>0</v>
      </c>
      <c r="V4401" s="1011">
        <v>159.55000000000001</v>
      </c>
      <c r="W4401" s="1011" t="s">
        <v>1694</v>
      </c>
      <c r="X4401" s="1011" t="s">
        <v>1331</v>
      </c>
      <c r="Y4401" s="1011" t="s">
        <v>1763</v>
      </c>
      <c r="AA4401" s="1011" t="s">
        <v>1764</v>
      </c>
      <c r="AB4401" s="1011" t="s">
        <v>140</v>
      </c>
    </row>
    <row r="4402" spans="1:28" x14ac:dyDescent="0.25">
      <c r="A4402" s="1011">
        <v>24223216</v>
      </c>
      <c r="B4402" s="1011" t="s">
        <v>2523</v>
      </c>
      <c r="C4402" s="1011" t="s">
        <v>1326</v>
      </c>
      <c r="D4402" s="1011" t="s">
        <v>1</v>
      </c>
      <c r="E4402" s="1011" t="s">
        <v>135</v>
      </c>
      <c r="F4402" s="1011" t="s">
        <v>34</v>
      </c>
      <c r="G4402" s="1011" t="s">
        <v>34</v>
      </c>
      <c r="H4402" s="1011" t="s">
        <v>530</v>
      </c>
      <c r="I4402" s="1011" t="s">
        <v>2113</v>
      </c>
      <c r="J4402" s="1011" t="s">
        <v>2114</v>
      </c>
      <c r="K4402" s="1011" t="s">
        <v>1329</v>
      </c>
      <c r="L4402" s="1011" t="s">
        <v>47</v>
      </c>
      <c r="M4402" s="1011" t="s">
        <v>198</v>
      </c>
      <c r="N4402" s="1011">
        <v>94</v>
      </c>
      <c r="O4402" s="1011">
        <v>47</v>
      </c>
      <c r="P4402" s="1011">
        <v>3437.34</v>
      </c>
      <c r="Q4402" s="1011">
        <v>10772.28</v>
      </c>
      <c r="R4402" s="1011">
        <v>861.03</v>
      </c>
      <c r="S4402" s="1011">
        <v>896.99899757000003</v>
      </c>
      <c r="T4402" s="1011">
        <v>0</v>
      </c>
      <c r="U4402" s="1011">
        <v>0</v>
      </c>
      <c r="V4402" s="1011">
        <v>861.03</v>
      </c>
      <c r="W4402" s="1011" t="s">
        <v>2115</v>
      </c>
      <c r="X4402" s="1011" t="s">
        <v>1331</v>
      </c>
      <c r="Y4402" s="1011" t="s">
        <v>2524</v>
      </c>
      <c r="AA4402" s="1011" t="s">
        <v>2525</v>
      </c>
      <c r="AB4402" s="1011" t="s">
        <v>140</v>
      </c>
    </row>
    <row r="4403" spans="1:28" x14ac:dyDescent="0.25">
      <c r="A4403" s="1011">
        <v>14163976</v>
      </c>
      <c r="B4403" s="1011" t="s">
        <v>1636</v>
      </c>
      <c r="C4403" s="1011" t="s">
        <v>1326</v>
      </c>
      <c r="D4403" s="1011" t="s">
        <v>1</v>
      </c>
      <c r="E4403" s="1011" t="s">
        <v>135</v>
      </c>
      <c r="F4403" s="1011" t="s">
        <v>6</v>
      </c>
      <c r="G4403" s="1011" t="s">
        <v>6</v>
      </c>
      <c r="H4403" s="1011" t="s">
        <v>102</v>
      </c>
      <c r="I4403" s="1011" t="s">
        <v>1637</v>
      </c>
      <c r="J4403" s="1011" t="s">
        <v>1360</v>
      </c>
      <c r="K4403" s="1011" t="s">
        <v>1329</v>
      </c>
      <c r="L4403" s="1011" t="s">
        <v>47</v>
      </c>
      <c r="M4403" s="1011" t="s">
        <v>198</v>
      </c>
      <c r="N4403" s="1011">
        <v>8</v>
      </c>
      <c r="O4403" s="1011">
        <v>4</v>
      </c>
      <c r="P4403" s="1011">
        <v>244.31</v>
      </c>
      <c r="Q4403" s="1011">
        <v>232.93</v>
      </c>
      <c r="R4403" s="1011">
        <v>24.051743479999999</v>
      </c>
      <c r="S4403" s="1011">
        <v>55.507541580000002</v>
      </c>
      <c r="T4403" s="1011">
        <v>-8.8256520000000005E-2</v>
      </c>
      <c r="U4403" s="1011">
        <v>0</v>
      </c>
      <c r="V4403" s="1011">
        <v>24.14</v>
      </c>
      <c r="W4403" s="1011" t="s">
        <v>1361</v>
      </c>
      <c r="X4403" s="1011" t="s">
        <v>1331</v>
      </c>
      <c r="Y4403" s="1011" t="s">
        <v>1638</v>
      </c>
      <c r="AA4403" s="1011" t="s">
        <v>1639</v>
      </c>
      <c r="AB4403" s="1011" t="s">
        <v>140</v>
      </c>
    </row>
    <row r="4404" spans="1:28" x14ac:dyDescent="0.25">
      <c r="A4404" s="1011">
        <v>93797231</v>
      </c>
      <c r="B4404" s="1011" t="s">
        <v>1497</v>
      </c>
      <c r="C4404" s="1011" t="s">
        <v>1326</v>
      </c>
      <c r="D4404" s="1011" t="s">
        <v>1</v>
      </c>
      <c r="E4404" s="1011" t="s">
        <v>135</v>
      </c>
      <c r="F4404" s="1011" t="s">
        <v>11</v>
      </c>
      <c r="G4404" s="1011" t="s">
        <v>11</v>
      </c>
      <c r="H4404" s="1011" t="s">
        <v>89</v>
      </c>
      <c r="I4404" s="1011" t="s">
        <v>1498</v>
      </c>
      <c r="J4404" s="1011" t="s">
        <v>1499</v>
      </c>
      <c r="K4404" s="1011" t="s">
        <v>1329</v>
      </c>
      <c r="L4404" s="1011" t="s">
        <v>47</v>
      </c>
      <c r="M4404" s="1011" t="s">
        <v>198</v>
      </c>
      <c r="N4404" s="1011">
        <v>93</v>
      </c>
      <c r="O4404" s="1011">
        <v>44</v>
      </c>
      <c r="P4404" s="1011">
        <v>989.74</v>
      </c>
      <c r="Q4404" s="1011">
        <v>3930.11</v>
      </c>
      <c r="R4404" s="1011">
        <v>510.27000493999998</v>
      </c>
      <c r="S4404" s="1011">
        <v>296.81221756000002</v>
      </c>
      <c r="T4404" s="1011">
        <v>4.9400000000000001E-6</v>
      </c>
      <c r="U4404" s="1011">
        <v>7.35</v>
      </c>
      <c r="V4404" s="1011">
        <v>517.62</v>
      </c>
      <c r="W4404" s="1011" t="s">
        <v>1361</v>
      </c>
      <c r="X4404" s="1011" t="s">
        <v>1331</v>
      </c>
      <c r="Y4404" s="1011" t="s">
        <v>1500</v>
      </c>
      <c r="AA4404" s="1011" t="s">
        <v>1501</v>
      </c>
      <c r="AB4404" s="1011" t="s">
        <v>140</v>
      </c>
    </row>
    <row r="4405" spans="1:28" x14ac:dyDescent="0.25">
      <c r="A4405" s="1011">
        <v>44114049</v>
      </c>
      <c r="B4405" s="1011" t="s">
        <v>2547</v>
      </c>
      <c r="C4405" s="1011" t="s">
        <v>1326</v>
      </c>
      <c r="D4405" s="1011" t="s">
        <v>1</v>
      </c>
      <c r="E4405" s="1011" t="s">
        <v>135</v>
      </c>
      <c r="F4405" s="1011" t="s">
        <v>15</v>
      </c>
      <c r="G4405" s="1011" t="s">
        <v>15</v>
      </c>
      <c r="H4405" s="1011" t="s">
        <v>105</v>
      </c>
      <c r="I4405" s="1011" t="s">
        <v>2548</v>
      </c>
      <c r="J4405" s="1011" t="s">
        <v>1499</v>
      </c>
      <c r="K4405" s="1011" t="s">
        <v>1329</v>
      </c>
      <c r="L4405" s="1011" t="s">
        <v>47</v>
      </c>
      <c r="M4405" s="1011" t="s">
        <v>198</v>
      </c>
      <c r="N4405" s="1011">
        <v>3</v>
      </c>
      <c r="O4405" s="1011">
        <v>2</v>
      </c>
      <c r="P4405" s="1011">
        <v>30</v>
      </c>
      <c r="Q4405" s="1011">
        <v>196.36</v>
      </c>
      <c r="R4405" s="1011">
        <v>25.54</v>
      </c>
      <c r="S4405" s="1011">
        <v>28.6597729</v>
      </c>
      <c r="T4405" s="1011">
        <v>0</v>
      </c>
      <c r="U4405" s="1011">
        <v>0</v>
      </c>
      <c r="V4405" s="1011">
        <v>25.54</v>
      </c>
      <c r="W4405" s="1011" t="s">
        <v>1361</v>
      </c>
      <c r="X4405" s="1011" t="s">
        <v>1331</v>
      </c>
      <c r="Y4405" s="1011" t="s">
        <v>2549</v>
      </c>
      <c r="AA4405" s="1011" t="s">
        <v>2550</v>
      </c>
      <c r="AB4405" s="1011" t="s">
        <v>140</v>
      </c>
    </row>
    <row r="4406" spans="1:28" x14ac:dyDescent="0.25">
      <c r="A4406" s="1011">
        <v>83753855</v>
      </c>
      <c r="B4406" s="1011" t="s">
        <v>2151</v>
      </c>
      <c r="C4406" s="1011" t="s">
        <v>1326</v>
      </c>
      <c r="D4406" s="1011" t="s">
        <v>1</v>
      </c>
      <c r="E4406" s="1011" t="s">
        <v>135</v>
      </c>
      <c r="F4406" s="1011" t="s">
        <v>20</v>
      </c>
      <c r="G4406" s="1011" t="s">
        <v>20</v>
      </c>
      <c r="H4406" s="1011" t="s">
        <v>89</v>
      </c>
      <c r="I4406" s="1011" t="s">
        <v>1503</v>
      </c>
      <c r="J4406" s="1011" t="s">
        <v>1504</v>
      </c>
      <c r="K4406" s="1011" t="s">
        <v>1329</v>
      </c>
      <c r="L4406" s="1011" t="s">
        <v>47</v>
      </c>
      <c r="M4406" s="1011" t="s">
        <v>198</v>
      </c>
      <c r="N4406" s="1011">
        <v>40</v>
      </c>
      <c r="O4406" s="1011">
        <v>1</v>
      </c>
      <c r="P4406" s="1011">
        <v>440</v>
      </c>
      <c r="Q4406" s="1011">
        <v>1624.09</v>
      </c>
      <c r="R4406" s="1011">
        <v>224.66</v>
      </c>
      <c r="S4406" s="1011">
        <v>35.972974260000001</v>
      </c>
      <c r="T4406" s="1011">
        <v>0</v>
      </c>
      <c r="U4406" s="1011">
        <v>0</v>
      </c>
      <c r="V4406" s="1011">
        <v>224.66</v>
      </c>
      <c r="W4406" s="1011" t="s">
        <v>1505</v>
      </c>
      <c r="X4406" s="1011" t="s">
        <v>1331</v>
      </c>
      <c r="Y4406" s="1011" t="s">
        <v>2152</v>
      </c>
      <c r="AA4406" s="1011" t="s">
        <v>2153</v>
      </c>
      <c r="AB4406" s="1011" t="s">
        <v>140</v>
      </c>
    </row>
    <row r="4407" spans="1:28" x14ac:dyDescent="0.25">
      <c r="A4407" s="1011">
        <v>63997654</v>
      </c>
      <c r="B4407" s="1011" t="s">
        <v>2203</v>
      </c>
      <c r="C4407" s="1011" t="s">
        <v>1326</v>
      </c>
      <c r="D4407" s="1011" t="s">
        <v>1</v>
      </c>
      <c r="E4407" s="1011" t="s">
        <v>135</v>
      </c>
      <c r="F4407" s="1011" t="s">
        <v>11</v>
      </c>
      <c r="G4407" s="1011" t="s">
        <v>11</v>
      </c>
      <c r="H4407" s="1011" t="s">
        <v>92</v>
      </c>
      <c r="I4407" s="1011" t="s">
        <v>2204</v>
      </c>
      <c r="J4407" s="1011" t="s">
        <v>2205</v>
      </c>
      <c r="K4407" s="1011" t="s">
        <v>1329</v>
      </c>
      <c r="L4407" s="1011" t="s">
        <v>47</v>
      </c>
      <c r="M4407" s="1011" t="s">
        <v>198</v>
      </c>
      <c r="N4407" s="1011">
        <v>13.3331</v>
      </c>
      <c r="O4407" s="1011">
        <v>4.3331</v>
      </c>
      <c r="P4407" s="1011">
        <v>542.12</v>
      </c>
      <c r="Q4407" s="1011">
        <v>801.36</v>
      </c>
      <c r="R4407" s="1011">
        <v>185.25</v>
      </c>
      <c r="S4407" s="1011">
        <v>81.759018080000004</v>
      </c>
      <c r="T4407" s="1011">
        <v>0</v>
      </c>
      <c r="U4407" s="1011">
        <v>0</v>
      </c>
      <c r="V4407" s="1011">
        <v>185.25</v>
      </c>
      <c r="W4407" s="1011" t="s">
        <v>19</v>
      </c>
      <c r="X4407" s="1011" t="s">
        <v>1331</v>
      </c>
      <c r="Y4407" s="1011" t="s">
        <v>2206</v>
      </c>
      <c r="AA4407" s="1011" t="s">
        <v>2207</v>
      </c>
      <c r="AB4407" s="1011" t="s">
        <v>140</v>
      </c>
    </row>
    <row r="4408" spans="1:28" x14ac:dyDescent="0.25">
      <c r="A4408" s="1011">
        <v>13942362</v>
      </c>
      <c r="B4408" s="1011" t="s">
        <v>1713</v>
      </c>
      <c r="C4408" s="1011" t="s">
        <v>1326</v>
      </c>
      <c r="D4408" s="1011" t="s">
        <v>1</v>
      </c>
      <c r="E4408" s="1011" t="s">
        <v>135</v>
      </c>
      <c r="F4408" s="1011" t="s">
        <v>38</v>
      </c>
      <c r="G4408" s="1011" t="s">
        <v>38</v>
      </c>
      <c r="H4408" s="1011" t="s">
        <v>104</v>
      </c>
      <c r="I4408" s="1011" t="s">
        <v>1388</v>
      </c>
      <c r="J4408" s="1011" t="s">
        <v>1389</v>
      </c>
      <c r="K4408" s="1011" t="s">
        <v>1329</v>
      </c>
      <c r="L4408" s="1011" t="s">
        <v>47</v>
      </c>
      <c r="M4408" s="1011" t="s">
        <v>198</v>
      </c>
      <c r="N4408" s="1011">
        <v>10</v>
      </c>
      <c r="O4408" s="1011">
        <v>10</v>
      </c>
      <c r="P4408" s="1011">
        <v>110.4</v>
      </c>
      <c r="Q4408" s="1011">
        <v>660.88</v>
      </c>
      <c r="R4408" s="1011">
        <v>171.49</v>
      </c>
      <c r="S4408" s="1011">
        <v>73.323762619999997</v>
      </c>
      <c r="T4408" s="1011">
        <v>0</v>
      </c>
      <c r="U4408" s="1011">
        <v>0</v>
      </c>
      <c r="V4408" s="1011">
        <v>171.49</v>
      </c>
      <c r="W4408" s="1011" t="s">
        <v>1390</v>
      </c>
      <c r="X4408" s="1011" t="s">
        <v>1331</v>
      </c>
      <c r="Y4408" s="1011" t="s">
        <v>1391</v>
      </c>
      <c r="AA4408" s="1011" t="s">
        <v>1392</v>
      </c>
      <c r="AB4408" s="1011" t="s">
        <v>140</v>
      </c>
    </row>
    <row r="4409" spans="1:28" x14ac:dyDescent="0.25">
      <c r="A4409" s="1011">
        <v>4059234</v>
      </c>
      <c r="B4409" s="1011" t="s">
        <v>1908</v>
      </c>
      <c r="C4409" s="1011" t="s">
        <v>1326</v>
      </c>
      <c r="D4409" s="1011" t="s">
        <v>1</v>
      </c>
      <c r="E4409" s="1011" t="s">
        <v>135</v>
      </c>
      <c r="F4409" s="1011" t="s">
        <v>48</v>
      </c>
      <c r="G4409" s="1011" t="s">
        <v>48</v>
      </c>
      <c r="H4409" s="1011" t="s">
        <v>104</v>
      </c>
      <c r="I4409" s="1011" t="s">
        <v>1909</v>
      </c>
      <c r="J4409" s="1011" t="s">
        <v>1892</v>
      </c>
      <c r="K4409" s="1011" t="s">
        <v>1329</v>
      </c>
      <c r="L4409" s="1011" t="s">
        <v>47</v>
      </c>
      <c r="M4409" s="1011" t="s">
        <v>198</v>
      </c>
      <c r="N4409" s="1011">
        <v>7</v>
      </c>
      <c r="O4409" s="1011">
        <v>7</v>
      </c>
      <c r="P4409" s="1011">
        <v>80.08</v>
      </c>
      <c r="Q4409" s="1011">
        <v>465.97</v>
      </c>
      <c r="R4409" s="1011">
        <v>107.65</v>
      </c>
      <c r="S4409" s="1011">
        <v>57.358971339999997</v>
      </c>
      <c r="T4409" s="1011">
        <v>0</v>
      </c>
      <c r="U4409" s="1011">
        <v>0</v>
      </c>
      <c r="V4409" s="1011">
        <v>107.65</v>
      </c>
      <c r="W4409" s="1011" t="s">
        <v>1893</v>
      </c>
      <c r="X4409" s="1011" t="s">
        <v>1331</v>
      </c>
      <c r="Y4409" s="1011" t="s">
        <v>1910</v>
      </c>
      <c r="AA4409" s="1011" t="s">
        <v>1911</v>
      </c>
      <c r="AB4409" s="1011" t="s">
        <v>140</v>
      </c>
    </row>
    <row r="4410" spans="1:28" x14ac:dyDescent="0.25">
      <c r="A4410" s="1011">
        <v>3756756</v>
      </c>
      <c r="B4410" s="1011" t="s">
        <v>2514</v>
      </c>
      <c r="C4410" s="1011" t="s">
        <v>1326</v>
      </c>
      <c r="D4410" s="1011" t="s">
        <v>113</v>
      </c>
      <c r="E4410" s="1011" t="s">
        <v>135</v>
      </c>
      <c r="F4410" s="1011" t="s">
        <v>267</v>
      </c>
      <c r="G4410" s="1011" t="s">
        <v>1687</v>
      </c>
      <c r="H4410" s="1011" t="s">
        <v>96</v>
      </c>
      <c r="I4410" s="1011" t="s">
        <v>2515</v>
      </c>
      <c r="J4410" s="1011" t="s">
        <v>2516</v>
      </c>
      <c r="K4410" s="1011" t="s">
        <v>1329</v>
      </c>
      <c r="L4410" s="1011" t="s">
        <v>47</v>
      </c>
      <c r="M4410" s="1011" t="s">
        <v>198</v>
      </c>
      <c r="N4410" s="1011">
        <v>8</v>
      </c>
      <c r="O4410" s="1011">
        <v>8</v>
      </c>
      <c r="P4410" s="1011">
        <v>39.299999999999997</v>
      </c>
      <c r="Q4410" s="1011">
        <v>252.55</v>
      </c>
      <c r="R4410" s="1011">
        <v>103.46</v>
      </c>
      <c r="S4410" s="1011">
        <v>57.64198871</v>
      </c>
      <c r="T4410" s="1011">
        <v>0</v>
      </c>
      <c r="U4410" s="1011">
        <v>0</v>
      </c>
      <c r="V4410" s="1011">
        <v>103.46</v>
      </c>
      <c r="W4410" s="1011" t="s">
        <v>2517</v>
      </c>
      <c r="X4410" s="1011" t="s">
        <v>1331</v>
      </c>
      <c r="Y4410" s="1011" t="s">
        <v>2518</v>
      </c>
      <c r="AA4410" s="1011" t="s">
        <v>2519</v>
      </c>
      <c r="AB4410" s="1011" t="s">
        <v>140</v>
      </c>
    </row>
    <row r="4411" spans="1:28" x14ac:dyDescent="0.25">
      <c r="A4411" s="1011">
        <v>94235660</v>
      </c>
      <c r="B4411" s="1011" t="s">
        <v>2452</v>
      </c>
      <c r="C4411" s="1011" t="s">
        <v>1326</v>
      </c>
      <c r="D4411" s="1011" t="s">
        <v>1</v>
      </c>
      <c r="E4411" s="1011" t="s">
        <v>135</v>
      </c>
      <c r="F4411" s="1011" t="s">
        <v>62</v>
      </c>
      <c r="G4411" s="1011" t="s">
        <v>62</v>
      </c>
      <c r="H4411" s="1011" t="s">
        <v>96</v>
      </c>
      <c r="I4411" s="1011" t="s">
        <v>2453</v>
      </c>
      <c r="J4411" s="1011" t="s">
        <v>2454</v>
      </c>
      <c r="K4411" s="1011" t="s">
        <v>1329</v>
      </c>
      <c r="L4411" s="1011" t="s">
        <v>47</v>
      </c>
      <c r="M4411" s="1011" t="s">
        <v>198</v>
      </c>
      <c r="N4411" s="1011">
        <v>25</v>
      </c>
      <c r="O4411" s="1011">
        <v>23</v>
      </c>
      <c r="P4411" s="1011">
        <v>63.91</v>
      </c>
      <c r="Q4411" s="1011">
        <v>547.38</v>
      </c>
      <c r="R4411" s="1011">
        <v>71.27</v>
      </c>
      <c r="S4411" s="1011">
        <v>29.11</v>
      </c>
      <c r="T4411" s="1011">
        <v>0</v>
      </c>
      <c r="U4411" s="1011">
        <v>0</v>
      </c>
      <c r="V4411" s="1011">
        <v>71.27</v>
      </c>
      <c r="W4411" s="1011" t="s">
        <v>2455</v>
      </c>
      <c r="X4411" s="1011" t="s">
        <v>1331</v>
      </c>
      <c r="Y4411" s="1011" t="s">
        <v>2456</v>
      </c>
      <c r="AA4411" s="1011" t="s">
        <v>2457</v>
      </c>
      <c r="AB4411" s="1011" t="s">
        <v>140</v>
      </c>
    </row>
    <row r="4412" spans="1:28" x14ac:dyDescent="0.25">
      <c r="A4412" s="1011">
        <v>23771421</v>
      </c>
      <c r="B4412" s="1011" t="s">
        <v>1655</v>
      </c>
      <c r="C4412" s="1011" t="s">
        <v>1326</v>
      </c>
      <c r="D4412" s="1011" t="s">
        <v>1</v>
      </c>
      <c r="E4412" s="1011" t="s">
        <v>135</v>
      </c>
      <c r="F4412" s="1011" t="s">
        <v>6</v>
      </c>
      <c r="G4412" s="1011" t="s">
        <v>6</v>
      </c>
      <c r="H4412" s="1011" t="s">
        <v>96</v>
      </c>
      <c r="I4412" s="1011" t="s">
        <v>1656</v>
      </c>
      <c r="J4412" s="1011" t="s">
        <v>1657</v>
      </c>
      <c r="K4412" s="1011" t="s">
        <v>1329</v>
      </c>
      <c r="L4412" s="1011" t="s">
        <v>47</v>
      </c>
      <c r="M4412" s="1011" t="s">
        <v>198</v>
      </c>
      <c r="N4412" s="1011">
        <v>6</v>
      </c>
      <c r="O4412" s="1011">
        <v>4</v>
      </c>
      <c r="P4412" s="1011">
        <v>20.56</v>
      </c>
      <c r="Q4412" s="1011">
        <v>126.91</v>
      </c>
      <c r="R4412" s="1011">
        <v>23.95</v>
      </c>
      <c r="S4412" s="1011">
        <v>9.83</v>
      </c>
      <c r="T4412" s="1011">
        <v>0</v>
      </c>
      <c r="U4412" s="1011">
        <v>0</v>
      </c>
      <c r="V4412" s="1011">
        <v>23.95</v>
      </c>
      <c r="W4412" s="1011" t="s">
        <v>1658</v>
      </c>
      <c r="X4412" s="1011" t="s">
        <v>1331</v>
      </c>
      <c r="Y4412" s="1011" t="s">
        <v>1659</v>
      </c>
      <c r="AA4412" s="1011" t="s">
        <v>1660</v>
      </c>
      <c r="AB4412" s="1011" t="s">
        <v>140</v>
      </c>
    </row>
    <row r="4413" spans="1:28" x14ac:dyDescent="0.25">
      <c r="A4413" s="1011">
        <v>73755514</v>
      </c>
      <c r="B4413" s="1011" t="s">
        <v>1661</v>
      </c>
      <c r="C4413" s="1011" t="s">
        <v>1326</v>
      </c>
      <c r="D4413" s="1011" t="s">
        <v>1</v>
      </c>
      <c r="E4413" s="1011" t="s">
        <v>135</v>
      </c>
      <c r="F4413" s="1011" t="s">
        <v>38</v>
      </c>
      <c r="G4413" s="1011" t="s">
        <v>38</v>
      </c>
      <c r="H4413" s="1011" t="s">
        <v>87</v>
      </c>
      <c r="I4413" s="1011" t="s">
        <v>1662</v>
      </c>
      <c r="J4413" s="1011" t="s">
        <v>1663</v>
      </c>
      <c r="K4413" s="1011" t="s">
        <v>1329</v>
      </c>
      <c r="L4413" s="1011" t="s">
        <v>47</v>
      </c>
      <c r="M4413" s="1011" t="s">
        <v>198</v>
      </c>
      <c r="N4413" s="1011">
        <v>2</v>
      </c>
      <c r="O4413" s="1011">
        <v>0</v>
      </c>
      <c r="P4413" s="1011">
        <v>24.47</v>
      </c>
      <c r="Q4413" s="1011">
        <v>185.73</v>
      </c>
      <c r="R4413" s="1011">
        <v>2.4500000000000002</v>
      </c>
      <c r="S4413" s="1011">
        <v>3.6705000000000001</v>
      </c>
      <c r="T4413" s="1011">
        <v>0</v>
      </c>
      <c r="U4413" s="1011">
        <v>0</v>
      </c>
      <c r="V4413" s="1011">
        <v>2.4500000000000002</v>
      </c>
      <c r="W4413" s="1011" t="s">
        <v>1664</v>
      </c>
      <c r="X4413" s="1011" t="s">
        <v>1331</v>
      </c>
      <c r="Y4413" s="1011" t="s">
        <v>1665</v>
      </c>
      <c r="AA4413" s="1011" t="s">
        <v>1666</v>
      </c>
      <c r="AB4413" s="1011" t="s">
        <v>140</v>
      </c>
    </row>
    <row r="4414" spans="1:28" x14ac:dyDescent="0.25">
      <c r="A4414" s="1011">
        <v>64237621</v>
      </c>
      <c r="B4414" s="1011" t="s">
        <v>1834</v>
      </c>
      <c r="C4414" s="1011" t="s">
        <v>1326</v>
      </c>
      <c r="D4414" s="1011" t="s">
        <v>1</v>
      </c>
      <c r="E4414" s="1011" t="s">
        <v>135</v>
      </c>
      <c r="F4414" s="1011" t="s">
        <v>34</v>
      </c>
      <c r="G4414" s="1011" t="s">
        <v>34</v>
      </c>
      <c r="H4414" s="1011" t="s">
        <v>1394</v>
      </c>
      <c r="I4414" s="1011" t="s">
        <v>1835</v>
      </c>
      <c r="J4414" s="1011" t="s">
        <v>1354</v>
      </c>
      <c r="K4414" s="1011" t="s">
        <v>1329</v>
      </c>
      <c r="L4414" s="1011" t="s">
        <v>47</v>
      </c>
      <c r="M4414" s="1011" t="s">
        <v>198</v>
      </c>
      <c r="N4414" s="1011">
        <v>0</v>
      </c>
      <c r="O4414" s="1011">
        <v>0</v>
      </c>
      <c r="P4414" s="1011">
        <v>0</v>
      </c>
      <c r="Q4414" s="1011">
        <v>0</v>
      </c>
      <c r="R4414" s="1011">
        <v>0</v>
      </c>
      <c r="S4414" s="1011">
        <v>0</v>
      </c>
      <c r="T4414" s="1011">
        <v>0</v>
      </c>
      <c r="U4414" s="1011">
        <v>0</v>
      </c>
      <c r="V4414" s="1011">
        <v>0</v>
      </c>
      <c r="W4414" s="1011" t="s">
        <v>1355</v>
      </c>
      <c r="X4414" s="1011" t="s">
        <v>1331</v>
      </c>
      <c r="Y4414" s="1011" t="s">
        <v>1836</v>
      </c>
      <c r="AA4414" s="1011" t="s">
        <v>1837</v>
      </c>
      <c r="AB4414" s="1011" t="s">
        <v>140</v>
      </c>
    </row>
    <row r="4415" spans="1:28" x14ac:dyDescent="0.25">
      <c r="A4415" s="1011">
        <v>93772242</v>
      </c>
      <c r="B4415" s="1011" t="s">
        <v>1578</v>
      </c>
      <c r="C4415" s="1011" t="s">
        <v>1326</v>
      </c>
      <c r="D4415" s="1011" t="s">
        <v>1</v>
      </c>
      <c r="E4415" s="1011" t="s">
        <v>135</v>
      </c>
      <c r="F4415" s="1011" t="s">
        <v>20</v>
      </c>
      <c r="G4415" s="1011" t="s">
        <v>20</v>
      </c>
      <c r="H4415" s="1011" t="s">
        <v>89</v>
      </c>
      <c r="I4415" s="1011" t="s">
        <v>1579</v>
      </c>
      <c r="J4415" s="1011" t="s">
        <v>1396</v>
      </c>
      <c r="K4415" s="1011" t="s">
        <v>1329</v>
      </c>
      <c r="L4415" s="1011" t="s">
        <v>47</v>
      </c>
      <c r="M4415" s="1011" t="s">
        <v>198</v>
      </c>
      <c r="N4415" s="1011">
        <v>12</v>
      </c>
      <c r="O4415" s="1011">
        <v>9</v>
      </c>
      <c r="P4415" s="1011">
        <v>122</v>
      </c>
      <c r="Q4415" s="1011">
        <v>361.95</v>
      </c>
      <c r="R4415" s="1011">
        <v>48.28</v>
      </c>
      <c r="S4415" s="1011">
        <v>72.602640629999996</v>
      </c>
      <c r="T4415" s="1011">
        <v>0</v>
      </c>
      <c r="U4415" s="1011">
        <v>0</v>
      </c>
      <c r="V4415" s="1011">
        <v>48.28</v>
      </c>
      <c r="W4415" s="1011" t="s">
        <v>1397</v>
      </c>
      <c r="X4415" s="1011" t="s">
        <v>1331</v>
      </c>
      <c r="Y4415" s="1011" t="s">
        <v>1580</v>
      </c>
      <c r="AA4415" s="1011" t="s">
        <v>1581</v>
      </c>
      <c r="AB4415" s="1011" t="s">
        <v>140</v>
      </c>
    </row>
    <row r="4416" spans="1:28" x14ac:dyDescent="0.25">
      <c r="A4416" s="1011">
        <v>44246809</v>
      </c>
      <c r="B4416" s="1011" t="s">
        <v>1918</v>
      </c>
      <c r="C4416" s="1011" t="s">
        <v>1326</v>
      </c>
      <c r="D4416" s="1011" t="s">
        <v>1</v>
      </c>
      <c r="E4416" s="1011" t="s">
        <v>135</v>
      </c>
      <c r="F4416" s="1011" t="s">
        <v>11</v>
      </c>
      <c r="G4416" s="1011" t="s">
        <v>11</v>
      </c>
      <c r="H4416" s="1011" t="s">
        <v>100</v>
      </c>
      <c r="I4416" s="1011" t="s">
        <v>1919</v>
      </c>
      <c r="J4416" s="1011" t="s">
        <v>1868</v>
      </c>
      <c r="K4416" s="1011" t="s">
        <v>1329</v>
      </c>
      <c r="L4416" s="1011" t="s">
        <v>47</v>
      </c>
      <c r="M4416" s="1011" t="s">
        <v>198</v>
      </c>
      <c r="N4416" s="1011">
        <v>88.75</v>
      </c>
      <c r="O4416" s="1011">
        <v>77.75</v>
      </c>
      <c r="P4416" s="1011">
        <v>2353.56</v>
      </c>
      <c r="Q4416" s="1011">
        <v>6618.22</v>
      </c>
      <c r="R4416" s="1011">
        <v>502.73</v>
      </c>
      <c r="S4416" s="1011">
        <v>767.99727071999996</v>
      </c>
      <c r="T4416" s="1011">
        <v>0</v>
      </c>
      <c r="U4416" s="1011">
        <v>0</v>
      </c>
      <c r="V4416" s="1011">
        <v>502.73</v>
      </c>
      <c r="W4416" s="1011" t="s">
        <v>1869</v>
      </c>
      <c r="X4416" s="1011" t="s">
        <v>1331</v>
      </c>
      <c r="Y4416" s="1011" t="s">
        <v>1920</v>
      </c>
      <c r="AA4416" s="1011" t="s">
        <v>1921</v>
      </c>
      <c r="AB4416" s="1011" t="s">
        <v>140</v>
      </c>
    </row>
    <row r="4417" spans="1:28" x14ac:dyDescent="0.25">
      <c r="A4417" s="1011">
        <v>24114548</v>
      </c>
      <c r="B4417" s="1011" t="s">
        <v>2567</v>
      </c>
      <c r="C4417" s="1011" t="s">
        <v>1326</v>
      </c>
      <c r="D4417" s="1011" t="s">
        <v>1</v>
      </c>
      <c r="E4417" s="1011" t="s">
        <v>135</v>
      </c>
      <c r="F4417" s="1011" t="s">
        <v>34</v>
      </c>
      <c r="G4417" s="1011" t="s">
        <v>34</v>
      </c>
      <c r="H4417" s="1011" t="s">
        <v>87</v>
      </c>
      <c r="I4417" s="1011" t="s">
        <v>2568</v>
      </c>
      <c r="J4417" s="1011" t="s">
        <v>1416</v>
      </c>
      <c r="K4417" s="1011" t="s">
        <v>1329</v>
      </c>
      <c r="L4417" s="1011" t="s">
        <v>47</v>
      </c>
      <c r="M4417" s="1011" t="s">
        <v>198</v>
      </c>
      <c r="N4417" s="1011">
        <v>2</v>
      </c>
      <c r="O4417" s="1011">
        <v>0</v>
      </c>
      <c r="P4417" s="1011">
        <v>40</v>
      </c>
      <c r="Q4417" s="1011">
        <v>400</v>
      </c>
      <c r="R4417" s="1011">
        <v>56</v>
      </c>
      <c r="S4417" s="1011">
        <v>9</v>
      </c>
      <c r="T4417" s="1011">
        <v>0</v>
      </c>
      <c r="U4417" s="1011">
        <v>0</v>
      </c>
      <c r="V4417" s="1011">
        <v>56</v>
      </c>
      <c r="W4417" s="1011" t="s">
        <v>1397</v>
      </c>
      <c r="X4417" s="1011" t="s">
        <v>1331</v>
      </c>
      <c r="Y4417" s="1011" t="s">
        <v>2569</v>
      </c>
      <c r="AA4417" s="1011" t="s">
        <v>2111</v>
      </c>
      <c r="AB4417" s="1011" t="s">
        <v>140</v>
      </c>
    </row>
    <row r="4418" spans="1:28" x14ac:dyDescent="0.25">
      <c r="A4418" s="1011">
        <v>64138647</v>
      </c>
      <c r="B4418" s="1011" t="s">
        <v>1538</v>
      </c>
      <c r="C4418" s="1011" t="s">
        <v>1326</v>
      </c>
      <c r="D4418" s="1011" t="s">
        <v>1</v>
      </c>
      <c r="E4418" s="1011" t="s">
        <v>135</v>
      </c>
      <c r="F4418" s="1011" t="s">
        <v>34</v>
      </c>
      <c r="G4418" s="1011" t="s">
        <v>34</v>
      </c>
      <c r="H4418" s="1011" t="s">
        <v>102</v>
      </c>
      <c r="I4418" s="1011" t="s">
        <v>1539</v>
      </c>
      <c r="J4418" s="1011" t="s">
        <v>1328</v>
      </c>
      <c r="K4418" s="1011" t="s">
        <v>1329</v>
      </c>
      <c r="L4418" s="1011" t="s">
        <v>47</v>
      </c>
      <c r="M4418" s="1011" t="s">
        <v>198</v>
      </c>
      <c r="N4418" s="1011">
        <v>3</v>
      </c>
      <c r="O4418" s="1011">
        <v>2</v>
      </c>
      <c r="P4418" s="1011">
        <v>82.5</v>
      </c>
      <c r="Q4418" s="1011">
        <v>187.69</v>
      </c>
      <c r="R4418" s="1011">
        <v>38.08</v>
      </c>
      <c r="S4418" s="1011">
        <v>19.673060029999998</v>
      </c>
      <c r="T4418" s="1011">
        <v>0</v>
      </c>
      <c r="U4418" s="1011">
        <v>0</v>
      </c>
      <c r="V4418" s="1011">
        <v>38.08</v>
      </c>
      <c r="W4418" s="1011" t="s">
        <v>1330</v>
      </c>
      <c r="X4418" s="1011" t="s">
        <v>1331</v>
      </c>
      <c r="Y4418" s="1011" t="s">
        <v>1540</v>
      </c>
      <c r="AA4418" s="1011" t="s">
        <v>1541</v>
      </c>
      <c r="AB4418" s="1011" t="s">
        <v>140</v>
      </c>
    </row>
    <row r="4419" spans="1:28" x14ac:dyDescent="0.25">
      <c r="A4419" s="1011">
        <v>14077846</v>
      </c>
      <c r="B4419" s="1011" t="s">
        <v>2078</v>
      </c>
      <c r="C4419" s="1011" t="s">
        <v>1326</v>
      </c>
      <c r="D4419" s="1011" t="s">
        <v>1</v>
      </c>
      <c r="E4419" s="1011" t="s">
        <v>135</v>
      </c>
      <c r="F4419" s="1011" t="s">
        <v>9</v>
      </c>
      <c r="G4419" s="1011" t="s">
        <v>9</v>
      </c>
      <c r="H4419" s="1011" t="s">
        <v>95</v>
      </c>
      <c r="I4419" s="1011" t="s">
        <v>2079</v>
      </c>
      <c r="J4419" s="1011" t="s">
        <v>1463</v>
      </c>
      <c r="K4419" s="1011" t="s">
        <v>1329</v>
      </c>
      <c r="L4419" s="1011" t="s">
        <v>47</v>
      </c>
      <c r="M4419" s="1011" t="s">
        <v>198</v>
      </c>
      <c r="N4419" s="1011">
        <v>140.47489999999999</v>
      </c>
      <c r="O4419" s="1011">
        <v>89.474900000000005</v>
      </c>
      <c r="P4419" s="1011">
        <v>1754.83</v>
      </c>
      <c r="Q4419" s="1011">
        <v>5479.54</v>
      </c>
      <c r="R4419" s="1011">
        <v>-1276.8699999999999</v>
      </c>
      <c r="S4419" s="1011">
        <v>3659.80994083</v>
      </c>
      <c r="T4419" s="1011">
        <v>0</v>
      </c>
      <c r="U4419" s="1011">
        <v>0</v>
      </c>
      <c r="V4419" s="1011">
        <v>-1276.8699999999999</v>
      </c>
      <c r="W4419" s="1011" t="s">
        <v>1464</v>
      </c>
      <c r="X4419" s="1011" t="s">
        <v>1331</v>
      </c>
      <c r="Y4419" s="1011" t="s">
        <v>2080</v>
      </c>
      <c r="AA4419" s="1011" t="s">
        <v>2081</v>
      </c>
      <c r="AB4419" s="1011" t="s">
        <v>140</v>
      </c>
    </row>
    <row r="4420" spans="1:28" x14ac:dyDescent="0.25">
      <c r="A4420" s="1011">
        <v>94239241</v>
      </c>
      <c r="B4420" s="1011" t="s">
        <v>1954</v>
      </c>
      <c r="C4420" s="1011" t="s">
        <v>1326</v>
      </c>
      <c r="D4420" s="1011" t="s">
        <v>1</v>
      </c>
      <c r="E4420" s="1011" t="s">
        <v>135</v>
      </c>
      <c r="F4420" s="1011" t="s">
        <v>38</v>
      </c>
      <c r="G4420" s="1011" t="s">
        <v>38</v>
      </c>
      <c r="H4420" s="1011" t="s">
        <v>530</v>
      </c>
      <c r="I4420" s="1011" t="s">
        <v>1955</v>
      </c>
      <c r="J4420" s="1011" t="s">
        <v>1767</v>
      </c>
      <c r="K4420" s="1011" t="s">
        <v>1329</v>
      </c>
      <c r="L4420" s="1011" t="s">
        <v>47</v>
      </c>
      <c r="M4420" s="1011" t="s">
        <v>198</v>
      </c>
      <c r="N4420" s="1011">
        <v>46</v>
      </c>
      <c r="O4420" s="1011">
        <v>46</v>
      </c>
      <c r="P4420" s="1011">
        <v>460</v>
      </c>
      <c r="Q4420" s="1011">
        <v>1772.21</v>
      </c>
      <c r="R4420" s="1011">
        <v>527.41999999999996</v>
      </c>
      <c r="S4420" s="1011">
        <v>168</v>
      </c>
      <c r="T4420" s="1011">
        <v>0</v>
      </c>
      <c r="U4420" s="1011">
        <v>0</v>
      </c>
      <c r="V4420" s="1011">
        <v>527.41999999999996</v>
      </c>
      <c r="W4420" s="1011" t="s">
        <v>1768</v>
      </c>
      <c r="X4420" s="1011" t="s">
        <v>1331</v>
      </c>
      <c r="Y4420" s="1011" t="s">
        <v>1956</v>
      </c>
      <c r="AA4420" s="1011" t="s">
        <v>1957</v>
      </c>
      <c r="AB4420" s="1011" t="s">
        <v>140</v>
      </c>
    </row>
    <row r="4421" spans="1:28" x14ac:dyDescent="0.25">
      <c r="A4421" s="1011">
        <v>83757740</v>
      </c>
      <c r="B4421" s="1011" t="s">
        <v>2565</v>
      </c>
      <c r="C4421" s="1011" t="s">
        <v>1326</v>
      </c>
      <c r="D4421" s="1011" t="s">
        <v>1</v>
      </c>
      <c r="E4421" s="1011" t="s">
        <v>135</v>
      </c>
      <c r="F4421" s="1011" t="s">
        <v>34</v>
      </c>
      <c r="G4421" s="1011" t="s">
        <v>34</v>
      </c>
      <c r="H4421" s="1011" t="s">
        <v>93</v>
      </c>
      <c r="I4421" s="1011" t="s">
        <v>2527</v>
      </c>
      <c r="J4421" s="1011" t="s">
        <v>1475</v>
      </c>
      <c r="K4421" s="1011" t="s">
        <v>1329</v>
      </c>
      <c r="L4421" s="1011" t="s">
        <v>47</v>
      </c>
      <c r="M4421" s="1011" t="s">
        <v>198</v>
      </c>
      <c r="N4421" s="1011">
        <v>513.25</v>
      </c>
      <c r="O4421" s="1011">
        <v>232</v>
      </c>
      <c r="P4421" s="1011">
        <v>10206.280000000001</v>
      </c>
      <c r="Q4421" s="1011">
        <v>22523.96</v>
      </c>
      <c r="R4421" s="1011">
        <v>2582.02</v>
      </c>
      <c r="S4421" s="1011">
        <v>3319.3118953799999</v>
      </c>
      <c r="T4421" s="1011">
        <v>0</v>
      </c>
      <c r="U4421" s="1011">
        <v>8.35</v>
      </c>
      <c r="V4421" s="1011">
        <v>2590.37</v>
      </c>
      <c r="W4421" s="1011" t="s">
        <v>1476</v>
      </c>
      <c r="X4421" s="1011" t="s">
        <v>1331</v>
      </c>
      <c r="Y4421" s="1011" t="s">
        <v>2566</v>
      </c>
      <c r="AA4421" s="1011" t="s">
        <v>1478</v>
      </c>
      <c r="AB4421" s="1011" t="s">
        <v>140</v>
      </c>
    </row>
    <row r="4422" spans="1:28" x14ac:dyDescent="0.25">
      <c r="A4422" s="1011">
        <v>53767018</v>
      </c>
      <c r="B4422" s="1011" t="s">
        <v>1514</v>
      </c>
      <c r="C4422" s="1011" t="s">
        <v>1326</v>
      </c>
      <c r="D4422" s="1011" t="s">
        <v>1</v>
      </c>
      <c r="E4422" s="1011" t="s">
        <v>135</v>
      </c>
      <c r="F4422" s="1011" t="s">
        <v>6</v>
      </c>
      <c r="G4422" s="1011" t="s">
        <v>6</v>
      </c>
      <c r="H4422" s="1011" t="s">
        <v>99</v>
      </c>
      <c r="I4422" s="1011" t="s">
        <v>1515</v>
      </c>
      <c r="J4422" s="1011" t="s">
        <v>1516</v>
      </c>
      <c r="K4422" s="1011" t="s">
        <v>1329</v>
      </c>
      <c r="L4422" s="1011" t="s">
        <v>47</v>
      </c>
      <c r="M4422" s="1011" t="s">
        <v>198</v>
      </c>
      <c r="N4422" s="1011">
        <v>271</v>
      </c>
      <c r="O4422" s="1011">
        <v>163</v>
      </c>
      <c r="P4422" s="1011">
        <v>5445</v>
      </c>
      <c r="Q4422" s="1011">
        <v>11716.18</v>
      </c>
      <c r="R4422" s="1011">
        <v>3164.25</v>
      </c>
      <c r="S4422" s="1011">
        <v>1730.84984259</v>
      </c>
      <c r="T4422" s="1011">
        <v>0</v>
      </c>
      <c r="U4422" s="1011">
        <v>0</v>
      </c>
      <c r="V4422" s="1011">
        <v>3164.25</v>
      </c>
      <c r="W4422" s="1011" t="s">
        <v>1517</v>
      </c>
      <c r="X4422" s="1011" t="s">
        <v>1331</v>
      </c>
      <c r="Y4422" s="1011" t="s">
        <v>1518</v>
      </c>
      <c r="AA4422" s="1011" t="s">
        <v>1519</v>
      </c>
      <c r="AB4422" s="1011" t="s">
        <v>140</v>
      </c>
    </row>
    <row r="4423" spans="1:28" x14ac:dyDescent="0.25">
      <c r="A4423" s="1011">
        <v>83757740</v>
      </c>
      <c r="B4423" s="1011" t="s">
        <v>2565</v>
      </c>
      <c r="C4423" s="1011" t="s">
        <v>1326</v>
      </c>
      <c r="D4423" s="1011" t="s">
        <v>1</v>
      </c>
      <c r="E4423" s="1011" t="s">
        <v>135</v>
      </c>
      <c r="F4423" s="1011" t="s">
        <v>34</v>
      </c>
      <c r="G4423" s="1011" t="s">
        <v>34</v>
      </c>
      <c r="H4423" s="1011" t="s">
        <v>92</v>
      </c>
      <c r="I4423" s="1011" t="s">
        <v>2527</v>
      </c>
      <c r="J4423" s="1011" t="s">
        <v>1475</v>
      </c>
      <c r="K4423" s="1011" t="s">
        <v>1329</v>
      </c>
      <c r="L4423" s="1011" t="s">
        <v>47</v>
      </c>
      <c r="M4423" s="1011" t="s">
        <v>198</v>
      </c>
      <c r="N4423" s="1011">
        <v>154</v>
      </c>
      <c r="O4423" s="1011">
        <v>153</v>
      </c>
      <c r="P4423" s="1011">
        <v>5504.93</v>
      </c>
      <c r="Q4423" s="1011">
        <v>4652.37</v>
      </c>
      <c r="R4423" s="1011">
        <v>446.37</v>
      </c>
      <c r="S4423" s="1011">
        <v>705.29095909</v>
      </c>
      <c r="T4423" s="1011">
        <v>0</v>
      </c>
      <c r="U4423" s="1011">
        <v>64.8</v>
      </c>
      <c r="V4423" s="1011">
        <v>511.17</v>
      </c>
      <c r="W4423" s="1011" t="s">
        <v>1476</v>
      </c>
      <c r="X4423" s="1011" t="s">
        <v>1331</v>
      </c>
      <c r="Y4423" s="1011" t="s">
        <v>2566</v>
      </c>
      <c r="AA4423" s="1011" t="s">
        <v>1478</v>
      </c>
      <c r="AB4423" s="1011" t="s">
        <v>140</v>
      </c>
    </row>
    <row r="4424" spans="1:28" x14ac:dyDescent="0.25">
      <c r="A4424" s="1011">
        <v>44135580</v>
      </c>
      <c r="B4424" s="1011" t="s">
        <v>1969</v>
      </c>
      <c r="C4424" s="1011" t="s">
        <v>1326</v>
      </c>
      <c r="D4424" s="1011" t="s">
        <v>1</v>
      </c>
      <c r="E4424" s="1011" t="s">
        <v>135</v>
      </c>
      <c r="F4424" s="1011" t="s">
        <v>38</v>
      </c>
      <c r="G4424" s="1011" t="s">
        <v>38</v>
      </c>
      <c r="H4424" s="1011" t="s">
        <v>95</v>
      </c>
      <c r="I4424" s="1011" t="s">
        <v>1903</v>
      </c>
      <c r="J4424" s="1011" t="s">
        <v>1904</v>
      </c>
      <c r="K4424" s="1011" t="s">
        <v>1329</v>
      </c>
      <c r="L4424" s="1011" t="s">
        <v>47</v>
      </c>
      <c r="M4424" s="1011" t="s">
        <v>198</v>
      </c>
      <c r="N4424" s="1011">
        <v>379.2</v>
      </c>
      <c r="O4424" s="1011">
        <v>312.2</v>
      </c>
      <c r="P4424" s="1011">
        <v>4747.26</v>
      </c>
      <c r="Q4424" s="1011">
        <v>13212.48</v>
      </c>
      <c r="R4424" s="1011">
        <v>376.03202204000002</v>
      </c>
      <c r="S4424" s="1011">
        <v>5333.64485711</v>
      </c>
      <c r="T4424" s="1011">
        <v>-1.7977960000000001E-2</v>
      </c>
      <c r="U4424" s="1011">
        <v>0</v>
      </c>
      <c r="V4424" s="1011">
        <v>376.05</v>
      </c>
      <c r="W4424" s="1011" t="s">
        <v>1905</v>
      </c>
      <c r="X4424" s="1011" t="s">
        <v>1331</v>
      </c>
      <c r="Y4424" s="1011" t="s">
        <v>1970</v>
      </c>
      <c r="AA4424" s="1011" t="s">
        <v>1971</v>
      </c>
      <c r="AB4424" s="1011" t="s">
        <v>140</v>
      </c>
    </row>
    <row r="4425" spans="1:28" x14ac:dyDescent="0.25">
      <c r="A4425" s="1011">
        <v>43796705</v>
      </c>
      <c r="B4425" s="1011" t="s">
        <v>1809</v>
      </c>
      <c r="C4425" s="1011" t="s">
        <v>1326</v>
      </c>
      <c r="D4425" s="1011" t="s">
        <v>1</v>
      </c>
      <c r="E4425" s="1011" t="s">
        <v>135</v>
      </c>
      <c r="F4425" s="1011" t="s">
        <v>6</v>
      </c>
      <c r="G4425" s="1011" t="s">
        <v>6</v>
      </c>
      <c r="H4425" s="1011" t="s">
        <v>100</v>
      </c>
      <c r="I4425" s="1011" t="s">
        <v>1810</v>
      </c>
      <c r="J4425" s="1011" t="s">
        <v>1811</v>
      </c>
      <c r="K4425" s="1011" t="s">
        <v>1329</v>
      </c>
      <c r="L4425" s="1011" t="s">
        <v>47</v>
      </c>
      <c r="M4425" s="1011" t="s">
        <v>198</v>
      </c>
      <c r="N4425" s="1011">
        <v>50</v>
      </c>
      <c r="O4425" s="1011">
        <v>50</v>
      </c>
      <c r="P4425" s="1011">
        <v>1000</v>
      </c>
      <c r="Q4425" s="1011">
        <v>2756.59</v>
      </c>
      <c r="R4425" s="1011">
        <v>142.99</v>
      </c>
      <c r="S4425" s="1011">
        <v>327.05541641999997</v>
      </c>
      <c r="T4425" s="1011">
        <v>0</v>
      </c>
      <c r="U4425" s="1011">
        <v>0</v>
      </c>
      <c r="V4425" s="1011">
        <v>142.99</v>
      </c>
      <c r="W4425" s="1011" t="s">
        <v>1812</v>
      </c>
      <c r="X4425" s="1011" t="s">
        <v>1331</v>
      </c>
      <c r="Y4425" s="1011" t="s">
        <v>1813</v>
      </c>
      <c r="AA4425" s="1011" t="s">
        <v>1814</v>
      </c>
      <c r="AB4425" s="1011" t="s">
        <v>140</v>
      </c>
    </row>
    <row r="4426" spans="1:28" x14ac:dyDescent="0.25">
      <c r="A4426" s="1011">
        <v>53757365</v>
      </c>
      <c r="B4426" s="1011" t="s">
        <v>1616</v>
      </c>
      <c r="C4426" s="1011" t="s">
        <v>1326</v>
      </c>
      <c r="D4426" s="1011" t="s">
        <v>1</v>
      </c>
      <c r="E4426" s="1011" t="s">
        <v>135</v>
      </c>
      <c r="F4426" s="1011" t="s">
        <v>6</v>
      </c>
      <c r="G4426" s="1011" t="s">
        <v>6</v>
      </c>
      <c r="H4426" s="1011" t="s">
        <v>95</v>
      </c>
      <c r="I4426" s="1011" t="s">
        <v>1564</v>
      </c>
      <c r="J4426" s="1011" t="s">
        <v>1565</v>
      </c>
      <c r="K4426" s="1011" t="s">
        <v>1329</v>
      </c>
      <c r="L4426" s="1011" t="s">
        <v>47</v>
      </c>
      <c r="M4426" s="1011" t="s">
        <v>198</v>
      </c>
      <c r="N4426" s="1011">
        <v>83.041899999999998</v>
      </c>
      <c r="O4426" s="1011">
        <v>74.083500000000001</v>
      </c>
      <c r="P4426" s="1011">
        <v>867.86</v>
      </c>
      <c r="Q4426" s="1011">
        <v>2247.92</v>
      </c>
      <c r="R4426" s="1011">
        <v>32.626647949999999</v>
      </c>
      <c r="S4426" s="1011">
        <v>878.09735834000003</v>
      </c>
      <c r="T4426" s="1011">
        <v>-1.3352050000000001E-2</v>
      </c>
      <c r="U4426" s="1011">
        <v>0</v>
      </c>
      <c r="V4426" s="1011">
        <v>32.64</v>
      </c>
      <c r="W4426" s="1011" t="s">
        <v>65</v>
      </c>
      <c r="X4426" s="1011" t="s">
        <v>1331</v>
      </c>
      <c r="Y4426" s="1011" t="s">
        <v>1617</v>
      </c>
      <c r="AA4426" s="1011" t="s">
        <v>1618</v>
      </c>
      <c r="AB4426" s="1011" t="s">
        <v>140</v>
      </c>
    </row>
    <row r="4427" spans="1:28" x14ac:dyDescent="0.25">
      <c r="A4427" s="1011">
        <v>64042872</v>
      </c>
      <c r="B4427" s="1011" t="s">
        <v>1364</v>
      </c>
      <c r="C4427" s="1011" t="s">
        <v>1365</v>
      </c>
      <c r="D4427" s="1011" t="s">
        <v>1</v>
      </c>
      <c r="E4427" s="1011" t="s">
        <v>135</v>
      </c>
      <c r="F4427" s="1011" t="s">
        <v>34</v>
      </c>
      <c r="G4427" s="1011" t="s">
        <v>34</v>
      </c>
      <c r="H4427" s="1011" t="s">
        <v>99</v>
      </c>
      <c r="I4427" s="1011" t="s">
        <v>1366</v>
      </c>
      <c r="J4427" s="1011" t="s">
        <v>1354</v>
      </c>
      <c r="K4427" s="1011" t="s">
        <v>1329</v>
      </c>
      <c r="L4427" s="1011" t="s">
        <v>47</v>
      </c>
      <c r="M4427" s="1011" t="s">
        <v>198</v>
      </c>
      <c r="N4427" s="1011">
        <v>457</v>
      </c>
      <c r="O4427" s="1011">
        <v>142</v>
      </c>
      <c r="P4427" s="1011">
        <v>10924.26</v>
      </c>
      <c r="Q4427" s="1011">
        <v>13572.34</v>
      </c>
      <c r="R4427" s="1011">
        <v>-328.41</v>
      </c>
      <c r="S4427" s="1011">
        <v>1997.5216653499999</v>
      </c>
      <c r="T4427" s="1011">
        <v>3469.19</v>
      </c>
      <c r="U4427" s="1011">
        <v>914.01</v>
      </c>
      <c r="V4427" s="1011">
        <v>611.15</v>
      </c>
      <c r="W4427" s="1011" t="s">
        <v>1355</v>
      </c>
      <c r="X4427" s="1011" t="s">
        <v>1331</v>
      </c>
      <c r="Y4427" s="1011" t="s">
        <v>1367</v>
      </c>
      <c r="AA4427" s="1011" t="s">
        <v>1368</v>
      </c>
      <c r="AB4427" s="1011" t="s">
        <v>140</v>
      </c>
    </row>
    <row r="4428" spans="1:28" x14ac:dyDescent="0.25">
      <c r="A4428" s="1011">
        <v>84150358</v>
      </c>
      <c r="B4428" s="1011" t="s">
        <v>1679</v>
      </c>
      <c r="C4428" s="1011" t="s">
        <v>1326</v>
      </c>
      <c r="D4428" s="1011" t="s">
        <v>1</v>
      </c>
      <c r="E4428" s="1011" t="s">
        <v>135</v>
      </c>
      <c r="F4428" s="1011" t="s">
        <v>36</v>
      </c>
      <c r="G4428" s="1011" t="s">
        <v>36</v>
      </c>
      <c r="H4428" s="1011" t="s">
        <v>97</v>
      </c>
      <c r="I4428" s="1011" t="s">
        <v>1680</v>
      </c>
      <c r="J4428" s="1011" t="s">
        <v>1396</v>
      </c>
      <c r="K4428" s="1011" t="s">
        <v>1329</v>
      </c>
      <c r="L4428" s="1011" t="s">
        <v>47</v>
      </c>
      <c r="M4428" s="1011" t="s">
        <v>198</v>
      </c>
      <c r="N4428" s="1011">
        <v>461</v>
      </c>
      <c r="O4428" s="1011">
        <v>400</v>
      </c>
      <c r="P4428" s="1011">
        <v>18969.009999999998</v>
      </c>
      <c r="Q4428" s="1011">
        <v>12724.72</v>
      </c>
      <c r="R4428" s="1011">
        <v>-41.92</v>
      </c>
      <c r="S4428" s="1011">
        <v>2539.46351405</v>
      </c>
      <c r="T4428" s="1011">
        <v>0</v>
      </c>
      <c r="U4428" s="1011">
        <v>0</v>
      </c>
      <c r="V4428" s="1011">
        <v>-41.92</v>
      </c>
      <c r="W4428" s="1011" t="s">
        <v>1397</v>
      </c>
      <c r="X4428" s="1011" t="s">
        <v>1331</v>
      </c>
      <c r="Y4428" s="1011" t="s">
        <v>1681</v>
      </c>
      <c r="AA4428" s="1011" t="s">
        <v>1682</v>
      </c>
      <c r="AB4428" s="1011" t="s">
        <v>140</v>
      </c>
    </row>
    <row r="4429" spans="1:28" x14ac:dyDescent="0.25">
      <c r="A4429" s="1011">
        <v>34152462</v>
      </c>
      <c r="B4429" s="1011" t="s">
        <v>2448</v>
      </c>
      <c r="C4429" s="1011" t="s">
        <v>1326</v>
      </c>
      <c r="D4429" s="1011" t="s">
        <v>1</v>
      </c>
      <c r="E4429" s="1011" t="s">
        <v>135</v>
      </c>
      <c r="F4429" s="1011" t="s">
        <v>62</v>
      </c>
      <c r="G4429" s="1011" t="s">
        <v>62</v>
      </c>
      <c r="H4429" s="1011" t="s">
        <v>97</v>
      </c>
      <c r="I4429" s="1011" t="s">
        <v>1353</v>
      </c>
      <c r="J4429" s="1011" t="s">
        <v>1354</v>
      </c>
      <c r="K4429" s="1011" t="s">
        <v>1329</v>
      </c>
      <c r="L4429" s="1011" t="s">
        <v>47</v>
      </c>
      <c r="M4429" s="1011" t="s">
        <v>198</v>
      </c>
      <c r="N4429" s="1011">
        <v>6545.5835999999999</v>
      </c>
      <c r="O4429" s="1011">
        <v>2164.7509</v>
      </c>
      <c r="P4429" s="1011">
        <v>203964.07</v>
      </c>
      <c r="Q4429" s="1011">
        <v>196513.81</v>
      </c>
      <c r="R4429" s="1011">
        <v>8023.4377744499998</v>
      </c>
      <c r="S4429" s="1011">
        <v>20634.63814408</v>
      </c>
      <c r="T4429" s="1011">
        <v>893.99777444999995</v>
      </c>
      <c r="U4429" s="1011">
        <v>6117.7</v>
      </c>
      <c r="V4429" s="1011">
        <v>14316.82</v>
      </c>
      <c r="W4429" s="1011" t="s">
        <v>1355</v>
      </c>
      <c r="X4429" s="1011" t="s">
        <v>1331</v>
      </c>
      <c r="Y4429" s="1011" t="s">
        <v>2449</v>
      </c>
      <c r="Z4429" s="1011" t="s">
        <v>2450</v>
      </c>
      <c r="AA4429" s="1011" t="s">
        <v>2451</v>
      </c>
      <c r="AB4429" s="1011" t="s">
        <v>140</v>
      </c>
    </row>
    <row r="4430" spans="1:28" x14ac:dyDescent="0.25">
      <c r="A4430" s="1011">
        <v>44114049</v>
      </c>
      <c r="B4430" s="1011" t="s">
        <v>2547</v>
      </c>
      <c r="C4430" s="1011" t="s">
        <v>1326</v>
      </c>
      <c r="D4430" s="1011" t="s">
        <v>1</v>
      </c>
      <c r="E4430" s="1011" t="s">
        <v>135</v>
      </c>
      <c r="F4430" s="1011" t="s">
        <v>15</v>
      </c>
      <c r="G4430" s="1011" t="s">
        <v>15</v>
      </c>
      <c r="H4430" s="1011" t="s">
        <v>88</v>
      </c>
      <c r="I4430" s="1011" t="s">
        <v>2548</v>
      </c>
      <c r="J4430" s="1011" t="s">
        <v>1499</v>
      </c>
      <c r="K4430" s="1011" t="s">
        <v>1329</v>
      </c>
      <c r="L4430" s="1011" t="s">
        <v>47</v>
      </c>
      <c r="M4430" s="1011" t="s">
        <v>198</v>
      </c>
      <c r="N4430" s="1011">
        <v>33</v>
      </c>
      <c r="O4430" s="1011">
        <v>24</v>
      </c>
      <c r="P4430" s="1011">
        <v>338.77</v>
      </c>
      <c r="Q4430" s="1011">
        <v>2191.7600000000002</v>
      </c>
      <c r="R4430" s="1011">
        <v>289</v>
      </c>
      <c r="S4430" s="1011">
        <v>45.912228859999999</v>
      </c>
      <c r="T4430" s="1011">
        <v>0</v>
      </c>
      <c r="U4430" s="1011">
        <v>0</v>
      </c>
      <c r="V4430" s="1011">
        <v>289</v>
      </c>
      <c r="W4430" s="1011" t="s">
        <v>1361</v>
      </c>
      <c r="X4430" s="1011" t="s">
        <v>1331</v>
      </c>
      <c r="Y4430" s="1011" t="s">
        <v>2549</v>
      </c>
      <c r="AA4430" s="1011" t="s">
        <v>2550</v>
      </c>
      <c r="AB4430" s="1011" t="s">
        <v>140</v>
      </c>
    </row>
    <row r="4431" spans="1:28" x14ac:dyDescent="0.25">
      <c r="A4431" s="1011">
        <v>43754530</v>
      </c>
      <c r="B4431" s="1011" t="s">
        <v>2323</v>
      </c>
      <c r="C4431" s="1011" t="s">
        <v>1326</v>
      </c>
      <c r="D4431" s="1011" t="s">
        <v>1</v>
      </c>
      <c r="E4431" s="1011" t="s">
        <v>135</v>
      </c>
      <c r="F4431" s="1011" t="s">
        <v>45</v>
      </c>
      <c r="G4431" s="1011" t="s">
        <v>45</v>
      </c>
      <c r="H4431" s="1011" t="s">
        <v>94</v>
      </c>
      <c r="I4431" s="1011" t="s">
        <v>1515</v>
      </c>
      <c r="J4431" s="1011" t="s">
        <v>1516</v>
      </c>
      <c r="K4431" s="1011" t="s">
        <v>1329</v>
      </c>
      <c r="L4431" s="1011" t="s">
        <v>47</v>
      </c>
      <c r="M4431" s="1011" t="s">
        <v>198</v>
      </c>
      <c r="N4431" s="1011">
        <v>168</v>
      </c>
      <c r="O4431" s="1011">
        <v>136</v>
      </c>
      <c r="P4431" s="1011">
        <v>5820</v>
      </c>
      <c r="Q4431" s="1011">
        <v>5287.69</v>
      </c>
      <c r="R4431" s="1011">
        <v>1113.95</v>
      </c>
      <c r="S4431" s="1011">
        <v>564.14604053000005</v>
      </c>
      <c r="T4431" s="1011">
        <v>0</v>
      </c>
      <c r="U4431" s="1011">
        <v>0</v>
      </c>
      <c r="V4431" s="1011">
        <v>1113.95</v>
      </c>
      <c r="W4431" s="1011" t="s">
        <v>2245</v>
      </c>
      <c r="X4431" s="1011" t="s">
        <v>1331</v>
      </c>
      <c r="Y4431" s="1011" t="s">
        <v>2324</v>
      </c>
      <c r="AA4431" s="1011" t="s">
        <v>2325</v>
      </c>
      <c r="AB4431" s="1011" t="s">
        <v>140</v>
      </c>
    </row>
    <row r="4432" spans="1:28" x14ac:dyDescent="0.25">
      <c r="A4432" s="1011">
        <v>4224762</v>
      </c>
      <c r="B4432" s="1011" t="s">
        <v>2154</v>
      </c>
      <c r="C4432" s="1011" t="s">
        <v>1326</v>
      </c>
      <c r="D4432" s="1011" t="s">
        <v>1</v>
      </c>
      <c r="E4432" s="1011" t="s">
        <v>135</v>
      </c>
      <c r="F4432" s="1011" t="s">
        <v>0</v>
      </c>
      <c r="G4432" s="1011" t="s">
        <v>0</v>
      </c>
      <c r="H4432" s="1011" t="s">
        <v>90</v>
      </c>
      <c r="I4432" s="1011" t="s">
        <v>2155</v>
      </c>
      <c r="J4432" s="1011" t="s">
        <v>1504</v>
      </c>
      <c r="K4432" s="1011" t="s">
        <v>1329</v>
      </c>
      <c r="L4432" s="1011" t="s">
        <v>47</v>
      </c>
      <c r="M4432" s="1011" t="s">
        <v>198</v>
      </c>
      <c r="N4432" s="1011">
        <v>90</v>
      </c>
      <c r="O4432" s="1011">
        <v>89</v>
      </c>
      <c r="P4432" s="1011">
        <v>3012.12</v>
      </c>
      <c r="Q4432" s="1011">
        <v>5288.3</v>
      </c>
      <c r="R4432" s="1011">
        <v>689.82</v>
      </c>
      <c r="S4432" s="1011">
        <v>441.86061966</v>
      </c>
      <c r="T4432" s="1011">
        <v>0</v>
      </c>
      <c r="U4432" s="1011">
        <v>0</v>
      </c>
      <c r="V4432" s="1011">
        <v>689.82</v>
      </c>
      <c r="W4432" s="1011" t="s">
        <v>1505</v>
      </c>
      <c r="X4432" s="1011" t="s">
        <v>1331</v>
      </c>
      <c r="Y4432" s="1011" t="s">
        <v>2156</v>
      </c>
      <c r="AA4432" s="1011" t="s">
        <v>2157</v>
      </c>
      <c r="AB4432" s="1011" t="s">
        <v>140</v>
      </c>
    </row>
    <row r="4433" spans="1:28" x14ac:dyDescent="0.25">
      <c r="A4433" s="1011">
        <v>3756327</v>
      </c>
      <c r="B4433" s="1011" t="s">
        <v>2348</v>
      </c>
      <c r="C4433" s="1011" t="s">
        <v>1326</v>
      </c>
      <c r="D4433" s="1011" t="s">
        <v>1</v>
      </c>
      <c r="E4433" s="1011" t="s">
        <v>135</v>
      </c>
      <c r="F4433" s="1011" t="s">
        <v>14</v>
      </c>
      <c r="G4433" s="1011" t="s">
        <v>14</v>
      </c>
      <c r="H4433" s="1011" t="s">
        <v>99</v>
      </c>
      <c r="I4433" s="1011" t="s">
        <v>1879</v>
      </c>
      <c r="J4433" s="1011" t="s">
        <v>1880</v>
      </c>
      <c r="K4433" s="1011" t="s">
        <v>1329</v>
      </c>
      <c r="L4433" s="1011" t="s">
        <v>47</v>
      </c>
      <c r="M4433" s="1011" t="s">
        <v>198</v>
      </c>
      <c r="N4433" s="1011">
        <v>440</v>
      </c>
      <c r="O4433" s="1011">
        <v>338</v>
      </c>
      <c r="P4433" s="1011">
        <v>10853</v>
      </c>
      <c r="Q4433" s="1011">
        <v>15378.64</v>
      </c>
      <c r="R4433" s="1011">
        <v>1620.66</v>
      </c>
      <c r="S4433" s="1011">
        <v>2598.4145080799999</v>
      </c>
      <c r="T4433" s="1011">
        <v>0</v>
      </c>
      <c r="U4433" s="1011">
        <v>0</v>
      </c>
      <c r="V4433" s="1011">
        <v>1620.66</v>
      </c>
      <c r="W4433" s="1011" t="s">
        <v>1881</v>
      </c>
      <c r="X4433" s="1011" t="s">
        <v>1331</v>
      </c>
      <c r="Y4433" s="1011" t="s">
        <v>2349</v>
      </c>
      <c r="AA4433" s="1011" t="s">
        <v>2350</v>
      </c>
      <c r="AB4433" s="1011" t="s">
        <v>140</v>
      </c>
    </row>
    <row r="4434" spans="1:28" x14ac:dyDescent="0.25">
      <c r="A4434" s="1011">
        <v>4179792</v>
      </c>
      <c r="B4434" s="1011" t="s">
        <v>1890</v>
      </c>
      <c r="C4434" s="1011" t="s">
        <v>1326</v>
      </c>
      <c r="D4434" s="1011" t="s">
        <v>1</v>
      </c>
      <c r="E4434" s="1011" t="s">
        <v>135</v>
      </c>
      <c r="F4434" s="1011" t="s">
        <v>69</v>
      </c>
      <c r="G4434" s="1011" t="s">
        <v>69</v>
      </c>
      <c r="H4434" s="1011" t="s">
        <v>94</v>
      </c>
      <c r="I4434" s="1011" t="s">
        <v>1891</v>
      </c>
      <c r="J4434" s="1011" t="s">
        <v>1892</v>
      </c>
      <c r="K4434" s="1011" t="s">
        <v>1329</v>
      </c>
      <c r="L4434" s="1011" t="s">
        <v>47</v>
      </c>
      <c r="M4434" s="1011" t="s">
        <v>198</v>
      </c>
      <c r="N4434" s="1011">
        <v>858.5</v>
      </c>
      <c r="O4434" s="1011">
        <v>554.5</v>
      </c>
      <c r="P4434" s="1011">
        <v>12296.85</v>
      </c>
      <c r="Q4434" s="1011">
        <v>22421.03</v>
      </c>
      <c r="R4434" s="1011">
        <v>5593.47</v>
      </c>
      <c r="S4434" s="1011">
        <v>2501.9500342400002</v>
      </c>
      <c r="T4434" s="1011">
        <v>0</v>
      </c>
      <c r="U4434" s="1011">
        <v>0</v>
      </c>
      <c r="V4434" s="1011">
        <v>5593.47</v>
      </c>
      <c r="W4434" s="1011" t="s">
        <v>1893</v>
      </c>
      <c r="X4434" s="1011" t="s">
        <v>1331</v>
      </c>
      <c r="Y4434" s="1011" t="s">
        <v>1894</v>
      </c>
      <c r="AA4434" s="1011" t="s">
        <v>1895</v>
      </c>
      <c r="AB4434" s="1011" t="s">
        <v>140</v>
      </c>
    </row>
    <row r="4435" spans="1:28" x14ac:dyDescent="0.25">
      <c r="A4435" s="1011">
        <v>23754112</v>
      </c>
      <c r="B4435" s="1011" t="s">
        <v>2385</v>
      </c>
      <c r="C4435" s="1011" t="s">
        <v>1326</v>
      </c>
      <c r="D4435" s="1011" t="s">
        <v>1</v>
      </c>
      <c r="E4435" s="1011" t="s">
        <v>135</v>
      </c>
      <c r="F4435" s="1011" t="s">
        <v>6</v>
      </c>
      <c r="G4435" s="1011" t="s">
        <v>6</v>
      </c>
      <c r="H4435" s="1011" t="s">
        <v>530</v>
      </c>
      <c r="I4435" s="1011" t="s">
        <v>1601</v>
      </c>
      <c r="J4435" s="1011" t="s">
        <v>1602</v>
      </c>
      <c r="K4435" s="1011" t="s">
        <v>1329</v>
      </c>
      <c r="L4435" s="1011" t="s">
        <v>47</v>
      </c>
      <c r="M4435" s="1011" t="s">
        <v>198</v>
      </c>
      <c r="N4435" s="1011">
        <v>170</v>
      </c>
      <c r="O4435" s="1011">
        <v>82</v>
      </c>
      <c r="P4435" s="1011">
        <v>6803.06</v>
      </c>
      <c r="Q4435" s="1011">
        <v>17815.68</v>
      </c>
      <c r="R4435" s="1011">
        <v>144.13</v>
      </c>
      <c r="S4435" s="1011">
        <v>1716.43349799</v>
      </c>
      <c r="T4435" s="1011">
        <v>0</v>
      </c>
      <c r="U4435" s="1011">
        <v>0</v>
      </c>
      <c r="V4435" s="1011">
        <v>144.13</v>
      </c>
      <c r="W4435" s="1011" t="s">
        <v>1603</v>
      </c>
      <c r="X4435" s="1011" t="s">
        <v>1331</v>
      </c>
      <c r="Y4435" s="1011" t="s">
        <v>2386</v>
      </c>
      <c r="AA4435" s="1011" t="s">
        <v>2387</v>
      </c>
      <c r="AB4435" s="1011" t="s">
        <v>140</v>
      </c>
    </row>
    <row r="4436" spans="1:28" x14ac:dyDescent="0.25">
      <c r="A4436" s="1011">
        <v>13980131</v>
      </c>
      <c r="B4436" s="1011" t="s">
        <v>1619</v>
      </c>
      <c r="C4436" s="1011" t="s">
        <v>1326</v>
      </c>
      <c r="D4436" s="1011" t="s">
        <v>1</v>
      </c>
      <c r="E4436" s="1011" t="s">
        <v>135</v>
      </c>
      <c r="F4436" s="1011" t="s">
        <v>20</v>
      </c>
      <c r="G4436" s="1011" t="s">
        <v>20</v>
      </c>
      <c r="H4436" s="1011" t="s">
        <v>88</v>
      </c>
      <c r="I4436" s="1011" t="s">
        <v>1620</v>
      </c>
      <c r="J4436" s="1011" t="s">
        <v>1621</v>
      </c>
      <c r="K4436" s="1011" t="s">
        <v>1329</v>
      </c>
      <c r="L4436" s="1011" t="s">
        <v>47</v>
      </c>
      <c r="M4436" s="1011" t="s">
        <v>198</v>
      </c>
      <c r="N4436" s="1011">
        <v>137</v>
      </c>
      <c r="O4436" s="1011">
        <v>134</v>
      </c>
      <c r="P4436" s="1011">
        <v>1370</v>
      </c>
      <c r="Q4436" s="1011">
        <v>9995.39</v>
      </c>
      <c r="R4436" s="1011">
        <v>1823.32</v>
      </c>
      <c r="S4436" s="1011">
        <v>600</v>
      </c>
      <c r="T4436" s="1011">
        <v>0</v>
      </c>
      <c r="U4436" s="1011">
        <v>0</v>
      </c>
      <c r="V4436" s="1011">
        <v>1823.32</v>
      </c>
      <c r="W4436" s="1011" t="s">
        <v>1622</v>
      </c>
      <c r="X4436" s="1011" t="s">
        <v>1331</v>
      </c>
      <c r="Y4436" s="1011" t="s">
        <v>1623</v>
      </c>
      <c r="AA4436" s="1011" t="s">
        <v>1624</v>
      </c>
      <c r="AB4436" s="1011" t="s">
        <v>140</v>
      </c>
    </row>
    <row r="4437" spans="1:28" x14ac:dyDescent="0.25">
      <c r="A4437" s="1011">
        <v>43758200</v>
      </c>
      <c r="B4437" s="1011" t="s">
        <v>1718</v>
      </c>
      <c r="C4437" s="1011" t="s">
        <v>1326</v>
      </c>
      <c r="D4437" s="1011" t="s">
        <v>1</v>
      </c>
      <c r="E4437" s="1011" t="s">
        <v>135</v>
      </c>
      <c r="F4437" s="1011" t="s">
        <v>20</v>
      </c>
      <c r="G4437" s="1011" t="s">
        <v>20</v>
      </c>
      <c r="H4437" s="1011" t="s">
        <v>102</v>
      </c>
      <c r="I4437" s="1011" t="s">
        <v>1719</v>
      </c>
      <c r="J4437" s="1011" t="s">
        <v>1528</v>
      </c>
      <c r="K4437" s="1011" t="s">
        <v>1329</v>
      </c>
      <c r="L4437" s="1011" t="s">
        <v>47</v>
      </c>
      <c r="M4437" s="1011" t="s">
        <v>198</v>
      </c>
      <c r="N4437" s="1011">
        <v>13</v>
      </c>
      <c r="O4437" s="1011">
        <v>0</v>
      </c>
      <c r="P4437" s="1011">
        <v>650.09</v>
      </c>
      <c r="Q4437" s="1011">
        <v>1111.8499999999999</v>
      </c>
      <c r="R4437" s="1011">
        <v>71.899611530000001</v>
      </c>
      <c r="S4437" s="1011">
        <v>6.7550802799999996</v>
      </c>
      <c r="T4437" s="1011">
        <v>7.4096115300000003</v>
      </c>
      <c r="U4437" s="1011">
        <v>0</v>
      </c>
      <c r="V4437" s="1011">
        <v>64.489999999999995</v>
      </c>
      <c r="W4437" s="1011" t="s">
        <v>1529</v>
      </c>
      <c r="X4437" s="1011" t="s">
        <v>1331</v>
      </c>
      <c r="Y4437" s="1011" t="s">
        <v>1720</v>
      </c>
      <c r="AA4437" s="1011" t="s">
        <v>1721</v>
      </c>
      <c r="AB4437" s="1011" t="s">
        <v>140</v>
      </c>
    </row>
    <row r="4438" spans="1:28" x14ac:dyDescent="0.25">
      <c r="A4438" s="1011">
        <v>84143841</v>
      </c>
      <c r="B4438" s="1011" t="s">
        <v>2222</v>
      </c>
      <c r="C4438" s="1011" t="s">
        <v>1326</v>
      </c>
      <c r="D4438" s="1011" t="s">
        <v>1</v>
      </c>
      <c r="E4438" s="1011" t="s">
        <v>135</v>
      </c>
      <c r="F4438" s="1011" t="s">
        <v>38</v>
      </c>
      <c r="G4438" s="1011" t="s">
        <v>38</v>
      </c>
      <c r="H4438" s="1011" t="s">
        <v>95</v>
      </c>
      <c r="I4438" s="1011" t="s">
        <v>2223</v>
      </c>
      <c r="J4438" s="1011" t="s">
        <v>1663</v>
      </c>
      <c r="K4438" s="1011" t="s">
        <v>1329</v>
      </c>
      <c r="L4438" s="1011" t="s">
        <v>47</v>
      </c>
      <c r="M4438" s="1011" t="s">
        <v>198</v>
      </c>
      <c r="N4438" s="1011">
        <v>141.65</v>
      </c>
      <c r="O4438" s="1011">
        <v>69.400000000000006</v>
      </c>
      <c r="P4438" s="1011">
        <v>1757.41</v>
      </c>
      <c r="Q4438" s="1011">
        <v>4470.47</v>
      </c>
      <c r="R4438" s="1011">
        <v>-11.827500819999999</v>
      </c>
      <c r="S4438" s="1011">
        <v>1078.15505983</v>
      </c>
      <c r="T4438" s="1011">
        <v>-1.750082E-2</v>
      </c>
      <c r="U4438" s="1011">
        <v>0</v>
      </c>
      <c r="V4438" s="1011">
        <v>-11.81</v>
      </c>
      <c r="W4438" s="1011" t="s">
        <v>1664</v>
      </c>
      <c r="X4438" s="1011" t="s">
        <v>1331</v>
      </c>
      <c r="Y4438" s="1011" t="s">
        <v>2224</v>
      </c>
      <c r="AA4438" s="1011" t="s">
        <v>2225</v>
      </c>
      <c r="AB4438" s="1011" t="s">
        <v>140</v>
      </c>
    </row>
    <row r="4439" spans="1:28" x14ac:dyDescent="0.25">
      <c r="A4439" s="1011">
        <v>84106079</v>
      </c>
      <c r="B4439" s="1011" t="s">
        <v>1431</v>
      </c>
      <c r="C4439" s="1011" t="s">
        <v>1326</v>
      </c>
      <c r="D4439" s="1011" t="s">
        <v>1</v>
      </c>
      <c r="E4439" s="1011" t="s">
        <v>135</v>
      </c>
      <c r="F4439" s="1011" t="s">
        <v>14</v>
      </c>
      <c r="G4439" s="1011" t="s">
        <v>14</v>
      </c>
      <c r="H4439" s="1011" t="s">
        <v>86</v>
      </c>
      <c r="I4439" s="1011" t="s">
        <v>1432</v>
      </c>
      <c r="J4439" s="1011" t="s">
        <v>1433</v>
      </c>
      <c r="K4439" s="1011" t="s">
        <v>1329</v>
      </c>
      <c r="L4439" s="1011" t="s">
        <v>47</v>
      </c>
      <c r="M4439" s="1011" t="s">
        <v>198</v>
      </c>
      <c r="N4439" s="1011">
        <v>10</v>
      </c>
      <c r="O4439" s="1011">
        <v>10</v>
      </c>
      <c r="P4439" s="1011">
        <v>160</v>
      </c>
      <c r="Q4439" s="1011">
        <v>257.95</v>
      </c>
      <c r="R4439" s="1011">
        <v>26.75</v>
      </c>
      <c r="S4439" s="1011">
        <v>44.974280190000002</v>
      </c>
      <c r="T4439" s="1011">
        <v>0</v>
      </c>
      <c r="U4439" s="1011">
        <v>0</v>
      </c>
      <c r="V4439" s="1011">
        <v>26.75</v>
      </c>
      <c r="W4439" s="1011" t="s">
        <v>1434</v>
      </c>
      <c r="X4439" s="1011" t="s">
        <v>1331</v>
      </c>
      <c r="Y4439" s="1011" t="s">
        <v>1435</v>
      </c>
      <c r="AA4439" s="1011" t="s">
        <v>1436</v>
      </c>
      <c r="AB4439" s="1011" t="s">
        <v>140</v>
      </c>
    </row>
    <row r="4440" spans="1:28" x14ac:dyDescent="0.25">
      <c r="A4440" s="1011">
        <v>3757705</v>
      </c>
      <c r="B4440" s="1011" t="s">
        <v>2541</v>
      </c>
      <c r="C4440" s="1011" t="s">
        <v>1326</v>
      </c>
      <c r="D4440" s="1011" t="s">
        <v>1</v>
      </c>
      <c r="E4440" s="1011" t="s">
        <v>135</v>
      </c>
      <c r="F4440" s="1011" t="s">
        <v>6</v>
      </c>
      <c r="G4440" s="1011" t="s">
        <v>6</v>
      </c>
      <c r="H4440" s="1011" t="s">
        <v>95</v>
      </c>
      <c r="I4440" s="1011" t="s">
        <v>2049</v>
      </c>
      <c r="J4440" s="1011" t="s">
        <v>1510</v>
      </c>
      <c r="K4440" s="1011" t="s">
        <v>1329</v>
      </c>
      <c r="L4440" s="1011" t="s">
        <v>47</v>
      </c>
      <c r="M4440" s="1011" t="s">
        <v>198</v>
      </c>
      <c r="N4440" s="1011">
        <v>327.3587</v>
      </c>
      <c r="O4440" s="1011">
        <v>250.5</v>
      </c>
      <c r="P4440" s="1011">
        <v>3563</v>
      </c>
      <c r="Q4440" s="1011">
        <v>10829.52</v>
      </c>
      <c r="R4440" s="1011">
        <v>347.85981769</v>
      </c>
      <c r="S4440" s="1011">
        <v>3338.6507881399998</v>
      </c>
      <c r="T4440" s="1011">
        <v>-1.1001823100000001</v>
      </c>
      <c r="U4440" s="1011">
        <v>0</v>
      </c>
      <c r="V4440" s="1011">
        <v>348.96</v>
      </c>
      <c r="W4440" s="1011" t="s">
        <v>1511</v>
      </c>
      <c r="X4440" s="1011" t="s">
        <v>1331</v>
      </c>
      <c r="Y4440" s="1011" t="s">
        <v>1512</v>
      </c>
      <c r="AA4440" s="1011" t="s">
        <v>2542</v>
      </c>
      <c r="AB4440" s="1011" t="s">
        <v>140</v>
      </c>
    </row>
    <row r="4441" spans="1:28" x14ac:dyDescent="0.25">
      <c r="A4441" s="1011">
        <v>24114548</v>
      </c>
      <c r="B4441" s="1011" t="s">
        <v>2567</v>
      </c>
      <c r="C4441" s="1011" t="s">
        <v>1326</v>
      </c>
      <c r="D4441" s="1011" t="s">
        <v>1</v>
      </c>
      <c r="E4441" s="1011" t="s">
        <v>135</v>
      </c>
      <c r="F4441" s="1011" t="s">
        <v>34</v>
      </c>
      <c r="G4441" s="1011" t="s">
        <v>34</v>
      </c>
      <c r="H4441" s="1011" t="s">
        <v>100</v>
      </c>
      <c r="I4441" s="1011" t="s">
        <v>2568</v>
      </c>
      <c r="J4441" s="1011" t="s">
        <v>1416</v>
      </c>
      <c r="K4441" s="1011" t="s">
        <v>1329</v>
      </c>
      <c r="L4441" s="1011" t="s">
        <v>47</v>
      </c>
      <c r="M4441" s="1011" t="s">
        <v>198</v>
      </c>
      <c r="N4441" s="1011">
        <v>279.75</v>
      </c>
      <c r="O4441" s="1011">
        <v>242.75</v>
      </c>
      <c r="P4441" s="1011">
        <v>6562.21</v>
      </c>
      <c r="Q4441" s="1011">
        <v>21525.93</v>
      </c>
      <c r="R4441" s="1011">
        <v>3786.85</v>
      </c>
      <c r="S4441" s="1011">
        <v>1829.6397821099999</v>
      </c>
      <c r="T4441" s="1011">
        <v>0</v>
      </c>
      <c r="U4441" s="1011">
        <v>0</v>
      </c>
      <c r="V4441" s="1011">
        <v>3786.85</v>
      </c>
      <c r="W4441" s="1011" t="s">
        <v>1397</v>
      </c>
      <c r="X4441" s="1011" t="s">
        <v>1331</v>
      </c>
      <c r="Y4441" s="1011" t="s">
        <v>2569</v>
      </c>
      <c r="AA4441" s="1011" t="s">
        <v>2111</v>
      </c>
      <c r="AB4441" s="1011" t="s">
        <v>140</v>
      </c>
    </row>
    <row r="4442" spans="1:28" x14ac:dyDescent="0.25">
      <c r="A4442" s="1011">
        <v>44150696</v>
      </c>
      <c r="B4442" s="1011" t="s">
        <v>1784</v>
      </c>
      <c r="C4442" s="1011" t="s">
        <v>1326</v>
      </c>
      <c r="D4442" s="1011" t="s">
        <v>1</v>
      </c>
      <c r="E4442" s="1011" t="s">
        <v>135</v>
      </c>
      <c r="F4442" s="1011" t="s">
        <v>20</v>
      </c>
      <c r="G4442" s="1011" t="s">
        <v>20</v>
      </c>
      <c r="H4442" s="1011" t="s">
        <v>104</v>
      </c>
      <c r="I4442" s="1011" t="s">
        <v>1785</v>
      </c>
      <c r="J4442" s="1011" t="s">
        <v>1360</v>
      </c>
      <c r="K4442" s="1011" t="s">
        <v>1329</v>
      </c>
      <c r="L4442" s="1011" t="s">
        <v>47</v>
      </c>
      <c r="M4442" s="1011" t="s">
        <v>198</v>
      </c>
      <c r="N4442" s="1011">
        <v>91</v>
      </c>
      <c r="O4442" s="1011">
        <v>91</v>
      </c>
      <c r="P4442" s="1011">
        <v>3300.59</v>
      </c>
      <c r="Q4442" s="1011">
        <v>4094.62</v>
      </c>
      <c r="R4442" s="1011">
        <v>437.39</v>
      </c>
      <c r="S4442" s="1011">
        <v>460.62354708999999</v>
      </c>
      <c r="T4442" s="1011">
        <v>0</v>
      </c>
      <c r="U4442" s="1011">
        <v>0</v>
      </c>
      <c r="V4442" s="1011">
        <v>437.39</v>
      </c>
      <c r="W4442" s="1011" t="s">
        <v>1361</v>
      </c>
      <c r="X4442" s="1011" t="s">
        <v>1331</v>
      </c>
      <c r="Y4442" s="1011" t="s">
        <v>1786</v>
      </c>
      <c r="Z4442" s="1011" t="s">
        <v>1787</v>
      </c>
      <c r="AA4442" s="1011" t="s">
        <v>1788</v>
      </c>
      <c r="AB4442" s="1011" t="s">
        <v>140</v>
      </c>
    </row>
    <row r="4443" spans="1:28" x14ac:dyDescent="0.25">
      <c r="A4443" s="1011">
        <v>64237621</v>
      </c>
      <c r="B4443" s="1011" t="s">
        <v>1834</v>
      </c>
      <c r="C4443" s="1011" t="s">
        <v>1326</v>
      </c>
      <c r="D4443" s="1011" t="s">
        <v>1</v>
      </c>
      <c r="E4443" s="1011" t="s">
        <v>135</v>
      </c>
      <c r="F4443" s="1011" t="s">
        <v>34</v>
      </c>
      <c r="G4443" s="1011" t="s">
        <v>34</v>
      </c>
      <c r="H4443" s="1011" t="s">
        <v>98</v>
      </c>
      <c r="I4443" s="1011" t="s">
        <v>1835</v>
      </c>
      <c r="J4443" s="1011" t="s">
        <v>1354</v>
      </c>
      <c r="K4443" s="1011" t="s">
        <v>1329</v>
      </c>
      <c r="L4443" s="1011" t="s">
        <v>47</v>
      </c>
      <c r="M4443" s="1011" t="s">
        <v>198</v>
      </c>
      <c r="N4443" s="1011">
        <v>1147.4666999999999</v>
      </c>
      <c r="O4443" s="1011">
        <v>1035.4666999999999</v>
      </c>
      <c r="P4443" s="1011">
        <v>31549.5</v>
      </c>
      <c r="Q4443" s="1011">
        <v>35318.99</v>
      </c>
      <c r="R4443" s="1011">
        <v>865.49</v>
      </c>
      <c r="S4443" s="1011">
        <v>6856.1781967400002</v>
      </c>
      <c r="T4443" s="1011">
        <v>0</v>
      </c>
      <c r="U4443" s="1011">
        <v>2852.95</v>
      </c>
      <c r="V4443" s="1011">
        <v>3718.44</v>
      </c>
      <c r="W4443" s="1011" t="s">
        <v>1355</v>
      </c>
      <c r="X4443" s="1011" t="s">
        <v>1331</v>
      </c>
      <c r="Y4443" s="1011" t="s">
        <v>1836</v>
      </c>
      <c r="AA4443" s="1011" t="s">
        <v>1837</v>
      </c>
      <c r="AB4443" s="1011" t="s">
        <v>140</v>
      </c>
    </row>
    <row r="4444" spans="1:28" x14ac:dyDescent="0.25">
      <c r="A4444" s="1011">
        <v>93977247</v>
      </c>
      <c r="B4444" s="1011" t="s">
        <v>1683</v>
      </c>
      <c r="C4444" s="1011" t="s">
        <v>1326</v>
      </c>
      <c r="D4444" s="1011" t="s">
        <v>1</v>
      </c>
      <c r="E4444" s="1011" t="s">
        <v>135</v>
      </c>
      <c r="F4444" s="1011" t="s">
        <v>20</v>
      </c>
      <c r="G4444" s="1011" t="s">
        <v>20</v>
      </c>
      <c r="H4444" s="1011" t="s">
        <v>100</v>
      </c>
      <c r="I4444" s="1011" t="s">
        <v>1620</v>
      </c>
      <c r="J4444" s="1011" t="s">
        <v>1621</v>
      </c>
      <c r="K4444" s="1011" t="s">
        <v>1329</v>
      </c>
      <c r="L4444" s="1011" t="s">
        <v>47</v>
      </c>
      <c r="M4444" s="1011" t="s">
        <v>198</v>
      </c>
      <c r="N4444" s="1011">
        <v>166</v>
      </c>
      <c r="O4444" s="1011">
        <v>160</v>
      </c>
      <c r="P4444" s="1011">
        <v>4980</v>
      </c>
      <c r="Q4444" s="1011">
        <v>13608.37</v>
      </c>
      <c r="R4444" s="1011">
        <v>2048.38</v>
      </c>
      <c r="S4444" s="1011">
        <v>1353.7060906300001</v>
      </c>
      <c r="T4444" s="1011">
        <v>0</v>
      </c>
      <c r="U4444" s="1011">
        <v>0</v>
      </c>
      <c r="V4444" s="1011">
        <v>2048.38</v>
      </c>
      <c r="W4444" s="1011" t="s">
        <v>1622</v>
      </c>
      <c r="X4444" s="1011" t="s">
        <v>1331</v>
      </c>
      <c r="Y4444" s="1011" t="s">
        <v>1684</v>
      </c>
      <c r="AA4444" s="1011" t="s">
        <v>1685</v>
      </c>
      <c r="AB4444" s="1011" t="s">
        <v>140</v>
      </c>
    </row>
    <row r="4445" spans="1:28" x14ac:dyDescent="0.25">
      <c r="A4445" s="1011">
        <v>93758050</v>
      </c>
      <c r="B4445" s="1011" t="s">
        <v>1352</v>
      </c>
      <c r="C4445" s="1011" t="s">
        <v>1326</v>
      </c>
      <c r="D4445" s="1011" t="s">
        <v>1</v>
      </c>
      <c r="E4445" s="1011" t="s">
        <v>135</v>
      </c>
      <c r="F4445" s="1011" t="s">
        <v>14</v>
      </c>
      <c r="G4445" s="1011" t="s">
        <v>14</v>
      </c>
      <c r="H4445" s="1011" t="s">
        <v>104</v>
      </c>
      <c r="I4445" s="1011" t="s">
        <v>1353</v>
      </c>
      <c r="J4445" s="1011" t="s">
        <v>1354</v>
      </c>
      <c r="K4445" s="1011" t="s">
        <v>1329</v>
      </c>
      <c r="L4445" s="1011" t="s">
        <v>47</v>
      </c>
      <c r="M4445" s="1011" t="s">
        <v>198</v>
      </c>
      <c r="N4445" s="1011">
        <v>64</v>
      </c>
      <c r="O4445" s="1011">
        <v>64</v>
      </c>
      <c r="P4445" s="1011">
        <v>2182.9</v>
      </c>
      <c r="Q4445" s="1011">
        <v>1156.03</v>
      </c>
      <c r="R4445" s="1011">
        <v>167.78</v>
      </c>
      <c r="S4445" s="1011">
        <v>11.333182770000001</v>
      </c>
      <c r="T4445" s="1011">
        <v>0</v>
      </c>
      <c r="U4445" s="1011">
        <v>0</v>
      </c>
      <c r="V4445" s="1011">
        <v>167.78</v>
      </c>
      <c r="W4445" s="1011" t="s">
        <v>1355</v>
      </c>
      <c r="X4445" s="1011" t="s">
        <v>1331</v>
      </c>
      <c r="Y4445" s="1011" t="s">
        <v>1356</v>
      </c>
      <c r="AA4445" s="1011" t="s">
        <v>1357</v>
      </c>
      <c r="AB4445" s="1011" t="s">
        <v>140</v>
      </c>
    </row>
    <row r="4446" spans="1:28" x14ac:dyDescent="0.25">
      <c r="A4446" s="1011">
        <v>93754612</v>
      </c>
      <c r="B4446" s="1011" t="s">
        <v>1960</v>
      </c>
      <c r="C4446" s="1011" t="s">
        <v>1326</v>
      </c>
      <c r="D4446" s="1011" t="s">
        <v>113</v>
      </c>
      <c r="E4446" s="1011" t="s">
        <v>135</v>
      </c>
      <c r="F4446" s="1011" t="s">
        <v>267</v>
      </c>
      <c r="G4446" s="1011" t="s">
        <v>1687</v>
      </c>
      <c r="H4446" s="1011" t="s">
        <v>99</v>
      </c>
      <c r="I4446" s="1011" t="s">
        <v>1688</v>
      </c>
      <c r="J4446" s="1011" t="s">
        <v>1416</v>
      </c>
      <c r="K4446" s="1011" t="s">
        <v>1329</v>
      </c>
      <c r="L4446" s="1011" t="s">
        <v>47</v>
      </c>
      <c r="M4446" s="1011" t="s">
        <v>198</v>
      </c>
      <c r="N4446" s="1011">
        <v>52</v>
      </c>
      <c r="O4446" s="1011">
        <v>7</v>
      </c>
      <c r="P4446" s="1011">
        <v>1132</v>
      </c>
      <c r="Q4446" s="1011">
        <v>2321.8200000000002</v>
      </c>
      <c r="R4446" s="1011">
        <v>536.72</v>
      </c>
      <c r="S4446" s="1011">
        <v>119.34166036000001</v>
      </c>
      <c r="T4446" s="1011">
        <v>0</v>
      </c>
      <c r="U4446" s="1011">
        <v>0</v>
      </c>
      <c r="V4446" s="1011">
        <v>536.72</v>
      </c>
      <c r="W4446" s="1011" t="s">
        <v>1397</v>
      </c>
      <c r="X4446" s="1011" t="s">
        <v>1331</v>
      </c>
      <c r="Y4446" s="1011" t="s">
        <v>1961</v>
      </c>
      <c r="AA4446" s="1011" t="s">
        <v>1962</v>
      </c>
      <c r="AB4446" s="1011" t="s">
        <v>140</v>
      </c>
    </row>
    <row r="4447" spans="1:28" x14ac:dyDescent="0.25">
      <c r="A4447" s="1011">
        <v>73754517</v>
      </c>
      <c r="B4447" s="1011" t="s">
        <v>2553</v>
      </c>
      <c r="C4447" s="1011" t="s">
        <v>1326</v>
      </c>
      <c r="D4447" s="1011" t="s">
        <v>1</v>
      </c>
      <c r="E4447" s="1011" t="s">
        <v>135</v>
      </c>
      <c r="F4447" s="1011" t="s">
        <v>34</v>
      </c>
      <c r="G4447" s="1011" t="s">
        <v>34</v>
      </c>
      <c r="H4447" s="1011" t="s">
        <v>86</v>
      </c>
      <c r="I4447" s="1011" t="s">
        <v>2554</v>
      </c>
      <c r="J4447" s="1011" t="s">
        <v>2555</v>
      </c>
      <c r="K4447" s="1011" t="s">
        <v>1329</v>
      </c>
      <c r="L4447" s="1011" t="s">
        <v>47</v>
      </c>
      <c r="M4447" s="1011" t="s">
        <v>198</v>
      </c>
      <c r="N4447" s="1011">
        <v>50.500100000000003</v>
      </c>
      <c r="O4447" s="1011">
        <v>0</v>
      </c>
      <c r="P4447" s="1011">
        <v>913</v>
      </c>
      <c r="Q4447" s="1011">
        <v>2352.6799999999998</v>
      </c>
      <c r="R4447" s="1011">
        <v>198.86</v>
      </c>
      <c r="S4447" s="1011">
        <v>245.56157684999999</v>
      </c>
      <c r="T4447" s="1011">
        <v>0</v>
      </c>
      <c r="U4447" s="1011">
        <v>0</v>
      </c>
      <c r="V4447" s="1011">
        <v>198.86</v>
      </c>
      <c r="W4447" s="1011" t="s">
        <v>2556</v>
      </c>
      <c r="X4447" s="1011" t="s">
        <v>1331</v>
      </c>
      <c r="Y4447" s="1011" t="s">
        <v>2557</v>
      </c>
      <c r="AA4447" s="1011" t="s">
        <v>2558</v>
      </c>
      <c r="AB4447" s="1011" t="s">
        <v>140</v>
      </c>
    </row>
    <row r="4448" spans="1:28" x14ac:dyDescent="0.25">
      <c r="A4448" s="1011">
        <v>84175637</v>
      </c>
      <c r="B4448" s="1011" t="s">
        <v>1980</v>
      </c>
      <c r="C4448" s="1011" t="s">
        <v>1326</v>
      </c>
      <c r="D4448" s="1011" t="s">
        <v>1</v>
      </c>
      <c r="E4448" s="1011" t="s">
        <v>135</v>
      </c>
      <c r="F4448" s="1011" t="s">
        <v>35</v>
      </c>
      <c r="G4448" s="1011" t="s">
        <v>35</v>
      </c>
      <c r="H4448" s="1011" t="s">
        <v>104</v>
      </c>
      <c r="I4448" s="1011" t="s">
        <v>1462</v>
      </c>
      <c r="J4448" s="1011" t="s">
        <v>1463</v>
      </c>
      <c r="K4448" s="1011" t="s">
        <v>1329</v>
      </c>
      <c r="L4448" s="1011" t="s">
        <v>47</v>
      </c>
      <c r="M4448" s="1011" t="s">
        <v>198</v>
      </c>
      <c r="N4448" s="1011">
        <v>33</v>
      </c>
      <c r="O4448" s="1011">
        <v>33</v>
      </c>
      <c r="P4448" s="1011">
        <v>1320</v>
      </c>
      <c r="Q4448" s="1011">
        <v>3408.67</v>
      </c>
      <c r="R4448" s="1011">
        <v>94.76</v>
      </c>
      <c r="S4448" s="1011">
        <v>512.07742304999999</v>
      </c>
      <c r="T4448" s="1011">
        <v>0</v>
      </c>
      <c r="U4448" s="1011">
        <v>0</v>
      </c>
      <c r="V4448" s="1011">
        <v>94.76</v>
      </c>
      <c r="W4448" s="1011" t="s">
        <v>1464</v>
      </c>
      <c r="X4448" s="1011" t="s">
        <v>1331</v>
      </c>
      <c r="Y4448" s="1011" t="s">
        <v>1981</v>
      </c>
      <c r="AA4448" s="1011" t="s">
        <v>1982</v>
      </c>
      <c r="AB4448" s="1011" t="s">
        <v>140</v>
      </c>
    </row>
    <row r="4449" spans="1:28" x14ac:dyDescent="0.25">
      <c r="A4449" s="1011">
        <v>34148098</v>
      </c>
      <c r="B4449" s="1011" t="s">
        <v>1393</v>
      </c>
      <c r="C4449" s="1011" t="s">
        <v>1326</v>
      </c>
      <c r="D4449" s="1011" t="s">
        <v>113</v>
      </c>
      <c r="E4449" s="1011" t="s">
        <v>135</v>
      </c>
      <c r="F4449" s="1011" t="s">
        <v>6</v>
      </c>
      <c r="G4449" s="1011" t="s">
        <v>6</v>
      </c>
      <c r="H4449" s="1011" t="s">
        <v>94</v>
      </c>
      <c r="I4449" s="1011" t="s">
        <v>1395</v>
      </c>
      <c r="J4449" s="1011" t="s">
        <v>1396</v>
      </c>
      <c r="K4449" s="1011" t="s">
        <v>1329</v>
      </c>
      <c r="L4449" s="1011" t="s">
        <v>47</v>
      </c>
      <c r="M4449" s="1011" t="s">
        <v>198</v>
      </c>
      <c r="N4449" s="1011">
        <v>155.25</v>
      </c>
      <c r="O4449" s="1011">
        <v>112.75</v>
      </c>
      <c r="P4449" s="1011">
        <v>3328.5</v>
      </c>
      <c r="Q4449" s="1011">
        <v>3968.8</v>
      </c>
      <c r="R4449" s="1011">
        <v>838.62</v>
      </c>
      <c r="S4449" s="1011">
        <v>468.75664506999999</v>
      </c>
      <c r="T4449" s="1011">
        <v>0</v>
      </c>
      <c r="U4449" s="1011">
        <v>0</v>
      </c>
      <c r="V4449" s="1011">
        <v>838.62</v>
      </c>
      <c r="W4449" s="1011" t="s">
        <v>1397</v>
      </c>
      <c r="X4449" s="1011" t="s">
        <v>1331</v>
      </c>
      <c r="Y4449" s="1011" t="s">
        <v>1398</v>
      </c>
      <c r="AA4449" s="1011" t="s">
        <v>1399</v>
      </c>
      <c r="AB4449" s="1011" t="s">
        <v>140</v>
      </c>
    </row>
    <row r="4450" spans="1:28" x14ac:dyDescent="0.25">
      <c r="A4450" s="1011">
        <v>63885933</v>
      </c>
      <c r="B4450" s="1011" t="s">
        <v>1707</v>
      </c>
      <c r="C4450" s="1011" t="s">
        <v>417</v>
      </c>
      <c r="D4450" s="1011" t="s">
        <v>113</v>
      </c>
      <c r="E4450" s="1011" t="s">
        <v>135</v>
      </c>
      <c r="F4450" s="1011" t="s">
        <v>6</v>
      </c>
      <c r="G4450" s="1011" t="s">
        <v>6</v>
      </c>
      <c r="H4450" s="1011" t="s">
        <v>92</v>
      </c>
      <c r="I4450" s="1011" t="s">
        <v>1708</v>
      </c>
      <c r="J4450" s="1011" t="s">
        <v>1709</v>
      </c>
      <c r="K4450" s="1011" t="s">
        <v>1329</v>
      </c>
      <c r="L4450" s="1011" t="s">
        <v>47</v>
      </c>
      <c r="M4450" s="1011" t="s">
        <v>198</v>
      </c>
      <c r="N4450" s="1011">
        <v>66</v>
      </c>
      <c r="O4450" s="1011">
        <v>66</v>
      </c>
      <c r="P4450" s="1011">
        <v>2137.54</v>
      </c>
      <c r="Q4450" s="1011">
        <v>1588.82</v>
      </c>
      <c r="R4450" s="1011">
        <v>157.83000000000001</v>
      </c>
      <c r="S4450" s="1011">
        <v>278.03554730000002</v>
      </c>
      <c r="T4450" s="1011">
        <v>0</v>
      </c>
      <c r="U4450" s="1011">
        <v>0</v>
      </c>
      <c r="V4450" s="1011">
        <v>157.83000000000001</v>
      </c>
      <c r="W4450" s="1011" t="s">
        <v>1710</v>
      </c>
      <c r="X4450" s="1011" t="s">
        <v>1331</v>
      </c>
      <c r="Y4450" s="1011" t="s">
        <v>1711</v>
      </c>
      <c r="AA4450" s="1011" t="s">
        <v>1712</v>
      </c>
      <c r="AB4450" s="1011" t="s">
        <v>140</v>
      </c>
    </row>
    <row r="4451" spans="1:28" x14ac:dyDescent="0.25">
      <c r="A4451" s="1011">
        <v>44114049</v>
      </c>
      <c r="B4451" s="1011" t="s">
        <v>2547</v>
      </c>
      <c r="C4451" s="1011" t="s">
        <v>1326</v>
      </c>
      <c r="D4451" s="1011" t="s">
        <v>1</v>
      </c>
      <c r="E4451" s="1011" t="s">
        <v>135</v>
      </c>
      <c r="F4451" s="1011" t="s">
        <v>15</v>
      </c>
      <c r="G4451" s="1011" t="s">
        <v>15</v>
      </c>
      <c r="H4451" s="1011" t="s">
        <v>91</v>
      </c>
      <c r="I4451" s="1011" t="s">
        <v>2548</v>
      </c>
      <c r="J4451" s="1011" t="s">
        <v>1499</v>
      </c>
      <c r="K4451" s="1011" t="s">
        <v>1329</v>
      </c>
      <c r="L4451" s="1011" t="s">
        <v>47</v>
      </c>
      <c r="M4451" s="1011" t="s">
        <v>198</v>
      </c>
      <c r="N4451" s="1011">
        <v>138</v>
      </c>
      <c r="O4451" s="1011">
        <v>117</v>
      </c>
      <c r="P4451" s="1011">
        <v>1861.43</v>
      </c>
      <c r="Q4451" s="1011">
        <v>8371.4500000000007</v>
      </c>
      <c r="R4451" s="1011">
        <v>1166.8346827099999</v>
      </c>
      <c r="S4451" s="1011">
        <v>1086.27293618</v>
      </c>
      <c r="T4451" s="1011">
        <v>3.1146827099999999</v>
      </c>
      <c r="U4451" s="1011">
        <v>0</v>
      </c>
      <c r="V4451" s="1011">
        <v>1163.72</v>
      </c>
      <c r="W4451" s="1011" t="s">
        <v>1361</v>
      </c>
      <c r="X4451" s="1011" t="s">
        <v>1331</v>
      </c>
      <c r="Y4451" s="1011" t="s">
        <v>2549</v>
      </c>
      <c r="AA4451" s="1011" t="s">
        <v>2550</v>
      </c>
      <c r="AB4451" s="1011" t="s">
        <v>140</v>
      </c>
    </row>
    <row r="4452" spans="1:28" x14ac:dyDescent="0.25">
      <c r="A4452" s="1011">
        <v>34152462</v>
      </c>
      <c r="B4452" s="1011" t="s">
        <v>2448</v>
      </c>
      <c r="C4452" s="1011" t="s">
        <v>1326</v>
      </c>
      <c r="D4452" s="1011" t="s">
        <v>1</v>
      </c>
      <c r="E4452" s="1011" t="s">
        <v>135</v>
      </c>
      <c r="F4452" s="1011" t="s">
        <v>62</v>
      </c>
      <c r="G4452" s="1011" t="s">
        <v>62</v>
      </c>
      <c r="H4452" s="1011" t="s">
        <v>104</v>
      </c>
      <c r="I4452" s="1011" t="s">
        <v>1353</v>
      </c>
      <c r="J4452" s="1011" t="s">
        <v>1354</v>
      </c>
      <c r="K4452" s="1011" t="s">
        <v>1329</v>
      </c>
      <c r="L4452" s="1011" t="s">
        <v>47</v>
      </c>
      <c r="M4452" s="1011" t="s">
        <v>198</v>
      </c>
      <c r="N4452" s="1011">
        <v>189</v>
      </c>
      <c r="O4452" s="1011">
        <v>1</v>
      </c>
      <c r="P4452" s="1011">
        <v>9314.7999999999993</v>
      </c>
      <c r="Q4452" s="1011">
        <v>2074.87</v>
      </c>
      <c r="R4452" s="1011">
        <v>237.08</v>
      </c>
      <c r="S4452" s="1011">
        <v>379.71624274999999</v>
      </c>
      <c r="T4452" s="1011">
        <v>0</v>
      </c>
      <c r="U4452" s="1011">
        <v>0</v>
      </c>
      <c r="V4452" s="1011">
        <v>237.08</v>
      </c>
      <c r="W4452" s="1011" t="s">
        <v>1355</v>
      </c>
      <c r="X4452" s="1011" t="s">
        <v>1331</v>
      </c>
      <c r="Y4452" s="1011" t="s">
        <v>2449</v>
      </c>
      <c r="Z4452" s="1011" t="s">
        <v>2450</v>
      </c>
      <c r="AA4452" s="1011" t="s">
        <v>2451</v>
      </c>
      <c r="AB4452" s="1011" t="s">
        <v>140</v>
      </c>
    </row>
    <row r="4453" spans="1:28" x14ac:dyDescent="0.25">
      <c r="A4453" s="1011">
        <v>43758085</v>
      </c>
      <c r="B4453" s="1011" t="s">
        <v>2218</v>
      </c>
      <c r="C4453" s="1011" t="s">
        <v>1326</v>
      </c>
      <c r="D4453" s="1011" t="s">
        <v>1</v>
      </c>
      <c r="E4453" s="1011" t="s">
        <v>135</v>
      </c>
      <c r="F4453" s="1011" t="s">
        <v>38</v>
      </c>
      <c r="G4453" s="1011" t="s">
        <v>38</v>
      </c>
      <c r="H4453" s="1011" t="s">
        <v>99</v>
      </c>
      <c r="I4453" s="1011" t="s">
        <v>2219</v>
      </c>
      <c r="J4453" s="1011" t="s">
        <v>1755</v>
      </c>
      <c r="K4453" s="1011" t="s">
        <v>1329</v>
      </c>
      <c r="L4453" s="1011" t="s">
        <v>47</v>
      </c>
      <c r="M4453" s="1011" t="s">
        <v>198</v>
      </c>
      <c r="N4453" s="1011">
        <v>675.5</v>
      </c>
      <c r="O4453" s="1011">
        <v>83</v>
      </c>
      <c r="P4453" s="1011">
        <v>13966</v>
      </c>
      <c r="Q4453" s="1011">
        <v>10937.95</v>
      </c>
      <c r="R4453" s="1011">
        <v>-2558.1799999999998</v>
      </c>
      <c r="S4453" s="1011">
        <v>948.82472745999996</v>
      </c>
      <c r="T4453" s="1011">
        <v>0</v>
      </c>
      <c r="U4453" s="1011">
        <v>1901.08</v>
      </c>
      <c r="V4453" s="1011">
        <v>528.70000000000005</v>
      </c>
      <c r="W4453" s="1011" t="s">
        <v>1361</v>
      </c>
      <c r="X4453" s="1011" t="s">
        <v>1331</v>
      </c>
      <c r="Y4453" s="1011" t="s">
        <v>2220</v>
      </c>
      <c r="AA4453" s="1011" t="s">
        <v>2221</v>
      </c>
      <c r="AB4453" s="1011" t="s">
        <v>140</v>
      </c>
    </row>
    <row r="4454" spans="1:28" x14ac:dyDescent="0.25">
      <c r="A4454" s="1011">
        <v>3768215</v>
      </c>
      <c r="B4454" s="1011" t="s">
        <v>1801</v>
      </c>
      <c r="C4454" s="1011" t="s">
        <v>1326</v>
      </c>
      <c r="D4454" s="1011" t="s">
        <v>1</v>
      </c>
      <c r="E4454" s="1011" t="s">
        <v>135</v>
      </c>
      <c r="F4454" s="1011" t="s">
        <v>11</v>
      </c>
      <c r="G4454" s="1011" t="s">
        <v>11</v>
      </c>
      <c r="H4454" s="1011" t="s">
        <v>100</v>
      </c>
      <c r="I4454" s="1011" t="s">
        <v>1688</v>
      </c>
      <c r="J4454" s="1011" t="s">
        <v>1416</v>
      </c>
      <c r="K4454" s="1011" t="s">
        <v>1329</v>
      </c>
      <c r="L4454" s="1011" t="s">
        <v>47</v>
      </c>
      <c r="M4454" s="1011" t="s">
        <v>198</v>
      </c>
      <c r="N4454" s="1011">
        <v>288.66640000000001</v>
      </c>
      <c r="O4454" s="1011">
        <v>283.66640000000001</v>
      </c>
      <c r="P4454" s="1011">
        <v>5542.23</v>
      </c>
      <c r="Q4454" s="1011">
        <v>24994.75</v>
      </c>
      <c r="R4454" s="1011">
        <v>5989.51</v>
      </c>
      <c r="S4454" s="1011">
        <v>2992.4125894099998</v>
      </c>
      <c r="T4454" s="1011">
        <v>0</v>
      </c>
      <c r="U4454" s="1011">
        <v>0</v>
      </c>
      <c r="V4454" s="1011">
        <v>5989.51</v>
      </c>
      <c r="W4454" s="1011" t="s">
        <v>1397</v>
      </c>
      <c r="X4454" s="1011" t="s">
        <v>1331</v>
      </c>
      <c r="Y4454" s="1011" t="s">
        <v>1802</v>
      </c>
      <c r="AA4454" s="1011" t="s">
        <v>1803</v>
      </c>
      <c r="AB4454" s="1011" t="s">
        <v>140</v>
      </c>
    </row>
    <row r="4455" spans="1:28" x14ac:dyDescent="0.25">
      <c r="A4455" s="1011">
        <v>84229129</v>
      </c>
      <c r="B4455" s="1011" t="s">
        <v>2276</v>
      </c>
      <c r="C4455" s="1011" t="s">
        <v>1326</v>
      </c>
      <c r="D4455" s="1011" t="s">
        <v>1</v>
      </c>
      <c r="E4455" s="1011" t="s">
        <v>135</v>
      </c>
      <c r="F4455" s="1011" t="s">
        <v>11</v>
      </c>
      <c r="G4455" s="1011" t="s">
        <v>11</v>
      </c>
      <c r="H4455" s="1011" t="s">
        <v>89</v>
      </c>
      <c r="I4455" s="1011" t="s">
        <v>2277</v>
      </c>
      <c r="J4455" s="1011" t="s">
        <v>2278</v>
      </c>
      <c r="K4455" s="1011" t="s">
        <v>1329</v>
      </c>
      <c r="L4455" s="1011" t="s">
        <v>47</v>
      </c>
      <c r="M4455" s="1011" t="s">
        <v>198</v>
      </c>
      <c r="N4455" s="1011">
        <v>163</v>
      </c>
      <c r="O4455" s="1011">
        <v>13</v>
      </c>
      <c r="P4455" s="1011">
        <v>1690</v>
      </c>
      <c r="Q4455" s="1011">
        <v>6500.13</v>
      </c>
      <c r="R4455" s="1011">
        <v>1304.18001804</v>
      </c>
      <c r="S4455" s="1011">
        <v>359.50390164999999</v>
      </c>
      <c r="T4455" s="1011">
        <v>1.804E-5</v>
      </c>
      <c r="U4455" s="1011">
        <v>0</v>
      </c>
      <c r="V4455" s="1011">
        <v>1304.18</v>
      </c>
      <c r="W4455" s="1011" t="s">
        <v>2279</v>
      </c>
      <c r="X4455" s="1011" t="s">
        <v>1331</v>
      </c>
      <c r="Y4455" s="1011" t="s">
        <v>2280</v>
      </c>
      <c r="AA4455" s="1011" t="s">
        <v>2281</v>
      </c>
      <c r="AB4455" s="1011" t="s">
        <v>140</v>
      </c>
    </row>
    <row r="4456" spans="1:28" x14ac:dyDescent="0.25">
      <c r="A4456" s="1011">
        <v>23756356</v>
      </c>
      <c r="B4456" s="1011" t="s">
        <v>2402</v>
      </c>
      <c r="C4456" s="1011" t="s">
        <v>1326</v>
      </c>
      <c r="D4456" s="1011" t="s">
        <v>1</v>
      </c>
      <c r="E4456" s="1011" t="s">
        <v>135</v>
      </c>
      <c r="F4456" s="1011" t="s">
        <v>11</v>
      </c>
      <c r="G4456" s="1011" t="s">
        <v>11</v>
      </c>
      <c r="H4456" s="1011" t="s">
        <v>93</v>
      </c>
      <c r="I4456" s="1011" t="s">
        <v>1498</v>
      </c>
      <c r="J4456" s="1011" t="s">
        <v>1499</v>
      </c>
      <c r="K4456" s="1011" t="s">
        <v>1329</v>
      </c>
      <c r="L4456" s="1011" t="s">
        <v>47</v>
      </c>
      <c r="M4456" s="1011" t="s">
        <v>198</v>
      </c>
      <c r="N4456" s="1011">
        <v>381.33339999999998</v>
      </c>
      <c r="O4456" s="1011">
        <v>122.3334</v>
      </c>
      <c r="P4456" s="1011">
        <v>6637.58</v>
      </c>
      <c r="Q4456" s="1011">
        <v>14970.86</v>
      </c>
      <c r="R4456" s="1011">
        <v>3432.79</v>
      </c>
      <c r="S4456" s="1011">
        <v>2324.2614158599999</v>
      </c>
      <c r="T4456" s="1011">
        <v>0</v>
      </c>
      <c r="U4456" s="1011">
        <v>0</v>
      </c>
      <c r="V4456" s="1011">
        <v>3432.79</v>
      </c>
      <c r="W4456" s="1011" t="s">
        <v>1361</v>
      </c>
      <c r="X4456" s="1011" t="s">
        <v>1331</v>
      </c>
      <c r="Y4456" s="1011" t="s">
        <v>2403</v>
      </c>
      <c r="AA4456" s="1011" t="s">
        <v>2404</v>
      </c>
      <c r="AB4456" s="1011" t="s">
        <v>140</v>
      </c>
    </row>
    <row r="4457" spans="1:28" x14ac:dyDescent="0.25">
      <c r="A4457" s="1011">
        <v>84064930</v>
      </c>
      <c r="B4457" s="1011" t="s">
        <v>1467</v>
      </c>
      <c r="C4457" s="1011" t="s">
        <v>1326</v>
      </c>
      <c r="D4457" s="1011" t="s">
        <v>1</v>
      </c>
      <c r="E4457" s="1011" t="s">
        <v>135</v>
      </c>
      <c r="F4457" s="1011" t="s">
        <v>20</v>
      </c>
      <c r="G4457" s="1011" t="s">
        <v>20</v>
      </c>
      <c r="H4457" s="1011" t="s">
        <v>97</v>
      </c>
      <c r="I4457" s="1011" t="s">
        <v>1468</v>
      </c>
      <c r="J4457" s="1011" t="s">
        <v>1469</v>
      </c>
      <c r="K4457" s="1011" t="s">
        <v>1329</v>
      </c>
      <c r="L4457" s="1011" t="s">
        <v>47</v>
      </c>
      <c r="M4457" s="1011" t="s">
        <v>198</v>
      </c>
      <c r="N4457" s="1011">
        <v>268.5</v>
      </c>
      <c r="O4457" s="1011">
        <v>63.75</v>
      </c>
      <c r="P4457" s="1011">
        <v>6011.71</v>
      </c>
      <c r="Q4457" s="1011">
        <v>6749.87</v>
      </c>
      <c r="R4457" s="1011">
        <v>1166.93</v>
      </c>
      <c r="S4457" s="1011">
        <v>630.42675856000005</v>
      </c>
      <c r="T4457" s="1011">
        <v>0</v>
      </c>
      <c r="U4457" s="1011">
        <v>0</v>
      </c>
      <c r="V4457" s="1011">
        <v>1166.93</v>
      </c>
      <c r="W4457" s="1011" t="s">
        <v>1470</v>
      </c>
      <c r="X4457" s="1011" t="s">
        <v>1331</v>
      </c>
      <c r="Y4457" s="1011" t="s">
        <v>1471</v>
      </c>
      <c r="AA4457" s="1011" t="s">
        <v>1472</v>
      </c>
      <c r="AB4457" s="1011" t="s">
        <v>140</v>
      </c>
    </row>
    <row r="4458" spans="1:28" x14ac:dyDescent="0.25">
      <c r="A4458" s="1011">
        <v>43753961</v>
      </c>
      <c r="B4458" s="1011" t="s">
        <v>1997</v>
      </c>
      <c r="C4458" s="1011" t="s">
        <v>1326</v>
      </c>
      <c r="D4458" s="1011" t="s">
        <v>1</v>
      </c>
      <c r="E4458" s="1011" t="s">
        <v>135</v>
      </c>
      <c r="F4458" s="1011" t="s">
        <v>45</v>
      </c>
      <c r="G4458" s="1011" t="s">
        <v>45</v>
      </c>
      <c r="H4458" s="1011" t="s">
        <v>98</v>
      </c>
      <c r="I4458" s="1011" t="s">
        <v>1903</v>
      </c>
      <c r="J4458" s="1011" t="s">
        <v>1904</v>
      </c>
      <c r="K4458" s="1011" t="s">
        <v>1329</v>
      </c>
      <c r="L4458" s="1011" t="s">
        <v>47</v>
      </c>
      <c r="M4458" s="1011" t="s">
        <v>198</v>
      </c>
      <c r="N4458" s="1011">
        <v>478</v>
      </c>
      <c r="O4458" s="1011">
        <v>383</v>
      </c>
      <c r="P4458" s="1011">
        <v>20865.66</v>
      </c>
      <c r="Q4458" s="1011">
        <v>15960.3</v>
      </c>
      <c r="R4458" s="1011">
        <v>2546.21</v>
      </c>
      <c r="S4458" s="1011">
        <v>2310.4756860000002</v>
      </c>
      <c r="T4458" s="1011">
        <v>0</v>
      </c>
      <c r="U4458" s="1011">
        <v>0</v>
      </c>
      <c r="V4458" s="1011">
        <v>2546.21</v>
      </c>
      <c r="W4458" s="1011" t="s">
        <v>1905</v>
      </c>
      <c r="X4458" s="1011" t="s">
        <v>1331</v>
      </c>
      <c r="Y4458" s="1011" t="s">
        <v>1998</v>
      </c>
      <c r="AA4458" s="1011" t="s">
        <v>1999</v>
      </c>
      <c r="AB4458" s="1011" t="s">
        <v>140</v>
      </c>
    </row>
    <row r="4459" spans="1:28" x14ac:dyDescent="0.25">
      <c r="A4459" s="1011">
        <v>3929775</v>
      </c>
      <c r="B4459" s="1011" t="s">
        <v>2501</v>
      </c>
      <c r="C4459" s="1011" t="s">
        <v>1326</v>
      </c>
      <c r="D4459" s="1011" t="s">
        <v>1</v>
      </c>
      <c r="E4459" s="1011" t="s">
        <v>135</v>
      </c>
      <c r="F4459" s="1011" t="s">
        <v>34</v>
      </c>
      <c r="G4459" s="1011" t="s">
        <v>34</v>
      </c>
      <c r="H4459" s="1011" t="s">
        <v>99</v>
      </c>
      <c r="I4459" s="1011" t="s">
        <v>2105</v>
      </c>
      <c r="J4459" s="1011" t="s">
        <v>2106</v>
      </c>
      <c r="K4459" s="1011" t="s">
        <v>1329</v>
      </c>
      <c r="L4459" s="1011" t="s">
        <v>47</v>
      </c>
      <c r="M4459" s="1011" t="s">
        <v>198</v>
      </c>
      <c r="N4459" s="1011">
        <v>512.25</v>
      </c>
      <c r="O4459" s="1011">
        <v>473.25</v>
      </c>
      <c r="P4459" s="1011">
        <v>11149</v>
      </c>
      <c r="Q4459" s="1011">
        <v>19276.11</v>
      </c>
      <c r="R4459" s="1011">
        <v>2116.3200000000002</v>
      </c>
      <c r="S4459" s="1011">
        <v>4078.3507434500002</v>
      </c>
      <c r="T4459" s="1011">
        <v>0</v>
      </c>
      <c r="U4459" s="1011">
        <v>0</v>
      </c>
      <c r="V4459" s="1011">
        <v>2116.3200000000002</v>
      </c>
      <c r="W4459" s="1011" t="s">
        <v>2502</v>
      </c>
      <c r="X4459" s="1011" t="s">
        <v>1331</v>
      </c>
      <c r="Y4459" s="1011" t="s">
        <v>2503</v>
      </c>
      <c r="AA4459" s="1011" t="s">
        <v>2504</v>
      </c>
      <c r="AB4459" s="1011" t="s">
        <v>140</v>
      </c>
    </row>
    <row r="4460" spans="1:28" x14ac:dyDescent="0.25">
      <c r="A4460" s="1011">
        <v>53757597</v>
      </c>
      <c r="B4460" s="1011" t="s">
        <v>2392</v>
      </c>
      <c r="C4460" s="1011" t="s">
        <v>1326</v>
      </c>
      <c r="D4460" s="1011" t="s">
        <v>1</v>
      </c>
      <c r="E4460" s="1011" t="s">
        <v>135</v>
      </c>
      <c r="F4460" s="1011" t="s">
        <v>6</v>
      </c>
      <c r="G4460" s="1011" t="s">
        <v>6</v>
      </c>
      <c r="H4460" s="1011" t="s">
        <v>102</v>
      </c>
      <c r="I4460" s="1011" t="s">
        <v>2393</v>
      </c>
      <c r="J4460" s="1011" t="s">
        <v>1565</v>
      </c>
      <c r="K4460" s="1011" t="s">
        <v>1329</v>
      </c>
      <c r="L4460" s="1011" t="s">
        <v>47</v>
      </c>
      <c r="M4460" s="1011" t="s">
        <v>198</v>
      </c>
      <c r="N4460" s="1011">
        <v>99</v>
      </c>
      <c r="O4460" s="1011">
        <v>45</v>
      </c>
      <c r="P4460" s="1011">
        <v>3671.45</v>
      </c>
      <c r="Q4460" s="1011">
        <v>6550.36</v>
      </c>
      <c r="R4460" s="1011">
        <v>1305.39063287</v>
      </c>
      <c r="S4460" s="1011">
        <v>386.35227737000002</v>
      </c>
      <c r="T4460" s="1011">
        <v>8.7406328700000007</v>
      </c>
      <c r="U4460" s="1011">
        <v>0</v>
      </c>
      <c r="V4460" s="1011">
        <v>1296.6500000000001</v>
      </c>
      <c r="W4460" s="1011" t="s">
        <v>65</v>
      </c>
      <c r="X4460" s="1011" t="s">
        <v>1331</v>
      </c>
      <c r="Y4460" s="1011" t="s">
        <v>2394</v>
      </c>
      <c r="AA4460" s="1011" t="s">
        <v>2395</v>
      </c>
      <c r="AB4460" s="1011" t="s">
        <v>140</v>
      </c>
    </row>
    <row r="4461" spans="1:28" x14ac:dyDescent="0.25">
      <c r="A4461" s="1011">
        <v>3756756</v>
      </c>
      <c r="B4461" s="1011" t="s">
        <v>2514</v>
      </c>
      <c r="C4461" s="1011" t="s">
        <v>1326</v>
      </c>
      <c r="D4461" s="1011" t="s">
        <v>113</v>
      </c>
      <c r="E4461" s="1011" t="s">
        <v>135</v>
      </c>
      <c r="F4461" s="1011" t="s">
        <v>267</v>
      </c>
      <c r="G4461" s="1011" t="s">
        <v>1687</v>
      </c>
      <c r="H4461" s="1011" t="s">
        <v>100</v>
      </c>
      <c r="I4461" s="1011" t="s">
        <v>2515</v>
      </c>
      <c r="J4461" s="1011" t="s">
        <v>2516</v>
      </c>
      <c r="K4461" s="1011" t="s">
        <v>1329</v>
      </c>
      <c r="L4461" s="1011" t="s">
        <v>47</v>
      </c>
      <c r="M4461" s="1011" t="s">
        <v>198</v>
      </c>
      <c r="N4461" s="1011">
        <v>68.5</v>
      </c>
      <c r="O4461" s="1011">
        <v>59.5</v>
      </c>
      <c r="P4461" s="1011">
        <v>1270</v>
      </c>
      <c r="Q4461" s="1011">
        <v>5171.58</v>
      </c>
      <c r="R4461" s="1011">
        <v>1617.81</v>
      </c>
      <c r="S4461" s="1011">
        <v>371.14452626000002</v>
      </c>
      <c r="T4461" s="1011">
        <v>0</v>
      </c>
      <c r="U4461" s="1011">
        <v>0</v>
      </c>
      <c r="V4461" s="1011">
        <v>1617.81</v>
      </c>
      <c r="W4461" s="1011" t="s">
        <v>2517</v>
      </c>
      <c r="X4461" s="1011" t="s">
        <v>1331</v>
      </c>
      <c r="Y4461" s="1011" t="s">
        <v>2518</v>
      </c>
      <c r="AA4461" s="1011" t="s">
        <v>2519</v>
      </c>
      <c r="AB4461" s="1011" t="s">
        <v>140</v>
      </c>
    </row>
    <row r="4462" spans="1:28" x14ac:dyDescent="0.25">
      <c r="A4462" s="1011">
        <v>23757669</v>
      </c>
      <c r="B4462" s="1011" t="s">
        <v>2144</v>
      </c>
      <c r="C4462" s="1011" t="s">
        <v>1326</v>
      </c>
      <c r="D4462" s="1011" t="s">
        <v>1</v>
      </c>
      <c r="E4462" s="1011" t="s">
        <v>135</v>
      </c>
      <c r="F4462" s="1011" t="s">
        <v>0</v>
      </c>
      <c r="G4462" s="1011" t="s">
        <v>0</v>
      </c>
      <c r="H4462" s="1011" t="s">
        <v>101</v>
      </c>
      <c r="I4462" s="1011" t="s">
        <v>1327</v>
      </c>
      <c r="J4462" s="1011" t="s">
        <v>1328</v>
      </c>
      <c r="K4462" s="1011" t="s">
        <v>1329</v>
      </c>
      <c r="L4462" s="1011" t="s">
        <v>47</v>
      </c>
      <c r="M4462" s="1011" t="s">
        <v>198</v>
      </c>
      <c r="N4462" s="1011">
        <v>80</v>
      </c>
      <c r="O4462" s="1011">
        <v>29</v>
      </c>
      <c r="P4462" s="1011">
        <v>3355.82</v>
      </c>
      <c r="Q4462" s="1011">
        <v>2107.2199999999998</v>
      </c>
      <c r="R4462" s="1011">
        <v>110.2</v>
      </c>
      <c r="S4462" s="1011">
        <v>282.31180422</v>
      </c>
      <c r="T4462" s="1011">
        <v>0</v>
      </c>
      <c r="U4462" s="1011">
        <v>0</v>
      </c>
      <c r="V4462" s="1011">
        <v>110.2</v>
      </c>
      <c r="W4462" s="1011" t="s">
        <v>1330</v>
      </c>
      <c r="X4462" s="1011" t="s">
        <v>1331</v>
      </c>
      <c r="Y4462" s="1011" t="s">
        <v>2145</v>
      </c>
      <c r="AA4462" s="1011" t="s">
        <v>2146</v>
      </c>
      <c r="AB4462" s="1011" t="s">
        <v>140</v>
      </c>
    </row>
    <row r="4463" spans="1:28" x14ac:dyDescent="0.25">
      <c r="A4463" s="1011">
        <v>4173308</v>
      </c>
      <c r="B4463" s="1011" t="s">
        <v>1976</v>
      </c>
      <c r="C4463" s="1011" t="s">
        <v>1326</v>
      </c>
      <c r="D4463" s="1011" t="s">
        <v>1</v>
      </c>
      <c r="E4463" s="1011" t="s">
        <v>135</v>
      </c>
      <c r="F4463" s="1011" t="s">
        <v>14</v>
      </c>
      <c r="G4463" s="1011" t="s">
        <v>14</v>
      </c>
      <c r="H4463" s="1011" t="s">
        <v>104</v>
      </c>
      <c r="I4463" s="1011" t="s">
        <v>1977</v>
      </c>
      <c r="J4463" s="1011" t="s">
        <v>1892</v>
      </c>
      <c r="K4463" s="1011" t="s">
        <v>1329</v>
      </c>
      <c r="L4463" s="1011" t="s">
        <v>47</v>
      </c>
      <c r="M4463" s="1011" t="s">
        <v>198</v>
      </c>
      <c r="N4463" s="1011">
        <v>18.5</v>
      </c>
      <c r="O4463" s="1011">
        <v>17.5</v>
      </c>
      <c r="P4463" s="1011">
        <v>319.02999999999997</v>
      </c>
      <c r="Q4463" s="1011">
        <v>812.07</v>
      </c>
      <c r="R4463" s="1011">
        <v>197.14</v>
      </c>
      <c r="S4463" s="1011">
        <v>74.206067169999997</v>
      </c>
      <c r="T4463" s="1011">
        <v>0</v>
      </c>
      <c r="U4463" s="1011">
        <v>0</v>
      </c>
      <c r="V4463" s="1011">
        <v>197.14</v>
      </c>
      <c r="W4463" s="1011" t="s">
        <v>1893</v>
      </c>
      <c r="X4463" s="1011" t="s">
        <v>1331</v>
      </c>
      <c r="Y4463" s="1011" t="s">
        <v>1978</v>
      </c>
      <c r="AA4463" s="1011" t="s">
        <v>1979</v>
      </c>
      <c r="AB4463" s="1011" t="s">
        <v>140</v>
      </c>
    </row>
    <row r="4464" spans="1:28" x14ac:dyDescent="0.25">
      <c r="A4464" s="1011">
        <v>24106957</v>
      </c>
      <c r="B4464" s="1011" t="s">
        <v>1381</v>
      </c>
      <c r="C4464" s="1011" t="s">
        <v>1326</v>
      </c>
      <c r="D4464" s="1011" t="s">
        <v>1</v>
      </c>
      <c r="E4464" s="1011" t="s">
        <v>135</v>
      </c>
      <c r="F4464" s="1011" t="s">
        <v>15</v>
      </c>
      <c r="G4464" s="1011" t="s">
        <v>15</v>
      </c>
      <c r="H4464" s="1011" t="s">
        <v>99</v>
      </c>
      <c r="I4464" s="1011" t="s">
        <v>1382</v>
      </c>
      <c r="J4464" s="1011" t="s">
        <v>1383</v>
      </c>
      <c r="K4464" s="1011" t="s">
        <v>1329</v>
      </c>
      <c r="L4464" s="1011" t="s">
        <v>47</v>
      </c>
      <c r="M4464" s="1011" t="s">
        <v>198</v>
      </c>
      <c r="N4464" s="1011">
        <v>432</v>
      </c>
      <c r="O4464" s="1011">
        <v>311</v>
      </c>
      <c r="P4464" s="1011">
        <v>7550.75</v>
      </c>
      <c r="Q4464" s="1011">
        <v>16390.34</v>
      </c>
      <c r="R4464" s="1011">
        <v>1734.77</v>
      </c>
      <c r="S4464" s="1011">
        <v>2814.1960768499998</v>
      </c>
      <c r="T4464" s="1011">
        <v>0</v>
      </c>
      <c r="U4464" s="1011">
        <v>0</v>
      </c>
      <c r="V4464" s="1011">
        <v>1734.77</v>
      </c>
      <c r="W4464" s="1011" t="s">
        <v>1384</v>
      </c>
      <c r="X4464" s="1011" t="s">
        <v>1331</v>
      </c>
      <c r="Y4464" s="1011" t="s">
        <v>1385</v>
      </c>
      <c r="AA4464" s="1011" t="s">
        <v>1386</v>
      </c>
      <c r="AB4464" s="1011" t="s">
        <v>140</v>
      </c>
    </row>
    <row r="4465" spans="1:28" x14ac:dyDescent="0.25">
      <c r="A4465" s="1011">
        <v>44180420</v>
      </c>
      <c r="B4465" s="1011" t="s">
        <v>1600</v>
      </c>
      <c r="C4465" s="1011" t="s">
        <v>1326</v>
      </c>
      <c r="D4465" s="1011" t="s">
        <v>1</v>
      </c>
      <c r="E4465" s="1011" t="s">
        <v>135</v>
      </c>
      <c r="F4465" s="1011" t="s">
        <v>11</v>
      </c>
      <c r="G4465" s="1011" t="s">
        <v>11</v>
      </c>
      <c r="H4465" s="1011" t="s">
        <v>92</v>
      </c>
      <c r="I4465" s="1011" t="s">
        <v>1601</v>
      </c>
      <c r="J4465" s="1011" t="s">
        <v>1602</v>
      </c>
      <c r="K4465" s="1011" t="s">
        <v>1329</v>
      </c>
      <c r="L4465" s="1011" t="s">
        <v>47</v>
      </c>
      <c r="M4465" s="1011" t="s">
        <v>198</v>
      </c>
      <c r="N4465" s="1011">
        <v>59.25</v>
      </c>
      <c r="O4465" s="1011">
        <v>41.25</v>
      </c>
      <c r="P4465" s="1011">
        <v>1613.75</v>
      </c>
      <c r="Q4465" s="1011">
        <v>1727.31</v>
      </c>
      <c r="R4465" s="1011">
        <v>296.89999999999998</v>
      </c>
      <c r="S4465" s="1011">
        <v>268.47514462999999</v>
      </c>
      <c r="T4465" s="1011">
        <v>0</v>
      </c>
      <c r="U4465" s="1011">
        <v>0</v>
      </c>
      <c r="V4465" s="1011">
        <v>296.89999999999998</v>
      </c>
      <c r="W4465" s="1011" t="s">
        <v>1603</v>
      </c>
      <c r="X4465" s="1011" t="s">
        <v>1331</v>
      </c>
      <c r="Y4465" s="1011" t="s">
        <v>1604</v>
      </c>
      <c r="AA4465" s="1011" t="s">
        <v>1605</v>
      </c>
      <c r="AB4465" s="1011" t="s">
        <v>140</v>
      </c>
    </row>
    <row r="4466" spans="1:28" x14ac:dyDescent="0.25">
      <c r="A4466" s="1011">
        <v>3790045</v>
      </c>
      <c r="B4466" s="1011" t="s">
        <v>1750</v>
      </c>
      <c r="C4466" s="1011" t="s">
        <v>1326</v>
      </c>
      <c r="D4466" s="1011" t="s">
        <v>113</v>
      </c>
      <c r="E4466" s="1011" t="s">
        <v>135</v>
      </c>
      <c r="F4466" s="1011" t="s">
        <v>267</v>
      </c>
      <c r="G4466" s="1011" t="s">
        <v>1687</v>
      </c>
      <c r="H4466" s="1011" t="s">
        <v>92</v>
      </c>
      <c r="I4466" s="1011" t="s">
        <v>1688</v>
      </c>
      <c r="J4466" s="1011" t="s">
        <v>1416</v>
      </c>
      <c r="K4466" s="1011" t="s">
        <v>1329</v>
      </c>
      <c r="L4466" s="1011" t="s">
        <v>47</v>
      </c>
      <c r="M4466" s="1011" t="s">
        <v>198</v>
      </c>
      <c r="N4466" s="1011">
        <v>57.583500000000001</v>
      </c>
      <c r="O4466" s="1011">
        <v>57.583500000000001</v>
      </c>
      <c r="P4466" s="1011">
        <v>1823.49</v>
      </c>
      <c r="Q4466" s="1011">
        <v>1698.04</v>
      </c>
      <c r="R4466" s="1011">
        <v>147.22999999999999</v>
      </c>
      <c r="S4466" s="1011">
        <v>326.31070682000001</v>
      </c>
      <c r="T4466" s="1011">
        <v>0</v>
      </c>
      <c r="U4466" s="1011">
        <v>0</v>
      </c>
      <c r="V4466" s="1011">
        <v>147.22999999999999</v>
      </c>
      <c r="W4466" s="1011" t="s">
        <v>1397</v>
      </c>
      <c r="X4466" s="1011" t="s">
        <v>1331</v>
      </c>
      <c r="Y4466" s="1011" t="s">
        <v>1751</v>
      </c>
      <c r="AA4466" s="1011" t="s">
        <v>1752</v>
      </c>
      <c r="AB4466" s="1011" t="s">
        <v>140</v>
      </c>
    </row>
    <row r="4467" spans="1:28" x14ac:dyDescent="0.25">
      <c r="A4467" s="1011">
        <v>4162996</v>
      </c>
      <c r="B4467" s="1011" t="s">
        <v>1473</v>
      </c>
      <c r="C4467" s="1011" t="s">
        <v>1326</v>
      </c>
      <c r="D4467" s="1011" t="s">
        <v>1</v>
      </c>
      <c r="E4467" s="1011" t="s">
        <v>135</v>
      </c>
      <c r="F4467" s="1011" t="s">
        <v>34</v>
      </c>
      <c r="G4467" s="1011" t="s">
        <v>34</v>
      </c>
      <c r="H4467" s="1011" t="s">
        <v>101</v>
      </c>
      <c r="I4467" s="1011" t="s">
        <v>1474</v>
      </c>
      <c r="J4467" s="1011" t="s">
        <v>1475</v>
      </c>
      <c r="K4467" s="1011" t="s">
        <v>1329</v>
      </c>
      <c r="L4467" s="1011" t="s">
        <v>47</v>
      </c>
      <c r="M4467" s="1011" t="s">
        <v>198</v>
      </c>
      <c r="N4467" s="1011">
        <v>228.00020000000001</v>
      </c>
      <c r="O4467" s="1011">
        <v>223.00020000000001</v>
      </c>
      <c r="P4467" s="1011">
        <v>8270.75</v>
      </c>
      <c r="Q4467" s="1011">
        <v>5654.81</v>
      </c>
      <c r="R4467" s="1011">
        <v>669.07</v>
      </c>
      <c r="S4467" s="1011">
        <v>951.17025591000004</v>
      </c>
      <c r="T4467" s="1011">
        <v>0</v>
      </c>
      <c r="U4467" s="1011">
        <v>0</v>
      </c>
      <c r="V4467" s="1011">
        <v>669.07</v>
      </c>
      <c r="W4467" s="1011" t="s">
        <v>1476</v>
      </c>
      <c r="X4467" s="1011" t="s">
        <v>1331</v>
      </c>
      <c r="Y4467" s="1011" t="s">
        <v>1477</v>
      </c>
      <c r="AA4467" s="1011" t="s">
        <v>1478</v>
      </c>
      <c r="AB4467" s="1011" t="s">
        <v>140</v>
      </c>
    </row>
    <row r="4468" spans="1:28" x14ac:dyDescent="0.25">
      <c r="A4468" s="1011">
        <v>54173505</v>
      </c>
      <c r="B4468" s="1011" t="s">
        <v>2164</v>
      </c>
      <c r="C4468" s="1011" t="s">
        <v>1326</v>
      </c>
      <c r="D4468" s="1011" t="s">
        <v>1</v>
      </c>
      <c r="E4468" s="1011" t="s">
        <v>135</v>
      </c>
      <c r="F4468" s="1011" t="s">
        <v>14</v>
      </c>
      <c r="G4468" s="1011" t="s">
        <v>14</v>
      </c>
      <c r="H4468" s="1011" t="s">
        <v>91</v>
      </c>
      <c r="I4468" s="1011" t="s">
        <v>2165</v>
      </c>
      <c r="J4468" s="1011" t="s">
        <v>1874</v>
      </c>
      <c r="K4468" s="1011" t="s">
        <v>1329</v>
      </c>
      <c r="L4468" s="1011" t="s">
        <v>47</v>
      </c>
      <c r="M4468" s="1011" t="s">
        <v>198</v>
      </c>
      <c r="N4468" s="1011">
        <v>54</v>
      </c>
      <c r="O4468" s="1011">
        <v>49</v>
      </c>
      <c r="P4468" s="1011">
        <v>1176.6300000000001</v>
      </c>
      <c r="Q4468" s="1011">
        <v>2601.37</v>
      </c>
      <c r="R4468" s="1011">
        <v>567.19067672000006</v>
      </c>
      <c r="S4468" s="1011">
        <v>261.82231636</v>
      </c>
      <c r="T4468" s="1011">
        <v>0.75067671999999996</v>
      </c>
      <c r="U4468" s="1011">
        <v>0</v>
      </c>
      <c r="V4468" s="1011">
        <v>566.44000000000005</v>
      </c>
      <c r="W4468" s="1011" t="s">
        <v>1875</v>
      </c>
      <c r="X4468" s="1011" t="s">
        <v>1331</v>
      </c>
      <c r="Y4468" s="1011" t="s">
        <v>2166</v>
      </c>
      <c r="AA4468" s="1011" t="s">
        <v>2167</v>
      </c>
      <c r="AB4468" s="1011" t="s">
        <v>140</v>
      </c>
    </row>
    <row r="4469" spans="1:28" x14ac:dyDescent="0.25">
      <c r="A4469" s="1011">
        <v>74128661</v>
      </c>
      <c r="B4469" s="1011" t="s">
        <v>2415</v>
      </c>
      <c r="C4469" s="1011" t="s">
        <v>1326</v>
      </c>
      <c r="D4469" s="1011" t="s">
        <v>1</v>
      </c>
      <c r="E4469" s="1011" t="s">
        <v>135</v>
      </c>
      <c r="F4469" s="1011" t="s">
        <v>14</v>
      </c>
      <c r="G4469" s="1011" t="s">
        <v>14</v>
      </c>
      <c r="H4469" s="1011" t="s">
        <v>1394</v>
      </c>
      <c r="I4469" s="1011" t="s">
        <v>2416</v>
      </c>
      <c r="J4469" s="1011" t="s">
        <v>2417</v>
      </c>
      <c r="K4469" s="1011" t="s">
        <v>1329</v>
      </c>
      <c r="L4469" s="1011" t="s">
        <v>47</v>
      </c>
      <c r="M4469" s="1011" t="s">
        <v>198</v>
      </c>
      <c r="N4469" s="1011">
        <v>0</v>
      </c>
      <c r="O4469" s="1011">
        <v>0</v>
      </c>
      <c r="P4469" s="1011">
        <v>0</v>
      </c>
      <c r="Q4469" s="1011">
        <v>0</v>
      </c>
      <c r="R4469" s="1011">
        <v>0</v>
      </c>
      <c r="S4469" s="1011">
        <v>0</v>
      </c>
      <c r="T4469" s="1011">
        <v>0</v>
      </c>
      <c r="U4469" s="1011">
        <v>0</v>
      </c>
      <c r="V4469" s="1011">
        <v>0</v>
      </c>
      <c r="W4469" s="1011" t="s">
        <v>2418</v>
      </c>
      <c r="X4469" s="1011" t="s">
        <v>1331</v>
      </c>
      <c r="Y4469" s="1011" t="s">
        <v>2419</v>
      </c>
      <c r="AA4469" s="1011" t="s">
        <v>2420</v>
      </c>
      <c r="AB4469" s="1011" t="s">
        <v>140</v>
      </c>
    </row>
    <row r="4470" spans="1:28" x14ac:dyDescent="0.25">
      <c r="A4470" s="1011">
        <v>33771395</v>
      </c>
      <c r="B4470" s="1011" t="s">
        <v>2520</v>
      </c>
      <c r="C4470" s="1011" t="s">
        <v>1326</v>
      </c>
      <c r="D4470" s="1011" t="s">
        <v>1</v>
      </c>
      <c r="E4470" s="1011" t="s">
        <v>135</v>
      </c>
      <c r="F4470" s="1011" t="s">
        <v>6</v>
      </c>
      <c r="G4470" s="1011" t="s">
        <v>6</v>
      </c>
      <c r="H4470" s="1011" t="s">
        <v>93</v>
      </c>
      <c r="I4470" s="1011" t="s">
        <v>1688</v>
      </c>
      <c r="J4470" s="1011" t="s">
        <v>1416</v>
      </c>
      <c r="K4470" s="1011" t="s">
        <v>1329</v>
      </c>
      <c r="L4470" s="1011" t="s">
        <v>47</v>
      </c>
      <c r="M4470" s="1011" t="s">
        <v>198</v>
      </c>
      <c r="N4470" s="1011">
        <v>778.91729999999995</v>
      </c>
      <c r="O4470" s="1011">
        <v>230.66730000000001</v>
      </c>
      <c r="P4470" s="1011">
        <v>9719.81</v>
      </c>
      <c r="Q4470" s="1011">
        <v>17884.29</v>
      </c>
      <c r="R4470" s="1011">
        <v>1747.13</v>
      </c>
      <c r="S4470" s="1011">
        <v>3289.6230920799999</v>
      </c>
      <c r="T4470" s="1011">
        <v>167.5</v>
      </c>
      <c r="U4470" s="1011">
        <v>248.25</v>
      </c>
      <c r="V4470" s="1011">
        <v>1995.38</v>
      </c>
      <c r="W4470" s="1011" t="s">
        <v>1397</v>
      </c>
      <c r="X4470" s="1011" t="s">
        <v>1331</v>
      </c>
      <c r="Y4470" s="1011" t="s">
        <v>2521</v>
      </c>
      <c r="AA4470" s="1011" t="s">
        <v>2522</v>
      </c>
      <c r="AB4470" s="1011" t="s">
        <v>140</v>
      </c>
    </row>
    <row r="4471" spans="1:28" x14ac:dyDescent="0.25">
      <c r="A4471" s="1011">
        <v>44080646</v>
      </c>
      <c r="B4471" s="1011" t="s">
        <v>1606</v>
      </c>
      <c r="C4471" s="1011" t="s">
        <v>1326</v>
      </c>
      <c r="D4471" s="1011" t="s">
        <v>1</v>
      </c>
      <c r="E4471" s="1011" t="s">
        <v>135</v>
      </c>
      <c r="F4471" s="1011" t="s">
        <v>14</v>
      </c>
      <c r="G4471" s="1011" t="s">
        <v>14</v>
      </c>
      <c r="H4471" s="1011" t="s">
        <v>89</v>
      </c>
      <c r="I4471" s="1011" t="s">
        <v>1327</v>
      </c>
      <c r="J4471" s="1011" t="s">
        <v>1328</v>
      </c>
      <c r="K4471" s="1011" t="s">
        <v>1329</v>
      </c>
      <c r="L4471" s="1011" t="s">
        <v>47</v>
      </c>
      <c r="M4471" s="1011" t="s">
        <v>198</v>
      </c>
      <c r="N4471" s="1011">
        <v>239</v>
      </c>
      <c r="O4471" s="1011">
        <v>8</v>
      </c>
      <c r="P4471" s="1011">
        <v>3234</v>
      </c>
      <c r="Q4471" s="1011">
        <v>9879.41</v>
      </c>
      <c r="R4471" s="1011">
        <v>3099.0300044099999</v>
      </c>
      <c r="S4471" s="1011">
        <v>611.15016625999999</v>
      </c>
      <c r="T4471" s="1011">
        <v>4.4100000000000001E-6</v>
      </c>
      <c r="U4471" s="1011">
        <v>0</v>
      </c>
      <c r="V4471" s="1011">
        <v>3099.03</v>
      </c>
      <c r="W4471" s="1011" t="s">
        <v>1330</v>
      </c>
      <c r="X4471" s="1011" t="s">
        <v>1331</v>
      </c>
      <c r="Y4471" s="1011" t="s">
        <v>1607</v>
      </c>
      <c r="Z4471" s="1011" t="s">
        <v>1608</v>
      </c>
      <c r="AA4471" s="1011" t="s">
        <v>1609</v>
      </c>
      <c r="AB4471" s="1011" t="s">
        <v>140</v>
      </c>
    </row>
    <row r="4472" spans="1:28" x14ac:dyDescent="0.25">
      <c r="A4472" s="1011">
        <v>43771211</v>
      </c>
      <c r="B4472" s="1011" t="s">
        <v>2075</v>
      </c>
      <c r="C4472" s="1011" t="s">
        <v>1326</v>
      </c>
      <c r="D4472" s="1011" t="s">
        <v>1</v>
      </c>
      <c r="E4472" s="1011" t="s">
        <v>135</v>
      </c>
      <c r="F4472" s="1011" t="s">
        <v>34</v>
      </c>
      <c r="G4472" s="1011" t="s">
        <v>34</v>
      </c>
      <c r="H4472" s="1011" t="s">
        <v>89</v>
      </c>
      <c r="I4472" s="1011" t="s">
        <v>1404</v>
      </c>
      <c r="J4472" s="1011" t="s">
        <v>1405</v>
      </c>
      <c r="K4472" s="1011" t="s">
        <v>1329</v>
      </c>
      <c r="L4472" s="1011" t="s">
        <v>47</v>
      </c>
      <c r="M4472" s="1011" t="s">
        <v>198</v>
      </c>
      <c r="N4472" s="1011">
        <v>126</v>
      </c>
      <c r="O4472" s="1011">
        <v>124</v>
      </c>
      <c r="P4472" s="1011">
        <v>1280.28</v>
      </c>
      <c r="Q4472" s="1011">
        <v>4259.72</v>
      </c>
      <c r="R4472" s="1011">
        <v>586.86000051999997</v>
      </c>
      <c r="S4472" s="1011">
        <v>669.56382148</v>
      </c>
      <c r="T4472" s="1011">
        <v>5.2E-7</v>
      </c>
      <c r="U4472" s="1011">
        <v>0</v>
      </c>
      <c r="V4472" s="1011">
        <v>586.86</v>
      </c>
      <c r="W4472" s="1011" t="s">
        <v>1406</v>
      </c>
      <c r="X4472" s="1011" t="s">
        <v>1331</v>
      </c>
      <c r="Y4472" s="1011" t="s">
        <v>2076</v>
      </c>
      <c r="AA4472" s="1011" t="s">
        <v>2077</v>
      </c>
      <c r="AB4472" s="1011" t="s">
        <v>140</v>
      </c>
    </row>
    <row r="4473" spans="1:28" x14ac:dyDescent="0.25">
      <c r="A4473" s="1011">
        <v>4112884</v>
      </c>
      <c r="B4473" s="1011" t="s">
        <v>2471</v>
      </c>
      <c r="C4473" s="1011" t="s">
        <v>1326</v>
      </c>
      <c r="D4473" s="1011" t="s">
        <v>1</v>
      </c>
      <c r="E4473" s="1011" t="s">
        <v>135</v>
      </c>
      <c r="F4473" s="1011" t="s">
        <v>14</v>
      </c>
      <c r="G4473" s="1011" t="s">
        <v>14</v>
      </c>
      <c r="H4473" s="1011" t="s">
        <v>90</v>
      </c>
      <c r="I4473" s="1011" t="s">
        <v>2472</v>
      </c>
      <c r="J4473" s="1011" t="s">
        <v>1591</v>
      </c>
      <c r="K4473" s="1011" t="s">
        <v>1329</v>
      </c>
      <c r="L4473" s="1011" t="s">
        <v>47</v>
      </c>
      <c r="M4473" s="1011" t="s">
        <v>198</v>
      </c>
      <c r="N4473" s="1011">
        <v>82</v>
      </c>
      <c r="O4473" s="1011">
        <v>46</v>
      </c>
      <c r="P4473" s="1011">
        <v>1875.11</v>
      </c>
      <c r="Q4473" s="1011">
        <v>2568.84</v>
      </c>
      <c r="R4473" s="1011">
        <v>-43.46</v>
      </c>
      <c r="S4473" s="1011">
        <v>677.42764938000005</v>
      </c>
      <c r="T4473" s="1011">
        <v>0</v>
      </c>
      <c r="U4473" s="1011">
        <v>0</v>
      </c>
      <c r="V4473" s="1011">
        <v>-43.46</v>
      </c>
      <c r="W4473" s="1011" t="s">
        <v>1361</v>
      </c>
      <c r="X4473" s="1011" t="s">
        <v>1331</v>
      </c>
      <c r="Y4473" s="1011" t="s">
        <v>2473</v>
      </c>
      <c r="AA4473" s="1011" t="s">
        <v>2474</v>
      </c>
      <c r="AB4473" s="1011" t="s">
        <v>140</v>
      </c>
    </row>
    <row r="4474" spans="1:28" x14ac:dyDescent="0.25">
      <c r="A4474" s="1011">
        <v>3956695</v>
      </c>
      <c r="B4474" s="1011" t="s">
        <v>2270</v>
      </c>
      <c r="C4474" s="1011" t="s">
        <v>1326</v>
      </c>
      <c r="D4474" s="1011" t="s">
        <v>1</v>
      </c>
      <c r="E4474" s="1011" t="s">
        <v>135</v>
      </c>
      <c r="F4474" s="1011" t="s">
        <v>34</v>
      </c>
      <c r="G4474" s="1011" t="s">
        <v>34</v>
      </c>
      <c r="H4474" s="1011" t="s">
        <v>96</v>
      </c>
      <c r="I4474" s="1011" t="s">
        <v>1692</v>
      </c>
      <c r="J4474" s="1011" t="s">
        <v>1693</v>
      </c>
      <c r="K4474" s="1011" t="s">
        <v>1329</v>
      </c>
      <c r="L4474" s="1011" t="s">
        <v>47</v>
      </c>
      <c r="M4474" s="1011" t="s">
        <v>198</v>
      </c>
      <c r="N4474" s="1011">
        <v>52.167099999999998</v>
      </c>
      <c r="O4474" s="1011">
        <v>46.167099999999998</v>
      </c>
      <c r="P4474" s="1011">
        <v>169.18</v>
      </c>
      <c r="Q4474" s="1011">
        <v>1007.27</v>
      </c>
      <c r="R4474" s="1011">
        <v>207.9</v>
      </c>
      <c r="S4474" s="1011">
        <v>407.97513866000003</v>
      </c>
      <c r="T4474" s="1011">
        <v>0</v>
      </c>
      <c r="U4474" s="1011">
        <v>0</v>
      </c>
      <c r="V4474" s="1011">
        <v>207.9</v>
      </c>
      <c r="W4474" s="1011" t="s">
        <v>1694</v>
      </c>
      <c r="X4474" s="1011" t="s">
        <v>1331</v>
      </c>
      <c r="Y4474" s="1011" t="s">
        <v>2271</v>
      </c>
      <c r="AA4474" s="1011" t="s">
        <v>2272</v>
      </c>
      <c r="AB4474" s="1011" t="s">
        <v>140</v>
      </c>
    </row>
    <row r="4475" spans="1:28" x14ac:dyDescent="0.25">
      <c r="A4475" s="1011">
        <v>53757365</v>
      </c>
      <c r="B4475" s="1011" t="s">
        <v>1616</v>
      </c>
      <c r="C4475" s="1011" t="s">
        <v>1326</v>
      </c>
      <c r="D4475" s="1011" t="s">
        <v>1</v>
      </c>
      <c r="E4475" s="1011" t="s">
        <v>135</v>
      </c>
      <c r="F4475" s="1011" t="s">
        <v>6</v>
      </c>
      <c r="G4475" s="1011" t="s">
        <v>6</v>
      </c>
      <c r="H4475" s="1011" t="s">
        <v>98</v>
      </c>
      <c r="I4475" s="1011" t="s">
        <v>1564</v>
      </c>
      <c r="J4475" s="1011" t="s">
        <v>1565</v>
      </c>
      <c r="K4475" s="1011" t="s">
        <v>1329</v>
      </c>
      <c r="L4475" s="1011" t="s">
        <v>47</v>
      </c>
      <c r="M4475" s="1011" t="s">
        <v>198</v>
      </c>
      <c r="N4475" s="1011">
        <v>99</v>
      </c>
      <c r="O4475" s="1011">
        <v>72</v>
      </c>
      <c r="P4475" s="1011">
        <v>2273.41</v>
      </c>
      <c r="Q4475" s="1011">
        <v>1854.87</v>
      </c>
      <c r="R4475" s="1011">
        <v>210.58</v>
      </c>
      <c r="S4475" s="1011">
        <v>332.35151982999997</v>
      </c>
      <c r="T4475" s="1011">
        <v>0</v>
      </c>
      <c r="U4475" s="1011">
        <v>0</v>
      </c>
      <c r="V4475" s="1011">
        <v>210.58</v>
      </c>
      <c r="W4475" s="1011" t="s">
        <v>65</v>
      </c>
      <c r="X4475" s="1011" t="s">
        <v>1331</v>
      </c>
      <c r="Y4475" s="1011" t="s">
        <v>1617</v>
      </c>
      <c r="AA4475" s="1011" t="s">
        <v>1618</v>
      </c>
      <c r="AB4475" s="1011" t="s">
        <v>140</v>
      </c>
    </row>
    <row r="4476" spans="1:28" x14ac:dyDescent="0.25">
      <c r="A4476" s="1011">
        <v>34261214</v>
      </c>
      <c r="B4476" s="1011" t="s">
        <v>2303</v>
      </c>
      <c r="C4476" s="1011" t="s">
        <v>1326</v>
      </c>
      <c r="D4476" s="1011" t="s">
        <v>1</v>
      </c>
      <c r="E4476" s="1011" t="s">
        <v>135</v>
      </c>
      <c r="F4476" s="1011" t="s">
        <v>20</v>
      </c>
      <c r="G4476" s="1011" t="s">
        <v>20</v>
      </c>
      <c r="H4476" s="1011" t="s">
        <v>101</v>
      </c>
      <c r="I4476" s="1011" t="s">
        <v>2304</v>
      </c>
      <c r="J4476" s="1011" t="s">
        <v>1510</v>
      </c>
      <c r="K4476" s="1011" t="s">
        <v>1329</v>
      </c>
      <c r="L4476" s="1011" t="s">
        <v>47</v>
      </c>
      <c r="M4476" s="1011" t="s">
        <v>198</v>
      </c>
      <c r="N4476" s="1011">
        <v>139</v>
      </c>
      <c r="O4476" s="1011">
        <v>125</v>
      </c>
      <c r="P4476" s="1011">
        <v>5640.25</v>
      </c>
      <c r="Q4476" s="1011">
        <v>3675</v>
      </c>
      <c r="R4476" s="1011">
        <v>375.67</v>
      </c>
      <c r="S4476" s="1011">
        <v>787.96930488999999</v>
      </c>
      <c r="T4476" s="1011">
        <v>0</v>
      </c>
      <c r="U4476" s="1011">
        <v>0</v>
      </c>
      <c r="V4476" s="1011">
        <v>375.67</v>
      </c>
      <c r="W4476" s="1011" t="s">
        <v>1511</v>
      </c>
      <c r="X4476" s="1011" t="s">
        <v>1331</v>
      </c>
      <c r="Y4476" s="1011" t="s">
        <v>2305</v>
      </c>
      <c r="AA4476" s="1011" t="s">
        <v>2306</v>
      </c>
      <c r="AB4476" s="1011" t="s">
        <v>140</v>
      </c>
    </row>
    <row r="4477" spans="1:28" x14ac:dyDescent="0.25">
      <c r="A4477" s="1011">
        <v>63756076</v>
      </c>
      <c r="B4477" s="1011" t="s">
        <v>1872</v>
      </c>
      <c r="C4477" s="1011" t="s">
        <v>1326</v>
      </c>
      <c r="D4477" s="1011" t="s">
        <v>1</v>
      </c>
      <c r="E4477" s="1011" t="s">
        <v>135</v>
      </c>
      <c r="F4477" s="1011" t="s">
        <v>6</v>
      </c>
      <c r="G4477" s="1011" t="s">
        <v>6</v>
      </c>
      <c r="H4477" s="1011" t="s">
        <v>529</v>
      </c>
      <c r="I4477" s="1011" t="s">
        <v>1873</v>
      </c>
      <c r="J4477" s="1011" t="s">
        <v>1874</v>
      </c>
      <c r="K4477" s="1011" t="s">
        <v>1329</v>
      </c>
      <c r="L4477" s="1011" t="s">
        <v>47</v>
      </c>
      <c r="M4477" s="1011" t="s">
        <v>198</v>
      </c>
      <c r="N4477" s="1011">
        <v>53</v>
      </c>
      <c r="O4477" s="1011">
        <v>46</v>
      </c>
      <c r="P4477" s="1011">
        <v>1317.53</v>
      </c>
      <c r="Q4477" s="1011">
        <v>6209.35</v>
      </c>
      <c r="R4477" s="1011">
        <v>600.24211538999998</v>
      </c>
      <c r="S4477" s="1011">
        <v>182.61160000000001</v>
      </c>
      <c r="T4477" s="1011">
        <v>1.1321153900000001</v>
      </c>
      <c r="U4477" s="1011">
        <v>0</v>
      </c>
      <c r="V4477" s="1011">
        <v>599.11</v>
      </c>
      <c r="W4477" s="1011" t="s">
        <v>1875</v>
      </c>
      <c r="X4477" s="1011" t="s">
        <v>1331</v>
      </c>
      <c r="Y4477" s="1011" t="s">
        <v>1876</v>
      </c>
      <c r="AA4477" s="1011" t="s">
        <v>1877</v>
      </c>
      <c r="AB4477" s="1011" t="s">
        <v>140</v>
      </c>
    </row>
    <row r="4478" spans="1:28" x14ac:dyDescent="0.25">
      <c r="A4478" s="1011">
        <v>23840531</v>
      </c>
      <c r="B4478" s="1011" t="s">
        <v>2488</v>
      </c>
      <c r="C4478" s="1011" t="s">
        <v>1326</v>
      </c>
      <c r="D4478" s="1011" t="s">
        <v>1</v>
      </c>
      <c r="E4478" s="1011" t="s">
        <v>135</v>
      </c>
      <c r="F4478" s="1011" t="s">
        <v>0</v>
      </c>
      <c r="G4478" s="1011" t="s">
        <v>0</v>
      </c>
      <c r="H4478" s="1011" t="s">
        <v>91</v>
      </c>
      <c r="I4478" s="1011" t="s">
        <v>2489</v>
      </c>
      <c r="J4478" s="1011" t="s">
        <v>2490</v>
      </c>
      <c r="K4478" s="1011" t="s">
        <v>1329</v>
      </c>
      <c r="L4478" s="1011" t="s">
        <v>47</v>
      </c>
      <c r="M4478" s="1011" t="s">
        <v>198</v>
      </c>
      <c r="N4478" s="1011">
        <v>195</v>
      </c>
      <c r="O4478" s="1011">
        <v>14</v>
      </c>
      <c r="P4478" s="1011">
        <v>7486.37</v>
      </c>
      <c r="Q4478" s="1011">
        <v>24592.31</v>
      </c>
      <c r="R4478" s="1011">
        <v>3739.04</v>
      </c>
      <c r="S4478" s="1011">
        <v>712.50089749999995</v>
      </c>
      <c r="T4478" s="1011">
        <v>0</v>
      </c>
      <c r="U4478" s="1011">
        <v>0</v>
      </c>
      <c r="V4478" s="1011">
        <v>3739.04</v>
      </c>
      <c r="W4478" s="1011" t="s">
        <v>2491</v>
      </c>
      <c r="X4478" s="1011" t="s">
        <v>1331</v>
      </c>
      <c r="Y4478" s="1011" t="s">
        <v>2492</v>
      </c>
      <c r="AA4478" s="1011" t="s">
        <v>2493</v>
      </c>
      <c r="AB4478" s="1011" t="s">
        <v>140</v>
      </c>
    </row>
    <row r="4479" spans="1:28" x14ac:dyDescent="0.25">
      <c r="A4479" s="1011">
        <v>63955280</v>
      </c>
      <c r="B4479" s="1011" t="s">
        <v>2000</v>
      </c>
      <c r="C4479" s="1011" t="s">
        <v>1326</v>
      </c>
      <c r="D4479" s="1011" t="s">
        <v>1</v>
      </c>
      <c r="E4479" s="1011" t="s">
        <v>135</v>
      </c>
      <c r="F4479" s="1011" t="s">
        <v>20</v>
      </c>
      <c r="G4479" s="1011" t="s">
        <v>20</v>
      </c>
      <c r="H4479" s="1011" t="s">
        <v>100</v>
      </c>
      <c r="I4479" s="1011" t="s">
        <v>2001</v>
      </c>
      <c r="J4479" s="1011" t="s">
        <v>1985</v>
      </c>
      <c r="K4479" s="1011" t="s">
        <v>1329</v>
      </c>
      <c r="L4479" s="1011" t="s">
        <v>47</v>
      </c>
      <c r="M4479" s="1011" t="s">
        <v>198</v>
      </c>
      <c r="N4479" s="1011">
        <v>29</v>
      </c>
      <c r="O4479" s="1011">
        <v>7</v>
      </c>
      <c r="P4479" s="1011">
        <v>373.73</v>
      </c>
      <c r="Q4479" s="1011">
        <v>1921.89</v>
      </c>
      <c r="R4479" s="1011">
        <v>610.53</v>
      </c>
      <c r="S4479" s="1011">
        <v>65.2575109</v>
      </c>
      <c r="T4479" s="1011">
        <v>0</v>
      </c>
      <c r="U4479" s="1011">
        <v>0</v>
      </c>
      <c r="V4479" s="1011">
        <v>610.53</v>
      </c>
      <c r="W4479" s="1011" t="s">
        <v>10</v>
      </c>
      <c r="X4479" s="1011" t="s">
        <v>1331</v>
      </c>
      <c r="Y4479" s="1011" t="s">
        <v>2002</v>
      </c>
      <c r="AA4479" s="1011" t="s">
        <v>2003</v>
      </c>
      <c r="AB4479" s="1011" t="s">
        <v>140</v>
      </c>
    </row>
    <row r="4480" spans="1:28" x14ac:dyDescent="0.25">
      <c r="A4480" s="1011">
        <v>23936792</v>
      </c>
      <c r="B4480" s="1011" t="s">
        <v>2004</v>
      </c>
      <c r="C4480" s="1011" t="s">
        <v>417</v>
      </c>
      <c r="D4480" s="1011" t="s">
        <v>113</v>
      </c>
      <c r="E4480" s="1011" t="s">
        <v>135</v>
      </c>
      <c r="F4480" s="1011" t="s">
        <v>267</v>
      </c>
      <c r="G4480" s="1011" t="s">
        <v>1687</v>
      </c>
      <c r="H4480" s="1011" t="s">
        <v>95</v>
      </c>
      <c r="I4480" s="1011" t="s">
        <v>1656</v>
      </c>
      <c r="J4480" s="1011" t="s">
        <v>1657</v>
      </c>
      <c r="K4480" s="1011" t="s">
        <v>1329</v>
      </c>
      <c r="L4480" s="1011" t="s">
        <v>47</v>
      </c>
      <c r="M4480" s="1011" t="s">
        <v>198</v>
      </c>
      <c r="N4480" s="1011">
        <v>314.8066</v>
      </c>
      <c r="O4480" s="1011">
        <v>184.80670000000001</v>
      </c>
      <c r="P4480" s="1011">
        <v>2432.1799999999998</v>
      </c>
      <c r="Q4480" s="1011">
        <v>10249.19</v>
      </c>
      <c r="R4480" s="1011">
        <v>885.87733564999996</v>
      </c>
      <c r="S4480" s="1011">
        <v>2997.9331941599999</v>
      </c>
      <c r="T4480" s="1011">
        <v>159.65733564999999</v>
      </c>
      <c r="U4480" s="1011">
        <v>400.25</v>
      </c>
      <c r="V4480" s="1011">
        <v>1286.04</v>
      </c>
      <c r="W4480" s="1011" t="s">
        <v>1658</v>
      </c>
      <c r="X4480" s="1011" t="s">
        <v>1331</v>
      </c>
      <c r="Y4480" s="1011" t="s">
        <v>2005</v>
      </c>
      <c r="AA4480" s="1011" t="s">
        <v>2006</v>
      </c>
      <c r="AB4480" s="1011" t="s">
        <v>140</v>
      </c>
    </row>
    <row r="4481" spans="1:28" x14ac:dyDescent="0.25">
      <c r="A4481" s="1011">
        <v>94174273</v>
      </c>
      <c r="B4481" s="1011" t="s">
        <v>2310</v>
      </c>
      <c r="C4481" s="1011" t="s">
        <v>417</v>
      </c>
      <c r="D4481" s="1011" t="s">
        <v>113</v>
      </c>
      <c r="E4481" s="1011" t="s">
        <v>135</v>
      </c>
      <c r="F4481" s="1011" t="s">
        <v>267</v>
      </c>
      <c r="G4481" s="1011" t="s">
        <v>1687</v>
      </c>
      <c r="H4481" s="1011" t="s">
        <v>89</v>
      </c>
      <c r="I4481" s="1011" t="s">
        <v>2311</v>
      </c>
      <c r="J4481" s="1011" t="s">
        <v>1354</v>
      </c>
      <c r="K4481" s="1011" t="s">
        <v>1329</v>
      </c>
      <c r="L4481" s="1011" t="s">
        <v>47</v>
      </c>
      <c r="M4481" s="1011" t="s">
        <v>198</v>
      </c>
      <c r="N4481" s="1011">
        <v>47</v>
      </c>
      <c r="O4481" s="1011">
        <v>32</v>
      </c>
      <c r="P4481" s="1011">
        <v>498</v>
      </c>
      <c r="Q4481" s="1011">
        <v>1957.82</v>
      </c>
      <c r="R4481" s="1011">
        <v>557.47008205999998</v>
      </c>
      <c r="S4481" s="1011">
        <v>215.71662028</v>
      </c>
      <c r="T4481" s="1011">
        <v>1.008206E-2</v>
      </c>
      <c r="U4481" s="1011">
        <v>0</v>
      </c>
      <c r="V4481" s="1011">
        <v>557.46</v>
      </c>
      <c r="W4481" s="1011" t="s">
        <v>1355</v>
      </c>
      <c r="X4481" s="1011" t="s">
        <v>1331</v>
      </c>
      <c r="Y4481" s="1011" t="s">
        <v>2312</v>
      </c>
      <c r="AA4481" s="1011" t="s">
        <v>2313</v>
      </c>
      <c r="AB4481" s="1011" t="s">
        <v>140</v>
      </c>
    </row>
    <row r="4482" spans="1:28" x14ac:dyDescent="0.25">
      <c r="A4482" s="1011">
        <v>74181983</v>
      </c>
      <c r="B4482" s="1011" t="s">
        <v>1369</v>
      </c>
      <c r="C4482" s="1011" t="s">
        <v>1326</v>
      </c>
      <c r="D4482" s="1011" t="s">
        <v>1</v>
      </c>
      <c r="E4482" s="1011" t="s">
        <v>135</v>
      </c>
      <c r="F4482" s="1011" t="s">
        <v>6</v>
      </c>
      <c r="G4482" s="1011" t="s">
        <v>6</v>
      </c>
      <c r="H4482" s="1011" t="s">
        <v>102</v>
      </c>
      <c r="I4482" s="1011" t="s">
        <v>1370</v>
      </c>
      <c r="J4482" s="1011" t="s">
        <v>1371</v>
      </c>
      <c r="K4482" s="1011" t="s">
        <v>1329</v>
      </c>
      <c r="L4482" s="1011" t="s">
        <v>47</v>
      </c>
      <c r="M4482" s="1011" t="s">
        <v>198</v>
      </c>
      <c r="N4482" s="1011">
        <v>16</v>
      </c>
      <c r="O4482" s="1011">
        <v>16</v>
      </c>
      <c r="P4482" s="1011">
        <v>463.38</v>
      </c>
      <c r="Q4482" s="1011">
        <v>647.95000000000005</v>
      </c>
      <c r="R4482" s="1011">
        <v>75.099999999999994</v>
      </c>
      <c r="S4482" s="1011">
        <v>142.05543936999999</v>
      </c>
      <c r="T4482" s="1011">
        <v>0</v>
      </c>
      <c r="U4482" s="1011">
        <v>0</v>
      </c>
      <c r="V4482" s="1011">
        <v>75.099999999999994</v>
      </c>
      <c r="W4482" s="1011" t="s">
        <v>1372</v>
      </c>
      <c r="X4482" s="1011" t="s">
        <v>1331</v>
      </c>
      <c r="Y4482" s="1011" t="s">
        <v>1373</v>
      </c>
      <c r="AA4482" s="1011" t="s">
        <v>1374</v>
      </c>
      <c r="AB4482" s="1011" t="s">
        <v>140</v>
      </c>
    </row>
    <row r="4483" spans="1:28" x14ac:dyDescent="0.25">
      <c r="A4483" s="1011">
        <v>44180420</v>
      </c>
      <c r="B4483" s="1011" t="s">
        <v>1600</v>
      </c>
      <c r="C4483" s="1011" t="s">
        <v>1326</v>
      </c>
      <c r="D4483" s="1011" t="s">
        <v>1</v>
      </c>
      <c r="E4483" s="1011" t="s">
        <v>135</v>
      </c>
      <c r="F4483" s="1011" t="s">
        <v>11</v>
      </c>
      <c r="G4483" s="1011" t="s">
        <v>11</v>
      </c>
      <c r="H4483" s="1011" t="s">
        <v>96</v>
      </c>
      <c r="I4483" s="1011" t="s">
        <v>1601</v>
      </c>
      <c r="J4483" s="1011" t="s">
        <v>1602</v>
      </c>
      <c r="K4483" s="1011" t="s">
        <v>1329</v>
      </c>
      <c r="L4483" s="1011" t="s">
        <v>47</v>
      </c>
      <c r="M4483" s="1011" t="s">
        <v>198</v>
      </c>
      <c r="N4483" s="1011">
        <v>19.166699999999999</v>
      </c>
      <c r="O4483" s="1011">
        <v>19.166699999999999</v>
      </c>
      <c r="P4483" s="1011">
        <v>113.61</v>
      </c>
      <c r="Q4483" s="1011">
        <v>414.34</v>
      </c>
      <c r="R4483" s="1011">
        <v>149.79</v>
      </c>
      <c r="S4483" s="1011">
        <v>71.594939839999995</v>
      </c>
      <c r="T4483" s="1011">
        <v>0</v>
      </c>
      <c r="U4483" s="1011">
        <v>0</v>
      </c>
      <c r="V4483" s="1011">
        <v>149.79</v>
      </c>
      <c r="W4483" s="1011" t="s">
        <v>1603</v>
      </c>
      <c r="X4483" s="1011" t="s">
        <v>1331</v>
      </c>
      <c r="Y4483" s="1011" t="s">
        <v>1604</v>
      </c>
      <c r="AA4483" s="1011" t="s">
        <v>1605</v>
      </c>
      <c r="AB4483" s="1011" t="s">
        <v>140</v>
      </c>
    </row>
    <row r="4484" spans="1:28" x14ac:dyDescent="0.25">
      <c r="A4484" s="1011">
        <v>34092536</v>
      </c>
      <c r="B4484" s="1011" t="s">
        <v>2194</v>
      </c>
      <c r="C4484" s="1011" t="s">
        <v>1326</v>
      </c>
      <c r="D4484" s="1011" t="s">
        <v>1</v>
      </c>
      <c r="E4484" s="1011" t="s">
        <v>135</v>
      </c>
      <c r="F4484" s="1011" t="s">
        <v>0</v>
      </c>
      <c r="G4484" s="1011" t="s">
        <v>0</v>
      </c>
      <c r="H4484" s="1011" t="s">
        <v>1394</v>
      </c>
      <c r="I4484" s="1011" t="s">
        <v>2195</v>
      </c>
      <c r="J4484" s="1011" t="s">
        <v>1354</v>
      </c>
      <c r="K4484" s="1011" t="s">
        <v>1329</v>
      </c>
      <c r="L4484" s="1011" t="s">
        <v>47</v>
      </c>
      <c r="M4484" s="1011" t="s">
        <v>198</v>
      </c>
      <c r="N4484" s="1011">
        <v>0</v>
      </c>
      <c r="O4484" s="1011">
        <v>0</v>
      </c>
      <c r="P4484" s="1011">
        <v>0</v>
      </c>
      <c r="Q4484" s="1011">
        <v>0</v>
      </c>
      <c r="R4484" s="1011">
        <v>0</v>
      </c>
      <c r="S4484" s="1011">
        <v>0</v>
      </c>
      <c r="T4484" s="1011">
        <v>0</v>
      </c>
      <c r="U4484" s="1011">
        <v>0</v>
      </c>
      <c r="V4484" s="1011">
        <v>0</v>
      </c>
      <c r="W4484" s="1011" t="s">
        <v>1355</v>
      </c>
      <c r="X4484" s="1011" t="s">
        <v>1331</v>
      </c>
      <c r="Y4484" s="1011" t="s">
        <v>2196</v>
      </c>
      <c r="Z4484" s="1011" t="s">
        <v>2197</v>
      </c>
      <c r="AA4484" s="1011" t="s">
        <v>2198</v>
      </c>
      <c r="AB4484" s="1011" t="s">
        <v>140</v>
      </c>
    </row>
    <row r="4485" spans="1:28" x14ac:dyDescent="0.25">
      <c r="A4485" s="1011">
        <v>4165502</v>
      </c>
      <c r="B4485" s="1011" t="s">
        <v>2369</v>
      </c>
      <c r="C4485" s="1011" t="s">
        <v>1326</v>
      </c>
      <c r="D4485" s="1011" t="s">
        <v>1</v>
      </c>
      <c r="E4485" s="1011" t="s">
        <v>135</v>
      </c>
      <c r="F4485" s="1011" t="s">
        <v>4</v>
      </c>
      <c r="G4485" s="1011" t="s">
        <v>4</v>
      </c>
      <c r="H4485" s="1011" t="s">
        <v>1394</v>
      </c>
      <c r="I4485" s="1011" t="s">
        <v>2370</v>
      </c>
      <c r="J4485" s="1011" t="s">
        <v>1499</v>
      </c>
      <c r="K4485" s="1011" t="s">
        <v>1329</v>
      </c>
      <c r="L4485" s="1011" t="s">
        <v>47</v>
      </c>
      <c r="M4485" s="1011" t="s">
        <v>198</v>
      </c>
      <c r="N4485" s="1011">
        <v>0</v>
      </c>
      <c r="O4485" s="1011">
        <v>0</v>
      </c>
      <c r="P4485" s="1011">
        <v>0</v>
      </c>
      <c r="Q4485" s="1011">
        <v>0</v>
      </c>
      <c r="R4485" s="1011">
        <v>0</v>
      </c>
      <c r="S4485" s="1011">
        <v>0</v>
      </c>
      <c r="T4485" s="1011">
        <v>0</v>
      </c>
      <c r="U4485" s="1011">
        <v>0</v>
      </c>
      <c r="V4485" s="1011">
        <v>0</v>
      </c>
      <c r="W4485" s="1011" t="s">
        <v>1361</v>
      </c>
      <c r="X4485" s="1011" t="s">
        <v>1331</v>
      </c>
      <c r="Y4485" s="1011" t="s">
        <v>2371</v>
      </c>
      <c r="AA4485" s="1011" t="s">
        <v>2372</v>
      </c>
      <c r="AB4485" s="1011" t="s">
        <v>140</v>
      </c>
    </row>
    <row r="4486" spans="1:28" x14ac:dyDescent="0.25">
      <c r="A4486" s="1011">
        <v>24007189</v>
      </c>
      <c r="B4486" s="1011" t="s">
        <v>2300</v>
      </c>
      <c r="C4486" s="1011" t="s">
        <v>1326</v>
      </c>
      <c r="D4486" s="1011" t="s">
        <v>1</v>
      </c>
      <c r="E4486" s="1011" t="s">
        <v>135</v>
      </c>
      <c r="F4486" s="1011" t="s">
        <v>9</v>
      </c>
      <c r="G4486" s="1011" t="s">
        <v>9</v>
      </c>
      <c r="H4486" s="1011" t="s">
        <v>93</v>
      </c>
      <c r="I4486" s="1011" t="s">
        <v>1656</v>
      </c>
      <c r="J4486" s="1011" t="s">
        <v>1657</v>
      </c>
      <c r="K4486" s="1011" t="s">
        <v>1329</v>
      </c>
      <c r="L4486" s="1011" t="s">
        <v>47</v>
      </c>
      <c r="M4486" s="1011" t="s">
        <v>198</v>
      </c>
      <c r="N4486" s="1011">
        <v>237</v>
      </c>
      <c r="O4486" s="1011">
        <v>66</v>
      </c>
      <c r="P4486" s="1011">
        <v>2438.67</v>
      </c>
      <c r="Q4486" s="1011">
        <v>5643.93</v>
      </c>
      <c r="R4486" s="1011">
        <v>812.8</v>
      </c>
      <c r="S4486" s="1011">
        <v>1316.73794976</v>
      </c>
      <c r="T4486" s="1011">
        <v>0</v>
      </c>
      <c r="U4486" s="1011">
        <v>0</v>
      </c>
      <c r="V4486" s="1011">
        <v>812.8</v>
      </c>
      <c r="W4486" s="1011" t="s">
        <v>1658</v>
      </c>
      <c r="X4486" s="1011" t="s">
        <v>1331</v>
      </c>
      <c r="Y4486" s="1011" t="s">
        <v>2301</v>
      </c>
      <c r="AA4486" s="1011" t="s">
        <v>2302</v>
      </c>
      <c r="AB4486" s="1011" t="s">
        <v>140</v>
      </c>
    </row>
    <row r="4487" spans="1:28" x14ac:dyDescent="0.25">
      <c r="A4487" s="1011">
        <v>4180501</v>
      </c>
      <c r="B4487" s="1011" t="s">
        <v>1697</v>
      </c>
      <c r="C4487" s="1011" t="s">
        <v>1326</v>
      </c>
      <c r="D4487" s="1011" t="s">
        <v>1</v>
      </c>
      <c r="E4487" s="1011" t="s">
        <v>135</v>
      </c>
      <c r="F4487" s="1011" t="s">
        <v>14</v>
      </c>
      <c r="G4487" s="1011" t="s">
        <v>14</v>
      </c>
      <c r="H4487" s="1011" t="s">
        <v>101</v>
      </c>
      <c r="I4487" s="1011" t="s">
        <v>1698</v>
      </c>
      <c r="J4487" s="1011" t="s">
        <v>1528</v>
      </c>
      <c r="K4487" s="1011" t="s">
        <v>1329</v>
      </c>
      <c r="L4487" s="1011" t="s">
        <v>47</v>
      </c>
      <c r="M4487" s="1011" t="s">
        <v>198</v>
      </c>
      <c r="N4487" s="1011">
        <v>4</v>
      </c>
      <c r="O4487" s="1011">
        <v>0</v>
      </c>
      <c r="P4487" s="1011">
        <v>40</v>
      </c>
      <c r="Q4487" s="1011">
        <v>126.27</v>
      </c>
      <c r="R4487" s="1011">
        <v>28.29</v>
      </c>
      <c r="S4487" s="1011">
        <v>15.9910675</v>
      </c>
      <c r="T4487" s="1011">
        <v>0</v>
      </c>
      <c r="U4487" s="1011">
        <v>0</v>
      </c>
      <c r="V4487" s="1011">
        <v>28.29</v>
      </c>
      <c r="W4487" s="1011" t="s">
        <v>1529</v>
      </c>
      <c r="X4487" s="1011" t="s">
        <v>1331</v>
      </c>
      <c r="Y4487" s="1011" t="s">
        <v>1699</v>
      </c>
      <c r="AA4487" s="1011" t="s">
        <v>1700</v>
      </c>
      <c r="AB4487" s="1011" t="s">
        <v>140</v>
      </c>
    </row>
    <row r="4488" spans="1:28" x14ac:dyDescent="0.25">
      <c r="A4488" s="1011">
        <v>14089023</v>
      </c>
      <c r="B4488" s="1011" t="s">
        <v>2534</v>
      </c>
      <c r="C4488" s="1011" t="s">
        <v>1326</v>
      </c>
      <c r="D4488" s="1011" t="s">
        <v>1</v>
      </c>
      <c r="E4488" s="1011" t="s">
        <v>135</v>
      </c>
      <c r="F4488" s="1011" t="s">
        <v>36</v>
      </c>
      <c r="G4488" s="1011" t="s">
        <v>36</v>
      </c>
      <c r="H4488" s="1011" t="s">
        <v>102</v>
      </c>
      <c r="I4488" s="1011" t="s">
        <v>2535</v>
      </c>
      <c r="J4488" s="1011" t="s">
        <v>1396</v>
      </c>
      <c r="K4488" s="1011" t="s">
        <v>1329</v>
      </c>
      <c r="L4488" s="1011" t="s">
        <v>47</v>
      </c>
      <c r="M4488" s="1011" t="s">
        <v>198</v>
      </c>
      <c r="N4488" s="1011">
        <v>50</v>
      </c>
      <c r="O4488" s="1011">
        <v>23</v>
      </c>
      <c r="P4488" s="1011">
        <v>1609.03</v>
      </c>
      <c r="Q4488" s="1011">
        <v>2988.53</v>
      </c>
      <c r="R4488" s="1011">
        <v>269.84955832000003</v>
      </c>
      <c r="S4488" s="1011">
        <v>218.59103536000001</v>
      </c>
      <c r="T4488" s="1011">
        <v>4.5995583199999999</v>
      </c>
      <c r="U4488" s="1011">
        <v>0</v>
      </c>
      <c r="V4488" s="1011">
        <v>265.25</v>
      </c>
      <c r="W4488" s="1011" t="s">
        <v>1397</v>
      </c>
      <c r="X4488" s="1011" t="s">
        <v>1331</v>
      </c>
      <c r="Y4488" s="1011" t="s">
        <v>2536</v>
      </c>
      <c r="AA4488" s="1011" t="s">
        <v>2537</v>
      </c>
      <c r="AB4488" s="1011" t="s">
        <v>140</v>
      </c>
    </row>
    <row r="4489" spans="1:28" x14ac:dyDescent="0.25">
      <c r="A4489" s="1011">
        <v>94164886</v>
      </c>
      <c r="B4489" s="1011" t="s">
        <v>2024</v>
      </c>
      <c r="C4489" s="1011" t="s">
        <v>1326</v>
      </c>
      <c r="D4489" s="1011" t="s">
        <v>1</v>
      </c>
      <c r="E4489" s="1011" t="s">
        <v>135</v>
      </c>
      <c r="F4489" s="1011" t="s">
        <v>34</v>
      </c>
      <c r="G4489" s="1011" t="s">
        <v>34</v>
      </c>
      <c r="H4489" s="1011" t="s">
        <v>96</v>
      </c>
      <c r="I4489" s="1011" t="s">
        <v>2025</v>
      </c>
      <c r="J4489" s="1011" t="s">
        <v>2026</v>
      </c>
      <c r="K4489" s="1011" t="s">
        <v>1329</v>
      </c>
      <c r="L4489" s="1011" t="s">
        <v>47</v>
      </c>
      <c r="M4489" s="1011" t="s">
        <v>198</v>
      </c>
      <c r="N4489" s="1011">
        <v>9</v>
      </c>
      <c r="O4489" s="1011">
        <v>9</v>
      </c>
      <c r="P4489" s="1011">
        <v>9</v>
      </c>
      <c r="Q4489" s="1011">
        <v>117.75</v>
      </c>
      <c r="R4489" s="1011">
        <v>34.83</v>
      </c>
      <c r="S4489" s="1011">
        <v>8.24</v>
      </c>
      <c r="T4489" s="1011">
        <v>0</v>
      </c>
      <c r="U4489" s="1011">
        <v>0</v>
      </c>
      <c r="V4489" s="1011">
        <v>34.83</v>
      </c>
      <c r="W4489" s="1011" t="s">
        <v>2027</v>
      </c>
      <c r="X4489" s="1011" t="s">
        <v>1331</v>
      </c>
      <c r="Y4489" s="1011" t="s">
        <v>2028</v>
      </c>
      <c r="AA4489" s="1011" t="s">
        <v>2029</v>
      </c>
      <c r="AB4489" s="1011" t="s">
        <v>140</v>
      </c>
    </row>
    <row r="4490" spans="1:28" x14ac:dyDescent="0.25">
      <c r="A4490" s="1011">
        <v>73755613</v>
      </c>
      <c r="B4490" s="1011" t="s">
        <v>2128</v>
      </c>
      <c r="C4490" s="1011" t="s">
        <v>1326</v>
      </c>
      <c r="D4490" s="1011" t="s">
        <v>1</v>
      </c>
      <c r="E4490" s="1011" t="s">
        <v>135</v>
      </c>
      <c r="F4490" s="1011" t="s">
        <v>35</v>
      </c>
      <c r="G4490" s="1011" t="s">
        <v>35</v>
      </c>
      <c r="H4490" s="1011" t="s">
        <v>88</v>
      </c>
      <c r="I4490" s="1011" t="s">
        <v>2129</v>
      </c>
      <c r="J4490" s="1011" t="s">
        <v>1499</v>
      </c>
      <c r="K4490" s="1011" t="s">
        <v>1329</v>
      </c>
      <c r="L4490" s="1011" t="s">
        <v>47</v>
      </c>
      <c r="M4490" s="1011" t="s">
        <v>198</v>
      </c>
      <c r="N4490" s="1011">
        <v>12</v>
      </c>
      <c r="O4490" s="1011">
        <v>12</v>
      </c>
      <c r="P4490" s="1011">
        <v>120</v>
      </c>
      <c r="Q4490" s="1011">
        <v>580.17999999999995</v>
      </c>
      <c r="R4490" s="1011">
        <v>3.9</v>
      </c>
      <c r="S4490" s="1011">
        <v>101</v>
      </c>
      <c r="T4490" s="1011">
        <v>0</v>
      </c>
      <c r="U4490" s="1011">
        <v>0</v>
      </c>
      <c r="V4490" s="1011">
        <v>3.9</v>
      </c>
      <c r="W4490" s="1011" t="s">
        <v>1361</v>
      </c>
      <c r="X4490" s="1011" t="s">
        <v>1331</v>
      </c>
      <c r="Y4490" s="1011" t="s">
        <v>2130</v>
      </c>
      <c r="AA4490" s="1011" t="s">
        <v>2131</v>
      </c>
      <c r="AB4490" s="1011" t="s">
        <v>140</v>
      </c>
    </row>
    <row r="4491" spans="1:28" x14ac:dyDescent="0.25">
      <c r="A4491" s="1011">
        <v>83758029</v>
      </c>
      <c r="B4491" s="1011" t="s">
        <v>2059</v>
      </c>
      <c r="C4491" s="1011" t="s">
        <v>1326</v>
      </c>
      <c r="D4491" s="1011" t="s">
        <v>1</v>
      </c>
      <c r="E4491" s="1011" t="s">
        <v>135</v>
      </c>
      <c r="F4491" s="1011" t="s">
        <v>14</v>
      </c>
      <c r="G4491" s="1011" t="s">
        <v>14</v>
      </c>
      <c r="H4491" s="1011" t="s">
        <v>102</v>
      </c>
      <c r="I4491" s="1011" t="s">
        <v>2060</v>
      </c>
      <c r="J4491" s="1011" t="s">
        <v>2061</v>
      </c>
      <c r="K4491" s="1011" t="s">
        <v>1329</v>
      </c>
      <c r="L4491" s="1011" t="s">
        <v>47</v>
      </c>
      <c r="M4491" s="1011" t="s">
        <v>198</v>
      </c>
      <c r="N4491" s="1011">
        <v>48</v>
      </c>
      <c r="O4491" s="1011">
        <v>1</v>
      </c>
      <c r="P4491" s="1011">
        <v>2297.4499999999998</v>
      </c>
      <c r="Q4491" s="1011">
        <v>3965.98</v>
      </c>
      <c r="R4491" s="1011">
        <v>81.190178079999995</v>
      </c>
      <c r="S4491" s="1011">
        <v>12.12455164</v>
      </c>
      <c r="T4491" s="1011">
        <v>33.24017808</v>
      </c>
      <c r="U4491" s="1011">
        <v>0</v>
      </c>
      <c r="V4491" s="1011">
        <v>47.95</v>
      </c>
      <c r="W4491" s="1011" t="s">
        <v>2062</v>
      </c>
      <c r="X4491" s="1011" t="s">
        <v>1331</v>
      </c>
      <c r="Y4491" s="1011" t="s">
        <v>2063</v>
      </c>
      <c r="AA4491" s="1011" t="s">
        <v>2064</v>
      </c>
      <c r="AB4491" s="1011" t="s">
        <v>140</v>
      </c>
    </row>
    <row r="4492" spans="1:28" x14ac:dyDescent="0.25">
      <c r="A4492" s="1011">
        <v>14268007</v>
      </c>
      <c r="B4492" s="1011" t="s">
        <v>1568</v>
      </c>
      <c r="C4492" s="1011" t="s">
        <v>1326</v>
      </c>
      <c r="D4492" s="1011" t="s">
        <v>1</v>
      </c>
      <c r="E4492" s="1011" t="s">
        <v>135</v>
      </c>
      <c r="F4492" s="1011" t="s">
        <v>20</v>
      </c>
      <c r="G4492" s="1011" t="s">
        <v>20</v>
      </c>
      <c r="H4492" s="1011" t="s">
        <v>100</v>
      </c>
      <c r="I4492" s="1011" t="s">
        <v>1569</v>
      </c>
      <c r="J4492" s="1011" t="s">
        <v>1416</v>
      </c>
      <c r="K4492" s="1011" t="s">
        <v>1329</v>
      </c>
      <c r="L4492" s="1011" t="s">
        <v>47</v>
      </c>
      <c r="M4492" s="1011" t="s">
        <v>198</v>
      </c>
      <c r="N4492" s="1011">
        <v>170</v>
      </c>
      <c r="O4492" s="1011">
        <v>154</v>
      </c>
      <c r="P4492" s="1011">
        <v>5100</v>
      </c>
      <c r="Q4492" s="1011">
        <v>12242.3</v>
      </c>
      <c r="R4492" s="1011">
        <v>367.38</v>
      </c>
      <c r="S4492" s="1011">
        <v>1319.7014664599999</v>
      </c>
      <c r="T4492" s="1011">
        <v>0</v>
      </c>
      <c r="U4492" s="1011">
        <v>0</v>
      </c>
      <c r="V4492" s="1011">
        <v>367.38</v>
      </c>
      <c r="W4492" s="1011" t="s">
        <v>1397</v>
      </c>
      <c r="X4492" s="1011" t="s">
        <v>1331</v>
      </c>
      <c r="Y4492" s="1011" t="s">
        <v>1570</v>
      </c>
      <c r="AA4492" s="1011" t="s">
        <v>1571</v>
      </c>
      <c r="AB4492" s="1011" t="s">
        <v>140</v>
      </c>
    </row>
    <row r="4493" spans="1:28" x14ac:dyDescent="0.25">
      <c r="A4493" s="1011">
        <v>3756756</v>
      </c>
      <c r="B4493" s="1011" t="s">
        <v>2514</v>
      </c>
      <c r="C4493" s="1011" t="s">
        <v>1326</v>
      </c>
      <c r="D4493" s="1011" t="s">
        <v>113</v>
      </c>
      <c r="E4493" s="1011" t="s">
        <v>135</v>
      </c>
      <c r="F4493" s="1011" t="s">
        <v>267</v>
      </c>
      <c r="G4493" s="1011" t="s">
        <v>1687</v>
      </c>
      <c r="H4493" s="1011" t="s">
        <v>92</v>
      </c>
      <c r="I4493" s="1011" t="s">
        <v>2515</v>
      </c>
      <c r="J4493" s="1011" t="s">
        <v>2516</v>
      </c>
      <c r="K4493" s="1011" t="s">
        <v>1329</v>
      </c>
      <c r="L4493" s="1011" t="s">
        <v>47</v>
      </c>
      <c r="M4493" s="1011" t="s">
        <v>198</v>
      </c>
      <c r="N4493" s="1011">
        <v>52</v>
      </c>
      <c r="O4493" s="1011">
        <v>51</v>
      </c>
      <c r="P4493" s="1011">
        <v>1791.38</v>
      </c>
      <c r="Q4493" s="1011">
        <v>2811.01</v>
      </c>
      <c r="R4493" s="1011">
        <v>719.5</v>
      </c>
      <c r="S4493" s="1011">
        <v>659.62554051999996</v>
      </c>
      <c r="T4493" s="1011">
        <v>0</v>
      </c>
      <c r="U4493" s="1011">
        <v>0</v>
      </c>
      <c r="V4493" s="1011">
        <v>719.5</v>
      </c>
      <c r="W4493" s="1011" t="s">
        <v>2517</v>
      </c>
      <c r="X4493" s="1011" t="s">
        <v>1331</v>
      </c>
      <c r="Y4493" s="1011" t="s">
        <v>2518</v>
      </c>
      <c r="AA4493" s="1011" t="s">
        <v>2519</v>
      </c>
      <c r="AB4493" s="1011" t="s">
        <v>140</v>
      </c>
    </row>
    <row r="4494" spans="1:28" x14ac:dyDescent="0.25">
      <c r="A4494" s="1011">
        <v>74068347</v>
      </c>
      <c r="B4494" s="1011" t="s">
        <v>1741</v>
      </c>
      <c r="C4494" s="1011" t="s">
        <v>1326</v>
      </c>
      <c r="D4494" s="1011" t="s">
        <v>1</v>
      </c>
      <c r="E4494" s="1011" t="s">
        <v>135</v>
      </c>
      <c r="F4494" s="1011" t="s">
        <v>14</v>
      </c>
      <c r="G4494" s="1011" t="s">
        <v>14</v>
      </c>
      <c r="H4494" s="1011" t="s">
        <v>96</v>
      </c>
      <c r="I4494" s="1011" t="s">
        <v>1742</v>
      </c>
      <c r="J4494" s="1011" t="s">
        <v>1565</v>
      </c>
      <c r="K4494" s="1011" t="s">
        <v>1329</v>
      </c>
      <c r="L4494" s="1011" t="s">
        <v>47</v>
      </c>
      <c r="M4494" s="1011" t="s">
        <v>198</v>
      </c>
      <c r="N4494" s="1011">
        <v>10.500299999999999</v>
      </c>
      <c r="O4494" s="1011">
        <v>10.500299999999999</v>
      </c>
      <c r="P4494" s="1011">
        <v>190.59</v>
      </c>
      <c r="Q4494" s="1011">
        <v>662.63</v>
      </c>
      <c r="R4494" s="1011">
        <v>55.57</v>
      </c>
      <c r="S4494" s="1011">
        <v>124.48708271</v>
      </c>
      <c r="T4494" s="1011">
        <v>0</v>
      </c>
      <c r="U4494" s="1011">
        <v>6.16</v>
      </c>
      <c r="V4494" s="1011">
        <v>61.73</v>
      </c>
      <c r="W4494" s="1011" t="s">
        <v>65</v>
      </c>
      <c r="X4494" s="1011" t="s">
        <v>1331</v>
      </c>
      <c r="Y4494" s="1011" t="s">
        <v>1743</v>
      </c>
      <c r="AA4494" s="1011" t="s">
        <v>1744</v>
      </c>
      <c r="AB4494" s="1011" t="s">
        <v>140</v>
      </c>
    </row>
    <row r="4495" spans="1:28" x14ac:dyDescent="0.25">
      <c r="A4495" s="1011">
        <v>4274296</v>
      </c>
      <c r="B4495" s="1011" t="s">
        <v>1557</v>
      </c>
      <c r="C4495" s="1011" t="s">
        <v>1326</v>
      </c>
      <c r="D4495" s="1011" t="s">
        <v>1</v>
      </c>
      <c r="E4495" s="1011" t="s">
        <v>135</v>
      </c>
      <c r="F4495" s="1011" t="s">
        <v>20</v>
      </c>
      <c r="G4495" s="1011" t="s">
        <v>20</v>
      </c>
      <c r="H4495" s="1011" t="s">
        <v>89</v>
      </c>
      <c r="I4495" s="1011" t="s">
        <v>1558</v>
      </c>
      <c r="J4495" s="1011" t="s">
        <v>1559</v>
      </c>
      <c r="K4495" s="1011" t="s">
        <v>1329</v>
      </c>
      <c r="L4495" s="1011" t="s">
        <v>47</v>
      </c>
      <c r="M4495" s="1011" t="s">
        <v>198</v>
      </c>
      <c r="N4495" s="1011">
        <v>20</v>
      </c>
      <c r="O4495" s="1011">
        <v>0</v>
      </c>
      <c r="P4495" s="1011">
        <v>400</v>
      </c>
      <c r="Q4495" s="1011">
        <v>1225.56</v>
      </c>
      <c r="R4495" s="1011">
        <v>108.33</v>
      </c>
      <c r="S4495" s="1011">
        <v>5.5621784400000003</v>
      </c>
      <c r="T4495" s="1011">
        <v>0</v>
      </c>
      <c r="U4495" s="1011">
        <v>0</v>
      </c>
      <c r="V4495" s="1011">
        <v>108.33</v>
      </c>
      <c r="W4495" s="1011" t="s">
        <v>1560</v>
      </c>
      <c r="X4495" s="1011" t="s">
        <v>1331</v>
      </c>
      <c r="Y4495" s="1011" t="s">
        <v>1561</v>
      </c>
      <c r="AA4495" s="1011" t="s">
        <v>1562</v>
      </c>
      <c r="AB4495" s="1011" t="s">
        <v>140</v>
      </c>
    </row>
    <row r="4496" spans="1:28" x14ac:dyDescent="0.25">
      <c r="A4496" s="1011">
        <v>4165502</v>
      </c>
      <c r="B4496" s="1011" t="s">
        <v>2369</v>
      </c>
      <c r="C4496" s="1011" t="s">
        <v>1326</v>
      </c>
      <c r="D4496" s="1011" t="s">
        <v>1</v>
      </c>
      <c r="E4496" s="1011" t="s">
        <v>135</v>
      </c>
      <c r="F4496" s="1011" t="s">
        <v>4</v>
      </c>
      <c r="G4496" s="1011" t="s">
        <v>4</v>
      </c>
      <c r="H4496" s="1011" t="s">
        <v>100</v>
      </c>
      <c r="I4496" s="1011" t="s">
        <v>2370</v>
      </c>
      <c r="J4496" s="1011" t="s">
        <v>1499</v>
      </c>
      <c r="K4496" s="1011" t="s">
        <v>1329</v>
      </c>
      <c r="L4496" s="1011" t="s">
        <v>47</v>
      </c>
      <c r="M4496" s="1011" t="s">
        <v>198</v>
      </c>
      <c r="N4496" s="1011">
        <v>0</v>
      </c>
      <c r="O4496" s="1011">
        <v>0</v>
      </c>
      <c r="P4496" s="1011">
        <v>0</v>
      </c>
      <c r="Q4496" s="1011">
        <v>0</v>
      </c>
      <c r="R4496" s="1011">
        <v>0</v>
      </c>
      <c r="S4496" s="1011">
        <v>0</v>
      </c>
      <c r="T4496" s="1011">
        <v>0</v>
      </c>
      <c r="U4496" s="1011">
        <v>0</v>
      </c>
      <c r="V4496" s="1011">
        <v>0</v>
      </c>
      <c r="W4496" s="1011" t="s">
        <v>1361</v>
      </c>
      <c r="X4496" s="1011" t="s">
        <v>1331</v>
      </c>
      <c r="Y4496" s="1011" t="s">
        <v>2371</v>
      </c>
      <c r="AA4496" s="1011" t="s">
        <v>2372</v>
      </c>
      <c r="AB4496" s="1011" t="s">
        <v>140</v>
      </c>
    </row>
    <row r="4497" spans="1:28" x14ac:dyDescent="0.25">
      <c r="A4497" s="1011">
        <v>34148098</v>
      </c>
      <c r="B4497" s="1011" t="s">
        <v>1393</v>
      </c>
      <c r="C4497" s="1011" t="s">
        <v>1326</v>
      </c>
      <c r="D4497" s="1011" t="s">
        <v>113</v>
      </c>
      <c r="E4497" s="1011" t="s">
        <v>135</v>
      </c>
      <c r="F4497" s="1011" t="s">
        <v>6</v>
      </c>
      <c r="G4497" s="1011" t="s">
        <v>6</v>
      </c>
      <c r="H4497" s="1011" t="s">
        <v>92</v>
      </c>
      <c r="I4497" s="1011" t="s">
        <v>1395</v>
      </c>
      <c r="J4497" s="1011" t="s">
        <v>1396</v>
      </c>
      <c r="K4497" s="1011" t="s">
        <v>1329</v>
      </c>
      <c r="L4497" s="1011" t="s">
        <v>47</v>
      </c>
      <c r="M4497" s="1011" t="s">
        <v>198</v>
      </c>
      <c r="N4497" s="1011">
        <v>67.75</v>
      </c>
      <c r="O4497" s="1011">
        <v>62.75</v>
      </c>
      <c r="P4497" s="1011">
        <v>2179</v>
      </c>
      <c r="Q4497" s="1011">
        <v>1747.1</v>
      </c>
      <c r="R4497" s="1011">
        <v>162.72</v>
      </c>
      <c r="S4497" s="1011">
        <v>239.77947757999999</v>
      </c>
      <c r="T4497" s="1011">
        <v>0</v>
      </c>
      <c r="U4497" s="1011">
        <v>0</v>
      </c>
      <c r="V4497" s="1011">
        <v>162.72</v>
      </c>
      <c r="W4497" s="1011" t="s">
        <v>1397</v>
      </c>
      <c r="X4497" s="1011" t="s">
        <v>1331</v>
      </c>
      <c r="Y4497" s="1011" t="s">
        <v>1398</v>
      </c>
      <c r="AA4497" s="1011" t="s">
        <v>1399</v>
      </c>
      <c r="AB4497" s="1011" t="s">
        <v>140</v>
      </c>
    </row>
    <row r="4498" spans="1:28" x14ac:dyDescent="0.25">
      <c r="A4498" s="1011">
        <v>4089686</v>
      </c>
      <c r="B4498" s="1011" t="s">
        <v>1589</v>
      </c>
      <c r="C4498" s="1011" t="s">
        <v>1326</v>
      </c>
      <c r="D4498" s="1011" t="s">
        <v>1</v>
      </c>
      <c r="E4498" s="1011" t="s">
        <v>135</v>
      </c>
      <c r="F4498" s="1011" t="s">
        <v>14</v>
      </c>
      <c r="G4498" s="1011" t="s">
        <v>14</v>
      </c>
      <c r="H4498" s="1011" t="s">
        <v>90</v>
      </c>
      <c r="I4498" s="1011" t="s">
        <v>1590</v>
      </c>
      <c r="J4498" s="1011" t="s">
        <v>1591</v>
      </c>
      <c r="K4498" s="1011" t="s">
        <v>1329</v>
      </c>
      <c r="L4498" s="1011" t="s">
        <v>47</v>
      </c>
      <c r="M4498" s="1011" t="s">
        <v>198</v>
      </c>
      <c r="N4498" s="1011">
        <v>31</v>
      </c>
      <c r="O4498" s="1011">
        <v>18</v>
      </c>
      <c r="P4498" s="1011">
        <v>953.25</v>
      </c>
      <c r="Q4498" s="1011">
        <v>1478.06</v>
      </c>
      <c r="R4498" s="1011">
        <v>-79.319999999999993</v>
      </c>
      <c r="S4498" s="1011">
        <v>72</v>
      </c>
      <c r="T4498" s="1011">
        <v>0</v>
      </c>
      <c r="U4498" s="1011">
        <v>0</v>
      </c>
      <c r="V4498" s="1011">
        <v>-322.32</v>
      </c>
      <c r="W4498" s="1011" t="s">
        <v>1361</v>
      </c>
      <c r="X4498" s="1011" t="s">
        <v>1331</v>
      </c>
      <c r="Y4498" s="1011" t="s">
        <v>1592</v>
      </c>
      <c r="AA4498" s="1011" t="s">
        <v>1593</v>
      </c>
      <c r="AB4498" s="1011" t="s">
        <v>140</v>
      </c>
    </row>
    <row r="4499" spans="1:28" x14ac:dyDescent="0.25">
      <c r="A4499" s="1011">
        <v>23756737</v>
      </c>
      <c r="B4499" s="1011" t="s">
        <v>2168</v>
      </c>
      <c r="C4499" s="1011" t="s">
        <v>1326</v>
      </c>
      <c r="D4499" s="1011" t="s">
        <v>1</v>
      </c>
      <c r="E4499" s="1011" t="s">
        <v>135</v>
      </c>
      <c r="F4499" s="1011" t="s">
        <v>4</v>
      </c>
      <c r="G4499" s="1011" t="s">
        <v>4</v>
      </c>
      <c r="H4499" s="1011" t="s">
        <v>529</v>
      </c>
      <c r="I4499" s="1011" t="s">
        <v>1656</v>
      </c>
      <c r="J4499" s="1011" t="s">
        <v>1657</v>
      </c>
      <c r="K4499" s="1011" t="s">
        <v>1329</v>
      </c>
      <c r="L4499" s="1011" t="s">
        <v>47</v>
      </c>
      <c r="M4499" s="1011" t="s">
        <v>198</v>
      </c>
      <c r="N4499" s="1011">
        <v>3</v>
      </c>
      <c r="O4499" s="1011">
        <v>3</v>
      </c>
      <c r="P4499" s="1011">
        <v>59.79</v>
      </c>
      <c r="Q4499" s="1011">
        <v>867.62</v>
      </c>
      <c r="R4499" s="1011">
        <v>11.33827647</v>
      </c>
      <c r="S4499" s="1011">
        <v>18.016500000000001</v>
      </c>
      <c r="T4499" s="1011">
        <v>0.89827646999999999</v>
      </c>
      <c r="U4499" s="1011">
        <v>0</v>
      </c>
      <c r="V4499" s="1011">
        <v>10.44</v>
      </c>
      <c r="W4499" s="1011" t="s">
        <v>1658</v>
      </c>
      <c r="X4499" s="1011" t="s">
        <v>1331</v>
      </c>
      <c r="Y4499" s="1011" t="s">
        <v>2169</v>
      </c>
      <c r="AA4499" s="1011" t="s">
        <v>2170</v>
      </c>
      <c r="AB4499" s="1011" t="s">
        <v>140</v>
      </c>
    </row>
    <row r="4500" spans="1:28" x14ac:dyDescent="0.25">
      <c r="A4500" s="1011">
        <v>14163976</v>
      </c>
      <c r="B4500" s="1011" t="s">
        <v>1636</v>
      </c>
      <c r="C4500" s="1011" t="s">
        <v>1326</v>
      </c>
      <c r="D4500" s="1011" t="s">
        <v>1</v>
      </c>
      <c r="E4500" s="1011" t="s">
        <v>135</v>
      </c>
      <c r="F4500" s="1011" t="s">
        <v>6</v>
      </c>
      <c r="G4500" s="1011" t="s">
        <v>6</v>
      </c>
      <c r="H4500" s="1011" t="s">
        <v>89</v>
      </c>
      <c r="I4500" s="1011" t="s">
        <v>1637</v>
      </c>
      <c r="J4500" s="1011" t="s">
        <v>1360</v>
      </c>
      <c r="K4500" s="1011" t="s">
        <v>1329</v>
      </c>
      <c r="L4500" s="1011" t="s">
        <v>47</v>
      </c>
      <c r="M4500" s="1011" t="s">
        <v>198</v>
      </c>
      <c r="N4500" s="1011">
        <v>3</v>
      </c>
      <c r="O4500" s="1011">
        <v>3</v>
      </c>
      <c r="P4500" s="1011">
        <v>30</v>
      </c>
      <c r="Q4500" s="1011">
        <v>76.180000000000007</v>
      </c>
      <c r="R4500" s="1011">
        <v>7.81</v>
      </c>
      <c r="S4500" s="1011">
        <v>25.42</v>
      </c>
      <c r="T4500" s="1011">
        <v>0</v>
      </c>
      <c r="U4500" s="1011">
        <v>0</v>
      </c>
      <c r="V4500" s="1011">
        <v>7.81</v>
      </c>
      <c r="W4500" s="1011" t="s">
        <v>1361</v>
      </c>
      <c r="X4500" s="1011" t="s">
        <v>1331</v>
      </c>
      <c r="Y4500" s="1011" t="s">
        <v>1638</v>
      </c>
      <c r="AA4500" s="1011" t="s">
        <v>1639</v>
      </c>
      <c r="AB4500" s="1011" t="s">
        <v>140</v>
      </c>
    </row>
    <row r="4501" spans="1:28" x14ac:dyDescent="0.25">
      <c r="A4501" s="1011">
        <v>33753096</v>
      </c>
      <c r="B4501" s="1011" t="s">
        <v>2178</v>
      </c>
      <c r="C4501" s="1011" t="s">
        <v>1326</v>
      </c>
      <c r="D4501" s="1011" t="s">
        <v>1</v>
      </c>
      <c r="E4501" s="1011" t="s">
        <v>135</v>
      </c>
      <c r="F4501" s="1011" t="s">
        <v>6</v>
      </c>
      <c r="G4501" s="1011" t="s">
        <v>6</v>
      </c>
      <c r="H4501" s="1011" t="s">
        <v>99</v>
      </c>
      <c r="I4501" s="1011" t="s">
        <v>2179</v>
      </c>
      <c r="J4501" s="1011" t="s">
        <v>1354</v>
      </c>
      <c r="K4501" s="1011" t="s">
        <v>1329</v>
      </c>
      <c r="L4501" s="1011" t="s">
        <v>47</v>
      </c>
      <c r="M4501" s="1011" t="s">
        <v>198</v>
      </c>
      <c r="N4501" s="1011">
        <v>10</v>
      </c>
      <c r="O4501" s="1011">
        <v>10</v>
      </c>
      <c r="P4501" s="1011">
        <v>120</v>
      </c>
      <c r="Q4501" s="1011">
        <v>369.2</v>
      </c>
      <c r="R4501" s="1011">
        <v>17.600000000000001</v>
      </c>
      <c r="S4501" s="1011">
        <v>78.143010000000004</v>
      </c>
      <c r="T4501" s="1011">
        <v>0</v>
      </c>
      <c r="U4501" s="1011">
        <v>0</v>
      </c>
      <c r="V4501" s="1011">
        <v>17.600000000000001</v>
      </c>
      <c r="W4501" s="1011" t="s">
        <v>1355</v>
      </c>
      <c r="X4501" s="1011" t="s">
        <v>1331</v>
      </c>
      <c r="Y4501" s="1011" t="s">
        <v>2180</v>
      </c>
      <c r="AA4501" s="1011" t="s">
        <v>2181</v>
      </c>
      <c r="AB4501" s="1011" t="s">
        <v>140</v>
      </c>
    </row>
    <row r="4502" spans="1:28" x14ac:dyDescent="0.25">
      <c r="A4502" s="1011">
        <v>84127497</v>
      </c>
      <c r="B4502" s="1011" t="s">
        <v>1610</v>
      </c>
      <c r="C4502" s="1011" t="s">
        <v>1326</v>
      </c>
      <c r="D4502" s="1011" t="s">
        <v>1</v>
      </c>
      <c r="E4502" s="1011" t="s">
        <v>135</v>
      </c>
      <c r="F4502" s="1011" t="s">
        <v>0</v>
      </c>
      <c r="G4502" s="1011" t="s">
        <v>0</v>
      </c>
      <c r="H4502" s="1011" t="s">
        <v>102</v>
      </c>
      <c r="I4502" s="1011" t="s">
        <v>1611</v>
      </c>
      <c r="J4502" s="1011" t="s">
        <v>1612</v>
      </c>
      <c r="K4502" s="1011" t="s">
        <v>1329</v>
      </c>
      <c r="L4502" s="1011" t="s">
        <v>47</v>
      </c>
      <c r="M4502" s="1011" t="s">
        <v>198</v>
      </c>
      <c r="N4502" s="1011">
        <v>2</v>
      </c>
      <c r="O4502" s="1011">
        <v>1</v>
      </c>
      <c r="P4502" s="1011">
        <v>38.869999999999997</v>
      </c>
      <c r="Q4502" s="1011">
        <v>56</v>
      </c>
      <c r="R4502" s="1011">
        <v>10.46</v>
      </c>
      <c r="S4502" s="1011">
        <v>24.88350174</v>
      </c>
      <c r="T4502" s="1011">
        <v>0</v>
      </c>
      <c r="U4502" s="1011">
        <v>0</v>
      </c>
      <c r="V4502" s="1011">
        <v>10.46</v>
      </c>
      <c r="W4502" s="1011" t="s">
        <v>1613</v>
      </c>
      <c r="X4502" s="1011" t="s">
        <v>1331</v>
      </c>
      <c r="Y4502" s="1011" t="s">
        <v>1614</v>
      </c>
      <c r="AA4502" s="1011" t="s">
        <v>1615</v>
      </c>
      <c r="AB4502" s="1011" t="s">
        <v>140</v>
      </c>
    </row>
    <row r="4503" spans="1:28" x14ac:dyDescent="0.25">
      <c r="A4503" s="1011">
        <v>63996508</v>
      </c>
      <c r="B4503" s="1011" t="s">
        <v>2508</v>
      </c>
      <c r="C4503" s="1011" t="s">
        <v>1326</v>
      </c>
      <c r="D4503" s="1011" t="s">
        <v>1</v>
      </c>
      <c r="E4503" s="1011" t="s">
        <v>135</v>
      </c>
      <c r="F4503" s="1011" t="s">
        <v>14</v>
      </c>
      <c r="G4503" s="1011" t="s">
        <v>14</v>
      </c>
      <c r="H4503" s="1011" t="s">
        <v>86</v>
      </c>
      <c r="I4503" s="1011" t="s">
        <v>1873</v>
      </c>
      <c r="J4503" s="1011" t="s">
        <v>1874</v>
      </c>
      <c r="K4503" s="1011" t="s">
        <v>1329</v>
      </c>
      <c r="L4503" s="1011" t="s">
        <v>47</v>
      </c>
      <c r="M4503" s="1011" t="s">
        <v>198</v>
      </c>
      <c r="N4503" s="1011">
        <v>2</v>
      </c>
      <c r="O4503" s="1011">
        <v>0</v>
      </c>
      <c r="P4503" s="1011">
        <v>48</v>
      </c>
      <c r="Q4503" s="1011">
        <v>96.34</v>
      </c>
      <c r="R4503" s="1011">
        <v>16.559999999999999</v>
      </c>
      <c r="S4503" s="1011">
        <v>12.56</v>
      </c>
      <c r="T4503" s="1011">
        <v>0</v>
      </c>
      <c r="U4503" s="1011">
        <v>0</v>
      </c>
      <c r="V4503" s="1011">
        <v>16.559999999999999</v>
      </c>
      <c r="W4503" s="1011" t="s">
        <v>1875</v>
      </c>
      <c r="X4503" s="1011" t="s">
        <v>1331</v>
      </c>
      <c r="Y4503" s="1011" t="s">
        <v>2509</v>
      </c>
      <c r="AA4503" s="1011" t="s">
        <v>2510</v>
      </c>
      <c r="AB4503" s="1011" t="s">
        <v>140</v>
      </c>
    </row>
    <row r="4504" spans="1:28" x14ac:dyDescent="0.25">
      <c r="A4504" s="1011">
        <v>4138046</v>
      </c>
      <c r="B4504" s="1011" t="s">
        <v>1830</v>
      </c>
      <c r="C4504" s="1011" t="s">
        <v>1326</v>
      </c>
      <c r="D4504" s="1011" t="s">
        <v>1</v>
      </c>
      <c r="E4504" s="1011" t="s">
        <v>135</v>
      </c>
      <c r="F4504" s="1011" t="s">
        <v>34</v>
      </c>
      <c r="G4504" s="1011" t="s">
        <v>34</v>
      </c>
      <c r="H4504" s="1011" t="s">
        <v>99</v>
      </c>
      <c r="I4504" s="1011" t="s">
        <v>1831</v>
      </c>
      <c r="J4504" s="1011" t="s">
        <v>1463</v>
      </c>
      <c r="K4504" s="1011" t="s">
        <v>1329</v>
      </c>
      <c r="L4504" s="1011" t="s">
        <v>47</v>
      </c>
      <c r="M4504" s="1011" t="s">
        <v>198</v>
      </c>
      <c r="N4504" s="1011">
        <v>1</v>
      </c>
      <c r="O4504" s="1011">
        <v>1</v>
      </c>
      <c r="P4504" s="1011">
        <v>12</v>
      </c>
      <c r="Q4504" s="1011">
        <v>66.900000000000006</v>
      </c>
      <c r="R4504" s="1011">
        <v>12.56</v>
      </c>
      <c r="S4504" s="1011">
        <v>19.046511450000001</v>
      </c>
      <c r="T4504" s="1011">
        <v>0</v>
      </c>
      <c r="U4504" s="1011">
        <v>0</v>
      </c>
      <c r="V4504" s="1011">
        <v>12.56</v>
      </c>
      <c r="W4504" s="1011" t="s">
        <v>1464</v>
      </c>
      <c r="X4504" s="1011" t="s">
        <v>1331</v>
      </c>
      <c r="Y4504" s="1011" t="s">
        <v>1832</v>
      </c>
      <c r="AA4504" s="1011" t="s">
        <v>1833</v>
      </c>
      <c r="AB4504" s="1011" t="s">
        <v>140</v>
      </c>
    </row>
    <row r="4505" spans="1:28" x14ac:dyDescent="0.25">
      <c r="A4505" s="1011">
        <v>14054480</v>
      </c>
      <c r="B4505" s="1011" t="s">
        <v>2458</v>
      </c>
      <c r="C4505" s="1011" t="s">
        <v>1326</v>
      </c>
      <c r="D4505" s="1011" t="s">
        <v>1</v>
      </c>
      <c r="E4505" s="1011" t="s">
        <v>135</v>
      </c>
      <c r="F4505" s="1011" t="s">
        <v>34</v>
      </c>
      <c r="G4505" s="1011" t="s">
        <v>34</v>
      </c>
      <c r="H4505" s="1011" t="s">
        <v>92</v>
      </c>
      <c r="I4505" s="1011" t="s">
        <v>2459</v>
      </c>
      <c r="J4505" s="1011" t="s">
        <v>1421</v>
      </c>
      <c r="K4505" s="1011" t="s">
        <v>1329</v>
      </c>
      <c r="L4505" s="1011" t="s">
        <v>47</v>
      </c>
      <c r="M4505" s="1011" t="s">
        <v>198</v>
      </c>
      <c r="N4505" s="1011">
        <v>2</v>
      </c>
      <c r="O4505" s="1011">
        <v>2</v>
      </c>
      <c r="P4505" s="1011">
        <v>60</v>
      </c>
      <c r="Q4505" s="1011">
        <v>44.67</v>
      </c>
      <c r="R4505" s="1011">
        <v>4.6100000000000003</v>
      </c>
      <c r="S4505" s="1011">
        <v>5.3781703299999997</v>
      </c>
      <c r="T4505" s="1011">
        <v>0</v>
      </c>
      <c r="U4505" s="1011">
        <v>0</v>
      </c>
      <c r="V4505" s="1011">
        <v>4.6100000000000003</v>
      </c>
      <c r="W4505" s="1011" t="s">
        <v>1422</v>
      </c>
      <c r="X4505" s="1011" t="s">
        <v>1331</v>
      </c>
      <c r="Y4505" s="1011" t="s">
        <v>2460</v>
      </c>
      <c r="AA4505" s="1011" t="s">
        <v>2461</v>
      </c>
      <c r="AB4505" s="1011" t="s">
        <v>140</v>
      </c>
    </row>
    <row r="4506" spans="1:28" x14ac:dyDescent="0.25">
      <c r="A4506" s="1011">
        <v>94239241</v>
      </c>
      <c r="B4506" s="1011" t="s">
        <v>1954</v>
      </c>
      <c r="C4506" s="1011" t="s">
        <v>1326</v>
      </c>
      <c r="D4506" s="1011" t="s">
        <v>1</v>
      </c>
      <c r="E4506" s="1011" t="s">
        <v>135</v>
      </c>
      <c r="F4506" s="1011" t="s">
        <v>38</v>
      </c>
      <c r="G4506" s="1011" t="s">
        <v>38</v>
      </c>
      <c r="H4506" s="1011" t="s">
        <v>100</v>
      </c>
      <c r="I4506" s="1011" t="s">
        <v>1955</v>
      </c>
      <c r="J4506" s="1011" t="s">
        <v>1767</v>
      </c>
      <c r="K4506" s="1011" t="s">
        <v>1329</v>
      </c>
      <c r="L4506" s="1011" t="s">
        <v>47</v>
      </c>
      <c r="M4506" s="1011" t="s">
        <v>198</v>
      </c>
      <c r="N4506" s="1011">
        <v>5.75</v>
      </c>
      <c r="O4506" s="1011">
        <v>5.75</v>
      </c>
      <c r="P4506" s="1011">
        <v>115</v>
      </c>
      <c r="Q4506" s="1011">
        <v>347.68</v>
      </c>
      <c r="R4506" s="1011">
        <v>61.44</v>
      </c>
      <c r="S4506" s="1011">
        <v>32.861751560000002</v>
      </c>
      <c r="T4506" s="1011">
        <v>0</v>
      </c>
      <c r="U4506" s="1011">
        <v>0</v>
      </c>
      <c r="V4506" s="1011">
        <v>61.44</v>
      </c>
      <c r="W4506" s="1011" t="s">
        <v>1768</v>
      </c>
      <c r="X4506" s="1011" t="s">
        <v>1331</v>
      </c>
      <c r="Y4506" s="1011" t="s">
        <v>1956</v>
      </c>
      <c r="AA4506" s="1011" t="s">
        <v>1957</v>
      </c>
      <c r="AB4506" s="1011" t="s">
        <v>140</v>
      </c>
    </row>
    <row r="4507" spans="1:28" x14ac:dyDescent="0.25">
      <c r="A4507" s="1011">
        <v>53757399</v>
      </c>
      <c r="B4507" s="1011" t="s">
        <v>2021</v>
      </c>
      <c r="C4507" s="1011" t="s">
        <v>1326</v>
      </c>
      <c r="D4507" s="1011" t="s">
        <v>1</v>
      </c>
      <c r="E4507" s="1011" t="s">
        <v>135</v>
      </c>
      <c r="F4507" s="1011" t="s">
        <v>20</v>
      </c>
      <c r="G4507" s="1011" t="s">
        <v>20</v>
      </c>
      <c r="H4507" s="1011" t="s">
        <v>98</v>
      </c>
      <c r="I4507" s="1011" t="s">
        <v>1688</v>
      </c>
      <c r="J4507" s="1011" t="s">
        <v>1416</v>
      </c>
      <c r="K4507" s="1011" t="s">
        <v>1329</v>
      </c>
      <c r="L4507" s="1011" t="s">
        <v>47</v>
      </c>
      <c r="M4507" s="1011" t="s">
        <v>198</v>
      </c>
      <c r="N4507" s="1011">
        <v>250.5</v>
      </c>
      <c r="O4507" s="1011">
        <v>245.5</v>
      </c>
      <c r="P4507" s="1011">
        <v>6695.18</v>
      </c>
      <c r="Q4507" s="1011">
        <v>4294.4399999999996</v>
      </c>
      <c r="R4507" s="1011">
        <v>-25.57</v>
      </c>
      <c r="S4507" s="1011">
        <v>803.21475437000004</v>
      </c>
      <c r="T4507" s="1011">
        <v>0</v>
      </c>
      <c r="U4507" s="1011">
        <v>0</v>
      </c>
      <c r="V4507" s="1011">
        <v>-25.57</v>
      </c>
      <c r="W4507" s="1011" t="s">
        <v>1397</v>
      </c>
      <c r="X4507" s="1011" t="s">
        <v>1331</v>
      </c>
      <c r="Y4507" s="1011" t="s">
        <v>2022</v>
      </c>
      <c r="AA4507" s="1011" t="s">
        <v>2023</v>
      </c>
      <c r="AB4507" s="1011" t="s">
        <v>140</v>
      </c>
    </row>
    <row r="4508" spans="1:28" x14ac:dyDescent="0.25">
      <c r="A4508" s="1011">
        <v>33757618</v>
      </c>
      <c r="B4508" s="1011" t="s">
        <v>1502</v>
      </c>
      <c r="C4508" s="1011" t="s">
        <v>1326</v>
      </c>
      <c r="D4508" s="1011" t="s">
        <v>1</v>
      </c>
      <c r="E4508" s="1011" t="s">
        <v>135</v>
      </c>
      <c r="F4508" s="1011" t="s">
        <v>14</v>
      </c>
      <c r="G4508" s="1011" t="s">
        <v>14</v>
      </c>
      <c r="H4508" s="1011" t="s">
        <v>96</v>
      </c>
      <c r="I4508" s="1011" t="s">
        <v>1503</v>
      </c>
      <c r="J4508" s="1011" t="s">
        <v>1504</v>
      </c>
      <c r="K4508" s="1011" t="s">
        <v>1329</v>
      </c>
      <c r="L4508" s="1011" t="s">
        <v>47</v>
      </c>
      <c r="M4508" s="1011" t="s">
        <v>198</v>
      </c>
      <c r="N4508" s="1011">
        <v>113.8339</v>
      </c>
      <c r="O4508" s="1011">
        <v>98.8339</v>
      </c>
      <c r="P4508" s="1011">
        <v>241.15</v>
      </c>
      <c r="Q4508" s="1011">
        <v>1639.69</v>
      </c>
      <c r="R4508" s="1011">
        <v>242.66</v>
      </c>
      <c r="S4508" s="1011">
        <v>372.544893</v>
      </c>
      <c r="T4508" s="1011">
        <v>0</v>
      </c>
      <c r="U4508" s="1011">
        <v>44.97</v>
      </c>
      <c r="V4508" s="1011">
        <v>287.63</v>
      </c>
      <c r="W4508" s="1011" t="s">
        <v>1505</v>
      </c>
      <c r="X4508" s="1011" t="s">
        <v>1331</v>
      </c>
      <c r="Y4508" s="1011" t="s">
        <v>1506</v>
      </c>
      <c r="AA4508" s="1011" t="s">
        <v>1507</v>
      </c>
      <c r="AB4508" s="1011" t="s">
        <v>140</v>
      </c>
    </row>
    <row r="4509" spans="1:28" x14ac:dyDescent="0.25">
      <c r="A4509" s="1011">
        <v>4089686</v>
      </c>
      <c r="B4509" s="1011" t="s">
        <v>1589</v>
      </c>
      <c r="C4509" s="1011" t="s">
        <v>1326</v>
      </c>
      <c r="D4509" s="1011" t="s">
        <v>1</v>
      </c>
      <c r="E4509" s="1011" t="s">
        <v>135</v>
      </c>
      <c r="F4509" s="1011" t="s">
        <v>14</v>
      </c>
      <c r="G4509" s="1011" t="s">
        <v>14</v>
      </c>
      <c r="H4509" s="1011" t="s">
        <v>100</v>
      </c>
      <c r="I4509" s="1011" t="s">
        <v>1590</v>
      </c>
      <c r="J4509" s="1011" t="s">
        <v>1591</v>
      </c>
      <c r="K4509" s="1011" t="s">
        <v>1329</v>
      </c>
      <c r="L4509" s="1011" t="s">
        <v>47</v>
      </c>
      <c r="M4509" s="1011" t="s">
        <v>198</v>
      </c>
      <c r="N4509" s="1011">
        <v>8</v>
      </c>
      <c r="O4509" s="1011">
        <v>1</v>
      </c>
      <c r="P4509" s="1011">
        <v>160</v>
      </c>
      <c r="Q4509" s="1011">
        <v>422.23</v>
      </c>
      <c r="R4509" s="1011">
        <v>17.440000000000001</v>
      </c>
      <c r="S4509" s="1011">
        <v>5.86</v>
      </c>
      <c r="T4509" s="1011">
        <v>0</v>
      </c>
      <c r="U4509" s="1011">
        <v>0</v>
      </c>
      <c r="V4509" s="1011">
        <v>17.440000000000001</v>
      </c>
      <c r="W4509" s="1011" t="s">
        <v>1361</v>
      </c>
      <c r="X4509" s="1011" t="s">
        <v>1331</v>
      </c>
      <c r="Y4509" s="1011" t="s">
        <v>1592</v>
      </c>
      <c r="AA4509" s="1011" t="s">
        <v>1593</v>
      </c>
      <c r="AB4509" s="1011" t="s">
        <v>140</v>
      </c>
    </row>
    <row r="4510" spans="1:28" x14ac:dyDescent="0.25">
      <c r="A4510" s="1011">
        <v>3956695</v>
      </c>
      <c r="B4510" s="1011" t="s">
        <v>2270</v>
      </c>
      <c r="C4510" s="1011" t="s">
        <v>1326</v>
      </c>
      <c r="D4510" s="1011" t="s">
        <v>1</v>
      </c>
      <c r="E4510" s="1011" t="s">
        <v>135</v>
      </c>
      <c r="F4510" s="1011" t="s">
        <v>34</v>
      </c>
      <c r="G4510" s="1011" t="s">
        <v>34</v>
      </c>
      <c r="H4510" s="1011" t="s">
        <v>92</v>
      </c>
      <c r="I4510" s="1011" t="s">
        <v>1692</v>
      </c>
      <c r="J4510" s="1011" t="s">
        <v>1693</v>
      </c>
      <c r="K4510" s="1011" t="s">
        <v>1329</v>
      </c>
      <c r="L4510" s="1011" t="s">
        <v>47</v>
      </c>
      <c r="M4510" s="1011" t="s">
        <v>198</v>
      </c>
      <c r="N4510" s="1011">
        <v>425.99939999999998</v>
      </c>
      <c r="O4510" s="1011">
        <v>424.99939999999998</v>
      </c>
      <c r="P4510" s="1011">
        <v>14161.96</v>
      </c>
      <c r="Q4510" s="1011">
        <v>10289.23</v>
      </c>
      <c r="R4510" s="1011">
        <v>1005.81</v>
      </c>
      <c r="S4510" s="1011">
        <v>1575.59822474</v>
      </c>
      <c r="T4510" s="1011">
        <v>0</v>
      </c>
      <c r="U4510" s="1011">
        <v>15.18</v>
      </c>
      <c r="V4510" s="1011">
        <v>1020.99</v>
      </c>
      <c r="W4510" s="1011" t="s">
        <v>1694</v>
      </c>
      <c r="X4510" s="1011" t="s">
        <v>1331</v>
      </c>
      <c r="Y4510" s="1011" t="s">
        <v>2271</v>
      </c>
      <c r="AA4510" s="1011" t="s">
        <v>2272</v>
      </c>
      <c r="AB4510" s="1011" t="s">
        <v>140</v>
      </c>
    </row>
    <row r="4511" spans="1:28" x14ac:dyDescent="0.25">
      <c r="A4511" s="1011">
        <v>54122478</v>
      </c>
      <c r="B4511" s="1011" t="s">
        <v>1722</v>
      </c>
      <c r="C4511" s="1011" t="s">
        <v>1326</v>
      </c>
      <c r="D4511" s="1011" t="s">
        <v>1</v>
      </c>
      <c r="E4511" s="1011" t="s">
        <v>135</v>
      </c>
      <c r="F4511" s="1011" t="s">
        <v>34</v>
      </c>
      <c r="G4511" s="1011" t="s">
        <v>34</v>
      </c>
      <c r="H4511" s="1011" t="s">
        <v>97</v>
      </c>
      <c r="I4511" s="1011" t="s">
        <v>1662</v>
      </c>
      <c r="J4511" s="1011" t="s">
        <v>1663</v>
      </c>
      <c r="K4511" s="1011" t="s">
        <v>1329</v>
      </c>
      <c r="L4511" s="1011" t="s">
        <v>47</v>
      </c>
      <c r="M4511" s="1011" t="s">
        <v>198</v>
      </c>
      <c r="N4511" s="1011">
        <v>177.58430000000001</v>
      </c>
      <c r="O4511" s="1011">
        <v>101.58369999999999</v>
      </c>
      <c r="P4511" s="1011">
        <v>4619.9799999999996</v>
      </c>
      <c r="Q4511" s="1011">
        <v>7305.5</v>
      </c>
      <c r="R4511" s="1011">
        <v>1889.6156620500001</v>
      </c>
      <c r="S4511" s="1011">
        <v>1401.5219837899999</v>
      </c>
      <c r="T4511" s="1011">
        <v>-0.16433795000000001</v>
      </c>
      <c r="U4511" s="1011">
        <v>0</v>
      </c>
      <c r="V4511" s="1011">
        <v>1889.78</v>
      </c>
      <c r="W4511" s="1011" t="s">
        <v>1664</v>
      </c>
      <c r="X4511" s="1011" t="s">
        <v>1331</v>
      </c>
      <c r="Y4511" s="1011" t="s">
        <v>1723</v>
      </c>
      <c r="AA4511" s="1011" t="s">
        <v>1724</v>
      </c>
      <c r="AB4511" s="1011" t="s">
        <v>140</v>
      </c>
    </row>
    <row r="4512" spans="1:28" x14ac:dyDescent="0.25">
      <c r="A4512" s="1011">
        <v>33788845</v>
      </c>
      <c r="B4512" s="1011" t="s">
        <v>1461</v>
      </c>
      <c r="C4512" s="1011" t="s">
        <v>1326</v>
      </c>
      <c r="D4512" s="1011" t="s">
        <v>1</v>
      </c>
      <c r="E4512" s="1011" t="s">
        <v>135</v>
      </c>
      <c r="F4512" s="1011" t="s">
        <v>20</v>
      </c>
      <c r="G4512" s="1011" t="s">
        <v>20</v>
      </c>
      <c r="H4512" s="1011" t="s">
        <v>95</v>
      </c>
      <c r="I4512" s="1011" t="s">
        <v>1462</v>
      </c>
      <c r="J4512" s="1011" t="s">
        <v>1463</v>
      </c>
      <c r="K4512" s="1011" t="s">
        <v>1329</v>
      </c>
      <c r="L4512" s="1011" t="s">
        <v>47</v>
      </c>
      <c r="M4512" s="1011" t="s">
        <v>198</v>
      </c>
      <c r="N4512" s="1011">
        <v>611.125</v>
      </c>
      <c r="O4512" s="1011">
        <v>422.125</v>
      </c>
      <c r="P4512" s="1011">
        <v>5986.53</v>
      </c>
      <c r="Q4512" s="1011">
        <v>25608.880000000001</v>
      </c>
      <c r="R4512" s="1011">
        <v>1363.19422618</v>
      </c>
      <c r="S4512" s="1011">
        <v>7472.4086876700003</v>
      </c>
      <c r="T4512" s="1011">
        <v>-2.5773819999999999E-2</v>
      </c>
      <c r="U4512" s="1011">
        <v>0</v>
      </c>
      <c r="V4512" s="1011">
        <v>1363.22</v>
      </c>
      <c r="W4512" s="1011" t="s">
        <v>1464</v>
      </c>
      <c r="X4512" s="1011" t="s">
        <v>1331</v>
      </c>
      <c r="Y4512" s="1011" t="s">
        <v>1465</v>
      </c>
      <c r="AA4512" s="1011" t="s">
        <v>1466</v>
      </c>
      <c r="AB4512" s="1011" t="s">
        <v>140</v>
      </c>
    </row>
    <row r="4513" spans="1:28" x14ac:dyDescent="0.25">
      <c r="A4513" s="1011">
        <v>13904818</v>
      </c>
      <c r="B4513" s="1011" t="s">
        <v>2363</v>
      </c>
      <c r="C4513" s="1011" t="s">
        <v>1326</v>
      </c>
      <c r="D4513" s="1011" t="s">
        <v>1</v>
      </c>
      <c r="E4513" s="1011" t="s">
        <v>135</v>
      </c>
      <c r="F4513" s="1011" t="s">
        <v>6</v>
      </c>
      <c r="G4513" s="1011" t="s">
        <v>6</v>
      </c>
      <c r="H4513" s="1011" t="s">
        <v>1394</v>
      </c>
      <c r="I4513" s="1011" t="s">
        <v>2364</v>
      </c>
      <c r="J4513" s="1011" t="s">
        <v>2365</v>
      </c>
      <c r="K4513" s="1011" t="s">
        <v>1329</v>
      </c>
      <c r="L4513" s="1011" t="s">
        <v>47</v>
      </c>
      <c r="M4513" s="1011" t="s">
        <v>198</v>
      </c>
      <c r="N4513" s="1011">
        <v>0</v>
      </c>
      <c r="O4513" s="1011">
        <v>0</v>
      </c>
      <c r="P4513" s="1011">
        <v>0</v>
      </c>
      <c r="Q4513" s="1011">
        <v>0</v>
      </c>
      <c r="R4513" s="1011">
        <v>0</v>
      </c>
      <c r="S4513" s="1011">
        <v>0</v>
      </c>
      <c r="T4513" s="1011">
        <v>0</v>
      </c>
      <c r="U4513" s="1011">
        <v>0</v>
      </c>
      <c r="V4513" s="1011">
        <v>0</v>
      </c>
      <c r="W4513" s="1011" t="s">
        <v>2366</v>
      </c>
      <c r="X4513" s="1011" t="s">
        <v>1331</v>
      </c>
      <c r="Y4513" s="1011" t="s">
        <v>2367</v>
      </c>
      <c r="AA4513" s="1011" t="s">
        <v>2368</v>
      </c>
      <c r="AB4513" s="1011" t="s">
        <v>140</v>
      </c>
    </row>
    <row r="4514" spans="1:28" x14ac:dyDescent="0.25">
      <c r="A4514" s="1011">
        <v>13904818</v>
      </c>
      <c r="B4514" s="1011" t="s">
        <v>2363</v>
      </c>
      <c r="C4514" s="1011" t="s">
        <v>1326</v>
      </c>
      <c r="D4514" s="1011" t="s">
        <v>1</v>
      </c>
      <c r="E4514" s="1011" t="s">
        <v>135</v>
      </c>
      <c r="F4514" s="1011" t="s">
        <v>6</v>
      </c>
      <c r="G4514" s="1011" t="s">
        <v>6</v>
      </c>
      <c r="H4514" s="1011" t="s">
        <v>100</v>
      </c>
      <c r="I4514" s="1011" t="s">
        <v>2364</v>
      </c>
      <c r="J4514" s="1011" t="s">
        <v>2365</v>
      </c>
      <c r="K4514" s="1011" t="s">
        <v>1329</v>
      </c>
      <c r="L4514" s="1011" t="s">
        <v>47</v>
      </c>
      <c r="M4514" s="1011" t="s">
        <v>198</v>
      </c>
      <c r="N4514" s="1011">
        <v>70</v>
      </c>
      <c r="O4514" s="1011">
        <v>70</v>
      </c>
      <c r="P4514" s="1011">
        <v>1400</v>
      </c>
      <c r="Q4514" s="1011">
        <v>4107.7700000000004</v>
      </c>
      <c r="R4514" s="1011">
        <v>941.92</v>
      </c>
      <c r="S4514" s="1011">
        <v>405.89941033000002</v>
      </c>
      <c r="T4514" s="1011">
        <v>0</v>
      </c>
      <c r="U4514" s="1011">
        <v>0</v>
      </c>
      <c r="V4514" s="1011">
        <v>941.92</v>
      </c>
      <c r="W4514" s="1011" t="s">
        <v>2366</v>
      </c>
      <c r="X4514" s="1011" t="s">
        <v>1331</v>
      </c>
      <c r="Y4514" s="1011" t="s">
        <v>2367</v>
      </c>
      <c r="AA4514" s="1011" t="s">
        <v>2368</v>
      </c>
      <c r="AB4514" s="1011" t="s">
        <v>140</v>
      </c>
    </row>
    <row r="4515" spans="1:28" x14ac:dyDescent="0.25">
      <c r="A4515" s="1011">
        <v>94231842</v>
      </c>
      <c r="B4515" s="1011" t="s">
        <v>1946</v>
      </c>
      <c r="C4515" s="1011" t="s">
        <v>1326</v>
      </c>
      <c r="D4515" s="1011" t="s">
        <v>1</v>
      </c>
      <c r="E4515" s="1011" t="s">
        <v>135</v>
      </c>
      <c r="F4515" s="1011" t="s">
        <v>11</v>
      </c>
      <c r="G4515" s="1011" t="s">
        <v>11</v>
      </c>
      <c r="H4515" s="1011" t="s">
        <v>91</v>
      </c>
      <c r="I4515" s="1011" t="s">
        <v>1947</v>
      </c>
      <c r="J4515" s="1011" t="s">
        <v>1868</v>
      </c>
      <c r="K4515" s="1011" t="s">
        <v>1329</v>
      </c>
      <c r="L4515" s="1011" t="s">
        <v>47</v>
      </c>
      <c r="M4515" s="1011" t="s">
        <v>198</v>
      </c>
      <c r="N4515" s="1011">
        <v>235</v>
      </c>
      <c r="O4515" s="1011">
        <v>0</v>
      </c>
      <c r="P4515" s="1011">
        <v>2350</v>
      </c>
      <c r="Q4515" s="1011">
        <v>6493.43</v>
      </c>
      <c r="R4515" s="1011">
        <v>498.65001982000001</v>
      </c>
      <c r="S4515" s="1011">
        <v>470.98287090999997</v>
      </c>
      <c r="T4515" s="1011">
        <v>1.982E-5</v>
      </c>
      <c r="U4515" s="1011">
        <v>0</v>
      </c>
      <c r="V4515" s="1011">
        <v>498.65</v>
      </c>
      <c r="W4515" s="1011" t="s">
        <v>1869</v>
      </c>
      <c r="X4515" s="1011" t="s">
        <v>1331</v>
      </c>
      <c r="Y4515" s="1011" t="s">
        <v>1948</v>
      </c>
      <c r="AA4515" s="1011" t="s">
        <v>1949</v>
      </c>
      <c r="AB4515" s="1011" t="s">
        <v>140</v>
      </c>
    </row>
    <row r="4516" spans="1:28" x14ac:dyDescent="0.25">
      <c r="A4516" s="1011">
        <v>63757363</v>
      </c>
      <c r="B4516" s="1011" t="s">
        <v>1387</v>
      </c>
      <c r="C4516" s="1011" t="s">
        <v>1326</v>
      </c>
      <c r="D4516" s="1011" t="s">
        <v>1</v>
      </c>
      <c r="E4516" s="1011" t="s">
        <v>135</v>
      </c>
      <c r="F4516" s="1011" t="s">
        <v>0</v>
      </c>
      <c r="G4516" s="1011" t="s">
        <v>0</v>
      </c>
      <c r="H4516" s="1011" t="s">
        <v>99</v>
      </c>
      <c r="I4516" s="1011" t="s">
        <v>1388</v>
      </c>
      <c r="J4516" s="1011" t="s">
        <v>1389</v>
      </c>
      <c r="K4516" s="1011" t="s">
        <v>1329</v>
      </c>
      <c r="L4516" s="1011" t="s">
        <v>47</v>
      </c>
      <c r="M4516" s="1011" t="s">
        <v>198</v>
      </c>
      <c r="N4516" s="1011">
        <v>807</v>
      </c>
      <c r="O4516" s="1011">
        <v>445</v>
      </c>
      <c r="P4516" s="1011">
        <v>15454.1</v>
      </c>
      <c r="Q4516" s="1011">
        <v>28838.3</v>
      </c>
      <c r="R4516" s="1011">
        <v>4123.53</v>
      </c>
      <c r="S4516" s="1011">
        <v>4641.5961452900001</v>
      </c>
      <c r="T4516" s="1011">
        <v>0</v>
      </c>
      <c r="U4516" s="1011">
        <v>0</v>
      </c>
      <c r="V4516" s="1011">
        <v>4123.53</v>
      </c>
      <c r="W4516" s="1011" t="s">
        <v>1390</v>
      </c>
      <c r="X4516" s="1011" t="s">
        <v>1331</v>
      </c>
      <c r="Y4516" s="1011" t="s">
        <v>1391</v>
      </c>
      <c r="AA4516" s="1011" t="s">
        <v>1392</v>
      </c>
      <c r="AB4516" s="1011" t="s">
        <v>140</v>
      </c>
    </row>
    <row r="4517" spans="1:28" x14ac:dyDescent="0.25">
      <c r="A4517" s="1011">
        <v>34129312</v>
      </c>
      <c r="B4517" s="1011" t="s">
        <v>1625</v>
      </c>
      <c r="C4517" s="1011" t="s">
        <v>1326</v>
      </c>
      <c r="D4517" s="1011" t="s">
        <v>1</v>
      </c>
      <c r="E4517" s="1011" t="s">
        <v>135</v>
      </c>
      <c r="F4517" s="1011" t="s">
        <v>14</v>
      </c>
      <c r="G4517" s="1011" t="s">
        <v>14</v>
      </c>
      <c r="H4517" s="1011" t="s">
        <v>100</v>
      </c>
      <c r="I4517" s="1011" t="s">
        <v>1626</v>
      </c>
      <c r="J4517" s="1011" t="s">
        <v>1481</v>
      </c>
      <c r="K4517" s="1011" t="s">
        <v>1329</v>
      </c>
      <c r="L4517" s="1011" t="s">
        <v>47</v>
      </c>
      <c r="M4517" s="1011" t="s">
        <v>198</v>
      </c>
      <c r="N4517" s="1011">
        <v>37</v>
      </c>
      <c r="O4517" s="1011">
        <v>25</v>
      </c>
      <c r="P4517" s="1011">
        <v>620</v>
      </c>
      <c r="Q4517" s="1011">
        <v>1758.48</v>
      </c>
      <c r="R4517" s="1011">
        <v>288.19</v>
      </c>
      <c r="S4517" s="1011">
        <v>152.95039714999999</v>
      </c>
      <c r="T4517" s="1011">
        <v>0</v>
      </c>
      <c r="U4517" s="1011">
        <v>0</v>
      </c>
      <c r="V4517" s="1011">
        <v>288.19</v>
      </c>
      <c r="W4517" s="1011" t="s">
        <v>1482</v>
      </c>
      <c r="X4517" s="1011" t="s">
        <v>1331</v>
      </c>
      <c r="Y4517" s="1011" t="s">
        <v>1627</v>
      </c>
      <c r="AA4517" s="1011" t="s">
        <v>1628</v>
      </c>
      <c r="AB4517" s="1011" t="s">
        <v>140</v>
      </c>
    </row>
    <row r="4518" spans="1:28" x14ac:dyDescent="0.25">
      <c r="A4518" s="1011">
        <v>24106957</v>
      </c>
      <c r="B4518" s="1011" t="s">
        <v>1381</v>
      </c>
      <c r="C4518" s="1011" t="s">
        <v>1326</v>
      </c>
      <c r="D4518" s="1011" t="s">
        <v>1</v>
      </c>
      <c r="E4518" s="1011" t="s">
        <v>135</v>
      </c>
      <c r="F4518" s="1011" t="s">
        <v>15</v>
      </c>
      <c r="G4518" s="1011" t="s">
        <v>15</v>
      </c>
      <c r="H4518" s="1011" t="s">
        <v>95</v>
      </c>
      <c r="I4518" s="1011" t="s">
        <v>1382</v>
      </c>
      <c r="J4518" s="1011" t="s">
        <v>1383</v>
      </c>
      <c r="K4518" s="1011" t="s">
        <v>1329</v>
      </c>
      <c r="L4518" s="1011" t="s">
        <v>47</v>
      </c>
      <c r="M4518" s="1011" t="s">
        <v>198</v>
      </c>
      <c r="N4518" s="1011">
        <v>200</v>
      </c>
      <c r="O4518" s="1011">
        <v>166</v>
      </c>
      <c r="P4518" s="1011">
        <v>2386.13</v>
      </c>
      <c r="Q4518" s="1011">
        <v>7445.13</v>
      </c>
      <c r="R4518" s="1011">
        <v>51.076647950000002</v>
      </c>
      <c r="S4518" s="1011">
        <v>2342.69905565</v>
      </c>
      <c r="T4518" s="1011">
        <v>-1.3352050000000001E-2</v>
      </c>
      <c r="U4518" s="1011">
        <v>0</v>
      </c>
      <c r="V4518" s="1011">
        <v>51.09</v>
      </c>
      <c r="W4518" s="1011" t="s">
        <v>1384</v>
      </c>
      <c r="X4518" s="1011" t="s">
        <v>1331</v>
      </c>
      <c r="Y4518" s="1011" t="s">
        <v>1385</v>
      </c>
      <c r="AA4518" s="1011" t="s">
        <v>1386</v>
      </c>
      <c r="AB4518" s="1011" t="s">
        <v>140</v>
      </c>
    </row>
    <row r="4519" spans="1:28" x14ac:dyDescent="0.25">
      <c r="A4519" s="1011">
        <v>24049512</v>
      </c>
      <c r="B4519" s="1011" t="s">
        <v>2030</v>
      </c>
      <c r="C4519" s="1011" t="s">
        <v>1326</v>
      </c>
      <c r="D4519" s="1011" t="s">
        <v>1</v>
      </c>
      <c r="E4519" s="1011" t="s">
        <v>135</v>
      </c>
      <c r="F4519" s="1011" t="s">
        <v>20</v>
      </c>
      <c r="G4519" s="1011" t="s">
        <v>20</v>
      </c>
      <c r="H4519" s="1011" t="s">
        <v>530</v>
      </c>
      <c r="I4519" s="1011" t="s">
        <v>2031</v>
      </c>
      <c r="J4519" s="1011" t="s">
        <v>1663</v>
      </c>
      <c r="K4519" s="1011" t="s">
        <v>1329</v>
      </c>
      <c r="L4519" s="1011" t="s">
        <v>47</v>
      </c>
      <c r="M4519" s="1011" t="s">
        <v>198</v>
      </c>
      <c r="N4519" s="1011">
        <v>404</v>
      </c>
      <c r="O4519" s="1011">
        <v>402</v>
      </c>
      <c r="P4519" s="1011">
        <v>6742.6</v>
      </c>
      <c r="Q4519" s="1011">
        <v>28688.37</v>
      </c>
      <c r="R4519" s="1011">
        <v>2909.06</v>
      </c>
      <c r="S4519" s="1011">
        <v>2172.9534856800001</v>
      </c>
      <c r="T4519" s="1011">
        <v>0</v>
      </c>
      <c r="U4519" s="1011">
        <v>0</v>
      </c>
      <c r="V4519" s="1011">
        <v>2909.06</v>
      </c>
      <c r="W4519" s="1011" t="s">
        <v>1664</v>
      </c>
      <c r="X4519" s="1011" t="s">
        <v>1331</v>
      </c>
      <c r="Y4519" s="1011" t="s">
        <v>2032</v>
      </c>
      <c r="AA4519" s="1011" t="s">
        <v>2033</v>
      </c>
      <c r="AB4519" s="1011" t="s">
        <v>140</v>
      </c>
    </row>
    <row r="4520" spans="1:28" x14ac:dyDescent="0.25">
      <c r="A4520" s="1011">
        <v>94182433</v>
      </c>
      <c r="B4520" s="1011" t="s">
        <v>1753</v>
      </c>
      <c r="C4520" s="1011" t="s">
        <v>1326</v>
      </c>
      <c r="D4520" s="1011" t="s">
        <v>1</v>
      </c>
      <c r="E4520" s="1011" t="s">
        <v>135</v>
      </c>
      <c r="F4520" s="1011" t="s">
        <v>0</v>
      </c>
      <c r="G4520" s="1011" t="s">
        <v>0</v>
      </c>
      <c r="H4520" s="1011" t="s">
        <v>93</v>
      </c>
      <c r="I4520" s="1011" t="s">
        <v>1754</v>
      </c>
      <c r="J4520" s="1011" t="s">
        <v>1755</v>
      </c>
      <c r="K4520" s="1011" t="s">
        <v>1329</v>
      </c>
      <c r="L4520" s="1011" t="s">
        <v>47</v>
      </c>
      <c r="M4520" s="1011" t="s">
        <v>198</v>
      </c>
      <c r="N4520" s="1011">
        <v>24</v>
      </c>
      <c r="O4520" s="1011">
        <v>2</v>
      </c>
      <c r="P4520" s="1011">
        <v>710</v>
      </c>
      <c r="Q4520" s="1011">
        <v>2611.0700000000002</v>
      </c>
      <c r="R4520" s="1011">
        <v>460.97</v>
      </c>
      <c r="S4520" s="1011">
        <v>67.075889660000001</v>
      </c>
      <c r="T4520" s="1011">
        <v>0</v>
      </c>
      <c r="U4520" s="1011">
        <v>0</v>
      </c>
      <c r="V4520" s="1011">
        <v>460.97</v>
      </c>
      <c r="W4520" s="1011" t="s">
        <v>1361</v>
      </c>
      <c r="X4520" s="1011" t="s">
        <v>1331</v>
      </c>
      <c r="Y4520" s="1011" t="s">
        <v>1756</v>
      </c>
      <c r="AA4520" s="1011" t="s">
        <v>1757</v>
      </c>
      <c r="AB4520" s="1011" t="s">
        <v>140</v>
      </c>
    </row>
    <row r="4521" spans="1:28" x14ac:dyDescent="0.25">
      <c r="A4521" s="1011">
        <v>24015307</v>
      </c>
      <c r="B4521" s="1011" t="s">
        <v>2511</v>
      </c>
      <c r="C4521" s="1011" t="s">
        <v>1326</v>
      </c>
      <c r="D4521" s="1011" t="s">
        <v>1</v>
      </c>
      <c r="E4521" s="1011" t="s">
        <v>135</v>
      </c>
      <c r="F4521" s="1011" t="s">
        <v>34</v>
      </c>
      <c r="G4521" s="1011" t="s">
        <v>34</v>
      </c>
      <c r="H4521" s="1011" t="s">
        <v>100</v>
      </c>
      <c r="I4521" s="1011" t="s">
        <v>1816</v>
      </c>
      <c r="J4521" s="1011" t="s">
        <v>1817</v>
      </c>
      <c r="K4521" s="1011" t="s">
        <v>1329</v>
      </c>
      <c r="L4521" s="1011" t="s">
        <v>47</v>
      </c>
      <c r="M4521" s="1011" t="s">
        <v>198</v>
      </c>
      <c r="N4521" s="1011">
        <v>21.583300000000001</v>
      </c>
      <c r="O4521" s="1011">
        <v>18.583300000000001</v>
      </c>
      <c r="P4521" s="1011">
        <v>266.16000000000003</v>
      </c>
      <c r="Q4521" s="1011">
        <v>1150.67</v>
      </c>
      <c r="R4521" s="1011">
        <v>335.17</v>
      </c>
      <c r="S4521" s="1011">
        <v>126.33348085999999</v>
      </c>
      <c r="T4521" s="1011">
        <v>0</v>
      </c>
      <c r="U4521" s="1011">
        <v>0</v>
      </c>
      <c r="V4521" s="1011">
        <v>335.17</v>
      </c>
      <c r="W4521" s="1011" t="s">
        <v>1818</v>
      </c>
      <c r="X4521" s="1011" t="s">
        <v>1331</v>
      </c>
      <c r="Y4521" s="1011" t="s">
        <v>2512</v>
      </c>
      <c r="AA4521" s="1011" t="s">
        <v>2513</v>
      </c>
      <c r="AB4521" s="1011" t="s">
        <v>140</v>
      </c>
    </row>
    <row r="4522" spans="1:28" x14ac:dyDescent="0.25">
      <c r="A4522" s="1011">
        <v>24049512</v>
      </c>
      <c r="B4522" s="1011" t="s">
        <v>2030</v>
      </c>
      <c r="C4522" s="1011" t="s">
        <v>1326</v>
      </c>
      <c r="D4522" s="1011" t="s">
        <v>1</v>
      </c>
      <c r="E4522" s="1011" t="s">
        <v>135</v>
      </c>
      <c r="F4522" s="1011" t="s">
        <v>20</v>
      </c>
      <c r="G4522" s="1011" t="s">
        <v>20</v>
      </c>
      <c r="H4522" s="1011" t="s">
        <v>104</v>
      </c>
      <c r="I4522" s="1011" t="s">
        <v>2031</v>
      </c>
      <c r="J4522" s="1011" t="s">
        <v>1663</v>
      </c>
      <c r="K4522" s="1011" t="s">
        <v>1329</v>
      </c>
      <c r="L4522" s="1011" t="s">
        <v>47</v>
      </c>
      <c r="M4522" s="1011" t="s">
        <v>198</v>
      </c>
      <c r="N4522" s="1011">
        <v>23</v>
      </c>
      <c r="O4522" s="1011">
        <v>22</v>
      </c>
      <c r="P4522" s="1011">
        <v>457.78</v>
      </c>
      <c r="Q4522" s="1011">
        <v>1399.29</v>
      </c>
      <c r="R4522" s="1011">
        <v>276.06</v>
      </c>
      <c r="S4522" s="1011">
        <v>130.8756735</v>
      </c>
      <c r="T4522" s="1011">
        <v>0</v>
      </c>
      <c r="U4522" s="1011">
        <v>0</v>
      </c>
      <c r="V4522" s="1011">
        <v>276.06</v>
      </c>
      <c r="W4522" s="1011" t="s">
        <v>1664</v>
      </c>
      <c r="X4522" s="1011" t="s">
        <v>1331</v>
      </c>
      <c r="Y4522" s="1011" t="s">
        <v>2032</v>
      </c>
      <c r="AA4522" s="1011" t="s">
        <v>2033</v>
      </c>
      <c r="AB4522" s="1011" t="s">
        <v>140</v>
      </c>
    </row>
    <row r="4523" spans="1:28" x14ac:dyDescent="0.25">
      <c r="A4523" s="1011">
        <v>13991989</v>
      </c>
      <c r="B4523" s="1011" t="s">
        <v>1403</v>
      </c>
      <c r="C4523" s="1011" t="s">
        <v>1326</v>
      </c>
      <c r="D4523" s="1011" t="s">
        <v>1</v>
      </c>
      <c r="E4523" s="1011" t="s">
        <v>135</v>
      </c>
      <c r="F4523" s="1011" t="s">
        <v>34</v>
      </c>
      <c r="G4523" s="1011" t="s">
        <v>34</v>
      </c>
      <c r="H4523" s="1011" t="s">
        <v>90</v>
      </c>
      <c r="I4523" s="1011" t="s">
        <v>1404</v>
      </c>
      <c r="J4523" s="1011" t="s">
        <v>1405</v>
      </c>
      <c r="K4523" s="1011" t="s">
        <v>1329</v>
      </c>
      <c r="L4523" s="1011" t="s">
        <v>47</v>
      </c>
      <c r="M4523" s="1011" t="s">
        <v>198</v>
      </c>
      <c r="N4523" s="1011">
        <v>552</v>
      </c>
      <c r="O4523" s="1011">
        <v>465</v>
      </c>
      <c r="P4523" s="1011">
        <v>11174.69</v>
      </c>
      <c r="Q4523" s="1011">
        <v>28578.11</v>
      </c>
      <c r="R4523" s="1011">
        <v>1201.92</v>
      </c>
      <c r="S4523" s="1011">
        <v>3097.15050131</v>
      </c>
      <c r="T4523" s="1011">
        <v>0</v>
      </c>
      <c r="U4523" s="1011">
        <v>278.5</v>
      </c>
      <c r="V4523" s="1011">
        <v>1480.42</v>
      </c>
      <c r="W4523" s="1011" t="s">
        <v>1406</v>
      </c>
      <c r="X4523" s="1011" t="s">
        <v>1331</v>
      </c>
      <c r="Y4523" s="1011" t="s">
        <v>1407</v>
      </c>
      <c r="AA4523" s="1011" t="s">
        <v>1408</v>
      </c>
      <c r="AB4523" s="1011" t="s">
        <v>140</v>
      </c>
    </row>
    <row r="4524" spans="1:28" x14ac:dyDescent="0.25">
      <c r="A4524" s="1011">
        <v>54235049</v>
      </c>
      <c r="B4524" s="1011" t="s">
        <v>2171</v>
      </c>
      <c r="C4524" s="1011" t="s">
        <v>1326</v>
      </c>
      <c r="D4524" s="1011" t="s">
        <v>1</v>
      </c>
      <c r="E4524" s="1011" t="s">
        <v>135</v>
      </c>
      <c r="F4524" s="1011" t="s">
        <v>62</v>
      </c>
      <c r="G4524" s="1011" t="s">
        <v>62</v>
      </c>
      <c r="H4524" s="1011" t="s">
        <v>98</v>
      </c>
      <c r="I4524" s="1011" t="s">
        <v>2172</v>
      </c>
      <c r="J4524" s="1011" t="s">
        <v>2173</v>
      </c>
      <c r="K4524" s="1011" t="s">
        <v>1329</v>
      </c>
      <c r="L4524" s="1011" t="s">
        <v>47</v>
      </c>
      <c r="M4524" s="1011" t="s">
        <v>198</v>
      </c>
      <c r="N4524" s="1011">
        <v>382</v>
      </c>
      <c r="O4524" s="1011">
        <v>363.66669999999999</v>
      </c>
      <c r="P4524" s="1011">
        <v>3597.17</v>
      </c>
      <c r="Q4524" s="1011">
        <v>6962.5</v>
      </c>
      <c r="R4524" s="1011">
        <v>1014.38</v>
      </c>
      <c r="S4524" s="1011">
        <v>1095.83918002</v>
      </c>
      <c r="T4524" s="1011">
        <v>0</v>
      </c>
      <c r="U4524" s="1011">
        <v>0</v>
      </c>
      <c r="V4524" s="1011">
        <v>1014.38</v>
      </c>
      <c r="W4524" s="1011" t="s">
        <v>2174</v>
      </c>
      <c r="X4524" s="1011" t="s">
        <v>2175</v>
      </c>
      <c r="Y4524" s="1011" t="s">
        <v>2176</v>
      </c>
      <c r="AA4524" s="1011" t="s">
        <v>2177</v>
      </c>
      <c r="AB4524" s="1011" t="s">
        <v>140</v>
      </c>
    </row>
    <row r="4525" spans="1:28" x14ac:dyDescent="0.25">
      <c r="A4525" s="1011">
        <v>4089017</v>
      </c>
      <c r="B4525" s="1011" t="s">
        <v>2056</v>
      </c>
      <c r="C4525" s="1011" t="s">
        <v>1326</v>
      </c>
      <c r="D4525" s="1011" t="s">
        <v>1</v>
      </c>
      <c r="E4525" s="1011" t="s">
        <v>135</v>
      </c>
      <c r="F4525" s="1011" t="s">
        <v>69</v>
      </c>
      <c r="G4525" s="1011" t="s">
        <v>69</v>
      </c>
      <c r="H4525" s="1011" t="s">
        <v>92</v>
      </c>
      <c r="I4525" s="1011" t="s">
        <v>1688</v>
      </c>
      <c r="J4525" s="1011" t="s">
        <v>1416</v>
      </c>
      <c r="K4525" s="1011" t="s">
        <v>1329</v>
      </c>
      <c r="L4525" s="1011" t="s">
        <v>47</v>
      </c>
      <c r="M4525" s="1011" t="s">
        <v>198</v>
      </c>
      <c r="N4525" s="1011">
        <v>21.6</v>
      </c>
      <c r="O4525" s="1011">
        <v>3.5</v>
      </c>
      <c r="P4525" s="1011">
        <v>642.76</v>
      </c>
      <c r="Q4525" s="1011">
        <v>867.36</v>
      </c>
      <c r="R4525" s="1011">
        <v>111.61</v>
      </c>
      <c r="S4525" s="1011">
        <v>66.170633080000002</v>
      </c>
      <c r="T4525" s="1011">
        <v>0</v>
      </c>
      <c r="U4525" s="1011">
        <v>0</v>
      </c>
      <c r="V4525" s="1011">
        <v>111.61</v>
      </c>
      <c r="W4525" s="1011" t="s">
        <v>1397</v>
      </c>
      <c r="X4525" s="1011" t="s">
        <v>1331</v>
      </c>
      <c r="Y4525" s="1011" t="s">
        <v>2057</v>
      </c>
      <c r="AA4525" s="1011" t="s">
        <v>2058</v>
      </c>
      <c r="AB4525" s="1011" t="s">
        <v>140</v>
      </c>
    </row>
    <row r="4526" spans="1:28" x14ac:dyDescent="0.25">
      <c r="A4526" s="1011">
        <v>64034705</v>
      </c>
      <c r="B4526" s="1011" t="s">
        <v>2467</v>
      </c>
      <c r="C4526" s="1011" t="s">
        <v>1326</v>
      </c>
      <c r="D4526" s="1011" t="s">
        <v>1</v>
      </c>
      <c r="E4526" s="1011" t="s">
        <v>135</v>
      </c>
      <c r="F4526" s="1011" t="s">
        <v>34</v>
      </c>
      <c r="G4526" s="1011" t="s">
        <v>34</v>
      </c>
      <c r="H4526" s="1011" t="s">
        <v>93</v>
      </c>
      <c r="I4526" s="1011" t="s">
        <v>2468</v>
      </c>
      <c r="J4526" s="1011" t="s">
        <v>1371</v>
      </c>
      <c r="K4526" s="1011" t="s">
        <v>1329</v>
      </c>
      <c r="L4526" s="1011" t="s">
        <v>47</v>
      </c>
      <c r="M4526" s="1011" t="s">
        <v>198</v>
      </c>
      <c r="N4526" s="1011">
        <v>277</v>
      </c>
      <c r="O4526" s="1011">
        <v>113</v>
      </c>
      <c r="P4526" s="1011">
        <v>3351.37</v>
      </c>
      <c r="Q4526" s="1011">
        <v>8869.4599999999991</v>
      </c>
      <c r="R4526" s="1011">
        <v>2196.8200000000002</v>
      </c>
      <c r="S4526" s="1011">
        <v>1744.5644574800001</v>
      </c>
      <c r="T4526" s="1011">
        <v>0</v>
      </c>
      <c r="U4526" s="1011">
        <v>0</v>
      </c>
      <c r="V4526" s="1011">
        <v>2196.8200000000002</v>
      </c>
      <c r="W4526" s="1011" t="s">
        <v>1372</v>
      </c>
      <c r="X4526" s="1011" t="s">
        <v>1331</v>
      </c>
      <c r="Y4526" s="1011" t="s">
        <v>2469</v>
      </c>
      <c r="AA4526" s="1011" t="s">
        <v>2470</v>
      </c>
      <c r="AB4526" s="1011" t="s">
        <v>140</v>
      </c>
    </row>
    <row r="4527" spans="1:28" x14ac:dyDescent="0.25">
      <c r="A4527" s="1011">
        <v>64034705</v>
      </c>
      <c r="B4527" s="1011" t="s">
        <v>2467</v>
      </c>
      <c r="C4527" s="1011" t="s">
        <v>1326</v>
      </c>
      <c r="D4527" s="1011" t="s">
        <v>1</v>
      </c>
      <c r="E4527" s="1011" t="s">
        <v>135</v>
      </c>
      <c r="F4527" s="1011" t="s">
        <v>34</v>
      </c>
      <c r="G4527" s="1011" t="s">
        <v>34</v>
      </c>
      <c r="H4527" s="1011" t="s">
        <v>94</v>
      </c>
      <c r="I4527" s="1011" t="s">
        <v>2468</v>
      </c>
      <c r="J4527" s="1011" t="s">
        <v>1371</v>
      </c>
      <c r="K4527" s="1011" t="s">
        <v>1329</v>
      </c>
      <c r="L4527" s="1011" t="s">
        <v>47</v>
      </c>
      <c r="M4527" s="1011" t="s">
        <v>198</v>
      </c>
      <c r="N4527" s="1011">
        <v>302.45</v>
      </c>
      <c r="O4527" s="1011">
        <v>224.25</v>
      </c>
      <c r="P4527" s="1011">
        <v>3992</v>
      </c>
      <c r="Q4527" s="1011">
        <v>7548.39</v>
      </c>
      <c r="R4527" s="1011">
        <v>1855.79</v>
      </c>
      <c r="S4527" s="1011">
        <v>840.50795788000005</v>
      </c>
      <c r="T4527" s="1011">
        <v>0</v>
      </c>
      <c r="U4527" s="1011">
        <v>0</v>
      </c>
      <c r="V4527" s="1011">
        <v>1855.79</v>
      </c>
      <c r="W4527" s="1011" t="s">
        <v>1372</v>
      </c>
      <c r="X4527" s="1011" t="s">
        <v>1331</v>
      </c>
      <c r="Y4527" s="1011" t="s">
        <v>2469</v>
      </c>
      <c r="AA4527" s="1011" t="s">
        <v>2470</v>
      </c>
      <c r="AB4527" s="1011" t="s">
        <v>140</v>
      </c>
    </row>
    <row r="4528" spans="1:28" x14ac:dyDescent="0.25">
      <c r="A4528" s="1011">
        <v>23756737</v>
      </c>
      <c r="B4528" s="1011" t="s">
        <v>2168</v>
      </c>
      <c r="C4528" s="1011" t="s">
        <v>1326</v>
      </c>
      <c r="D4528" s="1011" t="s">
        <v>1</v>
      </c>
      <c r="E4528" s="1011" t="s">
        <v>135</v>
      </c>
      <c r="F4528" s="1011" t="s">
        <v>4</v>
      </c>
      <c r="G4528" s="1011" t="s">
        <v>4</v>
      </c>
      <c r="H4528" s="1011" t="s">
        <v>91</v>
      </c>
      <c r="I4528" s="1011" t="s">
        <v>1656</v>
      </c>
      <c r="J4528" s="1011" t="s">
        <v>1657</v>
      </c>
      <c r="K4528" s="1011" t="s">
        <v>1329</v>
      </c>
      <c r="L4528" s="1011" t="s">
        <v>47</v>
      </c>
      <c r="M4528" s="1011" t="s">
        <v>198</v>
      </c>
      <c r="N4528" s="1011">
        <v>120</v>
      </c>
      <c r="O4528" s="1011">
        <v>97</v>
      </c>
      <c r="P4528" s="1011">
        <v>2481.0500000000002</v>
      </c>
      <c r="Q4528" s="1011">
        <v>6779.82</v>
      </c>
      <c r="R4528" s="1011">
        <v>1331.43000231</v>
      </c>
      <c r="S4528" s="1011">
        <v>1368.9280726100001</v>
      </c>
      <c r="T4528" s="1011">
        <v>2.3099999999999999E-6</v>
      </c>
      <c r="U4528" s="1011">
        <v>0</v>
      </c>
      <c r="V4528" s="1011">
        <v>1331.43</v>
      </c>
      <c r="W4528" s="1011" t="s">
        <v>1658</v>
      </c>
      <c r="X4528" s="1011" t="s">
        <v>1331</v>
      </c>
      <c r="Y4528" s="1011" t="s">
        <v>2169</v>
      </c>
      <c r="AA4528" s="1011" t="s">
        <v>2170</v>
      </c>
      <c r="AB4528" s="1011" t="s">
        <v>140</v>
      </c>
    </row>
    <row r="4529" spans="1:28" x14ac:dyDescent="0.25">
      <c r="A4529" s="1011">
        <v>14044937</v>
      </c>
      <c r="B4529" s="1011" t="s">
        <v>1582</v>
      </c>
      <c r="C4529" s="1011" t="s">
        <v>1326</v>
      </c>
      <c r="D4529" s="1011" t="s">
        <v>1</v>
      </c>
      <c r="E4529" s="1011" t="s">
        <v>135</v>
      </c>
      <c r="F4529" s="1011" t="s">
        <v>11</v>
      </c>
      <c r="G4529" s="1011" t="s">
        <v>11</v>
      </c>
      <c r="H4529" s="1011" t="s">
        <v>97</v>
      </c>
      <c r="I4529" s="1011" t="s">
        <v>1583</v>
      </c>
      <c r="J4529" s="1011" t="s">
        <v>1354</v>
      </c>
      <c r="K4529" s="1011" t="s">
        <v>1329</v>
      </c>
      <c r="L4529" s="1011" t="s">
        <v>47</v>
      </c>
      <c r="M4529" s="1011" t="s">
        <v>198</v>
      </c>
      <c r="N4529" s="1011">
        <v>523.75</v>
      </c>
      <c r="O4529" s="1011">
        <v>203.75</v>
      </c>
      <c r="P4529" s="1011">
        <v>19870.97</v>
      </c>
      <c r="Q4529" s="1011">
        <v>16919.52</v>
      </c>
      <c r="R4529" s="1011">
        <v>4485.6611130800002</v>
      </c>
      <c r="S4529" s="1011">
        <v>2120.8332093099998</v>
      </c>
      <c r="T4529" s="1011">
        <v>1.11308E-3</v>
      </c>
      <c r="U4529" s="1011">
        <v>0</v>
      </c>
      <c r="V4529" s="1011">
        <v>4485.66</v>
      </c>
      <c r="W4529" s="1011" t="s">
        <v>1355</v>
      </c>
      <c r="X4529" s="1011" t="s">
        <v>1331</v>
      </c>
      <c r="Y4529" s="1011" t="s">
        <v>1584</v>
      </c>
      <c r="AA4529" s="1011" t="s">
        <v>1585</v>
      </c>
      <c r="AB4529" s="1011" t="s">
        <v>140</v>
      </c>
    </row>
    <row r="4530" spans="1:28" x14ac:dyDescent="0.25">
      <c r="A4530" s="1011">
        <v>3757705</v>
      </c>
      <c r="B4530" s="1011" t="s">
        <v>2541</v>
      </c>
      <c r="C4530" s="1011" t="s">
        <v>1326</v>
      </c>
      <c r="D4530" s="1011" t="s">
        <v>1</v>
      </c>
      <c r="E4530" s="1011" t="s">
        <v>135</v>
      </c>
      <c r="F4530" s="1011" t="s">
        <v>6</v>
      </c>
      <c r="G4530" s="1011" t="s">
        <v>6</v>
      </c>
      <c r="H4530" s="1011" t="s">
        <v>88</v>
      </c>
      <c r="I4530" s="1011" t="s">
        <v>2049</v>
      </c>
      <c r="J4530" s="1011" t="s">
        <v>1510</v>
      </c>
      <c r="K4530" s="1011" t="s">
        <v>1329</v>
      </c>
      <c r="L4530" s="1011" t="s">
        <v>47</v>
      </c>
      <c r="M4530" s="1011" t="s">
        <v>198</v>
      </c>
      <c r="N4530" s="1011">
        <v>783</v>
      </c>
      <c r="O4530" s="1011">
        <v>22</v>
      </c>
      <c r="P4530" s="1011">
        <v>11384.53</v>
      </c>
      <c r="Q4530" s="1011">
        <v>23635.41</v>
      </c>
      <c r="R4530" s="1011">
        <v>1321.68</v>
      </c>
      <c r="S4530" s="1011">
        <v>1150.12583468</v>
      </c>
      <c r="T4530" s="1011">
        <v>0</v>
      </c>
      <c r="U4530" s="1011">
        <v>0</v>
      </c>
      <c r="V4530" s="1011">
        <v>1321.68</v>
      </c>
      <c r="W4530" s="1011" t="s">
        <v>1511</v>
      </c>
      <c r="X4530" s="1011" t="s">
        <v>1331</v>
      </c>
      <c r="Y4530" s="1011" t="s">
        <v>1512</v>
      </c>
      <c r="AA4530" s="1011" t="s">
        <v>2542</v>
      </c>
      <c r="AB4530" s="1011" t="s">
        <v>140</v>
      </c>
    </row>
    <row r="4531" spans="1:28" x14ac:dyDescent="0.25">
      <c r="A4531" s="1011">
        <v>14141360</v>
      </c>
      <c r="B4531" s="1011" t="s">
        <v>1674</v>
      </c>
      <c r="C4531" s="1011" t="s">
        <v>1326</v>
      </c>
      <c r="D4531" s="1011" t="s">
        <v>1</v>
      </c>
      <c r="E4531" s="1011" t="s">
        <v>135</v>
      </c>
      <c r="F4531" s="1011" t="s">
        <v>14</v>
      </c>
      <c r="G4531" s="1011" t="s">
        <v>14</v>
      </c>
      <c r="H4531" s="1011" t="s">
        <v>91</v>
      </c>
      <c r="I4531" s="1011" t="s">
        <v>1675</v>
      </c>
      <c r="J4531" s="1011" t="s">
        <v>1676</v>
      </c>
      <c r="K4531" s="1011" t="s">
        <v>1329</v>
      </c>
      <c r="L4531" s="1011" t="s">
        <v>47</v>
      </c>
      <c r="M4531" s="1011" t="s">
        <v>198</v>
      </c>
      <c r="N4531" s="1011">
        <v>179</v>
      </c>
      <c r="O4531" s="1011">
        <v>167</v>
      </c>
      <c r="P4531" s="1011">
        <v>2914.51</v>
      </c>
      <c r="Q4531" s="1011">
        <v>7640.31</v>
      </c>
      <c r="R4531" s="1011">
        <v>386.26611868999998</v>
      </c>
      <c r="S4531" s="1011">
        <v>1140.8493959100001</v>
      </c>
      <c r="T4531" s="1011">
        <v>14.11611869</v>
      </c>
      <c r="U4531" s="1011">
        <v>0</v>
      </c>
      <c r="V4531" s="1011">
        <v>372.15</v>
      </c>
      <c r="W4531" s="1011" t="s">
        <v>47</v>
      </c>
      <c r="X4531" s="1011" t="s">
        <v>1331</v>
      </c>
      <c r="Y4531" s="1011" t="s">
        <v>1677</v>
      </c>
      <c r="AA4531" s="1011" t="s">
        <v>1678</v>
      </c>
      <c r="AB4531" s="1011" t="s">
        <v>140</v>
      </c>
    </row>
    <row r="4532" spans="1:28" x14ac:dyDescent="0.25">
      <c r="A4532" s="1011">
        <v>44150696</v>
      </c>
      <c r="B4532" s="1011" t="s">
        <v>1784</v>
      </c>
      <c r="C4532" s="1011" t="s">
        <v>1326</v>
      </c>
      <c r="D4532" s="1011" t="s">
        <v>1</v>
      </c>
      <c r="E4532" s="1011" t="s">
        <v>135</v>
      </c>
      <c r="F4532" s="1011" t="s">
        <v>20</v>
      </c>
      <c r="G4532" s="1011" t="s">
        <v>20</v>
      </c>
      <c r="H4532" s="1011" t="s">
        <v>93</v>
      </c>
      <c r="I4532" s="1011" t="s">
        <v>1785</v>
      </c>
      <c r="J4532" s="1011" t="s">
        <v>1360</v>
      </c>
      <c r="K4532" s="1011" t="s">
        <v>1329</v>
      </c>
      <c r="L4532" s="1011" t="s">
        <v>47</v>
      </c>
      <c r="M4532" s="1011" t="s">
        <v>198</v>
      </c>
      <c r="N4532" s="1011">
        <v>948</v>
      </c>
      <c r="O4532" s="1011">
        <v>32</v>
      </c>
      <c r="P4532" s="1011">
        <v>23655.15</v>
      </c>
      <c r="Q4532" s="1011">
        <v>19767.25</v>
      </c>
      <c r="R4532" s="1011">
        <v>633.53</v>
      </c>
      <c r="S4532" s="1011">
        <v>553.27954946</v>
      </c>
      <c r="T4532" s="1011">
        <v>0</v>
      </c>
      <c r="U4532" s="1011">
        <v>0</v>
      </c>
      <c r="V4532" s="1011">
        <v>633.53</v>
      </c>
      <c r="W4532" s="1011" t="s">
        <v>1361</v>
      </c>
      <c r="X4532" s="1011" t="s">
        <v>1331</v>
      </c>
      <c r="Y4532" s="1011" t="s">
        <v>1786</v>
      </c>
      <c r="Z4532" s="1011" t="s">
        <v>1787</v>
      </c>
      <c r="AA4532" s="1011" t="s">
        <v>1788</v>
      </c>
      <c r="AB4532" s="1011" t="s">
        <v>140</v>
      </c>
    </row>
    <row r="4533" spans="1:28" x14ac:dyDescent="0.25">
      <c r="A4533" s="1011">
        <v>63998637</v>
      </c>
      <c r="B4533" s="1011" t="s">
        <v>2297</v>
      </c>
      <c r="C4533" s="1011" t="s">
        <v>1326</v>
      </c>
      <c r="D4533" s="1011" t="s">
        <v>1</v>
      </c>
      <c r="E4533" s="1011" t="s">
        <v>135</v>
      </c>
      <c r="F4533" s="1011" t="s">
        <v>20</v>
      </c>
      <c r="G4533" s="1011" t="s">
        <v>20</v>
      </c>
      <c r="H4533" s="1011" t="s">
        <v>88</v>
      </c>
      <c r="I4533" s="1011" t="s">
        <v>2212</v>
      </c>
      <c r="J4533" s="1011" t="s">
        <v>1669</v>
      </c>
      <c r="K4533" s="1011" t="s">
        <v>1329</v>
      </c>
      <c r="L4533" s="1011" t="s">
        <v>47</v>
      </c>
      <c r="M4533" s="1011" t="s">
        <v>198</v>
      </c>
      <c r="N4533" s="1011">
        <v>206</v>
      </c>
      <c r="O4533" s="1011">
        <v>206</v>
      </c>
      <c r="P4533" s="1011">
        <v>2105</v>
      </c>
      <c r="Q4533" s="1011">
        <v>12241.74</v>
      </c>
      <c r="R4533" s="1011">
        <v>2374.41</v>
      </c>
      <c r="S4533" s="1011">
        <v>1298.2945</v>
      </c>
      <c r="T4533" s="1011">
        <v>0</v>
      </c>
      <c r="U4533" s="1011">
        <v>0</v>
      </c>
      <c r="V4533" s="1011">
        <v>2374.41</v>
      </c>
      <c r="W4533" s="1011" t="s">
        <v>1670</v>
      </c>
      <c r="X4533" s="1011" t="s">
        <v>1331</v>
      </c>
      <c r="Y4533" s="1011" t="s">
        <v>2298</v>
      </c>
      <c r="AA4533" s="1011" t="s">
        <v>2299</v>
      </c>
      <c r="AB4533" s="1011" t="s">
        <v>140</v>
      </c>
    </row>
    <row r="4534" spans="1:28" x14ac:dyDescent="0.25">
      <c r="A4534" s="1011">
        <v>14152664</v>
      </c>
      <c r="B4534" s="1011" t="s">
        <v>1815</v>
      </c>
      <c r="C4534" s="1011" t="s">
        <v>1326</v>
      </c>
      <c r="D4534" s="1011" t="s">
        <v>1</v>
      </c>
      <c r="E4534" s="1011" t="s">
        <v>135</v>
      </c>
      <c r="F4534" s="1011" t="s">
        <v>38</v>
      </c>
      <c r="G4534" s="1011" t="s">
        <v>38</v>
      </c>
      <c r="H4534" s="1011" t="s">
        <v>530</v>
      </c>
      <c r="I4534" s="1011" t="s">
        <v>1816</v>
      </c>
      <c r="J4534" s="1011" t="s">
        <v>1817</v>
      </c>
      <c r="K4534" s="1011" t="s">
        <v>1329</v>
      </c>
      <c r="L4534" s="1011" t="s">
        <v>47</v>
      </c>
      <c r="M4534" s="1011" t="s">
        <v>198</v>
      </c>
      <c r="N4534" s="1011">
        <v>14</v>
      </c>
      <c r="O4534" s="1011">
        <v>14</v>
      </c>
      <c r="P4534" s="1011">
        <v>144.63999999999999</v>
      </c>
      <c r="Q4534" s="1011">
        <v>2082.64</v>
      </c>
      <c r="R4534" s="1011">
        <v>202.50028157</v>
      </c>
      <c r="S4534" s="1011">
        <v>21.696000000000002</v>
      </c>
      <c r="T4534" s="1011">
        <v>0.89028156999999997</v>
      </c>
      <c r="U4534" s="1011">
        <v>0</v>
      </c>
      <c r="V4534" s="1011">
        <v>201.61</v>
      </c>
      <c r="W4534" s="1011" t="s">
        <v>1818</v>
      </c>
      <c r="X4534" s="1011" t="s">
        <v>1331</v>
      </c>
      <c r="Y4534" s="1011" t="s">
        <v>1819</v>
      </c>
      <c r="AA4534" s="1011" t="s">
        <v>1820</v>
      </c>
      <c r="AB4534" s="1011" t="s">
        <v>140</v>
      </c>
    </row>
    <row r="4535" spans="1:28" x14ac:dyDescent="0.25">
      <c r="A4535" s="1011">
        <v>63934905</v>
      </c>
      <c r="B4535" s="1011" t="s">
        <v>2048</v>
      </c>
      <c r="C4535" s="1011" t="s">
        <v>1326</v>
      </c>
      <c r="D4535" s="1011" t="s">
        <v>1</v>
      </c>
      <c r="E4535" s="1011" t="s">
        <v>135</v>
      </c>
      <c r="F4535" s="1011" t="s">
        <v>34</v>
      </c>
      <c r="G4535" s="1011" t="s">
        <v>34</v>
      </c>
      <c r="H4535" s="1011" t="s">
        <v>530</v>
      </c>
      <c r="I4535" s="1011" t="s">
        <v>2049</v>
      </c>
      <c r="J4535" s="1011" t="s">
        <v>1510</v>
      </c>
      <c r="K4535" s="1011" t="s">
        <v>1329</v>
      </c>
      <c r="L4535" s="1011" t="s">
        <v>47</v>
      </c>
      <c r="M4535" s="1011" t="s">
        <v>198</v>
      </c>
      <c r="N4535" s="1011">
        <v>99</v>
      </c>
      <c r="O4535" s="1011">
        <v>31</v>
      </c>
      <c r="P4535" s="1011">
        <v>5163.71</v>
      </c>
      <c r="Q4535" s="1011">
        <v>12079.59</v>
      </c>
      <c r="R4535" s="1011">
        <v>-1971.33</v>
      </c>
      <c r="S4535" s="1011">
        <v>882.88471734999996</v>
      </c>
      <c r="T4535" s="1011">
        <v>0</v>
      </c>
      <c r="U4535" s="1011">
        <v>1226.4100000000001</v>
      </c>
      <c r="V4535" s="1011">
        <v>-744.92</v>
      </c>
      <c r="W4535" s="1011" t="s">
        <v>1511</v>
      </c>
      <c r="X4535" s="1011" t="s">
        <v>1331</v>
      </c>
      <c r="Y4535" s="1011" t="s">
        <v>2050</v>
      </c>
      <c r="AA4535" s="1011" t="s">
        <v>2051</v>
      </c>
      <c r="AB4535" s="1011" t="s">
        <v>140</v>
      </c>
    </row>
    <row r="4536" spans="1:28" x14ac:dyDescent="0.25">
      <c r="A4536" s="1011">
        <v>84156447</v>
      </c>
      <c r="B4536" s="1011" t="s">
        <v>2286</v>
      </c>
      <c r="C4536" s="1011" t="s">
        <v>1326</v>
      </c>
      <c r="D4536" s="1011" t="s">
        <v>1</v>
      </c>
      <c r="E4536" s="1011" t="s">
        <v>135</v>
      </c>
      <c r="F4536" s="1011" t="s">
        <v>20</v>
      </c>
      <c r="G4536" s="1011" t="s">
        <v>20</v>
      </c>
      <c r="H4536" s="1011" t="s">
        <v>98</v>
      </c>
      <c r="I4536" s="1011" t="s">
        <v>2287</v>
      </c>
      <c r="J4536" s="1011" t="s">
        <v>1499</v>
      </c>
      <c r="K4536" s="1011" t="s">
        <v>1329</v>
      </c>
      <c r="L4536" s="1011" t="s">
        <v>47</v>
      </c>
      <c r="M4536" s="1011" t="s">
        <v>198</v>
      </c>
      <c r="N4536" s="1011">
        <v>242.24950000000001</v>
      </c>
      <c r="O4536" s="1011">
        <v>233.24950000000001</v>
      </c>
      <c r="P4536" s="1011">
        <v>5332.73</v>
      </c>
      <c r="Q4536" s="1011">
        <v>5248.39</v>
      </c>
      <c r="R4536" s="1011">
        <v>628.58000000000004</v>
      </c>
      <c r="S4536" s="1011">
        <v>909.15829534</v>
      </c>
      <c r="T4536" s="1011">
        <v>0</v>
      </c>
      <c r="U4536" s="1011">
        <v>0</v>
      </c>
      <c r="V4536" s="1011">
        <v>628.58000000000004</v>
      </c>
      <c r="W4536" s="1011" t="s">
        <v>1361</v>
      </c>
      <c r="X4536" s="1011" t="s">
        <v>1331</v>
      </c>
      <c r="Y4536" s="1011" t="s">
        <v>2288</v>
      </c>
      <c r="AA4536" s="1011" t="s">
        <v>2289</v>
      </c>
      <c r="AB4536" s="1011" t="s">
        <v>140</v>
      </c>
    </row>
    <row r="4537" spans="1:28" x14ac:dyDescent="0.25">
      <c r="A4537" s="1011">
        <v>24166571</v>
      </c>
      <c r="B4537" s="1011" t="s">
        <v>2381</v>
      </c>
      <c r="C4537" s="1011" t="s">
        <v>1326</v>
      </c>
      <c r="D4537" s="1011" t="s">
        <v>1</v>
      </c>
      <c r="E4537" s="1011" t="s">
        <v>135</v>
      </c>
      <c r="F4537" s="1011" t="s">
        <v>0</v>
      </c>
      <c r="G4537" s="1011" t="s">
        <v>0</v>
      </c>
      <c r="H4537" s="1011" t="s">
        <v>93</v>
      </c>
      <c r="I4537" s="1011" t="s">
        <v>2382</v>
      </c>
      <c r="J4537" s="1011" t="s">
        <v>1499</v>
      </c>
      <c r="K4537" s="1011" t="s">
        <v>1329</v>
      </c>
      <c r="L4537" s="1011" t="s">
        <v>47</v>
      </c>
      <c r="M4537" s="1011" t="s">
        <v>198</v>
      </c>
      <c r="N4537" s="1011">
        <v>1236.4160999999999</v>
      </c>
      <c r="O4537" s="1011">
        <v>747.91610000000003</v>
      </c>
      <c r="P4537" s="1011">
        <v>20340.689999999999</v>
      </c>
      <c r="Q4537" s="1011">
        <v>49942.82</v>
      </c>
      <c r="R4537" s="1011">
        <v>8904.66</v>
      </c>
      <c r="S4537" s="1011">
        <v>7259.87830381</v>
      </c>
      <c r="T4537" s="1011">
        <v>0</v>
      </c>
      <c r="U4537" s="1011">
        <v>0</v>
      </c>
      <c r="V4537" s="1011">
        <v>8904.66</v>
      </c>
      <c r="W4537" s="1011" t="s">
        <v>1361</v>
      </c>
      <c r="X4537" s="1011" t="s">
        <v>1331</v>
      </c>
      <c r="Y4537" s="1011" t="s">
        <v>2383</v>
      </c>
      <c r="AA4537" s="1011" t="s">
        <v>2384</v>
      </c>
      <c r="AB4537" s="1011" t="s">
        <v>140</v>
      </c>
    </row>
    <row r="4538" spans="1:28" x14ac:dyDescent="0.25">
      <c r="A4538" s="1011">
        <v>33771395</v>
      </c>
      <c r="B4538" s="1011" t="s">
        <v>2520</v>
      </c>
      <c r="C4538" s="1011" t="s">
        <v>1326</v>
      </c>
      <c r="D4538" s="1011" t="s">
        <v>1</v>
      </c>
      <c r="E4538" s="1011" t="s">
        <v>135</v>
      </c>
      <c r="F4538" s="1011" t="s">
        <v>6</v>
      </c>
      <c r="G4538" s="1011" t="s">
        <v>6</v>
      </c>
      <c r="H4538" s="1011" t="s">
        <v>104</v>
      </c>
      <c r="I4538" s="1011" t="s">
        <v>1688</v>
      </c>
      <c r="J4538" s="1011" t="s">
        <v>1416</v>
      </c>
      <c r="K4538" s="1011" t="s">
        <v>1329</v>
      </c>
      <c r="L4538" s="1011" t="s">
        <v>47</v>
      </c>
      <c r="M4538" s="1011" t="s">
        <v>198</v>
      </c>
      <c r="N4538" s="1011">
        <v>128</v>
      </c>
      <c r="O4538" s="1011">
        <v>96</v>
      </c>
      <c r="P4538" s="1011">
        <v>3802.19</v>
      </c>
      <c r="Q4538" s="1011">
        <v>7006.56</v>
      </c>
      <c r="R4538" s="1011">
        <v>142.13999999999999</v>
      </c>
      <c r="S4538" s="1011">
        <v>992.85751959000004</v>
      </c>
      <c r="T4538" s="1011">
        <v>0</v>
      </c>
      <c r="U4538" s="1011">
        <v>818.26</v>
      </c>
      <c r="V4538" s="1011">
        <v>960.4</v>
      </c>
      <c r="W4538" s="1011" t="s">
        <v>1397</v>
      </c>
      <c r="X4538" s="1011" t="s">
        <v>1331</v>
      </c>
      <c r="Y4538" s="1011" t="s">
        <v>2521</v>
      </c>
      <c r="AA4538" s="1011" t="s">
        <v>2522</v>
      </c>
      <c r="AB4538" s="1011" t="s">
        <v>140</v>
      </c>
    </row>
    <row r="4539" spans="1:28" x14ac:dyDescent="0.25">
      <c r="A4539" s="1011">
        <v>54235049</v>
      </c>
      <c r="B4539" s="1011" t="s">
        <v>2171</v>
      </c>
      <c r="C4539" s="1011" t="s">
        <v>1326</v>
      </c>
      <c r="D4539" s="1011" t="s">
        <v>1</v>
      </c>
      <c r="E4539" s="1011" t="s">
        <v>135</v>
      </c>
      <c r="F4539" s="1011" t="s">
        <v>62</v>
      </c>
      <c r="G4539" s="1011" t="s">
        <v>62</v>
      </c>
      <c r="H4539" s="1011" t="s">
        <v>93</v>
      </c>
      <c r="I4539" s="1011" t="s">
        <v>2172</v>
      </c>
      <c r="J4539" s="1011" t="s">
        <v>2173</v>
      </c>
      <c r="K4539" s="1011" t="s">
        <v>1329</v>
      </c>
      <c r="L4539" s="1011" t="s">
        <v>47</v>
      </c>
      <c r="M4539" s="1011" t="s">
        <v>198</v>
      </c>
      <c r="N4539" s="1011">
        <v>1065.6667</v>
      </c>
      <c r="O4539" s="1011">
        <v>515.66669999999999</v>
      </c>
      <c r="P4539" s="1011">
        <v>16155.71</v>
      </c>
      <c r="Q4539" s="1011">
        <v>25907.91</v>
      </c>
      <c r="R4539" s="1011">
        <v>2828.16</v>
      </c>
      <c r="S4539" s="1011">
        <v>5603.9431765199997</v>
      </c>
      <c r="T4539" s="1011">
        <v>698</v>
      </c>
      <c r="U4539" s="1011">
        <v>0</v>
      </c>
      <c r="V4539" s="1011">
        <v>2836.16</v>
      </c>
      <c r="W4539" s="1011" t="s">
        <v>2174</v>
      </c>
      <c r="X4539" s="1011" t="s">
        <v>2175</v>
      </c>
      <c r="Y4539" s="1011" t="s">
        <v>2176</v>
      </c>
      <c r="AA4539" s="1011" t="s">
        <v>2177</v>
      </c>
      <c r="AB4539" s="1011" t="s">
        <v>140</v>
      </c>
    </row>
    <row r="4540" spans="1:28" x14ac:dyDescent="0.25">
      <c r="A4540" s="1011">
        <v>43922541</v>
      </c>
      <c r="B4540" s="1011" t="s">
        <v>2538</v>
      </c>
      <c r="C4540" s="1011" t="s">
        <v>1326</v>
      </c>
      <c r="D4540" s="1011" t="s">
        <v>1</v>
      </c>
      <c r="E4540" s="1011" t="s">
        <v>135</v>
      </c>
      <c r="F4540" s="1011" t="s">
        <v>35</v>
      </c>
      <c r="G4540" s="1011" t="s">
        <v>35</v>
      </c>
      <c r="H4540" s="1011" t="s">
        <v>97</v>
      </c>
      <c r="I4540" s="1011" t="s">
        <v>1498</v>
      </c>
      <c r="J4540" s="1011" t="s">
        <v>1499</v>
      </c>
      <c r="K4540" s="1011" t="s">
        <v>1329</v>
      </c>
      <c r="L4540" s="1011" t="s">
        <v>47</v>
      </c>
      <c r="M4540" s="1011" t="s">
        <v>198</v>
      </c>
      <c r="N4540" s="1011">
        <v>1267.6666</v>
      </c>
      <c r="O4540" s="1011">
        <v>407.58330000000001</v>
      </c>
      <c r="P4540" s="1011">
        <v>45501.49</v>
      </c>
      <c r="Q4540" s="1011">
        <v>27400.61</v>
      </c>
      <c r="R4540" s="1011">
        <v>2124.58</v>
      </c>
      <c r="S4540" s="1011">
        <v>2862.0655598500002</v>
      </c>
      <c r="T4540" s="1011">
        <v>0</v>
      </c>
      <c r="U4540" s="1011">
        <v>0</v>
      </c>
      <c r="V4540" s="1011">
        <v>2124.58</v>
      </c>
      <c r="W4540" s="1011" t="s">
        <v>1361</v>
      </c>
      <c r="X4540" s="1011" t="s">
        <v>1331</v>
      </c>
      <c r="Y4540" s="1011" t="s">
        <v>2539</v>
      </c>
      <c r="AA4540" s="1011" t="s">
        <v>2540</v>
      </c>
      <c r="AB4540" s="1011" t="s">
        <v>140</v>
      </c>
    </row>
    <row r="4541" spans="1:28" x14ac:dyDescent="0.25">
      <c r="A4541" s="1011">
        <v>3757812</v>
      </c>
      <c r="B4541" s="1011" t="s">
        <v>1497</v>
      </c>
      <c r="C4541" s="1011" t="s">
        <v>1326</v>
      </c>
      <c r="D4541" s="1011" t="s">
        <v>1</v>
      </c>
      <c r="E4541" s="1011" t="s">
        <v>135</v>
      </c>
      <c r="F4541" s="1011" t="s">
        <v>11</v>
      </c>
      <c r="G4541" s="1011" t="s">
        <v>11</v>
      </c>
      <c r="H4541" s="1011" t="s">
        <v>99</v>
      </c>
      <c r="I4541" s="1011" t="s">
        <v>1359</v>
      </c>
      <c r="J4541" s="1011" t="s">
        <v>1360</v>
      </c>
      <c r="K4541" s="1011" t="s">
        <v>1329</v>
      </c>
      <c r="L4541" s="1011" t="s">
        <v>47</v>
      </c>
      <c r="M4541" s="1011" t="s">
        <v>198</v>
      </c>
      <c r="N4541" s="1011">
        <v>983</v>
      </c>
      <c r="O4541" s="1011">
        <v>69</v>
      </c>
      <c r="P4541" s="1011">
        <v>10800</v>
      </c>
      <c r="Q4541" s="1011">
        <v>30755.98</v>
      </c>
      <c r="R4541" s="1011">
        <v>2064.06</v>
      </c>
      <c r="S4541" s="1011">
        <v>2910.2208871399998</v>
      </c>
      <c r="T4541" s="1011">
        <v>0</v>
      </c>
      <c r="U4541" s="1011">
        <v>1037.1600000000001</v>
      </c>
      <c r="V4541" s="1011">
        <v>3101.22</v>
      </c>
      <c r="W4541" s="1011" t="s">
        <v>1361</v>
      </c>
      <c r="X4541" s="1011" t="s">
        <v>1331</v>
      </c>
      <c r="Y4541" s="1011" t="s">
        <v>2182</v>
      </c>
      <c r="AA4541" s="1011" t="s">
        <v>2183</v>
      </c>
      <c r="AB4541" s="1011" t="s">
        <v>140</v>
      </c>
    </row>
    <row r="4542" spans="1:28" x14ac:dyDescent="0.25">
      <c r="A4542" s="1011">
        <v>13789250</v>
      </c>
      <c r="B4542" s="1011" t="s">
        <v>1375</v>
      </c>
      <c r="C4542" s="1011" t="s">
        <v>1326</v>
      </c>
      <c r="D4542" s="1011" t="s">
        <v>1</v>
      </c>
      <c r="E4542" s="1011" t="s">
        <v>135</v>
      </c>
      <c r="F4542" s="1011" t="s">
        <v>6</v>
      </c>
      <c r="G4542" s="1011" t="s">
        <v>6</v>
      </c>
      <c r="H4542" s="1011" t="s">
        <v>99</v>
      </c>
      <c r="I4542" s="1011" t="s">
        <v>1376</v>
      </c>
      <c r="J4542" s="1011" t="s">
        <v>1377</v>
      </c>
      <c r="K4542" s="1011" t="s">
        <v>1329</v>
      </c>
      <c r="L4542" s="1011" t="s">
        <v>47</v>
      </c>
      <c r="M4542" s="1011" t="s">
        <v>198</v>
      </c>
      <c r="N4542" s="1011">
        <v>419</v>
      </c>
      <c r="O4542" s="1011">
        <v>165</v>
      </c>
      <c r="P4542" s="1011">
        <v>7087.35</v>
      </c>
      <c r="Q4542" s="1011">
        <v>13859.69</v>
      </c>
      <c r="R4542" s="1011">
        <v>1025.4380020000001</v>
      </c>
      <c r="S4542" s="1011">
        <v>1330.3955842099999</v>
      </c>
      <c r="T4542" s="1011">
        <v>-0.52199799999999996</v>
      </c>
      <c r="U4542" s="1011">
        <v>247</v>
      </c>
      <c r="V4542" s="1011">
        <v>1272.96</v>
      </c>
      <c r="W4542" s="1011" t="s">
        <v>1378</v>
      </c>
      <c r="X4542" s="1011" t="s">
        <v>1331</v>
      </c>
      <c r="Y4542" s="1011" t="s">
        <v>1379</v>
      </c>
      <c r="AA4542" s="1011" t="s">
        <v>1380</v>
      </c>
      <c r="AB4542" s="1011" t="s">
        <v>140</v>
      </c>
    </row>
    <row r="4543" spans="1:28" x14ac:dyDescent="0.25">
      <c r="A4543" s="1011">
        <v>73754517</v>
      </c>
      <c r="B4543" s="1011" t="s">
        <v>2553</v>
      </c>
      <c r="C4543" s="1011" t="s">
        <v>1326</v>
      </c>
      <c r="D4543" s="1011" t="s">
        <v>1</v>
      </c>
      <c r="E4543" s="1011" t="s">
        <v>135</v>
      </c>
      <c r="F4543" s="1011" t="s">
        <v>34</v>
      </c>
      <c r="G4543" s="1011" t="s">
        <v>34</v>
      </c>
      <c r="H4543" s="1011" t="s">
        <v>88</v>
      </c>
      <c r="I4543" s="1011" t="s">
        <v>2554</v>
      </c>
      <c r="J4543" s="1011" t="s">
        <v>2555</v>
      </c>
      <c r="K4543" s="1011" t="s">
        <v>1329</v>
      </c>
      <c r="L4543" s="1011" t="s">
        <v>47</v>
      </c>
      <c r="M4543" s="1011" t="s">
        <v>198</v>
      </c>
      <c r="N4543" s="1011">
        <v>650</v>
      </c>
      <c r="O4543" s="1011">
        <v>635</v>
      </c>
      <c r="P4543" s="1011">
        <v>9199</v>
      </c>
      <c r="Q4543" s="1011">
        <v>29660.240000000002</v>
      </c>
      <c r="R4543" s="1011">
        <v>697.11</v>
      </c>
      <c r="S4543" s="1011">
        <v>2280.9976981999998</v>
      </c>
      <c r="T4543" s="1011">
        <v>0</v>
      </c>
      <c r="U4543" s="1011">
        <v>745</v>
      </c>
      <c r="V4543" s="1011">
        <v>1442.11</v>
      </c>
      <c r="W4543" s="1011" t="s">
        <v>2556</v>
      </c>
      <c r="X4543" s="1011" t="s">
        <v>1331</v>
      </c>
      <c r="Y4543" s="1011" t="s">
        <v>2557</v>
      </c>
      <c r="AA4543" s="1011" t="s">
        <v>2558</v>
      </c>
      <c r="AB4543" s="1011" t="s">
        <v>140</v>
      </c>
    </row>
    <row r="4544" spans="1:28" x14ac:dyDescent="0.25">
      <c r="A4544" s="1011">
        <v>4162996</v>
      </c>
      <c r="B4544" s="1011" t="s">
        <v>1473</v>
      </c>
      <c r="C4544" s="1011" t="s">
        <v>1326</v>
      </c>
      <c r="D4544" s="1011" t="s">
        <v>1</v>
      </c>
      <c r="E4544" s="1011" t="s">
        <v>135</v>
      </c>
      <c r="F4544" s="1011" t="s">
        <v>34</v>
      </c>
      <c r="G4544" s="1011" t="s">
        <v>34</v>
      </c>
      <c r="H4544" s="1011" t="s">
        <v>104</v>
      </c>
      <c r="I4544" s="1011" t="s">
        <v>1474</v>
      </c>
      <c r="J4544" s="1011" t="s">
        <v>1475</v>
      </c>
      <c r="K4544" s="1011" t="s">
        <v>1329</v>
      </c>
      <c r="L4544" s="1011" t="s">
        <v>47</v>
      </c>
      <c r="M4544" s="1011" t="s">
        <v>198</v>
      </c>
      <c r="N4544" s="1011">
        <v>96</v>
      </c>
      <c r="O4544" s="1011">
        <v>96</v>
      </c>
      <c r="P4544" s="1011">
        <v>1483.6</v>
      </c>
      <c r="Q4544" s="1011">
        <v>5340.01</v>
      </c>
      <c r="R4544" s="1011">
        <v>890.99</v>
      </c>
      <c r="S4544" s="1011">
        <v>645.24520260999998</v>
      </c>
      <c r="T4544" s="1011">
        <v>0</v>
      </c>
      <c r="U4544" s="1011">
        <v>0</v>
      </c>
      <c r="V4544" s="1011">
        <v>890.99</v>
      </c>
      <c r="W4544" s="1011" t="s">
        <v>1476</v>
      </c>
      <c r="X4544" s="1011" t="s">
        <v>1331</v>
      </c>
      <c r="Y4544" s="1011" t="s">
        <v>1477</v>
      </c>
      <c r="AA4544" s="1011" t="s">
        <v>1478</v>
      </c>
      <c r="AB4544" s="1011" t="s">
        <v>140</v>
      </c>
    </row>
    <row r="4545" spans="1:28" x14ac:dyDescent="0.25">
      <c r="A4545" s="1011">
        <v>53755336</v>
      </c>
      <c r="B4545" s="1011" t="s">
        <v>1485</v>
      </c>
      <c r="C4545" s="1011" t="s">
        <v>1326</v>
      </c>
      <c r="D4545" s="1011" t="s">
        <v>1</v>
      </c>
      <c r="E4545" s="1011" t="s">
        <v>135</v>
      </c>
      <c r="F4545" s="1011" t="s">
        <v>38</v>
      </c>
      <c r="G4545" s="1011" t="s">
        <v>38</v>
      </c>
      <c r="H4545" s="1011" t="s">
        <v>100</v>
      </c>
      <c r="I4545" s="1011" t="s">
        <v>1382</v>
      </c>
      <c r="J4545" s="1011" t="s">
        <v>1383</v>
      </c>
      <c r="K4545" s="1011" t="s">
        <v>1329</v>
      </c>
      <c r="L4545" s="1011" t="s">
        <v>47</v>
      </c>
      <c r="M4545" s="1011" t="s">
        <v>198</v>
      </c>
      <c r="N4545" s="1011">
        <v>180.5</v>
      </c>
      <c r="O4545" s="1011">
        <v>86.5</v>
      </c>
      <c r="P4545" s="1011">
        <v>3450</v>
      </c>
      <c r="Q4545" s="1011">
        <v>8028.63</v>
      </c>
      <c r="R4545" s="1011">
        <v>1278.3</v>
      </c>
      <c r="S4545" s="1011">
        <v>713.06148915000006</v>
      </c>
      <c r="T4545" s="1011">
        <v>0</v>
      </c>
      <c r="U4545" s="1011">
        <v>0</v>
      </c>
      <c r="V4545" s="1011">
        <v>1278.3</v>
      </c>
      <c r="W4545" s="1011" t="s">
        <v>1384</v>
      </c>
      <c r="X4545" s="1011" t="s">
        <v>1331</v>
      </c>
      <c r="Y4545" s="1011" t="s">
        <v>1486</v>
      </c>
      <c r="AA4545" s="1011" t="s">
        <v>1487</v>
      </c>
      <c r="AB4545" s="1011" t="s">
        <v>140</v>
      </c>
    </row>
    <row r="4546" spans="1:28" x14ac:dyDescent="0.25">
      <c r="A4546" s="1011">
        <v>3757507</v>
      </c>
      <c r="B4546" s="1011" t="s">
        <v>1902</v>
      </c>
      <c r="C4546" s="1011" t="s">
        <v>1326</v>
      </c>
      <c r="D4546" s="1011" t="s">
        <v>1</v>
      </c>
      <c r="E4546" s="1011" t="s">
        <v>135</v>
      </c>
      <c r="F4546" s="1011" t="s">
        <v>14</v>
      </c>
      <c r="G4546" s="1011" t="s">
        <v>14</v>
      </c>
      <c r="H4546" s="1011" t="s">
        <v>93</v>
      </c>
      <c r="I4546" s="1011" t="s">
        <v>1903</v>
      </c>
      <c r="J4546" s="1011" t="s">
        <v>1904</v>
      </c>
      <c r="K4546" s="1011" t="s">
        <v>1329</v>
      </c>
      <c r="L4546" s="1011" t="s">
        <v>47</v>
      </c>
      <c r="M4546" s="1011" t="s">
        <v>198</v>
      </c>
      <c r="N4546" s="1011">
        <v>179</v>
      </c>
      <c r="O4546" s="1011">
        <v>114</v>
      </c>
      <c r="P4546" s="1011">
        <v>2733.44</v>
      </c>
      <c r="Q4546" s="1011">
        <v>9581.91</v>
      </c>
      <c r="R4546" s="1011">
        <v>2082.1799999999998</v>
      </c>
      <c r="S4546" s="1011">
        <v>1867.16152425</v>
      </c>
      <c r="T4546" s="1011">
        <v>0</v>
      </c>
      <c r="U4546" s="1011">
        <v>0</v>
      </c>
      <c r="V4546" s="1011">
        <v>2082.1799999999998</v>
      </c>
      <c r="W4546" s="1011" t="s">
        <v>1905</v>
      </c>
      <c r="X4546" s="1011" t="s">
        <v>1331</v>
      </c>
      <c r="Y4546" s="1011" t="s">
        <v>1906</v>
      </c>
      <c r="AA4546" s="1011" t="s">
        <v>1907</v>
      </c>
      <c r="AB4546" s="1011" t="s">
        <v>140</v>
      </c>
    </row>
    <row r="4547" spans="1:28" x14ac:dyDescent="0.25">
      <c r="A4547" s="1011">
        <v>13987417</v>
      </c>
      <c r="B4547" s="1011" t="s">
        <v>1594</v>
      </c>
      <c r="C4547" s="1011" t="s">
        <v>1326</v>
      </c>
      <c r="D4547" s="1011" t="s">
        <v>1</v>
      </c>
      <c r="E4547" s="1011" t="s">
        <v>135</v>
      </c>
      <c r="F4547" s="1011" t="s">
        <v>20</v>
      </c>
      <c r="G4547" s="1011" t="s">
        <v>20</v>
      </c>
      <c r="H4547" s="1011" t="s">
        <v>101</v>
      </c>
      <c r="I4547" s="1011" t="s">
        <v>1595</v>
      </c>
      <c r="J4547" s="1011" t="s">
        <v>1596</v>
      </c>
      <c r="K4547" s="1011" t="s">
        <v>1329</v>
      </c>
      <c r="L4547" s="1011" t="s">
        <v>47</v>
      </c>
      <c r="M4547" s="1011" t="s">
        <v>198</v>
      </c>
      <c r="N4547" s="1011">
        <v>38</v>
      </c>
      <c r="O4547" s="1011">
        <v>33</v>
      </c>
      <c r="P4547" s="1011">
        <v>1472.77</v>
      </c>
      <c r="Q4547" s="1011">
        <v>666.34</v>
      </c>
      <c r="R4547" s="1011">
        <v>-87.39</v>
      </c>
      <c r="S4547" s="1011">
        <v>130.22836408000001</v>
      </c>
      <c r="T4547" s="1011">
        <v>0</v>
      </c>
      <c r="U4547" s="1011">
        <v>0</v>
      </c>
      <c r="V4547" s="1011">
        <v>-87.39</v>
      </c>
      <c r="W4547" s="1011" t="s">
        <v>1597</v>
      </c>
      <c r="X4547" s="1011" t="s">
        <v>1331</v>
      </c>
      <c r="Y4547" s="1011" t="s">
        <v>1598</v>
      </c>
      <c r="AA4547" s="1011" t="s">
        <v>1599</v>
      </c>
      <c r="AB4547" s="1011" t="s">
        <v>140</v>
      </c>
    </row>
    <row r="4548" spans="1:28" x14ac:dyDescent="0.25">
      <c r="A4548" s="1011">
        <v>64020167</v>
      </c>
      <c r="B4548" s="1011" t="s">
        <v>2264</v>
      </c>
      <c r="C4548" s="1011" t="s">
        <v>1326</v>
      </c>
      <c r="D4548" s="1011" t="s">
        <v>1</v>
      </c>
      <c r="E4548" s="1011" t="s">
        <v>135</v>
      </c>
      <c r="F4548" s="1011" t="s">
        <v>14</v>
      </c>
      <c r="G4548" s="1011" t="s">
        <v>14</v>
      </c>
      <c r="H4548" s="1011" t="s">
        <v>91</v>
      </c>
      <c r="I4548" s="1011" t="s">
        <v>2265</v>
      </c>
      <c r="J4548" s="1011" t="s">
        <v>2266</v>
      </c>
      <c r="K4548" s="1011" t="s">
        <v>1329</v>
      </c>
      <c r="L4548" s="1011" t="s">
        <v>47</v>
      </c>
      <c r="M4548" s="1011" t="s">
        <v>198</v>
      </c>
      <c r="N4548" s="1011">
        <v>50</v>
      </c>
      <c r="O4548" s="1011">
        <v>4</v>
      </c>
      <c r="P4548" s="1011">
        <v>994.83</v>
      </c>
      <c r="Q4548" s="1011">
        <v>3620.96</v>
      </c>
      <c r="R4548" s="1011">
        <v>596.76098540999999</v>
      </c>
      <c r="S4548" s="1011">
        <v>76.12317358</v>
      </c>
      <c r="T4548" s="1011">
        <v>4.9309854099999999</v>
      </c>
      <c r="U4548" s="1011">
        <v>0</v>
      </c>
      <c r="V4548" s="1011">
        <v>591.83000000000004</v>
      </c>
      <c r="W4548" s="1011" t="s">
        <v>2267</v>
      </c>
      <c r="X4548" s="1011" t="s">
        <v>1331</v>
      </c>
      <c r="Y4548" s="1011" t="s">
        <v>2268</v>
      </c>
      <c r="AA4548" s="1011" t="s">
        <v>2269</v>
      </c>
      <c r="AB4548" s="1011" t="s">
        <v>140</v>
      </c>
    </row>
    <row r="4549" spans="1:28" x14ac:dyDescent="0.25">
      <c r="A4549" s="1011">
        <v>84175637</v>
      </c>
      <c r="B4549" s="1011" t="s">
        <v>1980</v>
      </c>
      <c r="C4549" s="1011" t="s">
        <v>1326</v>
      </c>
      <c r="D4549" s="1011" t="s">
        <v>1</v>
      </c>
      <c r="E4549" s="1011" t="s">
        <v>135</v>
      </c>
      <c r="F4549" s="1011" t="s">
        <v>35</v>
      </c>
      <c r="G4549" s="1011" t="s">
        <v>35</v>
      </c>
      <c r="H4549" s="1011" t="s">
        <v>99</v>
      </c>
      <c r="I4549" s="1011" t="s">
        <v>1462</v>
      </c>
      <c r="J4549" s="1011" t="s">
        <v>1463</v>
      </c>
      <c r="K4549" s="1011" t="s">
        <v>1329</v>
      </c>
      <c r="L4549" s="1011" t="s">
        <v>47</v>
      </c>
      <c r="M4549" s="1011" t="s">
        <v>198</v>
      </c>
      <c r="N4549" s="1011">
        <v>109</v>
      </c>
      <c r="O4549" s="1011">
        <v>48</v>
      </c>
      <c r="P4549" s="1011">
        <v>2522</v>
      </c>
      <c r="Q4549" s="1011">
        <v>3450.46</v>
      </c>
      <c r="R4549" s="1011">
        <v>347.19</v>
      </c>
      <c r="S4549" s="1011">
        <v>138.99041184000001</v>
      </c>
      <c r="T4549" s="1011">
        <v>0</v>
      </c>
      <c r="U4549" s="1011">
        <v>0</v>
      </c>
      <c r="V4549" s="1011">
        <v>347.19</v>
      </c>
      <c r="W4549" s="1011" t="s">
        <v>1464</v>
      </c>
      <c r="X4549" s="1011" t="s">
        <v>1331</v>
      </c>
      <c r="Y4549" s="1011" t="s">
        <v>1981</v>
      </c>
      <c r="AA4549" s="1011" t="s">
        <v>1982</v>
      </c>
      <c r="AB4549" s="1011" t="s">
        <v>140</v>
      </c>
    </row>
    <row r="4550" spans="1:28" x14ac:dyDescent="0.25">
      <c r="A4550" s="1011">
        <v>43775741</v>
      </c>
      <c r="B4550" s="1011" t="s">
        <v>2351</v>
      </c>
      <c r="C4550" s="1011" t="s">
        <v>1326</v>
      </c>
      <c r="D4550" s="1011" t="s">
        <v>1</v>
      </c>
      <c r="E4550" s="1011" t="s">
        <v>135</v>
      </c>
      <c r="F4550" s="1011" t="s">
        <v>20</v>
      </c>
      <c r="G4550" s="1011" t="s">
        <v>20</v>
      </c>
      <c r="H4550" s="1011" t="s">
        <v>94</v>
      </c>
      <c r="I4550" s="1011" t="s">
        <v>2352</v>
      </c>
      <c r="J4550" s="1011" t="s">
        <v>2353</v>
      </c>
      <c r="K4550" s="1011" t="s">
        <v>1329</v>
      </c>
      <c r="L4550" s="1011" t="s">
        <v>47</v>
      </c>
      <c r="M4550" s="1011" t="s">
        <v>198</v>
      </c>
      <c r="N4550" s="1011">
        <v>394</v>
      </c>
      <c r="O4550" s="1011">
        <v>141</v>
      </c>
      <c r="P4550" s="1011">
        <v>14872</v>
      </c>
      <c r="Q4550" s="1011">
        <v>8956.7000000000007</v>
      </c>
      <c r="R4550" s="1011">
        <v>1621.87</v>
      </c>
      <c r="S4550" s="1011">
        <v>1199.41823817</v>
      </c>
      <c r="T4550" s="1011">
        <v>0</v>
      </c>
      <c r="U4550" s="1011">
        <v>0</v>
      </c>
      <c r="V4550" s="1011">
        <v>1621.87</v>
      </c>
      <c r="W4550" s="1011" t="s">
        <v>2354</v>
      </c>
      <c r="X4550" s="1011" t="s">
        <v>1331</v>
      </c>
      <c r="Y4550" s="1011" t="s">
        <v>2355</v>
      </c>
      <c r="AA4550" s="1011" t="s">
        <v>2356</v>
      </c>
      <c r="AB4550" s="1011" t="s">
        <v>140</v>
      </c>
    </row>
    <row r="4551" spans="1:28" x14ac:dyDescent="0.25">
      <c r="A4551" s="1011">
        <v>13980131</v>
      </c>
      <c r="B4551" s="1011" t="s">
        <v>1619</v>
      </c>
      <c r="C4551" s="1011" t="s">
        <v>1326</v>
      </c>
      <c r="D4551" s="1011" t="s">
        <v>1</v>
      </c>
      <c r="E4551" s="1011" t="s">
        <v>135</v>
      </c>
      <c r="F4551" s="1011" t="s">
        <v>20</v>
      </c>
      <c r="G4551" s="1011" t="s">
        <v>20</v>
      </c>
      <c r="H4551" s="1011" t="s">
        <v>99</v>
      </c>
      <c r="I4551" s="1011" t="s">
        <v>1620</v>
      </c>
      <c r="J4551" s="1011" t="s">
        <v>1621</v>
      </c>
      <c r="K4551" s="1011" t="s">
        <v>1329</v>
      </c>
      <c r="L4551" s="1011" t="s">
        <v>47</v>
      </c>
      <c r="M4551" s="1011" t="s">
        <v>198</v>
      </c>
      <c r="N4551" s="1011">
        <v>33</v>
      </c>
      <c r="O4551" s="1011">
        <v>30</v>
      </c>
      <c r="P4551" s="1011">
        <v>950.9</v>
      </c>
      <c r="Q4551" s="1011">
        <v>990.47</v>
      </c>
      <c r="R4551" s="1011">
        <v>121.63</v>
      </c>
      <c r="S4551" s="1011">
        <v>137.50700723</v>
      </c>
      <c r="T4551" s="1011">
        <v>0</v>
      </c>
      <c r="U4551" s="1011">
        <v>0</v>
      </c>
      <c r="V4551" s="1011">
        <v>121.63</v>
      </c>
      <c r="W4551" s="1011" t="s">
        <v>1622</v>
      </c>
      <c r="X4551" s="1011" t="s">
        <v>1331</v>
      </c>
      <c r="Y4551" s="1011" t="s">
        <v>1623</v>
      </c>
      <c r="AA4551" s="1011" t="s">
        <v>1624</v>
      </c>
      <c r="AB4551" s="1011" t="s">
        <v>140</v>
      </c>
    </row>
    <row r="4552" spans="1:28" x14ac:dyDescent="0.25">
      <c r="A4552" s="1011">
        <v>44220424</v>
      </c>
      <c r="B4552" s="1011" t="s">
        <v>1443</v>
      </c>
      <c r="C4552" s="1011" t="s">
        <v>1326</v>
      </c>
      <c r="D4552" s="1011" t="s">
        <v>1</v>
      </c>
      <c r="E4552" s="1011" t="s">
        <v>135</v>
      </c>
      <c r="F4552" s="1011" t="s">
        <v>20</v>
      </c>
      <c r="G4552" s="1011" t="s">
        <v>20</v>
      </c>
      <c r="H4552" s="1011" t="s">
        <v>101</v>
      </c>
      <c r="I4552" s="1011" t="s">
        <v>1444</v>
      </c>
      <c r="J4552" s="1011" t="s">
        <v>1445</v>
      </c>
      <c r="K4552" s="1011" t="s">
        <v>1329</v>
      </c>
      <c r="L4552" s="1011" t="s">
        <v>47</v>
      </c>
      <c r="M4552" s="1011" t="s">
        <v>198</v>
      </c>
      <c r="N4552" s="1011">
        <v>270.25</v>
      </c>
      <c r="O4552" s="1011">
        <v>269.25</v>
      </c>
      <c r="P4552" s="1011">
        <v>10477.129999999999</v>
      </c>
      <c r="Q4552" s="1011">
        <v>5154.17</v>
      </c>
      <c r="R4552" s="1011">
        <v>-58.56</v>
      </c>
      <c r="S4552" s="1011">
        <v>1019.14293742</v>
      </c>
      <c r="T4552" s="1011">
        <v>0</v>
      </c>
      <c r="U4552" s="1011">
        <v>0</v>
      </c>
      <c r="V4552" s="1011">
        <v>-58.56</v>
      </c>
      <c r="W4552" s="1011" t="s">
        <v>1446</v>
      </c>
      <c r="X4552" s="1011" t="s">
        <v>1331</v>
      </c>
      <c r="Y4552" s="1011" t="s">
        <v>1447</v>
      </c>
      <c r="AA4552" s="1011" t="s">
        <v>1448</v>
      </c>
      <c r="AB4552" s="1011" t="s">
        <v>140</v>
      </c>
    </row>
    <row r="4553" spans="1:28" x14ac:dyDescent="0.25">
      <c r="A4553" s="1011">
        <v>23771421</v>
      </c>
      <c r="B4553" s="1011" t="s">
        <v>1655</v>
      </c>
      <c r="C4553" s="1011" t="s">
        <v>1326</v>
      </c>
      <c r="D4553" s="1011" t="s">
        <v>1</v>
      </c>
      <c r="E4553" s="1011" t="s">
        <v>135</v>
      </c>
      <c r="F4553" s="1011" t="s">
        <v>6</v>
      </c>
      <c r="G4553" s="1011" t="s">
        <v>6</v>
      </c>
      <c r="H4553" s="1011" t="s">
        <v>90</v>
      </c>
      <c r="I4553" s="1011" t="s">
        <v>1656</v>
      </c>
      <c r="J4553" s="1011" t="s">
        <v>1657</v>
      </c>
      <c r="K4553" s="1011" t="s">
        <v>1329</v>
      </c>
      <c r="L4553" s="1011" t="s">
        <v>47</v>
      </c>
      <c r="M4553" s="1011" t="s">
        <v>198</v>
      </c>
      <c r="N4553" s="1011">
        <v>187</v>
      </c>
      <c r="O4553" s="1011">
        <v>183</v>
      </c>
      <c r="P4553" s="1011">
        <v>2296.44</v>
      </c>
      <c r="Q4553" s="1011">
        <v>11260.8</v>
      </c>
      <c r="R4553" s="1011">
        <v>2364.3000000000002</v>
      </c>
      <c r="S4553" s="1011">
        <v>1783.62903663</v>
      </c>
      <c r="T4553" s="1011">
        <v>0</v>
      </c>
      <c r="U4553" s="1011">
        <v>0</v>
      </c>
      <c r="V4553" s="1011">
        <v>2364.3000000000002</v>
      </c>
      <c r="W4553" s="1011" t="s">
        <v>1658</v>
      </c>
      <c r="X4553" s="1011" t="s">
        <v>1331</v>
      </c>
      <c r="Y4553" s="1011" t="s">
        <v>1659</v>
      </c>
      <c r="AA4553" s="1011" t="s">
        <v>1660</v>
      </c>
      <c r="AB4553" s="1011" t="s">
        <v>140</v>
      </c>
    </row>
    <row r="4554" spans="1:28" x14ac:dyDescent="0.25">
      <c r="A4554" s="1011">
        <v>54239215</v>
      </c>
      <c r="B4554" s="1011" t="s">
        <v>2530</v>
      </c>
      <c r="C4554" s="1011" t="s">
        <v>1326</v>
      </c>
      <c r="D4554" s="1011" t="s">
        <v>1</v>
      </c>
      <c r="E4554" s="1011" t="s">
        <v>135</v>
      </c>
      <c r="F4554" s="1011" t="s">
        <v>38</v>
      </c>
      <c r="G4554" s="1011" t="s">
        <v>38</v>
      </c>
      <c r="H4554" s="1011" t="s">
        <v>100</v>
      </c>
      <c r="I4554" s="1011" t="s">
        <v>2531</v>
      </c>
      <c r="J4554" s="1011" t="s">
        <v>1669</v>
      </c>
      <c r="K4554" s="1011" t="s">
        <v>1329</v>
      </c>
      <c r="L4554" s="1011" t="s">
        <v>47</v>
      </c>
      <c r="M4554" s="1011" t="s">
        <v>198</v>
      </c>
      <c r="N4554" s="1011">
        <v>57.25</v>
      </c>
      <c r="O4554" s="1011">
        <v>57.25</v>
      </c>
      <c r="P4554" s="1011">
        <v>945</v>
      </c>
      <c r="Q4554" s="1011">
        <v>3976.62</v>
      </c>
      <c r="R4554" s="1011">
        <v>770.52</v>
      </c>
      <c r="S4554" s="1011">
        <v>542.14754564999998</v>
      </c>
      <c r="T4554" s="1011">
        <v>0</v>
      </c>
      <c r="U4554" s="1011">
        <v>0</v>
      </c>
      <c r="V4554" s="1011">
        <v>770.52</v>
      </c>
      <c r="W4554" s="1011" t="s">
        <v>1670</v>
      </c>
      <c r="X4554" s="1011" t="s">
        <v>1331</v>
      </c>
      <c r="Y4554" s="1011" t="s">
        <v>2532</v>
      </c>
      <c r="Z4554" s="1011" t="s">
        <v>2533</v>
      </c>
      <c r="AA4554" s="1011" t="s">
        <v>1992</v>
      </c>
      <c r="AB4554" s="1011" t="s">
        <v>140</v>
      </c>
    </row>
    <row r="4555" spans="1:28" x14ac:dyDescent="0.25">
      <c r="A4555" s="1011">
        <v>83755538</v>
      </c>
      <c r="B4555" s="1011" t="s">
        <v>1738</v>
      </c>
      <c r="C4555" s="1011" t="s">
        <v>417</v>
      </c>
      <c r="D4555" s="1011" t="s">
        <v>113</v>
      </c>
      <c r="E4555" s="1011" t="s">
        <v>135</v>
      </c>
      <c r="F4555" s="1011" t="s">
        <v>267</v>
      </c>
      <c r="G4555" s="1011" t="s">
        <v>1687</v>
      </c>
      <c r="H4555" s="1011" t="s">
        <v>90</v>
      </c>
      <c r="I4555" s="1011" t="s">
        <v>1662</v>
      </c>
      <c r="J4555" s="1011" t="s">
        <v>1663</v>
      </c>
      <c r="K4555" s="1011" t="s">
        <v>1329</v>
      </c>
      <c r="L4555" s="1011" t="s">
        <v>47</v>
      </c>
      <c r="M4555" s="1011" t="s">
        <v>198</v>
      </c>
      <c r="N4555" s="1011">
        <v>108</v>
      </c>
      <c r="O4555" s="1011">
        <v>58</v>
      </c>
      <c r="P4555" s="1011">
        <v>1657.37</v>
      </c>
      <c r="Q4555" s="1011">
        <v>3948.65</v>
      </c>
      <c r="R4555" s="1011">
        <v>807.86</v>
      </c>
      <c r="S4555" s="1011">
        <v>334.71448612</v>
      </c>
      <c r="T4555" s="1011">
        <v>0</v>
      </c>
      <c r="U4555" s="1011">
        <v>0</v>
      </c>
      <c r="V4555" s="1011">
        <v>807.86</v>
      </c>
      <c r="W4555" s="1011" t="s">
        <v>1664</v>
      </c>
      <c r="X4555" s="1011" t="s">
        <v>1331</v>
      </c>
      <c r="Y4555" s="1011" t="s">
        <v>1739</v>
      </c>
      <c r="AA4555" s="1011" t="s">
        <v>1740</v>
      </c>
      <c r="AB4555" s="1011" t="s">
        <v>140</v>
      </c>
    </row>
    <row r="4556" spans="1:28" x14ac:dyDescent="0.25">
      <c r="A4556" s="1011">
        <v>83992024</v>
      </c>
      <c r="B4556" s="1011" t="s">
        <v>1358</v>
      </c>
      <c r="C4556" s="1011" t="s">
        <v>1326</v>
      </c>
      <c r="D4556" s="1011" t="s">
        <v>1</v>
      </c>
      <c r="E4556" s="1011" t="s">
        <v>135</v>
      </c>
      <c r="F4556" s="1011" t="s">
        <v>36</v>
      </c>
      <c r="G4556" s="1011" t="s">
        <v>36</v>
      </c>
      <c r="H4556" s="1011" t="s">
        <v>86</v>
      </c>
      <c r="I4556" s="1011" t="s">
        <v>1359</v>
      </c>
      <c r="J4556" s="1011" t="s">
        <v>1360</v>
      </c>
      <c r="K4556" s="1011" t="s">
        <v>1329</v>
      </c>
      <c r="L4556" s="1011" t="s">
        <v>47</v>
      </c>
      <c r="M4556" s="1011" t="s">
        <v>198</v>
      </c>
      <c r="N4556" s="1011">
        <v>5</v>
      </c>
      <c r="O4556" s="1011">
        <v>0</v>
      </c>
      <c r="P4556" s="1011">
        <v>80</v>
      </c>
      <c r="Q4556" s="1011">
        <v>173.3</v>
      </c>
      <c r="R4556" s="1011">
        <v>14.5</v>
      </c>
      <c r="S4556" s="1011">
        <v>20.08372318</v>
      </c>
      <c r="T4556" s="1011">
        <v>0</v>
      </c>
      <c r="U4556" s="1011">
        <v>0</v>
      </c>
      <c r="V4556" s="1011">
        <v>14.5</v>
      </c>
      <c r="W4556" s="1011" t="s">
        <v>1361</v>
      </c>
      <c r="X4556" s="1011" t="s">
        <v>1331</v>
      </c>
      <c r="Y4556" s="1011" t="s">
        <v>1362</v>
      </c>
      <c r="AA4556" s="1011" t="s">
        <v>1363</v>
      </c>
      <c r="AB4556" s="1011" t="s">
        <v>140</v>
      </c>
    </row>
    <row r="4557" spans="1:28" x14ac:dyDescent="0.25">
      <c r="A4557" s="1011">
        <v>13789250</v>
      </c>
      <c r="B4557" s="1011" t="s">
        <v>1375</v>
      </c>
      <c r="C4557" s="1011" t="s">
        <v>1326</v>
      </c>
      <c r="D4557" s="1011" t="s">
        <v>1</v>
      </c>
      <c r="E4557" s="1011" t="s">
        <v>135</v>
      </c>
      <c r="F4557" s="1011" t="s">
        <v>6</v>
      </c>
      <c r="G4557" s="1011" t="s">
        <v>6</v>
      </c>
      <c r="H4557" s="1011" t="s">
        <v>89</v>
      </c>
      <c r="I4557" s="1011" t="s">
        <v>1376</v>
      </c>
      <c r="J4557" s="1011" t="s">
        <v>1377</v>
      </c>
      <c r="K4557" s="1011" t="s">
        <v>1329</v>
      </c>
      <c r="L4557" s="1011" t="s">
        <v>47</v>
      </c>
      <c r="M4557" s="1011" t="s">
        <v>198</v>
      </c>
      <c r="N4557" s="1011">
        <v>258</v>
      </c>
      <c r="O4557" s="1011">
        <v>79</v>
      </c>
      <c r="P4557" s="1011">
        <v>2850</v>
      </c>
      <c r="Q4557" s="1011">
        <v>7284.91</v>
      </c>
      <c r="R4557" s="1011">
        <v>746.26520541000002</v>
      </c>
      <c r="S4557" s="1011">
        <v>1089.12807808</v>
      </c>
      <c r="T4557" s="1011">
        <v>2.5205410000000001E-2</v>
      </c>
      <c r="U4557" s="1011">
        <v>0</v>
      </c>
      <c r="V4557" s="1011">
        <v>746.24</v>
      </c>
      <c r="W4557" s="1011" t="s">
        <v>1378</v>
      </c>
      <c r="X4557" s="1011" t="s">
        <v>1331</v>
      </c>
      <c r="Y4557" s="1011" t="s">
        <v>1379</v>
      </c>
      <c r="AA4557" s="1011" t="s">
        <v>1380</v>
      </c>
      <c r="AB4557" s="1011" t="s">
        <v>140</v>
      </c>
    </row>
    <row r="4558" spans="1:28" x14ac:dyDescent="0.25">
      <c r="A4558" s="1011">
        <v>63752968</v>
      </c>
      <c r="B4558" s="1011" t="s">
        <v>1400</v>
      </c>
      <c r="C4558" s="1011" t="s">
        <v>1326</v>
      </c>
      <c r="D4558" s="1011" t="s">
        <v>1</v>
      </c>
      <c r="E4558" s="1011" t="s">
        <v>135</v>
      </c>
      <c r="F4558" s="1011" t="s">
        <v>45</v>
      </c>
      <c r="G4558" s="1011" t="s">
        <v>45</v>
      </c>
      <c r="H4558" s="1011" t="s">
        <v>101</v>
      </c>
      <c r="I4558" s="1011" t="s">
        <v>1353</v>
      </c>
      <c r="J4558" s="1011" t="s">
        <v>1354</v>
      </c>
      <c r="K4558" s="1011" t="s">
        <v>1329</v>
      </c>
      <c r="L4558" s="1011" t="s">
        <v>47</v>
      </c>
      <c r="M4558" s="1011" t="s">
        <v>198</v>
      </c>
      <c r="N4558" s="1011">
        <v>24</v>
      </c>
      <c r="O4558" s="1011">
        <v>24</v>
      </c>
      <c r="P4558" s="1011">
        <v>648</v>
      </c>
      <c r="Q4558" s="1011">
        <v>1868.99</v>
      </c>
      <c r="R4558" s="1011">
        <v>229.68</v>
      </c>
      <c r="S4558" s="1011">
        <v>625.82264468000005</v>
      </c>
      <c r="T4558" s="1011">
        <v>0</v>
      </c>
      <c r="U4558" s="1011">
        <v>0</v>
      </c>
      <c r="V4558" s="1011">
        <v>229.68</v>
      </c>
      <c r="W4558" s="1011" t="s">
        <v>1355</v>
      </c>
      <c r="X4558" s="1011" t="s">
        <v>1331</v>
      </c>
      <c r="Y4558" s="1011" t="s">
        <v>1401</v>
      </c>
      <c r="AA4558" s="1011" t="s">
        <v>1402</v>
      </c>
      <c r="AB4558" s="1011" t="s">
        <v>140</v>
      </c>
    </row>
    <row r="4559" spans="1:28" x14ac:dyDescent="0.25">
      <c r="A4559" s="1011">
        <v>4160016</v>
      </c>
      <c r="B4559" s="1011" t="s">
        <v>1488</v>
      </c>
      <c r="C4559" s="1011" t="s">
        <v>1326</v>
      </c>
      <c r="D4559" s="1011" t="s">
        <v>1</v>
      </c>
      <c r="E4559" s="1011" t="s">
        <v>135</v>
      </c>
      <c r="F4559" s="1011" t="s">
        <v>34</v>
      </c>
      <c r="G4559" s="1011" t="s">
        <v>34</v>
      </c>
      <c r="H4559" s="1011" t="s">
        <v>98</v>
      </c>
      <c r="I4559" s="1011" t="s">
        <v>1489</v>
      </c>
      <c r="J4559" s="1011" t="s">
        <v>1354</v>
      </c>
      <c r="K4559" s="1011" t="s">
        <v>1329</v>
      </c>
      <c r="L4559" s="1011" t="s">
        <v>47</v>
      </c>
      <c r="M4559" s="1011" t="s">
        <v>198</v>
      </c>
      <c r="N4559" s="1011">
        <v>461.75</v>
      </c>
      <c r="O4559" s="1011">
        <v>420.75</v>
      </c>
      <c r="P4559" s="1011">
        <v>13988.83</v>
      </c>
      <c r="Q4559" s="1011">
        <v>15972.22</v>
      </c>
      <c r="R4559" s="1011">
        <v>1732.36</v>
      </c>
      <c r="S4559" s="1011">
        <v>2766.4289922600001</v>
      </c>
      <c r="T4559" s="1011">
        <v>0</v>
      </c>
      <c r="U4559" s="1011">
        <v>0</v>
      </c>
      <c r="V4559" s="1011">
        <v>1732.36</v>
      </c>
      <c r="W4559" s="1011" t="s">
        <v>1355</v>
      </c>
      <c r="X4559" s="1011" t="s">
        <v>1331</v>
      </c>
      <c r="Y4559" s="1011" t="s">
        <v>1490</v>
      </c>
      <c r="AA4559" s="1011" t="s">
        <v>1491</v>
      </c>
      <c r="AB4559" s="1011" t="s">
        <v>140</v>
      </c>
    </row>
    <row r="4560" spans="1:28" x14ac:dyDescent="0.25">
      <c r="A4560" s="1011">
        <v>23942782</v>
      </c>
      <c r="B4560" s="1011" t="s">
        <v>2101</v>
      </c>
      <c r="C4560" s="1011" t="s">
        <v>1326</v>
      </c>
      <c r="D4560" s="1011" t="s">
        <v>1</v>
      </c>
      <c r="E4560" s="1011" t="s">
        <v>135</v>
      </c>
      <c r="F4560" s="1011" t="s">
        <v>34</v>
      </c>
      <c r="G4560" s="1011" t="s">
        <v>34</v>
      </c>
      <c r="H4560" s="1011" t="s">
        <v>529</v>
      </c>
      <c r="I4560" s="1011" t="s">
        <v>1376</v>
      </c>
      <c r="J4560" s="1011" t="s">
        <v>1377</v>
      </c>
      <c r="K4560" s="1011" t="s">
        <v>1329</v>
      </c>
      <c r="L4560" s="1011" t="s">
        <v>47</v>
      </c>
      <c r="M4560" s="1011" t="s">
        <v>198</v>
      </c>
      <c r="N4560" s="1011">
        <v>31</v>
      </c>
      <c r="O4560" s="1011">
        <v>14</v>
      </c>
      <c r="P4560" s="1011">
        <v>549.5</v>
      </c>
      <c r="Q4560" s="1011">
        <v>4037.9</v>
      </c>
      <c r="R4560" s="1011">
        <v>540.57000103999997</v>
      </c>
      <c r="S4560" s="1011">
        <v>88.552380600000006</v>
      </c>
      <c r="T4560" s="1011">
        <v>1.04E-6</v>
      </c>
      <c r="U4560" s="1011">
        <v>0</v>
      </c>
      <c r="V4560" s="1011">
        <v>540.57000000000005</v>
      </c>
      <c r="W4560" s="1011" t="s">
        <v>1378</v>
      </c>
      <c r="X4560" s="1011" t="s">
        <v>1331</v>
      </c>
      <c r="Y4560" s="1011" t="s">
        <v>2102</v>
      </c>
      <c r="AA4560" s="1011" t="s">
        <v>2103</v>
      </c>
      <c r="AB4560" s="1011" t="s">
        <v>140</v>
      </c>
    </row>
    <row r="4561" spans="1:28" x14ac:dyDescent="0.25">
      <c r="A4561" s="1011">
        <v>3772456</v>
      </c>
      <c r="B4561" s="1011" t="s">
        <v>2526</v>
      </c>
      <c r="C4561" s="1011" t="s">
        <v>1326</v>
      </c>
      <c r="D4561" s="1011" t="s">
        <v>1</v>
      </c>
      <c r="E4561" s="1011" t="s">
        <v>135</v>
      </c>
      <c r="F4561" s="1011" t="s">
        <v>45</v>
      </c>
      <c r="G4561" s="1011" t="s">
        <v>45</v>
      </c>
      <c r="H4561" s="1011" t="s">
        <v>530</v>
      </c>
      <c r="I4561" s="1011" t="s">
        <v>2527</v>
      </c>
      <c r="J4561" s="1011" t="s">
        <v>1475</v>
      </c>
      <c r="K4561" s="1011" t="s">
        <v>1329</v>
      </c>
      <c r="L4561" s="1011" t="s">
        <v>47</v>
      </c>
      <c r="M4561" s="1011" t="s">
        <v>198</v>
      </c>
      <c r="N4561" s="1011">
        <v>32</v>
      </c>
      <c r="O4561" s="1011">
        <v>32</v>
      </c>
      <c r="P4561" s="1011">
        <v>2547.6999999999998</v>
      </c>
      <c r="Q4561" s="1011">
        <v>6348.22</v>
      </c>
      <c r="R4561" s="1011">
        <v>-484.11</v>
      </c>
      <c r="S4561" s="1011">
        <v>740.53476382999997</v>
      </c>
      <c r="T4561" s="1011">
        <v>0</v>
      </c>
      <c r="U4561" s="1011">
        <v>0</v>
      </c>
      <c r="V4561" s="1011">
        <v>-484.11</v>
      </c>
      <c r="W4561" s="1011" t="s">
        <v>1476</v>
      </c>
      <c r="X4561" s="1011" t="s">
        <v>1331</v>
      </c>
      <c r="Y4561" s="1011" t="s">
        <v>2528</v>
      </c>
      <c r="AA4561" s="1011" t="s">
        <v>2529</v>
      </c>
      <c r="AB4561" s="1011" t="s">
        <v>140</v>
      </c>
    </row>
    <row r="4562" spans="1:28" x14ac:dyDescent="0.25">
      <c r="A4562" s="1011">
        <v>73756652</v>
      </c>
      <c r="B4562" s="1011" t="s">
        <v>2237</v>
      </c>
      <c r="C4562" s="1011" t="s">
        <v>1326</v>
      </c>
      <c r="D4562" s="1011" t="s">
        <v>1</v>
      </c>
      <c r="E4562" s="1011" t="s">
        <v>135</v>
      </c>
      <c r="F4562" s="1011" t="s">
        <v>6</v>
      </c>
      <c r="G4562" s="1011" t="s">
        <v>6</v>
      </c>
      <c r="H4562" s="1011" t="s">
        <v>91</v>
      </c>
      <c r="I4562" s="1011" t="s">
        <v>2238</v>
      </c>
      <c r="J4562" s="1011" t="s">
        <v>1755</v>
      </c>
      <c r="K4562" s="1011" t="s">
        <v>1329</v>
      </c>
      <c r="L4562" s="1011" t="s">
        <v>47</v>
      </c>
      <c r="M4562" s="1011" t="s">
        <v>198</v>
      </c>
      <c r="N4562" s="1011">
        <v>98</v>
      </c>
      <c r="O4562" s="1011">
        <v>52</v>
      </c>
      <c r="P4562" s="1011">
        <v>1234.94</v>
      </c>
      <c r="Q4562" s="1011">
        <v>4833.53</v>
      </c>
      <c r="R4562" s="1011">
        <v>1356.9300018199999</v>
      </c>
      <c r="S4562" s="1011">
        <v>647.74342894999995</v>
      </c>
      <c r="T4562" s="1011">
        <v>1.8199999999999999E-6</v>
      </c>
      <c r="U4562" s="1011">
        <v>0</v>
      </c>
      <c r="V4562" s="1011">
        <v>1356.93</v>
      </c>
      <c r="W4562" s="1011" t="s">
        <v>1361</v>
      </c>
      <c r="X4562" s="1011" t="s">
        <v>1331</v>
      </c>
      <c r="Y4562" s="1011" t="s">
        <v>2239</v>
      </c>
      <c r="AA4562" s="1011" t="s">
        <v>2240</v>
      </c>
      <c r="AB4562" s="1011" t="s">
        <v>140</v>
      </c>
    </row>
    <row r="4563" spans="1:28" x14ac:dyDescent="0.25">
      <c r="A4563" s="1011">
        <v>13991989</v>
      </c>
      <c r="B4563" s="1011" t="s">
        <v>1403</v>
      </c>
      <c r="C4563" s="1011" t="s">
        <v>1326</v>
      </c>
      <c r="D4563" s="1011" t="s">
        <v>1</v>
      </c>
      <c r="E4563" s="1011" t="s">
        <v>135</v>
      </c>
      <c r="F4563" s="1011" t="s">
        <v>34</v>
      </c>
      <c r="G4563" s="1011" t="s">
        <v>34</v>
      </c>
      <c r="H4563" s="1011" t="s">
        <v>91</v>
      </c>
      <c r="I4563" s="1011" t="s">
        <v>1404</v>
      </c>
      <c r="J4563" s="1011" t="s">
        <v>1405</v>
      </c>
      <c r="K4563" s="1011" t="s">
        <v>1329</v>
      </c>
      <c r="L4563" s="1011" t="s">
        <v>47</v>
      </c>
      <c r="M4563" s="1011" t="s">
        <v>198</v>
      </c>
      <c r="N4563" s="1011">
        <v>197</v>
      </c>
      <c r="O4563" s="1011">
        <v>70</v>
      </c>
      <c r="P4563" s="1011">
        <v>3496.63</v>
      </c>
      <c r="Q4563" s="1011">
        <v>10778.36</v>
      </c>
      <c r="R4563" s="1011">
        <v>1057.4164382199999</v>
      </c>
      <c r="S4563" s="1011">
        <v>576.12763270999994</v>
      </c>
      <c r="T4563" s="1011">
        <v>5.3764382199999998</v>
      </c>
      <c r="U4563" s="1011">
        <v>10.44</v>
      </c>
      <c r="V4563" s="1011">
        <v>1062.48</v>
      </c>
      <c r="W4563" s="1011" t="s">
        <v>1406</v>
      </c>
      <c r="X4563" s="1011" t="s">
        <v>1331</v>
      </c>
      <c r="Y4563" s="1011" t="s">
        <v>1407</v>
      </c>
      <c r="AA4563" s="1011" t="s">
        <v>1408</v>
      </c>
      <c r="AB4563" s="1011" t="s">
        <v>140</v>
      </c>
    </row>
    <row r="4564" spans="1:28" x14ac:dyDescent="0.25">
      <c r="A4564" s="1011">
        <v>14054480</v>
      </c>
      <c r="B4564" s="1011" t="s">
        <v>2458</v>
      </c>
      <c r="C4564" s="1011" t="s">
        <v>1326</v>
      </c>
      <c r="D4564" s="1011" t="s">
        <v>1</v>
      </c>
      <c r="E4564" s="1011" t="s">
        <v>135</v>
      </c>
      <c r="F4564" s="1011" t="s">
        <v>34</v>
      </c>
      <c r="G4564" s="1011" t="s">
        <v>34</v>
      </c>
      <c r="H4564" s="1011" t="s">
        <v>88</v>
      </c>
      <c r="I4564" s="1011" t="s">
        <v>2459</v>
      </c>
      <c r="J4564" s="1011" t="s">
        <v>1421</v>
      </c>
      <c r="K4564" s="1011" t="s">
        <v>1329</v>
      </c>
      <c r="L4564" s="1011" t="s">
        <v>47</v>
      </c>
      <c r="M4564" s="1011" t="s">
        <v>198</v>
      </c>
      <c r="N4564" s="1011">
        <v>218</v>
      </c>
      <c r="O4564" s="1011">
        <v>210</v>
      </c>
      <c r="P4564" s="1011">
        <v>2181.44</v>
      </c>
      <c r="Q4564" s="1011">
        <v>13161.72</v>
      </c>
      <c r="R4564" s="1011">
        <v>1404.8</v>
      </c>
      <c r="S4564" s="1011">
        <v>1183</v>
      </c>
      <c r="T4564" s="1011">
        <v>0</v>
      </c>
      <c r="U4564" s="1011">
        <v>0</v>
      </c>
      <c r="V4564" s="1011">
        <v>1404.8</v>
      </c>
      <c r="W4564" s="1011" t="s">
        <v>1422</v>
      </c>
      <c r="X4564" s="1011" t="s">
        <v>1331</v>
      </c>
      <c r="Y4564" s="1011" t="s">
        <v>2460</v>
      </c>
      <c r="AA4564" s="1011" t="s">
        <v>2461</v>
      </c>
      <c r="AB4564" s="1011" t="s">
        <v>140</v>
      </c>
    </row>
    <row r="4565" spans="1:28" x14ac:dyDescent="0.25">
      <c r="A4565" s="1011">
        <v>63756415</v>
      </c>
      <c r="B4565" s="1011" t="s">
        <v>2211</v>
      </c>
      <c r="C4565" s="1011" t="s">
        <v>1326</v>
      </c>
      <c r="D4565" s="1011" t="s">
        <v>1</v>
      </c>
      <c r="E4565" s="1011" t="s">
        <v>135</v>
      </c>
      <c r="F4565" s="1011" t="s">
        <v>20</v>
      </c>
      <c r="G4565" s="1011" t="s">
        <v>20</v>
      </c>
      <c r="H4565" s="1011" t="s">
        <v>97</v>
      </c>
      <c r="I4565" s="1011" t="s">
        <v>2212</v>
      </c>
      <c r="J4565" s="1011" t="s">
        <v>1669</v>
      </c>
      <c r="K4565" s="1011" t="s">
        <v>1329</v>
      </c>
      <c r="L4565" s="1011" t="s">
        <v>47</v>
      </c>
      <c r="M4565" s="1011" t="s">
        <v>198</v>
      </c>
      <c r="N4565" s="1011">
        <v>416</v>
      </c>
      <c r="O4565" s="1011">
        <v>128</v>
      </c>
      <c r="P4565" s="1011">
        <v>11833.87</v>
      </c>
      <c r="Q4565" s="1011">
        <v>8569.98</v>
      </c>
      <c r="R4565" s="1011">
        <v>198.12617624999999</v>
      </c>
      <c r="S4565" s="1011">
        <v>1450.5112067499999</v>
      </c>
      <c r="T4565" s="1011">
        <v>0.10617625</v>
      </c>
      <c r="U4565" s="1011">
        <v>0</v>
      </c>
      <c r="V4565" s="1011">
        <v>198.02</v>
      </c>
      <c r="W4565" s="1011" t="s">
        <v>1670</v>
      </c>
      <c r="X4565" s="1011" t="s">
        <v>1331</v>
      </c>
      <c r="Y4565" s="1011" t="s">
        <v>2213</v>
      </c>
      <c r="AA4565" s="1011" t="s">
        <v>2214</v>
      </c>
      <c r="AB4565" s="1011" t="s">
        <v>140</v>
      </c>
    </row>
    <row r="4566" spans="1:28" x14ac:dyDescent="0.25">
      <c r="A4566" s="1011">
        <v>14270797</v>
      </c>
      <c r="B4566" s="1011" t="s">
        <v>2424</v>
      </c>
      <c r="C4566" s="1011" t="s">
        <v>1326</v>
      </c>
      <c r="D4566" s="1011" t="s">
        <v>1</v>
      </c>
      <c r="E4566" s="1011" t="s">
        <v>135</v>
      </c>
      <c r="F4566" s="1011" t="s">
        <v>34</v>
      </c>
      <c r="G4566" s="1011" t="s">
        <v>34</v>
      </c>
      <c r="H4566" s="1011" t="s">
        <v>91</v>
      </c>
      <c r="I4566" s="1011" t="s">
        <v>1462</v>
      </c>
      <c r="J4566" s="1011" t="s">
        <v>1463</v>
      </c>
      <c r="K4566" s="1011" t="s">
        <v>1329</v>
      </c>
      <c r="L4566" s="1011" t="s">
        <v>47</v>
      </c>
      <c r="M4566" s="1011" t="s">
        <v>198</v>
      </c>
      <c r="N4566" s="1011">
        <v>223</v>
      </c>
      <c r="O4566" s="1011">
        <v>103</v>
      </c>
      <c r="P4566" s="1011">
        <v>4660.1000000000004</v>
      </c>
      <c r="Q4566" s="1011">
        <v>16950.150000000001</v>
      </c>
      <c r="R4566" s="1011">
        <v>2889.04</v>
      </c>
      <c r="S4566" s="1011">
        <v>900.68688367000004</v>
      </c>
      <c r="T4566" s="1011">
        <v>0</v>
      </c>
      <c r="U4566" s="1011">
        <v>0</v>
      </c>
      <c r="V4566" s="1011">
        <v>2889.04</v>
      </c>
      <c r="W4566" s="1011" t="s">
        <v>1464</v>
      </c>
      <c r="X4566" s="1011" t="s">
        <v>1331</v>
      </c>
      <c r="Y4566" s="1011" t="s">
        <v>2425</v>
      </c>
      <c r="AA4566" s="1011" t="s">
        <v>2081</v>
      </c>
      <c r="AB4566" s="1011" t="s">
        <v>140</v>
      </c>
    </row>
    <row r="4567" spans="1:28" x14ac:dyDescent="0.25">
      <c r="A4567" s="1011">
        <v>94164886</v>
      </c>
      <c r="B4567" s="1011" t="s">
        <v>2024</v>
      </c>
      <c r="C4567" s="1011" t="s">
        <v>1326</v>
      </c>
      <c r="D4567" s="1011" t="s">
        <v>1</v>
      </c>
      <c r="E4567" s="1011" t="s">
        <v>135</v>
      </c>
      <c r="F4567" s="1011" t="s">
        <v>34</v>
      </c>
      <c r="G4567" s="1011" t="s">
        <v>34</v>
      </c>
      <c r="H4567" s="1011" t="s">
        <v>92</v>
      </c>
      <c r="I4567" s="1011" t="s">
        <v>2025</v>
      </c>
      <c r="J4567" s="1011" t="s">
        <v>2026</v>
      </c>
      <c r="K4567" s="1011" t="s">
        <v>1329</v>
      </c>
      <c r="L4567" s="1011" t="s">
        <v>47</v>
      </c>
      <c r="M4567" s="1011" t="s">
        <v>198</v>
      </c>
      <c r="N4567" s="1011">
        <v>156</v>
      </c>
      <c r="O4567" s="1011">
        <v>156</v>
      </c>
      <c r="P4567" s="1011">
        <v>5460</v>
      </c>
      <c r="Q4567" s="1011">
        <v>3136.56</v>
      </c>
      <c r="R4567" s="1011">
        <v>-171.97</v>
      </c>
      <c r="S4567" s="1011">
        <v>428.19121572</v>
      </c>
      <c r="T4567" s="1011">
        <v>0</v>
      </c>
      <c r="U4567" s="1011">
        <v>0</v>
      </c>
      <c r="V4567" s="1011">
        <v>-171.97</v>
      </c>
      <c r="W4567" s="1011" t="s">
        <v>2027</v>
      </c>
      <c r="X4567" s="1011" t="s">
        <v>1331</v>
      </c>
      <c r="Y4567" s="1011" t="s">
        <v>2028</v>
      </c>
      <c r="AA4567" s="1011" t="s">
        <v>2029</v>
      </c>
      <c r="AB4567" s="1011" t="s">
        <v>140</v>
      </c>
    </row>
    <row r="4568" spans="1:28" x14ac:dyDescent="0.25">
      <c r="A4568" s="1011">
        <v>93874147</v>
      </c>
      <c r="B4568" s="1011" t="s">
        <v>2357</v>
      </c>
      <c r="C4568" s="1011" t="s">
        <v>1326</v>
      </c>
      <c r="D4568" s="1011" t="s">
        <v>1</v>
      </c>
      <c r="E4568" s="1011" t="s">
        <v>135</v>
      </c>
      <c r="F4568" s="1011" t="s">
        <v>36</v>
      </c>
      <c r="G4568" s="1011" t="s">
        <v>36</v>
      </c>
      <c r="H4568" s="1011" t="s">
        <v>529</v>
      </c>
      <c r="I4568" s="1011" t="s">
        <v>1359</v>
      </c>
      <c r="J4568" s="1011" t="s">
        <v>1360</v>
      </c>
      <c r="K4568" s="1011" t="s">
        <v>1329</v>
      </c>
      <c r="L4568" s="1011" t="s">
        <v>47</v>
      </c>
      <c r="M4568" s="1011" t="s">
        <v>198</v>
      </c>
      <c r="N4568" s="1011">
        <v>31</v>
      </c>
      <c r="O4568" s="1011">
        <v>15</v>
      </c>
      <c r="P4568" s="1011">
        <v>2357.2199999999998</v>
      </c>
      <c r="Q4568" s="1011">
        <v>22189.759999999998</v>
      </c>
      <c r="R4568" s="1011">
        <v>1823.5646712600001</v>
      </c>
      <c r="S4568" s="1011">
        <v>285.14629432999999</v>
      </c>
      <c r="T4568" s="1011">
        <v>4.0546712600000001</v>
      </c>
      <c r="U4568" s="1011">
        <v>0</v>
      </c>
      <c r="V4568" s="1011">
        <v>1819.51</v>
      </c>
      <c r="W4568" s="1011" t="s">
        <v>1361</v>
      </c>
      <c r="X4568" s="1011" t="s">
        <v>1331</v>
      </c>
      <c r="Y4568" s="1011" t="s">
        <v>2358</v>
      </c>
      <c r="AA4568" s="1011" t="s">
        <v>2359</v>
      </c>
      <c r="AB4568" s="1011" t="s">
        <v>140</v>
      </c>
    </row>
    <row r="4569" spans="1:28" x14ac:dyDescent="0.25">
      <c r="A4569" s="1011">
        <v>64153794</v>
      </c>
      <c r="B4569" s="1011" t="s">
        <v>1542</v>
      </c>
      <c r="C4569" s="1011" t="s">
        <v>1326</v>
      </c>
      <c r="D4569" s="1011" t="s">
        <v>1</v>
      </c>
      <c r="E4569" s="1011" t="s">
        <v>135</v>
      </c>
      <c r="F4569" s="1011" t="s">
        <v>20</v>
      </c>
      <c r="G4569" s="1011" t="s">
        <v>20</v>
      </c>
      <c r="H4569" s="1011" t="s">
        <v>88</v>
      </c>
      <c r="I4569" s="1011" t="s">
        <v>1543</v>
      </c>
      <c r="J4569" s="1011" t="s">
        <v>1544</v>
      </c>
      <c r="K4569" s="1011" t="s">
        <v>1329</v>
      </c>
      <c r="L4569" s="1011" t="s">
        <v>47</v>
      </c>
      <c r="M4569" s="1011" t="s">
        <v>198</v>
      </c>
      <c r="N4569" s="1011">
        <v>31</v>
      </c>
      <c r="O4569" s="1011">
        <v>9</v>
      </c>
      <c r="P4569" s="1011">
        <v>310</v>
      </c>
      <c r="Q4569" s="1011">
        <v>1808.37</v>
      </c>
      <c r="R4569" s="1011">
        <v>281.75</v>
      </c>
      <c r="S4569" s="1011">
        <v>71.81</v>
      </c>
      <c r="T4569" s="1011">
        <v>0</v>
      </c>
      <c r="U4569" s="1011">
        <v>0</v>
      </c>
      <c r="V4569" s="1011">
        <v>281.75</v>
      </c>
      <c r="W4569" s="1011" t="s">
        <v>1545</v>
      </c>
      <c r="X4569" s="1011" t="s">
        <v>1331</v>
      </c>
      <c r="Y4569" s="1011" t="s">
        <v>1546</v>
      </c>
      <c r="AA4569" s="1011" t="s">
        <v>1547</v>
      </c>
      <c r="AB4569" s="1011" t="s">
        <v>140</v>
      </c>
    </row>
    <row r="4570" spans="1:28" x14ac:dyDescent="0.25">
      <c r="A4570" s="1011">
        <v>24223216</v>
      </c>
      <c r="B4570" s="1011" t="s">
        <v>2523</v>
      </c>
      <c r="C4570" s="1011" t="s">
        <v>1326</v>
      </c>
      <c r="D4570" s="1011" t="s">
        <v>1</v>
      </c>
      <c r="E4570" s="1011" t="s">
        <v>135</v>
      </c>
      <c r="F4570" s="1011" t="s">
        <v>34</v>
      </c>
      <c r="G4570" s="1011" t="s">
        <v>34</v>
      </c>
      <c r="H4570" s="1011" t="s">
        <v>101</v>
      </c>
      <c r="I4570" s="1011" t="s">
        <v>2113</v>
      </c>
      <c r="J4570" s="1011" t="s">
        <v>2114</v>
      </c>
      <c r="K4570" s="1011" t="s">
        <v>1329</v>
      </c>
      <c r="L4570" s="1011" t="s">
        <v>47</v>
      </c>
      <c r="M4570" s="1011" t="s">
        <v>198</v>
      </c>
      <c r="N4570" s="1011">
        <v>8.3333999999999993</v>
      </c>
      <c r="O4570" s="1011">
        <v>8.3333999999999993</v>
      </c>
      <c r="P4570" s="1011">
        <v>331.89</v>
      </c>
      <c r="Q4570" s="1011">
        <v>407.31</v>
      </c>
      <c r="R4570" s="1011">
        <v>74.14</v>
      </c>
      <c r="S4570" s="1011">
        <v>52.70578012</v>
      </c>
      <c r="T4570" s="1011">
        <v>0</v>
      </c>
      <c r="U4570" s="1011">
        <v>0</v>
      </c>
      <c r="V4570" s="1011">
        <v>74.14</v>
      </c>
      <c r="W4570" s="1011" t="s">
        <v>2115</v>
      </c>
      <c r="X4570" s="1011" t="s">
        <v>1331</v>
      </c>
      <c r="Y4570" s="1011" t="s">
        <v>2524</v>
      </c>
      <c r="AA4570" s="1011" t="s">
        <v>2525</v>
      </c>
      <c r="AB4570" s="1011" t="s">
        <v>140</v>
      </c>
    </row>
    <row r="4571" spans="1:28" x14ac:dyDescent="0.25">
      <c r="A4571" s="1011">
        <v>34138347</v>
      </c>
      <c r="B4571" s="1011" t="s">
        <v>2038</v>
      </c>
      <c r="C4571" s="1011" t="s">
        <v>1326</v>
      </c>
      <c r="D4571" s="1011" t="s">
        <v>1</v>
      </c>
      <c r="E4571" s="1011" t="s">
        <v>135</v>
      </c>
      <c r="F4571" s="1011" t="s">
        <v>9</v>
      </c>
      <c r="G4571" s="1011" t="s">
        <v>9</v>
      </c>
      <c r="H4571" s="1011" t="s">
        <v>1394</v>
      </c>
      <c r="I4571" s="1011" t="s">
        <v>2039</v>
      </c>
      <c r="J4571" s="1011" t="s">
        <v>1528</v>
      </c>
      <c r="K4571" s="1011" t="s">
        <v>1329</v>
      </c>
      <c r="L4571" s="1011" t="s">
        <v>47</v>
      </c>
      <c r="M4571" s="1011" t="s">
        <v>198</v>
      </c>
      <c r="N4571" s="1011">
        <v>0</v>
      </c>
      <c r="O4571" s="1011">
        <v>0</v>
      </c>
      <c r="P4571" s="1011">
        <v>0</v>
      </c>
      <c r="Q4571" s="1011">
        <v>0</v>
      </c>
      <c r="R4571" s="1011">
        <v>0</v>
      </c>
      <c r="S4571" s="1011">
        <v>0</v>
      </c>
      <c r="T4571" s="1011">
        <v>0</v>
      </c>
      <c r="U4571" s="1011">
        <v>0</v>
      </c>
      <c r="V4571" s="1011">
        <v>0</v>
      </c>
      <c r="W4571" s="1011" t="s">
        <v>1529</v>
      </c>
      <c r="X4571" s="1011" t="s">
        <v>1331</v>
      </c>
      <c r="Y4571" s="1011" t="s">
        <v>2040</v>
      </c>
      <c r="AA4571" s="1011" t="s">
        <v>2041</v>
      </c>
      <c r="AB4571" s="1011" t="s">
        <v>140</v>
      </c>
    </row>
    <row r="4572" spans="1:28" x14ac:dyDescent="0.25">
      <c r="A4572" s="1011">
        <v>74235227</v>
      </c>
      <c r="B4572" s="1011" t="s">
        <v>2290</v>
      </c>
      <c r="C4572" s="1011" t="s">
        <v>1326</v>
      </c>
      <c r="D4572" s="1011" t="s">
        <v>1</v>
      </c>
      <c r="E4572" s="1011" t="s">
        <v>135</v>
      </c>
      <c r="F4572" s="1011" t="s">
        <v>34</v>
      </c>
      <c r="G4572" s="1011" t="s">
        <v>34</v>
      </c>
      <c r="H4572" s="1011" t="s">
        <v>90</v>
      </c>
      <c r="I4572" s="1011" t="s">
        <v>1662</v>
      </c>
      <c r="J4572" s="1011" t="s">
        <v>1663</v>
      </c>
      <c r="K4572" s="1011" t="s">
        <v>1329</v>
      </c>
      <c r="L4572" s="1011" t="s">
        <v>47</v>
      </c>
      <c r="M4572" s="1011" t="s">
        <v>198</v>
      </c>
      <c r="N4572" s="1011">
        <v>52</v>
      </c>
      <c r="O4572" s="1011">
        <v>41</v>
      </c>
      <c r="P4572" s="1011">
        <v>1332.44</v>
      </c>
      <c r="Q4572" s="1011">
        <v>2479.2199999999998</v>
      </c>
      <c r="R4572" s="1011">
        <v>167.73</v>
      </c>
      <c r="S4572" s="1011">
        <v>139.64176444</v>
      </c>
      <c r="T4572" s="1011">
        <v>0</v>
      </c>
      <c r="U4572" s="1011">
        <v>0</v>
      </c>
      <c r="V4572" s="1011">
        <v>167.73</v>
      </c>
      <c r="W4572" s="1011" t="s">
        <v>1664</v>
      </c>
      <c r="X4572" s="1011" t="s">
        <v>1331</v>
      </c>
      <c r="Y4572" s="1011" t="s">
        <v>2291</v>
      </c>
      <c r="AA4572" s="1011" t="s">
        <v>2292</v>
      </c>
      <c r="AB4572" s="1011" t="s">
        <v>140</v>
      </c>
    </row>
    <row r="4573" spans="1:28" x14ac:dyDescent="0.25">
      <c r="A4573" s="1011">
        <v>33770868</v>
      </c>
      <c r="B4573" s="1011" t="s">
        <v>2136</v>
      </c>
      <c r="C4573" s="1011" t="s">
        <v>1326</v>
      </c>
      <c r="D4573" s="1011" t="s">
        <v>1</v>
      </c>
      <c r="E4573" s="1011" t="s">
        <v>135</v>
      </c>
      <c r="F4573" s="1011" t="s">
        <v>20</v>
      </c>
      <c r="G4573" s="1011" t="s">
        <v>20</v>
      </c>
      <c r="H4573" s="1011" t="s">
        <v>101</v>
      </c>
      <c r="I4573" s="1011" t="s">
        <v>1656</v>
      </c>
      <c r="J4573" s="1011" t="s">
        <v>1657</v>
      </c>
      <c r="K4573" s="1011" t="s">
        <v>1329</v>
      </c>
      <c r="L4573" s="1011" t="s">
        <v>47</v>
      </c>
      <c r="M4573" s="1011" t="s">
        <v>198</v>
      </c>
      <c r="N4573" s="1011">
        <v>140</v>
      </c>
      <c r="O4573" s="1011">
        <v>118</v>
      </c>
      <c r="P4573" s="1011">
        <v>5761.5</v>
      </c>
      <c r="Q4573" s="1011">
        <v>3505.77</v>
      </c>
      <c r="R4573" s="1011">
        <v>91.4</v>
      </c>
      <c r="S4573" s="1011">
        <v>606.85817206000002</v>
      </c>
      <c r="T4573" s="1011">
        <v>0</v>
      </c>
      <c r="U4573" s="1011">
        <v>0</v>
      </c>
      <c r="V4573" s="1011">
        <v>91.4</v>
      </c>
      <c r="W4573" s="1011" t="s">
        <v>1658</v>
      </c>
      <c r="X4573" s="1011" t="s">
        <v>1331</v>
      </c>
      <c r="Y4573" s="1011" t="s">
        <v>2137</v>
      </c>
      <c r="AA4573" s="1011" t="s">
        <v>2138</v>
      </c>
      <c r="AB4573" s="1011" t="s">
        <v>140</v>
      </c>
    </row>
    <row r="4574" spans="1:28" x14ac:dyDescent="0.25">
      <c r="A4574" s="1011">
        <v>44080646</v>
      </c>
      <c r="B4574" s="1011" t="s">
        <v>1606</v>
      </c>
      <c r="C4574" s="1011" t="s">
        <v>1326</v>
      </c>
      <c r="D4574" s="1011" t="s">
        <v>1</v>
      </c>
      <c r="E4574" s="1011" t="s">
        <v>135</v>
      </c>
      <c r="F4574" s="1011" t="s">
        <v>14</v>
      </c>
      <c r="G4574" s="1011" t="s">
        <v>14</v>
      </c>
      <c r="H4574" s="1011" t="s">
        <v>529</v>
      </c>
      <c r="I4574" s="1011" t="s">
        <v>1327</v>
      </c>
      <c r="J4574" s="1011" t="s">
        <v>1328</v>
      </c>
      <c r="K4574" s="1011" t="s">
        <v>1329</v>
      </c>
      <c r="L4574" s="1011" t="s">
        <v>47</v>
      </c>
      <c r="M4574" s="1011" t="s">
        <v>198</v>
      </c>
      <c r="N4574" s="1011">
        <v>16</v>
      </c>
      <c r="O4574" s="1011">
        <v>2</v>
      </c>
      <c r="P4574" s="1011">
        <v>199.05</v>
      </c>
      <c r="Q4574" s="1011">
        <v>1657.23</v>
      </c>
      <c r="R4574" s="1011">
        <v>384.20000077999998</v>
      </c>
      <c r="S4574" s="1011">
        <v>56.074007119999997</v>
      </c>
      <c r="T4574" s="1011">
        <v>7.8000000000000005E-7</v>
      </c>
      <c r="U4574" s="1011">
        <v>0</v>
      </c>
      <c r="V4574" s="1011">
        <v>384.2</v>
      </c>
      <c r="W4574" s="1011" t="s">
        <v>1330</v>
      </c>
      <c r="X4574" s="1011" t="s">
        <v>1331</v>
      </c>
      <c r="Y4574" s="1011" t="s">
        <v>1607</v>
      </c>
      <c r="Z4574" s="1011" t="s">
        <v>1608</v>
      </c>
      <c r="AA4574" s="1011" t="s">
        <v>1609</v>
      </c>
      <c r="AB4574" s="1011" t="s">
        <v>140</v>
      </c>
    </row>
    <row r="4575" spans="1:28" x14ac:dyDescent="0.25">
      <c r="A4575" s="1011">
        <v>43754530</v>
      </c>
      <c r="B4575" s="1011" t="s">
        <v>2323</v>
      </c>
      <c r="C4575" s="1011" t="s">
        <v>1326</v>
      </c>
      <c r="D4575" s="1011" t="s">
        <v>1</v>
      </c>
      <c r="E4575" s="1011" t="s">
        <v>135</v>
      </c>
      <c r="F4575" s="1011" t="s">
        <v>45</v>
      </c>
      <c r="G4575" s="1011" t="s">
        <v>45</v>
      </c>
      <c r="H4575" s="1011" t="s">
        <v>530</v>
      </c>
      <c r="I4575" s="1011" t="s">
        <v>1515</v>
      </c>
      <c r="J4575" s="1011" t="s">
        <v>1516</v>
      </c>
      <c r="K4575" s="1011" t="s">
        <v>1329</v>
      </c>
      <c r="L4575" s="1011" t="s">
        <v>47</v>
      </c>
      <c r="M4575" s="1011" t="s">
        <v>198</v>
      </c>
      <c r="N4575" s="1011">
        <v>17</v>
      </c>
      <c r="O4575" s="1011">
        <v>12</v>
      </c>
      <c r="P4575" s="1011">
        <v>200</v>
      </c>
      <c r="Q4575" s="1011">
        <v>1043.3599999999999</v>
      </c>
      <c r="R4575" s="1011">
        <v>298.77</v>
      </c>
      <c r="S4575" s="1011">
        <v>47.711494700000003</v>
      </c>
      <c r="T4575" s="1011">
        <v>0</v>
      </c>
      <c r="U4575" s="1011">
        <v>0</v>
      </c>
      <c r="V4575" s="1011">
        <v>298.77</v>
      </c>
      <c r="W4575" s="1011" t="s">
        <v>2245</v>
      </c>
      <c r="X4575" s="1011" t="s">
        <v>1331</v>
      </c>
      <c r="Y4575" s="1011" t="s">
        <v>2324</v>
      </c>
      <c r="AA4575" s="1011" t="s">
        <v>2325</v>
      </c>
      <c r="AB4575" s="1011" t="s">
        <v>140</v>
      </c>
    </row>
    <row r="4576" spans="1:28" x14ac:dyDescent="0.25">
      <c r="A4576" s="1011">
        <v>63996508</v>
      </c>
      <c r="B4576" s="1011" t="s">
        <v>2508</v>
      </c>
      <c r="C4576" s="1011" t="s">
        <v>1326</v>
      </c>
      <c r="D4576" s="1011" t="s">
        <v>1</v>
      </c>
      <c r="E4576" s="1011" t="s">
        <v>135</v>
      </c>
      <c r="F4576" s="1011" t="s">
        <v>14</v>
      </c>
      <c r="G4576" s="1011" t="s">
        <v>14</v>
      </c>
      <c r="H4576" s="1011" t="s">
        <v>89</v>
      </c>
      <c r="I4576" s="1011" t="s">
        <v>1873</v>
      </c>
      <c r="J4576" s="1011" t="s">
        <v>1874</v>
      </c>
      <c r="K4576" s="1011" t="s">
        <v>1329</v>
      </c>
      <c r="L4576" s="1011" t="s">
        <v>47</v>
      </c>
      <c r="M4576" s="1011" t="s">
        <v>198</v>
      </c>
      <c r="N4576" s="1011">
        <v>3</v>
      </c>
      <c r="O4576" s="1011">
        <v>0</v>
      </c>
      <c r="P4576" s="1011">
        <v>32</v>
      </c>
      <c r="Q4576" s="1011">
        <v>161</v>
      </c>
      <c r="R4576" s="1011">
        <v>24.44</v>
      </c>
      <c r="S4576" s="1011">
        <v>5.84</v>
      </c>
      <c r="T4576" s="1011">
        <v>0</v>
      </c>
      <c r="U4576" s="1011">
        <v>0</v>
      </c>
      <c r="V4576" s="1011">
        <v>24.44</v>
      </c>
      <c r="W4576" s="1011" t="s">
        <v>1875</v>
      </c>
      <c r="X4576" s="1011" t="s">
        <v>1331</v>
      </c>
      <c r="Y4576" s="1011" t="s">
        <v>2509</v>
      </c>
      <c r="AA4576" s="1011" t="s">
        <v>2510</v>
      </c>
      <c r="AB4576" s="1011" t="s">
        <v>140</v>
      </c>
    </row>
    <row r="4577" spans="1:28" x14ac:dyDescent="0.25">
      <c r="A4577" s="1011">
        <v>53757365</v>
      </c>
      <c r="B4577" s="1011" t="s">
        <v>1616</v>
      </c>
      <c r="C4577" s="1011" t="s">
        <v>1326</v>
      </c>
      <c r="D4577" s="1011" t="s">
        <v>1</v>
      </c>
      <c r="E4577" s="1011" t="s">
        <v>135</v>
      </c>
      <c r="F4577" s="1011" t="s">
        <v>6</v>
      </c>
      <c r="G4577" s="1011" t="s">
        <v>6</v>
      </c>
      <c r="H4577" s="1011" t="s">
        <v>96</v>
      </c>
      <c r="I4577" s="1011" t="s">
        <v>1564</v>
      </c>
      <c r="J4577" s="1011" t="s">
        <v>1565</v>
      </c>
      <c r="K4577" s="1011" t="s">
        <v>1329</v>
      </c>
      <c r="L4577" s="1011" t="s">
        <v>47</v>
      </c>
      <c r="M4577" s="1011" t="s">
        <v>198</v>
      </c>
      <c r="N4577" s="1011">
        <v>7</v>
      </c>
      <c r="O4577" s="1011">
        <v>7</v>
      </c>
      <c r="P4577" s="1011">
        <v>90</v>
      </c>
      <c r="Q4577" s="1011">
        <v>351.9</v>
      </c>
      <c r="R4577" s="1011">
        <v>127.04</v>
      </c>
      <c r="S4577" s="1011">
        <v>17.829999999999998</v>
      </c>
      <c r="T4577" s="1011">
        <v>0</v>
      </c>
      <c r="U4577" s="1011">
        <v>0</v>
      </c>
      <c r="V4577" s="1011">
        <v>127.04</v>
      </c>
      <c r="W4577" s="1011" t="s">
        <v>65</v>
      </c>
      <c r="X4577" s="1011" t="s">
        <v>1331</v>
      </c>
      <c r="Y4577" s="1011" t="s">
        <v>1617</v>
      </c>
      <c r="AA4577" s="1011" t="s">
        <v>1618</v>
      </c>
      <c r="AB4577" s="1011" t="s">
        <v>140</v>
      </c>
    </row>
    <row r="4578" spans="1:28" x14ac:dyDescent="0.25">
      <c r="A4578" s="1011">
        <v>34261214</v>
      </c>
      <c r="B4578" s="1011" t="s">
        <v>2303</v>
      </c>
      <c r="C4578" s="1011" t="s">
        <v>1326</v>
      </c>
      <c r="D4578" s="1011" t="s">
        <v>1</v>
      </c>
      <c r="E4578" s="1011" t="s">
        <v>135</v>
      </c>
      <c r="F4578" s="1011" t="s">
        <v>20</v>
      </c>
      <c r="G4578" s="1011" t="s">
        <v>20</v>
      </c>
      <c r="H4578" s="1011" t="s">
        <v>90</v>
      </c>
      <c r="I4578" s="1011" t="s">
        <v>2304</v>
      </c>
      <c r="J4578" s="1011" t="s">
        <v>1510</v>
      </c>
      <c r="K4578" s="1011" t="s">
        <v>1329</v>
      </c>
      <c r="L4578" s="1011" t="s">
        <v>47</v>
      </c>
      <c r="M4578" s="1011" t="s">
        <v>198</v>
      </c>
      <c r="N4578" s="1011">
        <v>92</v>
      </c>
      <c r="O4578" s="1011">
        <v>81</v>
      </c>
      <c r="P4578" s="1011">
        <v>3020</v>
      </c>
      <c r="Q4578" s="1011">
        <v>4202.54</v>
      </c>
      <c r="R4578" s="1011">
        <v>407.21</v>
      </c>
      <c r="S4578" s="1011">
        <v>532.20283473999996</v>
      </c>
      <c r="T4578" s="1011">
        <v>0</v>
      </c>
      <c r="U4578" s="1011">
        <v>0</v>
      </c>
      <c r="V4578" s="1011">
        <v>407.21</v>
      </c>
      <c r="W4578" s="1011" t="s">
        <v>1511</v>
      </c>
      <c r="X4578" s="1011" t="s">
        <v>1331</v>
      </c>
      <c r="Y4578" s="1011" t="s">
        <v>2305</v>
      </c>
      <c r="AA4578" s="1011" t="s">
        <v>2306</v>
      </c>
      <c r="AB4578" s="1011" t="s">
        <v>140</v>
      </c>
    </row>
    <row r="4579" spans="1:28" x14ac:dyDescent="0.25">
      <c r="A4579" s="1011">
        <v>24091738</v>
      </c>
      <c r="B4579" s="1011" t="s">
        <v>1804</v>
      </c>
      <c r="C4579" s="1011" t="s">
        <v>1326</v>
      </c>
      <c r="D4579" s="1011" t="s">
        <v>1</v>
      </c>
      <c r="E4579" s="1011" t="s">
        <v>135</v>
      </c>
      <c r="F4579" s="1011" t="s">
        <v>20</v>
      </c>
      <c r="G4579" s="1011" t="s">
        <v>20</v>
      </c>
      <c r="H4579" s="1011" t="s">
        <v>100</v>
      </c>
      <c r="I4579" s="1011" t="s">
        <v>1805</v>
      </c>
      <c r="J4579" s="1011" t="s">
        <v>1806</v>
      </c>
      <c r="K4579" s="1011" t="s">
        <v>1329</v>
      </c>
      <c r="L4579" s="1011" t="s">
        <v>47</v>
      </c>
      <c r="M4579" s="1011" t="s">
        <v>198</v>
      </c>
      <c r="N4579" s="1011">
        <v>10</v>
      </c>
      <c r="O4579" s="1011">
        <v>0</v>
      </c>
      <c r="P4579" s="1011">
        <v>105</v>
      </c>
      <c r="Q4579" s="1011">
        <v>644.58000000000004</v>
      </c>
      <c r="R4579" s="1011">
        <v>225.28</v>
      </c>
      <c r="S4579" s="1011">
        <v>13.69988992</v>
      </c>
      <c r="T4579" s="1011">
        <v>0</v>
      </c>
      <c r="U4579" s="1011">
        <v>0</v>
      </c>
      <c r="V4579" s="1011">
        <v>225.28</v>
      </c>
      <c r="W4579" s="1011" t="s">
        <v>10</v>
      </c>
      <c r="X4579" s="1011" t="s">
        <v>1331</v>
      </c>
      <c r="Y4579" s="1011" t="s">
        <v>1807</v>
      </c>
      <c r="AA4579" s="1011" t="s">
        <v>1808</v>
      </c>
      <c r="AB4579" s="1011" t="s">
        <v>140</v>
      </c>
    </row>
    <row r="4580" spans="1:28" x14ac:dyDescent="0.25">
      <c r="A4580" s="1011">
        <v>63770606</v>
      </c>
      <c r="B4580" s="1011" t="s">
        <v>2426</v>
      </c>
      <c r="C4580" s="1011" t="s">
        <v>1326</v>
      </c>
      <c r="D4580" s="1011" t="s">
        <v>1</v>
      </c>
      <c r="E4580" s="1011" t="s">
        <v>135</v>
      </c>
      <c r="F4580" s="1011" t="s">
        <v>36</v>
      </c>
      <c r="G4580" s="1011" t="s">
        <v>36</v>
      </c>
      <c r="H4580" s="1011" t="s">
        <v>1394</v>
      </c>
      <c r="I4580" s="1011" t="s">
        <v>2427</v>
      </c>
      <c r="J4580" s="1011" t="s">
        <v>2428</v>
      </c>
      <c r="K4580" s="1011" t="s">
        <v>1329</v>
      </c>
      <c r="L4580" s="1011" t="s">
        <v>47</v>
      </c>
      <c r="M4580" s="1011" t="s">
        <v>198</v>
      </c>
      <c r="N4580" s="1011">
        <v>0</v>
      </c>
      <c r="O4580" s="1011">
        <v>0</v>
      </c>
      <c r="P4580" s="1011">
        <v>0</v>
      </c>
      <c r="Q4580" s="1011">
        <v>0</v>
      </c>
      <c r="R4580" s="1011">
        <v>0</v>
      </c>
      <c r="S4580" s="1011">
        <v>0</v>
      </c>
      <c r="T4580" s="1011">
        <v>0</v>
      </c>
      <c r="U4580" s="1011">
        <v>0</v>
      </c>
      <c r="V4580" s="1011">
        <v>0</v>
      </c>
      <c r="W4580" s="1011" t="s">
        <v>2429</v>
      </c>
      <c r="X4580" s="1011" t="s">
        <v>2430</v>
      </c>
      <c r="Y4580" s="1011" t="s">
        <v>2431</v>
      </c>
      <c r="AA4580" s="1011" t="s">
        <v>2432</v>
      </c>
      <c r="AB4580" s="1011" t="s">
        <v>140</v>
      </c>
    </row>
    <row r="4581" spans="1:28" x14ac:dyDescent="0.25">
      <c r="A4581" s="1011">
        <v>63757363</v>
      </c>
      <c r="B4581" s="1011" t="s">
        <v>1387</v>
      </c>
      <c r="C4581" s="1011" t="s">
        <v>1326</v>
      </c>
      <c r="D4581" s="1011" t="s">
        <v>1</v>
      </c>
      <c r="E4581" s="1011" t="s">
        <v>135</v>
      </c>
      <c r="F4581" s="1011" t="s">
        <v>0</v>
      </c>
      <c r="G4581" s="1011" t="s">
        <v>0</v>
      </c>
      <c r="H4581" s="1011" t="s">
        <v>530</v>
      </c>
      <c r="I4581" s="1011" t="s">
        <v>1388</v>
      </c>
      <c r="J4581" s="1011" t="s">
        <v>1389</v>
      </c>
      <c r="K4581" s="1011" t="s">
        <v>1329</v>
      </c>
      <c r="L4581" s="1011" t="s">
        <v>47</v>
      </c>
      <c r="M4581" s="1011" t="s">
        <v>198</v>
      </c>
      <c r="N4581" s="1011">
        <v>8</v>
      </c>
      <c r="O4581" s="1011">
        <v>6</v>
      </c>
      <c r="P4581" s="1011">
        <v>600.4</v>
      </c>
      <c r="Q4581" s="1011">
        <v>1620.81</v>
      </c>
      <c r="R4581" s="1011">
        <v>294.75</v>
      </c>
      <c r="S4581" s="1011">
        <v>156.14068225</v>
      </c>
      <c r="T4581" s="1011">
        <v>0</v>
      </c>
      <c r="U4581" s="1011">
        <v>0</v>
      </c>
      <c r="V4581" s="1011">
        <v>294.75</v>
      </c>
      <c r="W4581" s="1011" t="s">
        <v>1390</v>
      </c>
      <c r="X4581" s="1011" t="s">
        <v>1331</v>
      </c>
      <c r="Y4581" s="1011" t="s">
        <v>1391</v>
      </c>
      <c r="AA4581" s="1011" t="s">
        <v>1392</v>
      </c>
      <c r="AB4581" s="1011" t="s">
        <v>140</v>
      </c>
    </row>
    <row r="4582" spans="1:28" x14ac:dyDescent="0.25">
      <c r="A4582" s="1011">
        <v>94039054</v>
      </c>
      <c r="B4582" s="1011" t="s">
        <v>1848</v>
      </c>
      <c r="C4582" s="1011" t="s">
        <v>1326</v>
      </c>
      <c r="D4582" s="1011" t="s">
        <v>1</v>
      </c>
      <c r="E4582" s="1011" t="s">
        <v>135</v>
      </c>
      <c r="F4582" s="1011" t="s">
        <v>20</v>
      </c>
      <c r="G4582" s="1011" t="s">
        <v>20</v>
      </c>
      <c r="H4582" s="1011" t="s">
        <v>96</v>
      </c>
      <c r="I4582" s="1011" t="s">
        <v>1462</v>
      </c>
      <c r="J4582" s="1011" t="s">
        <v>1463</v>
      </c>
      <c r="K4582" s="1011" t="s">
        <v>1329</v>
      </c>
      <c r="L4582" s="1011" t="s">
        <v>47</v>
      </c>
      <c r="M4582" s="1011" t="s">
        <v>198</v>
      </c>
      <c r="N4582" s="1011">
        <v>2.6667999999999998</v>
      </c>
      <c r="O4582" s="1011">
        <v>2.6667999999999998</v>
      </c>
      <c r="P4582" s="1011">
        <v>7.68</v>
      </c>
      <c r="Q4582" s="1011">
        <v>124.36</v>
      </c>
      <c r="R4582" s="1011">
        <v>30.99</v>
      </c>
      <c r="S4582" s="1011">
        <v>71.390876399999996</v>
      </c>
      <c r="T4582" s="1011">
        <v>0</v>
      </c>
      <c r="U4582" s="1011">
        <v>0</v>
      </c>
      <c r="V4582" s="1011">
        <v>30.99</v>
      </c>
      <c r="W4582" s="1011" t="s">
        <v>1464</v>
      </c>
      <c r="X4582" s="1011" t="s">
        <v>1331</v>
      </c>
      <c r="Y4582" s="1011" t="s">
        <v>1849</v>
      </c>
      <c r="AA4582" s="1011" t="s">
        <v>1599</v>
      </c>
      <c r="AB4582" s="1011" t="s">
        <v>140</v>
      </c>
    </row>
    <row r="4583" spans="1:28" x14ac:dyDescent="0.25">
      <c r="A4583" s="1011">
        <v>43758200</v>
      </c>
      <c r="B4583" s="1011" t="s">
        <v>1718</v>
      </c>
      <c r="C4583" s="1011" t="s">
        <v>1326</v>
      </c>
      <c r="D4583" s="1011" t="s">
        <v>1</v>
      </c>
      <c r="E4583" s="1011" t="s">
        <v>135</v>
      </c>
      <c r="F4583" s="1011" t="s">
        <v>20</v>
      </c>
      <c r="G4583" s="1011" t="s">
        <v>20</v>
      </c>
      <c r="H4583" s="1011" t="s">
        <v>93</v>
      </c>
      <c r="I4583" s="1011" t="s">
        <v>1719</v>
      </c>
      <c r="J4583" s="1011" t="s">
        <v>1528</v>
      </c>
      <c r="K4583" s="1011" t="s">
        <v>1329</v>
      </c>
      <c r="L4583" s="1011" t="s">
        <v>47</v>
      </c>
      <c r="M4583" s="1011" t="s">
        <v>198</v>
      </c>
      <c r="N4583" s="1011">
        <v>1</v>
      </c>
      <c r="O4583" s="1011">
        <v>1</v>
      </c>
      <c r="P4583" s="1011">
        <v>30</v>
      </c>
      <c r="Q4583" s="1011">
        <v>29.69</v>
      </c>
      <c r="R4583" s="1011">
        <v>-2.58</v>
      </c>
      <c r="S4583" s="1011">
        <v>10.669623359999999</v>
      </c>
      <c r="T4583" s="1011">
        <v>0</v>
      </c>
      <c r="U4583" s="1011">
        <v>0</v>
      </c>
      <c r="V4583" s="1011">
        <v>-2.58</v>
      </c>
      <c r="W4583" s="1011" t="s">
        <v>1529</v>
      </c>
      <c r="X4583" s="1011" t="s">
        <v>1331</v>
      </c>
      <c r="Y4583" s="1011" t="s">
        <v>1720</v>
      </c>
      <c r="AA4583" s="1011" t="s">
        <v>1721</v>
      </c>
      <c r="AB4583" s="1011" t="s">
        <v>140</v>
      </c>
    </row>
    <row r="4584" spans="1:28" x14ac:dyDescent="0.25">
      <c r="A4584" s="1011">
        <v>64181985</v>
      </c>
      <c r="B4584" s="1011" t="s">
        <v>2065</v>
      </c>
      <c r="C4584" s="1011" t="s">
        <v>1326</v>
      </c>
      <c r="D4584" s="1011" t="s">
        <v>1</v>
      </c>
      <c r="E4584" s="1011" t="s">
        <v>135</v>
      </c>
      <c r="F4584" s="1011" t="s">
        <v>20</v>
      </c>
      <c r="G4584" s="1011" t="s">
        <v>20</v>
      </c>
      <c r="H4584" s="1011" t="s">
        <v>104</v>
      </c>
      <c r="I4584" s="1011" t="s">
        <v>2066</v>
      </c>
      <c r="J4584" s="1011" t="s">
        <v>2067</v>
      </c>
      <c r="K4584" s="1011" t="s">
        <v>1329</v>
      </c>
      <c r="L4584" s="1011" t="s">
        <v>47</v>
      </c>
      <c r="M4584" s="1011" t="s">
        <v>198</v>
      </c>
      <c r="N4584" s="1011">
        <v>17</v>
      </c>
      <c r="O4584" s="1011">
        <v>17</v>
      </c>
      <c r="P4584" s="1011">
        <v>232.73</v>
      </c>
      <c r="Q4584" s="1011">
        <v>693</v>
      </c>
      <c r="R4584" s="1011">
        <v>204.91</v>
      </c>
      <c r="S4584" s="1011">
        <v>60.121121580000001</v>
      </c>
      <c r="T4584" s="1011">
        <v>0</v>
      </c>
      <c r="U4584" s="1011">
        <v>0</v>
      </c>
      <c r="V4584" s="1011">
        <v>204.91</v>
      </c>
      <c r="W4584" s="1011" t="s">
        <v>2068</v>
      </c>
      <c r="X4584" s="1011" t="s">
        <v>1331</v>
      </c>
      <c r="Y4584" s="1011" t="s">
        <v>2069</v>
      </c>
      <c r="Z4584" s="1011" t="s">
        <v>2070</v>
      </c>
      <c r="AA4584" s="1011" t="s">
        <v>2071</v>
      </c>
      <c r="AB4584" s="1011" t="s">
        <v>140</v>
      </c>
    </row>
    <row r="4585" spans="1:28" x14ac:dyDescent="0.25">
      <c r="A4585" s="1011">
        <v>83754820</v>
      </c>
      <c r="B4585" s="1011" t="s">
        <v>2405</v>
      </c>
      <c r="C4585" s="1011" t="s">
        <v>1326</v>
      </c>
      <c r="D4585" s="1011" t="s">
        <v>1</v>
      </c>
      <c r="E4585" s="1011" t="s">
        <v>135</v>
      </c>
      <c r="F4585" s="1011" t="s">
        <v>38</v>
      </c>
      <c r="G4585" s="1011" t="s">
        <v>38</v>
      </c>
      <c r="H4585" s="1011" t="s">
        <v>96</v>
      </c>
      <c r="I4585" s="1011" t="s">
        <v>2261</v>
      </c>
      <c r="J4585" s="1011" t="s">
        <v>1445</v>
      </c>
      <c r="K4585" s="1011" t="s">
        <v>1329</v>
      </c>
      <c r="L4585" s="1011" t="s">
        <v>47</v>
      </c>
      <c r="M4585" s="1011" t="s">
        <v>198</v>
      </c>
      <c r="N4585" s="1011">
        <v>-1</v>
      </c>
      <c r="O4585" s="1011">
        <v>1</v>
      </c>
      <c r="P4585" s="1011">
        <v>1.17</v>
      </c>
      <c r="Q4585" s="1011">
        <v>-7.19</v>
      </c>
      <c r="R4585" s="1011">
        <v>-2.0299999999999998</v>
      </c>
      <c r="S4585" s="1011">
        <v>0.73</v>
      </c>
      <c r="T4585" s="1011">
        <v>0</v>
      </c>
      <c r="U4585" s="1011">
        <v>0</v>
      </c>
      <c r="V4585" s="1011">
        <v>-2.0299999999999998</v>
      </c>
      <c r="W4585" s="1011" t="s">
        <v>1446</v>
      </c>
      <c r="X4585" s="1011" t="s">
        <v>1331</v>
      </c>
      <c r="Y4585" s="1011" t="s">
        <v>2406</v>
      </c>
      <c r="AA4585" s="1011" t="s">
        <v>2407</v>
      </c>
      <c r="AB4585" s="1011" t="s">
        <v>140</v>
      </c>
    </row>
    <row r="4586" spans="1:28" x14ac:dyDescent="0.25">
      <c r="A4586" s="1011">
        <v>73758021</v>
      </c>
      <c r="B4586" s="1011" t="s">
        <v>1334</v>
      </c>
      <c r="C4586" s="1011" t="s">
        <v>1326</v>
      </c>
      <c r="D4586" s="1011" t="s">
        <v>1</v>
      </c>
      <c r="E4586" s="1011" t="s">
        <v>135</v>
      </c>
      <c r="F4586" s="1011" t="s">
        <v>11</v>
      </c>
      <c r="G4586" s="1011" t="s">
        <v>11</v>
      </c>
      <c r="H4586" s="1011" t="s">
        <v>102</v>
      </c>
      <c r="I4586" s="1011" t="s">
        <v>1335</v>
      </c>
      <c r="J4586" s="1011" t="s">
        <v>1336</v>
      </c>
      <c r="K4586" s="1011" t="s">
        <v>1329</v>
      </c>
      <c r="L4586" s="1011" t="s">
        <v>47</v>
      </c>
      <c r="M4586" s="1011" t="s">
        <v>198</v>
      </c>
      <c r="N4586" s="1011">
        <v>20</v>
      </c>
      <c r="O4586" s="1011">
        <v>0</v>
      </c>
      <c r="P4586" s="1011">
        <v>847.1</v>
      </c>
      <c r="Q4586" s="1011">
        <v>1003.14</v>
      </c>
      <c r="R4586" s="1011">
        <v>52.853725879999999</v>
      </c>
      <c r="S4586" s="1011">
        <v>44.363584330000002</v>
      </c>
      <c r="T4586" s="1011">
        <v>1.2137258799999999</v>
      </c>
      <c r="U4586" s="1011">
        <v>0</v>
      </c>
      <c r="V4586" s="1011">
        <v>51.64</v>
      </c>
      <c r="W4586" s="1011" t="s">
        <v>1337</v>
      </c>
      <c r="X4586" s="1011" t="s">
        <v>1331</v>
      </c>
      <c r="Y4586" s="1011" t="s">
        <v>1338</v>
      </c>
      <c r="AA4586" s="1011" t="s">
        <v>1339</v>
      </c>
      <c r="AB4586" s="1011" t="s">
        <v>140</v>
      </c>
    </row>
    <row r="4587" spans="1:28" x14ac:dyDescent="0.25">
      <c r="A4587" s="1011">
        <v>24053233</v>
      </c>
      <c r="B4587" s="1011" t="s">
        <v>1841</v>
      </c>
      <c r="C4587" s="1011" t="s">
        <v>1326</v>
      </c>
      <c r="D4587" s="1011" t="s">
        <v>1</v>
      </c>
      <c r="E4587" s="1011" t="s">
        <v>135</v>
      </c>
      <c r="F4587" s="1011" t="s">
        <v>0</v>
      </c>
      <c r="G4587" s="1011" t="s">
        <v>0</v>
      </c>
      <c r="H4587" s="1011" t="s">
        <v>96</v>
      </c>
      <c r="I4587" s="1011" t="s">
        <v>1842</v>
      </c>
      <c r="J4587" s="1011" t="s">
        <v>1510</v>
      </c>
      <c r="K4587" s="1011" t="s">
        <v>1329</v>
      </c>
      <c r="L4587" s="1011" t="s">
        <v>47</v>
      </c>
      <c r="M4587" s="1011" t="s">
        <v>198</v>
      </c>
      <c r="N4587" s="1011">
        <v>16</v>
      </c>
      <c r="O4587" s="1011">
        <v>16</v>
      </c>
      <c r="P4587" s="1011">
        <v>27.15</v>
      </c>
      <c r="Q4587" s="1011">
        <v>143.91</v>
      </c>
      <c r="R4587" s="1011">
        <v>12.48739391</v>
      </c>
      <c r="S4587" s="1011">
        <v>43.959427310000002</v>
      </c>
      <c r="T4587" s="1011">
        <v>-3.2606089999999997E-2</v>
      </c>
      <c r="U4587" s="1011">
        <v>0</v>
      </c>
      <c r="V4587" s="1011">
        <v>12.52</v>
      </c>
      <c r="W4587" s="1011" t="s">
        <v>1511</v>
      </c>
      <c r="X4587" s="1011" t="s">
        <v>1331</v>
      </c>
      <c r="Y4587" s="1011" t="s">
        <v>1843</v>
      </c>
      <c r="AA4587" s="1011" t="s">
        <v>1844</v>
      </c>
      <c r="AB4587" s="1011" t="s">
        <v>140</v>
      </c>
    </row>
    <row r="4588" spans="1:28" x14ac:dyDescent="0.25">
      <c r="A4588" s="1011">
        <v>63935860</v>
      </c>
      <c r="B4588" s="1011" t="s">
        <v>2396</v>
      </c>
      <c r="C4588" s="1011" t="s">
        <v>1326</v>
      </c>
      <c r="D4588" s="1011" t="s">
        <v>1</v>
      </c>
      <c r="E4588" s="1011" t="s">
        <v>135</v>
      </c>
      <c r="F4588" s="1011" t="s">
        <v>14</v>
      </c>
      <c r="G4588" s="1011" t="s">
        <v>14</v>
      </c>
      <c r="H4588" s="1011" t="s">
        <v>100</v>
      </c>
      <c r="I4588" s="1011" t="s">
        <v>2159</v>
      </c>
      <c r="J4588" s="1011" t="s">
        <v>2160</v>
      </c>
      <c r="K4588" s="1011" t="s">
        <v>1329</v>
      </c>
      <c r="L4588" s="1011" t="s">
        <v>47</v>
      </c>
      <c r="M4588" s="1011" t="s">
        <v>198</v>
      </c>
      <c r="N4588" s="1011">
        <v>37</v>
      </c>
      <c r="O4588" s="1011">
        <v>37</v>
      </c>
      <c r="P4588" s="1011">
        <v>740</v>
      </c>
      <c r="Q4588" s="1011">
        <v>1848.28</v>
      </c>
      <c r="R4588" s="1011">
        <v>416.94</v>
      </c>
      <c r="S4588" s="1011">
        <v>215.71612697</v>
      </c>
      <c r="T4588" s="1011">
        <v>0</v>
      </c>
      <c r="U4588" s="1011">
        <v>0</v>
      </c>
      <c r="V4588" s="1011">
        <v>416.94</v>
      </c>
      <c r="W4588" s="1011" t="s">
        <v>2161</v>
      </c>
      <c r="X4588" s="1011" t="s">
        <v>1331</v>
      </c>
      <c r="Y4588" s="1011" t="s">
        <v>2397</v>
      </c>
      <c r="AA4588" s="1011" t="s">
        <v>2398</v>
      </c>
      <c r="AB4588" s="1011" t="s">
        <v>140</v>
      </c>
    </row>
    <row r="4589" spans="1:28" x14ac:dyDescent="0.25">
      <c r="A4589" s="1011">
        <v>53942876</v>
      </c>
      <c r="B4589" s="1011" t="s">
        <v>2580</v>
      </c>
      <c r="C4589" s="1011" t="s">
        <v>1326</v>
      </c>
      <c r="D4589" s="1011" t="s">
        <v>1</v>
      </c>
      <c r="E4589" s="1011" t="s">
        <v>135</v>
      </c>
      <c r="F4589" s="1011" t="s">
        <v>34</v>
      </c>
      <c r="G4589" s="1011" t="s">
        <v>34</v>
      </c>
      <c r="H4589" s="1011" t="s">
        <v>93</v>
      </c>
      <c r="I4589" s="1011" t="s">
        <v>2060</v>
      </c>
      <c r="J4589" s="1011" t="s">
        <v>2061</v>
      </c>
      <c r="K4589" s="1011" t="s">
        <v>1329</v>
      </c>
      <c r="L4589" s="1011" t="s">
        <v>47</v>
      </c>
      <c r="M4589" s="1011" t="s">
        <v>198</v>
      </c>
      <c r="N4589" s="1011">
        <v>3</v>
      </c>
      <c r="O4589" s="1011">
        <v>3</v>
      </c>
      <c r="P4589" s="1011">
        <v>72</v>
      </c>
      <c r="Q4589" s="1011">
        <v>90.54</v>
      </c>
      <c r="R4589" s="1011">
        <v>11.61</v>
      </c>
      <c r="S4589" s="1011">
        <v>27.230988629999999</v>
      </c>
      <c r="T4589" s="1011">
        <v>0</v>
      </c>
      <c r="U4589" s="1011">
        <v>0</v>
      </c>
      <c r="V4589" s="1011">
        <v>11.61</v>
      </c>
      <c r="W4589" s="1011" t="s">
        <v>2062</v>
      </c>
      <c r="X4589" s="1011" t="s">
        <v>1331</v>
      </c>
      <c r="Y4589" s="1011" t="s">
        <v>2581</v>
      </c>
      <c r="AA4589" s="1011" t="s">
        <v>2582</v>
      </c>
      <c r="AB4589" s="1011" t="s">
        <v>140</v>
      </c>
    </row>
    <row r="4590" spans="1:28" x14ac:dyDescent="0.25">
      <c r="A4590" s="1011">
        <v>54113899</v>
      </c>
      <c r="B4590" s="1011" t="s">
        <v>2317</v>
      </c>
      <c r="C4590" s="1011" t="s">
        <v>1326</v>
      </c>
      <c r="D4590" s="1011" t="s">
        <v>1</v>
      </c>
      <c r="E4590" s="1011" t="s">
        <v>135</v>
      </c>
      <c r="F4590" s="1011" t="s">
        <v>14</v>
      </c>
      <c r="G4590" s="1011" t="s">
        <v>14</v>
      </c>
      <c r="H4590" s="1011" t="s">
        <v>96</v>
      </c>
      <c r="I4590" s="1011" t="s">
        <v>2318</v>
      </c>
      <c r="J4590" s="1011" t="s">
        <v>2319</v>
      </c>
      <c r="K4590" s="1011" t="s">
        <v>1329</v>
      </c>
      <c r="L4590" s="1011" t="s">
        <v>47</v>
      </c>
      <c r="M4590" s="1011" t="s">
        <v>198</v>
      </c>
      <c r="N4590" s="1011">
        <v>8</v>
      </c>
      <c r="O4590" s="1011">
        <v>7</v>
      </c>
      <c r="P4590" s="1011">
        <v>127.87</v>
      </c>
      <c r="Q4590" s="1011">
        <v>2351.2600000000002</v>
      </c>
      <c r="R4590" s="1011">
        <v>293.14</v>
      </c>
      <c r="S4590" s="1011">
        <v>327.10903454999999</v>
      </c>
      <c r="T4590" s="1011">
        <v>0</v>
      </c>
      <c r="U4590" s="1011">
        <v>0</v>
      </c>
      <c r="V4590" s="1011">
        <v>293.14</v>
      </c>
      <c r="W4590" s="1011" t="s">
        <v>2320</v>
      </c>
      <c r="X4590" s="1011" t="s">
        <v>1331</v>
      </c>
      <c r="Y4590" s="1011" t="s">
        <v>2321</v>
      </c>
      <c r="AA4590" s="1011" t="s">
        <v>2322</v>
      </c>
      <c r="AB4590" s="1011" t="s">
        <v>140</v>
      </c>
    </row>
    <row r="4591" spans="1:28" x14ac:dyDescent="0.25">
      <c r="A4591" s="1011">
        <v>84229129</v>
      </c>
      <c r="B4591" s="1011" t="s">
        <v>2276</v>
      </c>
      <c r="C4591" s="1011" t="s">
        <v>1326</v>
      </c>
      <c r="D4591" s="1011" t="s">
        <v>1</v>
      </c>
      <c r="E4591" s="1011" t="s">
        <v>135</v>
      </c>
      <c r="F4591" s="1011" t="s">
        <v>11</v>
      </c>
      <c r="G4591" s="1011" t="s">
        <v>11</v>
      </c>
      <c r="H4591" s="1011" t="s">
        <v>96</v>
      </c>
      <c r="I4591" s="1011" t="s">
        <v>2277</v>
      </c>
      <c r="J4591" s="1011" t="s">
        <v>2278</v>
      </c>
      <c r="K4591" s="1011" t="s">
        <v>1329</v>
      </c>
      <c r="L4591" s="1011" t="s">
        <v>47</v>
      </c>
      <c r="M4591" s="1011" t="s">
        <v>198</v>
      </c>
      <c r="N4591" s="1011">
        <v>2</v>
      </c>
      <c r="O4591" s="1011">
        <v>2</v>
      </c>
      <c r="P4591" s="1011">
        <v>0.62</v>
      </c>
      <c r="Q4591" s="1011">
        <v>21</v>
      </c>
      <c r="R4591" s="1011">
        <v>-0.03</v>
      </c>
      <c r="S4591" s="1011">
        <v>7.75367929</v>
      </c>
      <c r="T4591" s="1011">
        <v>0</v>
      </c>
      <c r="U4591" s="1011">
        <v>0</v>
      </c>
      <c r="V4591" s="1011">
        <v>-0.03</v>
      </c>
      <c r="W4591" s="1011" t="s">
        <v>2279</v>
      </c>
      <c r="X4591" s="1011" t="s">
        <v>1331</v>
      </c>
      <c r="Y4591" s="1011" t="s">
        <v>2280</v>
      </c>
      <c r="AA4591" s="1011" t="s">
        <v>2281</v>
      </c>
      <c r="AB4591" s="1011" t="s">
        <v>140</v>
      </c>
    </row>
    <row r="4592" spans="1:28" x14ac:dyDescent="0.25">
      <c r="A4592" s="1011">
        <v>24088635</v>
      </c>
      <c r="B4592" s="1011" t="s">
        <v>2014</v>
      </c>
      <c r="C4592" s="1011" t="s">
        <v>1326</v>
      </c>
      <c r="D4592" s="1011" t="s">
        <v>1</v>
      </c>
      <c r="E4592" s="1011" t="s">
        <v>135</v>
      </c>
      <c r="F4592" s="1011" t="s">
        <v>14</v>
      </c>
      <c r="G4592" s="1011" t="s">
        <v>14</v>
      </c>
      <c r="H4592" s="1011" t="s">
        <v>101</v>
      </c>
      <c r="I4592" s="1011" t="s">
        <v>2015</v>
      </c>
      <c r="J4592" s="1011" t="s">
        <v>1463</v>
      </c>
      <c r="K4592" s="1011" t="s">
        <v>1329</v>
      </c>
      <c r="L4592" s="1011" t="s">
        <v>47</v>
      </c>
      <c r="M4592" s="1011" t="s">
        <v>198</v>
      </c>
      <c r="N4592" s="1011">
        <v>2</v>
      </c>
      <c r="O4592" s="1011">
        <v>1</v>
      </c>
      <c r="P4592" s="1011">
        <v>78.75</v>
      </c>
      <c r="Q4592" s="1011">
        <v>62.27</v>
      </c>
      <c r="R4592" s="1011">
        <v>7.23</v>
      </c>
      <c r="S4592" s="1011">
        <v>11.1265705</v>
      </c>
      <c r="T4592" s="1011">
        <v>0</v>
      </c>
      <c r="U4592" s="1011">
        <v>0</v>
      </c>
      <c r="V4592" s="1011">
        <v>7.23</v>
      </c>
      <c r="W4592" s="1011" t="s">
        <v>1464</v>
      </c>
      <c r="X4592" s="1011" t="s">
        <v>1331</v>
      </c>
      <c r="Y4592" s="1011" t="s">
        <v>2016</v>
      </c>
      <c r="AA4592" s="1011" t="s">
        <v>2017</v>
      </c>
      <c r="AB4592" s="1011" t="s">
        <v>140</v>
      </c>
    </row>
    <row r="4593" spans="1:28" x14ac:dyDescent="0.25">
      <c r="A4593" s="1011">
        <v>93758050</v>
      </c>
      <c r="B4593" s="1011" t="s">
        <v>1352</v>
      </c>
      <c r="C4593" s="1011" t="s">
        <v>1326</v>
      </c>
      <c r="D4593" s="1011" t="s">
        <v>1</v>
      </c>
      <c r="E4593" s="1011" t="s">
        <v>135</v>
      </c>
      <c r="F4593" s="1011" t="s">
        <v>14</v>
      </c>
      <c r="G4593" s="1011" t="s">
        <v>14</v>
      </c>
      <c r="H4593" s="1011" t="s">
        <v>91</v>
      </c>
      <c r="I4593" s="1011" t="s">
        <v>1353</v>
      </c>
      <c r="J4593" s="1011" t="s">
        <v>1354</v>
      </c>
      <c r="K4593" s="1011" t="s">
        <v>1329</v>
      </c>
      <c r="L4593" s="1011" t="s">
        <v>47</v>
      </c>
      <c r="M4593" s="1011" t="s">
        <v>198</v>
      </c>
      <c r="N4593" s="1011">
        <v>114</v>
      </c>
      <c r="O4593" s="1011">
        <v>114</v>
      </c>
      <c r="P4593" s="1011">
        <v>1140.82</v>
      </c>
      <c r="Q4593" s="1011">
        <v>1453.51</v>
      </c>
      <c r="R4593" s="1011">
        <v>331.35387623999998</v>
      </c>
      <c r="S4593" s="1011">
        <v>79.857399999999998</v>
      </c>
      <c r="T4593" s="1011">
        <v>32.113876240000003</v>
      </c>
      <c r="U4593" s="1011">
        <v>0</v>
      </c>
      <c r="V4593" s="1011">
        <v>299.24</v>
      </c>
      <c r="W4593" s="1011" t="s">
        <v>1355</v>
      </c>
      <c r="X4593" s="1011" t="s">
        <v>1331</v>
      </c>
      <c r="Y4593" s="1011" t="s">
        <v>1356</v>
      </c>
      <c r="AA4593" s="1011" t="s">
        <v>1357</v>
      </c>
      <c r="AB4593" s="1011" t="s">
        <v>140</v>
      </c>
    </row>
    <row r="4594" spans="1:28" x14ac:dyDescent="0.25">
      <c r="A4594" s="1011">
        <v>24043473</v>
      </c>
      <c r="B4594" s="1011" t="s">
        <v>2559</v>
      </c>
      <c r="C4594" s="1011" t="s">
        <v>1326</v>
      </c>
      <c r="D4594" s="1011" t="s">
        <v>1</v>
      </c>
      <c r="E4594" s="1011" t="s">
        <v>135</v>
      </c>
      <c r="F4594" s="1011" t="s">
        <v>38</v>
      </c>
      <c r="G4594" s="1011" t="s">
        <v>38</v>
      </c>
      <c r="H4594" s="1011" t="s">
        <v>90</v>
      </c>
      <c r="I4594" s="1011" t="s">
        <v>2560</v>
      </c>
      <c r="J4594" s="1011" t="s">
        <v>2561</v>
      </c>
      <c r="K4594" s="1011" t="s">
        <v>1329</v>
      </c>
      <c r="L4594" s="1011" t="s">
        <v>47</v>
      </c>
      <c r="M4594" s="1011" t="s">
        <v>198</v>
      </c>
      <c r="N4594" s="1011">
        <v>99</v>
      </c>
      <c r="O4594" s="1011">
        <v>99</v>
      </c>
      <c r="P4594" s="1011">
        <v>990</v>
      </c>
      <c r="Q4594" s="1011">
        <v>3703.35</v>
      </c>
      <c r="R4594" s="1011">
        <v>802.98</v>
      </c>
      <c r="S4594" s="1011">
        <v>535.79999999999995</v>
      </c>
      <c r="T4594" s="1011">
        <v>0</v>
      </c>
      <c r="U4594" s="1011">
        <v>0</v>
      </c>
      <c r="V4594" s="1011">
        <v>802.98</v>
      </c>
      <c r="W4594" s="1011" t="s">
        <v>2562</v>
      </c>
      <c r="X4594" s="1011" t="s">
        <v>2430</v>
      </c>
      <c r="Y4594" s="1011" t="s">
        <v>2563</v>
      </c>
      <c r="AA4594" s="1011" t="s">
        <v>2564</v>
      </c>
      <c r="AB4594" s="1011" t="s">
        <v>140</v>
      </c>
    </row>
    <row r="4595" spans="1:28" x14ac:dyDescent="0.25">
      <c r="A4595" s="1011">
        <v>63991905</v>
      </c>
      <c r="B4595" s="1011" t="s">
        <v>2241</v>
      </c>
      <c r="C4595" s="1011" t="s">
        <v>1326</v>
      </c>
      <c r="D4595" s="1011" t="s">
        <v>1</v>
      </c>
      <c r="E4595" s="1011" t="s">
        <v>135</v>
      </c>
      <c r="F4595" s="1011" t="s">
        <v>20</v>
      </c>
      <c r="G4595" s="1011" t="s">
        <v>20</v>
      </c>
      <c r="H4595" s="1011" t="s">
        <v>93</v>
      </c>
      <c r="I4595" s="1011" t="s">
        <v>1376</v>
      </c>
      <c r="J4595" s="1011" t="s">
        <v>1377</v>
      </c>
      <c r="K4595" s="1011" t="s">
        <v>1329</v>
      </c>
      <c r="L4595" s="1011" t="s">
        <v>47</v>
      </c>
      <c r="M4595" s="1011" t="s">
        <v>198</v>
      </c>
      <c r="N4595" s="1011">
        <v>758</v>
      </c>
      <c r="O4595" s="1011">
        <v>79</v>
      </c>
      <c r="P4595" s="1011">
        <v>25578.22</v>
      </c>
      <c r="Q4595" s="1011">
        <v>17839.18</v>
      </c>
      <c r="R4595" s="1011">
        <v>2732.02</v>
      </c>
      <c r="S4595" s="1011">
        <v>931.48209363000001</v>
      </c>
      <c r="T4595" s="1011">
        <v>0</v>
      </c>
      <c r="U4595" s="1011">
        <v>0</v>
      </c>
      <c r="V4595" s="1011">
        <v>2732.02</v>
      </c>
      <c r="W4595" s="1011" t="s">
        <v>1378</v>
      </c>
      <c r="X4595" s="1011" t="s">
        <v>1331</v>
      </c>
      <c r="Y4595" s="1011" t="s">
        <v>2242</v>
      </c>
      <c r="AA4595" s="1011" t="s">
        <v>2243</v>
      </c>
      <c r="AB4595" s="1011" t="s">
        <v>140</v>
      </c>
    </row>
    <row r="4596" spans="1:28" x14ac:dyDescent="0.25">
      <c r="A4596" s="1011">
        <v>73755514</v>
      </c>
      <c r="B4596" s="1011" t="s">
        <v>1661</v>
      </c>
      <c r="C4596" s="1011" t="s">
        <v>1326</v>
      </c>
      <c r="D4596" s="1011" t="s">
        <v>1</v>
      </c>
      <c r="E4596" s="1011" t="s">
        <v>135</v>
      </c>
      <c r="F4596" s="1011" t="s">
        <v>38</v>
      </c>
      <c r="G4596" s="1011" t="s">
        <v>38</v>
      </c>
      <c r="H4596" s="1011" t="s">
        <v>101</v>
      </c>
      <c r="I4596" s="1011" t="s">
        <v>1662</v>
      </c>
      <c r="J4596" s="1011" t="s">
        <v>1663</v>
      </c>
      <c r="K4596" s="1011" t="s">
        <v>1329</v>
      </c>
      <c r="L4596" s="1011" t="s">
        <v>47</v>
      </c>
      <c r="M4596" s="1011" t="s">
        <v>198</v>
      </c>
      <c r="N4596" s="1011">
        <v>54</v>
      </c>
      <c r="O4596" s="1011">
        <v>36</v>
      </c>
      <c r="P4596" s="1011">
        <v>2081.75</v>
      </c>
      <c r="Q4596" s="1011">
        <v>1939.12</v>
      </c>
      <c r="R4596" s="1011">
        <v>337.58</v>
      </c>
      <c r="S4596" s="1011">
        <v>247.50630172999999</v>
      </c>
      <c r="T4596" s="1011">
        <v>0</v>
      </c>
      <c r="U4596" s="1011">
        <v>0</v>
      </c>
      <c r="V4596" s="1011">
        <v>337.58</v>
      </c>
      <c r="W4596" s="1011" t="s">
        <v>1664</v>
      </c>
      <c r="X4596" s="1011" t="s">
        <v>1331</v>
      </c>
      <c r="Y4596" s="1011" t="s">
        <v>1665</v>
      </c>
      <c r="AA4596" s="1011" t="s">
        <v>1666</v>
      </c>
      <c r="AB4596" s="1011" t="s">
        <v>140</v>
      </c>
    </row>
    <row r="4597" spans="1:28" x14ac:dyDescent="0.25">
      <c r="A4597" s="1011">
        <v>14106363</v>
      </c>
      <c r="B4597" s="1011" t="s">
        <v>2208</v>
      </c>
      <c r="C4597" s="1011" t="s">
        <v>1326</v>
      </c>
      <c r="D4597" s="1011" t="s">
        <v>1</v>
      </c>
      <c r="E4597" s="1011" t="s">
        <v>135</v>
      </c>
      <c r="F4597" s="1011" t="s">
        <v>34</v>
      </c>
      <c r="G4597" s="1011" t="s">
        <v>34</v>
      </c>
      <c r="H4597" s="1011" t="s">
        <v>98</v>
      </c>
      <c r="I4597" s="1011" t="s">
        <v>1675</v>
      </c>
      <c r="J4597" s="1011" t="s">
        <v>1676</v>
      </c>
      <c r="K4597" s="1011" t="s">
        <v>1329</v>
      </c>
      <c r="L4597" s="1011" t="s">
        <v>47</v>
      </c>
      <c r="M4597" s="1011" t="s">
        <v>198</v>
      </c>
      <c r="N4597" s="1011">
        <v>531.5</v>
      </c>
      <c r="O4597" s="1011">
        <v>330.5</v>
      </c>
      <c r="P4597" s="1011">
        <v>9323.89</v>
      </c>
      <c r="Q4597" s="1011">
        <v>17738.689999999999</v>
      </c>
      <c r="R4597" s="1011">
        <v>3326.03</v>
      </c>
      <c r="S4597" s="1011">
        <v>3034.1230947399999</v>
      </c>
      <c r="T4597" s="1011">
        <v>0</v>
      </c>
      <c r="U4597" s="1011">
        <v>0</v>
      </c>
      <c r="V4597" s="1011">
        <v>3326.03</v>
      </c>
      <c r="W4597" s="1011" t="s">
        <v>47</v>
      </c>
      <c r="X4597" s="1011" t="s">
        <v>1331</v>
      </c>
      <c r="Y4597" s="1011" t="s">
        <v>2209</v>
      </c>
      <c r="AA4597" s="1011" t="s">
        <v>2210</v>
      </c>
      <c r="AB4597" s="1011" t="s">
        <v>140</v>
      </c>
    </row>
    <row r="4598" spans="1:28" x14ac:dyDescent="0.25">
      <c r="A4598" s="1011">
        <v>14106363</v>
      </c>
      <c r="B4598" s="1011" t="s">
        <v>2208</v>
      </c>
      <c r="C4598" s="1011" t="s">
        <v>1326</v>
      </c>
      <c r="D4598" s="1011" t="s">
        <v>1</v>
      </c>
      <c r="E4598" s="1011" t="s">
        <v>135</v>
      </c>
      <c r="F4598" s="1011" t="s">
        <v>34</v>
      </c>
      <c r="G4598" s="1011" t="s">
        <v>34</v>
      </c>
      <c r="H4598" s="1011" t="s">
        <v>94</v>
      </c>
      <c r="I4598" s="1011" t="s">
        <v>1675</v>
      </c>
      <c r="J4598" s="1011" t="s">
        <v>1676</v>
      </c>
      <c r="K4598" s="1011" t="s">
        <v>1329</v>
      </c>
      <c r="L4598" s="1011" t="s">
        <v>47</v>
      </c>
      <c r="M4598" s="1011" t="s">
        <v>198</v>
      </c>
      <c r="N4598" s="1011">
        <v>1699.1</v>
      </c>
      <c r="O4598" s="1011">
        <v>1021</v>
      </c>
      <c r="P4598" s="1011">
        <v>28898.65</v>
      </c>
      <c r="Q4598" s="1011">
        <v>43341.91</v>
      </c>
      <c r="R4598" s="1011">
        <v>10108.790000000001</v>
      </c>
      <c r="S4598" s="1011">
        <v>4786.9906940299998</v>
      </c>
      <c r="T4598" s="1011">
        <v>0</v>
      </c>
      <c r="U4598" s="1011">
        <v>0</v>
      </c>
      <c r="V4598" s="1011">
        <v>10108.790000000001</v>
      </c>
      <c r="W4598" s="1011" t="s">
        <v>47</v>
      </c>
      <c r="X4598" s="1011" t="s">
        <v>1331</v>
      </c>
      <c r="Y4598" s="1011" t="s">
        <v>2209</v>
      </c>
      <c r="AA4598" s="1011" t="s">
        <v>2210</v>
      </c>
      <c r="AB4598" s="1011" t="s">
        <v>140</v>
      </c>
    </row>
    <row r="4599" spans="1:28" x14ac:dyDescent="0.25">
      <c r="A4599" s="1011">
        <v>34058099</v>
      </c>
      <c r="B4599" s="1011" t="s">
        <v>1526</v>
      </c>
      <c r="C4599" s="1011" t="s">
        <v>1326</v>
      </c>
      <c r="D4599" s="1011" t="s">
        <v>1</v>
      </c>
      <c r="E4599" s="1011" t="s">
        <v>135</v>
      </c>
      <c r="F4599" s="1011" t="s">
        <v>34</v>
      </c>
      <c r="G4599" s="1011" t="s">
        <v>34</v>
      </c>
      <c r="H4599" s="1011" t="s">
        <v>91</v>
      </c>
      <c r="I4599" s="1011" t="s">
        <v>1527</v>
      </c>
      <c r="J4599" s="1011" t="s">
        <v>1528</v>
      </c>
      <c r="K4599" s="1011" t="s">
        <v>1329</v>
      </c>
      <c r="L4599" s="1011" t="s">
        <v>47</v>
      </c>
      <c r="M4599" s="1011" t="s">
        <v>198</v>
      </c>
      <c r="N4599" s="1011">
        <v>38</v>
      </c>
      <c r="O4599" s="1011">
        <v>38</v>
      </c>
      <c r="P4599" s="1011">
        <v>565.32000000000005</v>
      </c>
      <c r="Q4599" s="1011">
        <v>2206.6799999999998</v>
      </c>
      <c r="R4599" s="1011">
        <v>555.74</v>
      </c>
      <c r="S4599" s="1011">
        <v>397.35147682000002</v>
      </c>
      <c r="T4599" s="1011">
        <v>0</v>
      </c>
      <c r="U4599" s="1011">
        <v>0</v>
      </c>
      <c r="V4599" s="1011">
        <v>555.74</v>
      </c>
      <c r="W4599" s="1011" t="s">
        <v>1529</v>
      </c>
      <c r="X4599" s="1011" t="s">
        <v>1331</v>
      </c>
      <c r="Y4599" s="1011" t="s">
        <v>1530</v>
      </c>
      <c r="AA4599" s="1011" t="s">
        <v>1531</v>
      </c>
      <c r="AB4599" s="1011" t="s">
        <v>140</v>
      </c>
    </row>
    <row r="4600" spans="1:28" x14ac:dyDescent="0.25">
      <c r="A4600" s="1011">
        <v>24106957</v>
      </c>
      <c r="B4600" s="1011" t="s">
        <v>1381</v>
      </c>
      <c r="C4600" s="1011" t="s">
        <v>1326</v>
      </c>
      <c r="D4600" s="1011" t="s">
        <v>1</v>
      </c>
      <c r="E4600" s="1011" t="s">
        <v>135</v>
      </c>
      <c r="F4600" s="1011" t="s">
        <v>15</v>
      </c>
      <c r="G4600" s="1011" t="s">
        <v>15</v>
      </c>
      <c r="H4600" s="1011" t="s">
        <v>98</v>
      </c>
      <c r="I4600" s="1011" t="s">
        <v>1382</v>
      </c>
      <c r="J4600" s="1011" t="s">
        <v>1383</v>
      </c>
      <c r="K4600" s="1011" t="s">
        <v>1329</v>
      </c>
      <c r="L4600" s="1011" t="s">
        <v>47</v>
      </c>
      <c r="M4600" s="1011" t="s">
        <v>198</v>
      </c>
      <c r="N4600" s="1011">
        <v>338</v>
      </c>
      <c r="O4600" s="1011">
        <v>316</v>
      </c>
      <c r="P4600" s="1011">
        <v>7924.58</v>
      </c>
      <c r="Q4600" s="1011">
        <v>11983.08</v>
      </c>
      <c r="R4600" s="1011">
        <v>-27.4</v>
      </c>
      <c r="S4600" s="1011">
        <v>2837.06265132</v>
      </c>
      <c r="T4600" s="1011">
        <v>0</v>
      </c>
      <c r="U4600" s="1011">
        <v>0</v>
      </c>
      <c r="V4600" s="1011">
        <v>-27.4</v>
      </c>
      <c r="W4600" s="1011" t="s">
        <v>1384</v>
      </c>
      <c r="X4600" s="1011" t="s">
        <v>1331</v>
      </c>
      <c r="Y4600" s="1011" t="s">
        <v>1385</v>
      </c>
      <c r="AA4600" s="1011" t="s">
        <v>1386</v>
      </c>
      <c r="AB4600" s="1011" t="s">
        <v>140</v>
      </c>
    </row>
    <row r="4601" spans="1:28" x14ac:dyDescent="0.25">
      <c r="A4601" s="1011">
        <v>44180420</v>
      </c>
      <c r="B4601" s="1011" t="s">
        <v>1600</v>
      </c>
      <c r="C4601" s="1011" t="s">
        <v>1326</v>
      </c>
      <c r="D4601" s="1011" t="s">
        <v>1</v>
      </c>
      <c r="E4601" s="1011" t="s">
        <v>135</v>
      </c>
      <c r="F4601" s="1011" t="s">
        <v>11</v>
      </c>
      <c r="G4601" s="1011" t="s">
        <v>11</v>
      </c>
      <c r="H4601" s="1011" t="s">
        <v>1394</v>
      </c>
      <c r="I4601" s="1011" t="s">
        <v>1601</v>
      </c>
      <c r="J4601" s="1011" t="s">
        <v>1602</v>
      </c>
      <c r="K4601" s="1011" t="s">
        <v>1329</v>
      </c>
      <c r="L4601" s="1011" t="s">
        <v>47</v>
      </c>
      <c r="M4601" s="1011" t="s">
        <v>198</v>
      </c>
      <c r="N4601" s="1011">
        <v>0</v>
      </c>
      <c r="O4601" s="1011">
        <v>0</v>
      </c>
      <c r="P4601" s="1011">
        <v>0</v>
      </c>
      <c r="Q4601" s="1011">
        <v>0</v>
      </c>
      <c r="R4601" s="1011">
        <v>0</v>
      </c>
      <c r="S4601" s="1011">
        <v>0</v>
      </c>
      <c r="T4601" s="1011">
        <v>0</v>
      </c>
      <c r="U4601" s="1011">
        <v>0</v>
      </c>
      <c r="V4601" s="1011">
        <v>0</v>
      </c>
      <c r="W4601" s="1011" t="s">
        <v>1603</v>
      </c>
      <c r="X4601" s="1011" t="s">
        <v>1331</v>
      </c>
      <c r="Y4601" s="1011" t="s">
        <v>1604</v>
      </c>
      <c r="AA4601" s="1011" t="s">
        <v>1605</v>
      </c>
      <c r="AB4601" s="1011" t="s">
        <v>140</v>
      </c>
    </row>
    <row r="4602" spans="1:28" x14ac:dyDescent="0.25">
      <c r="A4602" s="1011">
        <v>64042203</v>
      </c>
      <c r="B4602" s="1011" t="s">
        <v>1532</v>
      </c>
      <c r="C4602" s="1011" t="s">
        <v>1326</v>
      </c>
      <c r="D4602" s="1011" t="s">
        <v>1</v>
      </c>
      <c r="E4602" s="1011" t="s">
        <v>135</v>
      </c>
      <c r="F4602" s="1011" t="s">
        <v>20</v>
      </c>
      <c r="G4602" s="1011" t="s">
        <v>20</v>
      </c>
      <c r="H4602" s="1011" t="s">
        <v>98</v>
      </c>
      <c r="I4602" s="1011" t="s">
        <v>1533</v>
      </c>
      <c r="J4602" s="1011" t="s">
        <v>1534</v>
      </c>
      <c r="K4602" s="1011" t="s">
        <v>1329</v>
      </c>
      <c r="L4602" s="1011" t="s">
        <v>47</v>
      </c>
      <c r="M4602" s="1011" t="s">
        <v>198</v>
      </c>
      <c r="N4602" s="1011">
        <v>593</v>
      </c>
      <c r="O4602" s="1011">
        <v>583</v>
      </c>
      <c r="P4602" s="1011">
        <v>18205.78</v>
      </c>
      <c r="Q4602" s="1011">
        <v>16734.400000000001</v>
      </c>
      <c r="R4602" s="1011">
        <v>1540.55</v>
      </c>
      <c r="S4602" s="1011">
        <v>3288.43544299</v>
      </c>
      <c r="T4602" s="1011">
        <v>0</v>
      </c>
      <c r="U4602" s="1011">
        <v>29.7</v>
      </c>
      <c r="V4602" s="1011">
        <v>1570.25</v>
      </c>
      <c r="W4602" s="1011" t="s">
        <v>1535</v>
      </c>
      <c r="X4602" s="1011" t="s">
        <v>1331</v>
      </c>
      <c r="Y4602" s="1011" t="s">
        <v>1536</v>
      </c>
      <c r="AA4602" s="1011" t="s">
        <v>1537</v>
      </c>
      <c r="AB4602" s="1011" t="s">
        <v>140</v>
      </c>
    </row>
    <row r="4603" spans="1:28" x14ac:dyDescent="0.25">
      <c r="A4603" s="1011">
        <v>93757649</v>
      </c>
      <c r="B4603" s="1011" t="s">
        <v>2482</v>
      </c>
      <c r="C4603" s="1011" t="s">
        <v>1326</v>
      </c>
      <c r="D4603" s="1011" t="s">
        <v>1</v>
      </c>
      <c r="E4603" s="1011" t="s">
        <v>135</v>
      </c>
      <c r="F4603" s="1011" t="s">
        <v>6</v>
      </c>
      <c r="G4603" s="1011" t="s">
        <v>6</v>
      </c>
      <c r="H4603" s="1011" t="s">
        <v>93</v>
      </c>
      <c r="I4603" s="1011" t="s">
        <v>2483</v>
      </c>
      <c r="J4603" s="1011" t="s">
        <v>2484</v>
      </c>
      <c r="K4603" s="1011" t="s">
        <v>1329</v>
      </c>
      <c r="L4603" s="1011" t="s">
        <v>47</v>
      </c>
      <c r="M4603" s="1011" t="s">
        <v>198</v>
      </c>
      <c r="N4603" s="1011">
        <v>112.5</v>
      </c>
      <c r="O4603" s="1011">
        <v>45.5</v>
      </c>
      <c r="P4603" s="1011">
        <v>1827.82</v>
      </c>
      <c r="Q4603" s="1011">
        <v>3242.88</v>
      </c>
      <c r="R4603" s="1011">
        <v>691.18</v>
      </c>
      <c r="S4603" s="1011">
        <v>344.01655295</v>
      </c>
      <c r="T4603" s="1011">
        <v>0</v>
      </c>
      <c r="U4603" s="1011">
        <v>0</v>
      </c>
      <c r="V4603" s="1011">
        <v>691.18</v>
      </c>
      <c r="W4603" s="1011" t="s">
        <v>2485</v>
      </c>
      <c r="X4603" s="1011" t="s">
        <v>1331</v>
      </c>
      <c r="Y4603" s="1011" t="s">
        <v>2486</v>
      </c>
      <c r="AA4603" s="1011" t="s">
        <v>2487</v>
      </c>
      <c r="AB4603" s="1011" t="s">
        <v>140</v>
      </c>
    </row>
    <row r="4604" spans="1:28" x14ac:dyDescent="0.25">
      <c r="A4604" s="1011">
        <v>34241125</v>
      </c>
      <c r="B4604" s="1011" t="s">
        <v>1987</v>
      </c>
      <c r="C4604" s="1011" t="s">
        <v>1326</v>
      </c>
      <c r="D4604" s="1011" t="s">
        <v>1</v>
      </c>
      <c r="E4604" s="1011" t="s">
        <v>135</v>
      </c>
      <c r="F4604" s="1011" t="s">
        <v>38</v>
      </c>
      <c r="G4604" s="1011" t="s">
        <v>38</v>
      </c>
      <c r="H4604" s="1011" t="s">
        <v>92</v>
      </c>
      <c r="I4604" s="1011" t="s">
        <v>1988</v>
      </c>
      <c r="J4604" s="1011" t="s">
        <v>1989</v>
      </c>
      <c r="K4604" s="1011" t="s">
        <v>1329</v>
      </c>
      <c r="L4604" s="1011" t="s">
        <v>47</v>
      </c>
      <c r="M4604" s="1011" t="s">
        <v>198</v>
      </c>
      <c r="N4604" s="1011">
        <v>324.25</v>
      </c>
      <c r="O4604" s="1011">
        <v>293.25</v>
      </c>
      <c r="P4604" s="1011">
        <v>9783.85</v>
      </c>
      <c r="Q4604" s="1011">
        <v>9137.09</v>
      </c>
      <c r="R4604" s="1011">
        <v>829.73</v>
      </c>
      <c r="S4604" s="1011">
        <v>1615.5775779099999</v>
      </c>
      <c r="T4604" s="1011">
        <v>0</v>
      </c>
      <c r="U4604" s="1011">
        <v>0</v>
      </c>
      <c r="V4604" s="1011">
        <v>829.73</v>
      </c>
      <c r="W4604" s="1011" t="s">
        <v>1990</v>
      </c>
      <c r="X4604" s="1011" t="s">
        <v>1331</v>
      </c>
      <c r="Y4604" s="1011" t="s">
        <v>1991</v>
      </c>
      <c r="AA4604" s="1011" t="s">
        <v>1992</v>
      </c>
      <c r="AB4604" s="1011" t="s">
        <v>140</v>
      </c>
    </row>
    <row r="4605" spans="1:28" x14ac:dyDescent="0.25">
      <c r="A4605" s="1011">
        <v>74128661</v>
      </c>
      <c r="B4605" s="1011" t="s">
        <v>2415</v>
      </c>
      <c r="C4605" s="1011" t="s">
        <v>1326</v>
      </c>
      <c r="D4605" s="1011" t="s">
        <v>1</v>
      </c>
      <c r="E4605" s="1011" t="s">
        <v>135</v>
      </c>
      <c r="F4605" s="1011" t="s">
        <v>14</v>
      </c>
      <c r="G4605" s="1011" t="s">
        <v>14</v>
      </c>
      <c r="H4605" s="1011" t="s">
        <v>97</v>
      </c>
      <c r="I4605" s="1011" t="s">
        <v>2416</v>
      </c>
      <c r="J4605" s="1011" t="s">
        <v>2417</v>
      </c>
      <c r="K4605" s="1011" t="s">
        <v>1329</v>
      </c>
      <c r="L4605" s="1011" t="s">
        <v>47</v>
      </c>
      <c r="M4605" s="1011" t="s">
        <v>198</v>
      </c>
      <c r="N4605" s="1011">
        <v>293</v>
      </c>
      <c r="O4605" s="1011">
        <v>145</v>
      </c>
      <c r="P4605" s="1011">
        <v>2074.1799999999998</v>
      </c>
      <c r="Q4605" s="1011">
        <v>6662.74</v>
      </c>
      <c r="R4605" s="1011">
        <v>2376.5500000000002</v>
      </c>
      <c r="S4605" s="1011">
        <v>871.08951501000001</v>
      </c>
      <c r="T4605" s="1011">
        <v>0</v>
      </c>
      <c r="U4605" s="1011">
        <v>0</v>
      </c>
      <c r="V4605" s="1011">
        <v>2373.65</v>
      </c>
      <c r="W4605" s="1011" t="s">
        <v>2418</v>
      </c>
      <c r="X4605" s="1011" t="s">
        <v>1331</v>
      </c>
      <c r="Y4605" s="1011" t="s">
        <v>2419</v>
      </c>
      <c r="AA4605" s="1011" t="s">
        <v>2420</v>
      </c>
      <c r="AB4605" s="1011" t="s">
        <v>140</v>
      </c>
    </row>
    <row r="4606" spans="1:28" x14ac:dyDescent="0.25">
      <c r="A4606" s="1011">
        <v>13991989</v>
      </c>
      <c r="B4606" s="1011" t="s">
        <v>1403</v>
      </c>
      <c r="C4606" s="1011" t="s">
        <v>1326</v>
      </c>
      <c r="D4606" s="1011" t="s">
        <v>1</v>
      </c>
      <c r="E4606" s="1011" t="s">
        <v>135</v>
      </c>
      <c r="F4606" s="1011" t="s">
        <v>34</v>
      </c>
      <c r="G4606" s="1011" t="s">
        <v>34</v>
      </c>
      <c r="H4606" s="1011" t="s">
        <v>100</v>
      </c>
      <c r="I4606" s="1011" t="s">
        <v>1404</v>
      </c>
      <c r="J4606" s="1011" t="s">
        <v>1405</v>
      </c>
      <c r="K4606" s="1011" t="s">
        <v>1329</v>
      </c>
      <c r="L4606" s="1011" t="s">
        <v>47</v>
      </c>
      <c r="M4606" s="1011" t="s">
        <v>198</v>
      </c>
      <c r="N4606" s="1011">
        <v>139</v>
      </c>
      <c r="O4606" s="1011">
        <v>66</v>
      </c>
      <c r="P4606" s="1011">
        <v>2577</v>
      </c>
      <c r="Q4606" s="1011">
        <v>7955.71</v>
      </c>
      <c r="R4606" s="1011">
        <v>1172.27</v>
      </c>
      <c r="S4606" s="1011">
        <v>357.12245152999998</v>
      </c>
      <c r="T4606" s="1011">
        <v>0</v>
      </c>
      <c r="U4606" s="1011">
        <v>0</v>
      </c>
      <c r="V4606" s="1011">
        <v>1172.27</v>
      </c>
      <c r="W4606" s="1011" t="s">
        <v>1406</v>
      </c>
      <c r="X4606" s="1011" t="s">
        <v>1331</v>
      </c>
      <c r="Y4606" s="1011" t="s">
        <v>1407</v>
      </c>
      <c r="AA4606" s="1011" t="s">
        <v>1408</v>
      </c>
      <c r="AB4606" s="1011" t="s">
        <v>140</v>
      </c>
    </row>
    <row r="4607" spans="1:28" x14ac:dyDescent="0.25">
      <c r="A4607" s="1011">
        <v>73968232</v>
      </c>
      <c r="B4607" s="1011" t="s">
        <v>1896</v>
      </c>
      <c r="C4607" s="1011" t="s">
        <v>1326</v>
      </c>
      <c r="D4607" s="1011" t="s">
        <v>1</v>
      </c>
      <c r="E4607" s="1011" t="s">
        <v>135</v>
      </c>
      <c r="F4607" s="1011" t="s">
        <v>20</v>
      </c>
      <c r="G4607" s="1011" t="s">
        <v>20</v>
      </c>
      <c r="H4607" s="1011" t="s">
        <v>97</v>
      </c>
      <c r="I4607" s="1011" t="s">
        <v>1897</v>
      </c>
      <c r="J4607" s="1011" t="s">
        <v>1898</v>
      </c>
      <c r="K4607" s="1011" t="s">
        <v>1329</v>
      </c>
      <c r="L4607" s="1011" t="s">
        <v>47</v>
      </c>
      <c r="M4607" s="1011" t="s">
        <v>198</v>
      </c>
      <c r="N4607" s="1011">
        <v>574</v>
      </c>
      <c r="O4607" s="1011">
        <v>293</v>
      </c>
      <c r="P4607" s="1011">
        <v>11177.31</v>
      </c>
      <c r="Q4607" s="1011">
        <v>10968.48</v>
      </c>
      <c r="R4607" s="1011">
        <v>536.36743375000003</v>
      </c>
      <c r="S4607" s="1011">
        <v>2613.1688329399999</v>
      </c>
      <c r="T4607" s="1011">
        <v>0.15743375000000001</v>
      </c>
      <c r="U4607" s="1011">
        <v>0.6</v>
      </c>
      <c r="V4607" s="1011">
        <v>536.80999999999995</v>
      </c>
      <c r="W4607" s="1011" t="s">
        <v>1899</v>
      </c>
      <c r="X4607" s="1011" t="s">
        <v>1331</v>
      </c>
      <c r="Y4607" s="1011" t="s">
        <v>1900</v>
      </c>
      <c r="AA4607" s="1011" t="s">
        <v>1901</v>
      </c>
      <c r="AB4607" s="1011" t="s">
        <v>140</v>
      </c>
    </row>
    <row r="4608" spans="1:28" x14ac:dyDescent="0.25">
      <c r="A4608" s="1011">
        <v>4112884</v>
      </c>
      <c r="B4608" s="1011" t="s">
        <v>2471</v>
      </c>
      <c r="C4608" s="1011" t="s">
        <v>1326</v>
      </c>
      <c r="D4608" s="1011" t="s">
        <v>1</v>
      </c>
      <c r="E4608" s="1011" t="s">
        <v>135</v>
      </c>
      <c r="F4608" s="1011" t="s">
        <v>14</v>
      </c>
      <c r="G4608" s="1011" t="s">
        <v>14</v>
      </c>
      <c r="H4608" s="1011" t="s">
        <v>99</v>
      </c>
      <c r="I4608" s="1011" t="s">
        <v>2472</v>
      </c>
      <c r="J4608" s="1011" t="s">
        <v>1591</v>
      </c>
      <c r="K4608" s="1011" t="s">
        <v>1329</v>
      </c>
      <c r="L4608" s="1011" t="s">
        <v>47</v>
      </c>
      <c r="M4608" s="1011" t="s">
        <v>198</v>
      </c>
      <c r="N4608" s="1011">
        <v>368</v>
      </c>
      <c r="O4608" s="1011">
        <v>19</v>
      </c>
      <c r="P4608" s="1011">
        <v>6938.75</v>
      </c>
      <c r="Q4608" s="1011">
        <v>5049.28</v>
      </c>
      <c r="R4608" s="1011">
        <v>-1036</v>
      </c>
      <c r="S4608" s="1011">
        <v>318.66483520999998</v>
      </c>
      <c r="T4608" s="1011">
        <v>574.79999999999995</v>
      </c>
      <c r="U4608" s="1011">
        <v>1079.07</v>
      </c>
      <c r="V4608" s="1011">
        <v>41.72</v>
      </c>
      <c r="W4608" s="1011" t="s">
        <v>1361</v>
      </c>
      <c r="X4608" s="1011" t="s">
        <v>1331</v>
      </c>
      <c r="Y4608" s="1011" t="s">
        <v>2473</v>
      </c>
      <c r="AA4608" s="1011" t="s">
        <v>2474</v>
      </c>
      <c r="AB4608" s="1011" t="s">
        <v>140</v>
      </c>
    </row>
    <row r="4609" spans="1:28" x14ac:dyDescent="0.25">
      <c r="A4609" s="1011">
        <v>64054281</v>
      </c>
      <c r="B4609" s="1011" t="s">
        <v>1652</v>
      </c>
      <c r="C4609" s="1011" t="s">
        <v>1326</v>
      </c>
      <c r="D4609" s="1011" t="s">
        <v>1</v>
      </c>
      <c r="E4609" s="1011" t="s">
        <v>135</v>
      </c>
      <c r="F4609" s="1011" t="s">
        <v>34</v>
      </c>
      <c r="G4609" s="1011" t="s">
        <v>34</v>
      </c>
      <c r="H4609" s="1011" t="s">
        <v>93</v>
      </c>
      <c r="I4609" s="1011" t="s">
        <v>1353</v>
      </c>
      <c r="J4609" s="1011" t="s">
        <v>1354</v>
      </c>
      <c r="K4609" s="1011" t="s">
        <v>1329</v>
      </c>
      <c r="L4609" s="1011" t="s">
        <v>47</v>
      </c>
      <c r="M4609" s="1011" t="s">
        <v>198</v>
      </c>
      <c r="N4609" s="1011">
        <v>381</v>
      </c>
      <c r="O4609" s="1011">
        <v>168</v>
      </c>
      <c r="P4609" s="1011">
        <v>6150.64</v>
      </c>
      <c r="Q4609" s="1011">
        <v>13959.51</v>
      </c>
      <c r="R4609" s="1011">
        <v>3302.99</v>
      </c>
      <c r="S4609" s="1011">
        <v>2122.2169314100001</v>
      </c>
      <c r="T4609" s="1011">
        <v>0</v>
      </c>
      <c r="U4609" s="1011">
        <v>0</v>
      </c>
      <c r="V4609" s="1011">
        <v>3302.99</v>
      </c>
      <c r="W4609" s="1011" t="s">
        <v>1355</v>
      </c>
      <c r="X4609" s="1011" t="s">
        <v>1331</v>
      </c>
      <c r="Y4609" s="1011" t="s">
        <v>1653</v>
      </c>
      <c r="AA4609" s="1011" t="s">
        <v>1654</v>
      </c>
      <c r="AB4609" s="1011" t="s">
        <v>140</v>
      </c>
    </row>
    <row r="4610" spans="1:28" x14ac:dyDescent="0.25">
      <c r="A4610" s="1011">
        <v>74133471</v>
      </c>
      <c r="B4610" s="1011" t="s">
        <v>2248</v>
      </c>
      <c r="C4610" s="1011" t="s">
        <v>1326</v>
      </c>
      <c r="D4610" s="1011" t="s">
        <v>1</v>
      </c>
      <c r="E4610" s="1011" t="s">
        <v>135</v>
      </c>
      <c r="F4610" s="1011" t="s">
        <v>14</v>
      </c>
      <c r="G4610" s="1011" t="s">
        <v>14</v>
      </c>
      <c r="H4610" s="1011" t="s">
        <v>88</v>
      </c>
      <c r="I4610" s="1011" t="s">
        <v>2249</v>
      </c>
      <c r="J4610" s="1011" t="s">
        <v>2250</v>
      </c>
      <c r="K4610" s="1011" t="s">
        <v>1329</v>
      </c>
      <c r="L4610" s="1011" t="s">
        <v>47</v>
      </c>
      <c r="M4610" s="1011" t="s">
        <v>198</v>
      </c>
      <c r="N4610" s="1011">
        <v>116</v>
      </c>
      <c r="O4610" s="1011">
        <v>116</v>
      </c>
      <c r="P4610" s="1011">
        <v>1735</v>
      </c>
      <c r="Q4610" s="1011">
        <v>4842.1099999999997</v>
      </c>
      <c r="R4610" s="1011">
        <v>1158.25</v>
      </c>
      <c r="S4610" s="1011">
        <v>431.51969410999999</v>
      </c>
      <c r="T4610" s="1011">
        <v>0</v>
      </c>
      <c r="U4610" s="1011">
        <v>0</v>
      </c>
      <c r="V4610" s="1011">
        <v>1158.25</v>
      </c>
      <c r="W4610" s="1011" t="s">
        <v>2251</v>
      </c>
      <c r="X4610" s="1011" t="s">
        <v>1331</v>
      </c>
      <c r="Y4610" s="1011" t="s">
        <v>2252</v>
      </c>
      <c r="AA4610" s="1011" t="s">
        <v>2253</v>
      </c>
      <c r="AB4610" s="1011" t="s">
        <v>140</v>
      </c>
    </row>
    <row r="4611" spans="1:28" x14ac:dyDescent="0.25">
      <c r="A4611" s="1011">
        <v>74235227</v>
      </c>
      <c r="B4611" s="1011" t="s">
        <v>2290</v>
      </c>
      <c r="C4611" s="1011" t="s">
        <v>1326</v>
      </c>
      <c r="D4611" s="1011" t="s">
        <v>1</v>
      </c>
      <c r="E4611" s="1011" t="s">
        <v>135</v>
      </c>
      <c r="F4611" s="1011" t="s">
        <v>34</v>
      </c>
      <c r="G4611" s="1011" t="s">
        <v>34</v>
      </c>
      <c r="H4611" s="1011" t="s">
        <v>94</v>
      </c>
      <c r="I4611" s="1011" t="s">
        <v>1662</v>
      </c>
      <c r="J4611" s="1011" t="s">
        <v>1663</v>
      </c>
      <c r="K4611" s="1011" t="s">
        <v>1329</v>
      </c>
      <c r="L4611" s="1011" t="s">
        <v>47</v>
      </c>
      <c r="M4611" s="1011" t="s">
        <v>198</v>
      </c>
      <c r="N4611" s="1011">
        <v>168.75</v>
      </c>
      <c r="O4611" s="1011">
        <v>96.75</v>
      </c>
      <c r="P4611" s="1011">
        <v>2777.5</v>
      </c>
      <c r="Q4611" s="1011">
        <v>3722.77</v>
      </c>
      <c r="R4611" s="1011">
        <v>1033.56</v>
      </c>
      <c r="S4611" s="1011">
        <v>504.28277953999998</v>
      </c>
      <c r="T4611" s="1011">
        <v>0</v>
      </c>
      <c r="U4611" s="1011">
        <v>0</v>
      </c>
      <c r="V4611" s="1011">
        <v>1033.56</v>
      </c>
      <c r="W4611" s="1011" t="s">
        <v>1664</v>
      </c>
      <c r="X4611" s="1011" t="s">
        <v>1331</v>
      </c>
      <c r="Y4611" s="1011" t="s">
        <v>2291</v>
      </c>
      <c r="AA4611" s="1011" t="s">
        <v>2292</v>
      </c>
      <c r="AB4611" s="1011" t="s">
        <v>140</v>
      </c>
    </row>
    <row r="4612" spans="1:28" x14ac:dyDescent="0.25">
      <c r="A4612" s="1011">
        <v>73755514</v>
      </c>
      <c r="B4612" s="1011" t="s">
        <v>1661</v>
      </c>
      <c r="C4612" s="1011" t="s">
        <v>1326</v>
      </c>
      <c r="D4612" s="1011" t="s">
        <v>1</v>
      </c>
      <c r="E4612" s="1011" t="s">
        <v>135</v>
      </c>
      <c r="F4612" s="1011" t="s">
        <v>38</v>
      </c>
      <c r="G4612" s="1011" t="s">
        <v>38</v>
      </c>
      <c r="H4612" s="1011" t="s">
        <v>91</v>
      </c>
      <c r="I4612" s="1011" t="s">
        <v>1662</v>
      </c>
      <c r="J4612" s="1011" t="s">
        <v>1663</v>
      </c>
      <c r="K4612" s="1011" t="s">
        <v>1329</v>
      </c>
      <c r="L4612" s="1011" t="s">
        <v>47</v>
      </c>
      <c r="M4612" s="1011" t="s">
        <v>198</v>
      </c>
      <c r="N4612" s="1011">
        <v>45</v>
      </c>
      <c r="O4612" s="1011">
        <v>33</v>
      </c>
      <c r="P4612" s="1011">
        <v>584.33000000000004</v>
      </c>
      <c r="Q4612" s="1011">
        <v>2845.04</v>
      </c>
      <c r="R4612" s="1011">
        <v>459.94000283999998</v>
      </c>
      <c r="S4612" s="1011">
        <v>287.55584191999998</v>
      </c>
      <c r="T4612" s="1011">
        <v>2.8399999999999999E-6</v>
      </c>
      <c r="U4612" s="1011">
        <v>0</v>
      </c>
      <c r="V4612" s="1011">
        <v>459.94</v>
      </c>
      <c r="W4612" s="1011" t="s">
        <v>1664</v>
      </c>
      <c r="X4612" s="1011" t="s">
        <v>1331</v>
      </c>
      <c r="Y4612" s="1011" t="s">
        <v>1665</v>
      </c>
      <c r="AA4612" s="1011" t="s">
        <v>1666</v>
      </c>
      <c r="AB4612" s="1011" t="s">
        <v>140</v>
      </c>
    </row>
    <row r="4613" spans="1:28" x14ac:dyDescent="0.25">
      <c r="A4613" s="1011">
        <v>3753290</v>
      </c>
      <c r="B4613" s="1011" t="s">
        <v>2147</v>
      </c>
      <c r="C4613" s="1011" t="s">
        <v>1326</v>
      </c>
      <c r="D4613" s="1011" t="s">
        <v>1</v>
      </c>
      <c r="E4613" s="1011" t="s">
        <v>135</v>
      </c>
      <c r="F4613" s="1011" t="s">
        <v>6</v>
      </c>
      <c r="G4613" s="1011" t="s">
        <v>6</v>
      </c>
      <c r="H4613" s="1011" t="s">
        <v>529</v>
      </c>
      <c r="I4613" s="1011" t="s">
        <v>2148</v>
      </c>
      <c r="J4613" s="1011" t="s">
        <v>1371</v>
      </c>
      <c r="K4613" s="1011" t="s">
        <v>1329</v>
      </c>
      <c r="L4613" s="1011" t="s">
        <v>47</v>
      </c>
      <c r="M4613" s="1011" t="s">
        <v>198</v>
      </c>
      <c r="N4613" s="1011">
        <v>35</v>
      </c>
      <c r="O4613" s="1011">
        <v>16</v>
      </c>
      <c r="P4613" s="1011">
        <v>532.5</v>
      </c>
      <c r="Q4613" s="1011">
        <v>4099.99</v>
      </c>
      <c r="R4613" s="1011">
        <v>-117.22312243</v>
      </c>
      <c r="S4613" s="1011">
        <v>77.035619999999994</v>
      </c>
      <c r="T4613" s="1011">
        <v>25.426877569999998</v>
      </c>
      <c r="U4613" s="1011">
        <v>0</v>
      </c>
      <c r="V4613" s="1011">
        <v>-142.65</v>
      </c>
      <c r="W4613" s="1011" t="s">
        <v>1372</v>
      </c>
      <c r="X4613" s="1011" t="s">
        <v>1331</v>
      </c>
      <c r="Y4613" s="1011" t="s">
        <v>2149</v>
      </c>
      <c r="AA4613" s="1011" t="s">
        <v>2150</v>
      </c>
      <c r="AB4613" s="1011" t="s">
        <v>140</v>
      </c>
    </row>
    <row r="4614" spans="1:28" x14ac:dyDescent="0.25">
      <c r="A4614" s="1011">
        <v>24079261</v>
      </c>
      <c r="B4614" s="1011" t="s">
        <v>2010</v>
      </c>
      <c r="C4614" s="1011" t="s">
        <v>1326</v>
      </c>
      <c r="D4614" s="1011" t="s">
        <v>1</v>
      </c>
      <c r="E4614" s="1011" t="s">
        <v>135</v>
      </c>
      <c r="F4614" s="1011" t="s">
        <v>14</v>
      </c>
      <c r="G4614" s="1011" t="s">
        <v>14</v>
      </c>
      <c r="H4614" s="1011" t="s">
        <v>96</v>
      </c>
      <c r="I4614" s="1011" t="s">
        <v>2011</v>
      </c>
      <c r="J4614" s="1011" t="s">
        <v>1439</v>
      </c>
      <c r="K4614" s="1011" t="s">
        <v>1329</v>
      </c>
      <c r="L4614" s="1011" t="s">
        <v>47</v>
      </c>
      <c r="M4614" s="1011" t="s">
        <v>198</v>
      </c>
      <c r="N4614" s="1011">
        <v>12</v>
      </c>
      <c r="O4614" s="1011">
        <v>10</v>
      </c>
      <c r="P4614" s="1011">
        <v>55.16</v>
      </c>
      <c r="Q4614" s="1011">
        <v>355.68</v>
      </c>
      <c r="R4614" s="1011">
        <v>84.9</v>
      </c>
      <c r="S4614" s="1011">
        <v>61.67047144</v>
      </c>
      <c r="T4614" s="1011">
        <v>0</v>
      </c>
      <c r="U4614" s="1011">
        <v>0</v>
      </c>
      <c r="V4614" s="1011">
        <v>84.9</v>
      </c>
      <c r="W4614" s="1011" t="s">
        <v>1440</v>
      </c>
      <c r="X4614" s="1011" t="s">
        <v>1331</v>
      </c>
      <c r="Y4614" s="1011" t="s">
        <v>2012</v>
      </c>
      <c r="AA4614" s="1011" t="s">
        <v>2013</v>
      </c>
      <c r="AB4614" s="1011" t="s">
        <v>140</v>
      </c>
    </row>
    <row r="4615" spans="1:28" x14ac:dyDescent="0.25">
      <c r="A4615" s="1011">
        <v>34241125</v>
      </c>
      <c r="B4615" s="1011" t="s">
        <v>1987</v>
      </c>
      <c r="C4615" s="1011" t="s">
        <v>1326</v>
      </c>
      <c r="D4615" s="1011" t="s">
        <v>1</v>
      </c>
      <c r="E4615" s="1011" t="s">
        <v>135</v>
      </c>
      <c r="F4615" s="1011" t="s">
        <v>38</v>
      </c>
      <c r="G4615" s="1011" t="s">
        <v>38</v>
      </c>
      <c r="H4615" s="1011" t="s">
        <v>101</v>
      </c>
      <c r="I4615" s="1011" t="s">
        <v>1988</v>
      </c>
      <c r="J4615" s="1011" t="s">
        <v>1989</v>
      </c>
      <c r="K4615" s="1011" t="s">
        <v>1329</v>
      </c>
      <c r="L4615" s="1011" t="s">
        <v>47</v>
      </c>
      <c r="M4615" s="1011" t="s">
        <v>198</v>
      </c>
      <c r="N4615" s="1011">
        <v>32.75</v>
      </c>
      <c r="O4615" s="1011">
        <v>28.75</v>
      </c>
      <c r="P4615" s="1011">
        <v>1209.3</v>
      </c>
      <c r="Q4615" s="1011">
        <v>1593</v>
      </c>
      <c r="R4615" s="1011">
        <v>244.98</v>
      </c>
      <c r="S4615" s="1011">
        <v>339.05938041000002</v>
      </c>
      <c r="T4615" s="1011">
        <v>0</v>
      </c>
      <c r="U4615" s="1011">
        <v>0</v>
      </c>
      <c r="V4615" s="1011">
        <v>244.98</v>
      </c>
      <c r="W4615" s="1011" t="s">
        <v>1990</v>
      </c>
      <c r="X4615" s="1011" t="s">
        <v>1331</v>
      </c>
      <c r="Y4615" s="1011" t="s">
        <v>1991</v>
      </c>
      <c r="AA4615" s="1011" t="s">
        <v>1992</v>
      </c>
      <c r="AB4615" s="1011" t="s">
        <v>140</v>
      </c>
    </row>
    <row r="4616" spans="1:28" x14ac:dyDescent="0.25">
      <c r="A4616" s="1011">
        <v>74253238</v>
      </c>
      <c r="B4616" s="1011" t="s">
        <v>2373</v>
      </c>
      <c r="C4616" s="1011" t="s">
        <v>1326</v>
      </c>
      <c r="D4616" s="1011" t="s">
        <v>1</v>
      </c>
      <c r="E4616" s="1011" t="s">
        <v>135</v>
      </c>
      <c r="F4616" s="1011" t="s">
        <v>69</v>
      </c>
      <c r="G4616" s="1011" t="s">
        <v>69</v>
      </c>
      <c r="H4616" s="1011" t="s">
        <v>87</v>
      </c>
      <c r="I4616" s="1011" t="s">
        <v>2374</v>
      </c>
      <c r="J4616" s="1011" t="s">
        <v>1328</v>
      </c>
      <c r="K4616" s="1011" t="s">
        <v>1329</v>
      </c>
      <c r="L4616" s="1011" t="s">
        <v>47</v>
      </c>
      <c r="M4616" s="1011" t="s">
        <v>198</v>
      </c>
      <c r="N4616" s="1011">
        <v>36</v>
      </c>
      <c r="O4616" s="1011">
        <v>0</v>
      </c>
      <c r="P4616" s="1011">
        <v>880</v>
      </c>
      <c r="Q4616" s="1011">
        <v>6043.3</v>
      </c>
      <c r="R4616" s="1011">
        <v>861.87</v>
      </c>
      <c r="S4616" s="1011">
        <v>91.420100000000005</v>
      </c>
      <c r="T4616" s="1011">
        <v>0</v>
      </c>
      <c r="U4616" s="1011">
        <v>0</v>
      </c>
      <c r="V4616" s="1011">
        <v>861.87</v>
      </c>
      <c r="W4616" s="1011" t="s">
        <v>1330</v>
      </c>
      <c r="X4616" s="1011" t="s">
        <v>1331</v>
      </c>
      <c r="Y4616" s="1011" t="s">
        <v>2375</v>
      </c>
      <c r="AA4616" s="1011" t="s">
        <v>2376</v>
      </c>
      <c r="AB4616" s="1011" t="s">
        <v>140</v>
      </c>
    </row>
    <row r="4617" spans="1:28" x14ac:dyDescent="0.25">
      <c r="A4617" s="1011">
        <v>83758029</v>
      </c>
      <c r="B4617" s="1011" t="s">
        <v>2059</v>
      </c>
      <c r="C4617" s="1011" t="s">
        <v>1326</v>
      </c>
      <c r="D4617" s="1011" t="s">
        <v>1</v>
      </c>
      <c r="E4617" s="1011" t="s">
        <v>135</v>
      </c>
      <c r="F4617" s="1011" t="s">
        <v>14</v>
      </c>
      <c r="G4617" s="1011" t="s">
        <v>14</v>
      </c>
      <c r="H4617" s="1011" t="s">
        <v>90</v>
      </c>
      <c r="I4617" s="1011" t="s">
        <v>2060</v>
      </c>
      <c r="J4617" s="1011" t="s">
        <v>2061</v>
      </c>
      <c r="K4617" s="1011" t="s">
        <v>1329</v>
      </c>
      <c r="L4617" s="1011" t="s">
        <v>47</v>
      </c>
      <c r="M4617" s="1011" t="s">
        <v>198</v>
      </c>
      <c r="N4617" s="1011">
        <v>298</v>
      </c>
      <c r="O4617" s="1011">
        <v>288</v>
      </c>
      <c r="P4617" s="1011">
        <v>6685.39</v>
      </c>
      <c r="Q4617" s="1011">
        <v>17849.52</v>
      </c>
      <c r="R4617" s="1011">
        <v>1837.78</v>
      </c>
      <c r="S4617" s="1011">
        <v>1625.3870244699999</v>
      </c>
      <c r="T4617" s="1011">
        <v>0</v>
      </c>
      <c r="U4617" s="1011">
        <v>0</v>
      </c>
      <c r="V4617" s="1011">
        <v>1837.78</v>
      </c>
      <c r="W4617" s="1011" t="s">
        <v>2062</v>
      </c>
      <c r="X4617" s="1011" t="s">
        <v>1331</v>
      </c>
      <c r="Y4617" s="1011" t="s">
        <v>2063</v>
      </c>
      <c r="AA4617" s="1011" t="s">
        <v>2064</v>
      </c>
      <c r="AB4617" s="1011" t="s">
        <v>140</v>
      </c>
    </row>
    <row r="4618" spans="1:28" x14ac:dyDescent="0.25">
      <c r="A4618" s="1011">
        <v>44180420</v>
      </c>
      <c r="B4618" s="1011" t="s">
        <v>1600</v>
      </c>
      <c r="C4618" s="1011" t="s">
        <v>1326</v>
      </c>
      <c r="D4618" s="1011" t="s">
        <v>1</v>
      </c>
      <c r="E4618" s="1011" t="s">
        <v>135</v>
      </c>
      <c r="F4618" s="1011" t="s">
        <v>11</v>
      </c>
      <c r="G4618" s="1011" t="s">
        <v>11</v>
      </c>
      <c r="H4618" s="1011" t="s">
        <v>529</v>
      </c>
      <c r="I4618" s="1011" t="s">
        <v>1601</v>
      </c>
      <c r="J4618" s="1011" t="s">
        <v>1602</v>
      </c>
      <c r="K4618" s="1011" t="s">
        <v>1329</v>
      </c>
      <c r="L4618" s="1011" t="s">
        <v>47</v>
      </c>
      <c r="M4618" s="1011" t="s">
        <v>198</v>
      </c>
      <c r="N4618" s="1011">
        <v>17</v>
      </c>
      <c r="O4618" s="1011">
        <v>8</v>
      </c>
      <c r="P4618" s="1011">
        <v>761.25</v>
      </c>
      <c r="Q4618" s="1011">
        <v>7186.93</v>
      </c>
      <c r="R4618" s="1011">
        <v>746.33471531999999</v>
      </c>
      <c r="S4618" s="1011">
        <v>107.58922224</v>
      </c>
      <c r="T4618" s="1011">
        <v>0.78471531999999999</v>
      </c>
      <c r="U4618" s="1011">
        <v>0</v>
      </c>
      <c r="V4618" s="1011">
        <v>745.55</v>
      </c>
      <c r="W4618" s="1011" t="s">
        <v>1603</v>
      </c>
      <c r="X4618" s="1011" t="s">
        <v>1331</v>
      </c>
      <c r="Y4618" s="1011" t="s">
        <v>1604</v>
      </c>
      <c r="AA4618" s="1011" t="s">
        <v>1605</v>
      </c>
      <c r="AB4618" s="1011" t="s">
        <v>140</v>
      </c>
    </row>
    <row r="4619" spans="1:28" x14ac:dyDescent="0.25">
      <c r="A4619" s="1011">
        <v>53758215</v>
      </c>
      <c r="B4619" s="1011" t="s">
        <v>1771</v>
      </c>
      <c r="C4619" s="1011" t="s">
        <v>1326</v>
      </c>
      <c r="D4619" s="1011" t="s">
        <v>1</v>
      </c>
      <c r="E4619" s="1011" t="s">
        <v>135</v>
      </c>
      <c r="F4619" s="1011" t="s">
        <v>0</v>
      </c>
      <c r="G4619" s="1011" t="s">
        <v>0</v>
      </c>
      <c r="H4619" s="1011" t="s">
        <v>101</v>
      </c>
      <c r="I4619" s="1011" t="s">
        <v>1772</v>
      </c>
      <c r="J4619" s="1011" t="s">
        <v>1544</v>
      </c>
      <c r="K4619" s="1011" t="s">
        <v>1329</v>
      </c>
      <c r="L4619" s="1011" t="s">
        <v>47</v>
      </c>
      <c r="M4619" s="1011" t="s">
        <v>198</v>
      </c>
      <c r="N4619" s="1011">
        <v>142</v>
      </c>
      <c r="O4619" s="1011">
        <v>88</v>
      </c>
      <c r="P4619" s="1011">
        <v>5424.53</v>
      </c>
      <c r="Q4619" s="1011">
        <v>4818.68</v>
      </c>
      <c r="R4619" s="1011">
        <v>801.44</v>
      </c>
      <c r="S4619" s="1011">
        <v>764.82368297000005</v>
      </c>
      <c r="T4619" s="1011">
        <v>0</v>
      </c>
      <c r="U4619" s="1011">
        <v>0</v>
      </c>
      <c r="V4619" s="1011">
        <v>801.44</v>
      </c>
      <c r="W4619" s="1011" t="s">
        <v>1545</v>
      </c>
      <c r="X4619" s="1011" t="s">
        <v>1331</v>
      </c>
      <c r="Y4619" s="1011" t="s">
        <v>1773</v>
      </c>
      <c r="AA4619" s="1011" t="s">
        <v>1774</v>
      </c>
      <c r="AB4619" s="1011" t="s">
        <v>140</v>
      </c>
    </row>
    <row r="4620" spans="1:28" x14ac:dyDescent="0.25">
      <c r="A4620" s="1011">
        <v>4059234</v>
      </c>
      <c r="B4620" s="1011" t="s">
        <v>1908</v>
      </c>
      <c r="C4620" s="1011" t="s">
        <v>1326</v>
      </c>
      <c r="D4620" s="1011" t="s">
        <v>1</v>
      </c>
      <c r="E4620" s="1011" t="s">
        <v>135</v>
      </c>
      <c r="F4620" s="1011" t="s">
        <v>48</v>
      </c>
      <c r="G4620" s="1011" t="s">
        <v>48</v>
      </c>
      <c r="H4620" s="1011" t="s">
        <v>94</v>
      </c>
      <c r="I4620" s="1011" t="s">
        <v>1909</v>
      </c>
      <c r="J4620" s="1011" t="s">
        <v>1892</v>
      </c>
      <c r="K4620" s="1011" t="s">
        <v>1329</v>
      </c>
      <c r="L4620" s="1011" t="s">
        <v>47</v>
      </c>
      <c r="M4620" s="1011" t="s">
        <v>198</v>
      </c>
      <c r="N4620" s="1011">
        <v>64.5</v>
      </c>
      <c r="O4620" s="1011">
        <v>50.5</v>
      </c>
      <c r="P4620" s="1011">
        <v>1100</v>
      </c>
      <c r="Q4620" s="1011">
        <v>1422.04</v>
      </c>
      <c r="R4620" s="1011">
        <v>303.17</v>
      </c>
      <c r="S4620" s="1011">
        <v>176.11223079999999</v>
      </c>
      <c r="T4620" s="1011">
        <v>0</v>
      </c>
      <c r="U4620" s="1011">
        <v>0</v>
      </c>
      <c r="V4620" s="1011">
        <v>303.17</v>
      </c>
      <c r="W4620" s="1011" t="s">
        <v>1893</v>
      </c>
      <c r="X4620" s="1011" t="s">
        <v>1331</v>
      </c>
      <c r="Y4620" s="1011" t="s">
        <v>1910</v>
      </c>
      <c r="AA4620" s="1011" t="s">
        <v>1911</v>
      </c>
      <c r="AB4620" s="1011" t="s">
        <v>140</v>
      </c>
    </row>
    <row r="4621" spans="1:28" x14ac:dyDescent="0.25">
      <c r="A4621" s="1011">
        <v>83755538</v>
      </c>
      <c r="B4621" s="1011" t="s">
        <v>1738</v>
      </c>
      <c r="C4621" s="1011" t="s">
        <v>417</v>
      </c>
      <c r="D4621" s="1011" t="s">
        <v>113</v>
      </c>
      <c r="E4621" s="1011" t="s">
        <v>135</v>
      </c>
      <c r="F4621" s="1011" t="s">
        <v>267</v>
      </c>
      <c r="G4621" s="1011" t="s">
        <v>1687</v>
      </c>
      <c r="H4621" s="1011" t="s">
        <v>100</v>
      </c>
      <c r="I4621" s="1011" t="s">
        <v>1662</v>
      </c>
      <c r="J4621" s="1011" t="s">
        <v>1663</v>
      </c>
      <c r="K4621" s="1011" t="s">
        <v>1329</v>
      </c>
      <c r="L4621" s="1011" t="s">
        <v>47</v>
      </c>
      <c r="M4621" s="1011" t="s">
        <v>198</v>
      </c>
      <c r="N4621" s="1011">
        <v>48</v>
      </c>
      <c r="O4621" s="1011">
        <v>48</v>
      </c>
      <c r="P4621" s="1011">
        <v>1031.54</v>
      </c>
      <c r="Q4621" s="1011">
        <v>3324.94</v>
      </c>
      <c r="R4621" s="1011">
        <v>673.28</v>
      </c>
      <c r="S4621" s="1011">
        <v>321.03781772000002</v>
      </c>
      <c r="T4621" s="1011">
        <v>0</v>
      </c>
      <c r="U4621" s="1011">
        <v>0</v>
      </c>
      <c r="V4621" s="1011">
        <v>673.28</v>
      </c>
      <c r="W4621" s="1011" t="s">
        <v>1664</v>
      </c>
      <c r="X4621" s="1011" t="s">
        <v>1331</v>
      </c>
      <c r="Y4621" s="1011" t="s">
        <v>1739</v>
      </c>
      <c r="AA4621" s="1011" t="s">
        <v>1740</v>
      </c>
      <c r="AB4621" s="1011" t="s">
        <v>140</v>
      </c>
    </row>
    <row r="4622" spans="1:28" x14ac:dyDescent="0.25">
      <c r="A4622" s="1011">
        <v>93757912</v>
      </c>
      <c r="B4622" s="1011" t="s">
        <v>2332</v>
      </c>
      <c r="C4622" s="1011" t="s">
        <v>1326</v>
      </c>
      <c r="D4622" s="1011" t="s">
        <v>1</v>
      </c>
      <c r="E4622" s="1011" t="s">
        <v>135</v>
      </c>
      <c r="F4622" s="1011" t="s">
        <v>0</v>
      </c>
      <c r="G4622" s="1011" t="s">
        <v>0</v>
      </c>
      <c r="H4622" s="1011" t="s">
        <v>91</v>
      </c>
      <c r="I4622" s="1011" t="s">
        <v>1382</v>
      </c>
      <c r="J4622" s="1011" t="s">
        <v>1383</v>
      </c>
      <c r="K4622" s="1011" t="s">
        <v>1329</v>
      </c>
      <c r="L4622" s="1011" t="s">
        <v>47</v>
      </c>
      <c r="M4622" s="1011" t="s">
        <v>198</v>
      </c>
      <c r="N4622" s="1011">
        <v>374</v>
      </c>
      <c r="O4622" s="1011">
        <v>152</v>
      </c>
      <c r="P4622" s="1011">
        <v>24326.55</v>
      </c>
      <c r="Q4622" s="1011">
        <v>29953.71</v>
      </c>
      <c r="R4622" s="1011">
        <v>1372.1000005200001</v>
      </c>
      <c r="S4622" s="1011">
        <v>1209.4556395899999</v>
      </c>
      <c r="T4622" s="1011">
        <v>5.2E-7</v>
      </c>
      <c r="U4622" s="1011">
        <v>0</v>
      </c>
      <c r="V4622" s="1011">
        <v>1372.1</v>
      </c>
      <c r="W4622" s="1011" t="s">
        <v>1384</v>
      </c>
      <c r="X4622" s="1011" t="s">
        <v>1331</v>
      </c>
      <c r="Y4622" s="1011" t="s">
        <v>2333</v>
      </c>
      <c r="AA4622" s="1011" t="s">
        <v>2334</v>
      </c>
      <c r="AB4622" s="1011" t="s">
        <v>140</v>
      </c>
    </row>
    <row r="4623" spans="1:28" x14ac:dyDescent="0.25">
      <c r="A4623" s="1011">
        <v>84165521</v>
      </c>
      <c r="B4623" s="1011" t="s">
        <v>1958</v>
      </c>
      <c r="C4623" s="1011" t="s">
        <v>1326</v>
      </c>
      <c r="D4623" s="1011" t="s">
        <v>1</v>
      </c>
      <c r="E4623" s="1011" t="s">
        <v>135</v>
      </c>
      <c r="F4623" s="1011" t="s">
        <v>20</v>
      </c>
      <c r="G4623" s="1011" t="s">
        <v>20</v>
      </c>
      <c r="H4623" s="1011" t="s">
        <v>91</v>
      </c>
      <c r="I4623" s="1011" t="s">
        <v>1327</v>
      </c>
      <c r="J4623" s="1011" t="s">
        <v>1328</v>
      </c>
      <c r="K4623" s="1011" t="s">
        <v>1329</v>
      </c>
      <c r="L4623" s="1011" t="s">
        <v>47</v>
      </c>
      <c r="M4623" s="1011" t="s">
        <v>198</v>
      </c>
      <c r="N4623" s="1011">
        <v>74</v>
      </c>
      <c r="O4623" s="1011">
        <v>68</v>
      </c>
      <c r="P4623" s="1011">
        <v>4174.1400000000003</v>
      </c>
      <c r="Q4623" s="1011">
        <v>5133</v>
      </c>
      <c r="R4623" s="1011">
        <v>625.99</v>
      </c>
      <c r="S4623" s="1011">
        <v>309.36606083999999</v>
      </c>
      <c r="T4623" s="1011">
        <v>0</v>
      </c>
      <c r="U4623" s="1011">
        <v>0</v>
      </c>
      <c r="V4623" s="1011">
        <v>625.99</v>
      </c>
      <c r="W4623" s="1011" t="s">
        <v>1330</v>
      </c>
      <c r="X4623" s="1011" t="s">
        <v>1331</v>
      </c>
      <c r="Y4623" s="1011" t="s">
        <v>1959</v>
      </c>
      <c r="AA4623" s="1011" t="s">
        <v>1921</v>
      </c>
      <c r="AB4623" s="1011" t="s">
        <v>140</v>
      </c>
    </row>
    <row r="4624" spans="1:28" x14ac:dyDescent="0.25">
      <c r="A4624" s="1011">
        <v>34116459</v>
      </c>
      <c r="B4624" s="1011" t="s">
        <v>2551</v>
      </c>
      <c r="C4624" s="1011" t="s">
        <v>1326</v>
      </c>
      <c r="D4624" s="1011" t="s">
        <v>1</v>
      </c>
      <c r="E4624" s="1011" t="s">
        <v>135</v>
      </c>
      <c r="F4624" s="1011" t="s">
        <v>36</v>
      </c>
      <c r="G4624" s="1011" t="s">
        <v>36</v>
      </c>
      <c r="H4624" s="1011" t="s">
        <v>102</v>
      </c>
      <c r="I4624" s="1011" t="s">
        <v>1656</v>
      </c>
      <c r="J4624" s="1011" t="s">
        <v>1657</v>
      </c>
      <c r="K4624" s="1011" t="s">
        <v>1329</v>
      </c>
      <c r="L4624" s="1011" t="s">
        <v>47</v>
      </c>
      <c r="M4624" s="1011" t="s">
        <v>198</v>
      </c>
      <c r="N4624" s="1011">
        <v>40</v>
      </c>
      <c r="O4624" s="1011">
        <v>37</v>
      </c>
      <c r="P4624" s="1011">
        <v>991.5</v>
      </c>
      <c r="Q4624" s="1011">
        <v>1584.65</v>
      </c>
      <c r="R4624" s="1011">
        <v>446.27</v>
      </c>
      <c r="S4624" s="1011">
        <v>409.14307061</v>
      </c>
      <c r="T4624" s="1011">
        <v>0</v>
      </c>
      <c r="U4624" s="1011">
        <v>0</v>
      </c>
      <c r="V4624" s="1011">
        <v>446.27</v>
      </c>
      <c r="W4624" s="1011" t="s">
        <v>1658</v>
      </c>
      <c r="X4624" s="1011" t="s">
        <v>1331</v>
      </c>
      <c r="Y4624" s="1011" t="s">
        <v>2552</v>
      </c>
      <c r="AA4624" s="1011" t="s">
        <v>1791</v>
      </c>
      <c r="AB4624" s="1011" t="s">
        <v>140</v>
      </c>
    </row>
    <row r="4625" spans="1:28" x14ac:dyDescent="0.25">
      <c r="A4625" s="1011">
        <v>3755717</v>
      </c>
      <c r="B4625" s="1011" t="s">
        <v>2444</v>
      </c>
      <c r="C4625" s="1011" t="s">
        <v>1326</v>
      </c>
      <c r="D4625" s="1011" t="s">
        <v>1</v>
      </c>
      <c r="E4625" s="1011" t="s">
        <v>135</v>
      </c>
      <c r="F4625" s="1011" t="s">
        <v>6</v>
      </c>
      <c r="G4625" s="1011" t="s">
        <v>6</v>
      </c>
      <c r="H4625" s="1011" t="s">
        <v>95</v>
      </c>
      <c r="I4625" s="1011" t="s">
        <v>2445</v>
      </c>
      <c r="J4625" s="1011" t="s">
        <v>1924</v>
      </c>
      <c r="K4625" s="1011" t="s">
        <v>1329</v>
      </c>
      <c r="L4625" s="1011" t="s">
        <v>47</v>
      </c>
      <c r="M4625" s="1011" t="s">
        <v>198</v>
      </c>
      <c r="N4625" s="1011">
        <v>363</v>
      </c>
      <c r="O4625" s="1011">
        <v>145</v>
      </c>
      <c r="P4625" s="1011">
        <v>3678.46</v>
      </c>
      <c r="Q4625" s="1011">
        <v>18668.689999999999</v>
      </c>
      <c r="R4625" s="1011">
        <v>806.42079670999999</v>
      </c>
      <c r="S4625" s="1011">
        <v>3081.6250940099999</v>
      </c>
      <c r="T4625" s="1011">
        <v>-9.2032899999999994E-3</v>
      </c>
      <c r="U4625" s="1011">
        <v>0</v>
      </c>
      <c r="V4625" s="1011">
        <v>806.43</v>
      </c>
      <c r="W4625" s="1011" t="s">
        <v>1925</v>
      </c>
      <c r="X4625" s="1011" t="s">
        <v>1331</v>
      </c>
      <c r="Y4625" s="1011" t="s">
        <v>2446</v>
      </c>
      <c r="AA4625" s="1011" t="s">
        <v>2447</v>
      </c>
      <c r="AB4625" s="1011" t="s">
        <v>140</v>
      </c>
    </row>
    <row r="4626" spans="1:28" x14ac:dyDescent="0.25">
      <c r="A4626" s="1011">
        <v>23757057</v>
      </c>
      <c r="B4626" s="1011" t="s">
        <v>2307</v>
      </c>
      <c r="C4626" s="1011" t="s">
        <v>1326</v>
      </c>
      <c r="D4626" s="1011" t="s">
        <v>1</v>
      </c>
      <c r="E4626" s="1011" t="s">
        <v>135</v>
      </c>
      <c r="F4626" s="1011" t="s">
        <v>20</v>
      </c>
      <c r="G4626" s="1011" t="s">
        <v>20</v>
      </c>
      <c r="H4626" s="1011" t="s">
        <v>94</v>
      </c>
      <c r="I4626" s="1011" t="s">
        <v>1810</v>
      </c>
      <c r="J4626" s="1011" t="s">
        <v>1811</v>
      </c>
      <c r="K4626" s="1011" t="s">
        <v>1329</v>
      </c>
      <c r="L4626" s="1011" t="s">
        <v>47</v>
      </c>
      <c r="M4626" s="1011" t="s">
        <v>198</v>
      </c>
      <c r="N4626" s="1011">
        <v>637</v>
      </c>
      <c r="O4626" s="1011">
        <v>157</v>
      </c>
      <c r="P4626" s="1011">
        <v>17616</v>
      </c>
      <c r="Q4626" s="1011">
        <v>15433.28</v>
      </c>
      <c r="R4626" s="1011">
        <v>2717.72</v>
      </c>
      <c r="S4626" s="1011">
        <v>1925.5765551899999</v>
      </c>
      <c r="T4626" s="1011">
        <v>0</v>
      </c>
      <c r="U4626" s="1011">
        <v>0</v>
      </c>
      <c r="V4626" s="1011">
        <v>2717.72</v>
      </c>
      <c r="W4626" s="1011" t="s">
        <v>1812</v>
      </c>
      <c r="X4626" s="1011" t="s">
        <v>1331</v>
      </c>
      <c r="Y4626" s="1011" t="s">
        <v>2308</v>
      </c>
      <c r="AA4626" s="1011" t="s">
        <v>2309</v>
      </c>
      <c r="AB4626" s="1011" t="s">
        <v>140</v>
      </c>
    </row>
    <row r="4627" spans="1:28" x14ac:dyDescent="0.25">
      <c r="A4627" s="1011">
        <v>23754112</v>
      </c>
      <c r="B4627" s="1011" t="s">
        <v>2385</v>
      </c>
      <c r="C4627" s="1011" t="s">
        <v>1326</v>
      </c>
      <c r="D4627" s="1011" t="s">
        <v>1</v>
      </c>
      <c r="E4627" s="1011" t="s">
        <v>135</v>
      </c>
      <c r="F4627" s="1011" t="s">
        <v>6</v>
      </c>
      <c r="G4627" s="1011" t="s">
        <v>6</v>
      </c>
      <c r="H4627" s="1011" t="s">
        <v>90</v>
      </c>
      <c r="I4627" s="1011" t="s">
        <v>1601</v>
      </c>
      <c r="J4627" s="1011" t="s">
        <v>1602</v>
      </c>
      <c r="K4627" s="1011" t="s">
        <v>1329</v>
      </c>
      <c r="L4627" s="1011" t="s">
        <v>47</v>
      </c>
      <c r="M4627" s="1011" t="s">
        <v>198</v>
      </c>
      <c r="N4627" s="1011">
        <v>427</v>
      </c>
      <c r="O4627" s="1011">
        <v>394</v>
      </c>
      <c r="P4627" s="1011">
        <v>11232.64</v>
      </c>
      <c r="Q4627" s="1011">
        <v>17390.810000000001</v>
      </c>
      <c r="R4627" s="1011">
        <v>-58.91</v>
      </c>
      <c r="S4627" s="1011">
        <v>2228.89516826</v>
      </c>
      <c r="T4627" s="1011">
        <v>0</v>
      </c>
      <c r="U4627" s="1011">
        <v>0</v>
      </c>
      <c r="V4627" s="1011">
        <v>-74.819999999999993</v>
      </c>
      <c r="W4627" s="1011" t="s">
        <v>1603</v>
      </c>
      <c r="X4627" s="1011" t="s">
        <v>1331</v>
      </c>
      <c r="Y4627" s="1011" t="s">
        <v>2386</v>
      </c>
      <c r="AA4627" s="1011" t="s">
        <v>2387</v>
      </c>
      <c r="AB4627" s="1011" t="s">
        <v>140</v>
      </c>
    </row>
    <row r="4628" spans="1:28" x14ac:dyDescent="0.25">
      <c r="A4628" s="1011">
        <v>84143841</v>
      </c>
      <c r="B4628" s="1011" t="s">
        <v>2222</v>
      </c>
      <c r="C4628" s="1011" t="s">
        <v>1326</v>
      </c>
      <c r="D4628" s="1011" t="s">
        <v>1</v>
      </c>
      <c r="E4628" s="1011" t="s">
        <v>135</v>
      </c>
      <c r="F4628" s="1011" t="s">
        <v>38</v>
      </c>
      <c r="G4628" s="1011" t="s">
        <v>38</v>
      </c>
      <c r="H4628" s="1011" t="s">
        <v>93</v>
      </c>
      <c r="I4628" s="1011" t="s">
        <v>2223</v>
      </c>
      <c r="J4628" s="1011" t="s">
        <v>1663</v>
      </c>
      <c r="K4628" s="1011" t="s">
        <v>1329</v>
      </c>
      <c r="L4628" s="1011" t="s">
        <v>47</v>
      </c>
      <c r="M4628" s="1011" t="s">
        <v>198</v>
      </c>
      <c r="N4628" s="1011">
        <v>114</v>
      </c>
      <c r="O4628" s="1011">
        <v>36</v>
      </c>
      <c r="P4628" s="1011">
        <v>1652.11</v>
      </c>
      <c r="Q4628" s="1011">
        <v>3025.1</v>
      </c>
      <c r="R4628" s="1011">
        <v>759.83</v>
      </c>
      <c r="S4628" s="1011">
        <v>508.01544584999999</v>
      </c>
      <c r="T4628" s="1011">
        <v>0</v>
      </c>
      <c r="U4628" s="1011">
        <v>0</v>
      </c>
      <c r="V4628" s="1011">
        <v>759.83</v>
      </c>
      <c r="W4628" s="1011" t="s">
        <v>1664</v>
      </c>
      <c r="X4628" s="1011" t="s">
        <v>1331</v>
      </c>
      <c r="Y4628" s="1011" t="s">
        <v>2224</v>
      </c>
      <c r="AA4628" s="1011" t="s">
        <v>2225</v>
      </c>
      <c r="AB4628" s="1011" t="s">
        <v>140</v>
      </c>
    </row>
    <row r="4629" spans="1:28" x14ac:dyDescent="0.25">
      <c r="A4629" s="1011">
        <v>74096488</v>
      </c>
      <c r="B4629" s="1011" t="s">
        <v>1425</v>
      </c>
      <c r="C4629" s="1011" t="s">
        <v>1326</v>
      </c>
      <c r="D4629" s="1011" t="s">
        <v>1</v>
      </c>
      <c r="E4629" s="1011" t="s">
        <v>135</v>
      </c>
      <c r="F4629" s="1011" t="s">
        <v>14</v>
      </c>
      <c r="G4629" s="1011" t="s">
        <v>14</v>
      </c>
      <c r="H4629" s="1011" t="s">
        <v>96</v>
      </c>
      <c r="I4629" s="1011" t="s">
        <v>1426</v>
      </c>
      <c r="J4629" s="1011" t="s">
        <v>1427</v>
      </c>
      <c r="K4629" s="1011" t="s">
        <v>1329</v>
      </c>
      <c r="L4629" s="1011" t="s">
        <v>47</v>
      </c>
      <c r="M4629" s="1011" t="s">
        <v>198</v>
      </c>
      <c r="N4629" s="1011">
        <v>20</v>
      </c>
      <c r="O4629" s="1011">
        <v>17</v>
      </c>
      <c r="P4629" s="1011">
        <v>33.03</v>
      </c>
      <c r="Q4629" s="1011">
        <v>426.52</v>
      </c>
      <c r="R4629" s="1011">
        <v>152.63</v>
      </c>
      <c r="S4629" s="1011">
        <v>64.618287030000005</v>
      </c>
      <c r="T4629" s="1011">
        <v>0</v>
      </c>
      <c r="U4629" s="1011">
        <v>0</v>
      </c>
      <c r="V4629" s="1011">
        <v>152.63</v>
      </c>
      <c r="W4629" s="1011" t="s">
        <v>1428</v>
      </c>
      <c r="X4629" s="1011" t="s">
        <v>1331</v>
      </c>
      <c r="Y4629" s="1011" t="s">
        <v>1429</v>
      </c>
      <c r="AA4629" s="1011" t="s">
        <v>1430</v>
      </c>
      <c r="AB4629" s="1011" t="s">
        <v>140</v>
      </c>
    </row>
    <row r="4630" spans="1:28" x14ac:dyDescent="0.25">
      <c r="A4630" s="1011">
        <v>34152462</v>
      </c>
      <c r="B4630" s="1011" t="s">
        <v>2448</v>
      </c>
      <c r="C4630" s="1011" t="s">
        <v>1326</v>
      </c>
      <c r="D4630" s="1011" t="s">
        <v>1</v>
      </c>
      <c r="E4630" s="1011" t="s">
        <v>135</v>
      </c>
      <c r="F4630" s="1011" t="s">
        <v>62</v>
      </c>
      <c r="G4630" s="1011" t="s">
        <v>62</v>
      </c>
      <c r="H4630" s="1011" t="s">
        <v>529</v>
      </c>
      <c r="I4630" s="1011" t="s">
        <v>1353</v>
      </c>
      <c r="J4630" s="1011" t="s">
        <v>1354</v>
      </c>
      <c r="K4630" s="1011" t="s">
        <v>1329</v>
      </c>
      <c r="L4630" s="1011" t="s">
        <v>47</v>
      </c>
      <c r="M4630" s="1011" t="s">
        <v>198</v>
      </c>
      <c r="N4630" s="1011">
        <v>285</v>
      </c>
      <c r="O4630" s="1011">
        <v>53</v>
      </c>
      <c r="P4630" s="1011">
        <v>20554.73</v>
      </c>
      <c r="Q4630" s="1011">
        <v>79603.600000000006</v>
      </c>
      <c r="R4630" s="1011">
        <v>7666.61</v>
      </c>
      <c r="S4630" s="1011">
        <v>2436.4516462400002</v>
      </c>
      <c r="T4630" s="1011">
        <v>0</v>
      </c>
      <c r="U4630" s="1011">
        <v>0</v>
      </c>
      <c r="V4630" s="1011">
        <v>7666.61</v>
      </c>
      <c r="W4630" s="1011" t="s">
        <v>1355</v>
      </c>
      <c r="X4630" s="1011" t="s">
        <v>1331</v>
      </c>
      <c r="Y4630" s="1011" t="s">
        <v>2449</v>
      </c>
      <c r="Z4630" s="1011" t="s">
        <v>2450</v>
      </c>
      <c r="AA4630" s="1011" t="s">
        <v>2451</v>
      </c>
      <c r="AB4630" s="1011" t="s">
        <v>140</v>
      </c>
    </row>
    <row r="4631" spans="1:28" x14ac:dyDescent="0.25">
      <c r="A4631" s="1011">
        <v>53757597</v>
      </c>
      <c r="B4631" s="1011" t="s">
        <v>2392</v>
      </c>
      <c r="C4631" s="1011" t="s">
        <v>1326</v>
      </c>
      <c r="D4631" s="1011" t="s">
        <v>1</v>
      </c>
      <c r="E4631" s="1011" t="s">
        <v>135</v>
      </c>
      <c r="F4631" s="1011" t="s">
        <v>6</v>
      </c>
      <c r="G4631" s="1011" t="s">
        <v>6</v>
      </c>
      <c r="H4631" s="1011" t="s">
        <v>94</v>
      </c>
      <c r="I4631" s="1011" t="s">
        <v>2393</v>
      </c>
      <c r="J4631" s="1011" t="s">
        <v>1565</v>
      </c>
      <c r="K4631" s="1011" t="s">
        <v>1329</v>
      </c>
      <c r="L4631" s="1011" t="s">
        <v>47</v>
      </c>
      <c r="M4631" s="1011" t="s">
        <v>198</v>
      </c>
      <c r="N4631" s="1011">
        <v>28</v>
      </c>
      <c r="O4631" s="1011">
        <v>24</v>
      </c>
      <c r="P4631" s="1011">
        <v>640</v>
      </c>
      <c r="Q4631" s="1011">
        <v>780.5</v>
      </c>
      <c r="R4631" s="1011">
        <v>272.3</v>
      </c>
      <c r="S4631" s="1011">
        <v>80.33507419</v>
      </c>
      <c r="T4631" s="1011">
        <v>0</v>
      </c>
      <c r="U4631" s="1011">
        <v>0</v>
      </c>
      <c r="V4631" s="1011">
        <v>272.3</v>
      </c>
      <c r="W4631" s="1011" t="s">
        <v>65</v>
      </c>
      <c r="X4631" s="1011" t="s">
        <v>1331</v>
      </c>
      <c r="Y4631" s="1011" t="s">
        <v>2394</v>
      </c>
      <c r="AA4631" s="1011" t="s">
        <v>2395</v>
      </c>
      <c r="AB4631" s="1011" t="s">
        <v>140</v>
      </c>
    </row>
    <row r="4632" spans="1:28" x14ac:dyDescent="0.25">
      <c r="A4632" s="1011">
        <v>64062466</v>
      </c>
      <c r="B4632" s="1011" t="s">
        <v>1414</v>
      </c>
      <c r="C4632" s="1011" t="s">
        <v>1326</v>
      </c>
      <c r="D4632" s="1011" t="s">
        <v>1</v>
      </c>
      <c r="E4632" s="1011" t="s">
        <v>135</v>
      </c>
      <c r="F4632" s="1011" t="s">
        <v>62</v>
      </c>
      <c r="G4632" s="1011" t="s">
        <v>62</v>
      </c>
      <c r="H4632" s="1011" t="s">
        <v>100</v>
      </c>
      <c r="I4632" s="1011" t="s">
        <v>1415</v>
      </c>
      <c r="J4632" s="1011" t="s">
        <v>1416</v>
      </c>
      <c r="K4632" s="1011" t="s">
        <v>1329</v>
      </c>
      <c r="L4632" s="1011" t="s">
        <v>47</v>
      </c>
      <c r="M4632" s="1011" t="s">
        <v>198</v>
      </c>
      <c r="N4632" s="1011">
        <v>21</v>
      </c>
      <c r="O4632" s="1011">
        <v>20</v>
      </c>
      <c r="P4632" s="1011">
        <v>224.81</v>
      </c>
      <c r="Q4632" s="1011">
        <v>853.17</v>
      </c>
      <c r="R4632" s="1011">
        <v>195.5</v>
      </c>
      <c r="S4632" s="1011">
        <v>87.610564929999995</v>
      </c>
      <c r="T4632" s="1011">
        <v>0</v>
      </c>
      <c r="U4632" s="1011">
        <v>0</v>
      </c>
      <c r="V4632" s="1011">
        <v>195.5</v>
      </c>
      <c r="W4632" s="1011" t="s">
        <v>1397</v>
      </c>
      <c r="X4632" s="1011" t="s">
        <v>1331</v>
      </c>
      <c r="Y4632" s="1011" t="s">
        <v>1417</v>
      </c>
      <c r="AA4632" s="1011" t="s">
        <v>1418</v>
      </c>
      <c r="AB4632" s="1011" t="s">
        <v>140</v>
      </c>
    </row>
    <row r="4633" spans="1:28" x14ac:dyDescent="0.25">
      <c r="A4633" s="1011">
        <v>43771211</v>
      </c>
      <c r="B4633" s="1011" t="s">
        <v>2075</v>
      </c>
      <c r="C4633" s="1011" t="s">
        <v>1326</v>
      </c>
      <c r="D4633" s="1011" t="s">
        <v>1</v>
      </c>
      <c r="E4633" s="1011" t="s">
        <v>135</v>
      </c>
      <c r="F4633" s="1011" t="s">
        <v>34</v>
      </c>
      <c r="G4633" s="1011" t="s">
        <v>34</v>
      </c>
      <c r="H4633" s="1011" t="s">
        <v>529</v>
      </c>
      <c r="I4633" s="1011" t="s">
        <v>1404</v>
      </c>
      <c r="J4633" s="1011" t="s">
        <v>1405</v>
      </c>
      <c r="K4633" s="1011" t="s">
        <v>1329</v>
      </c>
      <c r="L4633" s="1011" t="s">
        <v>47</v>
      </c>
      <c r="M4633" s="1011" t="s">
        <v>198</v>
      </c>
      <c r="N4633" s="1011">
        <v>22</v>
      </c>
      <c r="O4633" s="1011">
        <v>10</v>
      </c>
      <c r="P4633" s="1011">
        <v>330.86</v>
      </c>
      <c r="Q4633" s="1011">
        <v>1781.13</v>
      </c>
      <c r="R4633" s="1011">
        <v>190.41</v>
      </c>
      <c r="S4633" s="1011">
        <v>201.58013507000001</v>
      </c>
      <c r="T4633" s="1011">
        <v>0</v>
      </c>
      <c r="U4633" s="1011">
        <v>0</v>
      </c>
      <c r="V4633" s="1011">
        <v>190.41</v>
      </c>
      <c r="W4633" s="1011" t="s">
        <v>1406</v>
      </c>
      <c r="X4633" s="1011" t="s">
        <v>1331</v>
      </c>
      <c r="Y4633" s="1011" t="s">
        <v>2076</v>
      </c>
      <c r="AA4633" s="1011" t="s">
        <v>2077</v>
      </c>
      <c r="AB4633" s="1011" t="s">
        <v>140</v>
      </c>
    </row>
    <row r="4634" spans="1:28" x14ac:dyDescent="0.25">
      <c r="A4634" s="1011">
        <v>93754612</v>
      </c>
      <c r="B4634" s="1011" t="s">
        <v>1960</v>
      </c>
      <c r="C4634" s="1011" t="s">
        <v>1326</v>
      </c>
      <c r="D4634" s="1011" t="s">
        <v>113</v>
      </c>
      <c r="E4634" s="1011" t="s">
        <v>135</v>
      </c>
      <c r="F4634" s="1011" t="s">
        <v>267</v>
      </c>
      <c r="G4634" s="1011" t="s">
        <v>1687</v>
      </c>
      <c r="H4634" s="1011" t="s">
        <v>1394</v>
      </c>
      <c r="I4634" s="1011" t="s">
        <v>1688</v>
      </c>
      <c r="J4634" s="1011" t="s">
        <v>1416</v>
      </c>
      <c r="K4634" s="1011" t="s">
        <v>1329</v>
      </c>
      <c r="L4634" s="1011" t="s">
        <v>47</v>
      </c>
      <c r="M4634" s="1011" t="s">
        <v>198</v>
      </c>
      <c r="N4634" s="1011">
        <v>0</v>
      </c>
      <c r="O4634" s="1011">
        <v>0</v>
      </c>
      <c r="P4634" s="1011">
        <v>0</v>
      </c>
      <c r="Q4634" s="1011">
        <v>0</v>
      </c>
      <c r="R4634" s="1011">
        <v>0</v>
      </c>
      <c r="S4634" s="1011">
        <v>0</v>
      </c>
      <c r="T4634" s="1011">
        <v>0</v>
      </c>
      <c r="U4634" s="1011">
        <v>0</v>
      </c>
      <c r="V4634" s="1011">
        <v>0</v>
      </c>
      <c r="W4634" s="1011" t="s">
        <v>1397</v>
      </c>
      <c r="X4634" s="1011" t="s">
        <v>1331</v>
      </c>
      <c r="Y4634" s="1011" t="s">
        <v>1961</v>
      </c>
      <c r="AA4634" s="1011" t="s">
        <v>1962</v>
      </c>
      <c r="AB4634" s="1011" t="s">
        <v>140</v>
      </c>
    </row>
    <row r="4635" spans="1:28" x14ac:dyDescent="0.25">
      <c r="A4635" s="1011">
        <v>84229129</v>
      </c>
      <c r="B4635" s="1011" t="s">
        <v>2276</v>
      </c>
      <c r="C4635" s="1011" t="s">
        <v>1326</v>
      </c>
      <c r="D4635" s="1011" t="s">
        <v>1</v>
      </c>
      <c r="E4635" s="1011" t="s">
        <v>135</v>
      </c>
      <c r="F4635" s="1011" t="s">
        <v>11</v>
      </c>
      <c r="G4635" s="1011" t="s">
        <v>11</v>
      </c>
      <c r="H4635" s="1011" t="s">
        <v>1394</v>
      </c>
      <c r="I4635" s="1011" t="s">
        <v>2277</v>
      </c>
      <c r="J4635" s="1011" t="s">
        <v>2278</v>
      </c>
      <c r="K4635" s="1011" t="s">
        <v>1329</v>
      </c>
      <c r="L4635" s="1011" t="s">
        <v>47</v>
      </c>
      <c r="M4635" s="1011" t="s">
        <v>198</v>
      </c>
      <c r="N4635" s="1011">
        <v>0</v>
      </c>
      <c r="O4635" s="1011">
        <v>0</v>
      </c>
      <c r="P4635" s="1011">
        <v>0</v>
      </c>
      <c r="Q4635" s="1011">
        <v>0</v>
      </c>
      <c r="R4635" s="1011">
        <v>0</v>
      </c>
      <c r="S4635" s="1011">
        <v>0</v>
      </c>
      <c r="T4635" s="1011">
        <v>0</v>
      </c>
      <c r="U4635" s="1011">
        <v>0</v>
      </c>
      <c r="V4635" s="1011">
        <v>0</v>
      </c>
      <c r="W4635" s="1011" t="s">
        <v>2279</v>
      </c>
      <c r="X4635" s="1011" t="s">
        <v>1331</v>
      </c>
      <c r="Y4635" s="1011" t="s">
        <v>2280</v>
      </c>
      <c r="AA4635" s="1011" t="s">
        <v>2281</v>
      </c>
      <c r="AB4635" s="1011" t="s">
        <v>140</v>
      </c>
    </row>
    <row r="4636" spans="1:28" x14ac:dyDescent="0.25">
      <c r="A4636" s="1011">
        <v>94239241</v>
      </c>
      <c r="B4636" s="1011" t="s">
        <v>1954</v>
      </c>
      <c r="C4636" s="1011" t="s">
        <v>1326</v>
      </c>
      <c r="D4636" s="1011" t="s">
        <v>1</v>
      </c>
      <c r="E4636" s="1011" t="s">
        <v>135</v>
      </c>
      <c r="F4636" s="1011" t="s">
        <v>38</v>
      </c>
      <c r="G4636" s="1011" t="s">
        <v>38</v>
      </c>
      <c r="H4636" s="1011" t="s">
        <v>91</v>
      </c>
      <c r="I4636" s="1011" t="s">
        <v>1955</v>
      </c>
      <c r="J4636" s="1011" t="s">
        <v>1767</v>
      </c>
      <c r="K4636" s="1011" t="s">
        <v>1329</v>
      </c>
      <c r="L4636" s="1011" t="s">
        <v>47</v>
      </c>
      <c r="M4636" s="1011" t="s">
        <v>198</v>
      </c>
      <c r="N4636" s="1011">
        <v>20</v>
      </c>
      <c r="O4636" s="1011">
        <v>6</v>
      </c>
      <c r="P4636" s="1011">
        <v>1061.23</v>
      </c>
      <c r="Q4636" s="1011">
        <v>2710.22</v>
      </c>
      <c r="R4636" s="1011">
        <v>274.56017811999999</v>
      </c>
      <c r="S4636" s="1011">
        <v>80.508169910000007</v>
      </c>
      <c r="T4636" s="1011">
        <v>1.7812000000000001E-4</v>
      </c>
      <c r="U4636" s="1011">
        <v>0</v>
      </c>
      <c r="V4636" s="1011">
        <v>274.56</v>
      </c>
      <c r="W4636" s="1011" t="s">
        <v>1768</v>
      </c>
      <c r="X4636" s="1011" t="s">
        <v>1331</v>
      </c>
      <c r="Y4636" s="1011" t="s">
        <v>1956</v>
      </c>
      <c r="AA4636" s="1011" t="s">
        <v>1957</v>
      </c>
      <c r="AB4636" s="1011" t="s">
        <v>140</v>
      </c>
    </row>
    <row r="4637" spans="1:28" x14ac:dyDescent="0.25">
      <c r="A4637" s="1011">
        <v>64015894</v>
      </c>
      <c r="B4637" s="1011" t="s">
        <v>1325</v>
      </c>
      <c r="C4637" s="1011" t="s">
        <v>1326</v>
      </c>
      <c r="D4637" s="1011" t="s">
        <v>1</v>
      </c>
      <c r="E4637" s="1011" t="s">
        <v>135</v>
      </c>
      <c r="F4637" s="1011" t="s">
        <v>11</v>
      </c>
      <c r="G4637" s="1011" t="s">
        <v>11</v>
      </c>
      <c r="H4637" s="1011" t="s">
        <v>1394</v>
      </c>
      <c r="I4637" s="1011" t="s">
        <v>1327</v>
      </c>
      <c r="J4637" s="1011" t="s">
        <v>1328</v>
      </c>
      <c r="K4637" s="1011" t="s">
        <v>1329</v>
      </c>
      <c r="L4637" s="1011" t="s">
        <v>47</v>
      </c>
      <c r="M4637" s="1011" t="s">
        <v>198</v>
      </c>
      <c r="N4637" s="1011">
        <v>0</v>
      </c>
      <c r="O4637" s="1011">
        <v>0</v>
      </c>
      <c r="P4637" s="1011">
        <v>0</v>
      </c>
      <c r="Q4637" s="1011">
        <v>0</v>
      </c>
      <c r="R4637" s="1011">
        <v>0</v>
      </c>
      <c r="S4637" s="1011">
        <v>0</v>
      </c>
      <c r="T4637" s="1011">
        <v>0</v>
      </c>
      <c r="U4637" s="1011">
        <v>0</v>
      </c>
      <c r="V4637" s="1011">
        <v>0</v>
      </c>
      <c r="W4637" s="1011" t="s">
        <v>1330</v>
      </c>
      <c r="X4637" s="1011" t="s">
        <v>1331</v>
      </c>
      <c r="Y4637" s="1011" t="s">
        <v>1332</v>
      </c>
      <c r="AA4637" s="1011" t="s">
        <v>1333</v>
      </c>
      <c r="AB4637" s="1011" t="s">
        <v>140</v>
      </c>
    </row>
    <row r="4638" spans="1:28" x14ac:dyDescent="0.25">
      <c r="A4638" s="1011">
        <v>24106957</v>
      </c>
      <c r="B4638" s="1011" t="s">
        <v>1381</v>
      </c>
      <c r="C4638" s="1011" t="s">
        <v>1326</v>
      </c>
      <c r="D4638" s="1011" t="s">
        <v>1</v>
      </c>
      <c r="E4638" s="1011" t="s">
        <v>135</v>
      </c>
      <c r="F4638" s="1011" t="s">
        <v>15</v>
      </c>
      <c r="G4638" s="1011" t="s">
        <v>15</v>
      </c>
      <c r="H4638" s="1011" t="s">
        <v>86</v>
      </c>
      <c r="I4638" s="1011" t="s">
        <v>1382</v>
      </c>
      <c r="J4638" s="1011" t="s">
        <v>1383</v>
      </c>
      <c r="K4638" s="1011" t="s">
        <v>1329</v>
      </c>
      <c r="L4638" s="1011" t="s">
        <v>47</v>
      </c>
      <c r="M4638" s="1011" t="s">
        <v>198</v>
      </c>
      <c r="N4638" s="1011">
        <v>12.5</v>
      </c>
      <c r="O4638" s="1011">
        <v>0</v>
      </c>
      <c r="P4638" s="1011">
        <v>214</v>
      </c>
      <c r="Q4638" s="1011">
        <v>642.91</v>
      </c>
      <c r="R4638" s="1011">
        <v>127.16</v>
      </c>
      <c r="S4638" s="1011">
        <v>52.28</v>
      </c>
      <c r="T4638" s="1011">
        <v>0</v>
      </c>
      <c r="U4638" s="1011">
        <v>0</v>
      </c>
      <c r="V4638" s="1011">
        <v>127.16</v>
      </c>
      <c r="W4638" s="1011" t="s">
        <v>1384</v>
      </c>
      <c r="X4638" s="1011" t="s">
        <v>1331</v>
      </c>
      <c r="Y4638" s="1011" t="s">
        <v>1385</v>
      </c>
      <c r="AA4638" s="1011" t="s">
        <v>1386</v>
      </c>
      <c r="AB4638" s="1011" t="s">
        <v>140</v>
      </c>
    </row>
    <row r="4639" spans="1:28" x14ac:dyDescent="0.25">
      <c r="A4639" s="1011">
        <v>83756460</v>
      </c>
      <c r="B4639" s="1011" t="s">
        <v>1761</v>
      </c>
      <c r="C4639" s="1011" t="s">
        <v>1326</v>
      </c>
      <c r="D4639" s="1011" t="s">
        <v>1</v>
      </c>
      <c r="E4639" s="1011" t="s">
        <v>135</v>
      </c>
      <c r="F4639" s="1011" t="s">
        <v>6</v>
      </c>
      <c r="G4639" s="1011" t="s">
        <v>6</v>
      </c>
      <c r="H4639" s="1011" t="s">
        <v>90</v>
      </c>
      <c r="I4639" s="1011" t="s">
        <v>1762</v>
      </c>
      <c r="J4639" s="1011" t="s">
        <v>1693</v>
      </c>
      <c r="K4639" s="1011" t="s">
        <v>1329</v>
      </c>
      <c r="L4639" s="1011" t="s">
        <v>47</v>
      </c>
      <c r="M4639" s="1011" t="s">
        <v>198</v>
      </c>
      <c r="N4639" s="1011">
        <v>19</v>
      </c>
      <c r="O4639" s="1011">
        <v>0</v>
      </c>
      <c r="P4639" s="1011">
        <v>229.39</v>
      </c>
      <c r="Q4639" s="1011">
        <v>925.6</v>
      </c>
      <c r="R4639" s="1011">
        <v>112.89</v>
      </c>
      <c r="S4639" s="1011">
        <v>15.78331539</v>
      </c>
      <c r="T4639" s="1011">
        <v>0</v>
      </c>
      <c r="U4639" s="1011">
        <v>0</v>
      </c>
      <c r="V4639" s="1011">
        <v>112.89</v>
      </c>
      <c r="W4639" s="1011" t="s">
        <v>1694</v>
      </c>
      <c r="X4639" s="1011" t="s">
        <v>1331</v>
      </c>
      <c r="Y4639" s="1011" t="s">
        <v>1763</v>
      </c>
      <c r="AA4639" s="1011" t="s">
        <v>1764</v>
      </c>
      <c r="AB4639" s="1011" t="s">
        <v>140</v>
      </c>
    </row>
    <row r="4640" spans="1:28" x14ac:dyDescent="0.25">
      <c r="A4640" s="1011">
        <v>23756737</v>
      </c>
      <c r="B4640" s="1011" t="s">
        <v>2168</v>
      </c>
      <c r="C4640" s="1011" t="s">
        <v>1326</v>
      </c>
      <c r="D4640" s="1011" t="s">
        <v>1</v>
      </c>
      <c r="E4640" s="1011" t="s">
        <v>135</v>
      </c>
      <c r="F4640" s="1011" t="s">
        <v>4</v>
      </c>
      <c r="G4640" s="1011" t="s">
        <v>4</v>
      </c>
      <c r="H4640" s="1011" t="s">
        <v>1394</v>
      </c>
      <c r="I4640" s="1011" t="s">
        <v>1656</v>
      </c>
      <c r="J4640" s="1011" t="s">
        <v>1657</v>
      </c>
      <c r="K4640" s="1011" t="s">
        <v>1329</v>
      </c>
      <c r="L4640" s="1011" t="s">
        <v>47</v>
      </c>
      <c r="M4640" s="1011" t="s">
        <v>198</v>
      </c>
      <c r="N4640" s="1011">
        <v>0</v>
      </c>
      <c r="O4640" s="1011">
        <v>0</v>
      </c>
      <c r="P4640" s="1011">
        <v>0</v>
      </c>
      <c r="Q4640" s="1011">
        <v>0</v>
      </c>
      <c r="R4640" s="1011">
        <v>0</v>
      </c>
      <c r="S4640" s="1011">
        <v>0</v>
      </c>
      <c r="T4640" s="1011">
        <v>0</v>
      </c>
      <c r="U4640" s="1011">
        <v>0</v>
      </c>
      <c r="V4640" s="1011">
        <v>0</v>
      </c>
      <c r="W4640" s="1011" t="s">
        <v>1658</v>
      </c>
      <c r="X4640" s="1011" t="s">
        <v>1331</v>
      </c>
      <c r="Y4640" s="1011" t="s">
        <v>2169</v>
      </c>
      <c r="AA4640" s="1011" t="s">
        <v>2170</v>
      </c>
      <c r="AB4640" s="1011" t="s">
        <v>140</v>
      </c>
    </row>
    <row r="4641" spans="1:28" x14ac:dyDescent="0.25">
      <c r="A4641" s="1011">
        <v>14284871</v>
      </c>
      <c r="B4641" s="1011" t="s">
        <v>1508</v>
      </c>
      <c r="C4641" s="1011" t="s">
        <v>1326</v>
      </c>
      <c r="D4641" s="1011" t="s">
        <v>1</v>
      </c>
      <c r="E4641" s="1011" t="s">
        <v>135</v>
      </c>
      <c r="F4641" s="1011" t="s">
        <v>6</v>
      </c>
      <c r="G4641" s="1011" t="s">
        <v>6</v>
      </c>
      <c r="H4641" s="1011" t="s">
        <v>93</v>
      </c>
      <c r="I4641" s="1011" t="s">
        <v>1509</v>
      </c>
      <c r="J4641" s="1011" t="s">
        <v>1510</v>
      </c>
      <c r="K4641" s="1011" t="s">
        <v>1329</v>
      </c>
      <c r="L4641" s="1011" t="s">
        <v>47</v>
      </c>
      <c r="M4641" s="1011" t="s">
        <v>198</v>
      </c>
      <c r="N4641" s="1011">
        <v>142.41669999999999</v>
      </c>
      <c r="O4641" s="1011">
        <v>77.416700000000006</v>
      </c>
      <c r="P4641" s="1011">
        <v>2255.8200000000002</v>
      </c>
      <c r="Q4641" s="1011">
        <v>4331.3599999999997</v>
      </c>
      <c r="R4641" s="1011">
        <v>620.86</v>
      </c>
      <c r="S4641" s="1011">
        <v>973.48773693999999</v>
      </c>
      <c r="T4641" s="1011">
        <v>0</v>
      </c>
      <c r="U4641" s="1011">
        <v>0</v>
      </c>
      <c r="V4641" s="1011">
        <v>620.86</v>
      </c>
      <c r="W4641" s="1011" t="s">
        <v>1511</v>
      </c>
      <c r="X4641" s="1011" t="s">
        <v>1331</v>
      </c>
      <c r="Y4641" s="1011" t="s">
        <v>1512</v>
      </c>
      <c r="AA4641" s="1011" t="s">
        <v>1513</v>
      </c>
      <c r="AB4641" s="1011" t="s">
        <v>140</v>
      </c>
    </row>
    <row r="4642" spans="1:28" x14ac:dyDescent="0.25">
      <c r="A4642" s="1011">
        <v>53757365</v>
      </c>
      <c r="B4642" s="1011" t="s">
        <v>1616</v>
      </c>
      <c r="C4642" s="1011" t="s">
        <v>1326</v>
      </c>
      <c r="D4642" s="1011" t="s">
        <v>1</v>
      </c>
      <c r="E4642" s="1011" t="s">
        <v>135</v>
      </c>
      <c r="F4642" s="1011" t="s">
        <v>6</v>
      </c>
      <c r="G4642" s="1011" t="s">
        <v>6</v>
      </c>
      <c r="H4642" s="1011" t="s">
        <v>1394</v>
      </c>
      <c r="I4642" s="1011" t="s">
        <v>1564</v>
      </c>
      <c r="J4642" s="1011" t="s">
        <v>1565</v>
      </c>
      <c r="K4642" s="1011" t="s">
        <v>1329</v>
      </c>
      <c r="L4642" s="1011" t="s">
        <v>47</v>
      </c>
      <c r="M4642" s="1011" t="s">
        <v>198</v>
      </c>
      <c r="N4642" s="1011">
        <v>0</v>
      </c>
      <c r="O4642" s="1011">
        <v>0</v>
      </c>
      <c r="P4642" s="1011">
        <v>0</v>
      </c>
      <c r="Q4642" s="1011">
        <v>0</v>
      </c>
      <c r="R4642" s="1011">
        <v>0</v>
      </c>
      <c r="S4642" s="1011">
        <v>0</v>
      </c>
      <c r="T4642" s="1011">
        <v>0</v>
      </c>
      <c r="U4642" s="1011">
        <v>0</v>
      </c>
      <c r="V4642" s="1011">
        <v>0</v>
      </c>
      <c r="W4642" s="1011" t="s">
        <v>65</v>
      </c>
      <c r="X4642" s="1011" t="s">
        <v>1331</v>
      </c>
      <c r="Y4642" s="1011" t="s">
        <v>1617</v>
      </c>
      <c r="AA4642" s="1011" t="s">
        <v>1618</v>
      </c>
      <c r="AB4642" s="1011" t="s">
        <v>140</v>
      </c>
    </row>
    <row r="4643" spans="1:28" x14ac:dyDescent="0.25">
      <c r="A4643" s="1011">
        <v>83757740</v>
      </c>
      <c r="B4643" s="1011" t="s">
        <v>2565</v>
      </c>
      <c r="C4643" s="1011" t="s">
        <v>1326</v>
      </c>
      <c r="D4643" s="1011" t="s">
        <v>1</v>
      </c>
      <c r="E4643" s="1011" t="s">
        <v>135</v>
      </c>
      <c r="F4643" s="1011" t="s">
        <v>34</v>
      </c>
      <c r="G4643" s="1011" t="s">
        <v>34</v>
      </c>
      <c r="H4643" s="1011" t="s">
        <v>96</v>
      </c>
      <c r="I4643" s="1011" t="s">
        <v>2527</v>
      </c>
      <c r="J4643" s="1011" t="s">
        <v>1475</v>
      </c>
      <c r="K4643" s="1011" t="s">
        <v>1329</v>
      </c>
      <c r="L4643" s="1011" t="s">
        <v>47</v>
      </c>
      <c r="M4643" s="1011" t="s">
        <v>198</v>
      </c>
      <c r="N4643" s="1011">
        <v>47.500300000000003</v>
      </c>
      <c r="O4643" s="1011">
        <v>29.500299999999999</v>
      </c>
      <c r="P4643" s="1011">
        <v>348.2</v>
      </c>
      <c r="Q4643" s="1011">
        <v>1457</v>
      </c>
      <c r="R4643" s="1011">
        <v>163.52780859000001</v>
      </c>
      <c r="S4643" s="1011">
        <v>279.67535634000001</v>
      </c>
      <c r="T4643" s="1011">
        <v>-0.22219141000000001</v>
      </c>
      <c r="U4643" s="1011">
        <v>45.82</v>
      </c>
      <c r="V4643" s="1011">
        <v>209.57</v>
      </c>
      <c r="W4643" s="1011" t="s">
        <v>1476</v>
      </c>
      <c r="X4643" s="1011" t="s">
        <v>1331</v>
      </c>
      <c r="Y4643" s="1011" t="s">
        <v>2566</v>
      </c>
      <c r="AA4643" s="1011" t="s">
        <v>1478</v>
      </c>
      <c r="AB4643" s="1011" t="s">
        <v>140</v>
      </c>
    </row>
    <row r="4644" spans="1:28" x14ac:dyDescent="0.25">
      <c r="A4644" s="1011">
        <v>4013058</v>
      </c>
      <c r="B4644" s="1011" t="s">
        <v>2184</v>
      </c>
      <c r="C4644" s="1011" t="s">
        <v>1326</v>
      </c>
      <c r="D4644" s="1011" t="s">
        <v>1</v>
      </c>
      <c r="E4644" s="1011" t="s">
        <v>135</v>
      </c>
      <c r="F4644" s="1011" t="s">
        <v>48</v>
      </c>
      <c r="G4644" s="1011" t="s">
        <v>48</v>
      </c>
      <c r="H4644" s="1011" t="s">
        <v>530</v>
      </c>
      <c r="I4644" s="1011" t="s">
        <v>1595</v>
      </c>
      <c r="J4644" s="1011" t="s">
        <v>1596</v>
      </c>
      <c r="K4644" s="1011" t="s">
        <v>1329</v>
      </c>
      <c r="L4644" s="1011" t="s">
        <v>47</v>
      </c>
      <c r="M4644" s="1011" t="s">
        <v>198</v>
      </c>
      <c r="N4644" s="1011">
        <v>719</v>
      </c>
      <c r="O4644" s="1011">
        <v>687</v>
      </c>
      <c r="P4644" s="1011">
        <v>11342</v>
      </c>
      <c r="Q4644" s="1011">
        <v>36429.08</v>
      </c>
      <c r="R4644" s="1011">
        <v>4590.54</v>
      </c>
      <c r="S4644" s="1011">
        <v>3569.5403384000001</v>
      </c>
      <c r="T4644" s="1011">
        <v>0</v>
      </c>
      <c r="U4644" s="1011">
        <v>0</v>
      </c>
      <c r="V4644" s="1011">
        <v>4590.54</v>
      </c>
      <c r="W4644" s="1011" t="s">
        <v>1597</v>
      </c>
      <c r="X4644" s="1011" t="s">
        <v>1331</v>
      </c>
      <c r="Y4644" s="1011" t="s">
        <v>2185</v>
      </c>
      <c r="AA4644" s="1011" t="s">
        <v>2186</v>
      </c>
      <c r="AB4644" s="1011" t="s">
        <v>140</v>
      </c>
    </row>
    <row r="4645" spans="1:28" x14ac:dyDescent="0.25">
      <c r="A4645" s="1011">
        <v>24223216</v>
      </c>
      <c r="B4645" s="1011" t="s">
        <v>2523</v>
      </c>
      <c r="C4645" s="1011" t="s">
        <v>1326</v>
      </c>
      <c r="D4645" s="1011" t="s">
        <v>1</v>
      </c>
      <c r="E4645" s="1011" t="s">
        <v>135</v>
      </c>
      <c r="F4645" s="1011" t="s">
        <v>34</v>
      </c>
      <c r="G4645" s="1011" t="s">
        <v>34</v>
      </c>
      <c r="H4645" s="1011" t="s">
        <v>102</v>
      </c>
      <c r="I4645" s="1011" t="s">
        <v>2113</v>
      </c>
      <c r="J4645" s="1011" t="s">
        <v>2114</v>
      </c>
      <c r="K4645" s="1011" t="s">
        <v>1329</v>
      </c>
      <c r="L4645" s="1011" t="s">
        <v>47</v>
      </c>
      <c r="M4645" s="1011" t="s">
        <v>198</v>
      </c>
      <c r="N4645" s="1011">
        <v>60.75</v>
      </c>
      <c r="O4645" s="1011">
        <v>57.75</v>
      </c>
      <c r="P4645" s="1011">
        <v>1174.69</v>
      </c>
      <c r="Q4645" s="1011">
        <v>3379.15</v>
      </c>
      <c r="R4645" s="1011">
        <v>400.49</v>
      </c>
      <c r="S4645" s="1011">
        <v>1080.5121587399999</v>
      </c>
      <c r="T4645" s="1011">
        <v>0</v>
      </c>
      <c r="U4645" s="1011">
        <v>0</v>
      </c>
      <c r="V4645" s="1011">
        <v>400.49</v>
      </c>
      <c r="W4645" s="1011" t="s">
        <v>2115</v>
      </c>
      <c r="X4645" s="1011" t="s">
        <v>1331</v>
      </c>
      <c r="Y4645" s="1011" t="s">
        <v>2524</v>
      </c>
      <c r="AA4645" s="1011" t="s">
        <v>2525</v>
      </c>
      <c r="AB4645" s="1011" t="s">
        <v>140</v>
      </c>
    </row>
    <row r="4646" spans="1:28" x14ac:dyDescent="0.25">
      <c r="A4646" s="1011">
        <v>73756652</v>
      </c>
      <c r="B4646" s="1011" t="s">
        <v>2237</v>
      </c>
      <c r="C4646" s="1011" t="s">
        <v>1326</v>
      </c>
      <c r="D4646" s="1011" t="s">
        <v>1</v>
      </c>
      <c r="E4646" s="1011" t="s">
        <v>135</v>
      </c>
      <c r="F4646" s="1011" t="s">
        <v>6</v>
      </c>
      <c r="G4646" s="1011" t="s">
        <v>6</v>
      </c>
      <c r="H4646" s="1011" t="s">
        <v>1394</v>
      </c>
      <c r="I4646" s="1011" t="s">
        <v>2238</v>
      </c>
      <c r="J4646" s="1011" t="s">
        <v>1755</v>
      </c>
      <c r="K4646" s="1011" t="s">
        <v>1329</v>
      </c>
      <c r="L4646" s="1011" t="s">
        <v>47</v>
      </c>
      <c r="M4646" s="1011" t="s">
        <v>198</v>
      </c>
      <c r="N4646" s="1011">
        <v>0</v>
      </c>
      <c r="O4646" s="1011">
        <v>0</v>
      </c>
      <c r="P4646" s="1011">
        <v>0</v>
      </c>
      <c r="Q4646" s="1011">
        <v>0</v>
      </c>
      <c r="R4646" s="1011">
        <v>0</v>
      </c>
      <c r="S4646" s="1011">
        <v>0</v>
      </c>
      <c r="T4646" s="1011">
        <v>0</v>
      </c>
      <c r="U4646" s="1011">
        <v>0</v>
      </c>
      <c r="V4646" s="1011">
        <v>0</v>
      </c>
      <c r="W4646" s="1011" t="s">
        <v>1361</v>
      </c>
      <c r="X4646" s="1011" t="s">
        <v>1331</v>
      </c>
      <c r="Y4646" s="1011" t="s">
        <v>2239</v>
      </c>
      <c r="AA4646" s="1011" t="s">
        <v>2240</v>
      </c>
      <c r="AB4646" s="1011" t="s">
        <v>140</v>
      </c>
    </row>
    <row r="4647" spans="1:28" x14ac:dyDescent="0.25">
      <c r="A4647" s="1011">
        <v>33788845</v>
      </c>
      <c r="B4647" s="1011" t="s">
        <v>1461</v>
      </c>
      <c r="C4647" s="1011" t="s">
        <v>1326</v>
      </c>
      <c r="D4647" s="1011" t="s">
        <v>1</v>
      </c>
      <c r="E4647" s="1011" t="s">
        <v>135</v>
      </c>
      <c r="F4647" s="1011" t="s">
        <v>20</v>
      </c>
      <c r="G4647" s="1011" t="s">
        <v>20</v>
      </c>
      <c r="H4647" s="1011" t="s">
        <v>530</v>
      </c>
      <c r="I4647" s="1011" t="s">
        <v>1462</v>
      </c>
      <c r="J4647" s="1011" t="s">
        <v>1463</v>
      </c>
      <c r="K4647" s="1011" t="s">
        <v>1329</v>
      </c>
      <c r="L4647" s="1011" t="s">
        <v>47</v>
      </c>
      <c r="M4647" s="1011" t="s">
        <v>198</v>
      </c>
      <c r="N4647" s="1011">
        <v>20</v>
      </c>
      <c r="O4647" s="1011">
        <v>20</v>
      </c>
      <c r="P4647" s="1011">
        <v>1253.4000000000001</v>
      </c>
      <c r="Q4647" s="1011">
        <v>3059.55</v>
      </c>
      <c r="R4647" s="1011">
        <v>391.07</v>
      </c>
      <c r="S4647" s="1011">
        <v>367.03110064999998</v>
      </c>
      <c r="T4647" s="1011">
        <v>0</v>
      </c>
      <c r="U4647" s="1011">
        <v>0</v>
      </c>
      <c r="V4647" s="1011">
        <v>391.07</v>
      </c>
      <c r="W4647" s="1011" t="s">
        <v>1464</v>
      </c>
      <c r="X4647" s="1011" t="s">
        <v>1331</v>
      </c>
      <c r="Y4647" s="1011" t="s">
        <v>1465</v>
      </c>
      <c r="AA4647" s="1011" t="s">
        <v>1466</v>
      </c>
      <c r="AB4647" s="1011" t="s">
        <v>140</v>
      </c>
    </row>
    <row r="4648" spans="1:28" x14ac:dyDescent="0.25">
      <c r="A4648" s="1011">
        <v>34261214</v>
      </c>
      <c r="B4648" s="1011" t="s">
        <v>2303</v>
      </c>
      <c r="C4648" s="1011" t="s">
        <v>1326</v>
      </c>
      <c r="D4648" s="1011" t="s">
        <v>1</v>
      </c>
      <c r="E4648" s="1011" t="s">
        <v>135</v>
      </c>
      <c r="F4648" s="1011" t="s">
        <v>20</v>
      </c>
      <c r="G4648" s="1011" t="s">
        <v>20</v>
      </c>
      <c r="H4648" s="1011" t="s">
        <v>530</v>
      </c>
      <c r="I4648" s="1011" t="s">
        <v>2304</v>
      </c>
      <c r="J4648" s="1011" t="s">
        <v>1510</v>
      </c>
      <c r="K4648" s="1011" t="s">
        <v>1329</v>
      </c>
      <c r="L4648" s="1011" t="s">
        <v>47</v>
      </c>
      <c r="M4648" s="1011" t="s">
        <v>198</v>
      </c>
      <c r="N4648" s="1011">
        <v>23</v>
      </c>
      <c r="O4648" s="1011">
        <v>19</v>
      </c>
      <c r="P4648" s="1011">
        <v>1408.9</v>
      </c>
      <c r="Q4648" s="1011">
        <v>3363.4</v>
      </c>
      <c r="R4648" s="1011">
        <v>473.11</v>
      </c>
      <c r="S4648" s="1011">
        <v>377.32481289999998</v>
      </c>
      <c r="T4648" s="1011">
        <v>0</v>
      </c>
      <c r="U4648" s="1011">
        <v>0</v>
      </c>
      <c r="V4648" s="1011">
        <v>473.11</v>
      </c>
      <c r="W4648" s="1011" t="s">
        <v>1511</v>
      </c>
      <c r="X4648" s="1011" t="s">
        <v>1331</v>
      </c>
      <c r="Y4648" s="1011" t="s">
        <v>2305</v>
      </c>
      <c r="AA4648" s="1011" t="s">
        <v>2306</v>
      </c>
      <c r="AB4648" s="1011" t="s">
        <v>140</v>
      </c>
    </row>
    <row r="4649" spans="1:28" x14ac:dyDescent="0.25">
      <c r="A4649" s="1011">
        <v>54122478</v>
      </c>
      <c r="B4649" s="1011" t="s">
        <v>1722</v>
      </c>
      <c r="C4649" s="1011" t="s">
        <v>1326</v>
      </c>
      <c r="D4649" s="1011" t="s">
        <v>1</v>
      </c>
      <c r="E4649" s="1011" t="s">
        <v>135</v>
      </c>
      <c r="F4649" s="1011" t="s">
        <v>34</v>
      </c>
      <c r="G4649" s="1011" t="s">
        <v>34</v>
      </c>
      <c r="H4649" s="1011" t="s">
        <v>102</v>
      </c>
      <c r="I4649" s="1011" t="s">
        <v>1662</v>
      </c>
      <c r="J4649" s="1011" t="s">
        <v>1663</v>
      </c>
      <c r="K4649" s="1011" t="s">
        <v>1329</v>
      </c>
      <c r="L4649" s="1011" t="s">
        <v>47</v>
      </c>
      <c r="M4649" s="1011" t="s">
        <v>198</v>
      </c>
      <c r="N4649" s="1011">
        <v>11.416600000000001</v>
      </c>
      <c r="O4649" s="1011">
        <v>11.416600000000001</v>
      </c>
      <c r="P4649" s="1011">
        <v>302.42</v>
      </c>
      <c r="Q4649" s="1011">
        <v>611.61</v>
      </c>
      <c r="R4649" s="1011">
        <v>109.02</v>
      </c>
      <c r="S4649" s="1011">
        <v>68.226522489999994</v>
      </c>
      <c r="T4649" s="1011">
        <v>0</v>
      </c>
      <c r="U4649" s="1011">
        <v>0</v>
      </c>
      <c r="V4649" s="1011">
        <v>109.02</v>
      </c>
      <c r="W4649" s="1011" t="s">
        <v>1664</v>
      </c>
      <c r="X4649" s="1011" t="s">
        <v>1331</v>
      </c>
      <c r="Y4649" s="1011" t="s">
        <v>1723</v>
      </c>
      <c r="AA4649" s="1011" t="s">
        <v>1724</v>
      </c>
      <c r="AB4649" s="1011" t="s">
        <v>140</v>
      </c>
    </row>
    <row r="4650" spans="1:28" x14ac:dyDescent="0.25">
      <c r="A4650" s="1011">
        <v>94239241</v>
      </c>
      <c r="B4650" s="1011" t="s">
        <v>1954</v>
      </c>
      <c r="C4650" s="1011" t="s">
        <v>1326</v>
      </c>
      <c r="D4650" s="1011" t="s">
        <v>1</v>
      </c>
      <c r="E4650" s="1011" t="s">
        <v>135</v>
      </c>
      <c r="F4650" s="1011" t="s">
        <v>38</v>
      </c>
      <c r="G4650" s="1011" t="s">
        <v>38</v>
      </c>
      <c r="H4650" s="1011" t="s">
        <v>96</v>
      </c>
      <c r="I4650" s="1011" t="s">
        <v>1955</v>
      </c>
      <c r="J4650" s="1011" t="s">
        <v>1767</v>
      </c>
      <c r="K4650" s="1011" t="s">
        <v>1329</v>
      </c>
      <c r="L4650" s="1011" t="s">
        <v>47</v>
      </c>
      <c r="M4650" s="1011" t="s">
        <v>198</v>
      </c>
      <c r="N4650" s="1011">
        <v>3</v>
      </c>
      <c r="O4650" s="1011">
        <v>3</v>
      </c>
      <c r="P4650" s="1011">
        <v>28.85</v>
      </c>
      <c r="Q4650" s="1011">
        <v>184.42</v>
      </c>
      <c r="R4650" s="1011">
        <v>117.15</v>
      </c>
      <c r="S4650" s="1011">
        <v>12.14096756</v>
      </c>
      <c r="T4650" s="1011">
        <v>0</v>
      </c>
      <c r="U4650" s="1011">
        <v>0</v>
      </c>
      <c r="V4650" s="1011">
        <v>117.15</v>
      </c>
      <c r="W4650" s="1011" t="s">
        <v>1768</v>
      </c>
      <c r="X4650" s="1011" t="s">
        <v>1331</v>
      </c>
      <c r="Y4650" s="1011" t="s">
        <v>1956</v>
      </c>
      <c r="AA4650" s="1011" t="s">
        <v>1957</v>
      </c>
      <c r="AB4650" s="1011" t="s">
        <v>140</v>
      </c>
    </row>
    <row r="4651" spans="1:28" x14ac:dyDescent="0.25">
      <c r="A4651" s="1011">
        <v>74128661</v>
      </c>
      <c r="B4651" s="1011" t="s">
        <v>2415</v>
      </c>
      <c r="C4651" s="1011" t="s">
        <v>1326</v>
      </c>
      <c r="D4651" s="1011" t="s">
        <v>1</v>
      </c>
      <c r="E4651" s="1011" t="s">
        <v>135</v>
      </c>
      <c r="F4651" s="1011" t="s">
        <v>14</v>
      </c>
      <c r="G4651" s="1011" t="s">
        <v>14</v>
      </c>
      <c r="H4651" s="1011" t="s">
        <v>96</v>
      </c>
      <c r="I4651" s="1011" t="s">
        <v>2416</v>
      </c>
      <c r="J4651" s="1011" t="s">
        <v>2417</v>
      </c>
      <c r="K4651" s="1011" t="s">
        <v>1329</v>
      </c>
      <c r="L4651" s="1011" t="s">
        <v>47</v>
      </c>
      <c r="M4651" s="1011" t="s">
        <v>198</v>
      </c>
      <c r="N4651" s="1011">
        <v>1</v>
      </c>
      <c r="O4651" s="1011">
        <v>0</v>
      </c>
      <c r="P4651" s="1011">
        <v>0.65</v>
      </c>
      <c r="Q4651" s="1011">
        <v>12.79</v>
      </c>
      <c r="R4651" s="1011">
        <v>5.66</v>
      </c>
      <c r="S4651" s="1011">
        <v>0.4</v>
      </c>
      <c r="T4651" s="1011">
        <v>0</v>
      </c>
      <c r="U4651" s="1011">
        <v>0</v>
      </c>
      <c r="V4651" s="1011">
        <v>5.66</v>
      </c>
      <c r="W4651" s="1011" t="s">
        <v>2418</v>
      </c>
      <c r="X4651" s="1011" t="s">
        <v>1331</v>
      </c>
      <c r="Y4651" s="1011" t="s">
        <v>2419</v>
      </c>
      <c r="AA4651" s="1011" t="s">
        <v>2420</v>
      </c>
      <c r="AB4651" s="1011" t="s">
        <v>140</v>
      </c>
    </row>
    <row r="4652" spans="1:28" x14ac:dyDescent="0.25">
      <c r="A4652" s="1011">
        <v>23787096</v>
      </c>
      <c r="B4652" s="1011" t="s">
        <v>1792</v>
      </c>
      <c r="C4652" s="1011" t="s">
        <v>1326</v>
      </c>
      <c r="D4652" s="1011" t="s">
        <v>1</v>
      </c>
      <c r="E4652" s="1011" t="s">
        <v>135</v>
      </c>
      <c r="F4652" s="1011" t="s">
        <v>20</v>
      </c>
      <c r="G4652" s="1011" t="s">
        <v>20</v>
      </c>
      <c r="H4652" s="1011" t="s">
        <v>89</v>
      </c>
      <c r="I4652" s="1011" t="s">
        <v>1793</v>
      </c>
      <c r="J4652" s="1011" t="s">
        <v>1794</v>
      </c>
      <c r="K4652" s="1011" t="s">
        <v>1329</v>
      </c>
      <c r="L4652" s="1011" t="s">
        <v>47</v>
      </c>
      <c r="M4652" s="1011" t="s">
        <v>198</v>
      </c>
      <c r="N4652" s="1011">
        <v>12</v>
      </c>
      <c r="O4652" s="1011">
        <v>0</v>
      </c>
      <c r="P4652" s="1011">
        <v>240</v>
      </c>
      <c r="Q4652" s="1011">
        <v>650.17999999999995</v>
      </c>
      <c r="R4652" s="1011">
        <v>38.18</v>
      </c>
      <c r="S4652" s="1011">
        <v>33.8477192</v>
      </c>
      <c r="T4652" s="1011">
        <v>0</v>
      </c>
      <c r="U4652" s="1011">
        <v>0</v>
      </c>
      <c r="V4652" s="1011">
        <v>38.18</v>
      </c>
      <c r="W4652" s="1011" t="s">
        <v>1795</v>
      </c>
      <c r="X4652" s="1011" t="s">
        <v>1331</v>
      </c>
      <c r="Y4652" s="1011" t="s">
        <v>1796</v>
      </c>
      <c r="AA4652" s="1011" t="s">
        <v>1797</v>
      </c>
      <c r="AB4652" s="1011" t="s">
        <v>140</v>
      </c>
    </row>
    <row r="4653" spans="1:28" x14ac:dyDescent="0.25">
      <c r="A4653" s="1011">
        <v>83852160</v>
      </c>
      <c r="B4653" s="1011" t="s">
        <v>2498</v>
      </c>
      <c r="C4653" s="1011" t="s">
        <v>1326</v>
      </c>
      <c r="D4653" s="1011" t="s">
        <v>1</v>
      </c>
      <c r="E4653" s="1011" t="s">
        <v>135</v>
      </c>
      <c r="F4653" s="1011" t="s">
        <v>0</v>
      </c>
      <c r="G4653" s="1011" t="s">
        <v>0</v>
      </c>
      <c r="H4653" s="1011" t="s">
        <v>100</v>
      </c>
      <c r="I4653" s="1011" t="s">
        <v>1376</v>
      </c>
      <c r="J4653" s="1011" t="s">
        <v>1377</v>
      </c>
      <c r="K4653" s="1011" t="s">
        <v>1329</v>
      </c>
      <c r="L4653" s="1011" t="s">
        <v>47</v>
      </c>
      <c r="M4653" s="1011" t="s">
        <v>198</v>
      </c>
      <c r="N4653" s="1011">
        <v>1.5</v>
      </c>
      <c r="O4653" s="1011">
        <v>1.25</v>
      </c>
      <c r="P4653" s="1011">
        <v>30</v>
      </c>
      <c r="Q4653" s="1011">
        <v>102.97</v>
      </c>
      <c r="R4653" s="1011">
        <v>12.87</v>
      </c>
      <c r="S4653" s="1011">
        <v>7.9721703899999996</v>
      </c>
      <c r="T4653" s="1011">
        <v>0</v>
      </c>
      <c r="U4653" s="1011">
        <v>0</v>
      </c>
      <c r="V4653" s="1011">
        <v>12.87</v>
      </c>
      <c r="W4653" s="1011" t="s">
        <v>1378</v>
      </c>
      <c r="X4653" s="1011" t="s">
        <v>1331</v>
      </c>
      <c r="Y4653" s="1011" t="s">
        <v>2499</v>
      </c>
      <c r="AA4653" s="1011" t="s">
        <v>2500</v>
      </c>
      <c r="AB4653" s="1011" t="s">
        <v>140</v>
      </c>
    </row>
    <row r="4654" spans="1:28" x14ac:dyDescent="0.25">
      <c r="A4654" s="1011">
        <v>3772456</v>
      </c>
      <c r="B4654" s="1011" t="s">
        <v>2526</v>
      </c>
      <c r="C4654" s="1011" t="s">
        <v>1326</v>
      </c>
      <c r="D4654" s="1011" t="s">
        <v>1</v>
      </c>
      <c r="E4654" s="1011" t="s">
        <v>135</v>
      </c>
      <c r="F4654" s="1011" t="s">
        <v>45</v>
      </c>
      <c r="G4654" s="1011" t="s">
        <v>45</v>
      </c>
      <c r="H4654" s="1011" t="s">
        <v>96</v>
      </c>
      <c r="I4654" s="1011" t="s">
        <v>2527</v>
      </c>
      <c r="J4654" s="1011" t="s">
        <v>1475</v>
      </c>
      <c r="K4654" s="1011" t="s">
        <v>1329</v>
      </c>
      <c r="L4654" s="1011" t="s">
        <v>47</v>
      </c>
      <c r="M4654" s="1011" t="s">
        <v>198</v>
      </c>
      <c r="N4654" s="1011">
        <v>3</v>
      </c>
      <c r="O4654" s="1011">
        <v>1</v>
      </c>
      <c r="P4654" s="1011">
        <v>3.31</v>
      </c>
      <c r="Q4654" s="1011">
        <v>129.62</v>
      </c>
      <c r="R4654" s="1011">
        <v>12.33</v>
      </c>
      <c r="S4654" s="1011">
        <v>11.53</v>
      </c>
      <c r="T4654" s="1011">
        <v>0</v>
      </c>
      <c r="U4654" s="1011">
        <v>0</v>
      </c>
      <c r="V4654" s="1011">
        <v>12.33</v>
      </c>
      <c r="W4654" s="1011" t="s">
        <v>1476</v>
      </c>
      <c r="X4654" s="1011" t="s">
        <v>1331</v>
      </c>
      <c r="Y4654" s="1011" t="s">
        <v>2528</v>
      </c>
      <c r="AA4654" s="1011" t="s">
        <v>2529</v>
      </c>
      <c r="AB4654" s="1011" t="s">
        <v>140</v>
      </c>
    </row>
    <row r="4655" spans="1:28" x14ac:dyDescent="0.25">
      <c r="A4655" s="1011">
        <v>24015307</v>
      </c>
      <c r="B4655" s="1011" t="s">
        <v>2511</v>
      </c>
      <c r="C4655" s="1011" t="s">
        <v>1326</v>
      </c>
      <c r="D4655" s="1011" t="s">
        <v>1</v>
      </c>
      <c r="E4655" s="1011" t="s">
        <v>135</v>
      </c>
      <c r="F4655" s="1011" t="s">
        <v>34</v>
      </c>
      <c r="G4655" s="1011" t="s">
        <v>34</v>
      </c>
      <c r="H4655" s="1011" t="s">
        <v>86</v>
      </c>
      <c r="I4655" s="1011" t="s">
        <v>1816</v>
      </c>
      <c r="J4655" s="1011" t="s">
        <v>1817</v>
      </c>
      <c r="K4655" s="1011" t="s">
        <v>1329</v>
      </c>
      <c r="L4655" s="1011" t="s">
        <v>47</v>
      </c>
      <c r="M4655" s="1011" t="s">
        <v>198</v>
      </c>
      <c r="N4655" s="1011">
        <v>3</v>
      </c>
      <c r="O4655" s="1011">
        <v>0</v>
      </c>
      <c r="P4655" s="1011">
        <v>36</v>
      </c>
      <c r="Q4655" s="1011">
        <v>80.58</v>
      </c>
      <c r="R4655" s="1011">
        <v>17.16</v>
      </c>
      <c r="S4655" s="1011">
        <v>7.92</v>
      </c>
      <c r="T4655" s="1011">
        <v>0</v>
      </c>
      <c r="U4655" s="1011">
        <v>0</v>
      </c>
      <c r="V4655" s="1011">
        <v>17.16</v>
      </c>
      <c r="W4655" s="1011" t="s">
        <v>1818</v>
      </c>
      <c r="X4655" s="1011" t="s">
        <v>1331</v>
      </c>
      <c r="Y4655" s="1011" t="s">
        <v>2512</v>
      </c>
      <c r="AA4655" s="1011" t="s">
        <v>2513</v>
      </c>
      <c r="AB4655" s="1011" t="s">
        <v>140</v>
      </c>
    </row>
    <row r="4656" spans="1:28" x14ac:dyDescent="0.25">
      <c r="A4656" s="1011">
        <v>83753855</v>
      </c>
      <c r="B4656" s="1011" t="s">
        <v>2151</v>
      </c>
      <c r="C4656" s="1011" t="s">
        <v>1326</v>
      </c>
      <c r="D4656" s="1011" t="s">
        <v>1</v>
      </c>
      <c r="E4656" s="1011" t="s">
        <v>135</v>
      </c>
      <c r="F4656" s="1011" t="s">
        <v>20</v>
      </c>
      <c r="G4656" s="1011" t="s">
        <v>20</v>
      </c>
      <c r="H4656" s="1011" t="s">
        <v>529</v>
      </c>
      <c r="I4656" s="1011" t="s">
        <v>1503</v>
      </c>
      <c r="J4656" s="1011" t="s">
        <v>1504</v>
      </c>
      <c r="K4656" s="1011" t="s">
        <v>1329</v>
      </c>
      <c r="L4656" s="1011" t="s">
        <v>47</v>
      </c>
      <c r="M4656" s="1011" t="s">
        <v>198</v>
      </c>
      <c r="N4656" s="1011">
        <v>1</v>
      </c>
      <c r="O4656" s="1011">
        <v>1</v>
      </c>
      <c r="P4656" s="1011">
        <v>29.58</v>
      </c>
      <c r="Q4656" s="1011">
        <v>179.85</v>
      </c>
      <c r="R4656" s="1011">
        <v>5.9419649100000003</v>
      </c>
      <c r="S4656" s="1011">
        <v>4.4370000000000003</v>
      </c>
      <c r="T4656" s="1011">
        <v>2.1964910000000001E-2</v>
      </c>
      <c r="U4656" s="1011">
        <v>0</v>
      </c>
      <c r="V4656" s="1011">
        <v>5.92</v>
      </c>
      <c r="W4656" s="1011" t="s">
        <v>1505</v>
      </c>
      <c r="X4656" s="1011" t="s">
        <v>1331</v>
      </c>
      <c r="Y4656" s="1011" t="s">
        <v>2152</v>
      </c>
      <c r="AA4656" s="1011" t="s">
        <v>2153</v>
      </c>
      <c r="AB4656" s="1011" t="s">
        <v>140</v>
      </c>
    </row>
    <row r="4657" spans="1:28" x14ac:dyDescent="0.25">
      <c r="A4657" s="1011">
        <v>73758021</v>
      </c>
      <c r="B4657" s="1011" t="s">
        <v>1334</v>
      </c>
      <c r="C4657" s="1011" t="s">
        <v>1326</v>
      </c>
      <c r="D4657" s="1011" t="s">
        <v>1</v>
      </c>
      <c r="E4657" s="1011" t="s">
        <v>135</v>
      </c>
      <c r="F4657" s="1011" t="s">
        <v>11</v>
      </c>
      <c r="G4657" s="1011" t="s">
        <v>11</v>
      </c>
      <c r="H4657" s="1011" t="s">
        <v>97</v>
      </c>
      <c r="I4657" s="1011" t="s">
        <v>1335</v>
      </c>
      <c r="J4657" s="1011" t="s">
        <v>1336</v>
      </c>
      <c r="K4657" s="1011" t="s">
        <v>1329</v>
      </c>
      <c r="L4657" s="1011" t="s">
        <v>47</v>
      </c>
      <c r="M4657" s="1011" t="s">
        <v>198</v>
      </c>
      <c r="N4657" s="1011">
        <v>305.66669999999999</v>
      </c>
      <c r="O4657" s="1011">
        <v>222.66669999999999</v>
      </c>
      <c r="P4657" s="1011">
        <v>7679.06</v>
      </c>
      <c r="Q4657" s="1011">
        <v>8269.2999999999993</v>
      </c>
      <c r="R4657" s="1011">
        <v>1533.5111130800001</v>
      </c>
      <c r="S4657" s="1011">
        <v>1537.38046343</v>
      </c>
      <c r="T4657" s="1011">
        <v>1.11308E-3</v>
      </c>
      <c r="U4657" s="1011">
        <v>0</v>
      </c>
      <c r="V4657" s="1011">
        <v>1533.51</v>
      </c>
      <c r="W4657" s="1011" t="s">
        <v>1337</v>
      </c>
      <c r="X4657" s="1011" t="s">
        <v>1331</v>
      </c>
      <c r="Y4657" s="1011" t="s">
        <v>1338</v>
      </c>
      <c r="AA4657" s="1011" t="s">
        <v>1339</v>
      </c>
      <c r="AB4657" s="1011" t="s">
        <v>140</v>
      </c>
    </row>
    <row r="4658" spans="1:28" x14ac:dyDescent="0.25">
      <c r="A4658" s="1011">
        <v>3754595</v>
      </c>
      <c r="B4658" s="1011" t="s">
        <v>2199</v>
      </c>
      <c r="C4658" s="1011" t="s">
        <v>1326</v>
      </c>
      <c r="D4658" s="1011" t="s">
        <v>1</v>
      </c>
      <c r="E4658" s="1011" t="s">
        <v>135</v>
      </c>
      <c r="F4658" s="1011" t="s">
        <v>11</v>
      </c>
      <c r="G4658" s="1011" t="s">
        <v>11</v>
      </c>
      <c r="H4658" s="1011" t="s">
        <v>94</v>
      </c>
      <c r="I4658" s="1011" t="s">
        <v>2200</v>
      </c>
      <c r="J4658" s="1011" t="s">
        <v>1544</v>
      </c>
      <c r="K4658" s="1011" t="s">
        <v>1329</v>
      </c>
      <c r="L4658" s="1011" t="s">
        <v>47</v>
      </c>
      <c r="M4658" s="1011" t="s">
        <v>198</v>
      </c>
      <c r="N4658" s="1011">
        <v>158</v>
      </c>
      <c r="O4658" s="1011">
        <v>53</v>
      </c>
      <c r="P4658" s="1011">
        <v>4673</v>
      </c>
      <c r="Q4658" s="1011">
        <v>3805.18</v>
      </c>
      <c r="R4658" s="1011">
        <v>484.51</v>
      </c>
      <c r="S4658" s="1011">
        <v>488.25626979999998</v>
      </c>
      <c r="T4658" s="1011">
        <v>0</v>
      </c>
      <c r="U4658" s="1011">
        <v>0</v>
      </c>
      <c r="V4658" s="1011">
        <v>484.51</v>
      </c>
      <c r="W4658" s="1011" t="s">
        <v>1545</v>
      </c>
      <c r="X4658" s="1011" t="s">
        <v>1331</v>
      </c>
      <c r="Y4658" s="1011" t="s">
        <v>2201</v>
      </c>
      <c r="AA4658" s="1011" t="s">
        <v>2202</v>
      </c>
      <c r="AB4658" s="1011" t="s">
        <v>140</v>
      </c>
    </row>
    <row r="4659" spans="1:28" x14ac:dyDescent="0.25">
      <c r="A4659" s="1011">
        <v>84105592</v>
      </c>
      <c r="B4659" s="1011" t="s">
        <v>2478</v>
      </c>
      <c r="C4659" s="1011" t="s">
        <v>1326</v>
      </c>
      <c r="D4659" s="1011" t="s">
        <v>1</v>
      </c>
      <c r="E4659" s="1011" t="s">
        <v>135</v>
      </c>
      <c r="F4659" s="1011" t="s">
        <v>11</v>
      </c>
      <c r="G4659" s="1011" t="s">
        <v>11</v>
      </c>
      <c r="H4659" s="1011" t="s">
        <v>93</v>
      </c>
      <c r="I4659" s="1011" t="s">
        <v>2479</v>
      </c>
      <c r="J4659" s="1011" t="s">
        <v>1360</v>
      </c>
      <c r="K4659" s="1011" t="s">
        <v>1329</v>
      </c>
      <c r="L4659" s="1011" t="s">
        <v>47</v>
      </c>
      <c r="M4659" s="1011" t="s">
        <v>198</v>
      </c>
      <c r="N4659" s="1011">
        <v>468</v>
      </c>
      <c r="O4659" s="1011">
        <v>10</v>
      </c>
      <c r="P4659" s="1011">
        <v>8856.24</v>
      </c>
      <c r="Q4659" s="1011">
        <v>17401.78</v>
      </c>
      <c r="R4659" s="1011">
        <v>1412.59</v>
      </c>
      <c r="S4659" s="1011">
        <v>1174.9971455899999</v>
      </c>
      <c r="T4659" s="1011">
        <v>54.5</v>
      </c>
      <c r="U4659" s="1011">
        <v>0</v>
      </c>
      <c r="V4659" s="1011">
        <v>1413.09</v>
      </c>
      <c r="W4659" s="1011" t="s">
        <v>1361</v>
      </c>
      <c r="X4659" s="1011" t="s">
        <v>1331</v>
      </c>
      <c r="Y4659" s="1011" t="s">
        <v>2480</v>
      </c>
      <c r="AA4659" s="1011" t="s">
        <v>2481</v>
      </c>
      <c r="AB4659" s="1011" t="s">
        <v>140</v>
      </c>
    </row>
    <row r="4660" spans="1:28" x14ac:dyDescent="0.25">
      <c r="A4660" s="1011">
        <v>24079261</v>
      </c>
      <c r="B4660" s="1011" t="s">
        <v>2010</v>
      </c>
      <c r="C4660" s="1011" t="s">
        <v>1326</v>
      </c>
      <c r="D4660" s="1011" t="s">
        <v>1</v>
      </c>
      <c r="E4660" s="1011" t="s">
        <v>135</v>
      </c>
      <c r="F4660" s="1011" t="s">
        <v>14</v>
      </c>
      <c r="G4660" s="1011" t="s">
        <v>14</v>
      </c>
      <c r="H4660" s="1011" t="s">
        <v>93</v>
      </c>
      <c r="I4660" s="1011" t="s">
        <v>2011</v>
      </c>
      <c r="J4660" s="1011" t="s">
        <v>1439</v>
      </c>
      <c r="K4660" s="1011" t="s">
        <v>1329</v>
      </c>
      <c r="L4660" s="1011" t="s">
        <v>47</v>
      </c>
      <c r="M4660" s="1011" t="s">
        <v>198</v>
      </c>
      <c r="N4660" s="1011">
        <v>767</v>
      </c>
      <c r="O4660" s="1011">
        <v>496</v>
      </c>
      <c r="P4660" s="1011">
        <v>10690.06</v>
      </c>
      <c r="Q4660" s="1011">
        <v>27693.67</v>
      </c>
      <c r="R4660" s="1011">
        <v>5730.04</v>
      </c>
      <c r="S4660" s="1011">
        <v>4856.4321284899997</v>
      </c>
      <c r="T4660" s="1011">
        <v>0</v>
      </c>
      <c r="U4660" s="1011">
        <v>0</v>
      </c>
      <c r="V4660" s="1011">
        <v>5730.04</v>
      </c>
      <c r="W4660" s="1011" t="s">
        <v>1440</v>
      </c>
      <c r="X4660" s="1011" t="s">
        <v>1331</v>
      </c>
      <c r="Y4660" s="1011" t="s">
        <v>2012</v>
      </c>
      <c r="AA4660" s="1011" t="s">
        <v>2013</v>
      </c>
      <c r="AB4660" s="1011" t="s">
        <v>140</v>
      </c>
    </row>
    <row r="4661" spans="1:28" x14ac:dyDescent="0.25">
      <c r="A4661" s="1011">
        <v>44223121</v>
      </c>
      <c r="B4661" s="1011" t="s">
        <v>2233</v>
      </c>
      <c r="C4661" s="1011" t="s">
        <v>1326</v>
      </c>
      <c r="D4661" s="1011" t="s">
        <v>1</v>
      </c>
      <c r="E4661" s="1011" t="s">
        <v>135</v>
      </c>
      <c r="F4661" s="1011" t="s">
        <v>6</v>
      </c>
      <c r="G4661" s="1011" t="s">
        <v>6</v>
      </c>
      <c r="H4661" s="1011" t="s">
        <v>90</v>
      </c>
      <c r="I4661" s="1011" t="s">
        <v>2234</v>
      </c>
      <c r="J4661" s="1011" t="s">
        <v>1383</v>
      </c>
      <c r="K4661" s="1011" t="s">
        <v>1329</v>
      </c>
      <c r="L4661" s="1011" t="s">
        <v>47</v>
      </c>
      <c r="M4661" s="1011" t="s">
        <v>198</v>
      </c>
      <c r="N4661" s="1011">
        <v>113</v>
      </c>
      <c r="O4661" s="1011">
        <v>90</v>
      </c>
      <c r="P4661" s="1011">
        <v>4638.99</v>
      </c>
      <c r="Q4661" s="1011">
        <v>4700.26</v>
      </c>
      <c r="R4661" s="1011">
        <v>460.9</v>
      </c>
      <c r="S4661" s="1011">
        <v>330.53624318999999</v>
      </c>
      <c r="T4661" s="1011">
        <v>0</v>
      </c>
      <c r="U4661" s="1011">
        <v>0</v>
      </c>
      <c r="V4661" s="1011">
        <v>460.9</v>
      </c>
      <c r="W4661" s="1011" t="s">
        <v>1384</v>
      </c>
      <c r="X4661" s="1011" t="s">
        <v>1331</v>
      </c>
      <c r="Y4661" s="1011" t="s">
        <v>2235</v>
      </c>
      <c r="AA4661" s="1011" t="s">
        <v>2236</v>
      </c>
      <c r="AB4661" s="1011" t="s">
        <v>140</v>
      </c>
    </row>
    <row r="4662" spans="1:28" x14ac:dyDescent="0.25">
      <c r="A4662" s="1011">
        <v>84156447</v>
      </c>
      <c r="B4662" s="1011" t="s">
        <v>2286</v>
      </c>
      <c r="C4662" s="1011" t="s">
        <v>1326</v>
      </c>
      <c r="D4662" s="1011" t="s">
        <v>1</v>
      </c>
      <c r="E4662" s="1011" t="s">
        <v>135</v>
      </c>
      <c r="F4662" s="1011" t="s">
        <v>20</v>
      </c>
      <c r="G4662" s="1011" t="s">
        <v>20</v>
      </c>
      <c r="H4662" s="1011" t="s">
        <v>100</v>
      </c>
      <c r="I4662" s="1011" t="s">
        <v>2287</v>
      </c>
      <c r="J4662" s="1011" t="s">
        <v>1499</v>
      </c>
      <c r="K4662" s="1011" t="s">
        <v>1329</v>
      </c>
      <c r="L4662" s="1011" t="s">
        <v>47</v>
      </c>
      <c r="M4662" s="1011" t="s">
        <v>198</v>
      </c>
      <c r="N4662" s="1011">
        <v>581.25</v>
      </c>
      <c r="O4662" s="1011">
        <v>157.5</v>
      </c>
      <c r="P4662" s="1011">
        <v>14160.5</v>
      </c>
      <c r="Q4662" s="1011">
        <v>35660.68</v>
      </c>
      <c r="R4662" s="1011">
        <v>2437.7199999999998</v>
      </c>
      <c r="S4662" s="1011">
        <v>2081.3862076199998</v>
      </c>
      <c r="T4662" s="1011">
        <v>528</v>
      </c>
      <c r="U4662" s="1011">
        <v>36014.68</v>
      </c>
      <c r="V4662" s="1011">
        <v>3786.39</v>
      </c>
      <c r="W4662" s="1011" t="s">
        <v>1361</v>
      </c>
      <c r="X4662" s="1011" t="s">
        <v>1331</v>
      </c>
      <c r="Y4662" s="1011" t="s">
        <v>2288</v>
      </c>
      <c r="AA4662" s="1011" t="s">
        <v>2289</v>
      </c>
      <c r="AB4662" s="1011" t="s">
        <v>140</v>
      </c>
    </row>
    <row r="4663" spans="1:28" x14ac:dyDescent="0.25">
      <c r="A4663" s="1011">
        <v>94182433</v>
      </c>
      <c r="B4663" s="1011" t="s">
        <v>1753</v>
      </c>
      <c r="C4663" s="1011" t="s">
        <v>1326</v>
      </c>
      <c r="D4663" s="1011" t="s">
        <v>1</v>
      </c>
      <c r="E4663" s="1011" t="s">
        <v>135</v>
      </c>
      <c r="F4663" s="1011" t="s">
        <v>0</v>
      </c>
      <c r="G4663" s="1011" t="s">
        <v>0</v>
      </c>
      <c r="H4663" s="1011" t="s">
        <v>99</v>
      </c>
      <c r="I4663" s="1011" t="s">
        <v>1754</v>
      </c>
      <c r="J4663" s="1011" t="s">
        <v>1755</v>
      </c>
      <c r="K4663" s="1011" t="s">
        <v>1329</v>
      </c>
      <c r="L4663" s="1011" t="s">
        <v>47</v>
      </c>
      <c r="M4663" s="1011" t="s">
        <v>198</v>
      </c>
      <c r="N4663" s="1011">
        <v>529</v>
      </c>
      <c r="O4663" s="1011">
        <v>6</v>
      </c>
      <c r="P4663" s="1011">
        <v>8905</v>
      </c>
      <c r="Q4663" s="1011">
        <v>14291.62</v>
      </c>
      <c r="R4663" s="1011">
        <v>1121.33</v>
      </c>
      <c r="S4663" s="1011">
        <v>282.24599754000002</v>
      </c>
      <c r="T4663" s="1011">
        <v>0</v>
      </c>
      <c r="U4663" s="1011">
        <v>0</v>
      </c>
      <c r="V4663" s="1011">
        <v>1121.33</v>
      </c>
      <c r="W4663" s="1011" t="s">
        <v>1361</v>
      </c>
      <c r="X4663" s="1011" t="s">
        <v>1331</v>
      </c>
      <c r="Y4663" s="1011" t="s">
        <v>1756</v>
      </c>
      <c r="AA4663" s="1011" t="s">
        <v>1757</v>
      </c>
      <c r="AB4663" s="1011" t="s">
        <v>140</v>
      </c>
    </row>
    <row r="4664" spans="1:28" x14ac:dyDescent="0.25">
      <c r="A4664" s="1011">
        <v>74237348</v>
      </c>
      <c r="B4664" s="1011" t="s">
        <v>1765</v>
      </c>
      <c r="C4664" s="1011" t="s">
        <v>1326</v>
      </c>
      <c r="D4664" s="1011" t="s">
        <v>1</v>
      </c>
      <c r="E4664" s="1011" t="s">
        <v>135</v>
      </c>
      <c r="F4664" s="1011" t="s">
        <v>69</v>
      </c>
      <c r="G4664" s="1011" t="s">
        <v>69</v>
      </c>
      <c r="H4664" s="1011" t="s">
        <v>88</v>
      </c>
      <c r="I4664" s="1011" t="s">
        <v>1766</v>
      </c>
      <c r="J4664" s="1011" t="s">
        <v>1767</v>
      </c>
      <c r="K4664" s="1011" t="s">
        <v>1329</v>
      </c>
      <c r="L4664" s="1011" t="s">
        <v>47</v>
      </c>
      <c r="M4664" s="1011" t="s">
        <v>198</v>
      </c>
      <c r="N4664" s="1011">
        <v>152</v>
      </c>
      <c r="O4664" s="1011">
        <v>141</v>
      </c>
      <c r="P4664" s="1011">
        <v>2265</v>
      </c>
      <c r="Q4664" s="1011">
        <v>11828.69</v>
      </c>
      <c r="R4664" s="1011">
        <v>-214.1</v>
      </c>
      <c r="S4664" s="1011">
        <v>711.53450124999995</v>
      </c>
      <c r="T4664" s="1011">
        <v>0</v>
      </c>
      <c r="U4664" s="1011">
        <v>0</v>
      </c>
      <c r="V4664" s="1011">
        <v>-214.1</v>
      </c>
      <c r="W4664" s="1011" t="s">
        <v>1768</v>
      </c>
      <c r="X4664" s="1011" t="s">
        <v>1331</v>
      </c>
      <c r="Y4664" s="1011" t="s">
        <v>1769</v>
      </c>
      <c r="AA4664" s="1011" t="s">
        <v>1770</v>
      </c>
      <c r="AB4664" s="1011" t="s">
        <v>140</v>
      </c>
    </row>
    <row r="4665" spans="1:28" x14ac:dyDescent="0.25">
      <c r="A4665" s="1011">
        <v>3757705</v>
      </c>
      <c r="B4665" s="1011" t="s">
        <v>2541</v>
      </c>
      <c r="C4665" s="1011" t="s">
        <v>1326</v>
      </c>
      <c r="D4665" s="1011" t="s">
        <v>1</v>
      </c>
      <c r="E4665" s="1011" t="s">
        <v>135</v>
      </c>
      <c r="F4665" s="1011" t="s">
        <v>6</v>
      </c>
      <c r="G4665" s="1011" t="s">
        <v>6</v>
      </c>
      <c r="H4665" s="1011" t="s">
        <v>97</v>
      </c>
      <c r="I4665" s="1011" t="s">
        <v>2049</v>
      </c>
      <c r="J4665" s="1011" t="s">
        <v>1510</v>
      </c>
      <c r="K4665" s="1011" t="s">
        <v>1329</v>
      </c>
      <c r="L4665" s="1011" t="s">
        <v>47</v>
      </c>
      <c r="M4665" s="1011" t="s">
        <v>198</v>
      </c>
      <c r="N4665" s="1011">
        <v>1748.0835</v>
      </c>
      <c r="O4665" s="1011">
        <v>958.41660000000002</v>
      </c>
      <c r="P4665" s="1011">
        <v>38652.959999999999</v>
      </c>
      <c r="Q4665" s="1011">
        <v>45324.04</v>
      </c>
      <c r="R4665" s="1011">
        <v>9365.2219720699995</v>
      </c>
      <c r="S4665" s="1011">
        <v>7158.9561921000004</v>
      </c>
      <c r="T4665" s="1011">
        <v>-0.14802793</v>
      </c>
      <c r="U4665" s="1011">
        <v>0</v>
      </c>
      <c r="V4665" s="1011">
        <v>9365.3700000000008</v>
      </c>
      <c r="W4665" s="1011" t="s">
        <v>1511</v>
      </c>
      <c r="X4665" s="1011" t="s">
        <v>1331</v>
      </c>
      <c r="Y4665" s="1011" t="s">
        <v>1512</v>
      </c>
      <c r="AA4665" s="1011" t="s">
        <v>2542</v>
      </c>
      <c r="AB4665" s="1011" t="s">
        <v>140</v>
      </c>
    </row>
    <row r="4666" spans="1:28" x14ac:dyDescent="0.25">
      <c r="A4666" s="1011">
        <v>4053286</v>
      </c>
      <c r="B4666" s="1011" t="s">
        <v>2226</v>
      </c>
      <c r="C4666" s="1011" t="s">
        <v>1326</v>
      </c>
      <c r="D4666" s="1011" t="s">
        <v>1</v>
      </c>
      <c r="E4666" s="1011" t="s">
        <v>135</v>
      </c>
      <c r="F4666" s="1011" t="s">
        <v>34</v>
      </c>
      <c r="G4666" s="1011" t="s">
        <v>34</v>
      </c>
      <c r="H4666" s="1011" t="s">
        <v>92</v>
      </c>
      <c r="I4666" s="1011" t="s">
        <v>2227</v>
      </c>
      <c r="J4666" s="1011" t="s">
        <v>1550</v>
      </c>
      <c r="K4666" s="1011" t="s">
        <v>1329</v>
      </c>
      <c r="L4666" s="1011" t="s">
        <v>47</v>
      </c>
      <c r="M4666" s="1011" t="s">
        <v>198</v>
      </c>
      <c r="N4666" s="1011">
        <v>568</v>
      </c>
      <c r="O4666" s="1011">
        <v>568</v>
      </c>
      <c r="P4666" s="1011">
        <v>19544</v>
      </c>
      <c r="Q4666" s="1011">
        <v>14009.27</v>
      </c>
      <c r="R4666" s="1011">
        <v>1490.36</v>
      </c>
      <c r="S4666" s="1011">
        <v>2130.8119207899999</v>
      </c>
      <c r="T4666" s="1011">
        <v>0</v>
      </c>
      <c r="U4666" s="1011">
        <v>35.799999999999997</v>
      </c>
      <c r="V4666" s="1011">
        <v>1526.16</v>
      </c>
      <c r="W4666" s="1011" t="s">
        <v>1361</v>
      </c>
      <c r="X4666" s="1011" t="s">
        <v>1331</v>
      </c>
      <c r="Y4666" s="1011" t="s">
        <v>2228</v>
      </c>
      <c r="AA4666" s="1011" t="s">
        <v>2229</v>
      </c>
      <c r="AB4666" s="1011" t="s">
        <v>140</v>
      </c>
    </row>
    <row r="4667" spans="1:28" x14ac:dyDescent="0.25">
      <c r="A4667" s="1011">
        <v>34165688</v>
      </c>
      <c r="B4667" s="1011" t="s">
        <v>2335</v>
      </c>
      <c r="C4667" s="1011" t="s">
        <v>1326</v>
      </c>
      <c r="D4667" s="1011" t="s">
        <v>1</v>
      </c>
      <c r="E4667" s="1011" t="s">
        <v>135</v>
      </c>
      <c r="F4667" s="1011" t="s">
        <v>6</v>
      </c>
      <c r="G4667" s="1011" t="s">
        <v>6</v>
      </c>
      <c r="H4667" s="1011" t="s">
        <v>97</v>
      </c>
      <c r="I4667" s="1011" t="s">
        <v>2336</v>
      </c>
      <c r="J4667" s="1011" t="s">
        <v>1354</v>
      </c>
      <c r="K4667" s="1011" t="s">
        <v>1329</v>
      </c>
      <c r="L4667" s="1011" t="s">
        <v>47</v>
      </c>
      <c r="M4667" s="1011" t="s">
        <v>198</v>
      </c>
      <c r="N4667" s="1011">
        <v>344</v>
      </c>
      <c r="O4667" s="1011">
        <v>79</v>
      </c>
      <c r="P4667" s="1011">
        <v>5002.59</v>
      </c>
      <c r="Q4667" s="1011">
        <v>8011.19</v>
      </c>
      <c r="R4667" s="1011">
        <v>1748.0770906800001</v>
      </c>
      <c r="S4667" s="1011">
        <v>1017.53723079</v>
      </c>
      <c r="T4667" s="1011">
        <v>-0.98290931999999998</v>
      </c>
      <c r="U4667" s="1011">
        <v>0</v>
      </c>
      <c r="V4667" s="1011">
        <v>1749.06</v>
      </c>
      <c r="W4667" s="1011" t="s">
        <v>1355</v>
      </c>
      <c r="X4667" s="1011" t="s">
        <v>1331</v>
      </c>
      <c r="Y4667" s="1011" t="s">
        <v>2337</v>
      </c>
      <c r="AA4667" s="1011" t="s">
        <v>2338</v>
      </c>
      <c r="AB4667" s="1011" t="s">
        <v>140</v>
      </c>
    </row>
    <row r="4668" spans="1:28" x14ac:dyDescent="0.25">
      <c r="A4668" s="1011">
        <v>73756652</v>
      </c>
      <c r="B4668" s="1011" t="s">
        <v>2237</v>
      </c>
      <c r="C4668" s="1011" t="s">
        <v>1326</v>
      </c>
      <c r="D4668" s="1011" t="s">
        <v>1</v>
      </c>
      <c r="E4668" s="1011" t="s">
        <v>135</v>
      </c>
      <c r="F4668" s="1011" t="s">
        <v>6</v>
      </c>
      <c r="G4668" s="1011" t="s">
        <v>6</v>
      </c>
      <c r="H4668" s="1011" t="s">
        <v>90</v>
      </c>
      <c r="I4668" s="1011" t="s">
        <v>2238</v>
      </c>
      <c r="J4668" s="1011" t="s">
        <v>1755</v>
      </c>
      <c r="K4668" s="1011" t="s">
        <v>1329</v>
      </c>
      <c r="L4668" s="1011" t="s">
        <v>47</v>
      </c>
      <c r="M4668" s="1011" t="s">
        <v>198</v>
      </c>
      <c r="N4668" s="1011">
        <v>97</v>
      </c>
      <c r="O4668" s="1011">
        <v>53</v>
      </c>
      <c r="P4668" s="1011">
        <v>2492.37</v>
      </c>
      <c r="Q4668" s="1011">
        <v>6302.39</v>
      </c>
      <c r="R4668" s="1011">
        <v>1009.69</v>
      </c>
      <c r="S4668" s="1011">
        <v>434.07918604000002</v>
      </c>
      <c r="T4668" s="1011">
        <v>0</v>
      </c>
      <c r="U4668" s="1011">
        <v>0</v>
      </c>
      <c r="V4668" s="1011">
        <v>1009.69</v>
      </c>
      <c r="W4668" s="1011" t="s">
        <v>1361</v>
      </c>
      <c r="X4668" s="1011" t="s">
        <v>1331</v>
      </c>
      <c r="Y4668" s="1011" t="s">
        <v>2239</v>
      </c>
      <c r="AA4668" s="1011" t="s">
        <v>2240</v>
      </c>
      <c r="AB4668" s="1011" t="s">
        <v>140</v>
      </c>
    </row>
    <row r="4669" spans="1:28" x14ac:dyDescent="0.25">
      <c r="A4669" s="1011">
        <v>53757597</v>
      </c>
      <c r="B4669" s="1011" t="s">
        <v>2392</v>
      </c>
      <c r="C4669" s="1011" t="s">
        <v>1326</v>
      </c>
      <c r="D4669" s="1011" t="s">
        <v>1</v>
      </c>
      <c r="E4669" s="1011" t="s">
        <v>135</v>
      </c>
      <c r="F4669" s="1011" t="s">
        <v>6</v>
      </c>
      <c r="G4669" s="1011" t="s">
        <v>6</v>
      </c>
      <c r="H4669" s="1011" t="s">
        <v>99</v>
      </c>
      <c r="I4669" s="1011" t="s">
        <v>2393</v>
      </c>
      <c r="J4669" s="1011" t="s">
        <v>1565</v>
      </c>
      <c r="K4669" s="1011" t="s">
        <v>1329</v>
      </c>
      <c r="L4669" s="1011" t="s">
        <v>47</v>
      </c>
      <c r="M4669" s="1011" t="s">
        <v>198</v>
      </c>
      <c r="N4669" s="1011">
        <v>544.5</v>
      </c>
      <c r="O4669" s="1011">
        <v>542.5</v>
      </c>
      <c r="P4669" s="1011">
        <v>14667.5</v>
      </c>
      <c r="Q4669" s="1011">
        <v>13640.63</v>
      </c>
      <c r="R4669" s="1011">
        <v>-3307.61</v>
      </c>
      <c r="S4669" s="1011">
        <v>4376.8357497099996</v>
      </c>
      <c r="T4669" s="1011">
        <v>1470.69</v>
      </c>
      <c r="U4669" s="1011">
        <v>3954.88</v>
      </c>
      <c r="V4669" s="1011">
        <v>651.34</v>
      </c>
      <c r="W4669" s="1011" t="s">
        <v>65</v>
      </c>
      <c r="X4669" s="1011" t="s">
        <v>1331</v>
      </c>
      <c r="Y4669" s="1011" t="s">
        <v>2394</v>
      </c>
      <c r="AA4669" s="1011" t="s">
        <v>2395</v>
      </c>
      <c r="AB4669" s="1011" t="s">
        <v>140</v>
      </c>
    </row>
    <row r="4670" spans="1:28" x14ac:dyDescent="0.25">
      <c r="A4670" s="1011">
        <v>84156447</v>
      </c>
      <c r="B4670" s="1011" t="s">
        <v>2286</v>
      </c>
      <c r="C4670" s="1011" t="s">
        <v>1326</v>
      </c>
      <c r="D4670" s="1011" t="s">
        <v>1</v>
      </c>
      <c r="E4670" s="1011" t="s">
        <v>135</v>
      </c>
      <c r="F4670" s="1011" t="s">
        <v>20</v>
      </c>
      <c r="G4670" s="1011" t="s">
        <v>20</v>
      </c>
      <c r="H4670" s="1011" t="s">
        <v>104</v>
      </c>
      <c r="I4670" s="1011" t="s">
        <v>2287</v>
      </c>
      <c r="J4670" s="1011" t="s">
        <v>1499</v>
      </c>
      <c r="K4670" s="1011" t="s">
        <v>1329</v>
      </c>
      <c r="L4670" s="1011" t="s">
        <v>47</v>
      </c>
      <c r="M4670" s="1011" t="s">
        <v>198</v>
      </c>
      <c r="N4670" s="1011">
        <v>148</v>
      </c>
      <c r="O4670" s="1011">
        <v>148</v>
      </c>
      <c r="P4670" s="1011">
        <v>4948.1000000000004</v>
      </c>
      <c r="Q4670" s="1011">
        <v>6902.64</v>
      </c>
      <c r="R4670" s="1011">
        <v>887.85</v>
      </c>
      <c r="S4670" s="1011">
        <v>726.31195776000004</v>
      </c>
      <c r="T4670" s="1011">
        <v>0</v>
      </c>
      <c r="U4670" s="1011">
        <v>0</v>
      </c>
      <c r="V4670" s="1011">
        <v>887.85</v>
      </c>
      <c r="W4670" s="1011" t="s">
        <v>1361</v>
      </c>
      <c r="X4670" s="1011" t="s">
        <v>1331</v>
      </c>
      <c r="Y4670" s="1011" t="s">
        <v>2288</v>
      </c>
      <c r="AA4670" s="1011" t="s">
        <v>2289</v>
      </c>
      <c r="AB4670" s="1011" t="s">
        <v>140</v>
      </c>
    </row>
    <row r="4671" spans="1:28" x14ac:dyDescent="0.25">
      <c r="A4671" s="1011">
        <v>43754282</v>
      </c>
      <c r="B4671" s="1011" t="s">
        <v>2125</v>
      </c>
      <c r="C4671" s="1011" t="s">
        <v>1326</v>
      </c>
      <c r="D4671" s="1011" t="s">
        <v>1</v>
      </c>
      <c r="E4671" s="1011" t="s">
        <v>135</v>
      </c>
      <c r="F4671" s="1011" t="s">
        <v>34</v>
      </c>
      <c r="G4671" s="1011" t="s">
        <v>34</v>
      </c>
      <c r="H4671" s="1011" t="s">
        <v>98</v>
      </c>
      <c r="I4671" s="1011" t="s">
        <v>1327</v>
      </c>
      <c r="J4671" s="1011" t="s">
        <v>1328</v>
      </c>
      <c r="K4671" s="1011" t="s">
        <v>1329</v>
      </c>
      <c r="L4671" s="1011" t="s">
        <v>47</v>
      </c>
      <c r="M4671" s="1011" t="s">
        <v>198</v>
      </c>
      <c r="N4671" s="1011">
        <v>327</v>
      </c>
      <c r="O4671" s="1011">
        <v>311</v>
      </c>
      <c r="P4671" s="1011">
        <v>9384.2999999999993</v>
      </c>
      <c r="Q4671" s="1011">
        <v>11641.59</v>
      </c>
      <c r="R4671" s="1011">
        <v>3091.67</v>
      </c>
      <c r="S4671" s="1011">
        <v>1819.6971190500001</v>
      </c>
      <c r="T4671" s="1011">
        <v>0</v>
      </c>
      <c r="U4671" s="1011">
        <v>0</v>
      </c>
      <c r="V4671" s="1011">
        <v>3091.67</v>
      </c>
      <c r="W4671" s="1011" t="s">
        <v>1330</v>
      </c>
      <c r="X4671" s="1011" t="s">
        <v>1331</v>
      </c>
      <c r="Y4671" s="1011" t="s">
        <v>2126</v>
      </c>
      <c r="AA4671" s="1011" t="s">
        <v>2127</v>
      </c>
      <c r="AB4671" s="1011" t="s">
        <v>140</v>
      </c>
    </row>
    <row r="4672" spans="1:28" x14ac:dyDescent="0.25">
      <c r="A4672" s="1011">
        <v>24053233</v>
      </c>
      <c r="B4672" s="1011" t="s">
        <v>1841</v>
      </c>
      <c r="C4672" s="1011" t="s">
        <v>1326</v>
      </c>
      <c r="D4672" s="1011" t="s">
        <v>1</v>
      </c>
      <c r="E4672" s="1011" t="s">
        <v>135</v>
      </c>
      <c r="F4672" s="1011" t="s">
        <v>0</v>
      </c>
      <c r="G4672" s="1011" t="s">
        <v>0</v>
      </c>
      <c r="H4672" s="1011" t="s">
        <v>94</v>
      </c>
      <c r="I4672" s="1011" t="s">
        <v>1842</v>
      </c>
      <c r="J4672" s="1011" t="s">
        <v>1510</v>
      </c>
      <c r="K4672" s="1011" t="s">
        <v>1329</v>
      </c>
      <c r="L4672" s="1011" t="s">
        <v>47</v>
      </c>
      <c r="M4672" s="1011" t="s">
        <v>198</v>
      </c>
      <c r="N4672" s="1011">
        <v>446.25</v>
      </c>
      <c r="O4672" s="1011">
        <v>344.25</v>
      </c>
      <c r="P4672" s="1011">
        <v>9433.4</v>
      </c>
      <c r="Q4672" s="1011">
        <v>11366.31</v>
      </c>
      <c r="R4672" s="1011">
        <v>3283.21</v>
      </c>
      <c r="S4672" s="1011">
        <v>1309.4763511399999</v>
      </c>
      <c r="T4672" s="1011">
        <v>0</v>
      </c>
      <c r="U4672" s="1011">
        <v>0</v>
      </c>
      <c r="V4672" s="1011">
        <v>3283.21</v>
      </c>
      <c r="W4672" s="1011" t="s">
        <v>1511</v>
      </c>
      <c r="X4672" s="1011" t="s">
        <v>1331</v>
      </c>
      <c r="Y4672" s="1011" t="s">
        <v>1843</v>
      </c>
      <c r="AA4672" s="1011" t="s">
        <v>1844</v>
      </c>
      <c r="AB4672" s="1011" t="s">
        <v>140</v>
      </c>
    </row>
    <row r="4673" spans="1:28" x14ac:dyDescent="0.25">
      <c r="A4673" s="1011">
        <v>4004669</v>
      </c>
      <c r="B4673" s="1011" t="s">
        <v>2018</v>
      </c>
      <c r="C4673" s="1011" t="s">
        <v>1326</v>
      </c>
      <c r="D4673" s="1011" t="s">
        <v>1</v>
      </c>
      <c r="E4673" s="1011" t="s">
        <v>135</v>
      </c>
      <c r="F4673" s="1011" t="s">
        <v>34</v>
      </c>
      <c r="G4673" s="1011" t="s">
        <v>34</v>
      </c>
      <c r="H4673" s="1011" t="s">
        <v>530</v>
      </c>
      <c r="I4673" s="1011" t="s">
        <v>1688</v>
      </c>
      <c r="J4673" s="1011" t="s">
        <v>1416</v>
      </c>
      <c r="K4673" s="1011" t="s">
        <v>1329</v>
      </c>
      <c r="L4673" s="1011" t="s">
        <v>47</v>
      </c>
      <c r="M4673" s="1011" t="s">
        <v>198</v>
      </c>
      <c r="N4673" s="1011">
        <v>169</v>
      </c>
      <c r="O4673" s="1011">
        <v>169</v>
      </c>
      <c r="P4673" s="1011">
        <v>1762</v>
      </c>
      <c r="Q4673" s="1011">
        <v>6499.88</v>
      </c>
      <c r="R4673" s="1011">
        <v>955.19</v>
      </c>
      <c r="S4673" s="1011">
        <v>549.57037949000005</v>
      </c>
      <c r="T4673" s="1011">
        <v>0</v>
      </c>
      <c r="U4673" s="1011">
        <v>0</v>
      </c>
      <c r="V4673" s="1011">
        <v>955.19</v>
      </c>
      <c r="W4673" s="1011" t="s">
        <v>1397</v>
      </c>
      <c r="X4673" s="1011" t="s">
        <v>1331</v>
      </c>
      <c r="Y4673" s="1011" t="s">
        <v>2019</v>
      </c>
      <c r="AA4673" s="1011" t="s">
        <v>2020</v>
      </c>
      <c r="AB4673" s="1011" t="s">
        <v>140</v>
      </c>
    </row>
    <row r="4674" spans="1:28" x14ac:dyDescent="0.25">
      <c r="A4674" s="1011">
        <v>53767018</v>
      </c>
      <c r="B4674" s="1011" t="s">
        <v>1514</v>
      </c>
      <c r="C4674" s="1011" t="s">
        <v>1326</v>
      </c>
      <c r="D4674" s="1011" t="s">
        <v>1</v>
      </c>
      <c r="E4674" s="1011" t="s">
        <v>135</v>
      </c>
      <c r="F4674" s="1011" t="s">
        <v>6</v>
      </c>
      <c r="G4674" s="1011" t="s">
        <v>6</v>
      </c>
      <c r="H4674" s="1011" t="s">
        <v>90</v>
      </c>
      <c r="I4674" s="1011" t="s">
        <v>1515</v>
      </c>
      <c r="J4674" s="1011" t="s">
        <v>1516</v>
      </c>
      <c r="K4674" s="1011" t="s">
        <v>1329</v>
      </c>
      <c r="L4674" s="1011" t="s">
        <v>47</v>
      </c>
      <c r="M4674" s="1011" t="s">
        <v>198</v>
      </c>
      <c r="N4674" s="1011">
        <v>83</v>
      </c>
      <c r="O4674" s="1011">
        <v>70</v>
      </c>
      <c r="P4674" s="1011">
        <v>1052.0899999999999</v>
      </c>
      <c r="Q4674" s="1011">
        <v>3780.4</v>
      </c>
      <c r="R4674" s="1011">
        <v>867.03</v>
      </c>
      <c r="S4674" s="1011">
        <v>392.35720703999999</v>
      </c>
      <c r="T4674" s="1011">
        <v>0</v>
      </c>
      <c r="U4674" s="1011">
        <v>0</v>
      </c>
      <c r="V4674" s="1011">
        <v>867.03</v>
      </c>
      <c r="W4674" s="1011" t="s">
        <v>1517</v>
      </c>
      <c r="X4674" s="1011" t="s">
        <v>1331</v>
      </c>
      <c r="Y4674" s="1011" t="s">
        <v>1518</v>
      </c>
      <c r="AA4674" s="1011" t="s">
        <v>1519</v>
      </c>
      <c r="AB4674" s="1011" t="s">
        <v>140</v>
      </c>
    </row>
    <row r="4675" spans="1:28" x14ac:dyDescent="0.25">
      <c r="A4675" s="1011">
        <v>3978095</v>
      </c>
      <c r="B4675" s="1011" t="s">
        <v>1838</v>
      </c>
      <c r="C4675" s="1011" t="s">
        <v>1326</v>
      </c>
      <c r="D4675" s="1011" t="s">
        <v>1</v>
      </c>
      <c r="E4675" s="1011" t="s">
        <v>135</v>
      </c>
      <c r="F4675" s="1011" t="s">
        <v>34</v>
      </c>
      <c r="G4675" s="1011" t="s">
        <v>34</v>
      </c>
      <c r="H4675" s="1011" t="s">
        <v>91</v>
      </c>
      <c r="I4675" s="1011" t="s">
        <v>1620</v>
      </c>
      <c r="J4675" s="1011" t="s">
        <v>1621</v>
      </c>
      <c r="K4675" s="1011" t="s">
        <v>1329</v>
      </c>
      <c r="L4675" s="1011" t="s">
        <v>47</v>
      </c>
      <c r="M4675" s="1011" t="s">
        <v>198</v>
      </c>
      <c r="N4675" s="1011">
        <v>423</v>
      </c>
      <c r="O4675" s="1011">
        <v>333</v>
      </c>
      <c r="P4675" s="1011">
        <v>13291.64</v>
      </c>
      <c r="Q4675" s="1011">
        <v>33017.22</v>
      </c>
      <c r="R4675" s="1011">
        <v>3986.71075836</v>
      </c>
      <c r="S4675" s="1011">
        <v>3473.6058371899999</v>
      </c>
      <c r="T4675" s="1011">
        <v>12.96075836</v>
      </c>
      <c r="U4675" s="1011">
        <v>0</v>
      </c>
      <c r="V4675" s="1011">
        <v>3973.75</v>
      </c>
      <c r="W4675" s="1011" t="s">
        <v>1622</v>
      </c>
      <c r="X4675" s="1011" t="s">
        <v>1331</v>
      </c>
      <c r="Y4675" s="1011" t="s">
        <v>1839</v>
      </c>
      <c r="AA4675" s="1011" t="s">
        <v>1840</v>
      </c>
      <c r="AB4675" s="1011" t="s">
        <v>140</v>
      </c>
    </row>
    <row r="4676" spans="1:28" x14ac:dyDescent="0.25">
      <c r="A4676" s="1011">
        <v>33757618</v>
      </c>
      <c r="B4676" s="1011" t="s">
        <v>1502</v>
      </c>
      <c r="C4676" s="1011" t="s">
        <v>1326</v>
      </c>
      <c r="D4676" s="1011" t="s">
        <v>1</v>
      </c>
      <c r="E4676" s="1011" t="s">
        <v>135</v>
      </c>
      <c r="F4676" s="1011" t="s">
        <v>14</v>
      </c>
      <c r="G4676" s="1011" t="s">
        <v>14</v>
      </c>
      <c r="H4676" s="1011" t="s">
        <v>101</v>
      </c>
      <c r="I4676" s="1011" t="s">
        <v>1503</v>
      </c>
      <c r="J4676" s="1011" t="s">
        <v>1504</v>
      </c>
      <c r="K4676" s="1011" t="s">
        <v>1329</v>
      </c>
      <c r="L4676" s="1011" t="s">
        <v>47</v>
      </c>
      <c r="M4676" s="1011" t="s">
        <v>198</v>
      </c>
      <c r="N4676" s="1011">
        <v>224</v>
      </c>
      <c r="O4676" s="1011">
        <v>223</v>
      </c>
      <c r="P4676" s="1011">
        <v>8960.81</v>
      </c>
      <c r="Q4676" s="1011">
        <v>6383.57</v>
      </c>
      <c r="R4676" s="1011">
        <v>651.97</v>
      </c>
      <c r="S4676" s="1011">
        <v>1059.5446303399999</v>
      </c>
      <c r="T4676" s="1011">
        <v>0</v>
      </c>
      <c r="U4676" s="1011">
        <v>0</v>
      </c>
      <c r="V4676" s="1011">
        <v>651.97</v>
      </c>
      <c r="W4676" s="1011" t="s">
        <v>1505</v>
      </c>
      <c r="X4676" s="1011" t="s">
        <v>1331</v>
      </c>
      <c r="Y4676" s="1011" t="s">
        <v>1506</v>
      </c>
      <c r="AA4676" s="1011" t="s">
        <v>1507</v>
      </c>
      <c r="AB4676" s="1011" t="s">
        <v>140</v>
      </c>
    </row>
    <row r="4677" spans="1:28" x14ac:dyDescent="0.25">
      <c r="A4677" s="1011">
        <v>53757399</v>
      </c>
      <c r="B4677" s="1011" t="s">
        <v>2021</v>
      </c>
      <c r="C4677" s="1011" t="s">
        <v>1326</v>
      </c>
      <c r="D4677" s="1011" t="s">
        <v>1</v>
      </c>
      <c r="E4677" s="1011" t="s">
        <v>135</v>
      </c>
      <c r="F4677" s="1011" t="s">
        <v>20</v>
      </c>
      <c r="G4677" s="1011" t="s">
        <v>20</v>
      </c>
      <c r="H4677" s="1011" t="s">
        <v>101</v>
      </c>
      <c r="I4677" s="1011" t="s">
        <v>1688</v>
      </c>
      <c r="J4677" s="1011" t="s">
        <v>1416</v>
      </c>
      <c r="K4677" s="1011" t="s">
        <v>1329</v>
      </c>
      <c r="L4677" s="1011" t="s">
        <v>47</v>
      </c>
      <c r="M4677" s="1011" t="s">
        <v>198</v>
      </c>
      <c r="N4677" s="1011">
        <v>960</v>
      </c>
      <c r="O4677" s="1011">
        <v>946</v>
      </c>
      <c r="P4677" s="1011">
        <v>36994.75</v>
      </c>
      <c r="Q4677" s="1011">
        <v>16475.23</v>
      </c>
      <c r="R4677" s="1011">
        <v>-2042.97</v>
      </c>
      <c r="S4677" s="1011">
        <v>3712.5651855800002</v>
      </c>
      <c r="T4677" s="1011">
        <v>0</v>
      </c>
      <c r="U4677" s="1011">
        <v>0</v>
      </c>
      <c r="V4677" s="1011">
        <v>-2042.97</v>
      </c>
      <c r="W4677" s="1011" t="s">
        <v>1397</v>
      </c>
      <c r="X4677" s="1011" t="s">
        <v>1331</v>
      </c>
      <c r="Y4677" s="1011" t="s">
        <v>2022</v>
      </c>
      <c r="AA4677" s="1011" t="s">
        <v>2023</v>
      </c>
      <c r="AB4677" s="1011" t="s">
        <v>140</v>
      </c>
    </row>
    <row r="4678" spans="1:28" x14ac:dyDescent="0.25">
      <c r="A4678" s="1011">
        <v>83764498</v>
      </c>
      <c r="B4678" s="1011" t="s">
        <v>1572</v>
      </c>
      <c r="C4678" s="1011" t="s">
        <v>1326</v>
      </c>
      <c r="D4678" s="1011" t="s">
        <v>1</v>
      </c>
      <c r="E4678" s="1011" t="s">
        <v>135</v>
      </c>
      <c r="F4678" s="1011" t="s">
        <v>34</v>
      </c>
      <c r="G4678" s="1011" t="s">
        <v>34</v>
      </c>
      <c r="H4678" s="1011" t="s">
        <v>94</v>
      </c>
      <c r="I4678" s="1011" t="s">
        <v>1573</v>
      </c>
      <c r="J4678" s="1011" t="s">
        <v>1574</v>
      </c>
      <c r="K4678" s="1011" t="s">
        <v>1329</v>
      </c>
      <c r="L4678" s="1011" t="s">
        <v>47</v>
      </c>
      <c r="M4678" s="1011" t="s">
        <v>198</v>
      </c>
      <c r="N4678" s="1011">
        <v>311</v>
      </c>
      <c r="O4678" s="1011">
        <v>291</v>
      </c>
      <c r="P4678" s="1011">
        <v>3541.5</v>
      </c>
      <c r="Q4678" s="1011">
        <v>7871.03</v>
      </c>
      <c r="R4678" s="1011">
        <v>1484.77</v>
      </c>
      <c r="S4678" s="1011">
        <v>937.60829043000001</v>
      </c>
      <c r="T4678" s="1011">
        <v>0</v>
      </c>
      <c r="U4678" s="1011">
        <v>0</v>
      </c>
      <c r="V4678" s="1011">
        <v>1484.77</v>
      </c>
      <c r="W4678" s="1011" t="s">
        <v>1575</v>
      </c>
      <c r="X4678" s="1011" t="s">
        <v>1331</v>
      </c>
      <c r="Y4678" s="1011" t="s">
        <v>1576</v>
      </c>
      <c r="AA4678" s="1011" t="s">
        <v>1577</v>
      </c>
      <c r="AB4678" s="1011" t="s">
        <v>140</v>
      </c>
    </row>
    <row r="4679" spans="1:28" x14ac:dyDescent="0.25">
      <c r="A4679" s="1011">
        <v>74253238</v>
      </c>
      <c r="B4679" s="1011" t="s">
        <v>2373</v>
      </c>
      <c r="C4679" s="1011" t="s">
        <v>1326</v>
      </c>
      <c r="D4679" s="1011" t="s">
        <v>1</v>
      </c>
      <c r="E4679" s="1011" t="s">
        <v>135</v>
      </c>
      <c r="F4679" s="1011" t="s">
        <v>69</v>
      </c>
      <c r="G4679" s="1011" t="s">
        <v>69</v>
      </c>
      <c r="H4679" s="1011" t="s">
        <v>89</v>
      </c>
      <c r="I4679" s="1011" t="s">
        <v>2374</v>
      </c>
      <c r="J4679" s="1011" t="s">
        <v>1328</v>
      </c>
      <c r="K4679" s="1011" t="s">
        <v>1329</v>
      </c>
      <c r="L4679" s="1011" t="s">
        <v>47</v>
      </c>
      <c r="M4679" s="1011" t="s">
        <v>198</v>
      </c>
      <c r="N4679" s="1011">
        <v>228</v>
      </c>
      <c r="O4679" s="1011">
        <v>173</v>
      </c>
      <c r="P4679" s="1011">
        <v>2608</v>
      </c>
      <c r="Q4679" s="1011">
        <v>6736.68</v>
      </c>
      <c r="R4679" s="1011">
        <v>1033.9450459499999</v>
      </c>
      <c r="S4679" s="1011">
        <v>1724.1763745400001</v>
      </c>
      <c r="T4679" s="1011">
        <v>5.0459499999999996E-3</v>
      </c>
      <c r="U4679" s="1011">
        <v>0</v>
      </c>
      <c r="V4679" s="1011">
        <v>1033.94</v>
      </c>
      <c r="W4679" s="1011" t="s">
        <v>1330</v>
      </c>
      <c r="X4679" s="1011" t="s">
        <v>1331</v>
      </c>
      <c r="Y4679" s="1011" t="s">
        <v>2375</v>
      </c>
      <c r="AA4679" s="1011" t="s">
        <v>2376</v>
      </c>
      <c r="AB4679" s="1011" t="s">
        <v>140</v>
      </c>
    </row>
    <row r="4680" spans="1:28" x14ac:dyDescent="0.25">
      <c r="A4680" s="1011">
        <v>43893585</v>
      </c>
      <c r="B4680" s="1011" t="s">
        <v>2122</v>
      </c>
      <c r="C4680" s="1011" t="s">
        <v>1326</v>
      </c>
      <c r="D4680" s="1011" t="s">
        <v>1</v>
      </c>
      <c r="E4680" s="1011" t="s">
        <v>135</v>
      </c>
      <c r="F4680" s="1011" t="s">
        <v>20</v>
      </c>
      <c r="G4680" s="1011" t="s">
        <v>20</v>
      </c>
      <c r="H4680" s="1011" t="s">
        <v>95</v>
      </c>
      <c r="I4680" s="1011" t="s">
        <v>1462</v>
      </c>
      <c r="J4680" s="1011" t="s">
        <v>1463</v>
      </c>
      <c r="K4680" s="1011" t="s">
        <v>1329</v>
      </c>
      <c r="L4680" s="1011" t="s">
        <v>47</v>
      </c>
      <c r="M4680" s="1011" t="s">
        <v>198</v>
      </c>
      <c r="N4680" s="1011">
        <v>336</v>
      </c>
      <c r="O4680" s="1011">
        <v>243</v>
      </c>
      <c r="P4680" s="1011">
        <v>3329.8</v>
      </c>
      <c r="Q4680" s="1011">
        <v>14250.49</v>
      </c>
      <c r="R4680" s="1011">
        <v>126.43869092</v>
      </c>
      <c r="S4680" s="1011">
        <v>6225.0127358099999</v>
      </c>
      <c r="T4680" s="1011">
        <v>-0.10130908</v>
      </c>
      <c r="U4680" s="1011">
        <v>0</v>
      </c>
      <c r="V4680" s="1011">
        <v>126.54</v>
      </c>
      <c r="W4680" s="1011" t="s">
        <v>1464</v>
      </c>
      <c r="X4680" s="1011" t="s">
        <v>1331</v>
      </c>
      <c r="Y4680" s="1011" t="s">
        <v>2123</v>
      </c>
      <c r="AA4680" s="1011" t="s">
        <v>2124</v>
      </c>
      <c r="AB4680" s="1011" t="s">
        <v>140</v>
      </c>
    </row>
    <row r="4681" spans="1:28" x14ac:dyDescent="0.25">
      <c r="A4681" s="1011">
        <v>3757507</v>
      </c>
      <c r="B4681" s="1011" t="s">
        <v>1902</v>
      </c>
      <c r="C4681" s="1011" t="s">
        <v>1326</v>
      </c>
      <c r="D4681" s="1011" t="s">
        <v>1</v>
      </c>
      <c r="E4681" s="1011" t="s">
        <v>135</v>
      </c>
      <c r="F4681" s="1011" t="s">
        <v>14</v>
      </c>
      <c r="G4681" s="1011" t="s">
        <v>14</v>
      </c>
      <c r="H4681" s="1011" t="s">
        <v>97</v>
      </c>
      <c r="I4681" s="1011" t="s">
        <v>1903</v>
      </c>
      <c r="J4681" s="1011" t="s">
        <v>1904</v>
      </c>
      <c r="K4681" s="1011" t="s">
        <v>1329</v>
      </c>
      <c r="L4681" s="1011" t="s">
        <v>47</v>
      </c>
      <c r="M4681" s="1011" t="s">
        <v>198</v>
      </c>
      <c r="N4681" s="1011">
        <v>477.5</v>
      </c>
      <c r="O4681" s="1011">
        <v>389.5</v>
      </c>
      <c r="P4681" s="1011">
        <v>16720.45</v>
      </c>
      <c r="Q4681" s="1011">
        <v>15942.28</v>
      </c>
      <c r="R4681" s="1011">
        <v>3073.4685453400002</v>
      </c>
      <c r="S4681" s="1011">
        <v>2616.7388825100002</v>
      </c>
      <c r="T4681" s="1011">
        <v>-0.49145465999999999</v>
      </c>
      <c r="U4681" s="1011">
        <v>0</v>
      </c>
      <c r="V4681" s="1011">
        <v>3073.96</v>
      </c>
      <c r="W4681" s="1011" t="s">
        <v>1905</v>
      </c>
      <c r="X4681" s="1011" t="s">
        <v>1331</v>
      </c>
      <c r="Y4681" s="1011" t="s">
        <v>1906</v>
      </c>
      <c r="AA4681" s="1011" t="s">
        <v>1907</v>
      </c>
      <c r="AB4681" s="1011" t="s">
        <v>140</v>
      </c>
    </row>
    <row r="4682" spans="1:28" x14ac:dyDescent="0.25">
      <c r="A4682" s="1011">
        <v>93754380</v>
      </c>
      <c r="B4682" s="1011" t="s">
        <v>2433</v>
      </c>
      <c r="C4682" s="1011" t="s">
        <v>1326</v>
      </c>
      <c r="D4682" s="1011" t="s">
        <v>113</v>
      </c>
      <c r="E4682" s="1011" t="s">
        <v>135</v>
      </c>
      <c r="F4682" s="1011" t="s">
        <v>267</v>
      </c>
      <c r="G4682" s="1011" t="s">
        <v>1687</v>
      </c>
      <c r="H4682" s="1011" t="s">
        <v>100</v>
      </c>
      <c r="I4682" s="1011" t="s">
        <v>2434</v>
      </c>
      <c r="J4682" s="1011" t="s">
        <v>1559</v>
      </c>
      <c r="K4682" s="1011" t="s">
        <v>1329</v>
      </c>
      <c r="L4682" s="1011" t="s">
        <v>47</v>
      </c>
      <c r="M4682" s="1011" t="s">
        <v>198</v>
      </c>
      <c r="N4682" s="1011">
        <v>17</v>
      </c>
      <c r="O4682" s="1011">
        <v>17</v>
      </c>
      <c r="P4682" s="1011">
        <v>340</v>
      </c>
      <c r="Q4682" s="1011">
        <v>836.45</v>
      </c>
      <c r="R4682" s="1011">
        <v>191.6</v>
      </c>
      <c r="S4682" s="1011">
        <v>97.210431400000004</v>
      </c>
      <c r="T4682" s="1011">
        <v>0</v>
      </c>
      <c r="U4682" s="1011">
        <v>0</v>
      </c>
      <c r="V4682" s="1011">
        <v>191.6</v>
      </c>
      <c r="W4682" s="1011" t="s">
        <v>1560</v>
      </c>
      <c r="X4682" s="1011" t="s">
        <v>1331</v>
      </c>
      <c r="Y4682" s="1011" t="s">
        <v>2435</v>
      </c>
      <c r="AA4682" s="1011" t="s">
        <v>2436</v>
      </c>
      <c r="AB4682" s="1011" t="s">
        <v>140</v>
      </c>
    </row>
    <row r="4683" spans="1:28" x14ac:dyDescent="0.25">
      <c r="A4683" s="1011">
        <v>24091738</v>
      </c>
      <c r="B4683" s="1011" t="s">
        <v>1804</v>
      </c>
      <c r="C4683" s="1011" t="s">
        <v>1326</v>
      </c>
      <c r="D4683" s="1011" t="s">
        <v>1</v>
      </c>
      <c r="E4683" s="1011" t="s">
        <v>135</v>
      </c>
      <c r="F4683" s="1011" t="s">
        <v>20</v>
      </c>
      <c r="G4683" s="1011" t="s">
        <v>20</v>
      </c>
      <c r="H4683" s="1011" t="s">
        <v>101</v>
      </c>
      <c r="I4683" s="1011" t="s">
        <v>1805</v>
      </c>
      <c r="J4683" s="1011" t="s">
        <v>1806</v>
      </c>
      <c r="K4683" s="1011" t="s">
        <v>1329</v>
      </c>
      <c r="L4683" s="1011" t="s">
        <v>47</v>
      </c>
      <c r="M4683" s="1011" t="s">
        <v>198</v>
      </c>
      <c r="N4683" s="1011">
        <v>173</v>
      </c>
      <c r="O4683" s="1011">
        <v>173</v>
      </c>
      <c r="P4683" s="1011">
        <v>6573.5</v>
      </c>
      <c r="Q4683" s="1011">
        <v>2812.56</v>
      </c>
      <c r="R4683" s="1011">
        <v>-426.99</v>
      </c>
      <c r="S4683" s="1011">
        <v>668.72132796999995</v>
      </c>
      <c r="T4683" s="1011">
        <v>0</v>
      </c>
      <c r="U4683" s="1011">
        <v>0</v>
      </c>
      <c r="V4683" s="1011">
        <v>-426.99</v>
      </c>
      <c r="W4683" s="1011" t="s">
        <v>10</v>
      </c>
      <c r="X4683" s="1011" t="s">
        <v>1331</v>
      </c>
      <c r="Y4683" s="1011" t="s">
        <v>1807</v>
      </c>
      <c r="AA4683" s="1011" t="s">
        <v>1808</v>
      </c>
      <c r="AB4683" s="1011" t="s">
        <v>140</v>
      </c>
    </row>
    <row r="4684" spans="1:28" x14ac:dyDescent="0.25">
      <c r="A4684" s="1011">
        <v>84169713</v>
      </c>
      <c r="B4684" s="1011" t="s">
        <v>1863</v>
      </c>
      <c r="C4684" s="1011" t="s">
        <v>1326</v>
      </c>
      <c r="D4684" s="1011" t="s">
        <v>1</v>
      </c>
      <c r="E4684" s="1011" t="s">
        <v>135</v>
      </c>
      <c r="F4684" s="1011" t="s">
        <v>6</v>
      </c>
      <c r="G4684" s="1011" t="s">
        <v>6</v>
      </c>
      <c r="H4684" s="1011" t="s">
        <v>90</v>
      </c>
      <c r="I4684" s="1011" t="s">
        <v>1595</v>
      </c>
      <c r="J4684" s="1011" t="s">
        <v>1596</v>
      </c>
      <c r="K4684" s="1011" t="s">
        <v>1329</v>
      </c>
      <c r="L4684" s="1011" t="s">
        <v>47</v>
      </c>
      <c r="M4684" s="1011" t="s">
        <v>198</v>
      </c>
      <c r="N4684" s="1011">
        <v>57</v>
      </c>
      <c r="O4684" s="1011">
        <v>37</v>
      </c>
      <c r="P4684" s="1011">
        <v>1617.48</v>
      </c>
      <c r="Q4684" s="1011">
        <v>2838.76</v>
      </c>
      <c r="R4684" s="1011">
        <v>390.09</v>
      </c>
      <c r="S4684" s="1011">
        <v>226.93298175999999</v>
      </c>
      <c r="T4684" s="1011">
        <v>0</v>
      </c>
      <c r="U4684" s="1011">
        <v>0</v>
      </c>
      <c r="V4684" s="1011">
        <v>390.09</v>
      </c>
      <c r="W4684" s="1011" t="s">
        <v>1597</v>
      </c>
      <c r="X4684" s="1011" t="s">
        <v>1331</v>
      </c>
      <c r="Y4684" s="1011" t="s">
        <v>1864</v>
      </c>
      <c r="AA4684" s="1011" t="s">
        <v>1865</v>
      </c>
      <c r="AB4684" s="1011" t="s">
        <v>140</v>
      </c>
    </row>
    <row r="4685" spans="1:28" x14ac:dyDescent="0.25">
      <c r="A4685" s="1011">
        <v>83852160</v>
      </c>
      <c r="B4685" s="1011" t="s">
        <v>2498</v>
      </c>
      <c r="C4685" s="1011" t="s">
        <v>1326</v>
      </c>
      <c r="D4685" s="1011" t="s">
        <v>1</v>
      </c>
      <c r="E4685" s="1011" t="s">
        <v>135</v>
      </c>
      <c r="F4685" s="1011" t="s">
        <v>0</v>
      </c>
      <c r="G4685" s="1011" t="s">
        <v>0</v>
      </c>
      <c r="H4685" s="1011" t="s">
        <v>86</v>
      </c>
      <c r="I4685" s="1011" t="s">
        <v>1376</v>
      </c>
      <c r="J4685" s="1011" t="s">
        <v>1377</v>
      </c>
      <c r="K4685" s="1011" t="s">
        <v>1329</v>
      </c>
      <c r="L4685" s="1011" t="s">
        <v>47</v>
      </c>
      <c r="M4685" s="1011" t="s">
        <v>198</v>
      </c>
      <c r="N4685" s="1011">
        <v>145</v>
      </c>
      <c r="O4685" s="1011">
        <v>6</v>
      </c>
      <c r="P4685" s="1011">
        <v>3390</v>
      </c>
      <c r="Q4685" s="1011">
        <v>5040.4799999999996</v>
      </c>
      <c r="R4685" s="1011">
        <v>598.21</v>
      </c>
      <c r="S4685" s="1011">
        <v>835.04</v>
      </c>
      <c r="T4685" s="1011">
        <v>0</v>
      </c>
      <c r="U4685" s="1011">
        <v>0</v>
      </c>
      <c r="V4685" s="1011">
        <v>598.21</v>
      </c>
      <c r="W4685" s="1011" t="s">
        <v>1378</v>
      </c>
      <c r="X4685" s="1011" t="s">
        <v>1331</v>
      </c>
      <c r="Y4685" s="1011" t="s">
        <v>2499</v>
      </c>
      <c r="AA4685" s="1011" t="s">
        <v>2500</v>
      </c>
      <c r="AB4685" s="1011" t="s">
        <v>140</v>
      </c>
    </row>
    <row r="4686" spans="1:28" x14ac:dyDescent="0.25">
      <c r="A4686" s="1011">
        <v>44220424</v>
      </c>
      <c r="B4686" s="1011" t="s">
        <v>1443</v>
      </c>
      <c r="C4686" s="1011" t="s">
        <v>1326</v>
      </c>
      <c r="D4686" s="1011" t="s">
        <v>1</v>
      </c>
      <c r="E4686" s="1011" t="s">
        <v>135</v>
      </c>
      <c r="F4686" s="1011" t="s">
        <v>20</v>
      </c>
      <c r="G4686" s="1011" t="s">
        <v>20</v>
      </c>
      <c r="H4686" s="1011" t="s">
        <v>95</v>
      </c>
      <c r="I4686" s="1011" t="s">
        <v>1444</v>
      </c>
      <c r="J4686" s="1011" t="s">
        <v>1445</v>
      </c>
      <c r="K4686" s="1011" t="s">
        <v>1329</v>
      </c>
      <c r="L4686" s="1011" t="s">
        <v>47</v>
      </c>
      <c r="M4686" s="1011" t="s">
        <v>198</v>
      </c>
      <c r="N4686" s="1011">
        <v>20</v>
      </c>
      <c r="O4686" s="1011">
        <v>16</v>
      </c>
      <c r="P4686" s="1011">
        <v>196.17</v>
      </c>
      <c r="Q4686" s="1011">
        <v>569.03</v>
      </c>
      <c r="R4686" s="1011">
        <v>-246.45</v>
      </c>
      <c r="S4686" s="1011">
        <v>429.07780344000003</v>
      </c>
      <c r="T4686" s="1011">
        <v>0</v>
      </c>
      <c r="U4686" s="1011">
        <v>0</v>
      </c>
      <c r="V4686" s="1011">
        <v>-246.45</v>
      </c>
      <c r="W4686" s="1011" t="s">
        <v>1446</v>
      </c>
      <c r="X4686" s="1011" t="s">
        <v>1331</v>
      </c>
      <c r="Y4686" s="1011" t="s">
        <v>1447</v>
      </c>
      <c r="AA4686" s="1011" t="s">
        <v>1448</v>
      </c>
      <c r="AB4686" s="1011" t="s">
        <v>140</v>
      </c>
    </row>
    <row r="4687" spans="1:28" x14ac:dyDescent="0.25">
      <c r="A4687" s="1011">
        <v>94172707</v>
      </c>
      <c r="B4687" s="1011" t="s">
        <v>2314</v>
      </c>
      <c r="C4687" s="1011" t="s">
        <v>1326</v>
      </c>
      <c r="D4687" s="1011" t="s">
        <v>1</v>
      </c>
      <c r="E4687" s="1011" t="s">
        <v>135</v>
      </c>
      <c r="F4687" s="1011" t="s">
        <v>34</v>
      </c>
      <c r="G4687" s="1011" t="s">
        <v>34</v>
      </c>
      <c r="H4687" s="1011" t="s">
        <v>530</v>
      </c>
      <c r="I4687" s="1011" t="s">
        <v>1388</v>
      </c>
      <c r="J4687" s="1011" t="s">
        <v>1389</v>
      </c>
      <c r="K4687" s="1011" t="s">
        <v>1329</v>
      </c>
      <c r="L4687" s="1011" t="s">
        <v>47</v>
      </c>
      <c r="M4687" s="1011" t="s">
        <v>198</v>
      </c>
      <c r="N4687" s="1011">
        <v>255</v>
      </c>
      <c r="O4687" s="1011">
        <v>253</v>
      </c>
      <c r="P4687" s="1011">
        <v>6677.66</v>
      </c>
      <c r="Q4687" s="1011">
        <v>23860.41</v>
      </c>
      <c r="R4687" s="1011">
        <v>1509.05</v>
      </c>
      <c r="S4687" s="1011">
        <v>1944.2679641499999</v>
      </c>
      <c r="T4687" s="1011">
        <v>0</v>
      </c>
      <c r="U4687" s="1011">
        <v>0</v>
      </c>
      <c r="V4687" s="1011">
        <v>1509.05</v>
      </c>
      <c r="W4687" s="1011" t="s">
        <v>1390</v>
      </c>
      <c r="X4687" s="1011" t="s">
        <v>1331</v>
      </c>
      <c r="Y4687" s="1011" t="s">
        <v>2315</v>
      </c>
      <c r="AA4687" s="1011" t="s">
        <v>2316</v>
      </c>
      <c r="AB4687" s="1011" t="s">
        <v>140</v>
      </c>
    </row>
    <row r="4688" spans="1:28" x14ac:dyDescent="0.25">
      <c r="A4688" s="1011">
        <v>53754974</v>
      </c>
      <c r="B4688" s="1011" t="s">
        <v>1963</v>
      </c>
      <c r="C4688" s="1011" t="s">
        <v>1326</v>
      </c>
      <c r="D4688" s="1011" t="s">
        <v>1</v>
      </c>
      <c r="E4688" s="1011" t="s">
        <v>135</v>
      </c>
      <c r="F4688" s="1011" t="s">
        <v>6</v>
      </c>
      <c r="G4688" s="1011" t="s">
        <v>6</v>
      </c>
      <c r="H4688" s="1011" t="s">
        <v>90</v>
      </c>
      <c r="I4688" s="1011" t="s">
        <v>1964</v>
      </c>
      <c r="J4688" s="1011" t="s">
        <v>1965</v>
      </c>
      <c r="K4688" s="1011" t="s">
        <v>1329</v>
      </c>
      <c r="L4688" s="1011" t="s">
        <v>47</v>
      </c>
      <c r="M4688" s="1011" t="s">
        <v>198</v>
      </c>
      <c r="N4688" s="1011">
        <v>17</v>
      </c>
      <c r="O4688" s="1011">
        <v>16</v>
      </c>
      <c r="P4688" s="1011">
        <v>627</v>
      </c>
      <c r="Q4688" s="1011">
        <v>1488.53</v>
      </c>
      <c r="R4688" s="1011">
        <v>371.29</v>
      </c>
      <c r="S4688" s="1011">
        <v>89.477184530000002</v>
      </c>
      <c r="T4688" s="1011">
        <v>0</v>
      </c>
      <c r="U4688" s="1011">
        <v>0</v>
      </c>
      <c r="V4688" s="1011">
        <v>371.29</v>
      </c>
      <c r="W4688" s="1011" t="s">
        <v>1966</v>
      </c>
      <c r="X4688" s="1011" t="s">
        <v>1331</v>
      </c>
      <c r="Y4688" s="1011" t="s">
        <v>1967</v>
      </c>
      <c r="AA4688" s="1011" t="s">
        <v>1968</v>
      </c>
      <c r="AB4688" s="1011" t="s">
        <v>140</v>
      </c>
    </row>
    <row r="4689" spans="1:28" x14ac:dyDescent="0.25">
      <c r="A4689" s="1011">
        <v>53755336</v>
      </c>
      <c r="B4689" s="1011" t="s">
        <v>1485</v>
      </c>
      <c r="C4689" s="1011" t="s">
        <v>1326</v>
      </c>
      <c r="D4689" s="1011" t="s">
        <v>1</v>
      </c>
      <c r="E4689" s="1011" t="s">
        <v>135</v>
      </c>
      <c r="F4689" s="1011" t="s">
        <v>38</v>
      </c>
      <c r="G4689" s="1011" t="s">
        <v>38</v>
      </c>
      <c r="H4689" s="1011" t="s">
        <v>1394</v>
      </c>
      <c r="I4689" s="1011" t="s">
        <v>1382</v>
      </c>
      <c r="J4689" s="1011" t="s">
        <v>1383</v>
      </c>
      <c r="K4689" s="1011" t="s">
        <v>1329</v>
      </c>
      <c r="L4689" s="1011" t="s">
        <v>47</v>
      </c>
      <c r="M4689" s="1011" t="s">
        <v>198</v>
      </c>
      <c r="N4689" s="1011">
        <v>0</v>
      </c>
      <c r="O4689" s="1011">
        <v>0</v>
      </c>
      <c r="P4689" s="1011">
        <v>0</v>
      </c>
      <c r="Q4689" s="1011">
        <v>0</v>
      </c>
      <c r="R4689" s="1011">
        <v>0</v>
      </c>
      <c r="S4689" s="1011">
        <v>0</v>
      </c>
      <c r="T4689" s="1011">
        <v>0</v>
      </c>
      <c r="U4689" s="1011">
        <v>0</v>
      </c>
      <c r="V4689" s="1011">
        <v>0</v>
      </c>
      <c r="W4689" s="1011" t="s">
        <v>1384</v>
      </c>
      <c r="X4689" s="1011" t="s">
        <v>1331</v>
      </c>
      <c r="Y4689" s="1011" t="s">
        <v>1486</v>
      </c>
      <c r="AA4689" s="1011" t="s">
        <v>1487</v>
      </c>
      <c r="AB4689" s="1011" t="s">
        <v>140</v>
      </c>
    </row>
    <row r="4690" spans="1:28" x14ac:dyDescent="0.25">
      <c r="A4690" s="1011">
        <v>94235660</v>
      </c>
      <c r="B4690" s="1011" t="s">
        <v>2452</v>
      </c>
      <c r="C4690" s="1011" t="s">
        <v>1326</v>
      </c>
      <c r="D4690" s="1011" t="s">
        <v>1</v>
      </c>
      <c r="E4690" s="1011" t="s">
        <v>135</v>
      </c>
      <c r="F4690" s="1011" t="s">
        <v>62</v>
      </c>
      <c r="G4690" s="1011" t="s">
        <v>62</v>
      </c>
      <c r="H4690" s="1011" t="s">
        <v>102</v>
      </c>
      <c r="I4690" s="1011" t="s">
        <v>2453</v>
      </c>
      <c r="J4690" s="1011" t="s">
        <v>2454</v>
      </c>
      <c r="K4690" s="1011" t="s">
        <v>1329</v>
      </c>
      <c r="L4690" s="1011" t="s">
        <v>47</v>
      </c>
      <c r="M4690" s="1011" t="s">
        <v>198</v>
      </c>
      <c r="N4690" s="1011">
        <v>9</v>
      </c>
      <c r="O4690" s="1011">
        <v>5</v>
      </c>
      <c r="P4690" s="1011">
        <v>180.8</v>
      </c>
      <c r="Q4690" s="1011">
        <v>213.91</v>
      </c>
      <c r="R4690" s="1011">
        <v>58.88</v>
      </c>
      <c r="S4690" s="1011">
        <v>24.396922700000001</v>
      </c>
      <c r="T4690" s="1011">
        <v>0</v>
      </c>
      <c r="U4690" s="1011">
        <v>0</v>
      </c>
      <c r="V4690" s="1011">
        <v>58.88</v>
      </c>
      <c r="W4690" s="1011" t="s">
        <v>2455</v>
      </c>
      <c r="X4690" s="1011" t="s">
        <v>1331</v>
      </c>
      <c r="Y4690" s="1011" t="s">
        <v>2456</v>
      </c>
      <c r="AA4690" s="1011" t="s">
        <v>2457</v>
      </c>
      <c r="AB4690" s="1011" t="s">
        <v>140</v>
      </c>
    </row>
    <row r="4691" spans="1:28" x14ac:dyDescent="0.25">
      <c r="A4691" s="1011">
        <v>24088635</v>
      </c>
      <c r="B4691" s="1011" t="s">
        <v>2014</v>
      </c>
      <c r="C4691" s="1011" t="s">
        <v>1326</v>
      </c>
      <c r="D4691" s="1011" t="s">
        <v>1</v>
      </c>
      <c r="E4691" s="1011" t="s">
        <v>135</v>
      </c>
      <c r="F4691" s="1011" t="s">
        <v>14</v>
      </c>
      <c r="G4691" s="1011" t="s">
        <v>14</v>
      </c>
      <c r="H4691" s="1011" t="s">
        <v>96</v>
      </c>
      <c r="I4691" s="1011" t="s">
        <v>2015</v>
      </c>
      <c r="J4691" s="1011" t="s">
        <v>1463</v>
      </c>
      <c r="K4691" s="1011" t="s">
        <v>1329</v>
      </c>
      <c r="L4691" s="1011" t="s">
        <v>47</v>
      </c>
      <c r="M4691" s="1011" t="s">
        <v>198</v>
      </c>
      <c r="N4691" s="1011">
        <v>60</v>
      </c>
      <c r="O4691" s="1011">
        <v>55</v>
      </c>
      <c r="P4691" s="1011">
        <v>122.3</v>
      </c>
      <c r="Q4691" s="1011">
        <v>1030.3399999999999</v>
      </c>
      <c r="R4691" s="1011">
        <v>222.55</v>
      </c>
      <c r="S4691" s="1011">
        <v>73.847394859999994</v>
      </c>
      <c r="T4691" s="1011">
        <v>0</v>
      </c>
      <c r="U4691" s="1011">
        <v>0</v>
      </c>
      <c r="V4691" s="1011">
        <v>222.55</v>
      </c>
      <c r="W4691" s="1011" t="s">
        <v>1464</v>
      </c>
      <c r="X4691" s="1011" t="s">
        <v>1331</v>
      </c>
      <c r="Y4691" s="1011" t="s">
        <v>2016</v>
      </c>
      <c r="AA4691" s="1011" t="s">
        <v>2017</v>
      </c>
      <c r="AB4691" s="1011" t="s">
        <v>140</v>
      </c>
    </row>
    <row r="4692" spans="1:28" x14ac:dyDescent="0.25">
      <c r="A4692" s="1011">
        <v>4053286</v>
      </c>
      <c r="B4692" s="1011" t="s">
        <v>2226</v>
      </c>
      <c r="C4692" s="1011" t="s">
        <v>1326</v>
      </c>
      <c r="D4692" s="1011" t="s">
        <v>1</v>
      </c>
      <c r="E4692" s="1011" t="s">
        <v>135</v>
      </c>
      <c r="F4692" s="1011" t="s">
        <v>34</v>
      </c>
      <c r="G4692" s="1011" t="s">
        <v>34</v>
      </c>
      <c r="H4692" s="1011" t="s">
        <v>529</v>
      </c>
      <c r="I4692" s="1011" t="s">
        <v>2227</v>
      </c>
      <c r="J4692" s="1011" t="s">
        <v>1550</v>
      </c>
      <c r="K4692" s="1011" t="s">
        <v>1329</v>
      </c>
      <c r="L4692" s="1011" t="s">
        <v>47</v>
      </c>
      <c r="M4692" s="1011" t="s">
        <v>198</v>
      </c>
      <c r="N4692" s="1011">
        <v>42</v>
      </c>
      <c r="O4692" s="1011">
        <v>7</v>
      </c>
      <c r="P4692" s="1011">
        <v>3348.77</v>
      </c>
      <c r="Q4692" s="1011">
        <v>21837.27</v>
      </c>
      <c r="R4692" s="1011">
        <v>4589.3999999999996</v>
      </c>
      <c r="S4692" s="1011">
        <v>428.27654745000001</v>
      </c>
      <c r="T4692" s="1011">
        <v>0</v>
      </c>
      <c r="U4692" s="1011">
        <v>0</v>
      </c>
      <c r="V4692" s="1011">
        <v>4589.3999999999996</v>
      </c>
      <c r="W4692" s="1011" t="s">
        <v>1361</v>
      </c>
      <c r="X4692" s="1011" t="s">
        <v>1331</v>
      </c>
      <c r="Y4692" s="1011" t="s">
        <v>2228</v>
      </c>
      <c r="AA4692" s="1011" t="s">
        <v>2229</v>
      </c>
      <c r="AB4692" s="1011" t="s">
        <v>140</v>
      </c>
    </row>
    <row r="4693" spans="1:28" x14ac:dyDescent="0.25">
      <c r="A4693" s="1011">
        <v>63768766</v>
      </c>
      <c r="B4693" s="1011" t="s">
        <v>2215</v>
      </c>
      <c r="C4693" s="1011" t="s">
        <v>1326</v>
      </c>
      <c r="D4693" s="1011" t="s">
        <v>1</v>
      </c>
      <c r="E4693" s="1011" t="s">
        <v>135</v>
      </c>
      <c r="F4693" s="1011" t="s">
        <v>36</v>
      </c>
      <c r="G4693" s="1011" t="s">
        <v>36</v>
      </c>
      <c r="H4693" s="1011" t="s">
        <v>88</v>
      </c>
      <c r="I4693" s="1011" t="s">
        <v>1688</v>
      </c>
      <c r="J4693" s="1011" t="s">
        <v>1416</v>
      </c>
      <c r="K4693" s="1011" t="s">
        <v>1329</v>
      </c>
      <c r="L4693" s="1011" t="s">
        <v>47</v>
      </c>
      <c r="M4693" s="1011" t="s">
        <v>198</v>
      </c>
      <c r="N4693" s="1011">
        <v>51</v>
      </c>
      <c r="O4693" s="1011">
        <v>0</v>
      </c>
      <c r="P4693" s="1011">
        <v>510</v>
      </c>
      <c r="Q4693" s="1011">
        <v>11393.94</v>
      </c>
      <c r="R4693" s="1011">
        <v>1133.2</v>
      </c>
      <c r="S4693" s="1011">
        <v>6</v>
      </c>
      <c r="T4693" s="1011">
        <v>0</v>
      </c>
      <c r="U4693" s="1011">
        <v>0</v>
      </c>
      <c r="V4693" s="1011">
        <v>1133.2</v>
      </c>
      <c r="W4693" s="1011" t="s">
        <v>1397</v>
      </c>
      <c r="X4693" s="1011" t="s">
        <v>1331</v>
      </c>
      <c r="Y4693" s="1011" t="s">
        <v>2216</v>
      </c>
      <c r="AA4693" s="1011" t="s">
        <v>2217</v>
      </c>
      <c r="AB4693" s="1011" t="s">
        <v>140</v>
      </c>
    </row>
    <row r="4694" spans="1:28" x14ac:dyDescent="0.25">
      <c r="A4694" s="1011">
        <v>73755514</v>
      </c>
      <c r="B4694" s="1011" t="s">
        <v>1661</v>
      </c>
      <c r="C4694" s="1011" t="s">
        <v>1326</v>
      </c>
      <c r="D4694" s="1011" t="s">
        <v>1</v>
      </c>
      <c r="E4694" s="1011" t="s">
        <v>135</v>
      </c>
      <c r="F4694" s="1011" t="s">
        <v>38</v>
      </c>
      <c r="G4694" s="1011" t="s">
        <v>38</v>
      </c>
      <c r="H4694" s="1011" t="s">
        <v>102</v>
      </c>
      <c r="I4694" s="1011" t="s">
        <v>1662</v>
      </c>
      <c r="J4694" s="1011" t="s">
        <v>1663</v>
      </c>
      <c r="K4694" s="1011" t="s">
        <v>1329</v>
      </c>
      <c r="L4694" s="1011" t="s">
        <v>47</v>
      </c>
      <c r="M4694" s="1011" t="s">
        <v>198</v>
      </c>
      <c r="N4694" s="1011">
        <v>28</v>
      </c>
      <c r="O4694" s="1011">
        <v>21</v>
      </c>
      <c r="P4694" s="1011">
        <v>789.41</v>
      </c>
      <c r="Q4694" s="1011">
        <v>1096.6199999999999</v>
      </c>
      <c r="R4694" s="1011">
        <v>214.09782784999999</v>
      </c>
      <c r="S4694" s="1011">
        <v>206.14444177999999</v>
      </c>
      <c r="T4694" s="1011">
        <v>6.1178278500000003</v>
      </c>
      <c r="U4694" s="1011">
        <v>0</v>
      </c>
      <c r="V4694" s="1011">
        <v>207.98</v>
      </c>
      <c r="W4694" s="1011" t="s">
        <v>1664</v>
      </c>
      <c r="X4694" s="1011" t="s">
        <v>1331</v>
      </c>
      <c r="Y4694" s="1011" t="s">
        <v>1665</v>
      </c>
      <c r="AA4694" s="1011" t="s">
        <v>1666</v>
      </c>
      <c r="AB4694" s="1011" t="s">
        <v>140</v>
      </c>
    </row>
    <row r="4695" spans="1:28" x14ac:dyDescent="0.25">
      <c r="A4695" s="1011">
        <v>14091128</v>
      </c>
      <c r="B4695" s="1011" t="s">
        <v>2345</v>
      </c>
      <c r="C4695" s="1011" t="s">
        <v>1326</v>
      </c>
      <c r="D4695" s="1011" t="s">
        <v>1</v>
      </c>
      <c r="E4695" s="1011" t="s">
        <v>135</v>
      </c>
      <c r="F4695" s="1011" t="s">
        <v>14</v>
      </c>
      <c r="G4695" s="1011" t="s">
        <v>14</v>
      </c>
      <c r="H4695" s="1011" t="s">
        <v>88</v>
      </c>
      <c r="I4695" s="1011" t="s">
        <v>2261</v>
      </c>
      <c r="J4695" s="1011" t="s">
        <v>1445</v>
      </c>
      <c r="K4695" s="1011" t="s">
        <v>1329</v>
      </c>
      <c r="L4695" s="1011" t="s">
        <v>47</v>
      </c>
      <c r="M4695" s="1011" t="s">
        <v>198</v>
      </c>
      <c r="N4695" s="1011">
        <v>52</v>
      </c>
      <c r="O4695" s="1011">
        <v>35</v>
      </c>
      <c r="P4695" s="1011">
        <v>598</v>
      </c>
      <c r="Q4695" s="1011">
        <v>3923.29</v>
      </c>
      <c r="R4695" s="1011">
        <v>609.44000000000005</v>
      </c>
      <c r="S4695" s="1011">
        <v>298.22016287999998</v>
      </c>
      <c r="T4695" s="1011">
        <v>0</v>
      </c>
      <c r="U4695" s="1011">
        <v>0</v>
      </c>
      <c r="V4695" s="1011">
        <v>609.44000000000005</v>
      </c>
      <c r="W4695" s="1011" t="s">
        <v>1446</v>
      </c>
      <c r="X4695" s="1011" t="s">
        <v>1331</v>
      </c>
      <c r="Y4695" s="1011" t="s">
        <v>2346</v>
      </c>
      <c r="AA4695" s="1011" t="s">
        <v>2347</v>
      </c>
      <c r="AB4695" s="1011" t="s">
        <v>140</v>
      </c>
    </row>
    <row r="4696" spans="1:28" x14ac:dyDescent="0.25">
      <c r="A4696" s="1011">
        <v>43775741</v>
      </c>
      <c r="B4696" s="1011" t="s">
        <v>2351</v>
      </c>
      <c r="C4696" s="1011" t="s">
        <v>1326</v>
      </c>
      <c r="D4696" s="1011" t="s">
        <v>1</v>
      </c>
      <c r="E4696" s="1011" t="s">
        <v>135</v>
      </c>
      <c r="F4696" s="1011" t="s">
        <v>20</v>
      </c>
      <c r="G4696" s="1011" t="s">
        <v>20</v>
      </c>
      <c r="H4696" s="1011" t="s">
        <v>96</v>
      </c>
      <c r="I4696" s="1011" t="s">
        <v>2352</v>
      </c>
      <c r="J4696" s="1011" t="s">
        <v>2353</v>
      </c>
      <c r="K4696" s="1011" t="s">
        <v>1329</v>
      </c>
      <c r="L4696" s="1011" t="s">
        <v>47</v>
      </c>
      <c r="M4696" s="1011" t="s">
        <v>198</v>
      </c>
      <c r="N4696" s="1011">
        <v>44.166699999999999</v>
      </c>
      <c r="O4696" s="1011">
        <v>27.166699999999999</v>
      </c>
      <c r="P4696" s="1011">
        <v>262.87</v>
      </c>
      <c r="Q4696" s="1011">
        <v>1702.88</v>
      </c>
      <c r="R4696" s="1011">
        <v>253.41</v>
      </c>
      <c r="S4696" s="1011">
        <v>121.57738989000001</v>
      </c>
      <c r="T4696" s="1011">
        <v>0</v>
      </c>
      <c r="U4696" s="1011">
        <v>0</v>
      </c>
      <c r="V4696" s="1011">
        <v>253.41</v>
      </c>
      <c r="W4696" s="1011" t="s">
        <v>2354</v>
      </c>
      <c r="X4696" s="1011" t="s">
        <v>1331</v>
      </c>
      <c r="Y4696" s="1011" t="s">
        <v>2355</v>
      </c>
      <c r="AA4696" s="1011" t="s">
        <v>2356</v>
      </c>
      <c r="AB4696" s="1011" t="s">
        <v>140</v>
      </c>
    </row>
    <row r="4697" spans="1:28" x14ac:dyDescent="0.25">
      <c r="A4697" s="1011">
        <v>94067154</v>
      </c>
      <c r="B4697" s="1011" t="s">
        <v>1340</v>
      </c>
      <c r="C4697" s="1011" t="s">
        <v>1326</v>
      </c>
      <c r="D4697" s="1011" t="s">
        <v>1</v>
      </c>
      <c r="E4697" s="1011" t="s">
        <v>135</v>
      </c>
      <c r="F4697" s="1011" t="s">
        <v>0</v>
      </c>
      <c r="G4697" s="1011" t="s">
        <v>0</v>
      </c>
      <c r="H4697" s="1011" t="s">
        <v>1394</v>
      </c>
      <c r="I4697" s="1011" t="s">
        <v>1341</v>
      </c>
      <c r="J4697" s="1011" t="s">
        <v>1342</v>
      </c>
      <c r="K4697" s="1011" t="s">
        <v>1329</v>
      </c>
      <c r="L4697" s="1011" t="s">
        <v>47</v>
      </c>
      <c r="M4697" s="1011" t="s">
        <v>198</v>
      </c>
      <c r="N4697" s="1011">
        <v>0</v>
      </c>
      <c r="O4697" s="1011">
        <v>0</v>
      </c>
      <c r="P4697" s="1011">
        <v>0</v>
      </c>
      <c r="Q4697" s="1011">
        <v>0</v>
      </c>
      <c r="R4697" s="1011">
        <v>0</v>
      </c>
      <c r="S4697" s="1011">
        <v>0</v>
      </c>
      <c r="T4697" s="1011">
        <v>0</v>
      </c>
      <c r="U4697" s="1011">
        <v>0</v>
      </c>
      <c r="V4697" s="1011">
        <v>0</v>
      </c>
      <c r="W4697" s="1011" t="s">
        <v>1343</v>
      </c>
      <c r="X4697" s="1011" t="s">
        <v>1331</v>
      </c>
      <c r="Y4697" s="1011" t="s">
        <v>1344</v>
      </c>
      <c r="AA4697" s="1011" t="s">
        <v>1345</v>
      </c>
      <c r="AB4697" s="1011" t="s">
        <v>140</v>
      </c>
    </row>
    <row r="4698" spans="1:28" x14ac:dyDescent="0.25">
      <c r="A4698" s="1011">
        <v>73755613</v>
      </c>
      <c r="B4698" s="1011" t="s">
        <v>2128</v>
      </c>
      <c r="C4698" s="1011" t="s">
        <v>1326</v>
      </c>
      <c r="D4698" s="1011" t="s">
        <v>1</v>
      </c>
      <c r="E4698" s="1011" t="s">
        <v>135</v>
      </c>
      <c r="F4698" s="1011" t="s">
        <v>35</v>
      </c>
      <c r="G4698" s="1011" t="s">
        <v>35</v>
      </c>
      <c r="H4698" s="1011" t="s">
        <v>93</v>
      </c>
      <c r="I4698" s="1011" t="s">
        <v>2129</v>
      </c>
      <c r="J4698" s="1011" t="s">
        <v>1499</v>
      </c>
      <c r="K4698" s="1011" t="s">
        <v>1329</v>
      </c>
      <c r="L4698" s="1011" t="s">
        <v>47</v>
      </c>
      <c r="M4698" s="1011" t="s">
        <v>198</v>
      </c>
      <c r="N4698" s="1011">
        <v>3</v>
      </c>
      <c r="O4698" s="1011">
        <v>1</v>
      </c>
      <c r="P4698" s="1011">
        <v>42.5</v>
      </c>
      <c r="Q4698" s="1011">
        <v>41.47</v>
      </c>
      <c r="R4698" s="1011">
        <v>3.01</v>
      </c>
      <c r="S4698" s="1011">
        <v>3.7391559700000001</v>
      </c>
      <c r="T4698" s="1011">
        <v>0</v>
      </c>
      <c r="U4698" s="1011">
        <v>0</v>
      </c>
      <c r="V4698" s="1011">
        <v>3.01</v>
      </c>
      <c r="W4698" s="1011" t="s">
        <v>1361</v>
      </c>
      <c r="X4698" s="1011" t="s">
        <v>1331</v>
      </c>
      <c r="Y4698" s="1011" t="s">
        <v>2130</v>
      </c>
      <c r="AA4698" s="1011" t="s">
        <v>2131</v>
      </c>
      <c r="AB4698" s="1011" t="s">
        <v>140</v>
      </c>
    </row>
    <row r="4699" spans="1:28" x14ac:dyDescent="0.25">
      <c r="A4699" s="1011">
        <v>24114548</v>
      </c>
      <c r="B4699" s="1011" t="s">
        <v>2567</v>
      </c>
      <c r="C4699" s="1011" t="s">
        <v>1326</v>
      </c>
      <c r="D4699" s="1011" t="s">
        <v>1</v>
      </c>
      <c r="E4699" s="1011" t="s">
        <v>135</v>
      </c>
      <c r="F4699" s="1011" t="s">
        <v>34</v>
      </c>
      <c r="G4699" s="1011" t="s">
        <v>34</v>
      </c>
      <c r="H4699" s="1011" t="s">
        <v>86</v>
      </c>
      <c r="I4699" s="1011" t="s">
        <v>2568</v>
      </c>
      <c r="J4699" s="1011" t="s">
        <v>1416</v>
      </c>
      <c r="K4699" s="1011" t="s">
        <v>1329</v>
      </c>
      <c r="L4699" s="1011" t="s">
        <v>47</v>
      </c>
      <c r="M4699" s="1011" t="s">
        <v>198</v>
      </c>
      <c r="N4699" s="1011">
        <v>78.5</v>
      </c>
      <c r="O4699" s="1011">
        <v>1</v>
      </c>
      <c r="P4699" s="1011">
        <v>1876</v>
      </c>
      <c r="Q4699" s="1011">
        <v>3682.3</v>
      </c>
      <c r="R4699" s="1011">
        <v>525.5</v>
      </c>
      <c r="S4699" s="1011">
        <v>450.18</v>
      </c>
      <c r="T4699" s="1011">
        <v>0</v>
      </c>
      <c r="U4699" s="1011">
        <v>0</v>
      </c>
      <c r="V4699" s="1011">
        <v>525.5</v>
      </c>
      <c r="W4699" s="1011" t="s">
        <v>1397</v>
      </c>
      <c r="X4699" s="1011" t="s">
        <v>1331</v>
      </c>
      <c r="Y4699" s="1011" t="s">
        <v>2569</v>
      </c>
      <c r="AA4699" s="1011" t="s">
        <v>2111</v>
      </c>
      <c r="AB4699" s="1011" t="s">
        <v>140</v>
      </c>
    </row>
    <row r="4700" spans="1:28" x14ac:dyDescent="0.25">
      <c r="A4700" s="1011">
        <v>4059234</v>
      </c>
      <c r="B4700" s="1011" t="s">
        <v>1908</v>
      </c>
      <c r="C4700" s="1011" t="s">
        <v>1326</v>
      </c>
      <c r="D4700" s="1011" t="s">
        <v>1</v>
      </c>
      <c r="E4700" s="1011" t="s">
        <v>135</v>
      </c>
      <c r="F4700" s="1011" t="s">
        <v>48</v>
      </c>
      <c r="G4700" s="1011" t="s">
        <v>48</v>
      </c>
      <c r="H4700" s="1011" t="s">
        <v>1394</v>
      </c>
      <c r="I4700" s="1011" t="s">
        <v>1909</v>
      </c>
      <c r="J4700" s="1011" t="s">
        <v>1892</v>
      </c>
      <c r="K4700" s="1011" t="s">
        <v>1329</v>
      </c>
      <c r="L4700" s="1011" t="s">
        <v>47</v>
      </c>
      <c r="M4700" s="1011" t="s">
        <v>198</v>
      </c>
      <c r="N4700" s="1011">
        <v>0</v>
      </c>
      <c r="O4700" s="1011">
        <v>0</v>
      </c>
      <c r="P4700" s="1011">
        <v>0</v>
      </c>
      <c r="Q4700" s="1011">
        <v>0</v>
      </c>
      <c r="R4700" s="1011">
        <v>0</v>
      </c>
      <c r="S4700" s="1011">
        <v>0</v>
      </c>
      <c r="T4700" s="1011">
        <v>0</v>
      </c>
      <c r="U4700" s="1011">
        <v>0</v>
      </c>
      <c r="V4700" s="1011">
        <v>0</v>
      </c>
      <c r="W4700" s="1011" t="s">
        <v>1893</v>
      </c>
      <c r="X4700" s="1011" t="s">
        <v>1331</v>
      </c>
      <c r="Y4700" s="1011" t="s">
        <v>1910</v>
      </c>
      <c r="AA4700" s="1011" t="s">
        <v>1911</v>
      </c>
      <c r="AB4700" s="1011" t="s">
        <v>140</v>
      </c>
    </row>
    <row r="4701" spans="1:28" x14ac:dyDescent="0.25">
      <c r="A4701" s="1011">
        <v>64166572</v>
      </c>
      <c r="B4701" s="1011" t="s">
        <v>2082</v>
      </c>
      <c r="C4701" s="1011" t="s">
        <v>1326</v>
      </c>
      <c r="D4701" s="1011" t="s">
        <v>1</v>
      </c>
      <c r="E4701" s="1011" t="s">
        <v>135</v>
      </c>
      <c r="F4701" s="1011" t="s">
        <v>20</v>
      </c>
      <c r="G4701" s="1011" t="s">
        <v>20</v>
      </c>
      <c r="H4701" s="1011" t="s">
        <v>94</v>
      </c>
      <c r="I4701" s="1011" t="s">
        <v>2083</v>
      </c>
      <c r="J4701" s="1011" t="s">
        <v>1499</v>
      </c>
      <c r="K4701" s="1011" t="s">
        <v>1329</v>
      </c>
      <c r="L4701" s="1011" t="s">
        <v>47</v>
      </c>
      <c r="M4701" s="1011" t="s">
        <v>198</v>
      </c>
      <c r="N4701" s="1011">
        <v>911.125</v>
      </c>
      <c r="O4701" s="1011">
        <v>629.75</v>
      </c>
      <c r="P4701" s="1011">
        <v>12482.5</v>
      </c>
      <c r="Q4701" s="1011">
        <v>23177.42</v>
      </c>
      <c r="R4701" s="1011">
        <v>4937.8900000000003</v>
      </c>
      <c r="S4701" s="1011">
        <v>2712.0126725099999</v>
      </c>
      <c r="T4701" s="1011">
        <v>0</v>
      </c>
      <c r="U4701" s="1011">
        <v>0</v>
      </c>
      <c r="V4701" s="1011">
        <v>4937.8900000000003</v>
      </c>
      <c r="W4701" s="1011" t="s">
        <v>1361</v>
      </c>
      <c r="X4701" s="1011" t="s">
        <v>1331</v>
      </c>
      <c r="Y4701" s="1011" t="s">
        <v>2084</v>
      </c>
      <c r="AA4701" s="1011" t="s">
        <v>2085</v>
      </c>
      <c r="AB4701" s="1011" t="s">
        <v>140</v>
      </c>
    </row>
    <row r="4702" spans="1:28" x14ac:dyDescent="0.25">
      <c r="A4702" s="1011">
        <v>3790045</v>
      </c>
      <c r="B4702" s="1011" t="s">
        <v>1750</v>
      </c>
      <c r="C4702" s="1011" t="s">
        <v>1326</v>
      </c>
      <c r="D4702" s="1011" t="s">
        <v>113</v>
      </c>
      <c r="E4702" s="1011" t="s">
        <v>135</v>
      </c>
      <c r="F4702" s="1011" t="s">
        <v>267</v>
      </c>
      <c r="G4702" s="1011" t="s">
        <v>1687</v>
      </c>
      <c r="H4702" s="1011" t="s">
        <v>104</v>
      </c>
      <c r="I4702" s="1011" t="s">
        <v>1688</v>
      </c>
      <c r="J4702" s="1011" t="s">
        <v>1416</v>
      </c>
      <c r="K4702" s="1011" t="s">
        <v>1329</v>
      </c>
      <c r="L4702" s="1011" t="s">
        <v>47</v>
      </c>
      <c r="M4702" s="1011" t="s">
        <v>198</v>
      </c>
      <c r="N4702" s="1011">
        <v>49</v>
      </c>
      <c r="O4702" s="1011">
        <v>43</v>
      </c>
      <c r="P4702" s="1011">
        <v>1040.4100000000001</v>
      </c>
      <c r="Q4702" s="1011">
        <v>2493.13</v>
      </c>
      <c r="R4702" s="1011">
        <v>168.86</v>
      </c>
      <c r="S4702" s="1011">
        <v>332.65716868999999</v>
      </c>
      <c r="T4702" s="1011">
        <v>0</v>
      </c>
      <c r="U4702" s="1011">
        <v>184.17</v>
      </c>
      <c r="V4702" s="1011">
        <v>353.03</v>
      </c>
      <c r="W4702" s="1011" t="s">
        <v>1397</v>
      </c>
      <c r="X4702" s="1011" t="s">
        <v>1331</v>
      </c>
      <c r="Y4702" s="1011" t="s">
        <v>1751</v>
      </c>
      <c r="AA4702" s="1011" t="s">
        <v>1752</v>
      </c>
      <c r="AB4702" s="1011" t="s">
        <v>140</v>
      </c>
    </row>
    <row r="4703" spans="1:28" x14ac:dyDescent="0.25">
      <c r="A4703" s="1011">
        <v>24079261</v>
      </c>
      <c r="B4703" s="1011" t="s">
        <v>2010</v>
      </c>
      <c r="C4703" s="1011" t="s">
        <v>1326</v>
      </c>
      <c r="D4703" s="1011" t="s">
        <v>1</v>
      </c>
      <c r="E4703" s="1011" t="s">
        <v>135</v>
      </c>
      <c r="F4703" s="1011" t="s">
        <v>14</v>
      </c>
      <c r="G4703" s="1011" t="s">
        <v>14</v>
      </c>
      <c r="H4703" s="1011" t="s">
        <v>104</v>
      </c>
      <c r="I4703" s="1011" t="s">
        <v>2011</v>
      </c>
      <c r="J4703" s="1011" t="s">
        <v>1439</v>
      </c>
      <c r="K4703" s="1011" t="s">
        <v>1329</v>
      </c>
      <c r="L4703" s="1011" t="s">
        <v>47</v>
      </c>
      <c r="M4703" s="1011" t="s">
        <v>198</v>
      </c>
      <c r="N4703" s="1011">
        <v>28</v>
      </c>
      <c r="O4703" s="1011">
        <v>28</v>
      </c>
      <c r="P4703" s="1011">
        <v>224.1</v>
      </c>
      <c r="Q4703" s="1011">
        <v>1509.43</v>
      </c>
      <c r="R4703" s="1011">
        <v>448.07</v>
      </c>
      <c r="S4703" s="1011">
        <v>173.90128523000001</v>
      </c>
      <c r="T4703" s="1011">
        <v>0</v>
      </c>
      <c r="U4703" s="1011">
        <v>0</v>
      </c>
      <c r="V4703" s="1011">
        <v>448.07</v>
      </c>
      <c r="W4703" s="1011" t="s">
        <v>1440</v>
      </c>
      <c r="X4703" s="1011" t="s">
        <v>1331</v>
      </c>
      <c r="Y4703" s="1011" t="s">
        <v>2012</v>
      </c>
      <c r="AA4703" s="1011" t="s">
        <v>2013</v>
      </c>
      <c r="AB4703" s="1011" t="s">
        <v>140</v>
      </c>
    </row>
    <row r="4704" spans="1:28" x14ac:dyDescent="0.25">
      <c r="A4704" s="1011">
        <v>74163817</v>
      </c>
      <c r="B4704" s="1011" t="s">
        <v>2282</v>
      </c>
      <c r="C4704" s="1011" t="s">
        <v>1326</v>
      </c>
      <c r="D4704" s="1011" t="s">
        <v>1</v>
      </c>
      <c r="E4704" s="1011" t="s">
        <v>135</v>
      </c>
      <c r="F4704" s="1011" t="s">
        <v>11</v>
      </c>
      <c r="G4704" s="1011" t="s">
        <v>11</v>
      </c>
      <c r="H4704" s="1011" t="s">
        <v>102</v>
      </c>
      <c r="I4704" s="1011" t="s">
        <v>2283</v>
      </c>
      <c r="J4704" s="1011" t="s">
        <v>1693</v>
      </c>
      <c r="K4704" s="1011" t="s">
        <v>1329</v>
      </c>
      <c r="L4704" s="1011" t="s">
        <v>47</v>
      </c>
      <c r="M4704" s="1011" t="s">
        <v>198</v>
      </c>
      <c r="N4704" s="1011">
        <v>16.416499999999999</v>
      </c>
      <c r="O4704" s="1011">
        <v>0.41649999999999998</v>
      </c>
      <c r="P4704" s="1011">
        <v>292</v>
      </c>
      <c r="Q4704" s="1011">
        <v>554.77</v>
      </c>
      <c r="R4704" s="1011">
        <v>104.47</v>
      </c>
      <c r="S4704" s="1011">
        <v>26.294283289999999</v>
      </c>
      <c r="T4704" s="1011">
        <v>0</v>
      </c>
      <c r="U4704" s="1011">
        <v>0</v>
      </c>
      <c r="V4704" s="1011">
        <v>104.47</v>
      </c>
      <c r="W4704" s="1011" t="s">
        <v>1694</v>
      </c>
      <c r="X4704" s="1011" t="s">
        <v>1331</v>
      </c>
      <c r="Y4704" s="1011" t="s">
        <v>2284</v>
      </c>
      <c r="AA4704" s="1011" t="s">
        <v>2285</v>
      </c>
      <c r="AB4704" s="1011" t="s">
        <v>140</v>
      </c>
    </row>
    <row r="4705" spans="1:28" x14ac:dyDescent="0.25">
      <c r="A4705" s="1011">
        <v>94134871</v>
      </c>
      <c r="B4705" s="1011" t="s">
        <v>1972</v>
      </c>
      <c r="C4705" s="1011" t="s">
        <v>1326</v>
      </c>
      <c r="D4705" s="1011" t="s">
        <v>1</v>
      </c>
      <c r="E4705" s="1011" t="s">
        <v>135</v>
      </c>
      <c r="F4705" s="1011" t="s">
        <v>11</v>
      </c>
      <c r="G4705" s="1011" t="s">
        <v>11</v>
      </c>
      <c r="H4705" s="1011" t="s">
        <v>105</v>
      </c>
      <c r="I4705" s="1011" t="s">
        <v>1973</v>
      </c>
      <c r="J4705" s="1011" t="s">
        <v>1360</v>
      </c>
      <c r="K4705" s="1011" t="s">
        <v>1329</v>
      </c>
      <c r="L4705" s="1011" t="s">
        <v>47</v>
      </c>
      <c r="M4705" s="1011" t="s">
        <v>198</v>
      </c>
      <c r="N4705" s="1011">
        <v>18</v>
      </c>
      <c r="O4705" s="1011">
        <v>0</v>
      </c>
      <c r="P4705" s="1011">
        <v>216</v>
      </c>
      <c r="Q4705" s="1011">
        <v>1719.81</v>
      </c>
      <c r="R4705" s="1011">
        <v>216.51</v>
      </c>
      <c r="S4705" s="1011">
        <v>0</v>
      </c>
      <c r="T4705" s="1011">
        <v>0</v>
      </c>
      <c r="U4705" s="1011">
        <v>0</v>
      </c>
      <c r="V4705" s="1011">
        <v>216.51</v>
      </c>
      <c r="W4705" s="1011" t="s">
        <v>1361</v>
      </c>
      <c r="X4705" s="1011" t="s">
        <v>1331</v>
      </c>
      <c r="Y4705" s="1011" t="s">
        <v>1974</v>
      </c>
      <c r="AA4705" s="1011" t="s">
        <v>1975</v>
      </c>
      <c r="AB4705" s="1011" t="s">
        <v>140</v>
      </c>
    </row>
    <row r="4706" spans="1:28" x14ac:dyDescent="0.25">
      <c r="A4706" s="1011">
        <v>44223121</v>
      </c>
      <c r="B4706" s="1011" t="s">
        <v>2233</v>
      </c>
      <c r="C4706" s="1011" t="s">
        <v>1326</v>
      </c>
      <c r="D4706" s="1011" t="s">
        <v>1</v>
      </c>
      <c r="E4706" s="1011" t="s">
        <v>135</v>
      </c>
      <c r="F4706" s="1011" t="s">
        <v>6</v>
      </c>
      <c r="G4706" s="1011" t="s">
        <v>6</v>
      </c>
      <c r="H4706" s="1011" t="s">
        <v>104</v>
      </c>
      <c r="I4706" s="1011" t="s">
        <v>2234</v>
      </c>
      <c r="J4706" s="1011" t="s">
        <v>1383</v>
      </c>
      <c r="K4706" s="1011" t="s">
        <v>1329</v>
      </c>
      <c r="L4706" s="1011" t="s">
        <v>47</v>
      </c>
      <c r="M4706" s="1011" t="s">
        <v>198</v>
      </c>
      <c r="N4706" s="1011">
        <v>2</v>
      </c>
      <c r="O4706" s="1011">
        <v>1</v>
      </c>
      <c r="P4706" s="1011">
        <v>7.18</v>
      </c>
      <c r="Q4706" s="1011">
        <v>119.53</v>
      </c>
      <c r="R4706" s="1011">
        <v>25.04</v>
      </c>
      <c r="S4706" s="1011">
        <v>5.26089159</v>
      </c>
      <c r="T4706" s="1011">
        <v>0</v>
      </c>
      <c r="U4706" s="1011">
        <v>0</v>
      </c>
      <c r="V4706" s="1011">
        <v>25.04</v>
      </c>
      <c r="W4706" s="1011" t="s">
        <v>1384</v>
      </c>
      <c r="X4706" s="1011" t="s">
        <v>1331</v>
      </c>
      <c r="Y4706" s="1011" t="s">
        <v>2235</v>
      </c>
      <c r="AA4706" s="1011" t="s">
        <v>2236</v>
      </c>
      <c r="AB4706" s="1011" t="s">
        <v>140</v>
      </c>
    </row>
    <row r="4707" spans="1:28" x14ac:dyDescent="0.25">
      <c r="A4707" s="1011">
        <v>93977247</v>
      </c>
      <c r="B4707" s="1011" t="s">
        <v>1683</v>
      </c>
      <c r="C4707" s="1011" t="s">
        <v>1326</v>
      </c>
      <c r="D4707" s="1011" t="s">
        <v>1</v>
      </c>
      <c r="E4707" s="1011" t="s">
        <v>135</v>
      </c>
      <c r="F4707" s="1011" t="s">
        <v>20</v>
      </c>
      <c r="G4707" s="1011" t="s">
        <v>20</v>
      </c>
      <c r="H4707" s="1011" t="s">
        <v>102</v>
      </c>
      <c r="I4707" s="1011" t="s">
        <v>1620</v>
      </c>
      <c r="J4707" s="1011" t="s">
        <v>1621</v>
      </c>
      <c r="K4707" s="1011" t="s">
        <v>1329</v>
      </c>
      <c r="L4707" s="1011" t="s">
        <v>47</v>
      </c>
      <c r="M4707" s="1011" t="s">
        <v>198</v>
      </c>
      <c r="N4707" s="1011">
        <v>39</v>
      </c>
      <c r="O4707" s="1011">
        <v>10</v>
      </c>
      <c r="P4707" s="1011">
        <v>1010</v>
      </c>
      <c r="Q4707" s="1011">
        <v>2472.41</v>
      </c>
      <c r="R4707" s="1011">
        <v>583.55999999999995</v>
      </c>
      <c r="S4707" s="1011">
        <v>165.15522102</v>
      </c>
      <c r="T4707" s="1011">
        <v>0</v>
      </c>
      <c r="U4707" s="1011">
        <v>0</v>
      </c>
      <c r="V4707" s="1011">
        <v>583.55999999999995</v>
      </c>
      <c r="W4707" s="1011" t="s">
        <v>1622</v>
      </c>
      <c r="X4707" s="1011" t="s">
        <v>1331</v>
      </c>
      <c r="Y4707" s="1011" t="s">
        <v>1684</v>
      </c>
      <c r="AA4707" s="1011" t="s">
        <v>1685</v>
      </c>
      <c r="AB4707" s="1011" t="s">
        <v>140</v>
      </c>
    </row>
    <row r="4708" spans="1:28" x14ac:dyDescent="0.25">
      <c r="A4708" s="1011">
        <v>23756901</v>
      </c>
      <c r="B4708" s="1011" t="s">
        <v>1553</v>
      </c>
      <c r="C4708" s="1011" t="s">
        <v>1326</v>
      </c>
      <c r="D4708" s="1011" t="s">
        <v>1</v>
      </c>
      <c r="E4708" s="1011" t="s">
        <v>135</v>
      </c>
      <c r="F4708" s="1011" t="s">
        <v>6</v>
      </c>
      <c r="G4708" s="1011" t="s">
        <v>6</v>
      </c>
      <c r="H4708" s="1011" t="s">
        <v>95</v>
      </c>
      <c r="I4708" s="1011" t="s">
        <v>1554</v>
      </c>
      <c r="J4708" s="1011" t="s">
        <v>1463</v>
      </c>
      <c r="K4708" s="1011" t="s">
        <v>1329</v>
      </c>
      <c r="L4708" s="1011" t="s">
        <v>47</v>
      </c>
      <c r="M4708" s="1011" t="s">
        <v>198</v>
      </c>
      <c r="N4708" s="1011">
        <v>2.1</v>
      </c>
      <c r="O4708" s="1011">
        <v>0</v>
      </c>
      <c r="P4708" s="1011">
        <v>1.36</v>
      </c>
      <c r="Q4708" s="1011">
        <v>147.08000000000001</v>
      </c>
      <c r="R4708" s="1011">
        <v>25.37</v>
      </c>
      <c r="S4708" s="1011">
        <v>3.7417114599999999</v>
      </c>
      <c r="T4708" s="1011">
        <v>0</v>
      </c>
      <c r="U4708" s="1011">
        <v>0</v>
      </c>
      <c r="V4708" s="1011">
        <v>25.37</v>
      </c>
      <c r="W4708" s="1011" t="s">
        <v>1464</v>
      </c>
      <c r="X4708" s="1011" t="s">
        <v>1331</v>
      </c>
      <c r="Y4708" s="1011" t="s">
        <v>1555</v>
      </c>
      <c r="AA4708" s="1011" t="s">
        <v>1556</v>
      </c>
      <c r="AB4708" s="1011" t="s">
        <v>140</v>
      </c>
    </row>
    <row r="4709" spans="1:28" x14ac:dyDescent="0.25">
      <c r="A4709" s="1011">
        <v>43754530</v>
      </c>
      <c r="B4709" s="1011" t="s">
        <v>2323</v>
      </c>
      <c r="C4709" s="1011" t="s">
        <v>1326</v>
      </c>
      <c r="D4709" s="1011" t="s">
        <v>1</v>
      </c>
      <c r="E4709" s="1011" t="s">
        <v>135</v>
      </c>
      <c r="F4709" s="1011" t="s">
        <v>45</v>
      </c>
      <c r="G4709" s="1011" t="s">
        <v>45</v>
      </c>
      <c r="H4709" s="1011" t="s">
        <v>92</v>
      </c>
      <c r="I4709" s="1011" t="s">
        <v>1515</v>
      </c>
      <c r="J4709" s="1011" t="s">
        <v>1516</v>
      </c>
      <c r="K4709" s="1011" t="s">
        <v>1329</v>
      </c>
      <c r="L4709" s="1011" t="s">
        <v>47</v>
      </c>
      <c r="M4709" s="1011" t="s">
        <v>198</v>
      </c>
      <c r="N4709" s="1011">
        <v>32</v>
      </c>
      <c r="O4709" s="1011">
        <v>32</v>
      </c>
      <c r="P4709" s="1011">
        <v>1120</v>
      </c>
      <c r="Q4709" s="1011">
        <v>626.76</v>
      </c>
      <c r="R4709" s="1011">
        <v>3.97</v>
      </c>
      <c r="S4709" s="1011">
        <v>90.078106590000004</v>
      </c>
      <c r="T4709" s="1011">
        <v>0</v>
      </c>
      <c r="U4709" s="1011">
        <v>0</v>
      </c>
      <c r="V4709" s="1011">
        <v>3.97</v>
      </c>
      <c r="W4709" s="1011" t="s">
        <v>2245</v>
      </c>
      <c r="X4709" s="1011" t="s">
        <v>1331</v>
      </c>
      <c r="Y4709" s="1011" t="s">
        <v>2324</v>
      </c>
      <c r="AA4709" s="1011" t="s">
        <v>2325</v>
      </c>
      <c r="AB4709" s="1011" t="s">
        <v>140</v>
      </c>
    </row>
    <row r="4710" spans="1:28" x14ac:dyDescent="0.25">
      <c r="A4710" s="1011">
        <v>23787096</v>
      </c>
      <c r="B4710" s="1011" t="s">
        <v>1792</v>
      </c>
      <c r="C4710" s="1011" t="s">
        <v>1326</v>
      </c>
      <c r="D4710" s="1011" t="s">
        <v>1</v>
      </c>
      <c r="E4710" s="1011" t="s">
        <v>135</v>
      </c>
      <c r="F4710" s="1011" t="s">
        <v>20</v>
      </c>
      <c r="G4710" s="1011" t="s">
        <v>20</v>
      </c>
      <c r="H4710" s="1011" t="s">
        <v>530</v>
      </c>
      <c r="I4710" s="1011" t="s">
        <v>1793</v>
      </c>
      <c r="J4710" s="1011" t="s">
        <v>1794</v>
      </c>
      <c r="K4710" s="1011" t="s">
        <v>1329</v>
      </c>
      <c r="L4710" s="1011" t="s">
        <v>47</v>
      </c>
      <c r="M4710" s="1011" t="s">
        <v>198</v>
      </c>
      <c r="N4710" s="1011">
        <v>17</v>
      </c>
      <c r="O4710" s="1011">
        <v>17</v>
      </c>
      <c r="P4710" s="1011">
        <v>1229.22</v>
      </c>
      <c r="Q4710" s="1011">
        <v>2514.98</v>
      </c>
      <c r="R4710" s="1011">
        <v>167.38</v>
      </c>
      <c r="S4710" s="1011">
        <v>278.00414361999998</v>
      </c>
      <c r="T4710" s="1011">
        <v>0</v>
      </c>
      <c r="U4710" s="1011">
        <v>0</v>
      </c>
      <c r="V4710" s="1011">
        <v>167.38</v>
      </c>
      <c r="W4710" s="1011" t="s">
        <v>1795</v>
      </c>
      <c r="X4710" s="1011" t="s">
        <v>1331</v>
      </c>
      <c r="Y4710" s="1011" t="s">
        <v>1796</v>
      </c>
      <c r="AA4710" s="1011" t="s">
        <v>1797</v>
      </c>
      <c r="AB4710" s="1011" t="s">
        <v>140</v>
      </c>
    </row>
    <row r="4711" spans="1:28" x14ac:dyDescent="0.25">
      <c r="A4711" s="1011">
        <v>43754282</v>
      </c>
      <c r="B4711" s="1011" t="s">
        <v>2125</v>
      </c>
      <c r="C4711" s="1011" t="s">
        <v>1326</v>
      </c>
      <c r="D4711" s="1011" t="s">
        <v>1</v>
      </c>
      <c r="E4711" s="1011" t="s">
        <v>135</v>
      </c>
      <c r="F4711" s="1011" t="s">
        <v>34</v>
      </c>
      <c r="G4711" s="1011" t="s">
        <v>34</v>
      </c>
      <c r="H4711" s="1011" t="s">
        <v>105</v>
      </c>
      <c r="I4711" s="1011" t="s">
        <v>1327</v>
      </c>
      <c r="J4711" s="1011" t="s">
        <v>1328</v>
      </c>
      <c r="K4711" s="1011" t="s">
        <v>1329</v>
      </c>
      <c r="L4711" s="1011" t="s">
        <v>47</v>
      </c>
      <c r="M4711" s="1011" t="s">
        <v>198</v>
      </c>
      <c r="N4711" s="1011">
        <v>18</v>
      </c>
      <c r="O4711" s="1011">
        <v>18</v>
      </c>
      <c r="P4711" s="1011">
        <v>172.08</v>
      </c>
      <c r="Q4711" s="1011">
        <v>919.78</v>
      </c>
      <c r="R4711" s="1011">
        <v>212.2</v>
      </c>
      <c r="S4711" s="1011">
        <v>291.38029599999999</v>
      </c>
      <c r="T4711" s="1011">
        <v>0</v>
      </c>
      <c r="U4711" s="1011">
        <v>0</v>
      </c>
      <c r="V4711" s="1011">
        <v>212.2</v>
      </c>
      <c r="W4711" s="1011" t="s">
        <v>1330</v>
      </c>
      <c r="X4711" s="1011" t="s">
        <v>1331</v>
      </c>
      <c r="Y4711" s="1011" t="s">
        <v>2126</v>
      </c>
      <c r="AA4711" s="1011" t="s">
        <v>2127</v>
      </c>
      <c r="AB4711" s="1011" t="s">
        <v>140</v>
      </c>
    </row>
    <row r="4712" spans="1:28" x14ac:dyDescent="0.25">
      <c r="A4712" s="1011">
        <v>63752968</v>
      </c>
      <c r="B4712" s="1011" t="s">
        <v>1400</v>
      </c>
      <c r="C4712" s="1011" t="s">
        <v>1326</v>
      </c>
      <c r="D4712" s="1011" t="s">
        <v>1</v>
      </c>
      <c r="E4712" s="1011" t="s">
        <v>135</v>
      </c>
      <c r="F4712" s="1011" t="s">
        <v>45</v>
      </c>
      <c r="G4712" s="1011" t="s">
        <v>45</v>
      </c>
      <c r="H4712" s="1011" t="s">
        <v>1394</v>
      </c>
      <c r="I4712" s="1011" t="s">
        <v>1353</v>
      </c>
      <c r="J4712" s="1011" t="s">
        <v>1354</v>
      </c>
      <c r="K4712" s="1011" t="s">
        <v>1329</v>
      </c>
      <c r="L4712" s="1011" t="s">
        <v>47</v>
      </c>
      <c r="M4712" s="1011" t="s">
        <v>198</v>
      </c>
      <c r="N4712" s="1011">
        <v>0</v>
      </c>
      <c r="O4712" s="1011">
        <v>0</v>
      </c>
      <c r="P4712" s="1011">
        <v>0</v>
      </c>
      <c r="Q4712" s="1011">
        <v>0</v>
      </c>
      <c r="R4712" s="1011">
        <v>0</v>
      </c>
      <c r="S4712" s="1011">
        <v>0</v>
      </c>
      <c r="T4712" s="1011">
        <v>0</v>
      </c>
      <c r="U4712" s="1011">
        <v>0</v>
      </c>
      <c r="V4712" s="1011">
        <v>0</v>
      </c>
      <c r="W4712" s="1011" t="s">
        <v>1355</v>
      </c>
      <c r="X4712" s="1011" t="s">
        <v>1331</v>
      </c>
      <c r="Y4712" s="1011" t="s">
        <v>1401</v>
      </c>
      <c r="AA4712" s="1011" t="s">
        <v>1402</v>
      </c>
      <c r="AB4712" s="1011" t="s">
        <v>140</v>
      </c>
    </row>
    <row r="4713" spans="1:28" x14ac:dyDescent="0.25">
      <c r="A4713" s="1011">
        <v>64138647</v>
      </c>
      <c r="B4713" s="1011" t="s">
        <v>1538</v>
      </c>
      <c r="C4713" s="1011" t="s">
        <v>1326</v>
      </c>
      <c r="D4713" s="1011" t="s">
        <v>1</v>
      </c>
      <c r="E4713" s="1011" t="s">
        <v>135</v>
      </c>
      <c r="F4713" s="1011" t="s">
        <v>34</v>
      </c>
      <c r="G4713" s="1011" t="s">
        <v>34</v>
      </c>
      <c r="H4713" s="1011" t="s">
        <v>104</v>
      </c>
      <c r="I4713" s="1011" t="s">
        <v>1539</v>
      </c>
      <c r="J4713" s="1011" t="s">
        <v>1328</v>
      </c>
      <c r="K4713" s="1011" t="s">
        <v>1329</v>
      </c>
      <c r="L4713" s="1011" t="s">
        <v>47</v>
      </c>
      <c r="M4713" s="1011" t="s">
        <v>198</v>
      </c>
      <c r="N4713" s="1011">
        <v>4</v>
      </c>
      <c r="O4713" s="1011">
        <v>4</v>
      </c>
      <c r="P4713" s="1011">
        <v>158.6</v>
      </c>
      <c r="Q4713" s="1011">
        <v>170.27</v>
      </c>
      <c r="R4713" s="1011">
        <v>39.19</v>
      </c>
      <c r="S4713" s="1011">
        <v>11.820642339999999</v>
      </c>
      <c r="T4713" s="1011">
        <v>0</v>
      </c>
      <c r="U4713" s="1011">
        <v>0</v>
      </c>
      <c r="V4713" s="1011">
        <v>39.19</v>
      </c>
      <c r="W4713" s="1011" t="s">
        <v>1330</v>
      </c>
      <c r="X4713" s="1011" t="s">
        <v>1331</v>
      </c>
      <c r="Y4713" s="1011" t="s">
        <v>1540</v>
      </c>
      <c r="AA4713" s="1011" t="s">
        <v>1541</v>
      </c>
      <c r="AB4713" s="1011" t="s">
        <v>140</v>
      </c>
    </row>
    <row r="4714" spans="1:28" x14ac:dyDescent="0.25">
      <c r="A4714" s="1011">
        <v>4112884</v>
      </c>
      <c r="B4714" s="1011" t="s">
        <v>2471</v>
      </c>
      <c r="C4714" s="1011" t="s">
        <v>1326</v>
      </c>
      <c r="D4714" s="1011" t="s">
        <v>1</v>
      </c>
      <c r="E4714" s="1011" t="s">
        <v>135</v>
      </c>
      <c r="F4714" s="1011" t="s">
        <v>14</v>
      </c>
      <c r="G4714" s="1011" t="s">
        <v>14</v>
      </c>
      <c r="H4714" s="1011" t="s">
        <v>100</v>
      </c>
      <c r="I4714" s="1011" t="s">
        <v>2472</v>
      </c>
      <c r="J4714" s="1011" t="s">
        <v>1591</v>
      </c>
      <c r="K4714" s="1011" t="s">
        <v>1329</v>
      </c>
      <c r="L4714" s="1011" t="s">
        <v>47</v>
      </c>
      <c r="M4714" s="1011" t="s">
        <v>198</v>
      </c>
      <c r="N4714" s="1011">
        <v>4</v>
      </c>
      <c r="O4714" s="1011">
        <v>4</v>
      </c>
      <c r="P4714" s="1011">
        <v>80</v>
      </c>
      <c r="Q4714" s="1011">
        <v>166.42</v>
      </c>
      <c r="R4714" s="1011">
        <v>25.4</v>
      </c>
      <c r="S4714" s="1011">
        <v>23.461233979999999</v>
      </c>
      <c r="T4714" s="1011">
        <v>0</v>
      </c>
      <c r="U4714" s="1011">
        <v>0</v>
      </c>
      <c r="V4714" s="1011">
        <v>25.4</v>
      </c>
      <c r="W4714" s="1011" t="s">
        <v>1361</v>
      </c>
      <c r="X4714" s="1011" t="s">
        <v>1331</v>
      </c>
      <c r="Y4714" s="1011" t="s">
        <v>2473</v>
      </c>
      <c r="AA4714" s="1011" t="s">
        <v>2474</v>
      </c>
      <c r="AB4714" s="1011" t="s">
        <v>140</v>
      </c>
    </row>
    <row r="4715" spans="1:28" x14ac:dyDescent="0.25">
      <c r="A4715" s="1011">
        <v>54056197</v>
      </c>
      <c r="B4715" s="1011" t="s">
        <v>1884</v>
      </c>
      <c r="C4715" s="1011" t="s">
        <v>1326</v>
      </c>
      <c r="D4715" s="1011" t="s">
        <v>1</v>
      </c>
      <c r="E4715" s="1011" t="s">
        <v>135</v>
      </c>
      <c r="F4715" s="1011" t="s">
        <v>20</v>
      </c>
      <c r="G4715" s="1011" t="s">
        <v>20</v>
      </c>
      <c r="H4715" s="1011" t="s">
        <v>99</v>
      </c>
      <c r="I4715" s="1011" t="s">
        <v>1885</v>
      </c>
      <c r="J4715" s="1011" t="s">
        <v>1886</v>
      </c>
      <c r="K4715" s="1011" t="s">
        <v>1329</v>
      </c>
      <c r="L4715" s="1011" t="s">
        <v>47</v>
      </c>
      <c r="M4715" s="1011" t="s">
        <v>198</v>
      </c>
      <c r="N4715" s="1011">
        <v>1</v>
      </c>
      <c r="O4715" s="1011">
        <v>0</v>
      </c>
      <c r="P4715" s="1011">
        <v>27</v>
      </c>
      <c r="Q4715" s="1011">
        <v>40.85</v>
      </c>
      <c r="R4715" s="1011">
        <v>3.56</v>
      </c>
      <c r="S4715" s="1011">
        <v>1.11818036</v>
      </c>
      <c r="T4715" s="1011">
        <v>0</v>
      </c>
      <c r="U4715" s="1011">
        <v>0</v>
      </c>
      <c r="V4715" s="1011">
        <v>3.56</v>
      </c>
      <c r="W4715" s="1011" t="s">
        <v>1887</v>
      </c>
      <c r="X4715" s="1011" t="s">
        <v>1331</v>
      </c>
      <c r="Y4715" s="1011" t="s">
        <v>1888</v>
      </c>
      <c r="AA4715" s="1011" t="s">
        <v>1889</v>
      </c>
      <c r="AB4715" s="1011" t="s">
        <v>140</v>
      </c>
    </row>
    <row r="4716" spans="1:28" x14ac:dyDescent="0.25">
      <c r="A4716" s="1011">
        <v>73754517</v>
      </c>
      <c r="B4716" s="1011" t="s">
        <v>2553</v>
      </c>
      <c r="C4716" s="1011" t="s">
        <v>1326</v>
      </c>
      <c r="D4716" s="1011" t="s">
        <v>1</v>
      </c>
      <c r="E4716" s="1011" t="s">
        <v>135</v>
      </c>
      <c r="F4716" s="1011" t="s">
        <v>34</v>
      </c>
      <c r="G4716" s="1011" t="s">
        <v>34</v>
      </c>
      <c r="H4716" s="1011" t="s">
        <v>1394</v>
      </c>
      <c r="I4716" s="1011" t="s">
        <v>2554</v>
      </c>
      <c r="J4716" s="1011" t="s">
        <v>2555</v>
      </c>
      <c r="K4716" s="1011" t="s">
        <v>1329</v>
      </c>
      <c r="L4716" s="1011" t="s">
        <v>47</v>
      </c>
      <c r="M4716" s="1011" t="s">
        <v>198</v>
      </c>
      <c r="N4716" s="1011">
        <v>0</v>
      </c>
      <c r="O4716" s="1011">
        <v>0</v>
      </c>
      <c r="P4716" s="1011">
        <v>0</v>
      </c>
      <c r="Q4716" s="1011">
        <v>0</v>
      </c>
      <c r="R4716" s="1011">
        <v>0</v>
      </c>
      <c r="S4716" s="1011">
        <v>0</v>
      </c>
      <c r="T4716" s="1011">
        <v>0</v>
      </c>
      <c r="U4716" s="1011">
        <v>0</v>
      </c>
      <c r="V4716" s="1011">
        <v>0</v>
      </c>
      <c r="W4716" s="1011" t="s">
        <v>2556</v>
      </c>
      <c r="X4716" s="1011" t="s">
        <v>1331</v>
      </c>
      <c r="Y4716" s="1011" t="s">
        <v>2557</v>
      </c>
      <c r="AA4716" s="1011" t="s">
        <v>2558</v>
      </c>
      <c r="AB4716" s="1011" t="s">
        <v>140</v>
      </c>
    </row>
    <row r="4717" spans="1:28" x14ac:dyDescent="0.25">
      <c r="A4717" s="1011">
        <v>3756756</v>
      </c>
      <c r="B4717" s="1011" t="s">
        <v>2514</v>
      </c>
      <c r="C4717" s="1011" t="s">
        <v>1326</v>
      </c>
      <c r="D4717" s="1011" t="s">
        <v>113</v>
      </c>
      <c r="E4717" s="1011" t="s">
        <v>135</v>
      </c>
      <c r="F4717" s="1011" t="s">
        <v>267</v>
      </c>
      <c r="G4717" s="1011" t="s">
        <v>1687</v>
      </c>
      <c r="H4717" s="1011" t="s">
        <v>1394</v>
      </c>
      <c r="I4717" s="1011" t="s">
        <v>2515</v>
      </c>
      <c r="J4717" s="1011" t="s">
        <v>2516</v>
      </c>
      <c r="K4717" s="1011" t="s">
        <v>1329</v>
      </c>
      <c r="L4717" s="1011" t="s">
        <v>47</v>
      </c>
      <c r="M4717" s="1011" t="s">
        <v>198</v>
      </c>
      <c r="N4717" s="1011">
        <v>0</v>
      </c>
      <c r="O4717" s="1011">
        <v>0</v>
      </c>
      <c r="P4717" s="1011">
        <v>0</v>
      </c>
      <c r="Q4717" s="1011">
        <v>0</v>
      </c>
      <c r="R4717" s="1011">
        <v>0</v>
      </c>
      <c r="S4717" s="1011">
        <v>0</v>
      </c>
      <c r="T4717" s="1011">
        <v>0</v>
      </c>
      <c r="U4717" s="1011">
        <v>0</v>
      </c>
      <c r="V4717" s="1011">
        <v>0</v>
      </c>
      <c r="W4717" s="1011" t="s">
        <v>2517</v>
      </c>
      <c r="X4717" s="1011" t="s">
        <v>1331</v>
      </c>
      <c r="Y4717" s="1011" t="s">
        <v>2518</v>
      </c>
      <c r="AA4717" s="1011" t="s">
        <v>2519</v>
      </c>
      <c r="AB4717" s="1011" t="s">
        <v>140</v>
      </c>
    </row>
    <row r="4718" spans="1:28" x14ac:dyDescent="0.25">
      <c r="A4718" s="1011">
        <v>23754310</v>
      </c>
      <c r="B4718" s="1011" t="s">
        <v>1821</v>
      </c>
      <c r="C4718" s="1011" t="s">
        <v>1326</v>
      </c>
      <c r="D4718" s="1011" t="s">
        <v>1</v>
      </c>
      <c r="E4718" s="1011" t="s">
        <v>135</v>
      </c>
      <c r="F4718" s="1011" t="s">
        <v>11</v>
      </c>
      <c r="G4718" s="1011" t="s">
        <v>11</v>
      </c>
      <c r="H4718" s="1011" t="s">
        <v>105</v>
      </c>
      <c r="I4718" s="1011" t="s">
        <v>1822</v>
      </c>
      <c r="J4718" s="1011" t="s">
        <v>1823</v>
      </c>
      <c r="K4718" s="1011" t="s">
        <v>1329</v>
      </c>
      <c r="L4718" s="1011" t="s">
        <v>47</v>
      </c>
      <c r="M4718" s="1011" t="s">
        <v>198</v>
      </c>
      <c r="N4718" s="1011">
        <v>1</v>
      </c>
      <c r="O4718" s="1011">
        <v>0</v>
      </c>
      <c r="P4718" s="1011">
        <v>20</v>
      </c>
      <c r="Q4718" s="1011">
        <v>39.89</v>
      </c>
      <c r="R4718" s="1011">
        <v>7.04</v>
      </c>
      <c r="S4718" s="1011">
        <v>2.9565000000000001</v>
      </c>
      <c r="T4718" s="1011">
        <v>0</v>
      </c>
      <c r="U4718" s="1011">
        <v>0</v>
      </c>
      <c r="V4718" s="1011">
        <v>7.04</v>
      </c>
      <c r="W4718" s="1011" t="s">
        <v>1824</v>
      </c>
      <c r="X4718" s="1011" t="s">
        <v>1331</v>
      </c>
      <c r="Y4718" s="1011" t="s">
        <v>1825</v>
      </c>
      <c r="AA4718" s="1011" t="s">
        <v>1826</v>
      </c>
      <c r="AB4718" s="1011" t="s">
        <v>140</v>
      </c>
    </row>
    <row r="4719" spans="1:28" x14ac:dyDescent="0.25">
      <c r="A4719" s="1011">
        <v>94039054</v>
      </c>
      <c r="B4719" s="1011" t="s">
        <v>1848</v>
      </c>
      <c r="C4719" s="1011" t="s">
        <v>1326</v>
      </c>
      <c r="D4719" s="1011" t="s">
        <v>1</v>
      </c>
      <c r="E4719" s="1011" t="s">
        <v>135</v>
      </c>
      <c r="F4719" s="1011" t="s">
        <v>20</v>
      </c>
      <c r="G4719" s="1011" t="s">
        <v>20</v>
      </c>
      <c r="H4719" s="1011" t="s">
        <v>100</v>
      </c>
      <c r="I4719" s="1011" t="s">
        <v>1462</v>
      </c>
      <c r="J4719" s="1011" t="s">
        <v>1463</v>
      </c>
      <c r="K4719" s="1011" t="s">
        <v>1329</v>
      </c>
      <c r="L4719" s="1011" t="s">
        <v>47</v>
      </c>
      <c r="M4719" s="1011" t="s">
        <v>198</v>
      </c>
      <c r="N4719" s="1011">
        <v>1</v>
      </c>
      <c r="O4719" s="1011">
        <v>0</v>
      </c>
      <c r="P4719" s="1011">
        <v>30</v>
      </c>
      <c r="Q4719" s="1011">
        <v>84.29</v>
      </c>
      <c r="R4719" s="1011">
        <v>4.45</v>
      </c>
      <c r="S4719" s="1011">
        <v>1.77</v>
      </c>
      <c r="T4719" s="1011">
        <v>0</v>
      </c>
      <c r="U4719" s="1011">
        <v>0</v>
      </c>
      <c r="V4719" s="1011">
        <v>4.45</v>
      </c>
      <c r="W4719" s="1011" t="s">
        <v>1464</v>
      </c>
      <c r="X4719" s="1011" t="s">
        <v>1331</v>
      </c>
      <c r="Y4719" s="1011" t="s">
        <v>1849</v>
      </c>
      <c r="AA4719" s="1011" t="s">
        <v>1599</v>
      </c>
      <c r="AB4719" s="1011" t="s">
        <v>140</v>
      </c>
    </row>
    <row r="4720" spans="1:28" x14ac:dyDescent="0.25">
      <c r="A4720" s="1011">
        <v>53757597</v>
      </c>
      <c r="B4720" s="1011" t="s">
        <v>2392</v>
      </c>
      <c r="C4720" s="1011" t="s">
        <v>1326</v>
      </c>
      <c r="D4720" s="1011" t="s">
        <v>1</v>
      </c>
      <c r="E4720" s="1011" t="s">
        <v>135</v>
      </c>
      <c r="F4720" s="1011" t="s">
        <v>6</v>
      </c>
      <c r="G4720" s="1011" t="s">
        <v>6</v>
      </c>
      <c r="H4720" s="1011" t="s">
        <v>90</v>
      </c>
      <c r="I4720" s="1011" t="s">
        <v>2393</v>
      </c>
      <c r="J4720" s="1011" t="s">
        <v>1565</v>
      </c>
      <c r="K4720" s="1011" t="s">
        <v>1329</v>
      </c>
      <c r="L4720" s="1011" t="s">
        <v>47</v>
      </c>
      <c r="M4720" s="1011" t="s">
        <v>198</v>
      </c>
      <c r="N4720" s="1011">
        <v>4</v>
      </c>
      <c r="O4720" s="1011">
        <v>3</v>
      </c>
      <c r="P4720" s="1011">
        <v>140</v>
      </c>
      <c r="Q4720" s="1011">
        <v>170.82</v>
      </c>
      <c r="R4720" s="1011">
        <v>24.29</v>
      </c>
      <c r="S4720" s="1011">
        <v>19.3404688</v>
      </c>
      <c r="T4720" s="1011">
        <v>0</v>
      </c>
      <c r="U4720" s="1011">
        <v>0</v>
      </c>
      <c r="V4720" s="1011">
        <v>24.29</v>
      </c>
      <c r="W4720" s="1011" t="s">
        <v>65</v>
      </c>
      <c r="X4720" s="1011" t="s">
        <v>1331</v>
      </c>
      <c r="Y4720" s="1011" t="s">
        <v>2394</v>
      </c>
      <c r="AA4720" s="1011" t="s">
        <v>2395</v>
      </c>
      <c r="AB4720" s="1011" t="s">
        <v>140</v>
      </c>
    </row>
    <row r="4721" spans="1:28" x14ac:dyDescent="0.25">
      <c r="A4721" s="1011">
        <v>3756756</v>
      </c>
      <c r="B4721" s="1011" t="s">
        <v>2514</v>
      </c>
      <c r="C4721" s="1011" t="s">
        <v>1326</v>
      </c>
      <c r="D4721" s="1011" t="s">
        <v>113</v>
      </c>
      <c r="E4721" s="1011" t="s">
        <v>135</v>
      </c>
      <c r="F4721" s="1011" t="s">
        <v>267</v>
      </c>
      <c r="G4721" s="1011" t="s">
        <v>1687</v>
      </c>
      <c r="H4721" s="1011" t="s">
        <v>94</v>
      </c>
      <c r="I4721" s="1011" t="s">
        <v>2515</v>
      </c>
      <c r="J4721" s="1011" t="s">
        <v>2516</v>
      </c>
      <c r="K4721" s="1011" t="s">
        <v>1329</v>
      </c>
      <c r="L4721" s="1011" t="s">
        <v>47</v>
      </c>
      <c r="M4721" s="1011" t="s">
        <v>198</v>
      </c>
      <c r="N4721" s="1011">
        <v>58</v>
      </c>
      <c r="O4721" s="1011">
        <v>22</v>
      </c>
      <c r="P4721" s="1011">
        <v>795</v>
      </c>
      <c r="Q4721" s="1011">
        <v>1490.62</v>
      </c>
      <c r="R4721" s="1011">
        <v>507.06</v>
      </c>
      <c r="S4721" s="1011">
        <v>189.04251471000001</v>
      </c>
      <c r="T4721" s="1011">
        <v>0</v>
      </c>
      <c r="U4721" s="1011">
        <v>0</v>
      </c>
      <c r="V4721" s="1011">
        <v>507.06</v>
      </c>
      <c r="W4721" s="1011" t="s">
        <v>2517</v>
      </c>
      <c r="X4721" s="1011" t="s">
        <v>1331</v>
      </c>
      <c r="Y4721" s="1011" t="s">
        <v>2518</v>
      </c>
      <c r="AA4721" s="1011" t="s">
        <v>2519</v>
      </c>
      <c r="AB4721" s="1011" t="s">
        <v>140</v>
      </c>
    </row>
    <row r="4722" spans="1:28" x14ac:dyDescent="0.25">
      <c r="A4722" s="1011">
        <v>33770868</v>
      </c>
      <c r="B4722" s="1011" t="s">
        <v>2136</v>
      </c>
      <c r="C4722" s="1011" t="s">
        <v>1326</v>
      </c>
      <c r="D4722" s="1011" t="s">
        <v>1</v>
      </c>
      <c r="E4722" s="1011" t="s">
        <v>135</v>
      </c>
      <c r="F4722" s="1011" t="s">
        <v>20</v>
      </c>
      <c r="G4722" s="1011" t="s">
        <v>20</v>
      </c>
      <c r="H4722" s="1011" t="s">
        <v>97</v>
      </c>
      <c r="I4722" s="1011" t="s">
        <v>1656</v>
      </c>
      <c r="J4722" s="1011" t="s">
        <v>1657</v>
      </c>
      <c r="K4722" s="1011" t="s">
        <v>1329</v>
      </c>
      <c r="L4722" s="1011" t="s">
        <v>47</v>
      </c>
      <c r="M4722" s="1011" t="s">
        <v>198</v>
      </c>
      <c r="N4722" s="1011">
        <v>94</v>
      </c>
      <c r="O4722" s="1011">
        <v>18</v>
      </c>
      <c r="P4722" s="1011">
        <v>3796.62</v>
      </c>
      <c r="Q4722" s="1011">
        <v>1631.11</v>
      </c>
      <c r="R4722" s="1011">
        <v>169.57661250000001</v>
      </c>
      <c r="S4722" s="1011">
        <v>76.300800480000007</v>
      </c>
      <c r="T4722" s="1011">
        <v>3.6612499999999999E-2</v>
      </c>
      <c r="U4722" s="1011">
        <v>0</v>
      </c>
      <c r="V4722" s="1011">
        <v>169.54</v>
      </c>
      <c r="W4722" s="1011" t="s">
        <v>1658</v>
      </c>
      <c r="X4722" s="1011" t="s">
        <v>1331</v>
      </c>
      <c r="Y4722" s="1011" t="s">
        <v>2137</v>
      </c>
      <c r="AA4722" s="1011" t="s">
        <v>2138</v>
      </c>
      <c r="AB4722" s="1011" t="s">
        <v>140</v>
      </c>
    </row>
    <row r="4723" spans="1:28" x14ac:dyDescent="0.25">
      <c r="A4723" s="1011">
        <v>64015894</v>
      </c>
      <c r="B4723" s="1011" t="s">
        <v>1325</v>
      </c>
      <c r="C4723" s="1011" t="s">
        <v>1326</v>
      </c>
      <c r="D4723" s="1011" t="s">
        <v>1</v>
      </c>
      <c r="E4723" s="1011" t="s">
        <v>135</v>
      </c>
      <c r="F4723" s="1011" t="s">
        <v>11</v>
      </c>
      <c r="G4723" s="1011" t="s">
        <v>11</v>
      </c>
      <c r="H4723" s="1011" t="s">
        <v>89</v>
      </c>
      <c r="I4723" s="1011" t="s">
        <v>1327</v>
      </c>
      <c r="J4723" s="1011" t="s">
        <v>1328</v>
      </c>
      <c r="K4723" s="1011" t="s">
        <v>1329</v>
      </c>
      <c r="L4723" s="1011" t="s">
        <v>47</v>
      </c>
      <c r="M4723" s="1011" t="s">
        <v>198</v>
      </c>
      <c r="N4723" s="1011">
        <v>416</v>
      </c>
      <c r="O4723" s="1011">
        <v>392</v>
      </c>
      <c r="P4723" s="1011">
        <v>4236</v>
      </c>
      <c r="Q4723" s="1011">
        <v>12847.6</v>
      </c>
      <c r="R4723" s="1011">
        <v>1110.64000618</v>
      </c>
      <c r="S4723" s="1011">
        <v>2063.41872779</v>
      </c>
      <c r="T4723" s="1011">
        <v>6.1800000000000001E-6</v>
      </c>
      <c r="U4723" s="1011">
        <v>0</v>
      </c>
      <c r="V4723" s="1011">
        <v>1110.6400000000001</v>
      </c>
      <c r="W4723" s="1011" t="s">
        <v>1330</v>
      </c>
      <c r="X4723" s="1011" t="s">
        <v>1331</v>
      </c>
      <c r="Y4723" s="1011" t="s">
        <v>1332</v>
      </c>
      <c r="AA4723" s="1011" t="s">
        <v>1333</v>
      </c>
      <c r="AB4723" s="1011" t="s">
        <v>140</v>
      </c>
    </row>
    <row r="4724" spans="1:28" x14ac:dyDescent="0.25">
      <c r="A4724" s="1011">
        <v>3753290</v>
      </c>
      <c r="B4724" s="1011" t="s">
        <v>2147</v>
      </c>
      <c r="C4724" s="1011" t="s">
        <v>1326</v>
      </c>
      <c r="D4724" s="1011" t="s">
        <v>1</v>
      </c>
      <c r="E4724" s="1011" t="s">
        <v>135</v>
      </c>
      <c r="F4724" s="1011" t="s">
        <v>6</v>
      </c>
      <c r="G4724" s="1011" t="s">
        <v>6</v>
      </c>
      <c r="H4724" s="1011" t="s">
        <v>94</v>
      </c>
      <c r="I4724" s="1011" t="s">
        <v>2148</v>
      </c>
      <c r="J4724" s="1011" t="s">
        <v>1371</v>
      </c>
      <c r="K4724" s="1011" t="s">
        <v>1329</v>
      </c>
      <c r="L4724" s="1011" t="s">
        <v>47</v>
      </c>
      <c r="M4724" s="1011" t="s">
        <v>198</v>
      </c>
      <c r="N4724" s="1011">
        <v>487.25</v>
      </c>
      <c r="O4724" s="1011">
        <v>379.25</v>
      </c>
      <c r="P4724" s="1011">
        <v>6419.25</v>
      </c>
      <c r="Q4724" s="1011">
        <v>11077.68</v>
      </c>
      <c r="R4724" s="1011">
        <v>1651.2</v>
      </c>
      <c r="S4724" s="1011">
        <v>1426.1565745099999</v>
      </c>
      <c r="T4724" s="1011">
        <v>0</v>
      </c>
      <c r="U4724" s="1011">
        <v>0</v>
      </c>
      <c r="V4724" s="1011">
        <v>1651.2</v>
      </c>
      <c r="W4724" s="1011" t="s">
        <v>1372</v>
      </c>
      <c r="X4724" s="1011" t="s">
        <v>1331</v>
      </c>
      <c r="Y4724" s="1011" t="s">
        <v>2149</v>
      </c>
      <c r="AA4724" s="1011" t="s">
        <v>2150</v>
      </c>
      <c r="AB4724" s="1011" t="s">
        <v>140</v>
      </c>
    </row>
    <row r="4725" spans="1:28" x14ac:dyDescent="0.25">
      <c r="A4725" s="1011">
        <v>24028227</v>
      </c>
      <c r="B4725" s="1011" t="s">
        <v>1449</v>
      </c>
      <c r="C4725" s="1011" t="s">
        <v>1326</v>
      </c>
      <c r="D4725" s="1011" t="s">
        <v>1</v>
      </c>
      <c r="E4725" s="1011" t="s">
        <v>135</v>
      </c>
      <c r="F4725" s="1011" t="s">
        <v>0</v>
      </c>
      <c r="G4725" s="1011" t="s">
        <v>0</v>
      </c>
      <c r="H4725" s="1011" t="s">
        <v>94</v>
      </c>
      <c r="I4725" s="1011" t="s">
        <v>1450</v>
      </c>
      <c r="J4725" s="1011" t="s">
        <v>1451</v>
      </c>
      <c r="K4725" s="1011" t="s">
        <v>1329</v>
      </c>
      <c r="L4725" s="1011" t="s">
        <v>47</v>
      </c>
      <c r="M4725" s="1011" t="s">
        <v>198</v>
      </c>
      <c r="N4725" s="1011">
        <v>872.75</v>
      </c>
      <c r="O4725" s="1011">
        <v>662.75</v>
      </c>
      <c r="P4725" s="1011">
        <v>27317</v>
      </c>
      <c r="Q4725" s="1011">
        <v>18272.07</v>
      </c>
      <c r="R4725" s="1011">
        <v>2680.64</v>
      </c>
      <c r="S4725" s="1011">
        <v>2656.7523109600002</v>
      </c>
      <c r="T4725" s="1011">
        <v>0</v>
      </c>
      <c r="U4725" s="1011">
        <v>0</v>
      </c>
      <c r="V4725" s="1011">
        <v>2680.64</v>
      </c>
      <c r="W4725" s="1011" t="s">
        <v>1452</v>
      </c>
      <c r="X4725" s="1011" t="s">
        <v>1331</v>
      </c>
      <c r="Y4725" s="1011" t="s">
        <v>1453</v>
      </c>
      <c r="AA4725" s="1011" t="s">
        <v>1454</v>
      </c>
      <c r="AB4725" s="1011" t="s">
        <v>140</v>
      </c>
    </row>
    <row r="4726" spans="1:28" x14ac:dyDescent="0.25">
      <c r="A4726" s="1011">
        <v>74112996</v>
      </c>
      <c r="B4726" s="1011" t="s">
        <v>1714</v>
      </c>
      <c r="C4726" s="1011" t="s">
        <v>1326</v>
      </c>
      <c r="D4726" s="1011" t="s">
        <v>1</v>
      </c>
      <c r="E4726" s="1011" t="s">
        <v>135</v>
      </c>
      <c r="F4726" s="1011" t="s">
        <v>6</v>
      </c>
      <c r="G4726" s="1011" t="s">
        <v>6</v>
      </c>
      <c r="H4726" s="1011" t="s">
        <v>99</v>
      </c>
      <c r="I4726" s="1011" t="s">
        <v>1715</v>
      </c>
      <c r="J4726" s="1011" t="s">
        <v>1405</v>
      </c>
      <c r="K4726" s="1011" t="s">
        <v>1329</v>
      </c>
      <c r="L4726" s="1011" t="s">
        <v>47</v>
      </c>
      <c r="M4726" s="1011" t="s">
        <v>198</v>
      </c>
      <c r="N4726" s="1011">
        <v>673</v>
      </c>
      <c r="O4726" s="1011">
        <v>462</v>
      </c>
      <c r="P4726" s="1011">
        <v>12251.75</v>
      </c>
      <c r="Q4726" s="1011">
        <v>43383.82</v>
      </c>
      <c r="R4726" s="1011">
        <v>10030.27</v>
      </c>
      <c r="S4726" s="1011">
        <v>8426.1707995800007</v>
      </c>
      <c r="T4726" s="1011">
        <v>0</v>
      </c>
      <c r="U4726" s="1011">
        <v>0</v>
      </c>
      <c r="V4726" s="1011">
        <v>10030.27</v>
      </c>
      <c r="W4726" s="1011" t="s">
        <v>1406</v>
      </c>
      <c r="X4726" s="1011" t="s">
        <v>1331</v>
      </c>
      <c r="Y4726" s="1011" t="s">
        <v>1716</v>
      </c>
      <c r="AA4726" s="1011" t="s">
        <v>1717</v>
      </c>
      <c r="AB4726" s="1011" t="s">
        <v>140</v>
      </c>
    </row>
    <row r="4727" spans="1:28" x14ac:dyDescent="0.25">
      <c r="A4727" s="1011">
        <v>64062466</v>
      </c>
      <c r="B4727" s="1011" t="s">
        <v>1414</v>
      </c>
      <c r="C4727" s="1011" t="s">
        <v>1326</v>
      </c>
      <c r="D4727" s="1011" t="s">
        <v>1</v>
      </c>
      <c r="E4727" s="1011" t="s">
        <v>135</v>
      </c>
      <c r="F4727" s="1011" t="s">
        <v>62</v>
      </c>
      <c r="G4727" s="1011" t="s">
        <v>62</v>
      </c>
      <c r="H4727" s="1011" t="s">
        <v>1394</v>
      </c>
      <c r="I4727" s="1011" t="s">
        <v>1415</v>
      </c>
      <c r="J4727" s="1011" t="s">
        <v>1416</v>
      </c>
      <c r="K4727" s="1011" t="s">
        <v>1329</v>
      </c>
      <c r="L4727" s="1011" t="s">
        <v>47</v>
      </c>
      <c r="M4727" s="1011" t="s">
        <v>198</v>
      </c>
      <c r="N4727" s="1011">
        <v>0</v>
      </c>
      <c r="O4727" s="1011">
        <v>0</v>
      </c>
      <c r="P4727" s="1011">
        <v>0</v>
      </c>
      <c r="Q4727" s="1011">
        <v>0</v>
      </c>
      <c r="R4727" s="1011">
        <v>0</v>
      </c>
      <c r="S4727" s="1011">
        <v>0</v>
      </c>
      <c r="T4727" s="1011">
        <v>0</v>
      </c>
      <c r="U4727" s="1011">
        <v>0</v>
      </c>
      <c r="V4727" s="1011">
        <v>0</v>
      </c>
      <c r="W4727" s="1011" t="s">
        <v>1397</v>
      </c>
      <c r="X4727" s="1011" t="s">
        <v>1331</v>
      </c>
      <c r="Y4727" s="1011" t="s">
        <v>1417</v>
      </c>
      <c r="AA4727" s="1011" t="s">
        <v>1418</v>
      </c>
      <c r="AB4727" s="1011" t="s">
        <v>140</v>
      </c>
    </row>
    <row r="4728" spans="1:28" x14ac:dyDescent="0.25">
      <c r="A4728" s="1011">
        <v>83773168</v>
      </c>
      <c r="B4728" s="1011" t="s">
        <v>1691</v>
      </c>
      <c r="C4728" s="1011" t="s">
        <v>1326</v>
      </c>
      <c r="D4728" s="1011" t="s">
        <v>1</v>
      </c>
      <c r="E4728" s="1011" t="s">
        <v>135</v>
      </c>
      <c r="F4728" s="1011" t="s">
        <v>6</v>
      </c>
      <c r="G4728" s="1011" t="s">
        <v>6</v>
      </c>
      <c r="H4728" s="1011" t="s">
        <v>94</v>
      </c>
      <c r="I4728" s="1011" t="s">
        <v>1692</v>
      </c>
      <c r="J4728" s="1011" t="s">
        <v>1693</v>
      </c>
      <c r="K4728" s="1011" t="s">
        <v>1329</v>
      </c>
      <c r="L4728" s="1011" t="s">
        <v>47</v>
      </c>
      <c r="M4728" s="1011" t="s">
        <v>198</v>
      </c>
      <c r="N4728" s="1011">
        <v>117.25</v>
      </c>
      <c r="O4728" s="1011">
        <v>112.25</v>
      </c>
      <c r="P4728" s="1011">
        <v>2620.5</v>
      </c>
      <c r="Q4728" s="1011">
        <v>3622.43</v>
      </c>
      <c r="R4728" s="1011">
        <v>1211.97</v>
      </c>
      <c r="S4728" s="1011">
        <v>358.51873393</v>
      </c>
      <c r="T4728" s="1011">
        <v>0</v>
      </c>
      <c r="U4728" s="1011">
        <v>0</v>
      </c>
      <c r="V4728" s="1011">
        <v>1211.97</v>
      </c>
      <c r="W4728" s="1011" t="s">
        <v>1694</v>
      </c>
      <c r="X4728" s="1011" t="s">
        <v>1331</v>
      </c>
      <c r="Y4728" s="1011" t="s">
        <v>1695</v>
      </c>
      <c r="AA4728" s="1011" t="s">
        <v>1696</v>
      </c>
      <c r="AB4728" s="1011" t="s">
        <v>140</v>
      </c>
    </row>
    <row r="4729" spans="1:28" x14ac:dyDescent="0.25">
      <c r="A4729" s="1011">
        <v>43754282</v>
      </c>
      <c r="B4729" s="1011" t="s">
        <v>2125</v>
      </c>
      <c r="C4729" s="1011" t="s">
        <v>1326</v>
      </c>
      <c r="D4729" s="1011" t="s">
        <v>1</v>
      </c>
      <c r="E4729" s="1011" t="s">
        <v>135</v>
      </c>
      <c r="F4729" s="1011" t="s">
        <v>34</v>
      </c>
      <c r="G4729" s="1011" t="s">
        <v>34</v>
      </c>
      <c r="H4729" s="1011" t="s">
        <v>94</v>
      </c>
      <c r="I4729" s="1011" t="s">
        <v>1327</v>
      </c>
      <c r="J4729" s="1011" t="s">
        <v>1328</v>
      </c>
      <c r="K4729" s="1011" t="s">
        <v>1329</v>
      </c>
      <c r="L4729" s="1011" t="s">
        <v>47</v>
      </c>
      <c r="M4729" s="1011" t="s">
        <v>198</v>
      </c>
      <c r="N4729" s="1011">
        <v>1125</v>
      </c>
      <c r="O4729" s="1011">
        <v>1024</v>
      </c>
      <c r="P4729" s="1011">
        <v>20238</v>
      </c>
      <c r="Q4729" s="1011">
        <v>35818.699999999997</v>
      </c>
      <c r="R4729" s="1011">
        <v>9195.98</v>
      </c>
      <c r="S4729" s="1011">
        <v>3419.1844749000002</v>
      </c>
      <c r="T4729" s="1011">
        <v>0</v>
      </c>
      <c r="U4729" s="1011">
        <v>0</v>
      </c>
      <c r="V4729" s="1011">
        <v>9195.98</v>
      </c>
      <c r="W4729" s="1011" t="s">
        <v>1330</v>
      </c>
      <c r="X4729" s="1011" t="s">
        <v>1331</v>
      </c>
      <c r="Y4729" s="1011" t="s">
        <v>2126</v>
      </c>
      <c r="AA4729" s="1011" t="s">
        <v>2127</v>
      </c>
      <c r="AB4729" s="1011" t="s">
        <v>140</v>
      </c>
    </row>
    <row r="4730" spans="1:28" x14ac:dyDescent="0.25">
      <c r="A4730" s="1011">
        <v>13942362</v>
      </c>
      <c r="B4730" s="1011" t="s">
        <v>1713</v>
      </c>
      <c r="C4730" s="1011" t="s">
        <v>1326</v>
      </c>
      <c r="D4730" s="1011" t="s">
        <v>1</v>
      </c>
      <c r="E4730" s="1011" t="s">
        <v>135</v>
      </c>
      <c r="F4730" s="1011" t="s">
        <v>38</v>
      </c>
      <c r="G4730" s="1011" t="s">
        <v>38</v>
      </c>
      <c r="H4730" s="1011" t="s">
        <v>90</v>
      </c>
      <c r="I4730" s="1011" t="s">
        <v>1388</v>
      </c>
      <c r="J4730" s="1011" t="s">
        <v>1389</v>
      </c>
      <c r="K4730" s="1011" t="s">
        <v>1329</v>
      </c>
      <c r="L4730" s="1011" t="s">
        <v>47</v>
      </c>
      <c r="M4730" s="1011" t="s">
        <v>198</v>
      </c>
      <c r="N4730" s="1011">
        <v>56</v>
      </c>
      <c r="O4730" s="1011">
        <v>7</v>
      </c>
      <c r="P4730" s="1011">
        <v>560</v>
      </c>
      <c r="Q4730" s="1011">
        <v>2653.98</v>
      </c>
      <c r="R4730" s="1011">
        <v>753.03</v>
      </c>
      <c r="S4730" s="1011">
        <v>177.98115799999999</v>
      </c>
      <c r="T4730" s="1011">
        <v>0</v>
      </c>
      <c r="U4730" s="1011">
        <v>0</v>
      </c>
      <c r="V4730" s="1011">
        <v>753.03</v>
      </c>
      <c r="W4730" s="1011" t="s">
        <v>1390</v>
      </c>
      <c r="X4730" s="1011" t="s">
        <v>1331</v>
      </c>
      <c r="Y4730" s="1011" t="s">
        <v>1391</v>
      </c>
      <c r="AA4730" s="1011" t="s">
        <v>1392</v>
      </c>
      <c r="AB4730" s="1011" t="s">
        <v>140</v>
      </c>
    </row>
    <row r="4731" spans="1:28" x14ac:dyDescent="0.25">
      <c r="A4731" s="1011">
        <v>24053233</v>
      </c>
      <c r="B4731" s="1011" t="s">
        <v>1841</v>
      </c>
      <c r="C4731" s="1011" t="s">
        <v>1326</v>
      </c>
      <c r="D4731" s="1011" t="s">
        <v>1</v>
      </c>
      <c r="E4731" s="1011" t="s">
        <v>135</v>
      </c>
      <c r="F4731" s="1011" t="s">
        <v>0</v>
      </c>
      <c r="G4731" s="1011" t="s">
        <v>0</v>
      </c>
      <c r="H4731" s="1011" t="s">
        <v>91</v>
      </c>
      <c r="I4731" s="1011" t="s">
        <v>1842</v>
      </c>
      <c r="J4731" s="1011" t="s">
        <v>1510</v>
      </c>
      <c r="K4731" s="1011" t="s">
        <v>1329</v>
      </c>
      <c r="L4731" s="1011" t="s">
        <v>47</v>
      </c>
      <c r="M4731" s="1011" t="s">
        <v>198</v>
      </c>
      <c r="N4731" s="1011">
        <v>705</v>
      </c>
      <c r="O4731" s="1011">
        <v>364</v>
      </c>
      <c r="P4731" s="1011">
        <v>35677.040000000001</v>
      </c>
      <c r="Q4731" s="1011">
        <v>64984.67</v>
      </c>
      <c r="R4731" s="1011">
        <v>8498.8814074999991</v>
      </c>
      <c r="S4731" s="1011">
        <v>3275.6710920300002</v>
      </c>
      <c r="T4731" s="1011">
        <v>0.6214075</v>
      </c>
      <c r="U4731" s="1011">
        <v>0</v>
      </c>
      <c r="V4731" s="1011">
        <v>8498.26</v>
      </c>
      <c r="W4731" s="1011" t="s">
        <v>1511</v>
      </c>
      <c r="X4731" s="1011" t="s">
        <v>1331</v>
      </c>
      <c r="Y4731" s="1011" t="s">
        <v>1843</v>
      </c>
      <c r="AA4731" s="1011" t="s">
        <v>1844</v>
      </c>
      <c r="AB4731" s="1011" t="s">
        <v>140</v>
      </c>
    </row>
    <row r="4732" spans="1:28" x14ac:dyDescent="0.25">
      <c r="A4732" s="1011">
        <v>94235660</v>
      </c>
      <c r="B4732" s="1011" t="s">
        <v>2452</v>
      </c>
      <c r="C4732" s="1011" t="s">
        <v>1326</v>
      </c>
      <c r="D4732" s="1011" t="s">
        <v>1</v>
      </c>
      <c r="E4732" s="1011" t="s">
        <v>135</v>
      </c>
      <c r="F4732" s="1011" t="s">
        <v>62</v>
      </c>
      <c r="G4732" s="1011" t="s">
        <v>62</v>
      </c>
      <c r="H4732" s="1011" t="s">
        <v>87</v>
      </c>
      <c r="I4732" s="1011" t="s">
        <v>2453</v>
      </c>
      <c r="J4732" s="1011" t="s">
        <v>2454</v>
      </c>
      <c r="K4732" s="1011" t="s">
        <v>1329</v>
      </c>
      <c r="L4732" s="1011" t="s">
        <v>47</v>
      </c>
      <c r="M4732" s="1011" t="s">
        <v>198</v>
      </c>
      <c r="N4732" s="1011">
        <v>34</v>
      </c>
      <c r="O4732" s="1011">
        <v>0</v>
      </c>
      <c r="P4732" s="1011">
        <v>1020</v>
      </c>
      <c r="Q4732" s="1011">
        <v>5365.88</v>
      </c>
      <c r="R4732" s="1011">
        <v>690.46</v>
      </c>
      <c r="S4732" s="1011">
        <v>68.25266001</v>
      </c>
      <c r="T4732" s="1011">
        <v>0</v>
      </c>
      <c r="U4732" s="1011">
        <v>0</v>
      </c>
      <c r="V4732" s="1011">
        <v>690.46</v>
      </c>
      <c r="W4732" s="1011" t="s">
        <v>2455</v>
      </c>
      <c r="X4732" s="1011" t="s">
        <v>1331</v>
      </c>
      <c r="Y4732" s="1011" t="s">
        <v>2456</v>
      </c>
      <c r="AA4732" s="1011" t="s">
        <v>2457</v>
      </c>
      <c r="AB4732" s="1011" t="s">
        <v>140</v>
      </c>
    </row>
    <row r="4733" spans="1:28" x14ac:dyDescent="0.25">
      <c r="A4733" s="1011">
        <v>23942782</v>
      </c>
      <c r="B4733" s="1011" t="s">
        <v>2101</v>
      </c>
      <c r="C4733" s="1011" t="s">
        <v>1326</v>
      </c>
      <c r="D4733" s="1011" t="s">
        <v>1</v>
      </c>
      <c r="E4733" s="1011" t="s">
        <v>135</v>
      </c>
      <c r="F4733" s="1011" t="s">
        <v>34</v>
      </c>
      <c r="G4733" s="1011" t="s">
        <v>34</v>
      </c>
      <c r="H4733" s="1011" t="s">
        <v>98</v>
      </c>
      <c r="I4733" s="1011" t="s">
        <v>1376</v>
      </c>
      <c r="J4733" s="1011" t="s">
        <v>1377</v>
      </c>
      <c r="K4733" s="1011" t="s">
        <v>1329</v>
      </c>
      <c r="L4733" s="1011" t="s">
        <v>47</v>
      </c>
      <c r="M4733" s="1011" t="s">
        <v>198</v>
      </c>
      <c r="N4733" s="1011">
        <v>28</v>
      </c>
      <c r="O4733" s="1011">
        <v>28</v>
      </c>
      <c r="P4733" s="1011">
        <v>494.64</v>
      </c>
      <c r="Q4733" s="1011">
        <v>654.07000000000005</v>
      </c>
      <c r="R4733" s="1011">
        <v>196.51</v>
      </c>
      <c r="S4733" s="1011">
        <v>112.36118823</v>
      </c>
      <c r="T4733" s="1011">
        <v>0</v>
      </c>
      <c r="U4733" s="1011">
        <v>0</v>
      </c>
      <c r="V4733" s="1011">
        <v>196.51</v>
      </c>
      <c r="W4733" s="1011" t="s">
        <v>1378</v>
      </c>
      <c r="X4733" s="1011" t="s">
        <v>1331</v>
      </c>
      <c r="Y4733" s="1011" t="s">
        <v>2102</v>
      </c>
      <c r="AA4733" s="1011" t="s">
        <v>2103</v>
      </c>
      <c r="AB4733" s="1011" t="s">
        <v>140</v>
      </c>
    </row>
    <row r="4734" spans="1:28" x14ac:dyDescent="0.25">
      <c r="A4734" s="1011">
        <v>94235660</v>
      </c>
      <c r="B4734" s="1011" t="s">
        <v>2452</v>
      </c>
      <c r="C4734" s="1011" t="s">
        <v>1326</v>
      </c>
      <c r="D4734" s="1011" t="s">
        <v>1</v>
      </c>
      <c r="E4734" s="1011" t="s">
        <v>135</v>
      </c>
      <c r="F4734" s="1011" t="s">
        <v>62</v>
      </c>
      <c r="G4734" s="1011" t="s">
        <v>62</v>
      </c>
      <c r="H4734" s="1011" t="s">
        <v>95</v>
      </c>
      <c r="I4734" s="1011" t="s">
        <v>2453</v>
      </c>
      <c r="J4734" s="1011" t="s">
        <v>2454</v>
      </c>
      <c r="K4734" s="1011" t="s">
        <v>1329</v>
      </c>
      <c r="L4734" s="1011" t="s">
        <v>47</v>
      </c>
      <c r="M4734" s="1011" t="s">
        <v>198</v>
      </c>
      <c r="N4734" s="1011">
        <v>129</v>
      </c>
      <c r="O4734" s="1011">
        <v>109</v>
      </c>
      <c r="P4734" s="1011">
        <v>1450.76</v>
      </c>
      <c r="Q4734" s="1011">
        <v>3885.19</v>
      </c>
      <c r="R4734" s="1011">
        <v>-164.68274149000001</v>
      </c>
      <c r="S4734" s="1011">
        <v>1551.1014573</v>
      </c>
      <c r="T4734" s="1011">
        <v>-2.7414900000000001E-3</v>
      </c>
      <c r="U4734" s="1011">
        <v>0</v>
      </c>
      <c r="V4734" s="1011">
        <v>-164.68</v>
      </c>
      <c r="W4734" s="1011" t="s">
        <v>2455</v>
      </c>
      <c r="X4734" s="1011" t="s">
        <v>1331</v>
      </c>
      <c r="Y4734" s="1011" t="s">
        <v>2456</v>
      </c>
      <c r="AA4734" s="1011" t="s">
        <v>2457</v>
      </c>
      <c r="AB4734" s="1011" t="s">
        <v>140</v>
      </c>
    </row>
    <row r="4735" spans="1:28" x14ac:dyDescent="0.25">
      <c r="A4735" s="1011">
        <v>14054480</v>
      </c>
      <c r="B4735" s="1011" t="s">
        <v>2458</v>
      </c>
      <c r="C4735" s="1011" t="s">
        <v>1326</v>
      </c>
      <c r="D4735" s="1011" t="s">
        <v>1</v>
      </c>
      <c r="E4735" s="1011" t="s">
        <v>135</v>
      </c>
      <c r="F4735" s="1011" t="s">
        <v>34</v>
      </c>
      <c r="G4735" s="1011" t="s">
        <v>34</v>
      </c>
      <c r="H4735" s="1011" t="s">
        <v>97</v>
      </c>
      <c r="I4735" s="1011" t="s">
        <v>2459</v>
      </c>
      <c r="J4735" s="1011" t="s">
        <v>1421</v>
      </c>
      <c r="K4735" s="1011" t="s">
        <v>1329</v>
      </c>
      <c r="L4735" s="1011" t="s">
        <v>47</v>
      </c>
      <c r="M4735" s="1011" t="s">
        <v>198</v>
      </c>
      <c r="N4735" s="1011">
        <v>668.5</v>
      </c>
      <c r="O4735" s="1011">
        <v>456.5</v>
      </c>
      <c r="P4735" s="1011">
        <v>20365.060000000001</v>
      </c>
      <c r="Q4735" s="1011">
        <v>22949.16</v>
      </c>
      <c r="R4735" s="1011">
        <v>2936.3632335399998</v>
      </c>
      <c r="S4735" s="1011">
        <v>4326.3890659099998</v>
      </c>
      <c r="T4735" s="1011">
        <v>-0.93676645999999997</v>
      </c>
      <c r="U4735" s="1011">
        <v>0</v>
      </c>
      <c r="V4735" s="1011">
        <v>2937.3</v>
      </c>
      <c r="W4735" s="1011" t="s">
        <v>1422</v>
      </c>
      <c r="X4735" s="1011" t="s">
        <v>1331</v>
      </c>
      <c r="Y4735" s="1011" t="s">
        <v>2460</v>
      </c>
      <c r="AA4735" s="1011" t="s">
        <v>2461</v>
      </c>
      <c r="AB4735" s="1011" t="s">
        <v>140</v>
      </c>
    </row>
    <row r="4736" spans="1:28" x14ac:dyDescent="0.25">
      <c r="A4736" s="1011">
        <v>63918262</v>
      </c>
      <c r="B4736" s="1011" t="s">
        <v>1409</v>
      </c>
      <c r="C4736" s="1011" t="s">
        <v>1326</v>
      </c>
      <c r="D4736" s="1011" t="s">
        <v>1</v>
      </c>
      <c r="E4736" s="1011" t="s">
        <v>135</v>
      </c>
      <c r="F4736" s="1011" t="s">
        <v>6</v>
      </c>
      <c r="G4736" s="1011" t="s">
        <v>6</v>
      </c>
      <c r="H4736" s="1011" t="s">
        <v>97</v>
      </c>
      <c r="I4736" s="1011" t="s">
        <v>1410</v>
      </c>
      <c r="J4736" s="1011" t="s">
        <v>1411</v>
      </c>
      <c r="K4736" s="1011" t="s">
        <v>1329</v>
      </c>
      <c r="L4736" s="1011" t="s">
        <v>47</v>
      </c>
      <c r="M4736" s="1011" t="s">
        <v>198</v>
      </c>
      <c r="N4736" s="1011">
        <v>427.16680000000002</v>
      </c>
      <c r="O4736" s="1011">
        <v>373.16680000000002</v>
      </c>
      <c r="P4736" s="1011">
        <v>6402.84</v>
      </c>
      <c r="Q4736" s="1011">
        <v>14110.97</v>
      </c>
      <c r="R4736" s="1011">
        <v>2436.3779358699999</v>
      </c>
      <c r="S4736" s="1011">
        <v>2383.5697581499999</v>
      </c>
      <c r="T4736" s="1011">
        <v>-2.2064130000000001E-2</v>
      </c>
      <c r="U4736" s="1011">
        <v>0</v>
      </c>
      <c r="V4736" s="1011">
        <v>2436.4</v>
      </c>
      <c r="W4736" s="1011" t="s">
        <v>80</v>
      </c>
      <c r="X4736" s="1011" t="s">
        <v>1331</v>
      </c>
      <c r="Y4736" s="1011" t="s">
        <v>1412</v>
      </c>
      <c r="AA4736" s="1011" t="s">
        <v>1413</v>
      </c>
      <c r="AB4736" s="1011" t="s">
        <v>140</v>
      </c>
    </row>
    <row r="4737" spans="1:28" x14ac:dyDescent="0.25">
      <c r="A4737" s="1011">
        <v>73756652</v>
      </c>
      <c r="B4737" s="1011" t="s">
        <v>2237</v>
      </c>
      <c r="C4737" s="1011" t="s">
        <v>1326</v>
      </c>
      <c r="D4737" s="1011" t="s">
        <v>1</v>
      </c>
      <c r="E4737" s="1011" t="s">
        <v>135</v>
      </c>
      <c r="F4737" s="1011" t="s">
        <v>6</v>
      </c>
      <c r="G4737" s="1011" t="s">
        <v>6</v>
      </c>
      <c r="H4737" s="1011" t="s">
        <v>104</v>
      </c>
      <c r="I4737" s="1011" t="s">
        <v>2238</v>
      </c>
      <c r="J4737" s="1011" t="s">
        <v>1755</v>
      </c>
      <c r="K4737" s="1011" t="s">
        <v>1329</v>
      </c>
      <c r="L4737" s="1011" t="s">
        <v>47</v>
      </c>
      <c r="M4737" s="1011" t="s">
        <v>198</v>
      </c>
      <c r="N4737" s="1011">
        <v>168</v>
      </c>
      <c r="O4737" s="1011">
        <v>160</v>
      </c>
      <c r="P4737" s="1011">
        <v>1981.51</v>
      </c>
      <c r="Q4737" s="1011">
        <v>9919.84</v>
      </c>
      <c r="R4737" s="1011">
        <v>2725.04</v>
      </c>
      <c r="S4737" s="1011">
        <v>1039.03223048</v>
      </c>
      <c r="T4737" s="1011">
        <v>0</v>
      </c>
      <c r="U4737" s="1011">
        <v>0</v>
      </c>
      <c r="V4737" s="1011">
        <v>2725.04</v>
      </c>
      <c r="W4737" s="1011" t="s">
        <v>1361</v>
      </c>
      <c r="X4737" s="1011" t="s">
        <v>1331</v>
      </c>
      <c r="Y4737" s="1011" t="s">
        <v>2239</v>
      </c>
      <c r="AA4737" s="1011" t="s">
        <v>2240</v>
      </c>
      <c r="AB4737" s="1011" t="s">
        <v>140</v>
      </c>
    </row>
    <row r="4738" spans="1:28" x14ac:dyDescent="0.25">
      <c r="A4738" s="1011">
        <v>34261214</v>
      </c>
      <c r="B4738" s="1011" t="s">
        <v>2303</v>
      </c>
      <c r="C4738" s="1011" t="s">
        <v>1326</v>
      </c>
      <c r="D4738" s="1011" t="s">
        <v>1</v>
      </c>
      <c r="E4738" s="1011" t="s">
        <v>135</v>
      </c>
      <c r="F4738" s="1011" t="s">
        <v>20</v>
      </c>
      <c r="G4738" s="1011" t="s">
        <v>20</v>
      </c>
      <c r="H4738" s="1011" t="s">
        <v>97</v>
      </c>
      <c r="I4738" s="1011" t="s">
        <v>2304</v>
      </c>
      <c r="J4738" s="1011" t="s">
        <v>1510</v>
      </c>
      <c r="K4738" s="1011" t="s">
        <v>1329</v>
      </c>
      <c r="L4738" s="1011" t="s">
        <v>47</v>
      </c>
      <c r="M4738" s="1011" t="s">
        <v>198</v>
      </c>
      <c r="N4738" s="1011">
        <v>217</v>
      </c>
      <c r="O4738" s="1011">
        <v>86</v>
      </c>
      <c r="P4738" s="1011">
        <v>6173.21</v>
      </c>
      <c r="Q4738" s="1011">
        <v>4972.59</v>
      </c>
      <c r="R4738" s="1011">
        <v>433.88</v>
      </c>
      <c r="S4738" s="1011">
        <v>1001.18249441</v>
      </c>
      <c r="T4738" s="1011">
        <v>0</v>
      </c>
      <c r="U4738" s="1011">
        <v>0</v>
      </c>
      <c r="V4738" s="1011">
        <v>433.88</v>
      </c>
      <c r="W4738" s="1011" t="s">
        <v>1511</v>
      </c>
      <c r="X4738" s="1011" t="s">
        <v>1331</v>
      </c>
      <c r="Y4738" s="1011" t="s">
        <v>2305</v>
      </c>
      <c r="AA4738" s="1011" t="s">
        <v>2306</v>
      </c>
      <c r="AB4738" s="1011" t="s">
        <v>140</v>
      </c>
    </row>
    <row r="4739" spans="1:28" x14ac:dyDescent="0.25">
      <c r="A4739" s="1011">
        <v>84150358</v>
      </c>
      <c r="B4739" s="1011" t="s">
        <v>1679</v>
      </c>
      <c r="C4739" s="1011" t="s">
        <v>1326</v>
      </c>
      <c r="D4739" s="1011" t="s">
        <v>1</v>
      </c>
      <c r="E4739" s="1011" t="s">
        <v>135</v>
      </c>
      <c r="F4739" s="1011" t="s">
        <v>36</v>
      </c>
      <c r="G4739" s="1011" t="s">
        <v>36</v>
      </c>
      <c r="H4739" s="1011" t="s">
        <v>90</v>
      </c>
      <c r="I4739" s="1011" t="s">
        <v>1680</v>
      </c>
      <c r="J4739" s="1011" t="s">
        <v>1396</v>
      </c>
      <c r="K4739" s="1011" t="s">
        <v>1329</v>
      </c>
      <c r="L4739" s="1011" t="s">
        <v>47</v>
      </c>
      <c r="M4739" s="1011" t="s">
        <v>198</v>
      </c>
      <c r="N4739" s="1011">
        <v>293</v>
      </c>
      <c r="O4739" s="1011">
        <v>293</v>
      </c>
      <c r="P4739" s="1011">
        <v>11720</v>
      </c>
      <c r="Q4739" s="1011">
        <v>19703.5</v>
      </c>
      <c r="R4739" s="1011">
        <v>-110.73</v>
      </c>
      <c r="S4739" s="1011">
        <v>1372.86448963</v>
      </c>
      <c r="T4739" s="1011">
        <v>0</v>
      </c>
      <c r="U4739" s="1011">
        <v>0</v>
      </c>
      <c r="V4739" s="1011">
        <v>-110.73</v>
      </c>
      <c r="W4739" s="1011" t="s">
        <v>1397</v>
      </c>
      <c r="X4739" s="1011" t="s">
        <v>1331</v>
      </c>
      <c r="Y4739" s="1011" t="s">
        <v>1681</v>
      </c>
      <c r="AA4739" s="1011" t="s">
        <v>1682</v>
      </c>
      <c r="AB4739" s="1011" t="s">
        <v>140</v>
      </c>
    </row>
    <row r="4740" spans="1:28" x14ac:dyDescent="0.25">
      <c r="A4740" s="1011">
        <v>93756971</v>
      </c>
      <c r="B4740" s="1011" t="s">
        <v>1455</v>
      </c>
      <c r="C4740" s="1011" t="s">
        <v>1326</v>
      </c>
      <c r="D4740" s="1011" t="s">
        <v>1</v>
      </c>
      <c r="E4740" s="1011" t="s">
        <v>135</v>
      </c>
      <c r="F4740" s="1011" t="s">
        <v>6</v>
      </c>
      <c r="G4740" s="1011" t="s">
        <v>6</v>
      </c>
      <c r="H4740" s="1011" t="s">
        <v>95</v>
      </c>
      <c r="I4740" s="1011" t="s">
        <v>1456</v>
      </c>
      <c r="J4740" s="1011" t="s">
        <v>1457</v>
      </c>
      <c r="K4740" s="1011" t="s">
        <v>1329</v>
      </c>
      <c r="L4740" s="1011" t="s">
        <v>47</v>
      </c>
      <c r="M4740" s="1011" t="s">
        <v>198</v>
      </c>
      <c r="N4740" s="1011">
        <v>211.74</v>
      </c>
      <c r="O4740" s="1011">
        <v>83.74</v>
      </c>
      <c r="P4740" s="1011">
        <v>2186.2600000000002</v>
      </c>
      <c r="Q4740" s="1011">
        <v>9043.89</v>
      </c>
      <c r="R4740" s="1011">
        <v>920.24844541000004</v>
      </c>
      <c r="S4740" s="1011">
        <v>2245.8596305800002</v>
      </c>
      <c r="T4740" s="1011">
        <v>-1.3315545900000001</v>
      </c>
      <c r="U4740" s="1011">
        <v>0</v>
      </c>
      <c r="V4740" s="1011">
        <v>921.58</v>
      </c>
      <c r="W4740" s="1011" t="s">
        <v>1458</v>
      </c>
      <c r="X4740" s="1011" t="s">
        <v>1331</v>
      </c>
      <c r="Y4740" s="1011" t="s">
        <v>1459</v>
      </c>
      <c r="AA4740" s="1011" t="s">
        <v>1460</v>
      </c>
      <c r="AB4740" s="1011" t="s">
        <v>140</v>
      </c>
    </row>
    <row r="4741" spans="1:28" x14ac:dyDescent="0.25">
      <c r="A4741" s="1011">
        <v>74163817</v>
      </c>
      <c r="B4741" s="1011" t="s">
        <v>2282</v>
      </c>
      <c r="C4741" s="1011" t="s">
        <v>1326</v>
      </c>
      <c r="D4741" s="1011" t="s">
        <v>1</v>
      </c>
      <c r="E4741" s="1011" t="s">
        <v>135</v>
      </c>
      <c r="F4741" s="1011" t="s">
        <v>11</v>
      </c>
      <c r="G4741" s="1011" t="s">
        <v>11</v>
      </c>
      <c r="H4741" s="1011" t="s">
        <v>97</v>
      </c>
      <c r="I4741" s="1011" t="s">
        <v>2283</v>
      </c>
      <c r="J4741" s="1011" t="s">
        <v>1693</v>
      </c>
      <c r="K4741" s="1011" t="s">
        <v>1329</v>
      </c>
      <c r="L4741" s="1011" t="s">
        <v>47</v>
      </c>
      <c r="M4741" s="1011" t="s">
        <v>198</v>
      </c>
      <c r="N4741" s="1011">
        <v>446.1</v>
      </c>
      <c r="O4741" s="1011">
        <v>138.75</v>
      </c>
      <c r="P4741" s="1011">
        <v>10347.370000000001</v>
      </c>
      <c r="Q4741" s="1011">
        <v>12455.97</v>
      </c>
      <c r="R4741" s="1011">
        <v>2816.86</v>
      </c>
      <c r="S4741" s="1011">
        <v>1836.5792433199999</v>
      </c>
      <c r="T4741" s="1011">
        <v>0</v>
      </c>
      <c r="U4741" s="1011">
        <v>0</v>
      </c>
      <c r="V4741" s="1011">
        <v>2816.86</v>
      </c>
      <c r="W4741" s="1011" t="s">
        <v>1694</v>
      </c>
      <c r="X4741" s="1011" t="s">
        <v>1331</v>
      </c>
      <c r="Y4741" s="1011" t="s">
        <v>2284</v>
      </c>
      <c r="AA4741" s="1011" t="s">
        <v>2285</v>
      </c>
      <c r="AB4741" s="1011" t="s">
        <v>140</v>
      </c>
    </row>
    <row r="4742" spans="1:28" x14ac:dyDescent="0.25">
      <c r="A4742" s="1011">
        <v>24166571</v>
      </c>
      <c r="B4742" s="1011" t="s">
        <v>2381</v>
      </c>
      <c r="C4742" s="1011" t="s">
        <v>1326</v>
      </c>
      <c r="D4742" s="1011" t="s">
        <v>1</v>
      </c>
      <c r="E4742" s="1011" t="s">
        <v>135</v>
      </c>
      <c r="F4742" s="1011" t="s">
        <v>0</v>
      </c>
      <c r="G4742" s="1011" t="s">
        <v>0</v>
      </c>
      <c r="H4742" s="1011" t="s">
        <v>88</v>
      </c>
      <c r="I4742" s="1011" t="s">
        <v>2382</v>
      </c>
      <c r="J4742" s="1011" t="s">
        <v>1499</v>
      </c>
      <c r="K4742" s="1011" t="s">
        <v>1329</v>
      </c>
      <c r="L4742" s="1011" t="s">
        <v>47</v>
      </c>
      <c r="M4742" s="1011" t="s">
        <v>198</v>
      </c>
      <c r="N4742" s="1011">
        <v>1232</v>
      </c>
      <c r="O4742" s="1011">
        <v>883</v>
      </c>
      <c r="P4742" s="1011">
        <v>19913</v>
      </c>
      <c r="Q4742" s="1011">
        <v>118351.34</v>
      </c>
      <c r="R4742" s="1011">
        <v>10481.450000000001</v>
      </c>
      <c r="S4742" s="1011">
        <v>3669.2116000000001</v>
      </c>
      <c r="T4742" s="1011">
        <v>0</v>
      </c>
      <c r="U4742" s="1011">
        <v>0</v>
      </c>
      <c r="V4742" s="1011">
        <v>10481.450000000001</v>
      </c>
      <c r="W4742" s="1011" t="s">
        <v>1361</v>
      </c>
      <c r="X4742" s="1011" t="s">
        <v>1331</v>
      </c>
      <c r="Y4742" s="1011" t="s">
        <v>2383</v>
      </c>
      <c r="AA4742" s="1011" t="s">
        <v>2384</v>
      </c>
      <c r="AB4742" s="1011" t="s">
        <v>140</v>
      </c>
    </row>
    <row r="4743" spans="1:28" x14ac:dyDescent="0.25">
      <c r="A4743" s="1011">
        <v>24166571</v>
      </c>
      <c r="B4743" s="1011" t="s">
        <v>2381</v>
      </c>
      <c r="C4743" s="1011" t="s">
        <v>1326</v>
      </c>
      <c r="D4743" s="1011" t="s">
        <v>1</v>
      </c>
      <c r="E4743" s="1011" t="s">
        <v>135</v>
      </c>
      <c r="F4743" s="1011" t="s">
        <v>0</v>
      </c>
      <c r="G4743" s="1011" t="s">
        <v>0</v>
      </c>
      <c r="H4743" s="1011" t="s">
        <v>89</v>
      </c>
      <c r="I4743" s="1011" t="s">
        <v>2382</v>
      </c>
      <c r="J4743" s="1011" t="s">
        <v>1499</v>
      </c>
      <c r="K4743" s="1011" t="s">
        <v>1329</v>
      </c>
      <c r="L4743" s="1011" t="s">
        <v>47</v>
      </c>
      <c r="M4743" s="1011" t="s">
        <v>198</v>
      </c>
      <c r="N4743" s="1011">
        <v>619</v>
      </c>
      <c r="O4743" s="1011">
        <v>34</v>
      </c>
      <c r="P4743" s="1011">
        <v>6452.12</v>
      </c>
      <c r="Q4743" s="1011">
        <v>22928.12</v>
      </c>
      <c r="R4743" s="1011">
        <v>1921.62000719</v>
      </c>
      <c r="S4743" s="1011">
        <v>553.00645430999998</v>
      </c>
      <c r="T4743" s="1011">
        <v>7.1899999999999998E-6</v>
      </c>
      <c r="U4743" s="1011">
        <v>0</v>
      </c>
      <c r="V4743" s="1011">
        <v>1921.62</v>
      </c>
      <c r="W4743" s="1011" t="s">
        <v>1361</v>
      </c>
      <c r="X4743" s="1011" t="s">
        <v>1331</v>
      </c>
      <c r="Y4743" s="1011" t="s">
        <v>2383</v>
      </c>
      <c r="AA4743" s="1011" t="s">
        <v>2384</v>
      </c>
      <c r="AB4743" s="1011" t="s">
        <v>140</v>
      </c>
    </row>
    <row r="4744" spans="1:28" x14ac:dyDescent="0.25">
      <c r="A4744" s="1011">
        <v>14149348</v>
      </c>
      <c r="B4744" s="1011" t="s">
        <v>1467</v>
      </c>
      <c r="C4744" s="1011" t="s">
        <v>1326</v>
      </c>
      <c r="D4744" s="1011" t="s">
        <v>1</v>
      </c>
      <c r="E4744" s="1011" t="s">
        <v>135</v>
      </c>
      <c r="F4744" s="1011" t="s">
        <v>20</v>
      </c>
      <c r="G4744" s="1011" t="s">
        <v>20</v>
      </c>
      <c r="H4744" s="1011" t="s">
        <v>94</v>
      </c>
      <c r="I4744" s="1011" t="s">
        <v>2001</v>
      </c>
      <c r="J4744" s="1011" t="s">
        <v>1985</v>
      </c>
      <c r="K4744" s="1011" t="s">
        <v>1329</v>
      </c>
      <c r="L4744" s="1011" t="s">
        <v>47</v>
      </c>
      <c r="M4744" s="1011" t="s">
        <v>198</v>
      </c>
      <c r="N4744" s="1011">
        <v>1519.75</v>
      </c>
      <c r="O4744" s="1011">
        <v>227.75</v>
      </c>
      <c r="P4744" s="1011">
        <v>47124</v>
      </c>
      <c r="Q4744" s="1011">
        <v>32010.51</v>
      </c>
      <c r="R4744" s="1011">
        <v>1379.18</v>
      </c>
      <c r="S4744" s="1011">
        <v>4705.5608886</v>
      </c>
      <c r="T4744" s="1011">
        <v>0</v>
      </c>
      <c r="U4744" s="1011">
        <v>0</v>
      </c>
      <c r="V4744" s="1011">
        <v>1379.18</v>
      </c>
      <c r="W4744" s="1011" t="s">
        <v>10</v>
      </c>
      <c r="X4744" s="1011" t="s">
        <v>1331</v>
      </c>
      <c r="Y4744" s="1011" t="s">
        <v>2497</v>
      </c>
      <c r="AA4744" s="1011" t="s">
        <v>1599</v>
      </c>
      <c r="AB4744" s="1011" t="s">
        <v>140</v>
      </c>
    </row>
    <row r="4745" spans="1:28" x14ac:dyDescent="0.25">
      <c r="A4745" s="1011">
        <v>24015307</v>
      </c>
      <c r="B4745" s="1011" t="s">
        <v>2511</v>
      </c>
      <c r="C4745" s="1011" t="s">
        <v>1326</v>
      </c>
      <c r="D4745" s="1011" t="s">
        <v>1</v>
      </c>
      <c r="E4745" s="1011" t="s">
        <v>135</v>
      </c>
      <c r="F4745" s="1011" t="s">
        <v>34</v>
      </c>
      <c r="G4745" s="1011" t="s">
        <v>34</v>
      </c>
      <c r="H4745" s="1011" t="s">
        <v>91</v>
      </c>
      <c r="I4745" s="1011" t="s">
        <v>1816</v>
      </c>
      <c r="J4745" s="1011" t="s">
        <v>1817</v>
      </c>
      <c r="K4745" s="1011" t="s">
        <v>1329</v>
      </c>
      <c r="L4745" s="1011" t="s">
        <v>47</v>
      </c>
      <c r="M4745" s="1011" t="s">
        <v>198</v>
      </c>
      <c r="N4745" s="1011">
        <v>255</v>
      </c>
      <c r="O4745" s="1011">
        <v>148</v>
      </c>
      <c r="P4745" s="1011">
        <v>4019.86</v>
      </c>
      <c r="Q4745" s="1011">
        <v>14775.61</v>
      </c>
      <c r="R4745" s="1011">
        <v>2288.9500156899999</v>
      </c>
      <c r="S4745" s="1011">
        <v>875.38543591999996</v>
      </c>
      <c r="T4745" s="1011">
        <v>1.5690000000000001E-5</v>
      </c>
      <c r="U4745" s="1011">
        <v>0</v>
      </c>
      <c r="V4745" s="1011">
        <v>2288.9499999999998</v>
      </c>
      <c r="W4745" s="1011" t="s">
        <v>1818</v>
      </c>
      <c r="X4745" s="1011" t="s">
        <v>1331</v>
      </c>
      <c r="Y4745" s="1011" t="s">
        <v>2512</v>
      </c>
      <c r="AA4745" s="1011" t="s">
        <v>2513</v>
      </c>
      <c r="AB4745" s="1011" t="s">
        <v>140</v>
      </c>
    </row>
    <row r="4746" spans="1:28" x14ac:dyDescent="0.25">
      <c r="A4746" s="1011">
        <v>33771395</v>
      </c>
      <c r="B4746" s="1011" t="s">
        <v>2520</v>
      </c>
      <c r="C4746" s="1011" t="s">
        <v>1326</v>
      </c>
      <c r="D4746" s="1011" t="s">
        <v>1</v>
      </c>
      <c r="E4746" s="1011" t="s">
        <v>135</v>
      </c>
      <c r="F4746" s="1011" t="s">
        <v>6</v>
      </c>
      <c r="G4746" s="1011" t="s">
        <v>6</v>
      </c>
      <c r="H4746" s="1011" t="s">
        <v>102</v>
      </c>
      <c r="I4746" s="1011" t="s">
        <v>1688</v>
      </c>
      <c r="J4746" s="1011" t="s">
        <v>1416</v>
      </c>
      <c r="K4746" s="1011" t="s">
        <v>1329</v>
      </c>
      <c r="L4746" s="1011" t="s">
        <v>47</v>
      </c>
      <c r="M4746" s="1011" t="s">
        <v>198</v>
      </c>
      <c r="N4746" s="1011">
        <v>141.45009999999999</v>
      </c>
      <c r="O4746" s="1011">
        <v>52.950099999999999</v>
      </c>
      <c r="P4746" s="1011">
        <v>3700.91</v>
      </c>
      <c r="Q4746" s="1011">
        <v>7269.45</v>
      </c>
      <c r="R4746" s="1011">
        <v>426.77501226999999</v>
      </c>
      <c r="S4746" s="1011">
        <v>451.58857122000001</v>
      </c>
      <c r="T4746" s="1011">
        <v>7.8650122700000002</v>
      </c>
      <c r="U4746" s="1011">
        <v>406.33</v>
      </c>
      <c r="V4746" s="1011">
        <v>825.24</v>
      </c>
      <c r="W4746" s="1011" t="s">
        <v>1397</v>
      </c>
      <c r="X4746" s="1011" t="s">
        <v>1331</v>
      </c>
      <c r="Y4746" s="1011" t="s">
        <v>2521</v>
      </c>
      <c r="AA4746" s="1011" t="s">
        <v>2522</v>
      </c>
      <c r="AB4746" s="1011" t="s">
        <v>140</v>
      </c>
    </row>
    <row r="4747" spans="1:28" x14ac:dyDescent="0.25">
      <c r="A4747" s="1011">
        <v>23754112</v>
      </c>
      <c r="B4747" s="1011" t="s">
        <v>2385</v>
      </c>
      <c r="C4747" s="1011" t="s">
        <v>1326</v>
      </c>
      <c r="D4747" s="1011" t="s">
        <v>1</v>
      </c>
      <c r="E4747" s="1011" t="s">
        <v>135</v>
      </c>
      <c r="F4747" s="1011" t="s">
        <v>6</v>
      </c>
      <c r="G4747" s="1011" t="s">
        <v>6</v>
      </c>
      <c r="H4747" s="1011" t="s">
        <v>99</v>
      </c>
      <c r="I4747" s="1011" t="s">
        <v>1601</v>
      </c>
      <c r="J4747" s="1011" t="s">
        <v>1602</v>
      </c>
      <c r="K4747" s="1011" t="s">
        <v>1329</v>
      </c>
      <c r="L4747" s="1011" t="s">
        <v>47</v>
      </c>
      <c r="M4747" s="1011" t="s">
        <v>198</v>
      </c>
      <c r="N4747" s="1011">
        <v>310</v>
      </c>
      <c r="O4747" s="1011">
        <v>64</v>
      </c>
      <c r="P4747" s="1011">
        <v>5146.75</v>
      </c>
      <c r="Q4747" s="1011">
        <v>8188.9</v>
      </c>
      <c r="R4747" s="1011">
        <v>320.11</v>
      </c>
      <c r="S4747" s="1011">
        <v>819.32247600999995</v>
      </c>
      <c r="T4747" s="1011">
        <v>248.93</v>
      </c>
      <c r="U4747" s="1011">
        <v>346.52</v>
      </c>
      <c r="V4747" s="1011">
        <v>856.22</v>
      </c>
      <c r="W4747" s="1011" t="s">
        <v>1603</v>
      </c>
      <c r="X4747" s="1011" t="s">
        <v>1331</v>
      </c>
      <c r="Y4747" s="1011" t="s">
        <v>2386</v>
      </c>
      <c r="AA4747" s="1011" t="s">
        <v>2387</v>
      </c>
      <c r="AB4747" s="1011" t="s">
        <v>140</v>
      </c>
    </row>
    <row r="4748" spans="1:28" x14ac:dyDescent="0.25">
      <c r="A4748" s="1011">
        <v>4089017</v>
      </c>
      <c r="B4748" s="1011" t="s">
        <v>2056</v>
      </c>
      <c r="C4748" s="1011" t="s">
        <v>1326</v>
      </c>
      <c r="D4748" s="1011" t="s">
        <v>1</v>
      </c>
      <c r="E4748" s="1011" t="s">
        <v>135</v>
      </c>
      <c r="F4748" s="1011" t="s">
        <v>69</v>
      </c>
      <c r="G4748" s="1011" t="s">
        <v>69</v>
      </c>
      <c r="H4748" s="1011" t="s">
        <v>97</v>
      </c>
      <c r="I4748" s="1011" t="s">
        <v>1688</v>
      </c>
      <c r="J4748" s="1011" t="s">
        <v>1416</v>
      </c>
      <c r="K4748" s="1011" t="s">
        <v>1329</v>
      </c>
      <c r="L4748" s="1011" t="s">
        <v>47</v>
      </c>
      <c r="M4748" s="1011" t="s">
        <v>198</v>
      </c>
      <c r="N4748" s="1011">
        <v>115.66670000000001</v>
      </c>
      <c r="O4748" s="1011">
        <v>97</v>
      </c>
      <c r="P4748" s="1011">
        <v>2224.96</v>
      </c>
      <c r="Q4748" s="1011">
        <v>3329.21</v>
      </c>
      <c r="R4748" s="1011">
        <v>472.16366125000002</v>
      </c>
      <c r="S4748" s="1011">
        <v>774.91842652000003</v>
      </c>
      <c r="T4748" s="1011">
        <v>3.66125E-3</v>
      </c>
      <c r="U4748" s="1011">
        <v>0</v>
      </c>
      <c r="V4748" s="1011">
        <v>472.16</v>
      </c>
      <c r="W4748" s="1011" t="s">
        <v>1397</v>
      </c>
      <c r="X4748" s="1011" t="s">
        <v>1331</v>
      </c>
      <c r="Y4748" s="1011" t="s">
        <v>2057</v>
      </c>
      <c r="AA4748" s="1011" t="s">
        <v>2058</v>
      </c>
      <c r="AB4748" s="1011" t="s">
        <v>140</v>
      </c>
    </row>
    <row r="4749" spans="1:28" x14ac:dyDescent="0.25">
      <c r="A4749" s="1011">
        <v>33952011</v>
      </c>
      <c r="B4749" s="1011" t="s">
        <v>1725</v>
      </c>
      <c r="C4749" s="1011" t="s">
        <v>1326</v>
      </c>
      <c r="D4749" s="1011" t="s">
        <v>113</v>
      </c>
      <c r="E4749" s="1011" t="s">
        <v>135</v>
      </c>
      <c r="F4749" s="1011" t="s">
        <v>267</v>
      </c>
      <c r="G4749" s="1011" t="s">
        <v>1687</v>
      </c>
      <c r="H4749" s="1011" t="s">
        <v>94</v>
      </c>
      <c r="I4749" s="1011" t="s">
        <v>1726</v>
      </c>
      <c r="J4749" s="1011" t="s">
        <v>1727</v>
      </c>
      <c r="K4749" s="1011" t="s">
        <v>1329</v>
      </c>
      <c r="L4749" s="1011" t="s">
        <v>47</v>
      </c>
      <c r="M4749" s="1011" t="s">
        <v>198</v>
      </c>
      <c r="N4749" s="1011">
        <v>206.25</v>
      </c>
      <c r="O4749" s="1011">
        <v>151.75</v>
      </c>
      <c r="P4749" s="1011">
        <v>2127.5</v>
      </c>
      <c r="Q4749" s="1011">
        <v>6697.24</v>
      </c>
      <c r="R4749" s="1011">
        <v>1648.22</v>
      </c>
      <c r="S4749" s="1011">
        <v>620.45297061999997</v>
      </c>
      <c r="T4749" s="1011">
        <v>0</v>
      </c>
      <c r="U4749" s="1011">
        <v>0</v>
      </c>
      <c r="V4749" s="1011">
        <v>1648.22</v>
      </c>
      <c r="W4749" s="1011" t="s">
        <v>1728</v>
      </c>
      <c r="X4749" s="1011" t="s">
        <v>1331</v>
      </c>
      <c r="Y4749" s="1011" t="s">
        <v>1729</v>
      </c>
      <c r="AA4749" s="1011" t="s">
        <v>1730</v>
      </c>
      <c r="AB4749" s="1011" t="s">
        <v>140</v>
      </c>
    </row>
    <row r="4750" spans="1:28" x14ac:dyDescent="0.25">
      <c r="A4750" s="1011">
        <v>64054281</v>
      </c>
      <c r="B4750" s="1011" t="s">
        <v>1652</v>
      </c>
      <c r="C4750" s="1011" t="s">
        <v>1326</v>
      </c>
      <c r="D4750" s="1011" t="s">
        <v>1</v>
      </c>
      <c r="E4750" s="1011" t="s">
        <v>135</v>
      </c>
      <c r="F4750" s="1011" t="s">
        <v>34</v>
      </c>
      <c r="G4750" s="1011" t="s">
        <v>34</v>
      </c>
      <c r="H4750" s="1011" t="s">
        <v>92</v>
      </c>
      <c r="I4750" s="1011" t="s">
        <v>1353</v>
      </c>
      <c r="J4750" s="1011" t="s">
        <v>1354</v>
      </c>
      <c r="K4750" s="1011" t="s">
        <v>1329</v>
      </c>
      <c r="L4750" s="1011" t="s">
        <v>47</v>
      </c>
      <c r="M4750" s="1011" t="s">
        <v>198</v>
      </c>
      <c r="N4750" s="1011">
        <v>75.25</v>
      </c>
      <c r="O4750" s="1011">
        <v>73.25</v>
      </c>
      <c r="P4750" s="1011">
        <v>2887.34</v>
      </c>
      <c r="Q4750" s="1011">
        <v>2995.59</v>
      </c>
      <c r="R4750" s="1011">
        <v>573.07000000000005</v>
      </c>
      <c r="S4750" s="1011">
        <v>571.33849267999994</v>
      </c>
      <c r="T4750" s="1011">
        <v>0</v>
      </c>
      <c r="U4750" s="1011">
        <v>0</v>
      </c>
      <c r="V4750" s="1011">
        <v>573.07000000000005</v>
      </c>
      <c r="W4750" s="1011" t="s">
        <v>1355</v>
      </c>
      <c r="X4750" s="1011" t="s">
        <v>1331</v>
      </c>
      <c r="Y4750" s="1011" t="s">
        <v>1653</v>
      </c>
      <c r="AA4750" s="1011" t="s">
        <v>1654</v>
      </c>
      <c r="AB4750" s="1011" t="s">
        <v>140</v>
      </c>
    </row>
    <row r="4751" spans="1:28" x14ac:dyDescent="0.25">
      <c r="A4751" s="1011">
        <v>4053286</v>
      </c>
      <c r="B4751" s="1011" t="s">
        <v>2226</v>
      </c>
      <c r="C4751" s="1011" t="s">
        <v>1326</v>
      </c>
      <c r="D4751" s="1011" t="s">
        <v>1</v>
      </c>
      <c r="E4751" s="1011" t="s">
        <v>135</v>
      </c>
      <c r="F4751" s="1011" t="s">
        <v>34</v>
      </c>
      <c r="G4751" s="1011" t="s">
        <v>34</v>
      </c>
      <c r="H4751" s="1011" t="s">
        <v>99</v>
      </c>
      <c r="I4751" s="1011" t="s">
        <v>2227</v>
      </c>
      <c r="J4751" s="1011" t="s">
        <v>1550</v>
      </c>
      <c r="K4751" s="1011" t="s">
        <v>1329</v>
      </c>
      <c r="L4751" s="1011" t="s">
        <v>47</v>
      </c>
      <c r="M4751" s="1011" t="s">
        <v>198</v>
      </c>
      <c r="N4751" s="1011">
        <v>383</v>
      </c>
      <c r="O4751" s="1011">
        <v>382</v>
      </c>
      <c r="P4751" s="1011">
        <v>11490</v>
      </c>
      <c r="Q4751" s="1011">
        <v>14524.47</v>
      </c>
      <c r="R4751" s="1011">
        <v>2974.87</v>
      </c>
      <c r="S4751" s="1011">
        <v>649.29026224999996</v>
      </c>
      <c r="T4751" s="1011">
        <v>0</v>
      </c>
      <c r="U4751" s="1011">
        <v>0</v>
      </c>
      <c r="V4751" s="1011">
        <v>2974.87</v>
      </c>
      <c r="W4751" s="1011" t="s">
        <v>1361</v>
      </c>
      <c r="X4751" s="1011" t="s">
        <v>1331</v>
      </c>
      <c r="Y4751" s="1011" t="s">
        <v>2228</v>
      </c>
      <c r="AA4751" s="1011" t="s">
        <v>2229</v>
      </c>
      <c r="AB4751" s="1011" t="s">
        <v>140</v>
      </c>
    </row>
    <row r="4752" spans="1:28" x14ac:dyDescent="0.25">
      <c r="A4752" s="1011">
        <v>23754112</v>
      </c>
      <c r="B4752" s="1011" t="s">
        <v>2385</v>
      </c>
      <c r="C4752" s="1011" t="s">
        <v>1326</v>
      </c>
      <c r="D4752" s="1011" t="s">
        <v>1</v>
      </c>
      <c r="E4752" s="1011" t="s">
        <v>135</v>
      </c>
      <c r="F4752" s="1011" t="s">
        <v>6</v>
      </c>
      <c r="G4752" s="1011" t="s">
        <v>6</v>
      </c>
      <c r="H4752" s="1011" t="s">
        <v>94</v>
      </c>
      <c r="I4752" s="1011" t="s">
        <v>1601</v>
      </c>
      <c r="J4752" s="1011" t="s">
        <v>1602</v>
      </c>
      <c r="K4752" s="1011" t="s">
        <v>1329</v>
      </c>
      <c r="L4752" s="1011" t="s">
        <v>47</v>
      </c>
      <c r="M4752" s="1011" t="s">
        <v>198</v>
      </c>
      <c r="N4752" s="1011">
        <v>654</v>
      </c>
      <c r="O4752" s="1011">
        <v>491</v>
      </c>
      <c r="P4752" s="1011">
        <v>15601.8</v>
      </c>
      <c r="Q4752" s="1011">
        <v>11438.93</v>
      </c>
      <c r="R4752" s="1011">
        <v>237.84</v>
      </c>
      <c r="S4752" s="1011">
        <v>1880.85640592</v>
      </c>
      <c r="T4752" s="1011">
        <v>0</v>
      </c>
      <c r="U4752" s="1011">
        <v>0</v>
      </c>
      <c r="V4752" s="1011">
        <v>237.84</v>
      </c>
      <c r="W4752" s="1011" t="s">
        <v>1603</v>
      </c>
      <c r="X4752" s="1011" t="s">
        <v>1331</v>
      </c>
      <c r="Y4752" s="1011" t="s">
        <v>2386</v>
      </c>
      <c r="AA4752" s="1011" t="s">
        <v>2387</v>
      </c>
      <c r="AB4752" s="1011" t="s">
        <v>140</v>
      </c>
    </row>
    <row r="4753" spans="1:28" x14ac:dyDescent="0.25">
      <c r="A4753" s="1011">
        <v>63996508</v>
      </c>
      <c r="B4753" s="1011" t="s">
        <v>2508</v>
      </c>
      <c r="C4753" s="1011" t="s">
        <v>1326</v>
      </c>
      <c r="D4753" s="1011" t="s">
        <v>1</v>
      </c>
      <c r="E4753" s="1011" t="s">
        <v>135</v>
      </c>
      <c r="F4753" s="1011" t="s">
        <v>14</v>
      </c>
      <c r="G4753" s="1011" t="s">
        <v>14</v>
      </c>
      <c r="H4753" s="1011" t="s">
        <v>90</v>
      </c>
      <c r="I4753" s="1011" t="s">
        <v>1873</v>
      </c>
      <c r="J4753" s="1011" t="s">
        <v>1874</v>
      </c>
      <c r="K4753" s="1011" t="s">
        <v>1329</v>
      </c>
      <c r="L4753" s="1011" t="s">
        <v>47</v>
      </c>
      <c r="M4753" s="1011" t="s">
        <v>198</v>
      </c>
      <c r="N4753" s="1011">
        <v>203</v>
      </c>
      <c r="O4753" s="1011">
        <v>194</v>
      </c>
      <c r="P4753" s="1011">
        <v>3774.52</v>
      </c>
      <c r="Q4753" s="1011">
        <v>9614.33</v>
      </c>
      <c r="R4753" s="1011">
        <v>1166.23</v>
      </c>
      <c r="S4753" s="1011">
        <v>1078.63400452</v>
      </c>
      <c r="T4753" s="1011">
        <v>0</v>
      </c>
      <c r="U4753" s="1011">
        <v>0</v>
      </c>
      <c r="V4753" s="1011">
        <v>1166.23</v>
      </c>
      <c r="W4753" s="1011" t="s">
        <v>1875</v>
      </c>
      <c r="X4753" s="1011" t="s">
        <v>1331</v>
      </c>
      <c r="Y4753" s="1011" t="s">
        <v>2509</v>
      </c>
      <c r="AA4753" s="1011" t="s">
        <v>2510</v>
      </c>
      <c r="AB4753" s="1011" t="s">
        <v>140</v>
      </c>
    </row>
    <row r="4754" spans="1:28" x14ac:dyDescent="0.25">
      <c r="A4754" s="1011">
        <v>83852160</v>
      </c>
      <c r="B4754" s="1011" t="s">
        <v>2498</v>
      </c>
      <c r="C4754" s="1011" t="s">
        <v>1326</v>
      </c>
      <c r="D4754" s="1011" t="s">
        <v>1</v>
      </c>
      <c r="E4754" s="1011" t="s">
        <v>135</v>
      </c>
      <c r="F4754" s="1011" t="s">
        <v>0</v>
      </c>
      <c r="G4754" s="1011" t="s">
        <v>0</v>
      </c>
      <c r="H4754" s="1011" t="s">
        <v>94</v>
      </c>
      <c r="I4754" s="1011" t="s">
        <v>1376</v>
      </c>
      <c r="J4754" s="1011" t="s">
        <v>1377</v>
      </c>
      <c r="K4754" s="1011" t="s">
        <v>1329</v>
      </c>
      <c r="L4754" s="1011" t="s">
        <v>47</v>
      </c>
      <c r="M4754" s="1011" t="s">
        <v>198</v>
      </c>
      <c r="N4754" s="1011">
        <v>422.1</v>
      </c>
      <c r="O4754" s="1011">
        <v>372</v>
      </c>
      <c r="P4754" s="1011">
        <v>13275</v>
      </c>
      <c r="Q4754" s="1011">
        <v>9118.75</v>
      </c>
      <c r="R4754" s="1011">
        <v>370.08</v>
      </c>
      <c r="S4754" s="1011">
        <v>1182.8844721200001</v>
      </c>
      <c r="T4754" s="1011">
        <v>0</v>
      </c>
      <c r="U4754" s="1011">
        <v>0</v>
      </c>
      <c r="V4754" s="1011">
        <v>370.08</v>
      </c>
      <c r="W4754" s="1011" t="s">
        <v>1378</v>
      </c>
      <c r="X4754" s="1011" t="s">
        <v>1331</v>
      </c>
      <c r="Y4754" s="1011" t="s">
        <v>2499</v>
      </c>
      <c r="AA4754" s="1011" t="s">
        <v>2500</v>
      </c>
      <c r="AB4754" s="1011" t="s">
        <v>140</v>
      </c>
    </row>
    <row r="4755" spans="1:28" x14ac:dyDescent="0.25">
      <c r="A4755" s="1011">
        <v>64020167</v>
      </c>
      <c r="B4755" s="1011" t="s">
        <v>2264</v>
      </c>
      <c r="C4755" s="1011" t="s">
        <v>1326</v>
      </c>
      <c r="D4755" s="1011" t="s">
        <v>1</v>
      </c>
      <c r="E4755" s="1011" t="s">
        <v>135</v>
      </c>
      <c r="F4755" s="1011" t="s">
        <v>14</v>
      </c>
      <c r="G4755" s="1011" t="s">
        <v>14</v>
      </c>
      <c r="H4755" s="1011" t="s">
        <v>100</v>
      </c>
      <c r="I4755" s="1011" t="s">
        <v>2265</v>
      </c>
      <c r="J4755" s="1011" t="s">
        <v>2266</v>
      </c>
      <c r="K4755" s="1011" t="s">
        <v>1329</v>
      </c>
      <c r="L4755" s="1011" t="s">
        <v>47</v>
      </c>
      <c r="M4755" s="1011" t="s">
        <v>198</v>
      </c>
      <c r="N4755" s="1011">
        <v>49.582999999999998</v>
      </c>
      <c r="O4755" s="1011">
        <v>49.582999999999998</v>
      </c>
      <c r="P4755" s="1011">
        <v>795</v>
      </c>
      <c r="Q4755" s="1011">
        <v>3333.37</v>
      </c>
      <c r="R4755" s="1011">
        <v>615.99</v>
      </c>
      <c r="S4755" s="1011">
        <v>454.16291729</v>
      </c>
      <c r="T4755" s="1011">
        <v>0</v>
      </c>
      <c r="U4755" s="1011">
        <v>0</v>
      </c>
      <c r="V4755" s="1011">
        <v>615.99</v>
      </c>
      <c r="W4755" s="1011" t="s">
        <v>2267</v>
      </c>
      <c r="X4755" s="1011" t="s">
        <v>1331</v>
      </c>
      <c r="Y4755" s="1011" t="s">
        <v>2268</v>
      </c>
      <c r="AA4755" s="1011" t="s">
        <v>2269</v>
      </c>
      <c r="AB4755" s="1011" t="s">
        <v>140</v>
      </c>
    </row>
    <row r="4756" spans="1:28" x14ac:dyDescent="0.25">
      <c r="A4756" s="1011">
        <v>94011400</v>
      </c>
      <c r="B4756" s="1011" t="s">
        <v>1735</v>
      </c>
      <c r="C4756" s="1011" t="s">
        <v>1326</v>
      </c>
      <c r="D4756" s="1011" t="s">
        <v>1</v>
      </c>
      <c r="E4756" s="1011" t="s">
        <v>135</v>
      </c>
      <c r="F4756" s="1011" t="s">
        <v>20</v>
      </c>
      <c r="G4756" s="1011" t="s">
        <v>20</v>
      </c>
      <c r="H4756" s="1011" t="s">
        <v>97</v>
      </c>
      <c r="I4756" s="1011" t="s">
        <v>1579</v>
      </c>
      <c r="J4756" s="1011" t="s">
        <v>1396</v>
      </c>
      <c r="K4756" s="1011" t="s">
        <v>1329</v>
      </c>
      <c r="L4756" s="1011" t="s">
        <v>47</v>
      </c>
      <c r="M4756" s="1011" t="s">
        <v>198</v>
      </c>
      <c r="N4756" s="1011">
        <v>449</v>
      </c>
      <c r="O4756" s="1011">
        <v>41</v>
      </c>
      <c r="P4756" s="1011">
        <v>10996.26</v>
      </c>
      <c r="Q4756" s="1011">
        <v>8025.54</v>
      </c>
      <c r="R4756" s="1011">
        <v>82.623609939999994</v>
      </c>
      <c r="S4756" s="1011">
        <v>642.08858693000002</v>
      </c>
      <c r="T4756" s="1011">
        <v>0.26360993999999999</v>
      </c>
      <c r="U4756" s="1011">
        <v>0</v>
      </c>
      <c r="V4756" s="1011">
        <v>82.36</v>
      </c>
      <c r="W4756" s="1011" t="s">
        <v>1397</v>
      </c>
      <c r="X4756" s="1011" t="s">
        <v>1331</v>
      </c>
      <c r="Y4756" s="1011" t="s">
        <v>1736</v>
      </c>
      <c r="AA4756" s="1011" t="s">
        <v>1737</v>
      </c>
      <c r="AB4756" s="1011" t="s">
        <v>140</v>
      </c>
    </row>
    <row r="4757" spans="1:28" x14ac:dyDescent="0.25">
      <c r="A4757" s="1011">
        <v>23756737</v>
      </c>
      <c r="B4757" s="1011" t="s">
        <v>2168</v>
      </c>
      <c r="C4757" s="1011" t="s">
        <v>1326</v>
      </c>
      <c r="D4757" s="1011" t="s">
        <v>1</v>
      </c>
      <c r="E4757" s="1011" t="s">
        <v>135</v>
      </c>
      <c r="F4757" s="1011" t="s">
        <v>4</v>
      </c>
      <c r="G4757" s="1011" t="s">
        <v>4</v>
      </c>
      <c r="H4757" s="1011" t="s">
        <v>97</v>
      </c>
      <c r="I4757" s="1011" t="s">
        <v>1656</v>
      </c>
      <c r="J4757" s="1011" t="s">
        <v>1657</v>
      </c>
      <c r="K4757" s="1011" t="s">
        <v>1329</v>
      </c>
      <c r="L4757" s="1011" t="s">
        <v>47</v>
      </c>
      <c r="M4757" s="1011" t="s">
        <v>198</v>
      </c>
      <c r="N4757" s="1011">
        <v>2883.3332999999998</v>
      </c>
      <c r="O4757" s="1011">
        <v>2030</v>
      </c>
      <c r="P4757" s="1011">
        <v>100121.97</v>
      </c>
      <c r="Q4757" s="1011">
        <v>52529.58</v>
      </c>
      <c r="R4757" s="1011">
        <v>1108.97600622</v>
      </c>
      <c r="S4757" s="1011">
        <v>10450.43651025</v>
      </c>
      <c r="T4757" s="1011">
        <v>78.656006219999995</v>
      </c>
      <c r="U4757" s="1011">
        <v>324</v>
      </c>
      <c r="V4757" s="1011">
        <v>1434.32</v>
      </c>
      <c r="W4757" s="1011" t="s">
        <v>1658</v>
      </c>
      <c r="X4757" s="1011" t="s">
        <v>1331</v>
      </c>
      <c r="Y4757" s="1011" t="s">
        <v>2169</v>
      </c>
      <c r="AA4757" s="1011" t="s">
        <v>2170</v>
      </c>
      <c r="AB4757" s="1011" t="s">
        <v>140</v>
      </c>
    </row>
    <row r="4758" spans="1:28" x14ac:dyDescent="0.25">
      <c r="A4758" s="1011">
        <v>14076970</v>
      </c>
      <c r="B4758" s="1011" t="s">
        <v>1853</v>
      </c>
      <c r="C4758" s="1011" t="s">
        <v>1326</v>
      </c>
      <c r="D4758" s="1011" t="s">
        <v>1</v>
      </c>
      <c r="E4758" s="1011" t="s">
        <v>135</v>
      </c>
      <c r="F4758" s="1011" t="s">
        <v>14</v>
      </c>
      <c r="G4758" s="1011" t="s">
        <v>14</v>
      </c>
      <c r="H4758" s="1011" t="s">
        <v>92</v>
      </c>
      <c r="I4758" s="1011" t="s">
        <v>1854</v>
      </c>
      <c r="J4758" s="1011" t="s">
        <v>1657</v>
      </c>
      <c r="K4758" s="1011" t="s">
        <v>1329</v>
      </c>
      <c r="L4758" s="1011" t="s">
        <v>47</v>
      </c>
      <c r="M4758" s="1011" t="s">
        <v>198</v>
      </c>
      <c r="N4758" s="1011">
        <v>220</v>
      </c>
      <c r="O4758" s="1011">
        <v>209</v>
      </c>
      <c r="P4758" s="1011">
        <v>6842.2</v>
      </c>
      <c r="Q4758" s="1011">
        <v>5845.78</v>
      </c>
      <c r="R4758" s="1011">
        <v>771.87</v>
      </c>
      <c r="S4758" s="1011">
        <v>1034.32356058</v>
      </c>
      <c r="T4758" s="1011">
        <v>0</v>
      </c>
      <c r="U4758" s="1011">
        <v>0</v>
      </c>
      <c r="V4758" s="1011">
        <v>771.87</v>
      </c>
      <c r="W4758" s="1011" t="s">
        <v>1658</v>
      </c>
      <c r="X4758" s="1011" t="s">
        <v>1331</v>
      </c>
      <c r="Y4758" s="1011" t="s">
        <v>1855</v>
      </c>
      <c r="AA4758" s="1011" t="s">
        <v>1856</v>
      </c>
      <c r="AB4758" s="1011" t="s">
        <v>140</v>
      </c>
    </row>
    <row r="4759" spans="1:28" x14ac:dyDescent="0.25">
      <c r="A4759" s="1011">
        <v>54044805</v>
      </c>
      <c r="B4759" s="1011" t="s">
        <v>1857</v>
      </c>
      <c r="C4759" s="1011" t="s">
        <v>1326</v>
      </c>
      <c r="D4759" s="1011" t="s">
        <v>113</v>
      </c>
      <c r="E4759" s="1011" t="s">
        <v>135</v>
      </c>
      <c r="F4759" s="1011" t="s">
        <v>267</v>
      </c>
      <c r="G4759" s="1011" t="s">
        <v>1687</v>
      </c>
      <c r="H4759" s="1011" t="s">
        <v>95</v>
      </c>
      <c r="I4759" s="1011" t="s">
        <v>1858</v>
      </c>
      <c r="J4759" s="1011" t="s">
        <v>1859</v>
      </c>
      <c r="K4759" s="1011" t="s">
        <v>1329</v>
      </c>
      <c r="L4759" s="1011" t="s">
        <v>47</v>
      </c>
      <c r="M4759" s="1011" t="s">
        <v>198</v>
      </c>
      <c r="N4759" s="1011">
        <v>198.85849999999999</v>
      </c>
      <c r="O4759" s="1011">
        <v>183.1918</v>
      </c>
      <c r="P4759" s="1011">
        <v>1566.76</v>
      </c>
      <c r="Q4759" s="1011">
        <v>6040.79</v>
      </c>
      <c r="R4759" s="1011">
        <v>-49.022821919999998</v>
      </c>
      <c r="S4759" s="1011">
        <v>2895.4522808299998</v>
      </c>
      <c r="T4759" s="1011">
        <v>-4.2821919999999999E-2</v>
      </c>
      <c r="U4759" s="1011">
        <v>0</v>
      </c>
      <c r="V4759" s="1011">
        <v>-48.98</v>
      </c>
      <c r="W4759" s="1011" t="s">
        <v>1860</v>
      </c>
      <c r="X4759" s="1011" t="s">
        <v>1331</v>
      </c>
      <c r="Y4759" s="1011" t="s">
        <v>1861</v>
      </c>
      <c r="AA4759" s="1011" t="s">
        <v>1862</v>
      </c>
      <c r="AB4759" s="1011" t="s">
        <v>140</v>
      </c>
    </row>
    <row r="4760" spans="1:28" x14ac:dyDescent="0.25">
      <c r="A4760" s="1011">
        <v>93977247</v>
      </c>
      <c r="B4760" s="1011" t="s">
        <v>1683</v>
      </c>
      <c r="C4760" s="1011" t="s">
        <v>1326</v>
      </c>
      <c r="D4760" s="1011" t="s">
        <v>1</v>
      </c>
      <c r="E4760" s="1011" t="s">
        <v>135</v>
      </c>
      <c r="F4760" s="1011" t="s">
        <v>20</v>
      </c>
      <c r="G4760" s="1011" t="s">
        <v>20</v>
      </c>
      <c r="H4760" s="1011" t="s">
        <v>93</v>
      </c>
      <c r="I4760" s="1011" t="s">
        <v>1620</v>
      </c>
      <c r="J4760" s="1011" t="s">
        <v>1621</v>
      </c>
      <c r="K4760" s="1011" t="s">
        <v>1329</v>
      </c>
      <c r="L4760" s="1011" t="s">
        <v>47</v>
      </c>
      <c r="M4760" s="1011" t="s">
        <v>198</v>
      </c>
      <c r="N4760" s="1011">
        <v>57</v>
      </c>
      <c r="O4760" s="1011">
        <v>53</v>
      </c>
      <c r="P4760" s="1011">
        <v>1279.6600000000001</v>
      </c>
      <c r="Q4760" s="1011">
        <v>2294.58</v>
      </c>
      <c r="R4760" s="1011">
        <v>585.41</v>
      </c>
      <c r="S4760" s="1011">
        <v>345.91594457000002</v>
      </c>
      <c r="T4760" s="1011">
        <v>0</v>
      </c>
      <c r="U4760" s="1011">
        <v>0</v>
      </c>
      <c r="V4760" s="1011">
        <v>585.41</v>
      </c>
      <c r="W4760" s="1011" t="s">
        <v>1622</v>
      </c>
      <c r="X4760" s="1011" t="s">
        <v>1331</v>
      </c>
      <c r="Y4760" s="1011" t="s">
        <v>1684</v>
      </c>
      <c r="AA4760" s="1011" t="s">
        <v>1685</v>
      </c>
      <c r="AB4760" s="1011" t="s">
        <v>140</v>
      </c>
    </row>
    <row r="4761" spans="1:28" x14ac:dyDescent="0.25">
      <c r="A4761" s="1011">
        <v>13991989</v>
      </c>
      <c r="B4761" s="1011" t="s">
        <v>1403</v>
      </c>
      <c r="C4761" s="1011" t="s">
        <v>1326</v>
      </c>
      <c r="D4761" s="1011" t="s">
        <v>1</v>
      </c>
      <c r="E4761" s="1011" t="s">
        <v>135</v>
      </c>
      <c r="F4761" s="1011" t="s">
        <v>34</v>
      </c>
      <c r="G4761" s="1011" t="s">
        <v>34</v>
      </c>
      <c r="H4761" s="1011" t="s">
        <v>96</v>
      </c>
      <c r="I4761" s="1011" t="s">
        <v>1404</v>
      </c>
      <c r="J4761" s="1011" t="s">
        <v>1405</v>
      </c>
      <c r="K4761" s="1011" t="s">
        <v>1329</v>
      </c>
      <c r="L4761" s="1011" t="s">
        <v>47</v>
      </c>
      <c r="M4761" s="1011" t="s">
        <v>198</v>
      </c>
      <c r="N4761" s="1011">
        <v>6</v>
      </c>
      <c r="O4761" s="1011">
        <v>5</v>
      </c>
      <c r="P4761" s="1011">
        <v>38.58</v>
      </c>
      <c r="Q4761" s="1011">
        <v>166.39</v>
      </c>
      <c r="R4761" s="1011">
        <v>18.559999999999999</v>
      </c>
      <c r="S4761" s="1011">
        <v>39.679145310000003</v>
      </c>
      <c r="T4761" s="1011">
        <v>0</v>
      </c>
      <c r="U4761" s="1011">
        <v>4.3499999999999996</v>
      </c>
      <c r="V4761" s="1011">
        <v>22.91</v>
      </c>
      <c r="W4761" s="1011" t="s">
        <v>1406</v>
      </c>
      <c r="X4761" s="1011" t="s">
        <v>1331</v>
      </c>
      <c r="Y4761" s="1011" t="s">
        <v>1407</v>
      </c>
      <c r="AA4761" s="1011" t="s">
        <v>1408</v>
      </c>
      <c r="AB4761" s="1011" t="s">
        <v>140</v>
      </c>
    </row>
    <row r="4762" spans="1:28" x14ac:dyDescent="0.25">
      <c r="A4762" s="1011">
        <v>53767018</v>
      </c>
      <c r="B4762" s="1011" t="s">
        <v>1514</v>
      </c>
      <c r="C4762" s="1011" t="s">
        <v>1326</v>
      </c>
      <c r="D4762" s="1011" t="s">
        <v>1</v>
      </c>
      <c r="E4762" s="1011" t="s">
        <v>135</v>
      </c>
      <c r="F4762" s="1011" t="s">
        <v>6</v>
      </c>
      <c r="G4762" s="1011" t="s">
        <v>6</v>
      </c>
      <c r="H4762" s="1011" t="s">
        <v>96</v>
      </c>
      <c r="I4762" s="1011" t="s">
        <v>1515</v>
      </c>
      <c r="J4762" s="1011" t="s">
        <v>1516</v>
      </c>
      <c r="K4762" s="1011" t="s">
        <v>1329</v>
      </c>
      <c r="L4762" s="1011" t="s">
        <v>47</v>
      </c>
      <c r="M4762" s="1011" t="s">
        <v>198</v>
      </c>
      <c r="N4762" s="1011">
        <v>22</v>
      </c>
      <c r="O4762" s="1011">
        <v>22</v>
      </c>
      <c r="P4762" s="1011">
        <v>112.32</v>
      </c>
      <c r="Q4762" s="1011">
        <v>598.41999999999996</v>
      </c>
      <c r="R4762" s="1011">
        <v>228.33</v>
      </c>
      <c r="S4762" s="1011">
        <v>50.362460830000003</v>
      </c>
      <c r="T4762" s="1011">
        <v>0</v>
      </c>
      <c r="U4762" s="1011">
        <v>0</v>
      </c>
      <c r="V4762" s="1011">
        <v>228.33</v>
      </c>
      <c r="W4762" s="1011" t="s">
        <v>1517</v>
      </c>
      <c r="X4762" s="1011" t="s">
        <v>1331</v>
      </c>
      <c r="Y4762" s="1011" t="s">
        <v>1518</v>
      </c>
      <c r="AA4762" s="1011" t="s">
        <v>1519</v>
      </c>
      <c r="AB4762" s="1011" t="s">
        <v>140</v>
      </c>
    </row>
    <row r="4763" spans="1:28" x14ac:dyDescent="0.25">
      <c r="A4763" s="1011">
        <v>54172879</v>
      </c>
      <c r="B4763" s="1011" t="s">
        <v>2421</v>
      </c>
      <c r="C4763" s="1011" t="s">
        <v>1326</v>
      </c>
      <c r="D4763" s="1011" t="s">
        <v>1</v>
      </c>
      <c r="E4763" s="1011" t="s">
        <v>135</v>
      </c>
      <c r="F4763" s="1011" t="s">
        <v>38</v>
      </c>
      <c r="G4763" s="1011" t="s">
        <v>38</v>
      </c>
      <c r="H4763" s="1011" t="s">
        <v>88</v>
      </c>
      <c r="I4763" s="1011" t="s">
        <v>1595</v>
      </c>
      <c r="J4763" s="1011" t="s">
        <v>1596</v>
      </c>
      <c r="K4763" s="1011" t="s">
        <v>1329</v>
      </c>
      <c r="L4763" s="1011" t="s">
        <v>47</v>
      </c>
      <c r="M4763" s="1011" t="s">
        <v>198</v>
      </c>
      <c r="N4763" s="1011">
        <v>291</v>
      </c>
      <c r="O4763" s="1011">
        <v>274</v>
      </c>
      <c r="P4763" s="1011">
        <v>3551</v>
      </c>
      <c r="Q4763" s="1011">
        <v>18239.89</v>
      </c>
      <c r="R4763" s="1011">
        <v>1386.4</v>
      </c>
      <c r="S4763" s="1011">
        <v>1190.9442792299999</v>
      </c>
      <c r="T4763" s="1011">
        <v>0</v>
      </c>
      <c r="U4763" s="1011">
        <v>0</v>
      </c>
      <c r="V4763" s="1011">
        <v>1386.4</v>
      </c>
      <c r="W4763" s="1011" t="s">
        <v>1597</v>
      </c>
      <c r="X4763" s="1011" t="s">
        <v>1331</v>
      </c>
      <c r="Y4763" s="1011" t="s">
        <v>2422</v>
      </c>
      <c r="AA4763" s="1011" t="s">
        <v>2423</v>
      </c>
      <c r="AB4763" s="1011" t="s">
        <v>140</v>
      </c>
    </row>
    <row r="4764" spans="1:28" x14ac:dyDescent="0.25">
      <c r="A4764" s="1011">
        <v>54122478</v>
      </c>
      <c r="B4764" s="1011" t="s">
        <v>1722</v>
      </c>
      <c r="C4764" s="1011" t="s">
        <v>1326</v>
      </c>
      <c r="D4764" s="1011" t="s">
        <v>1</v>
      </c>
      <c r="E4764" s="1011" t="s">
        <v>135</v>
      </c>
      <c r="F4764" s="1011" t="s">
        <v>34</v>
      </c>
      <c r="G4764" s="1011" t="s">
        <v>34</v>
      </c>
      <c r="H4764" s="1011" t="s">
        <v>95</v>
      </c>
      <c r="I4764" s="1011" t="s">
        <v>1662</v>
      </c>
      <c r="J4764" s="1011" t="s">
        <v>1663</v>
      </c>
      <c r="K4764" s="1011" t="s">
        <v>1329</v>
      </c>
      <c r="L4764" s="1011" t="s">
        <v>47</v>
      </c>
      <c r="M4764" s="1011" t="s">
        <v>198</v>
      </c>
      <c r="N4764" s="1011">
        <v>110.66670000000001</v>
      </c>
      <c r="O4764" s="1011">
        <v>84.366699999999994</v>
      </c>
      <c r="P4764" s="1011">
        <v>1444.3</v>
      </c>
      <c r="Q4764" s="1011">
        <v>4881.5600000000004</v>
      </c>
      <c r="R4764" s="1011">
        <v>112.37710082</v>
      </c>
      <c r="S4764" s="1011">
        <v>1995.05120547</v>
      </c>
      <c r="T4764" s="1011">
        <v>-1.289918E-2</v>
      </c>
      <c r="U4764" s="1011">
        <v>0</v>
      </c>
      <c r="V4764" s="1011">
        <v>112.39</v>
      </c>
      <c r="W4764" s="1011" t="s">
        <v>1664</v>
      </c>
      <c r="X4764" s="1011" t="s">
        <v>1331</v>
      </c>
      <c r="Y4764" s="1011" t="s">
        <v>1723</v>
      </c>
      <c r="AA4764" s="1011" t="s">
        <v>1724</v>
      </c>
      <c r="AB4764" s="1011" t="s">
        <v>140</v>
      </c>
    </row>
    <row r="4765" spans="1:28" x14ac:dyDescent="0.25">
      <c r="A4765" s="1011">
        <v>44114049</v>
      </c>
      <c r="B4765" s="1011" t="s">
        <v>2547</v>
      </c>
      <c r="C4765" s="1011" t="s">
        <v>1326</v>
      </c>
      <c r="D4765" s="1011" t="s">
        <v>1</v>
      </c>
      <c r="E4765" s="1011" t="s">
        <v>135</v>
      </c>
      <c r="F4765" s="1011" t="s">
        <v>15</v>
      </c>
      <c r="G4765" s="1011" t="s">
        <v>15</v>
      </c>
      <c r="H4765" s="1011" t="s">
        <v>529</v>
      </c>
      <c r="I4765" s="1011" t="s">
        <v>2548</v>
      </c>
      <c r="J4765" s="1011" t="s">
        <v>1499</v>
      </c>
      <c r="K4765" s="1011" t="s">
        <v>1329</v>
      </c>
      <c r="L4765" s="1011" t="s">
        <v>47</v>
      </c>
      <c r="M4765" s="1011" t="s">
        <v>198</v>
      </c>
      <c r="N4765" s="1011">
        <v>38</v>
      </c>
      <c r="O4765" s="1011">
        <v>37</v>
      </c>
      <c r="P4765" s="1011">
        <v>752.72</v>
      </c>
      <c r="Q4765" s="1011">
        <v>5958.54</v>
      </c>
      <c r="R4765" s="1011">
        <v>480.98077033999999</v>
      </c>
      <c r="S4765" s="1011">
        <v>116.84278935</v>
      </c>
      <c r="T4765" s="1011">
        <v>11.160770339999999</v>
      </c>
      <c r="U4765" s="1011">
        <v>0</v>
      </c>
      <c r="V4765" s="1011">
        <v>469.82</v>
      </c>
      <c r="W4765" s="1011" t="s">
        <v>1361</v>
      </c>
      <c r="X4765" s="1011" t="s">
        <v>1331</v>
      </c>
      <c r="Y4765" s="1011" t="s">
        <v>2549</v>
      </c>
      <c r="AA4765" s="1011" t="s">
        <v>2550</v>
      </c>
      <c r="AB4765" s="1011" t="s">
        <v>140</v>
      </c>
    </row>
    <row r="4766" spans="1:28" x14ac:dyDescent="0.25">
      <c r="A4766" s="1011">
        <v>4224762</v>
      </c>
      <c r="B4766" s="1011" t="s">
        <v>2154</v>
      </c>
      <c r="C4766" s="1011" t="s">
        <v>1326</v>
      </c>
      <c r="D4766" s="1011" t="s">
        <v>1</v>
      </c>
      <c r="E4766" s="1011" t="s">
        <v>135</v>
      </c>
      <c r="F4766" s="1011" t="s">
        <v>0</v>
      </c>
      <c r="G4766" s="1011" t="s">
        <v>0</v>
      </c>
      <c r="H4766" s="1011" t="s">
        <v>100</v>
      </c>
      <c r="I4766" s="1011" t="s">
        <v>2155</v>
      </c>
      <c r="J4766" s="1011" t="s">
        <v>1504</v>
      </c>
      <c r="K4766" s="1011" t="s">
        <v>1329</v>
      </c>
      <c r="L4766" s="1011" t="s">
        <v>47</v>
      </c>
      <c r="M4766" s="1011" t="s">
        <v>198</v>
      </c>
      <c r="N4766" s="1011">
        <v>27</v>
      </c>
      <c r="O4766" s="1011">
        <v>26</v>
      </c>
      <c r="P4766" s="1011">
        <v>540</v>
      </c>
      <c r="Q4766" s="1011">
        <v>1817.4</v>
      </c>
      <c r="R4766" s="1011">
        <v>456.5</v>
      </c>
      <c r="S4766" s="1011">
        <v>158.54600127</v>
      </c>
      <c r="T4766" s="1011">
        <v>0</v>
      </c>
      <c r="U4766" s="1011">
        <v>0</v>
      </c>
      <c r="V4766" s="1011">
        <v>456.5</v>
      </c>
      <c r="W4766" s="1011" t="s">
        <v>1505</v>
      </c>
      <c r="X4766" s="1011" t="s">
        <v>1331</v>
      </c>
      <c r="Y4766" s="1011" t="s">
        <v>2156</v>
      </c>
      <c r="AA4766" s="1011" t="s">
        <v>2157</v>
      </c>
      <c r="AB4766" s="1011" t="s">
        <v>140</v>
      </c>
    </row>
    <row r="4767" spans="1:28" x14ac:dyDescent="0.25">
      <c r="A4767" s="1011">
        <v>53942876</v>
      </c>
      <c r="B4767" s="1011" t="s">
        <v>2580</v>
      </c>
      <c r="C4767" s="1011" t="s">
        <v>1326</v>
      </c>
      <c r="D4767" s="1011" t="s">
        <v>1</v>
      </c>
      <c r="E4767" s="1011" t="s">
        <v>135</v>
      </c>
      <c r="F4767" s="1011" t="s">
        <v>34</v>
      </c>
      <c r="G4767" s="1011" t="s">
        <v>34</v>
      </c>
      <c r="H4767" s="1011" t="s">
        <v>91</v>
      </c>
      <c r="I4767" s="1011" t="s">
        <v>2060</v>
      </c>
      <c r="J4767" s="1011" t="s">
        <v>2061</v>
      </c>
      <c r="K4767" s="1011" t="s">
        <v>1329</v>
      </c>
      <c r="L4767" s="1011" t="s">
        <v>47</v>
      </c>
      <c r="M4767" s="1011" t="s">
        <v>198</v>
      </c>
      <c r="N4767" s="1011">
        <v>187</v>
      </c>
      <c r="O4767" s="1011">
        <v>187</v>
      </c>
      <c r="P4767" s="1011">
        <v>1871.6</v>
      </c>
      <c r="Q4767" s="1011">
        <v>2662.63</v>
      </c>
      <c r="R4767" s="1011">
        <v>992.15235007000001</v>
      </c>
      <c r="S4767" s="1011">
        <v>131.012</v>
      </c>
      <c r="T4767" s="1011">
        <v>48.062350070000001</v>
      </c>
      <c r="U4767" s="1011">
        <v>0</v>
      </c>
      <c r="V4767" s="1011">
        <v>944.09</v>
      </c>
      <c r="W4767" s="1011" t="s">
        <v>2062</v>
      </c>
      <c r="X4767" s="1011" t="s">
        <v>1331</v>
      </c>
      <c r="Y4767" s="1011" t="s">
        <v>2581</v>
      </c>
      <c r="AA4767" s="1011" t="s">
        <v>2582</v>
      </c>
      <c r="AB4767" s="1011" t="s">
        <v>140</v>
      </c>
    </row>
    <row r="4768" spans="1:28" x14ac:dyDescent="0.25">
      <c r="A4768" s="1011">
        <v>74235227</v>
      </c>
      <c r="B4768" s="1011" t="s">
        <v>2290</v>
      </c>
      <c r="C4768" s="1011" t="s">
        <v>1326</v>
      </c>
      <c r="D4768" s="1011" t="s">
        <v>1</v>
      </c>
      <c r="E4768" s="1011" t="s">
        <v>135</v>
      </c>
      <c r="F4768" s="1011" t="s">
        <v>34</v>
      </c>
      <c r="G4768" s="1011" t="s">
        <v>34</v>
      </c>
      <c r="H4768" s="1011" t="s">
        <v>88</v>
      </c>
      <c r="I4768" s="1011" t="s">
        <v>1662</v>
      </c>
      <c r="J4768" s="1011" t="s">
        <v>1663</v>
      </c>
      <c r="K4768" s="1011" t="s">
        <v>1329</v>
      </c>
      <c r="L4768" s="1011" t="s">
        <v>47</v>
      </c>
      <c r="M4768" s="1011" t="s">
        <v>198</v>
      </c>
      <c r="N4768" s="1011">
        <v>150</v>
      </c>
      <c r="O4768" s="1011">
        <v>32</v>
      </c>
      <c r="P4768" s="1011">
        <v>2057</v>
      </c>
      <c r="Q4768" s="1011">
        <v>5728.43</v>
      </c>
      <c r="R4768" s="1011">
        <v>475.58</v>
      </c>
      <c r="S4768" s="1011">
        <v>286.20205188</v>
      </c>
      <c r="T4768" s="1011">
        <v>0</v>
      </c>
      <c r="U4768" s="1011">
        <v>0</v>
      </c>
      <c r="V4768" s="1011">
        <v>475.58</v>
      </c>
      <c r="W4768" s="1011" t="s">
        <v>1664</v>
      </c>
      <c r="X4768" s="1011" t="s">
        <v>1331</v>
      </c>
      <c r="Y4768" s="1011" t="s">
        <v>2291</v>
      </c>
      <c r="AA4768" s="1011" t="s">
        <v>2292</v>
      </c>
      <c r="AB4768" s="1011" t="s">
        <v>140</v>
      </c>
    </row>
    <row r="4769" spans="1:28" x14ac:dyDescent="0.25">
      <c r="A4769" s="1011">
        <v>94239241</v>
      </c>
      <c r="B4769" s="1011" t="s">
        <v>1954</v>
      </c>
      <c r="C4769" s="1011" t="s">
        <v>1326</v>
      </c>
      <c r="D4769" s="1011" t="s">
        <v>1</v>
      </c>
      <c r="E4769" s="1011" t="s">
        <v>135</v>
      </c>
      <c r="F4769" s="1011" t="s">
        <v>38</v>
      </c>
      <c r="G4769" s="1011" t="s">
        <v>38</v>
      </c>
      <c r="H4769" s="1011" t="s">
        <v>102</v>
      </c>
      <c r="I4769" s="1011" t="s">
        <v>1955</v>
      </c>
      <c r="J4769" s="1011" t="s">
        <v>1767</v>
      </c>
      <c r="K4769" s="1011" t="s">
        <v>1329</v>
      </c>
      <c r="L4769" s="1011" t="s">
        <v>47</v>
      </c>
      <c r="M4769" s="1011" t="s">
        <v>198</v>
      </c>
      <c r="N4769" s="1011">
        <v>15</v>
      </c>
      <c r="O4769" s="1011">
        <v>12</v>
      </c>
      <c r="P4769" s="1011">
        <v>195.54</v>
      </c>
      <c r="Q4769" s="1011">
        <v>741.99</v>
      </c>
      <c r="R4769" s="1011">
        <v>138.35018574</v>
      </c>
      <c r="S4769" s="1011">
        <v>256.90285223000001</v>
      </c>
      <c r="T4769" s="1011">
        <v>0.65018573999999996</v>
      </c>
      <c r="U4769" s="1011">
        <v>0</v>
      </c>
      <c r="V4769" s="1011">
        <v>137.69999999999999</v>
      </c>
      <c r="W4769" s="1011" t="s">
        <v>1768</v>
      </c>
      <c r="X4769" s="1011" t="s">
        <v>1331</v>
      </c>
      <c r="Y4769" s="1011" t="s">
        <v>1956</v>
      </c>
      <c r="AA4769" s="1011" t="s">
        <v>1957</v>
      </c>
      <c r="AB4769" s="1011" t="s">
        <v>140</v>
      </c>
    </row>
    <row r="4770" spans="1:28" x14ac:dyDescent="0.25">
      <c r="A4770" s="1011">
        <v>84175637</v>
      </c>
      <c r="B4770" s="1011" t="s">
        <v>1980</v>
      </c>
      <c r="C4770" s="1011" t="s">
        <v>1326</v>
      </c>
      <c r="D4770" s="1011" t="s">
        <v>1</v>
      </c>
      <c r="E4770" s="1011" t="s">
        <v>135</v>
      </c>
      <c r="F4770" s="1011" t="s">
        <v>35</v>
      </c>
      <c r="G4770" s="1011" t="s">
        <v>35</v>
      </c>
      <c r="H4770" s="1011" t="s">
        <v>100</v>
      </c>
      <c r="I4770" s="1011" t="s">
        <v>1462</v>
      </c>
      <c r="J4770" s="1011" t="s">
        <v>1463</v>
      </c>
      <c r="K4770" s="1011" t="s">
        <v>1329</v>
      </c>
      <c r="L4770" s="1011" t="s">
        <v>47</v>
      </c>
      <c r="M4770" s="1011" t="s">
        <v>198</v>
      </c>
      <c r="N4770" s="1011">
        <v>70.25</v>
      </c>
      <c r="O4770" s="1011">
        <v>70.25</v>
      </c>
      <c r="P4770" s="1011">
        <v>1405</v>
      </c>
      <c r="Q4770" s="1011">
        <v>3952.97</v>
      </c>
      <c r="R4770" s="1011">
        <v>290.16000000000003</v>
      </c>
      <c r="S4770" s="1011">
        <v>365.56629492000002</v>
      </c>
      <c r="T4770" s="1011">
        <v>0</v>
      </c>
      <c r="U4770" s="1011">
        <v>0</v>
      </c>
      <c r="V4770" s="1011">
        <v>290.16000000000003</v>
      </c>
      <c r="W4770" s="1011" t="s">
        <v>1464</v>
      </c>
      <c r="X4770" s="1011" t="s">
        <v>1331</v>
      </c>
      <c r="Y4770" s="1011" t="s">
        <v>1981</v>
      </c>
      <c r="AA4770" s="1011" t="s">
        <v>1982</v>
      </c>
      <c r="AB4770" s="1011" t="s">
        <v>140</v>
      </c>
    </row>
    <row r="4771" spans="1:28" x14ac:dyDescent="0.25">
      <c r="A4771" s="1011">
        <v>54056197</v>
      </c>
      <c r="B4771" s="1011" t="s">
        <v>1884</v>
      </c>
      <c r="C4771" s="1011" t="s">
        <v>1326</v>
      </c>
      <c r="D4771" s="1011" t="s">
        <v>1</v>
      </c>
      <c r="E4771" s="1011" t="s">
        <v>135</v>
      </c>
      <c r="F4771" s="1011" t="s">
        <v>20</v>
      </c>
      <c r="G4771" s="1011" t="s">
        <v>20</v>
      </c>
      <c r="H4771" s="1011" t="s">
        <v>88</v>
      </c>
      <c r="I4771" s="1011" t="s">
        <v>1885</v>
      </c>
      <c r="J4771" s="1011" t="s">
        <v>1886</v>
      </c>
      <c r="K4771" s="1011" t="s">
        <v>1329</v>
      </c>
      <c r="L4771" s="1011" t="s">
        <v>47</v>
      </c>
      <c r="M4771" s="1011" t="s">
        <v>198</v>
      </c>
      <c r="N4771" s="1011">
        <v>58</v>
      </c>
      <c r="O4771" s="1011">
        <v>57</v>
      </c>
      <c r="P4771" s="1011">
        <v>576</v>
      </c>
      <c r="Q4771" s="1011">
        <v>3199.5</v>
      </c>
      <c r="R4771" s="1011">
        <v>407.62</v>
      </c>
      <c r="S4771" s="1011">
        <v>375.35259142000001</v>
      </c>
      <c r="T4771" s="1011">
        <v>0</v>
      </c>
      <c r="U4771" s="1011">
        <v>0</v>
      </c>
      <c r="V4771" s="1011">
        <v>407.62</v>
      </c>
      <c r="W4771" s="1011" t="s">
        <v>1887</v>
      </c>
      <c r="X4771" s="1011" t="s">
        <v>1331</v>
      </c>
      <c r="Y4771" s="1011" t="s">
        <v>1888</v>
      </c>
      <c r="AA4771" s="1011" t="s">
        <v>1889</v>
      </c>
      <c r="AB4771" s="1011" t="s">
        <v>140</v>
      </c>
    </row>
    <row r="4772" spans="1:28" x14ac:dyDescent="0.25">
      <c r="A4772" s="1011">
        <v>14089023</v>
      </c>
      <c r="B4772" s="1011" t="s">
        <v>2534</v>
      </c>
      <c r="C4772" s="1011" t="s">
        <v>1326</v>
      </c>
      <c r="D4772" s="1011" t="s">
        <v>1</v>
      </c>
      <c r="E4772" s="1011" t="s">
        <v>135</v>
      </c>
      <c r="F4772" s="1011" t="s">
        <v>36</v>
      </c>
      <c r="G4772" s="1011" t="s">
        <v>36</v>
      </c>
      <c r="H4772" s="1011" t="s">
        <v>88</v>
      </c>
      <c r="I4772" s="1011" t="s">
        <v>2535</v>
      </c>
      <c r="J4772" s="1011" t="s">
        <v>1396</v>
      </c>
      <c r="K4772" s="1011" t="s">
        <v>1329</v>
      </c>
      <c r="L4772" s="1011" t="s">
        <v>47</v>
      </c>
      <c r="M4772" s="1011" t="s">
        <v>198</v>
      </c>
      <c r="N4772" s="1011">
        <v>19</v>
      </c>
      <c r="O4772" s="1011">
        <v>16</v>
      </c>
      <c r="P4772" s="1011">
        <v>190</v>
      </c>
      <c r="Q4772" s="1011">
        <v>1974.96</v>
      </c>
      <c r="R4772" s="1011">
        <v>224.18</v>
      </c>
      <c r="S4772" s="1011">
        <v>77.7</v>
      </c>
      <c r="T4772" s="1011">
        <v>0</v>
      </c>
      <c r="U4772" s="1011">
        <v>0</v>
      </c>
      <c r="V4772" s="1011">
        <v>224.18</v>
      </c>
      <c r="W4772" s="1011" t="s">
        <v>1397</v>
      </c>
      <c r="X4772" s="1011" t="s">
        <v>1331</v>
      </c>
      <c r="Y4772" s="1011" t="s">
        <v>2536</v>
      </c>
      <c r="AA4772" s="1011" t="s">
        <v>2537</v>
      </c>
      <c r="AB4772" s="1011" t="s">
        <v>140</v>
      </c>
    </row>
    <row r="4773" spans="1:28" x14ac:dyDescent="0.25">
      <c r="A4773" s="1011">
        <v>4160016</v>
      </c>
      <c r="B4773" s="1011" t="s">
        <v>1488</v>
      </c>
      <c r="C4773" s="1011" t="s">
        <v>1326</v>
      </c>
      <c r="D4773" s="1011" t="s">
        <v>1</v>
      </c>
      <c r="E4773" s="1011" t="s">
        <v>135</v>
      </c>
      <c r="F4773" s="1011" t="s">
        <v>34</v>
      </c>
      <c r="G4773" s="1011" t="s">
        <v>34</v>
      </c>
      <c r="H4773" s="1011" t="s">
        <v>93</v>
      </c>
      <c r="I4773" s="1011" t="s">
        <v>1489</v>
      </c>
      <c r="J4773" s="1011" t="s">
        <v>1354</v>
      </c>
      <c r="K4773" s="1011" t="s">
        <v>1329</v>
      </c>
      <c r="L4773" s="1011" t="s">
        <v>47</v>
      </c>
      <c r="M4773" s="1011" t="s">
        <v>198</v>
      </c>
      <c r="N4773" s="1011">
        <v>480.33350000000002</v>
      </c>
      <c r="O4773" s="1011">
        <v>229.33349999999999</v>
      </c>
      <c r="P4773" s="1011">
        <v>8905.73</v>
      </c>
      <c r="Q4773" s="1011">
        <v>16658.03</v>
      </c>
      <c r="R4773" s="1011">
        <v>1480.45</v>
      </c>
      <c r="S4773" s="1011">
        <v>3367.9086505</v>
      </c>
      <c r="T4773" s="1011">
        <v>0</v>
      </c>
      <c r="U4773" s="1011">
        <v>0</v>
      </c>
      <c r="V4773" s="1011">
        <v>1480.45</v>
      </c>
      <c r="W4773" s="1011" t="s">
        <v>1355</v>
      </c>
      <c r="X4773" s="1011" t="s">
        <v>1331</v>
      </c>
      <c r="Y4773" s="1011" t="s">
        <v>1490</v>
      </c>
      <c r="AA4773" s="1011" t="s">
        <v>1491</v>
      </c>
      <c r="AB4773" s="1011" t="s">
        <v>140</v>
      </c>
    </row>
    <row r="4774" spans="1:28" x14ac:dyDescent="0.25">
      <c r="A4774" s="1011">
        <v>93977247</v>
      </c>
      <c r="B4774" s="1011" t="s">
        <v>1683</v>
      </c>
      <c r="C4774" s="1011" t="s">
        <v>1326</v>
      </c>
      <c r="D4774" s="1011" t="s">
        <v>1</v>
      </c>
      <c r="E4774" s="1011" t="s">
        <v>135</v>
      </c>
      <c r="F4774" s="1011" t="s">
        <v>20</v>
      </c>
      <c r="G4774" s="1011" t="s">
        <v>20</v>
      </c>
      <c r="H4774" s="1011" t="s">
        <v>90</v>
      </c>
      <c r="I4774" s="1011" t="s">
        <v>1620</v>
      </c>
      <c r="J4774" s="1011" t="s">
        <v>1621</v>
      </c>
      <c r="K4774" s="1011" t="s">
        <v>1329</v>
      </c>
      <c r="L4774" s="1011" t="s">
        <v>47</v>
      </c>
      <c r="M4774" s="1011" t="s">
        <v>198</v>
      </c>
      <c r="N4774" s="1011">
        <v>182</v>
      </c>
      <c r="O4774" s="1011">
        <v>181</v>
      </c>
      <c r="P4774" s="1011">
        <v>6890</v>
      </c>
      <c r="Q4774" s="1011">
        <v>9415.77</v>
      </c>
      <c r="R4774" s="1011">
        <v>1231.4100000000001</v>
      </c>
      <c r="S4774" s="1011">
        <v>1152.72075857</v>
      </c>
      <c r="T4774" s="1011">
        <v>0</v>
      </c>
      <c r="U4774" s="1011">
        <v>0</v>
      </c>
      <c r="V4774" s="1011">
        <v>1231.4100000000001</v>
      </c>
      <c r="W4774" s="1011" t="s">
        <v>1622</v>
      </c>
      <c r="X4774" s="1011" t="s">
        <v>1331</v>
      </c>
      <c r="Y4774" s="1011" t="s">
        <v>1684</v>
      </c>
      <c r="AA4774" s="1011" t="s">
        <v>1685</v>
      </c>
      <c r="AB4774" s="1011" t="s">
        <v>140</v>
      </c>
    </row>
    <row r="4775" spans="1:28" x14ac:dyDescent="0.25">
      <c r="A4775" s="1011">
        <v>14259873</v>
      </c>
      <c r="B4775" s="1011" t="s">
        <v>2464</v>
      </c>
      <c r="C4775" s="1011" t="s">
        <v>1326</v>
      </c>
      <c r="D4775" s="1011" t="s">
        <v>1</v>
      </c>
      <c r="E4775" s="1011" t="s">
        <v>135</v>
      </c>
      <c r="F4775" s="1011" t="s">
        <v>6</v>
      </c>
      <c r="G4775" s="1011" t="s">
        <v>6</v>
      </c>
      <c r="H4775" s="1011" t="s">
        <v>89</v>
      </c>
      <c r="I4775" s="1011" t="s">
        <v>2093</v>
      </c>
      <c r="J4775" s="1011" t="s">
        <v>2094</v>
      </c>
      <c r="K4775" s="1011" t="s">
        <v>1329</v>
      </c>
      <c r="L4775" s="1011" t="s">
        <v>47</v>
      </c>
      <c r="M4775" s="1011" t="s">
        <v>198</v>
      </c>
      <c r="N4775" s="1011">
        <v>12</v>
      </c>
      <c r="O4775" s="1011">
        <v>2</v>
      </c>
      <c r="P4775" s="1011">
        <v>86</v>
      </c>
      <c r="Q4775" s="1011">
        <v>350.02</v>
      </c>
      <c r="R4775" s="1011">
        <v>96.16</v>
      </c>
      <c r="S4775" s="1011">
        <v>29.143999999999998</v>
      </c>
      <c r="T4775" s="1011">
        <v>0</v>
      </c>
      <c r="U4775" s="1011">
        <v>0</v>
      </c>
      <c r="V4775" s="1011">
        <v>96.16</v>
      </c>
      <c r="W4775" s="1011" t="s">
        <v>2095</v>
      </c>
      <c r="X4775" s="1011" t="s">
        <v>1331</v>
      </c>
      <c r="Y4775" s="1011" t="s">
        <v>2465</v>
      </c>
      <c r="AA4775" s="1011" t="s">
        <v>2466</v>
      </c>
      <c r="AB4775" s="1011" t="s">
        <v>140</v>
      </c>
    </row>
    <row r="4776" spans="1:28" x14ac:dyDescent="0.25">
      <c r="A4776" s="1011">
        <v>34153841</v>
      </c>
      <c r="B4776" s="1011" t="s">
        <v>2326</v>
      </c>
      <c r="C4776" s="1011" t="s">
        <v>1326</v>
      </c>
      <c r="D4776" s="1011" t="s">
        <v>1</v>
      </c>
      <c r="E4776" s="1011" t="s">
        <v>135</v>
      </c>
      <c r="F4776" s="1011" t="s">
        <v>34</v>
      </c>
      <c r="G4776" s="1011" t="s">
        <v>34</v>
      </c>
      <c r="H4776" s="1011" t="s">
        <v>1394</v>
      </c>
      <c r="I4776" s="1011" t="s">
        <v>2327</v>
      </c>
      <c r="J4776" s="1011" t="s">
        <v>2328</v>
      </c>
      <c r="K4776" s="1011" t="s">
        <v>1329</v>
      </c>
      <c r="L4776" s="1011" t="s">
        <v>47</v>
      </c>
      <c r="M4776" s="1011" t="s">
        <v>198</v>
      </c>
      <c r="N4776" s="1011">
        <v>0</v>
      </c>
      <c r="O4776" s="1011">
        <v>0</v>
      </c>
      <c r="P4776" s="1011">
        <v>0</v>
      </c>
      <c r="Q4776" s="1011">
        <v>0</v>
      </c>
      <c r="R4776" s="1011">
        <v>0</v>
      </c>
      <c r="S4776" s="1011">
        <v>0</v>
      </c>
      <c r="T4776" s="1011">
        <v>0</v>
      </c>
      <c r="U4776" s="1011">
        <v>0</v>
      </c>
      <c r="V4776" s="1011">
        <v>0</v>
      </c>
      <c r="W4776" s="1011" t="s">
        <v>2329</v>
      </c>
      <c r="X4776" s="1011" t="s">
        <v>1331</v>
      </c>
      <c r="Y4776" s="1011" t="s">
        <v>2330</v>
      </c>
      <c r="AA4776" s="1011" t="s">
        <v>2331</v>
      </c>
      <c r="AB4776" s="1011" t="s">
        <v>140</v>
      </c>
    </row>
    <row r="4777" spans="1:28" x14ac:dyDescent="0.25">
      <c r="A4777" s="1011">
        <v>53757852</v>
      </c>
      <c r="B4777" s="1011" t="s">
        <v>2034</v>
      </c>
      <c r="C4777" s="1011" t="s">
        <v>1326</v>
      </c>
      <c r="D4777" s="1011" t="s">
        <v>1</v>
      </c>
      <c r="E4777" s="1011" t="s">
        <v>135</v>
      </c>
      <c r="F4777" s="1011" t="s">
        <v>38</v>
      </c>
      <c r="G4777" s="1011" t="s">
        <v>38</v>
      </c>
      <c r="H4777" s="1011" t="s">
        <v>87</v>
      </c>
      <c r="I4777" s="1011" t="s">
        <v>2035</v>
      </c>
      <c r="J4777" s="1011" t="s">
        <v>1657</v>
      </c>
      <c r="K4777" s="1011" t="s">
        <v>1329</v>
      </c>
      <c r="L4777" s="1011" t="s">
        <v>47</v>
      </c>
      <c r="M4777" s="1011" t="s">
        <v>198</v>
      </c>
      <c r="N4777" s="1011">
        <v>13</v>
      </c>
      <c r="O4777" s="1011">
        <v>0</v>
      </c>
      <c r="P4777" s="1011">
        <v>270</v>
      </c>
      <c r="Q4777" s="1011">
        <v>1245.6099999999999</v>
      </c>
      <c r="R4777" s="1011">
        <v>22.4</v>
      </c>
      <c r="S4777" s="1011">
        <v>58.846800000000002</v>
      </c>
      <c r="T4777" s="1011">
        <v>0</v>
      </c>
      <c r="U4777" s="1011">
        <v>0</v>
      </c>
      <c r="V4777" s="1011">
        <v>22.4</v>
      </c>
      <c r="W4777" s="1011" t="s">
        <v>1658</v>
      </c>
      <c r="X4777" s="1011" t="s">
        <v>1331</v>
      </c>
      <c r="Y4777" s="1011" t="s">
        <v>2036</v>
      </c>
      <c r="AA4777" s="1011" t="s">
        <v>2037</v>
      </c>
      <c r="AB4777" s="1011" t="s">
        <v>140</v>
      </c>
    </row>
    <row r="4778" spans="1:28" x14ac:dyDescent="0.25">
      <c r="A4778" s="1011">
        <v>4274296</v>
      </c>
      <c r="B4778" s="1011" t="s">
        <v>1557</v>
      </c>
      <c r="C4778" s="1011" t="s">
        <v>1326</v>
      </c>
      <c r="D4778" s="1011" t="s">
        <v>1</v>
      </c>
      <c r="E4778" s="1011" t="s">
        <v>135</v>
      </c>
      <c r="F4778" s="1011" t="s">
        <v>20</v>
      </c>
      <c r="G4778" s="1011" t="s">
        <v>20</v>
      </c>
      <c r="H4778" s="1011" t="s">
        <v>102</v>
      </c>
      <c r="I4778" s="1011" t="s">
        <v>1558</v>
      </c>
      <c r="J4778" s="1011" t="s">
        <v>1559</v>
      </c>
      <c r="K4778" s="1011" t="s">
        <v>1329</v>
      </c>
      <c r="L4778" s="1011" t="s">
        <v>47</v>
      </c>
      <c r="M4778" s="1011" t="s">
        <v>198</v>
      </c>
      <c r="N4778" s="1011">
        <v>28</v>
      </c>
      <c r="O4778" s="1011">
        <v>2</v>
      </c>
      <c r="P4778" s="1011">
        <v>1007.12</v>
      </c>
      <c r="Q4778" s="1011">
        <v>2074.1</v>
      </c>
      <c r="R4778" s="1011">
        <v>382.2</v>
      </c>
      <c r="S4778" s="1011">
        <v>139.25342015000001</v>
      </c>
      <c r="T4778" s="1011">
        <v>0</v>
      </c>
      <c r="U4778" s="1011">
        <v>0</v>
      </c>
      <c r="V4778" s="1011">
        <v>382.2</v>
      </c>
      <c r="W4778" s="1011" t="s">
        <v>1560</v>
      </c>
      <c r="X4778" s="1011" t="s">
        <v>1331</v>
      </c>
      <c r="Y4778" s="1011" t="s">
        <v>1561</v>
      </c>
      <c r="AA4778" s="1011" t="s">
        <v>1562</v>
      </c>
      <c r="AB4778" s="1011" t="s">
        <v>140</v>
      </c>
    </row>
    <row r="4779" spans="1:28" x14ac:dyDescent="0.25">
      <c r="A4779" s="1011">
        <v>4140778</v>
      </c>
      <c r="B4779" s="1011" t="s">
        <v>2052</v>
      </c>
      <c r="C4779" s="1011" t="s">
        <v>1326</v>
      </c>
      <c r="D4779" s="1011" t="s">
        <v>1</v>
      </c>
      <c r="E4779" s="1011" t="s">
        <v>135</v>
      </c>
      <c r="F4779" s="1011" t="s">
        <v>0</v>
      </c>
      <c r="G4779" s="1011" t="s">
        <v>0</v>
      </c>
      <c r="H4779" s="1011" t="s">
        <v>1394</v>
      </c>
      <c r="I4779" s="1011" t="s">
        <v>2053</v>
      </c>
      <c r="J4779" s="1011" t="s">
        <v>1550</v>
      </c>
      <c r="K4779" s="1011" t="s">
        <v>1329</v>
      </c>
      <c r="L4779" s="1011" t="s">
        <v>47</v>
      </c>
      <c r="M4779" s="1011" t="s">
        <v>198</v>
      </c>
      <c r="N4779" s="1011">
        <v>0</v>
      </c>
      <c r="O4779" s="1011">
        <v>0</v>
      </c>
      <c r="P4779" s="1011">
        <v>0</v>
      </c>
      <c r="Q4779" s="1011">
        <v>0</v>
      </c>
      <c r="R4779" s="1011">
        <v>0</v>
      </c>
      <c r="S4779" s="1011">
        <v>0</v>
      </c>
      <c r="T4779" s="1011">
        <v>0</v>
      </c>
      <c r="U4779" s="1011">
        <v>0</v>
      </c>
      <c r="V4779" s="1011">
        <v>0</v>
      </c>
      <c r="W4779" s="1011" t="s">
        <v>1361</v>
      </c>
      <c r="X4779" s="1011" t="s">
        <v>1331</v>
      </c>
      <c r="Y4779" s="1011" t="s">
        <v>2054</v>
      </c>
      <c r="AA4779" s="1011" t="s">
        <v>2055</v>
      </c>
      <c r="AB4779" s="1011" t="s">
        <v>140</v>
      </c>
    </row>
    <row r="4780" spans="1:28" x14ac:dyDescent="0.25">
      <c r="A4780" s="1011">
        <v>53767018</v>
      </c>
      <c r="B4780" s="1011" t="s">
        <v>1514</v>
      </c>
      <c r="C4780" s="1011" t="s">
        <v>1326</v>
      </c>
      <c r="D4780" s="1011" t="s">
        <v>1</v>
      </c>
      <c r="E4780" s="1011" t="s">
        <v>135</v>
      </c>
      <c r="F4780" s="1011" t="s">
        <v>6</v>
      </c>
      <c r="G4780" s="1011" t="s">
        <v>6</v>
      </c>
      <c r="H4780" s="1011" t="s">
        <v>1394</v>
      </c>
      <c r="I4780" s="1011" t="s">
        <v>1515</v>
      </c>
      <c r="J4780" s="1011" t="s">
        <v>1516</v>
      </c>
      <c r="K4780" s="1011" t="s">
        <v>1329</v>
      </c>
      <c r="L4780" s="1011" t="s">
        <v>47</v>
      </c>
      <c r="M4780" s="1011" t="s">
        <v>198</v>
      </c>
      <c r="N4780" s="1011">
        <v>0</v>
      </c>
      <c r="O4780" s="1011">
        <v>0</v>
      </c>
      <c r="P4780" s="1011">
        <v>0</v>
      </c>
      <c r="Q4780" s="1011">
        <v>0</v>
      </c>
      <c r="R4780" s="1011">
        <v>0</v>
      </c>
      <c r="S4780" s="1011">
        <v>0</v>
      </c>
      <c r="T4780" s="1011">
        <v>0</v>
      </c>
      <c r="U4780" s="1011">
        <v>0</v>
      </c>
      <c r="V4780" s="1011">
        <v>0</v>
      </c>
      <c r="W4780" s="1011" t="s">
        <v>1517</v>
      </c>
      <c r="X4780" s="1011" t="s">
        <v>1331</v>
      </c>
      <c r="Y4780" s="1011" t="s">
        <v>1518</v>
      </c>
      <c r="AA4780" s="1011" t="s">
        <v>1519</v>
      </c>
      <c r="AB4780" s="1011" t="s">
        <v>140</v>
      </c>
    </row>
    <row r="4781" spans="1:28" x14ac:dyDescent="0.25">
      <c r="A4781" s="1011">
        <v>34261214</v>
      </c>
      <c r="B4781" s="1011" t="s">
        <v>2303</v>
      </c>
      <c r="C4781" s="1011" t="s">
        <v>1326</v>
      </c>
      <c r="D4781" s="1011" t="s">
        <v>1</v>
      </c>
      <c r="E4781" s="1011" t="s">
        <v>135</v>
      </c>
      <c r="F4781" s="1011" t="s">
        <v>20</v>
      </c>
      <c r="G4781" s="1011" t="s">
        <v>20</v>
      </c>
      <c r="H4781" s="1011" t="s">
        <v>88</v>
      </c>
      <c r="I4781" s="1011" t="s">
        <v>2304</v>
      </c>
      <c r="J4781" s="1011" t="s">
        <v>1510</v>
      </c>
      <c r="K4781" s="1011" t="s">
        <v>1329</v>
      </c>
      <c r="L4781" s="1011" t="s">
        <v>47</v>
      </c>
      <c r="M4781" s="1011" t="s">
        <v>198</v>
      </c>
      <c r="N4781" s="1011">
        <v>101</v>
      </c>
      <c r="O4781" s="1011">
        <v>99</v>
      </c>
      <c r="P4781" s="1011">
        <v>1040</v>
      </c>
      <c r="Q4781" s="1011">
        <v>6165.36</v>
      </c>
      <c r="R4781" s="1011">
        <v>1161.6400000000001</v>
      </c>
      <c r="S4781" s="1011">
        <v>657.91650000000004</v>
      </c>
      <c r="T4781" s="1011">
        <v>0</v>
      </c>
      <c r="U4781" s="1011">
        <v>0</v>
      </c>
      <c r="V4781" s="1011">
        <v>1161.6400000000001</v>
      </c>
      <c r="W4781" s="1011" t="s">
        <v>1511</v>
      </c>
      <c r="X4781" s="1011" t="s">
        <v>1331</v>
      </c>
      <c r="Y4781" s="1011" t="s">
        <v>2305</v>
      </c>
      <c r="AA4781" s="1011" t="s">
        <v>2306</v>
      </c>
      <c r="AB4781" s="1011" t="s">
        <v>140</v>
      </c>
    </row>
    <row r="4782" spans="1:28" x14ac:dyDescent="0.25">
      <c r="A4782" s="1011">
        <v>3790045</v>
      </c>
      <c r="B4782" s="1011" t="s">
        <v>1750</v>
      </c>
      <c r="C4782" s="1011" t="s">
        <v>1326</v>
      </c>
      <c r="D4782" s="1011" t="s">
        <v>113</v>
      </c>
      <c r="E4782" s="1011" t="s">
        <v>135</v>
      </c>
      <c r="F4782" s="1011" t="s">
        <v>267</v>
      </c>
      <c r="G4782" s="1011" t="s">
        <v>1687</v>
      </c>
      <c r="H4782" s="1011" t="s">
        <v>96</v>
      </c>
      <c r="I4782" s="1011" t="s">
        <v>1688</v>
      </c>
      <c r="J4782" s="1011" t="s">
        <v>1416</v>
      </c>
      <c r="K4782" s="1011" t="s">
        <v>1329</v>
      </c>
      <c r="L4782" s="1011" t="s">
        <v>47</v>
      </c>
      <c r="M4782" s="1011" t="s">
        <v>198</v>
      </c>
      <c r="N4782" s="1011">
        <v>16.5</v>
      </c>
      <c r="O4782" s="1011">
        <v>11.5</v>
      </c>
      <c r="P4782" s="1011">
        <v>149.36000000000001</v>
      </c>
      <c r="Q4782" s="1011">
        <v>841.26</v>
      </c>
      <c r="R4782" s="1011">
        <v>60.14477815</v>
      </c>
      <c r="S4782" s="1011">
        <v>256.65751424000001</v>
      </c>
      <c r="T4782" s="1011">
        <v>-0.38522184999999998</v>
      </c>
      <c r="U4782" s="1011">
        <v>0</v>
      </c>
      <c r="V4782" s="1011">
        <v>60.53</v>
      </c>
      <c r="W4782" s="1011" t="s">
        <v>1397</v>
      </c>
      <c r="X4782" s="1011" t="s">
        <v>1331</v>
      </c>
      <c r="Y4782" s="1011" t="s">
        <v>1751</v>
      </c>
      <c r="AA4782" s="1011" t="s">
        <v>1752</v>
      </c>
      <c r="AB4782" s="1011" t="s">
        <v>140</v>
      </c>
    </row>
    <row r="4783" spans="1:28" x14ac:dyDescent="0.25">
      <c r="A4783" s="1011">
        <v>43754282</v>
      </c>
      <c r="B4783" s="1011" t="s">
        <v>2125</v>
      </c>
      <c r="C4783" s="1011" t="s">
        <v>1326</v>
      </c>
      <c r="D4783" s="1011" t="s">
        <v>1</v>
      </c>
      <c r="E4783" s="1011" t="s">
        <v>135</v>
      </c>
      <c r="F4783" s="1011" t="s">
        <v>34</v>
      </c>
      <c r="G4783" s="1011" t="s">
        <v>34</v>
      </c>
      <c r="H4783" s="1011" t="s">
        <v>96</v>
      </c>
      <c r="I4783" s="1011" t="s">
        <v>1327</v>
      </c>
      <c r="J4783" s="1011" t="s">
        <v>1328</v>
      </c>
      <c r="K4783" s="1011" t="s">
        <v>1329</v>
      </c>
      <c r="L4783" s="1011" t="s">
        <v>47</v>
      </c>
      <c r="M4783" s="1011" t="s">
        <v>198</v>
      </c>
      <c r="N4783" s="1011">
        <v>21</v>
      </c>
      <c r="O4783" s="1011">
        <v>17</v>
      </c>
      <c r="P4783" s="1011">
        <v>367.92</v>
      </c>
      <c r="Q4783" s="1011">
        <v>2622.34</v>
      </c>
      <c r="R4783" s="1011">
        <v>236.9</v>
      </c>
      <c r="S4783" s="1011">
        <v>233.46873385000001</v>
      </c>
      <c r="T4783" s="1011">
        <v>0</v>
      </c>
      <c r="U4783" s="1011">
        <v>0</v>
      </c>
      <c r="V4783" s="1011">
        <v>236.9</v>
      </c>
      <c r="W4783" s="1011" t="s">
        <v>1330</v>
      </c>
      <c r="X4783" s="1011" t="s">
        <v>1331</v>
      </c>
      <c r="Y4783" s="1011" t="s">
        <v>2126</v>
      </c>
      <c r="AA4783" s="1011" t="s">
        <v>2127</v>
      </c>
      <c r="AB4783" s="1011" t="s">
        <v>140</v>
      </c>
    </row>
    <row r="4784" spans="1:28" x14ac:dyDescent="0.25">
      <c r="A4784" s="1011">
        <v>34148098</v>
      </c>
      <c r="B4784" s="1011" t="s">
        <v>1393</v>
      </c>
      <c r="C4784" s="1011" t="s">
        <v>1326</v>
      </c>
      <c r="D4784" s="1011" t="s">
        <v>113</v>
      </c>
      <c r="E4784" s="1011" t="s">
        <v>135</v>
      </c>
      <c r="F4784" s="1011" t="s">
        <v>6</v>
      </c>
      <c r="G4784" s="1011" t="s">
        <v>6</v>
      </c>
      <c r="H4784" s="1011" t="s">
        <v>95</v>
      </c>
      <c r="I4784" s="1011" t="s">
        <v>1395</v>
      </c>
      <c r="J4784" s="1011" t="s">
        <v>1396</v>
      </c>
      <c r="K4784" s="1011" t="s">
        <v>1329</v>
      </c>
      <c r="L4784" s="1011" t="s">
        <v>47</v>
      </c>
      <c r="M4784" s="1011" t="s">
        <v>198</v>
      </c>
      <c r="N4784" s="1011">
        <v>162.51669999999999</v>
      </c>
      <c r="O4784" s="1011">
        <v>152.41669999999999</v>
      </c>
      <c r="P4784" s="1011">
        <v>2105.89</v>
      </c>
      <c r="Q4784" s="1011">
        <v>5372.23</v>
      </c>
      <c r="R4784" s="1011">
        <v>-142.20420492</v>
      </c>
      <c r="S4784" s="1011">
        <v>2433.8074659200001</v>
      </c>
      <c r="T4784" s="1011">
        <v>-4.4204920000000002E-2</v>
      </c>
      <c r="U4784" s="1011">
        <v>643.76</v>
      </c>
      <c r="V4784" s="1011">
        <v>501.6</v>
      </c>
      <c r="W4784" s="1011" t="s">
        <v>1397</v>
      </c>
      <c r="X4784" s="1011" t="s">
        <v>1331</v>
      </c>
      <c r="Y4784" s="1011" t="s">
        <v>1398</v>
      </c>
      <c r="AA4784" s="1011" t="s">
        <v>1399</v>
      </c>
      <c r="AB4784" s="1011" t="s">
        <v>140</v>
      </c>
    </row>
    <row r="4785" spans="1:28" x14ac:dyDescent="0.25">
      <c r="A4785" s="1011">
        <v>13991989</v>
      </c>
      <c r="B4785" s="1011" t="s">
        <v>1403</v>
      </c>
      <c r="C4785" s="1011" t="s">
        <v>1326</v>
      </c>
      <c r="D4785" s="1011" t="s">
        <v>1</v>
      </c>
      <c r="E4785" s="1011" t="s">
        <v>135</v>
      </c>
      <c r="F4785" s="1011" t="s">
        <v>34</v>
      </c>
      <c r="G4785" s="1011" t="s">
        <v>34</v>
      </c>
      <c r="H4785" s="1011" t="s">
        <v>89</v>
      </c>
      <c r="I4785" s="1011" t="s">
        <v>1404</v>
      </c>
      <c r="J4785" s="1011" t="s">
        <v>1405</v>
      </c>
      <c r="K4785" s="1011" t="s">
        <v>1329</v>
      </c>
      <c r="L4785" s="1011" t="s">
        <v>47</v>
      </c>
      <c r="M4785" s="1011" t="s">
        <v>198</v>
      </c>
      <c r="N4785" s="1011">
        <v>43</v>
      </c>
      <c r="O4785" s="1011">
        <v>14</v>
      </c>
      <c r="P4785" s="1011">
        <v>488</v>
      </c>
      <c r="Q4785" s="1011">
        <v>1224.33</v>
      </c>
      <c r="R4785" s="1011">
        <v>159.80000000000001</v>
      </c>
      <c r="S4785" s="1011">
        <v>145.28038165999999</v>
      </c>
      <c r="T4785" s="1011">
        <v>0</v>
      </c>
      <c r="U4785" s="1011">
        <v>0</v>
      </c>
      <c r="V4785" s="1011">
        <v>159.80000000000001</v>
      </c>
      <c r="W4785" s="1011" t="s">
        <v>1406</v>
      </c>
      <c r="X4785" s="1011" t="s">
        <v>1331</v>
      </c>
      <c r="Y4785" s="1011" t="s">
        <v>1407</v>
      </c>
      <c r="AA4785" s="1011" t="s">
        <v>1408</v>
      </c>
      <c r="AB4785" s="1011" t="s">
        <v>140</v>
      </c>
    </row>
    <row r="4786" spans="1:28" x14ac:dyDescent="0.25">
      <c r="A4786" s="1011">
        <v>74237348</v>
      </c>
      <c r="B4786" s="1011" t="s">
        <v>1765</v>
      </c>
      <c r="C4786" s="1011" t="s">
        <v>1326</v>
      </c>
      <c r="D4786" s="1011" t="s">
        <v>1</v>
      </c>
      <c r="E4786" s="1011" t="s">
        <v>135</v>
      </c>
      <c r="F4786" s="1011" t="s">
        <v>69</v>
      </c>
      <c r="G4786" s="1011" t="s">
        <v>69</v>
      </c>
      <c r="H4786" s="1011" t="s">
        <v>529</v>
      </c>
      <c r="I4786" s="1011" t="s">
        <v>1766</v>
      </c>
      <c r="J4786" s="1011" t="s">
        <v>1767</v>
      </c>
      <c r="K4786" s="1011" t="s">
        <v>1329</v>
      </c>
      <c r="L4786" s="1011" t="s">
        <v>47</v>
      </c>
      <c r="M4786" s="1011" t="s">
        <v>198</v>
      </c>
      <c r="N4786" s="1011">
        <v>19</v>
      </c>
      <c r="O4786" s="1011">
        <v>0</v>
      </c>
      <c r="P4786" s="1011">
        <v>228</v>
      </c>
      <c r="Q4786" s="1011">
        <v>2070.91</v>
      </c>
      <c r="R4786" s="1011">
        <v>409.17</v>
      </c>
      <c r="S4786" s="1011">
        <v>33.370560079999997</v>
      </c>
      <c r="T4786" s="1011">
        <v>0</v>
      </c>
      <c r="U4786" s="1011">
        <v>0</v>
      </c>
      <c r="V4786" s="1011">
        <v>409.17</v>
      </c>
      <c r="W4786" s="1011" t="s">
        <v>1768</v>
      </c>
      <c r="X4786" s="1011" t="s">
        <v>1331</v>
      </c>
      <c r="Y4786" s="1011" t="s">
        <v>1769</v>
      </c>
      <c r="AA4786" s="1011" t="s">
        <v>1770</v>
      </c>
      <c r="AB4786" s="1011" t="s">
        <v>140</v>
      </c>
    </row>
    <row r="4787" spans="1:28" x14ac:dyDescent="0.25">
      <c r="A4787" s="1011">
        <v>13756713</v>
      </c>
      <c r="B4787" s="1011" t="s">
        <v>2583</v>
      </c>
      <c r="C4787" s="1011" t="s">
        <v>1326</v>
      </c>
      <c r="D4787" s="1011" t="s">
        <v>1</v>
      </c>
      <c r="E4787" s="1011" t="s">
        <v>135</v>
      </c>
      <c r="F4787" s="1011" t="s">
        <v>35</v>
      </c>
      <c r="G4787" s="1011" t="s">
        <v>35</v>
      </c>
      <c r="H4787" s="1011" t="s">
        <v>94</v>
      </c>
      <c r="I4787" s="1011" t="s">
        <v>2584</v>
      </c>
      <c r="J4787" s="1011" t="s">
        <v>1591</v>
      </c>
      <c r="K4787" s="1011" t="s">
        <v>1329</v>
      </c>
      <c r="L4787" s="1011" t="s">
        <v>47</v>
      </c>
      <c r="M4787" s="1011" t="s">
        <v>198</v>
      </c>
      <c r="N4787" s="1011">
        <v>8</v>
      </c>
      <c r="O4787" s="1011">
        <v>3</v>
      </c>
      <c r="P4787" s="1011">
        <v>310</v>
      </c>
      <c r="Q4787" s="1011">
        <v>252.38</v>
      </c>
      <c r="R4787" s="1011">
        <v>8.33</v>
      </c>
      <c r="S4787" s="1011">
        <v>24.35</v>
      </c>
      <c r="T4787" s="1011">
        <v>0</v>
      </c>
      <c r="U4787" s="1011">
        <v>0</v>
      </c>
      <c r="V4787" s="1011">
        <v>8.33</v>
      </c>
      <c r="W4787" s="1011" t="s">
        <v>1361</v>
      </c>
      <c r="X4787" s="1011" t="s">
        <v>1331</v>
      </c>
      <c r="Y4787" s="1011" t="s">
        <v>2585</v>
      </c>
      <c r="AA4787" s="1011" t="s">
        <v>2586</v>
      </c>
      <c r="AB4787" s="1011" t="s">
        <v>140</v>
      </c>
    </row>
    <row r="4788" spans="1:28" x14ac:dyDescent="0.25">
      <c r="A4788" s="1011">
        <v>4059234</v>
      </c>
      <c r="B4788" s="1011" t="s">
        <v>1908</v>
      </c>
      <c r="C4788" s="1011" t="s">
        <v>1326</v>
      </c>
      <c r="D4788" s="1011" t="s">
        <v>1</v>
      </c>
      <c r="E4788" s="1011" t="s">
        <v>135</v>
      </c>
      <c r="F4788" s="1011" t="s">
        <v>48</v>
      </c>
      <c r="G4788" s="1011" t="s">
        <v>48</v>
      </c>
      <c r="H4788" s="1011" t="s">
        <v>92</v>
      </c>
      <c r="I4788" s="1011" t="s">
        <v>1909</v>
      </c>
      <c r="J4788" s="1011" t="s">
        <v>1892</v>
      </c>
      <c r="K4788" s="1011" t="s">
        <v>1329</v>
      </c>
      <c r="L4788" s="1011" t="s">
        <v>47</v>
      </c>
      <c r="M4788" s="1011" t="s">
        <v>198</v>
      </c>
      <c r="N4788" s="1011">
        <v>14</v>
      </c>
      <c r="O4788" s="1011">
        <v>14</v>
      </c>
      <c r="P4788" s="1011">
        <v>470</v>
      </c>
      <c r="Q4788" s="1011">
        <v>335.35</v>
      </c>
      <c r="R4788" s="1011">
        <v>50.26</v>
      </c>
      <c r="S4788" s="1011">
        <v>38.5661858</v>
      </c>
      <c r="T4788" s="1011">
        <v>0</v>
      </c>
      <c r="U4788" s="1011">
        <v>0</v>
      </c>
      <c r="V4788" s="1011">
        <v>50.26</v>
      </c>
      <c r="W4788" s="1011" t="s">
        <v>1893</v>
      </c>
      <c r="X4788" s="1011" t="s">
        <v>1331</v>
      </c>
      <c r="Y4788" s="1011" t="s">
        <v>1910</v>
      </c>
      <c r="AA4788" s="1011" t="s">
        <v>1911</v>
      </c>
      <c r="AB4788" s="1011" t="s">
        <v>140</v>
      </c>
    </row>
    <row r="4789" spans="1:28" x14ac:dyDescent="0.25">
      <c r="A4789" s="1011">
        <v>34116459</v>
      </c>
      <c r="B4789" s="1011" t="s">
        <v>2551</v>
      </c>
      <c r="C4789" s="1011" t="s">
        <v>1326</v>
      </c>
      <c r="D4789" s="1011" t="s">
        <v>1</v>
      </c>
      <c r="E4789" s="1011" t="s">
        <v>135</v>
      </c>
      <c r="F4789" s="1011" t="s">
        <v>36</v>
      </c>
      <c r="G4789" s="1011" t="s">
        <v>36</v>
      </c>
      <c r="H4789" s="1011" t="s">
        <v>95</v>
      </c>
      <c r="I4789" s="1011" t="s">
        <v>1656</v>
      </c>
      <c r="J4789" s="1011" t="s">
        <v>1657</v>
      </c>
      <c r="K4789" s="1011" t="s">
        <v>1329</v>
      </c>
      <c r="L4789" s="1011" t="s">
        <v>47</v>
      </c>
      <c r="M4789" s="1011" t="s">
        <v>198</v>
      </c>
      <c r="N4789" s="1011">
        <v>18</v>
      </c>
      <c r="O4789" s="1011">
        <v>15</v>
      </c>
      <c r="P4789" s="1011">
        <v>131.19</v>
      </c>
      <c r="Q4789" s="1011">
        <v>725.05</v>
      </c>
      <c r="R4789" s="1011">
        <v>-46.35</v>
      </c>
      <c r="S4789" s="1011">
        <v>345.83443004999998</v>
      </c>
      <c r="T4789" s="1011">
        <v>0</v>
      </c>
      <c r="U4789" s="1011">
        <v>0</v>
      </c>
      <c r="V4789" s="1011">
        <v>-46.35</v>
      </c>
      <c r="W4789" s="1011" t="s">
        <v>1658</v>
      </c>
      <c r="X4789" s="1011" t="s">
        <v>1331</v>
      </c>
      <c r="Y4789" s="1011" t="s">
        <v>2552</v>
      </c>
      <c r="AA4789" s="1011" t="s">
        <v>1791</v>
      </c>
      <c r="AB4789" s="1011" t="s">
        <v>140</v>
      </c>
    </row>
    <row r="4790" spans="1:28" x14ac:dyDescent="0.25">
      <c r="A4790" s="1011">
        <v>83992024</v>
      </c>
      <c r="B4790" s="1011" t="s">
        <v>1358</v>
      </c>
      <c r="C4790" s="1011" t="s">
        <v>1326</v>
      </c>
      <c r="D4790" s="1011" t="s">
        <v>1</v>
      </c>
      <c r="E4790" s="1011" t="s">
        <v>135</v>
      </c>
      <c r="F4790" s="1011" t="s">
        <v>36</v>
      </c>
      <c r="G4790" s="1011" t="s">
        <v>36</v>
      </c>
      <c r="H4790" s="1011" t="s">
        <v>90</v>
      </c>
      <c r="I4790" s="1011" t="s">
        <v>1359</v>
      </c>
      <c r="J4790" s="1011" t="s">
        <v>1360</v>
      </c>
      <c r="K4790" s="1011" t="s">
        <v>1329</v>
      </c>
      <c r="L4790" s="1011" t="s">
        <v>47</v>
      </c>
      <c r="M4790" s="1011" t="s">
        <v>198</v>
      </c>
      <c r="N4790" s="1011">
        <v>127</v>
      </c>
      <c r="O4790" s="1011">
        <v>127</v>
      </c>
      <c r="P4790" s="1011">
        <v>5080</v>
      </c>
      <c r="Q4790" s="1011">
        <v>5314.47</v>
      </c>
      <c r="R4790" s="1011">
        <v>-200.2</v>
      </c>
      <c r="S4790" s="1011">
        <v>841.51048250999997</v>
      </c>
      <c r="T4790" s="1011">
        <v>0</v>
      </c>
      <c r="U4790" s="1011">
        <v>0</v>
      </c>
      <c r="V4790" s="1011">
        <v>-200.2</v>
      </c>
      <c r="W4790" s="1011" t="s">
        <v>1361</v>
      </c>
      <c r="X4790" s="1011" t="s">
        <v>1331</v>
      </c>
      <c r="Y4790" s="1011" t="s">
        <v>1362</v>
      </c>
      <c r="AA4790" s="1011" t="s">
        <v>1363</v>
      </c>
      <c r="AB4790" s="1011" t="s">
        <v>140</v>
      </c>
    </row>
    <row r="4791" spans="1:28" x14ac:dyDescent="0.25">
      <c r="A4791" s="1011">
        <v>54122478</v>
      </c>
      <c r="B4791" s="1011" t="s">
        <v>1722</v>
      </c>
      <c r="C4791" s="1011" t="s">
        <v>1326</v>
      </c>
      <c r="D4791" s="1011" t="s">
        <v>1</v>
      </c>
      <c r="E4791" s="1011" t="s">
        <v>135</v>
      </c>
      <c r="F4791" s="1011" t="s">
        <v>34</v>
      </c>
      <c r="G4791" s="1011" t="s">
        <v>34</v>
      </c>
      <c r="H4791" s="1011" t="s">
        <v>1394</v>
      </c>
      <c r="I4791" s="1011" t="s">
        <v>1662</v>
      </c>
      <c r="J4791" s="1011" t="s">
        <v>1663</v>
      </c>
      <c r="K4791" s="1011" t="s">
        <v>1329</v>
      </c>
      <c r="L4791" s="1011" t="s">
        <v>47</v>
      </c>
      <c r="M4791" s="1011" t="s">
        <v>198</v>
      </c>
      <c r="N4791" s="1011">
        <v>0</v>
      </c>
      <c r="O4791" s="1011">
        <v>0</v>
      </c>
      <c r="P4791" s="1011">
        <v>0</v>
      </c>
      <c r="Q4791" s="1011">
        <v>0</v>
      </c>
      <c r="R4791" s="1011">
        <v>0</v>
      </c>
      <c r="S4791" s="1011">
        <v>0</v>
      </c>
      <c r="T4791" s="1011">
        <v>0</v>
      </c>
      <c r="U4791" s="1011">
        <v>0</v>
      </c>
      <c r="V4791" s="1011">
        <v>0</v>
      </c>
      <c r="W4791" s="1011" t="s">
        <v>1664</v>
      </c>
      <c r="X4791" s="1011" t="s">
        <v>1331</v>
      </c>
      <c r="Y4791" s="1011" t="s">
        <v>1723</v>
      </c>
      <c r="AA4791" s="1011" t="s">
        <v>1724</v>
      </c>
      <c r="AB4791" s="1011" t="s">
        <v>140</v>
      </c>
    </row>
    <row r="4792" spans="1:28" x14ac:dyDescent="0.25">
      <c r="A4792" s="1011">
        <v>54239215</v>
      </c>
      <c r="B4792" s="1011" t="s">
        <v>2530</v>
      </c>
      <c r="C4792" s="1011" t="s">
        <v>1326</v>
      </c>
      <c r="D4792" s="1011" t="s">
        <v>1</v>
      </c>
      <c r="E4792" s="1011" t="s">
        <v>135</v>
      </c>
      <c r="F4792" s="1011" t="s">
        <v>38</v>
      </c>
      <c r="G4792" s="1011" t="s">
        <v>38</v>
      </c>
      <c r="H4792" s="1011" t="s">
        <v>88</v>
      </c>
      <c r="I4792" s="1011" t="s">
        <v>2531</v>
      </c>
      <c r="J4792" s="1011" t="s">
        <v>1669</v>
      </c>
      <c r="K4792" s="1011" t="s">
        <v>1329</v>
      </c>
      <c r="L4792" s="1011" t="s">
        <v>47</v>
      </c>
      <c r="M4792" s="1011" t="s">
        <v>198</v>
      </c>
      <c r="N4792" s="1011">
        <v>94</v>
      </c>
      <c r="O4792" s="1011">
        <v>84</v>
      </c>
      <c r="P4792" s="1011">
        <v>940</v>
      </c>
      <c r="Q4792" s="1011">
        <v>10197.5</v>
      </c>
      <c r="R4792" s="1011">
        <v>1169.06</v>
      </c>
      <c r="S4792" s="1011">
        <v>353.58616010999998</v>
      </c>
      <c r="T4792" s="1011">
        <v>0</v>
      </c>
      <c r="U4792" s="1011">
        <v>0</v>
      </c>
      <c r="V4792" s="1011">
        <v>1169.06</v>
      </c>
      <c r="W4792" s="1011" t="s">
        <v>1670</v>
      </c>
      <c r="X4792" s="1011" t="s">
        <v>1331</v>
      </c>
      <c r="Y4792" s="1011" t="s">
        <v>2532</v>
      </c>
      <c r="Z4792" s="1011" t="s">
        <v>2533</v>
      </c>
      <c r="AA4792" s="1011" t="s">
        <v>1992</v>
      </c>
      <c r="AB4792" s="1011" t="s">
        <v>140</v>
      </c>
    </row>
    <row r="4793" spans="1:28" x14ac:dyDescent="0.25">
      <c r="A4793" s="1011">
        <v>23771397</v>
      </c>
      <c r="B4793" s="1011" t="s">
        <v>2098</v>
      </c>
      <c r="C4793" s="1011" t="s">
        <v>1326</v>
      </c>
      <c r="D4793" s="1011" t="s">
        <v>1</v>
      </c>
      <c r="E4793" s="1011" t="s">
        <v>135</v>
      </c>
      <c r="F4793" s="1011" t="s">
        <v>38</v>
      </c>
      <c r="G4793" s="1011" t="s">
        <v>38</v>
      </c>
      <c r="H4793" s="1011" t="s">
        <v>100</v>
      </c>
      <c r="I4793" s="1011" t="s">
        <v>1579</v>
      </c>
      <c r="J4793" s="1011" t="s">
        <v>1396</v>
      </c>
      <c r="K4793" s="1011" t="s">
        <v>1329</v>
      </c>
      <c r="L4793" s="1011" t="s">
        <v>47</v>
      </c>
      <c r="M4793" s="1011" t="s">
        <v>198</v>
      </c>
      <c r="N4793" s="1011">
        <v>7</v>
      </c>
      <c r="O4793" s="1011">
        <v>7</v>
      </c>
      <c r="P4793" s="1011">
        <v>126</v>
      </c>
      <c r="Q4793" s="1011">
        <v>408.73</v>
      </c>
      <c r="R4793" s="1011">
        <v>58.22</v>
      </c>
      <c r="S4793" s="1011">
        <v>32.285647849999997</v>
      </c>
      <c r="T4793" s="1011">
        <v>0</v>
      </c>
      <c r="U4793" s="1011">
        <v>0</v>
      </c>
      <c r="V4793" s="1011">
        <v>58.22</v>
      </c>
      <c r="W4793" s="1011" t="s">
        <v>1397</v>
      </c>
      <c r="X4793" s="1011" t="s">
        <v>1331</v>
      </c>
      <c r="Y4793" s="1011" t="s">
        <v>2099</v>
      </c>
      <c r="AA4793" s="1011" t="s">
        <v>2100</v>
      </c>
      <c r="AB4793" s="1011" t="s">
        <v>140</v>
      </c>
    </row>
    <row r="4794" spans="1:28" x14ac:dyDescent="0.25">
      <c r="A4794" s="1011">
        <v>43775741</v>
      </c>
      <c r="B4794" s="1011" t="s">
        <v>2351</v>
      </c>
      <c r="C4794" s="1011" t="s">
        <v>1326</v>
      </c>
      <c r="D4794" s="1011" t="s">
        <v>1</v>
      </c>
      <c r="E4794" s="1011" t="s">
        <v>135</v>
      </c>
      <c r="F4794" s="1011" t="s">
        <v>20</v>
      </c>
      <c r="G4794" s="1011" t="s">
        <v>20</v>
      </c>
      <c r="H4794" s="1011" t="s">
        <v>92</v>
      </c>
      <c r="I4794" s="1011" t="s">
        <v>2352</v>
      </c>
      <c r="J4794" s="1011" t="s">
        <v>2353</v>
      </c>
      <c r="K4794" s="1011" t="s">
        <v>1329</v>
      </c>
      <c r="L4794" s="1011" t="s">
        <v>47</v>
      </c>
      <c r="M4794" s="1011" t="s">
        <v>198</v>
      </c>
      <c r="N4794" s="1011">
        <v>26</v>
      </c>
      <c r="O4794" s="1011">
        <v>26</v>
      </c>
      <c r="P4794" s="1011">
        <v>906.56</v>
      </c>
      <c r="Q4794" s="1011">
        <v>493.96</v>
      </c>
      <c r="R4794" s="1011">
        <v>-21.59</v>
      </c>
      <c r="S4794" s="1011">
        <v>76.808293919999997</v>
      </c>
      <c r="T4794" s="1011">
        <v>0</v>
      </c>
      <c r="U4794" s="1011">
        <v>0</v>
      </c>
      <c r="V4794" s="1011">
        <v>-21.59</v>
      </c>
      <c r="W4794" s="1011" t="s">
        <v>2354</v>
      </c>
      <c r="X4794" s="1011" t="s">
        <v>1331</v>
      </c>
      <c r="Y4794" s="1011" t="s">
        <v>2355</v>
      </c>
      <c r="AA4794" s="1011" t="s">
        <v>2356</v>
      </c>
      <c r="AB4794" s="1011" t="s">
        <v>140</v>
      </c>
    </row>
    <row r="4795" spans="1:28" x14ac:dyDescent="0.25">
      <c r="A4795" s="1011">
        <v>14284871</v>
      </c>
      <c r="B4795" s="1011" t="s">
        <v>1508</v>
      </c>
      <c r="C4795" s="1011" t="s">
        <v>1326</v>
      </c>
      <c r="D4795" s="1011" t="s">
        <v>1</v>
      </c>
      <c r="E4795" s="1011" t="s">
        <v>135</v>
      </c>
      <c r="F4795" s="1011" t="s">
        <v>6</v>
      </c>
      <c r="G4795" s="1011" t="s">
        <v>6</v>
      </c>
      <c r="H4795" s="1011" t="s">
        <v>91</v>
      </c>
      <c r="I4795" s="1011" t="s">
        <v>1509</v>
      </c>
      <c r="J4795" s="1011" t="s">
        <v>1510</v>
      </c>
      <c r="K4795" s="1011" t="s">
        <v>1329</v>
      </c>
      <c r="L4795" s="1011" t="s">
        <v>47</v>
      </c>
      <c r="M4795" s="1011" t="s">
        <v>198</v>
      </c>
      <c r="N4795" s="1011">
        <v>64</v>
      </c>
      <c r="O4795" s="1011">
        <v>10</v>
      </c>
      <c r="P4795" s="1011">
        <v>1685.31</v>
      </c>
      <c r="Q4795" s="1011">
        <v>5670.93</v>
      </c>
      <c r="R4795" s="1011">
        <v>715.38004406000005</v>
      </c>
      <c r="S4795" s="1011">
        <v>179.63946482</v>
      </c>
      <c r="T4795" s="1011">
        <v>0.43004406000000001</v>
      </c>
      <c r="U4795" s="1011">
        <v>0</v>
      </c>
      <c r="V4795" s="1011">
        <v>714.95</v>
      </c>
      <c r="W4795" s="1011" t="s">
        <v>1511</v>
      </c>
      <c r="X4795" s="1011" t="s">
        <v>1331</v>
      </c>
      <c r="Y4795" s="1011" t="s">
        <v>1512</v>
      </c>
      <c r="AA4795" s="1011" t="s">
        <v>1513</v>
      </c>
      <c r="AB4795" s="1011" t="s">
        <v>140</v>
      </c>
    </row>
    <row r="4796" spans="1:28" x14ac:dyDescent="0.25">
      <c r="A4796" s="1011">
        <v>63997654</v>
      </c>
      <c r="B4796" s="1011" t="s">
        <v>2203</v>
      </c>
      <c r="C4796" s="1011" t="s">
        <v>1326</v>
      </c>
      <c r="D4796" s="1011" t="s">
        <v>1</v>
      </c>
      <c r="E4796" s="1011" t="s">
        <v>135</v>
      </c>
      <c r="F4796" s="1011" t="s">
        <v>11</v>
      </c>
      <c r="G4796" s="1011" t="s">
        <v>11</v>
      </c>
      <c r="H4796" s="1011" t="s">
        <v>104</v>
      </c>
      <c r="I4796" s="1011" t="s">
        <v>2204</v>
      </c>
      <c r="J4796" s="1011" t="s">
        <v>2205</v>
      </c>
      <c r="K4796" s="1011" t="s">
        <v>1329</v>
      </c>
      <c r="L4796" s="1011" t="s">
        <v>47</v>
      </c>
      <c r="M4796" s="1011" t="s">
        <v>198</v>
      </c>
      <c r="N4796" s="1011">
        <v>7</v>
      </c>
      <c r="O4796" s="1011">
        <v>3</v>
      </c>
      <c r="P4796" s="1011">
        <v>152.97999999999999</v>
      </c>
      <c r="Q4796" s="1011">
        <v>236.81</v>
      </c>
      <c r="R4796" s="1011">
        <v>67.849999999999994</v>
      </c>
      <c r="S4796" s="1011">
        <v>17.71094385</v>
      </c>
      <c r="T4796" s="1011">
        <v>0</v>
      </c>
      <c r="U4796" s="1011">
        <v>0</v>
      </c>
      <c r="V4796" s="1011">
        <v>67.849999999999994</v>
      </c>
      <c r="W4796" s="1011" t="s">
        <v>19</v>
      </c>
      <c r="X4796" s="1011" t="s">
        <v>1331</v>
      </c>
      <c r="Y4796" s="1011" t="s">
        <v>2206</v>
      </c>
      <c r="AA4796" s="1011" t="s">
        <v>2207</v>
      </c>
      <c r="AB4796" s="1011" t="s">
        <v>140</v>
      </c>
    </row>
    <row r="4797" spans="1:28" x14ac:dyDescent="0.25">
      <c r="A4797" s="1011">
        <v>84143841</v>
      </c>
      <c r="B4797" s="1011" t="s">
        <v>2222</v>
      </c>
      <c r="C4797" s="1011" t="s">
        <v>1326</v>
      </c>
      <c r="D4797" s="1011" t="s">
        <v>1</v>
      </c>
      <c r="E4797" s="1011" t="s">
        <v>135</v>
      </c>
      <c r="F4797" s="1011" t="s">
        <v>38</v>
      </c>
      <c r="G4797" s="1011" t="s">
        <v>38</v>
      </c>
      <c r="H4797" s="1011" t="s">
        <v>1394</v>
      </c>
      <c r="I4797" s="1011" t="s">
        <v>2223</v>
      </c>
      <c r="J4797" s="1011" t="s">
        <v>1663</v>
      </c>
      <c r="K4797" s="1011" t="s">
        <v>1329</v>
      </c>
      <c r="L4797" s="1011" t="s">
        <v>47</v>
      </c>
      <c r="M4797" s="1011" t="s">
        <v>198</v>
      </c>
      <c r="N4797" s="1011">
        <v>0</v>
      </c>
      <c r="O4797" s="1011">
        <v>0</v>
      </c>
      <c r="P4797" s="1011">
        <v>0</v>
      </c>
      <c r="Q4797" s="1011">
        <v>0</v>
      </c>
      <c r="R4797" s="1011">
        <v>0</v>
      </c>
      <c r="S4797" s="1011">
        <v>0</v>
      </c>
      <c r="T4797" s="1011">
        <v>0</v>
      </c>
      <c r="U4797" s="1011">
        <v>0</v>
      </c>
      <c r="V4797" s="1011">
        <v>0</v>
      </c>
      <c r="W4797" s="1011" t="s">
        <v>1664</v>
      </c>
      <c r="X4797" s="1011" t="s">
        <v>1331</v>
      </c>
      <c r="Y4797" s="1011" t="s">
        <v>2224</v>
      </c>
      <c r="AA4797" s="1011" t="s">
        <v>2225</v>
      </c>
      <c r="AB4797" s="1011" t="s">
        <v>140</v>
      </c>
    </row>
    <row r="4798" spans="1:28" x14ac:dyDescent="0.25">
      <c r="A4798" s="1011">
        <v>54172879</v>
      </c>
      <c r="B4798" s="1011" t="s">
        <v>2421</v>
      </c>
      <c r="C4798" s="1011" t="s">
        <v>1326</v>
      </c>
      <c r="D4798" s="1011" t="s">
        <v>1</v>
      </c>
      <c r="E4798" s="1011" t="s">
        <v>135</v>
      </c>
      <c r="F4798" s="1011" t="s">
        <v>38</v>
      </c>
      <c r="G4798" s="1011" t="s">
        <v>38</v>
      </c>
      <c r="H4798" s="1011" t="s">
        <v>529</v>
      </c>
      <c r="I4798" s="1011" t="s">
        <v>1595</v>
      </c>
      <c r="J4798" s="1011" t="s">
        <v>1596</v>
      </c>
      <c r="K4798" s="1011" t="s">
        <v>1329</v>
      </c>
      <c r="L4798" s="1011" t="s">
        <v>47</v>
      </c>
      <c r="M4798" s="1011" t="s">
        <v>198</v>
      </c>
      <c r="N4798" s="1011">
        <v>2</v>
      </c>
      <c r="O4798" s="1011">
        <v>2</v>
      </c>
      <c r="P4798" s="1011">
        <v>168.4</v>
      </c>
      <c r="Q4798" s="1011">
        <v>1583.27</v>
      </c>
      <c r="R4798" s="1011">
        <v>62.61</v>
      </c>
      <c r="S4798" s="1011">
        <v>14.890536620000001</v>
      </c>
      <c r="T4798" s="1011">
        <v>0</v>
      </c>
      <c r="U4798" s="1011">
        <v>0</v>
      </c>
      <c r="V4798" s="1011">
        <v>62.61</v>
      </c>
      <c r="W4798" s="1011" t="s">
        <v>1597</v>
      </c>
      <c r="X4798" s="1011" t="s">
        <v>1331</v>
      </c>
      <c r="Y4798" s="1011" t="s">
        <v>2422</v>
      </c>
      <c r="AA4798" s="1011" t="s">
        <v>2423</v>
      </c>
      <c r="AB4798" s="1011" t="s">
        <v>140</v>
      </c>
    </row>
    <row r="4799" spans="1:28" x14ac:dyDescent="0.25">
      <c r="A4799" s="1011">
        <v>14044937</v>
      </c>
      <c r="B4799" s="1011" t="s">
        <v>1582</v>
      </c>
      <c r="C4799" s="1011" t="s">
        <v>1326</v>
      </c>
      <c r="D4799" s="1011" t="s">
        <v>1</v>
      </c>
      <c r="E4799" s="1011" t="s">
        <v>135</v>
      </c>
      <c r="F4799" s="1011" t="s">
        <v>11</v>
      </c>
      <c r="G4799" s="1011" t="s">
        <v>11</v>
      </c>
      <c r="H4799" s="1011" t="s">
        <v>98</v>
      </c>
      <c r="I4799" s="1011" t="s">
        <v>1583</v>
      </c>
      <c r="J4799" s="1011" t="s">
        <v>1354</v>
      </c>
      <c r="K4799" s="1011" t="s">
        <v>1329</v>
      </c>
      <c r="L4799" s="1011" t="s">
        <v>47</v>
      </c>
      <c r="M4799" s="1011" t="s">
        <v>198</v>
      </c>
      <c r="N4799" s="1011">
        <v>3.1</v>
      </c>
      <c r="O4799" s="1011">
        <v>3.1</v>
      </c>
      <c r="P4799" s="1011">
        <v>93</v>
      </c>
      <c r="Q4799" s="1011">
        <v>219.06</v>
      </c>
      <c r="R4799" s="1011">
        <v>47.56</v>
      </c>
      <c r="S4799" s="1011">
        <v>39.542017659999999</v>
      </c>
      <c r="T4799" s="1011">
        <v>0</v>
      </c>
      <c r="U4799" s="1011">
        <v>0</v>
      </c>
      <c r="V4799" s="1011">
        <v>47.56</v>
      </c>
      <c r="W4799" s="1011" t="s">
        <v>1355</v>
      </c>
      <c r="X4799" s="1011" t="s">
        <v>1331</v>
      </c>
      <c r="Y4799" s="1011" t="s">
        <v>1584</v>
      </c>
      <c r="AA4799" s="1011" t="s">
        <v>1585</v>
      </c>
      <c r="AB4799" s="1011" t="s">
        <v>140</v>
      </c>
    </row>
    <row r="4800" spans="1:28" x14ac:dyDescent="0.25">
      <c r="A4800" s="1011">
        <v>23771421</v>
      </c>
      <c r="B4800" s="1011" t="s">
        <v>1655</v>
      </c>
      <c r="C4800" s="1011" t="s">
        <v>1326</v>
      </c>
      <c r="D4800" s="1011" t="s">
        <v>1</v>
      </c>
      <c r="E4800" s="1011" t="s">
        <v>135</v>
      </c>
      <c r="F4800" s="1011" t="s">
        <v>6</v>
      </c>
      <c r="G4800" s="1011" t="s">
        <v>6</v>
      </c>
      <c r="H4800" s="1011" t="s">
        <v>86</v>
      </c>
      <c r="I4800" s="1011" t="s">
        <v>1656</v>
      </c>
      <c r="J4800" s="1011" t="s">
        <v>1657</v>
      </c>
      <c r="K4800" s="1011" t="s">
        <v>1329</v>
      </c>
      <c r="L4800" s="1011" t="s">
        <v>47</v>
      </c>
      <c r="M4800" s="1011" t="s">
        <v>198</v>
      </c>
      <c r="N4800" s="1011">
        <v>2</v>
      </c>
      <c r="O4800" s="1011">
        <v>0</v>
      </c>
      <c r="P4800" s="1011">
        <v>34</v>
      </c>
      <c r="Q4800" s="1011">
        <v>95.72</v>
      </c>
      <c r="R4800" s="1011">
        <v>13.53</v>
      </c>
      <c r="S4800" s="1011">
        <v>8.08</v>
      </c>
      <c r="T4800" s="1011">
        <v>0</v>
      </c>
      <c r="U4800" s="1011">
        <v>0</v>
      </c>
      <c r="V4800" s="1011">
        <v>13.53</v>
      </c>
      <c r="W4800" s="1011" t="s">
        <v>1658</v>
      </c>
      <c r="X4800" s="1011" t="s">
        <v>1331</v>
      </c>
      <c r="Y4800" s="1011" t="s">
        <v>1659</v>
      </c>
      <c r="AA4800" s="1011" t="s">
        <v>1660</v>
      </c>
      <c r="AB4800" s="1011" t="s">
        <v>140</v>
      </c>
    </row>
    <row r="4801" spans="1:28" x14ac:dyDescent="0.25">
      <c r="A4801" s="1011">
        <v>14253462</v>
      </c>
      <c r="B4801" s="1011" t="s">
        <v>1798</v>
      </c>
      <c r="C4801" s="1011" t="s">
        <v>1326</v>
      </c>
      <c r="D4801" s="1011" t="s">
        <v>1</v>
      </c>
      <c r="E4801" s="1011" t="s">
        <v>135</v>
      </c>
      <c r="F4801" s="1011" t="s">
        <v>6</v>
      </c>
      <c r="G4801" s="1011" t="s">
        <v>6</v>
      </c>
      <c r="H4801" s="1011" t="s">
        <v>105</v>
      </c>
      <c r="I4801" s="1011" t="s">
        <v>1688</v>
      </c>
      <c r="J4801" s="1011" t="s">
        <v>1416</v>
      </c>
      <c r="K4801" s="1011" t="s">
        <v>1329</v>
      </c>
      <c r="L4801" s="1011" t="s">
        <v>47</v>
      </c>
      <c r="M4801" s="1011" t="s">
        <v>198</v>
      </c>
      <c r="N4801" s="1011">
        <v>1</v>
      </c>
      <c r="O4801" s="1011">
        <v>1</v>
      </c>
      <c r="P4801" s="1011">
        <v>9.56</v>
      </c>
      <c r="Q4801" s="1011">
        <v>46.53</v>
      </c>
      <c r="R4801" s="1011">
        <v>7.22</v>
      </c>
      <c r="S4801" s="1011">
        <v>14.4213</v>
      </c>
      <c r="T4801" s="1011">
        <v>0</v>
      </c>
      <c r="U4801" s="1011">
        <v>0</v>
      </c>
      <c r="V4801" s="1011">
        <v>7.22</v>
      </c>
      <c r="W4801" s="1011" t="s">
        <v>1397</v>
      </c>
      <c r="X4801" s="1011" t="s">
        <v>1331</v>
      </c>
      <c r="Y4801" s="1011" t="s">
        <v>1799</v>
      </c>
      <c r="AA4801" s="1011" t="s">
        <v>1800</v>
      </c>
      <c r="AB4801" s="1011" t="s">
        <v>140</v>
      </c>
    </row>
    <row r="4802" spans="1:28" x14ac:dyDescent="0.25">
      <c r="A4802" s="1011">
        <v>94142809</v>
      </c>
      <c r="B4802" s="1011" t="s">
        <v>1912</v>
      </c>
      <c r="C4802" s="1011" t="s">
        <v>1326</v>
      </c>
      <c r="D4802" s="1011" t="s">
        <v>1</v>
      </c>
      <c r="E4802" s="1011" t="s">
        <v>135</v>
      </c>
      <c r="F4802" s="1011" t="s">
        <v>48</v>
      </c>
      <c r="G4802" s="1011" t="s">
        <v>48</v>
      </c>
      <c r="H4802" s="1011" t="s">
        <v>100</v>
      </c>
      <c r="I4802" s="1011" t="s">
        <v>1913</v>
      </c>
      <c r="J4802" s="1011" t="s">
        <v>1914</v>
      </c>
      <c r="K4802" s="1011" t="s">
        <v>1329</v>
      </c>
      <c r="L4802" s="1011" t="s">
        <v>47</v>
      </c>
      <c r="M4802" s="1011" t="s">
        <v>198</v>
      </c>
      <c r="N4802" s="1011">
        <v>0.5</v>
      </c>
      <c r="O4802" s="1011">
        <v>0.5</v>
      </c>
      <c r="P4802" s="1011">
        <v>10</v>
      </c>
      <c r="Q4802" s="1011">
        <v>33.81</v>
      </c>
      <c r="R4802" s="1011">
        <v>12.14</v>
      </c>
      <c r="S4802" s="1011">
        <v>2.8947423900000002</v>
      </c>
      <c r="T4802" s="1011">
        <v>0</v>
      </c>
      <c r="U4802" s="1011">
        <v>0</v>
      </c>
      <c r="V4802" s="1011">
        <v>12.14</v>
      </c>
      <c r="W4802" s="1011" t="s">
        <v>1915</v>
      </c>
      <c r="X4802" s="1011" t="s">
        <v>1331</v>
      </c>
      <c r="Y4802" s="1011" t="s">
        <v>1916</v>
      </c>
      <c r="AA4802" s="1011" t="s">
        <v>1917</v>
      </c>
      <c r="AB4802" s="1011" t="s">
        <v>140</v>
      </c>
    </row>
    <row r="4803" spans="1:28" x14ac:dyDescent="0.25">
      <c r="A4803" s="1011">
        <v>44047363</v>
      </c>
      <c r="B4803" s="1011" t="s">
        <v>2339</v>
      </c>
      <c r="C4803" s="1011" t="s">
        <v>1326</v>
      </c>
      <c r="D4803" s="1011" t="s">
        <v>1</v>
      </c>
      <c r="E4803" s="1011" t="s">
        <v>135</v>
      </c>
      <c r="F4803" s="1011" t="s">
        <v>9</v>
      </c>
      <c r="G4803" s="1011" t="s">
        <v>9</v>
      </c>
      <c r="H4803" s="1011" t="s">
        <v>101</v>
      </c>
      <c r="I4803" s="1011" t="s">
        <v>2340</v>
      </c>
      <c r="J4803" s="1011" t="s">
        <v>2341</v>
      </c>
      <c r="K4803" s="1011" t="s">
        <v>1329</v>
      </c>
      <c r="L4803" s="1011" t="s">
        <v>47</v>
      </c>
      <c r="M4803" s="1011" t="s">
        <v>198</v>
      </c>
      <c r="N4803" s="1011">
        <v>2</v>
      </c>
      <c r="O4803" s="1011">
        <v>1</v>
      </c>
      <c r="P4803" s="1011">
        <v>69.75</v>
      </c>
      <c r="Q4803" s="1011">
        <v>79.28</v>
      </c>
      <c r="R4803" s="1011">
        <v>18.45</v>
      </c>
      <c r="S4803" s="1011">
        <v>15.44969976</v>
      </c>
      <c r="T4803" s="1011">
        <v>0</v>
      </c>
      <c r="U4803" s="1011">
        <v>0</v>
      </c>
      <c r="V4803" s="1011">
        <v>18.45</v>
      </c>
      <c r="W4803" s="1011" t="s">
        <v>2342</v>
      </c>
      <c r="X4803" s="1011" t="s">
        <v>1331</v>
      </c>
      <c r="Y4803" s="1011" t="s">
        <v>2343</v>
      </c>
      <c r="AA4803" s="1011" t="s">
        <v>2344</v>
      </c>
      <c r="AB4803" s="1011" t="s">
        <v>140</v>
      </c>
    </row>
    <row r="4804" spans="1:28" x14ac:dyDescent="0.25">
      <c r="A4804" s="1011">
        <v>4112884</v>
      </c>
      <c r="B4804" s="1011" t="s">
        <v>2471</v>
      </c>
      <c r="C4804" s="1011" t="s">
        <v>1326</v>
      </c>
      <c r="D4804" s="1011" t="s">
        <v>1</v>
      </c>
      <c r="E4804" s="1011" t="s">
        <v>135</v>
      </c>
      <c r="F4804" s="1011" t="s">
        <v>14</v>
      </c>
      <c r="G4804" s="1011" t="s">
        <v>14</v>
      </c>
      <c r="H4804" s="1011" t="s">
        <v>529</v>
      </c>
      <c r="I4804" s="1011" t="s">
        <v>2472</v>
      </c>
      <c r="J4804" s="1011" t="s">
        <v>1591</v>
      </c>
      <c r="K4804" s="1011" t="s">
        <v>1329</v>
      </c>
      <c r="L4804" s="1011" t="s">
        <v>47</v>
      </c>
      <c r="M4804" s="1011" t="s">
        <v>198</v>
      </c>
      <c r="N4804" s="1011">
        <v>1</v>
      </c>
      <c r="O4804" s="1011">
        <v>0</v>
      </c>
      <c r="P4804" s="1011">
        <v>52.1</v>
      </c>
      <c r="Q4804" s="1011">
        <v>203.19</v>
      </c>
      <c r="R4804" s="1011">
        <v>0.91</v>
      </c>
      <c r="S4804" s="1011">
        <v>0</v>
      </c>
      <c r="T4804" s="1011">
        <v>0</v>
      </c>
      <c r="U4804" s="1011">
        <v>0</v>
      </c>
      <c r="V4804" s="1011">
        <v>0.91</v>
      </c>
      <c r="W4804" s="1011" t="s">
        <v>1361</v>
      </c>
      <c r="X4804" s="1011" t="s">
        <v>1331</v>
      </c>
      <c r="Y4804" s="1011" t="s">
        <v>2473</v>
      </c>
      <c r="AA4804" s="1011" t="s">
        <v>2474</v>
      </c>
      <c r="AB4804" s="1011" t="s">
        <v>140</v>
      </c>
    </row>
    <row r="4805" spans="1:28" x14ac:dyDescent="0.25">
      <c r="A4805" s="1011">
        <v>83766972</v>
      </c>
      <c r="B4805" s="1011" t="s">
        <v>2230</v>
      </c>
      <c r="C4805" s="1011" t="s">
        <v>1326</v>
      </c>
      <c r="D4805" s="1011" t="s">
        <v>1</v>
      </c>
      <c r="E4805" s="1011" t="s">
        <v>135</v>
      </c>
      <c r="F4805" s="1011" t="s">
        <v>0</v>
      </c>
      <c r="G4805" s="1011" t="s">
        <v>0</v>
      </c>
      <c r="H4805" s="1011" t="s">
        <v>102</v>
      </c>
      <c r="I4805" s="1011" t="s">
        <v>1327</v>
      </c>
      <c r="J4805" s="1011" t="s">
        <v>1328</v>
      </c>
      <c r="K4805" s="1011" t="s">
        <v>1329</v>
      </c>
      <c r="L4805" s="1011" t="s">
        <v>47</v>
      </c>
      <c r="M4805" s="1011" t="s">
        <v>198</v>
      </c>
      <c r="N4805" s="1011">
        <v>2</v>
      </c>
      <c r="O4805" s="1011">
        <v>2</v>
      </c>
      <c r="P4805" s="1011">
        <v>40.5</v>
      </c>
      <c r="Q4805" s="1011">
        <v>65.09</v>
      </c>
      <c r="R4805" s="1011">
        <v>16.18</v>
      </c>
      <c r="S4805" s="1011">
        <v>14.618721000000001</v>
      </c>
      <c r="T4805" s="1011">
        <v>0</v>
      </c>
      <c r="U4805" s="1011">
        <v>0</v>
      </c>
      <c r="V4805" s="1011">
        <v>16.18</v>
      </c>
      <c r="W4805" s="1011" t="s">
        <v>1330</v>
      </c>
      <c r="X4805" s="1011" t="s">
        <v>1331</v>
      </c>
      <c r="Y4805" s="1011" t="s">
        <v>2231</v>
      </c>
      <c r="AA4805" s="1011" t="s">
        <v>2232</v>
      </c>
      <c r="AB4805" s="1011" t="s">
        <v>140</v>
      </c>
    </row>
    <row r="4806" spans="1:28" x14ac:dyDescent="0.25">
      <c r="A4806" s="1011">
        <v>34241125</v>
      </c>
      <c r="B4806" s="1011" t="s">
        <v>1987</v>
      </c>
      <c r="C4806" s="1011" t="s">
        <v>1326</v>
      </c>
      <c r="D4806" s="1011" t="s">
        <v>1</v>
      </c>
      <c r="E4806" s="1011" t="s">
        <v>135</v>
      </c>
      <c r="F4806" s="1011" t="s">
        <v>38</v>
      </c>
      <c r="G4806" s="1011" t="s">
        <v>38</v>
      </c>
      <c r="H4806" s="1011" t="s">
        <v>89</v>
      </c>
      <c r="I4806" s="1011" t="s">
        <v>1988</v>
      </c>
      <c r="J4806" s="1011" t="s">
        <v>1989</v>
      </c>
      <c r="K4806" s="1011" t="s">
        <v>1329</v>
      </c>
      <c r="L4806" s="1011" t="s">
        <v>47</v>
      </c>
      <c r="M4806" s="1011" t="s">
        <v>198</v>
      </c>
      <c r="N4806" s="1011">
        <v>6</v>
      </c>
      <c r="O4806" s="1011">
        <v>6</v>
      </c>
      <c r="P4806" s="1011">
        <v>60</v>
      </c>
      <c r="Q4806" s="1011">
        <v>57.3</v>
      </c>
      <c r="R4806" s="1011">
        <v>-50.1</v>
      </c>
      <c r="S4806" s="1011">
        <v>46.475999999999999</v>
      </c>
      <c r="T4806" s="1011">
        <v>0</v>
      </c>
      <c r="U4806" s="1011">
        <v>0</v>
      </c>
      <c r="V4806" s="1011">
        <v>-50.1</v>
      </c>
      <c r="W4806" s="1011" t="s">
        <v>1990</v>
      </c>
      <c r="X4806" s="1011" t="s">
        <v>1331</v>
      </c>
      <c r="Y4806" s="1011" t="s">
        <v>1991</v>
      </c>
      <c r="AA4806" s="1011" t="s">
        <v>1992</v>
      </c>
      <c r="AB4806" s="1011" t="s">
        <v>140</v>
      </c>
    </row>
    <row r="4807" spans="1:28" x14ac:dyDescent="0.25">
      <c r="A4807" s="1011">
        <v>3978095</v>
      </c>
      <c r="B4807" s="1011" t="s">
        <v>1838</v>
      </c>
      <c r="C4807" s="1011" t="s">
        <v>1326</v>
      </c>
      <c r="D4807" s="1011" t="s">
        <v>1</v>
      </c>
      <c r="E4807" s="1011" t="s">
        <v>135</v>
      </c>
      <c r="F4807" s="1011" t="s">
        <v>34</v>
      </c>
      <c r="G4807" s="1011" t="s">
        <v>34</v>
      </c>
      <c r="H4807" s="1011" t="s">
        <v>98</v>
      </c>
      <c r="I4807" s="1011" t="s">
        <v>1620</v>
      </c>
      <c r="J4807" s="1011" t="s">
        <v>1621</v>
      </c>
      <c r="K4807" s="1011" t="s">
        <v>1329</v>
      </c>
      <c r="L4807" s="1011" t="s">
        <v>47</v>
      </c>
      <c r="M4807" s="1011" t="s">
        <v>198</v>
      </c>
      <c r="N4807" s="1011">
        <v>504.59719999999999</v>
      </c>
      <c r="O4807" s="1011">
        <v>500.84719999999999</v>
      </c>
      <c r="P4807" s="1011">
        <v>15265.06</v>
      </c>
      <c r="Q4807" s="1011">
        <v>15617.14</v>
      </c>
      <c r="R4807" s="1011">
        <v>2141.9899999999998</v>
      </c>
      <c r="S4807" s="1011">
        <v>2406.1385976800002</v>
      </c>
      <c r="T4807" s="1011">
        <v>0</v>
      </c>
      <c r="U4807" s="1011">
        <v>0</v>
      </c>
      <c r="V4807" s="1011">
        <v>2141.9899999999998</v>
      </c>
      <c r="W4807" s="1011" t="s">
        <v>1622</v>
      </c>
      <c r="X4807" s="1011" t="s">
        <v>1331</v>
      </c>
      <c r="Y4807" s="1011" t="s">
        <v>1839</v>
      </c>
      <c r="AA4807" s="1011" t="s">
        <v>1840</v>
      </c>
      <c r="AB4807" s="1011" t="s">
        <v>140</v>
      </c>
    </row>
    <row r="4808" spans="1:28" x14ac:dyDescent="0.25">
      <c r="A4808" s="1011">
        <v>44143477</v>
      </c>
      <c r="B4808" s="1011" t="s">
        <v>1845</v>
      </c>
      <c r="C4808" s="1011" t="s">
        <v>1326</v>
      </c>
      <c r="D4808" s="1011" t="s">
        <v>1</v>
      </c>
      <c r="E4808" s="1011" t="s">
        <v>135</v>
      </c>
      <c r="F4808" s="1011" t="s">
        <v>14</v>
      </c>
      <c r="G4808" s="1011" t="s">
        <v>14</v>
      </c>
      <c r="H4808" s="1011" t="s">
        <v>93</v>
      </c>
      <c r="I4808" s="1011" t="s">
        <v>1410</v>
      </c>
      <c r="J4808" s="1011" t="s">
        <v>1411</v>
      </c>
      <c r="K4808" s="1011" t="s">
        <v>1329</v>
      </c>
      <c r="L4808" s="1011" t="s">
        <v>47</v>
      </c>
      <c r="M4808" s="1011" t="s">
        <v>198</v>
      </c>
      <c r="N4808" s="1011">
        <v>773</v>
      </c>
      <c r="O4808" s="1011">
        <v>201</v>
      </c>
      <c r="P4808" s="1011">
        <v>12503.03</v>
      </c>
      <c r="Q4808" s="1011">
        <v>25636.959999999999</v>
      </c>
      <c r="R4808" s="1011">
        <v>926.24</v>
      </c>
      <c r="S4808" s="1011">
        <v>4083.9933765599999</v>
      </c>
      <c r="T4808" s="1011">
        <v>209.25</v>
      </c>
      <c r="U4808" s="1011">
        <v>57.26</v>
      </c>
      <c r="V4808" s="1011">
        <v>984.25</v>
      </c>
      <c r="W4808" s="1011" t="s">
        <v>80</v>
      </c>
      <c r="X4808" s="1011" t="s">
        <v>1331</v>
      </c>
      <c r="Y4808" s="1011" t="s">
        <v>1846</v>
      </c>
      <c r="AA4808" s="1011" t="s">
        <v>1847</v>
      </c>
      <c r="AB4808" s="1011" t="s">
        <v>140</v>
      </c>
    </row>
    <row r="4809" spans="1:28" x14ac:dyDescent="0.25">
      <c r="A4809" s="1011">
        <v>54172879</v>
      </c>
      <c r="B4809" s="1011" t="s">
        <v>2421</v>
      </c>
      <c r="C4809" s="1011" t="s">
        <v>1326</v>
      </c>
      <c r="D4809" s="1011" t="s">
        <v>1</v>
      </c>
      <c r="E4809" s="1011" t="s">
        <v>135</v>
      </c>
      <c r="F4809" s="1011" t="s">
        <v>38</v>
      </c>
      <c r="G4809" s="1011" t="s">
        <v>38</v>
      </c>
      <c r="H4809" s="1011" t="s">
        <v>87</v>
      </c>
      <c r="I4809" s="1011" t="s">
        <v>1595</v>
      </c>
      <c r="J4809" s="1011" t="s">
        <v>1596</v>
      </c>
      <c r="K4809" s="1011" t="s">
        <v>1329</v>
      </c>
      <c r="L4809" s="1011" t="s">
        <v>47</v>
      </c>
      <c r="M4809" s="1011" t="s">
        <v>198</v>
      </c>
      <c r="N4809" s="1011">
        <v>10</v>
      </c>
      <c r="O4809" s="1011">
        <v>0</v>
      </c>
      <c r="P4809" s="1011">
        <v>300</v>
      </c>
      <c r="Q4809" s="1011">
        <v>1421.88</v>
      </c>
      <c r="R4809" s="1011">
        <v>42.65</v>
      </c>
      <c r="S4809" s="1011">
        <v>18</v>
      </c>
      <c r="T4809" s="1011">
        <v>0</v>
      </c>
      <c r="U4809" s="1011">
        <v>0</v>
      </c>
      <c r="V4809" s="1011">
        <v>42.65</v>
      </c>
      <c r="W4809" s="1011" t="s">
        <v>1597</v>
      </c>
      <c r="X4809" s="1011" t="s">
        <v>1331</v>
      </c>
      <c r="Y4809" s="1011" t="s">
        <v>2422</v>
      </c>
      <c r="AA4809" s="1011" t="s">
        <v>2423</v>
      </c>
      <c r="AB4809" s="1011" t="s">
        <v>140</v>
      </c>
    </row>
    <row r="4810" spans="1:28" x14ac:dyDescent="0.25">
      <c r="A4810" s="1011">
        <v>24043473</v>
      </c>
      <c r="B4810" s="1011" t="s">
        <v>2559</v>
      </c>
      <c r="C4810" s="1011" t="s">
        <v>1326</v>
      </c>
      <c r="D4810" s="1011" t="s">
        <v>1</v>
      </c>
      <c r="E4810" s="1011" t="s">
        <v>135</v>
      </c>
      <c r="F4810" s="1011" t="s">
        <v>38</v>
      </c>
      <c r="G4810" s="1011" t="s">
        <v>38</v>
      </c>
      <c r="H4810" s="1011" t="s">
        <v>1394</v>
      </c>
      <c r="I4810" s="1011" t="s">
        <v>2560</v>
      </c>
      <c r="J4810" s="1011" t="s">
        <v>2561</v>
      </c>
      <c r="K4810" s="1011" t="s">
        <v>1329</v>
      </c>
      <c r="L4810" s="1011" t="s">
        <v>47</v>
      </c>
      <c r="M4810" s="1011" t="s">
        <v>198</v>
      </c>
      <c r="N4810" s="1011">
        <v>0</v>
      </c>
      <c r="O4810" s="1011">
        <v>0</v>
      </c>
      <c r="P4810" s="1011">
        <v>0</v>
      </c>
      <c r="Q4810" s="1011">
        <v>0</v>
      </c>
      <c r="R4810" s="1011">
        <v>0</v>
      </c>
      <c r="S4810" s="1011">
        <v>0</v>
      </c>
      <c r="T4810" s="1011">
        <v>0</v>
      </c>
      <c r="U4810" s="1011">
        <v>0</v>
      </c>
      <c r="V4810" s="1011">
        <v>0</v>
      </c>
      <c r="W4810" s="1011" t="s">
        <v>2562</v>
      </c>
      <c r="X4810" s="1011" t="s">
        <v>2430</v>
      </c>
      <c r="Y4810" s="1011" t="s">
        <v>2563</v>
      </c>
      <c r="AA4810" s="1011" t="s">
        <v>2564</v>
      </c>
      <c r="AB4810" s="1011" t="s">
        <v>140</v>
      </c>
    </row>
    <row r="4811" spans="1:28" x14ac:dyDescent="0.25">
      <c r="A4811" s="1011">
        <v>84085539</v>
      </c>
      <c r="B4811" s="1011" t="s">
        <v>2440</v>
      </c>
      <c r="C4811" s="1011" t="s">
        <v>1326</v>
      </c>
      <c r="D4811" s="1011" t="s">
        <v>1</v>
      </c>
      <c r="E4811" s="1011" t="s">
        <v>135</v>
      </c>
      <c r="F4811" s="1011" t="s">
        <v>74</v>
      </c>
      <c r="G4811" s="1011" t="s">
        <v>74</v>
      </c>
      <c r="H4811" s="1011" t="s">
        <v>95</v>
      </c>
      <c r="I4811" s="1011" t="s">
        <v>2441</v>
      </c>
      <c r="J4811" s="1011" t="s">
        <v>1463</v>
      </c>
      <c r="K4811" s="1011" t="s">
        <v>1329</v>
      </c>
      <c r="L4811" s="1011" t="s">
        <v>47</v>
      </c>
      <c r="M4811" s="1011" t="s">
        <v>198</v>
      </c>
      <c r="N4811" s="1011">
        <v>318.94170000000003</v>
      </c>
      <c r="O4811" s="1011">
        <v>272</v>
      </c>
      <c r="P4811" s="1011">
        <v>3430.87</v>
      </c>
      <c r="Q4811" s="1011">
        <v>10450.73</v>
      </c>
      <c r="R4811" s="1011">
        <v>-2059.9005936499998</v>
      </c>
      <c r="S4811" s="1011">
        <v>6180.4154338199996</v>
      </c>
      <c r="T4811" s="1011">
        <v>-8.0593650000000003E-2</v>
      </c>
      <c r="U4811" s="1011">
        <v>0</v>
      </c>
      <c r="V4811" s="1011">
        <v>-2059.8200000000002</v>
      </c>
      <c r="W4811" s="1011" t="s">
        <v>1464</v>
      </c>
      <c r="X4811" s="1011" t="s">
        <v>1331</v>
      </c>
      <c r="Y4811" s="1011" t="s">
        <v>2442</v>
      </c>
      <c r="AA4811" s="1011" t="s">
        <v>2443</v>
      </c>
      <c r="AB4811" s="1011" t="s">
        <v>140</v>
      </c>
    </row>
    <row r="4812" spans="1:28" x14ac:dyDescent="0.25">
      <c r="A4812" s="1011">
        <v>34058099</v>
      </c>
      <c r="B4812" s="1011" t="s">
        <v>1526</v>
      </c>
      <c r="C4812" s="1011" t="s">
        <v>1326</v>
      </c>
      <c r="D4812" s="1011" t="s">
        <v>1</v>
      </c>
      <c r="E4812" s="1011" t="s">
        <v>135</v>
      </c>
      <c r="F4812" s="1011" t="s">
        <v>34</v>
      </c>
      <c r="G4812" s="1011" t="s">
        <v>34</v>
      </c>
      <c r="H4812" s="1011" t="s">
        <v>88</v>
      </c>
      <c r="I4812" s="1011" t="s">
        <v>1527</v>
      </c>
      <c r="J4812" s="1011" t="s">
        <v>1528</v>
      </c>
      <c r="K4812" s="1011" t="s">
        <v>1329</v>
      </c>
      <c r="L4812" s="1011" t="s">
        <v>47</v>
      </c>
      <c r="M4812" s="1011" t="s">
        <v>198</v>
      </c>
      <c r="N4812" s="1011">
        <v>50.6</v>
      </c>
      <c r="O4812" s="1011">
        <v>49.6</v>
      </c>
      <c r="P4812" s="1011">
        <v>502</v>
      </c>
      <c r="Q4812" s="1011">
        <v>3635.46</v>
      </c>
      <c r="R4812" s="1011">
        <v>707.06</v>
      </c>
      <c r="S4812" s="1011">
        <v>197.97306904000001</v>
      </c>
      <c r="T4812" s="1011">
        <v>0</v>
      </c>
      <c r="U4812" s="1011">
        <v>0</v>
      </c>
      <c r="V4812" s="1011">
        <v>707.06</v>
      </c>
      <c r="W4812" s="1011" t="s">
        <v>1529</v>
      </c>
      <c r="X4812" s="1011" t="s">
        <v>1331</v>
      </c>
      <c r="Y4812" s="1011" t="s">
        <v>1530</v>
      </c>
      <c r="AA4812" s="1011" t="s">
        <v>1531</v>
      </c>
      <c r="AB4812" s="1011" t="s">
        <v>140</v>
      </c>
    </row>
    <row r="4813" spans="1:28" x14ac:dyDescent="0.25">
      <c r="A4813" s="1011">
        <v>54180716</v>
      </c>
      <c r="B4813" s="1011" t="s">
        <v>2293</v>
      </c>
      <c r="C4813" s="1011" t="s">
        <v>1326</v>
      </c>
      <c r="D4813" s="1011" t="s">
        <v>1</v>
      </c>
      <c r="E4813" s="1011" t="s">
        <v>135</v>
      </c>
      <c r="F4813" s="1011" t="s">
        <v>6</v>
      </c>
      <c r="G4813" s="1011" t="s">
        <v>6</v>
      </c>
      <c r="H4813" s="1011" t="s">
        <v>92</v>
      </c>
      <c r="I4813" s="1011" t="s">
        <v>2294</v>
      </c>
      <c r="J4813" s="1011" t="s">
        <v>1989</v>
      </c>
      <c r="K4813" s="1011" t="s">
        <v>1329</v>
      </c>
      <c r="L4813" s="1011" t="s">
        <v>47</v>
      </c>
      <c r="M4813" s="1011" t="s">
        <v>198</v>
      </c>
      <c r="N4813" s="1011">
        <v>127</v>
      </c>
      <c r="O4813" s="1011">
        <v>127</v>
      </c>
      <c r="P4813" s="1011">
        <v>3965</v>
      </c>
      <c r="Q4813" s="1011">
        <v>3729.94</v>
      </c>
      <c r="R4813" s="1011">
        <v>566.26</v>
      </c>
      <c r="S4813" s="1011">
        <v>717.55600442000002</v>
      </c>
      <c r="T4813" s="1011">
        <v>0</v>
      </c>
      <c r="U4813" s="1011">
        <v>0</v>
      </c>
      <c r="V4813" s="1011">
        <v>566.26</v>
      </c>
      <c r="W4813" s="1011" t="s">
        <v>1990</v>
      </c>
      <c r="X4813" s="1011" t="s">
        <v>1331</v>
      </c>
      <c r="Y4813" s="1011" t="s">
        <v>2295</v>
      </c>
      <c r="AA4813" s="1011" t="s">
        <v>2296</v>
      </c>
      <c r="AB4813" s="1011" t="s">
        <v>140</v>
      </c>
    </row>
    <row r="4814" spans="1:28" x14ac:dyDescent="0.25">
      <c r="A4814" s="1011">
        <v>33788845</v>
      </c>
      <c r="B4814" s="1011" t="s">
        <v>1461</v>
      </c>
      <c r="C4814" s="1011" t="s">
        <v>1326</v>
      </c>
      <c r="D4814" s="1011" t="s">
        <v>1</v>
      </c>
      <c r="E4814" s="1011" t="s">
        <v>135</v>
      </c>
      <c r="F4814" s="1011" t="s">
        <v>20</v>
      </c>
      <c r="G4814" s="1011" t="s">
        <v>20</v>
      </c>
      <c r="H4814" s="1011" t="s">
        <v>1394</v>
      </c>
      <c r="I4814" s="1011" t="s">
        <v>1462</v>
      </c>
      <c r="J4814" s="1011" t="s">
        <v>1463</v>
      </c>
      <c r="K4814" s="1011" t="s">
        <v>1329</v>
      </c>
      <c r="L4814" s="1011" t="s">
        <v>47</v>
      </c>
      <c r="M4814" s="1011" t="s">
        <v>198</v>
      </c>
      <c r="N4814" s="1011">
        <v>0</v>
      </c>
      <c r="O4814" s="1011">
        <v>0</v>
      </c>
      <c r="P4814" s="1011">
        <v>0</v>
      </c>
      <c r="Q4814" s="1011">
        <v>0</v>
      </c>
      <c r="R4814" s="1011">
        <v>0</v>
      </c>
      <c r="S4814" s="1011">
        <v>0</v>
      </c>
      <c r="T4814" s="1011">
        <v>0</v>
      </c>
      <c r="U4814" s="1011">
        <v>0</v>
      </c>
      <c r="V4814" s="1011">
        <v>0</v>
      </c>
      <c r="W4814" s="1011" t="s">
        <v>1464</v>
      </c>
      <c r="X4814" s="1011" t="s">
        <v>1331</v>
      </c>
      <c r="Y4814" s="1011" t="s">
        <v>1465</v>
      </c>
      <c r="AA4814" s="1011" t="s">
        <v>1466</v>
      </c>
      <c r="AB4814" s="1011" t="s">
        <v>140</v>
      </c>
    </row>
    <row r="4815" spans="1:28" x14ac:dyDescent="0.25">
      <c r="A4815" s="1011">
        <v>54277843</v>
      </c>
      <c r="B4815" s="1011" t="s">
        <v>1950</v>
      </c>
      <c r="C4815" s="1011" t="s">
        <v>1326</v>
      </c>
      <c r="D4815" s="1011" t="s">
        <v>1</v>
      </c>
      <c r="E4815" s="1011" t="s">
        <v>135</v>
      </c>
      <c r="F4815" s="1011" t="s">
        <v>38</v>
      </c>
      <c r="G4815" s="1011" t="s">
        <v>38</v>
      </c>
      <c r="H4815" s="1011" t="s">
        <v>90</v>
      </c>
      <c r="I4815" s="1011" t="s">
        <v>1951</v>
      </c>
      <c r="J4815" s="1011" t="s">
        <v>1475</v>
      </c>
      <c r="K4815" s="1011" t="s">
        <v>1329</v>
      </c>
      <c r="L4815" s="1011" t="s">
        <v>47</v>
      </c>
      <c r="M4815" s="1011" t="s">
        <v>198</v>
      </c>
      <c r="N4815" s="1011">
        <v>47</v>
      </c>
      <c r="O4815" s="1011">
        <v>47</v>
      </c>
      <c r="P4815" s="1011">
        <v>1880</v>
      </c>
      <c r="Q4815" s="1011">
        <v>4529.3999999999996</v>
      </c>
      <c r="R4815" s="1011">
        <v>29.8</v>
      </c>
      <c r="S4815" s="1011">
        <v>275.71945025999997</v>
      </c>
      <c r="T4815" s="1011">
        <v>0</v>
      </c>
      <c r="U4815" s="1011">
        <v>0</v>
      </c>
      <c r="V4815" s="1011">
        <v>29.8</v>
      </c>
      <c r="W4815" s="1011" t="s">
        <v>1476</v>
      </c>
      <c r="X4815" s="1011" t="s">
        <v>1331</v>
      </c>
      <c r="Y4815" s="1011" t="s">
        <v>1952</v>
      </c>
      <c r="AA4815" s="1011" t="s">
        <v>1953</v>
      </c>
      <c r="AB4815" s="1011" t="s">
        <v>140</v>
      </c>
    </row>
    <row r="4816" spans="1:28" x14ac:dyDescent="0.25">
      <c r="A4816" s="1011">
        <v>24079261</v>
      </c>
      <c r="B4816" s="1011" t="s">
        <v>2010</v>
      </c>
      <c r="C4816" s="1011" t="s">
        <v>1326</v>
      </c>
      <c r="D4816" s="1011" t="s">
        <v>1</v>
      </c>
      <c r="E4816" s="1011" t="s">
        <v>135</v>
      </c>
      <c r="F4816" s="1011" t="s">
        <v>14</v>
      </c>
      <c r="G4816" s="1011" t="s">
        <v>14</v>
      </c>
      <c r="H4816" s="1011" t="s">
        <v>91</v>
      </c>
      <c r="I4816" s="1011" t="s">
        <v>2011</v>
      </c>
      <c r="J4816" s="1011" t="s">
        <v>1439</v>
      </c>
      <c r="K4816" s="1011" t="s">
        <v>1329</v>
      </c>
      <c r="L4816" s="1011" t="s">
        <v>47</v>
      </c>
      <c r="M4816" s="1011" t="s">
        <v>198</v>
      </c>
      <c r="N4816" s="1011">
        <v>163</v>
      </c>
      <c r="O4816" s="1011">
        <v>67</v>
      </c>
      <c r="P4816" s="1011">
        <v>2952.98</v>
      </c>
      <c r="Q4816" s="1011">
        <v>13688.96</v>
      </c>
      <c r="R4816" s="1011">
        <v>2911.4500101200001</v>
      </c>
      <c r="S4816" s="1011">
        <v>825.33503175999999</v>
      </c>
      <c r="T4816" s="1011">
        <v>1.012E-5</v>
      </c>
      <c r="U4816" s="1011">
        <v>0</v>
      </c>
      <c r="V4816" s="1011">
        <v>2911.45</v>
      </c>
      <c r="W4816" s="1011" t="s">
        <v>1440</v>
      </c>
      <c r="X4816" s="1011" t="s">
        <v>1331</v>
      </c>
      <c r="Y4816" s="1011" t="s">
        <v>2012</v>
      </c>
      <c r="AA4816" s="1011" t="s">
        <v>2013</v>
      </c>
      <c r="AB4816" s="1011" t="s">
        <v>140</v>
      </c>
    </row>
    <row r="4817" spans="1:28" x14ac:dyDescent="0.25">
      <c r="A4817" s="1011">
        <v>4165502</v>
      </c>
      <c r="B4817" s="1011" t="s">
        <v>2369</v>
      </c>
      <c r="C4817" s="1011" t="s">
        <v>1326</v>
      </c>
      <c r="D4817" s="1011" t="s">
        <v>1</v>
      </c>
      <c r="E4817" s="1011" t="s">
        <v>135</v>
      </c>
      <c r="F4817" s="1011" t="s">
        <v>4</v>
      </c>
      <c r="G4817" s="1011" t="s">
        <v>4</v>
      </c>
      <c r="H4817" s="1011" t="s">
        <v>86</v>
      </c>
      <c r="I4817" s="1011" t="s">
        <v>2370</v>
      </c>
      <c r="J4817" s="1011" t="s">
        <v>1499</v>
      </c>
      <c r="K4817" s="1011" t="s">
        <v>1329</v>
      </c>
      <c r="L4817" s="1011" t="s">
        <v>47</v>
      </c>
      <c r="M4817" s="1011" t="s">
        <v>198</v>
      </c>
      <c r="N4817" s="1011">
        <v>159</v>
      </c>
      <c r="O4817" s="1011">
        <v>159</v>
      </c>
      <c r="P4817" s="1011">
        <v>2544</v>
      </c>
      <c r="Q4817" s="1011">
        <v>4168.17</v>
      </c>
      <c r="R4817" s="1011">
        <v>491.21</v>
      </c>
      <c r="S4817" s="1011">
        <v>717.54536239000004</v>
      </c>
      <c r="T4817" s="1011">
        <v>0</v>
      </c>
      <c r="U4817" s="1011">
        <v>0</v>
      </c>
      <c r="V4817" s="1011">
        <v>491.21</v>
      </c>
      <c r="W4817" s="1011" t="s">
        <v>1361</v>
      </c>
      <c r="X4817" s="1011" t="s">
        <v>1331</v>
      </c>
      <c r="Y4817" s="1011" t="s">
        <v>2371</v>
      </c>
      <c r="AA4817" s="1011" t="s">
        <v>2372</v>
      </c>
      <c r="AB4817" s="1011" t="s">
        <v>140</v>
      </c>
    </row>
    <row r="4818" spans="1:28" x14ac:dyDescent="0.25">
      <c r="A4818" s="1011">
        <v>64062466</v>
      </c>
      <c r="B4818" s="1011" t="s">
        <v>1414</v>
      </c>
      <c r="C4818" s="1011" t="s">
        <v>1326</v>
      </c>
      <c r="D4818" s="1011" t="s">
        <v>1</v>
      </c>
      <c r="E4818" s="1011" t="s">
        <v>135</v>
      </c>
      <c r="F4818" s="1011" t="s">
        <v>62</v>
      </c>
      <c r="G4818" s="1011" t="s">
        <v>62</v>
      </c>
      <c r="H4818" s="1011" t="s">
        <v>97</v>
      </c>
      <c r="I4818" s="1011" t="s">
        <v>1415</v>
      </c>
      <c r="J4818" s="1011" t="s">
        <v>1416</v>
      </c>
      <c r="K4818" s="1011" t="s">
        <v>1329</v>
      </c>
      <c r="L4818" s="1011" t="s">
        <v>47</v>
      </c>
      <c r="M4818" s="1011" t="s">
        <v>198</v>
      </c>
      <c r="N4818" s="1011">
        <v>1164.9993999999999</v>
      </c>
      <c r="O4818" s="1011">
        <v>862.66600000000005</v>
      </c>
      <c r="P4818" s="1011">
        <v>39590.65</v>
      </c>
      <c r="Q4818" s="1011">
        <v>38518.800000000003</v>
      </c>
      <c r="R4818" s="1011">
        <v>274.14477433000002</v>
      </c>
      <c r="S4818" s="1011">
        <v>10914.328976700001</v>
      </c>
      <c r="T4818" s="1011">
        <v>4.7743300000000002E-3</v>
      </c>
      <c r="U4818" s="1011">
        <v>0</v>
      </c>
      <c r="V4818" s="1011">
        <v>274.14</v>
      </c>
      <c r="W4818" s="1011" t="s">
        <v>1397</v>
      </c>
      <c r="X4818" s="1011" t="s">
        <v>1331</v>
      </c>
      <c r="Y4818" s="1011" t="s">
        <v>1417</v>
      </c>
      <c r="AA4818" s="1011" t="s">
        <v>1418</v>
      </c>
      <c r="AB4818" s="1011" t="s">
        <v>140</v>
      </c>
    </row>
    <row r="4819" spans="1:28" x14ac:dyDescent="0.25">
      <c r="A4819" s="1011">
        <v>63998637</v>
      </c>
      <c r="B4819" s="1011" t="s">
        <v>2297</v>
      </c>
      <c r="C4819" s="1011" t="s">
        <v>1326</v>
      </c>
      <c r="D4819" s="1011" t="s">
        <v>1</v>
      </c>
      <c r="E4819" s="1011" t="s">
        <v>135</v>
      </c>
      <c r="F4819" s="1011" t="s">
        <v>20</v>
      </c>
      <c r="G4819" s="1011" t="s">
        <v>20</v>
      </c>
      <c r="H4819" s="1011" t="s">
        <v>98</v>
      </c>
      <c r="I4819" s="1011" t="s">
        <v>2212</v>
      </c>
      <c r="J4819" s="1011" t="s">
        <v>1669</v>
      </c>
      <c r="K4819" s="1011" t="s">
        <v>1329</v>
      </c>
      <c r="L4819" s="1011" t="s">
        <v>47</v>
      </c>
      <c r="M4819" s="1011" t="s">
        <v>198</v>
      </c>
      <c r="N4819" s="1011">
        <v>179.75</v>
      </c>
      <c r="O4819" s="1011">
        <v>173.75</v>
      </c>
      <c r="P4819" s="1011">
        <v>4973.6400000000003</v>
      </c>
      <c r="Q4819" s="1011">
        <v>3755.73</v>
      </c>
      <c r="R4819" s="1011">
        <v>419.57</v>
      </c>
      <c r="S4819" s="1011">
        <v>607.88622605</v>
      </c>
      <c r="T4819" s="1011">
        <v>0</v>
      </c>
      <c r="U4819" s="1011">
        <v>0</v>
      </c>
      <c r="V4819" s="1011">
        <v>419.57</v>
      </c>
      <c r="W4819" s="1011" t="s">
        <v>1670</v>
      </c>
      <c r="X4819" s="1011" t="s">
        <v>1331</v>
      </c>
      <c r="Y4819" s="1011" t="s">
        <v>2298</v>
      </c>
      <c r="AA4819" s="1011" t="s">
        <v>2299</v>
      </c>
      <c r="AB4819" s="1011" t="s">
        <v>140</v>
      </c>
    </row>
    <row r="4820" spans="1:28" x14ac:dyDescent="0.25">
      <c r="A4820" s="1011">
        <v>74253238</v>
      </c>
      <c r="B4820" s="1011" t="s">
        <v>2373</v>
      </c>
      <c r="C4820" s="1011" t="s">
        <v>1326</v>
      </c>
      <c r="D4820" s="1011" t="s">
        <v>1</v>
      </c>
      <c r="E4820" s="1011" t="s">
        <v>135</v>
      </c>
      <c r="F4820" s="1011" t="s">
        <v>69</v>
      </c>
      <c r="G4820" s="1011" t="s">
        <v>69</v>
      </c>
      <c r="H4820" s="1011" t="s">
        <v>91</v>
      </c>
      <c r="I4820" s="1011" t="s">
        <v>2374</v>
      </c>
      <c r="J4820" s="1011" t="s">
        <v>1328</v>
      </c>
      <c r="K4820" s="1011" t="s">
        <v>1329</v>
      </c>
      <c r="L4820" s="1011" t="s">
        <v>47</v>
      </c>
      <c r="M4820" s="1011" t="s">
        <v>198</v>
      </c>
      <c r="N4820" s="1011">
        <v>160</v>
      </c>
      <c r="O4820" s="1011">
        <v>112</v>
      </c>
      <c r="P4820" s="1011">
        <v>4100.79</v>
      </c>
      <c r="Q4820" s="1011">
        <v>11533.39</v>
      </c>
      <c r="R4820" s="1011">
        <v>1203.44203563</v>
      </c>
      <c r="S4820" s="1011">
        <v>1539.67815348</v>
      </c>
      <c r="T4820" s="1011">
        <v>0.29203562999999999</v>
      </c>
      <c r="U4820" s="1011">
        <v>0</v>
      </c>
      <c r="V4820" s="1011">
        <v>1203.1500000000001</v>
      </c>
      <c r="W4820" s="1011" t="s">
        <v>1330</v>
      </c>
      <c r="X4820" s="1011" t="s">
        <v>1331</v>
      </c>
      <c r="Y4820" s="1011" t="s">
        <v>2375</v>
      </c>
      <c r="AA4820" s="1011" t="s">
        <v>2376</v>
      </c>
      <c r="AB4820" s="1011" t="s">
        <v>140</v>
      </c>
    </row>
    <row r="4821" spans="1:28" x14ac:dyDescent="0.25">
      <c r="A4821" s="1011">
        <v>84175637</v>
      </c>
      <c r="B4821" s="1011" t="s">
        <v>1980</v>
      </c>
      <c r="C4821" s="1011" t="s">
        <v>1326</v>
      </c>
      <c r="D4821" s="1011" t="s">
        <v>1</v>
      </c>
      <c r="E4821" s="1011" t="s">
        <v>135</v>
      </c>
      <c r="F4821" s="1011" t="s">
        <v>35</v>
      </c>
      <c r="G4821" s="1011" t="s">
        <v>35</v>
      </c>
      <c r="H4821" s="1011" t="s">
        <v>93</v>
      </c>
      <c r="I4821" s="1011" t="s">
        <v>1462</v>
      </c>
      <c r="J4821" s="1011" t="s">
        <v>1463</v>
      </c>
      <c r="K4821" s="1011" t="s">
        <v>1329</v>
      </c>
      <c r="L4821" s="1011" t="s">
        <v>47</v>
      </c>
      <c r="M4821" s="1011" t="s">
        <v>198</v>
      </c>
      <c r="N4821" s="1011">
        <v>316</v>
      </c>
      <c r="O4821" s="1011">
        <v>162</v>
      </c>
      <c r="P4821" s="1011">
        <v>4600.75</v>
      </c>
      <c r="Q4821" s="1011">
        <v>8512.19</v>
      </c>
      <c r="R4821" s="1011">
        <v>1942.66</v>
      </c>
      <c r="S4821" s="1011">
        <v>987.82795098999998</v>
      </c>
      <c r="T4821" s="1011">
        <v>0</v>
      </c>
      <c r="U4821" s="1011">
        <v>0</v>
      </c>
      <c r="V4821" s="1011">
        <v>1942.66</v>
      </c>
      <c r="W4821" s="1011" t="s">
        <v>1464</v>
      </c>
      <c r="X4821" s="1011" t="s">
        <v>1331</v>
      </c>
      <c r="Y4821" s="1011" t="s">
        <v>1981</v>
      </c>
      <c r="AA4821" s="1011" t="s">
        <v>1982</v>
      </c>
      <c r="AB4821" s="1011" t="s">
        <v>140</v>
      </c>
    </row>
    <row r="4822" spans="1:28" x14ac:dyDescent="0.25">
      <c r="A4822" s="1011">
        <v>4162996</v>
      </c>
      <c r="B4822" s="1011" t="s">
        <v>1473</v>
      </c>
      <c r="C4822" s="1011" t="s">
        <v>1326</v>
      </c>
      <c r="D4822" s="1011" t="s">
        <v>1</v>
      </c>
      <c r="E4822" s="1011" t="s">
        <v>135</v>
      </c>
      <c r="F4822" s="1011" t="s">
        <v>34</v>
      </c>
      <c r="G4822" s="1011" t="s">
        <v>34</v>
      </c>
      <c r="H4822" s="1011" t="s">
        <v>89</v>
      </c>
      <c r="I4822" s="1011" t="s">
        <v>1474</v>
      </c>
      <c r="J4822" s="1011" t="s">
        <v>1475</v>
      </c>
      <c r="K4822" s="1011" t="s">
        <v>1329</v>
      </c>
      <c r="L4822" s="1011" t="s">
        <v>47</v>
      </c>
      <c r="M4822" s="1011" t="s">
        <v>198</v>
      </c>
      <c r="N4822" s="1011">
        <v>67</v>
      </c>
      <c r="O4822" s="1011">
        <v>65</v>
      </c>
      <c r="P4822" s="1011">
        <v>580.49</v>
      </c>
      <c r="Q4822" s="1011">
        <v>1990.51</v>
      </c>
      <c r="R4822" s="1011">
        <v>315.74</v>
      </c>
      <c r="S4822" s="1011">
        <v>255.98336140999999</v>
      </c>
      <c r="T4822" s="1011">
        <v>0</v>
      </c>
      <c r="U4822" s="1011">
        <v>0</v>
      </c>
      <c r="V4822" s="1011">
        <v>315.74</v>
      </c>
      <c r="W4822" s="1011" t="s">
        <v>1476</v>
      </c>
      <c r="X4822" s="1011" t="s">
        <v>1331</v>
      </c>
      <c r="Y4822" s="1011" t="s">
        <v>1477</v>
      </c>
      <c r="AA4822" s="1011" t="s">
        <v>1478</v>
      </c>
      <c r="AB4822" s="1011" t="s">
        <v>140</v>
      </c>
    </row>
    <row r="4823" spans="1:28" x14ac:dyDescent="0.25">
      <c r="A4823" s="1011">
        <v>93874147</v>
      </c>
      <c r="B4823" s="1011" t="s">
        <v>2357</v>
      </c>
      <c r="C4823" s="1011" t="s">
        <v>1326</v>
      </c>
      <c r="D4823" s="1011" t="s">
        <v>1</v>
      </c>
      <c r="E4823" s="1011" t="s">
        <v>135</v>
      </c>
      <c r="F4823" s="1011" t="s">
        <v>36</v>
      </c>
      <c r="G4823" s="1011" t="s">
        <v>36</v>
      </c>
      <c r="H4823" s="1011" t="s">
        <v>94</v>
      </c>
      <c r="I4823" s="1011" t="s">
        <v>1359</v>
      </c>
      <c r="J4823" s="1011" t="s">
        <v>1360</v>
      </c>
      <c r="K4823" s="1011" t="s">
        <v>1329</v>
      </c>
      <c r="L4823" s="1011" t="s">
        <v>47</v>
      </c>
      <c r="M4823" s="1011" t="s">
        <v>198</v>
      </c>
      <c r="N4823" s="1011">
        <v>990.25</v>
      </c>
      <c r="O4823" s="1011">
        <v>703.25</v>
      </c>
      <c r="P4823" s="1011">
        <v>26858.75</v>
      </c>
      <c r="Q4823" s="1011">
        <v>27205.66</v>
      </c>
      <c r="R4823" s="1011">
        <v>4191.38</v>
      </c>
      <c r="S4823" s="1011">
        <v>3039.6899039499999</v>
      </c>
      <c r="T4823" s="1011">
        <v>0</v>
      </c>
      <c r="U4823" s="1011">
        <v>0</v>
      </c>
      <c r="V4823" s="1011">
        <v>4191.38</v>
      </c>
      <c r="W4823" s="1011" t="s">
        <v>1361</v>
      </c>
      <c r="X4823" s="1011" t="s">
        <v>1331</v>
      </c>
      <c r="Y4823" s="1011" t="s">
        <v>2358</v>
      </c>
      <c r="AA4823" s="1011" t="s">
        <v>2359</v>
      </c>
      <c r="AB4823" s="1011" t="s">
        <v>140</v>
      </c>
    </row>
    <row r="4824" spans="1:28" x14ac:dyDescent="0.25">
      <c r="A4824" s="1011">
        <v>54235049</v>
      </c>
      <c r="B4824" s="1011" t="s">
        <v>2171</v>
      </c>
      <c r="C4824" s="1011" t="s">
        <v>1326</v>
      </c>
      <c r="D4824" s="1011" t="s">
        <v>1</v>
      </c>
      <c r="E4824" s="1011" t="s">
        <v>135</v>
      </c>
      <c r="F4824" s="1011" t="s">
        <v>62</v>
      </c>
      <c r="G4824" s="1011" t="s">
        <v>62</v>
      </c>
      <c r="H4824" s="1011" t="s">
        <v>94</v>
      </c>
      <c r="I4824" s="1011" t="s">
        <v>2172</v>
      </c>
      <c r="J4824" s="1011" t="s">
        <v>2173</v>
      </c>
      <c r="K4824" s="1011" t="s">
        <v>1329</v>
      </c>
      <c r="L4824" s="1011" t="s">
        <v>47</v>
      </c>
      <c r="M4824" s="1011" t="s">
        <v>198</v>
      </c>
      <c r="N4824" s="1011">
        <v>2111.25</v>
      </c>
      <c r="O4824" s="1011">
        <v>1860.25</v>
      </c>
      <c r="P4824" s="1011">
        <v>44368.75</v>
      </c>
      <c r="Q4824" s="1011">
        <v>54169.36</v>
      </c>
      <c r="R4824" s="1011">
        <v>9853.59</v>
      </c>
      <c r="S4824" s="1011">
        <v>6591.7406531099996</v>
      </c>
      <c r="T4824" s="1011">
        <v>0</v>
      </c>
      <c r="U4824" s="1011">
        <v>864.81</v>
      </c>
      <c r="V4824" s="1011">
        <v>10718.4</v>
      </c>
      <c r="W4824" s="1011" t="s">
        <v>2174</v>
      </c>
      <c r="X4824" s="1011" t="s">
        <v>2175</v>
      </c>
      <c r="Y4824" s="1011" t="s">
        <v>2176</v>
      </c>
      <c r="AA4824" s="1011" t="s">
        <v>2177</v>
      </c>
      <c r="AB4824" s="1011" t="s">
        <v>140</v>
      </c>
    </row>
    <row r="4825" spans="1:28" x14ac:dyDescent="0.25">
      <c r="A4825" s="1011">
        <v>14253462</v>
      </c>
      <c r="B4825" s="1011" t="s">
        <v>1798</v>
      </c>
      <c r="C4825" s="1011" t="s">
        <v>1326</v>
      </c>
      <c r="D4825" s="1011" t="s">
        <v>1</v>
      </c>
      <c r="E4825" s="1011" t="s">
        <v>135</v>
      </c>
      <c r="F4825" s="1011" t="s">
        <v>6</v>
      </c>
      <c r="G4825" s="1011" t="s">
        <v>6</v>
      </c>
      <c r="H4825" s="1011" t="s">
        <v>102</v>
      </c>
      <c r="I4825" s="1011" t="s">
        <v>1688</v>
      </c>
      <c r="J4825" s="1011" t="s">
        <v>1416</v>
      </c>
      <c r="K4825" s="1011" t="s">
        <v>1329</v>
      </c>
      <c r="L4825" s="1011" t="s">
        <v>47</v>
      </c>
      <c r="M4825" s="1011" t="s">
        <v>198</v>
      </c>
      <c r="N4825" s="1011">
        <v>80.166700000000006</v>
      </c>
      <c r="O4825" s="1011">
        <v>23.166699999999999</v>
      </c>
      <c r="P4825" s="1011">
        <v>2597.9499999999998</v>
      </c>
      <c r="Q4825" s="1011">
        <v>6010.95</v>
      </c>
      <c r="R4825" s="1011">
        <v>680.95817652999995</v>
      </c>
      <c r="S4825" s="1011">
        <v>427.34102080000002</v>
      </c>
      <c r="T4825" s="1011">
        <v>7.7781765299999996</v>
      </c>
      <c r="U4825" s="1011">
        <v>0</v>
      </c>
      <c r="V4825" s="1011">
        <v>673.18</v>
      </c>
      <c r="W4825" s="1011" t="s">
        <v>1397</v>
      </c>
      <c r="X4825" s="1011" t="s">
        <v>1331</v>
      </c>
      <c r="Y4825" s="1011" t="s">
        <v>1799</v>
      </c>
      <c r="AA4825" s="1011" t="s">
        <v>1800</v>
      </c>
      <c r="AB4825" s="1011" t="s">
        <v>140</v>
      </c>
    </row>
    <row r="4826" spans="1:28" x14ac:dyDescent="0.25">
      <c r="A4826" s="1011">
        <v>63997555</v>
      </c>
      <c r="B4826" s="1011" t="s">
        <v>1633</v>
      </c>
      <c r="C4826" s="1011" t="s">
        <v>1326</v>
      </c>
      <c r="D4826" s="1011" t="s">
        <v>1</v>
      </c>
      <c r="E4826" s="1011" t="s">
        <v>135</v>
      </c>
      <c r="F4826" s="1011" t="s">
        <v>20</v>
      </c>
      <c r="G4826" s="1011" t="s">
        <v>20</v>
      </c>
      <c r="H4826" s="1011" t="s">
        <v>95</v>
      </c>
      <c r="I4826" s="1011" t="s">
        <v>1503</v>
      </c>
      <c r="J4826" s="1011" t="s">
        <v>1504</v>
      </c>
      <c r="K4826" s="1011" t="s">
        <v>1329</v>
      </c>
      <c r="L4826" s="1011" t="s">
        <v>47</v>
      </c>
      <c r="M4826" s="1011" t="s">
        <v>198</v>
      </c>
      <c r="N4826" s="1011">
        <v>147</v>
      </c>
      <c r="O4826" s="1011">
        <v>82</v>
      </c>
      <c r="P4826" s="1011">
        <v>940.82</v>
      </c>
      <c r="Q4826" s="1011">
        <v>6427.84</v>
      </c>
      <c r="R4826" s="1011">
        <v>1167.5017024599999</v>
      </c>
      <c r="S4826" s="1011">
        <v>1075.5676758</v>
      </c>
      <c r="T4826" s="1011">
        <v>-8.2975400000000008E-3</v>
      </c>
      <c r="U4826" s="1011">
        <v>0</v>
      </c>
      <c r="V4826" s="1011">
        <v>1167.51</v>
      </c>
      <c r="W4826" s="1011" t="s">
        <v>1505</v>
      </c>
      <c r="X4826" s="1011" t="s">
        <v>1331</v>
      </c>
      <c r="Y4826" s="1011" t="s">
        <v>1634</v>
      </c>
      <c r="AA4826" s="1011" t="s">
        <v>1635</v>
      </c>
      <c r="AB4826" s="1011" t="s">
        <v>140</v>
      </c>
    </row>
    <row r="4827" spans="1:28" x14ac:dyDescent="0.25">
      <c r="A4827" s="1011">
        <v>13753793</v>
      </c>
      <c r="B4827" s="1011" t="s">
        <v>2072</v>
      </c>
      <c r="C4827" s="1011" t="s">
        <v>1326</v>
      </c>
      <c r="D4827" s="1011" t="s">
        <v>1</v>
      </c>
      <c r="E4827" s="1011" t="s">
        <v>135</v>
      </c>
      <c r="F4827" s="1011" t="s">
        <v>6</v>
      </c>
      <c r="G4827" s="1011" t="s">
        <v>6</v>
      </c>
      <c r="H4827" s="1011" t="s">
        <v>88</v>
      </c>
      <c r="I4827" s="1011" t="s">
        <v>1410</v>
      </c>
      <c r="J4827" s="1011" t="s">
        <v>1411</v>
      </c>
      <c r="K4827" s="1011" t="s">
        <v>1329</v>
      </c>
      <c r="L4827" s="1011" t="s">
        <v>47</v>
      </c>
      <c r="M4827" s="1011" t="s">
        <v>198</v>
      </c>
      <c r="N4827" s="1011">
        <v>156</v>
      </c>
      <c r="O4827" s="1011">
        <v>156</v>
      </c>
      <c r="P4827" s="1011">
        <v>1560</v>
      </c>
      <c r="Q4827" s="1011">
        <v>8168.74</v>
      </c>
      <c r="R4827" s="1011">
        <v>-11.13</v>
      </c>
      <c r="S4827" s="1011">
        <v>990.6</v>
      </c>
      <c r="T4827" s="1011">
        <v>0</v>
      </c>
      <c r="U4827" s="1011">
        <v>0</v>
      </c>
      <c r="V4827" s="1011">
        <v>-11.13</v>
      </c>
      <c r="W4827" s="1011" t="s">
        <v>80</v>
      </c>
      <c r="X4827" s="1011" t="s">
        <v>1331</v>
      </c>
      <c r="Y4827" s="1011" t="s">
        <v>2073</v>
      </c>
      <c r="AA4827" s="1011" t="s">
        <v>2074</v>
      </c>
      <c r="AB4827" s="1011" t="s">
        <v>140</v>
      </c>
    </row>
    <row r="4828" spans="1:28" x14ac:dyDescent="0.25">
      <c r="A4828" s="1011">
        <v>44080646</v>
      </c>
      <c r="B4828" s="1011" t="s">
        <v>1606</v>
      </c>
      <c r="C4828" s="1011" t="s">
        <v>1326</v>
      </c>
      <c r="D4828" s="1011" t="s">
        <v>1</v>
      </c>
      <c r="E4828" s="1011" t="s">
        <v>135</v>
      </c>
      <c r="F4828" s="1011" t="s">
        <v>14</v>
      </c>
      <c r="G4828" s="1011" t="s">
        <v>14</v>
      </c>
      <c r="H4828" s="1011" t="s">
        <v>92</v>
      </c>
      <c r="I4828" s="1011" t="s">
        <v>1327</v>
      </c>
      <c r="J4828" s="1011" t="s">
        <v>1328</v>
      </c>
      <c r="K4828" s="1011" t="s">
        <v>1329</v>
      </c>
      <c r="L4828" s="1011" t="s">
        <v>47</v>
      </c>
      <c r="M4828" s="1011" t="s">
        <v>198</v>
      </c>
      <c r="N4828" s="1011">
        <v>336</v>
      </c>
      <c r="O4828" s="1011">
        <v>204</v>
      </c>
      <c r="P4828" s="1011">
        <v>14783.62</v>
      </c>
      <c r="Q4828" s="1011">
        <v>13519.25</v>
      </c>
      <c r="R4828" s="1011">
        <v>2270.56</v>
      </c>
      <c r="S4828" s="1011">
        <v>2046.45546122</v>
      </c>
      <c r="T4828" s="1011">
        <v>0</v>
      </c>
      <c r="U4828" s="1011">
        <v>0</v>
      </c>
      <c r="V4828" s="1011">
        <v>2270.56</v>
      </c>
      <c r="W4828" s="1011" t="s">
        <v>1330</v>
      </c>
      <c r="X4828" s="1011" t="s">
        <v>1331</v>
      </c>
      <c r="Y4828" s="1011" t="s">
        <v>1607</v>
      </c>
      <c r="Z4828" s="1011" t="s">
        <v>1608</v>
      </c>
      <c r="AA4828" s="1011" t="s">
        <v>1609</v>
      </c>
      <c r="AB4828" s="1011" t="s">
        <v>140</v>
      </c>
    </row>
    <row r="4829" spans="1:28" x14ac:dyDescent="0.25">
      <c r="A4829" s="1011">
        <v>4112884</v>
      </c>
      <c r="B4829" s="1011" t="s">
        <v>2471</v>
      </c>
      <c r="C4829" s="1011" t="s">
        <v>1326</v>
      </c>
      <c r="D4829" s="1011" t="s">
        <v>1</v>
      </c>
      <c r="E4829" s="1011" t="s">
        <v>135</v>
      </c>
      <c r="F4829" s="1011" t="s">
        <v>14</v>
      </c>
      <c r="G4829" s="1011" t="s">
        <v>14</v>
      </c>
      <c r="H4829" s="1011" t="s">
        <v>94</v>
      </c>
      <c r="I4829" s="1011" t="s">
        <v>2472</v>
      </c>
      <c r="J4829" s="1011" t="s">
        <v>1591</v>
      </c>
      <c r="K4829" s="1011" t="s">
        <v>1329</v>
      </c>
      <c r="L4829" s="1011" t="s">
        <v>47</v>
      </c>
      <c r="M4829" s="1011" t="s">
        <v>198</v>
      </c>
      <c r="N4829" s="1011">
        <v>106</v>
      </c>
      <c r="O4829" s="1011">
        <v>96</v>
      </c>
      <c r="P4829" s="1011">
        <v>1560</v>
      </c>
      <c r="Q4829" s="1011">
        <v>1723.66</v>
      </c>
      <c r="R4829" s="1011">
        <v>35.979999999999997</v>
      </c>
      <c r="S4829" s="1011">
        <v>267.10062979999998</v>
      </c>
      <c r="T4829" s="1011">
        <v>0</v>
      </c>
      <c r="U4829" s="1011">
        <v>0</v>
      </c>
      <c r="V4829" s="1011">
        <v>35.979999999999997</v>
      </c>
      <c r="W4829" s="1011" t="s">
        <v>1361</v>
      </c>
      <c r="X4829" s="1011" t="s">
        <v>1331</v>
      </c>
      <c r="Y4829" s="1011" t="s">
        <v>2473</v>
      </c>
      <c r="AA4829" s="1011" t="s">
        <v>2474</v>
      </c>
      <c r="AB4829" s="1011" t="s">
        <v>140</v>
      </c>
    </row>
    <row r="4830" spans="1:28" x14ac:dyDescent="0.25">
      <c r="A4830" s="1011">
        <v>73756652</v>
      </c>
      <c r="B4830" s="1011" t="s">
        <v>2237</v>
      </c>
      <c r="C4830" s="1011" t="s">
        <v>1326</v>
      </c>
      <c r="D4830" s="1011" t="s">
        <v>1</v>
      </c>
      <c r="E4830" s="1011" t="s">
        <v>135</v>
      </c>
      <c r="F4830" s="1011" t="s">
        <v>6</v>
      </c>
      <c r="G4830" s="1011" t="s">
        <v>6</v>
      </c>
      <c r="H4830" s="1011" t="s">
        <v>94</v>
      </c>
      <c r="I4830" s="1011" t="s">
        <v>2238</v>
      </c>
      <c r="J4830" s="1011" t="s">
        <v>1755</v>
      </c>
      <c r="K4830" s="1011" t="s">
        <v>1329</v>
      </c>
      <c r="L4830" s="1011" t="s">
        <v>47</v>
      </c>
      <c r="M4830" s="1011" t="s">
        <v>198</v>
      </c>
      <c r="N4830" s="1011">
        <v>177</v>
      </c>
      <c r="O4830" s="1011">
        <v>109</v>
      </c>
      <c r="P4830" s="1011">
        <v>2742</v>
      </c>
      <c r="Q4830" s="1011">
        <v>4017.98</v>
      </c>
      <c r="R4830" s="1011">
        <v>746.26</v>
      </c>
      <c r="S4830" s="1011">
        <v>532.61539175999997</v>
      </c>
      <c r="T4830" s="1011">
        <v>0</v>
      </c>
      <c r="U4830" s="1011">
        <v>0</v>
      </c>
      <c r="V4830" s="1011">
        <v>746.26</v>
      </c>
      <c r="W4830" s="1011" t="s">
        <v>1361</v>
      </c>
      <c r="X4830" s="1011" t="s">
        <v>1331</v>
      </c>
      <c r="Y4830" s="1011" t="s">
        <v>2239</v>
      </c>
      <c r="AA4830" s="1011" t="s">
        <v>2240</v>
      </c>
      <c r="AB4830" s="1011" t="s">
        <v>140</v>
      </c>
    </row>
    <row r="4831" spans="1:28" x14ac:dyDescent="0.25">
      <c r="A4831" s="1011">
        <v>54239215</v>
      </c>
      <c r="B4831" s="1011" t="s">
        <v>2530</v>
      </c>
      <c r="C4831" s="1011" t="s">
        <v>1326</v>
      </c>
      <c r="D4831" s="1011" t="s">
        <v>1</v>
      </c>
      <c r="E4831" s="1011" t="s">
        <v>135</v>
      </c>
      <c r="F4831" s="1011" t="s">
        <v>38</v>
      </c>
      <c r="G4831" s="1011" t="s">
        <v>38</v>
      </c>
      <c r="H4831" s="1011" t="s">
        <v>97</v>
      </c>
      <c r="I4831" s="1011" t="s">
        <v>2531</v>
      </c>
      <c r="J4831" s="1011" t="s">
        <v>1669</v>
      </c>
      <c r="K4831" s="1011" t="s">
        <v>1329</v>
      </c>
      <c r="L4831" s="1011" t="s">
        <v>47</v>
      </c>
      <c r="M4831" s="1011" t="s">
        <v>198</v>
      </c>
      <c r="N4831" s="1011">
        <v>388.54169999999999</v>
      </c>
      <c r="O4831" s="1011">
        <v>278.41669999999999</v>
      </c>
      <c r="P4831" s="1011">
        <v>6674.9</v>
      </c>
      <c r="Q4831" s="1011">
        <v>12884.12</v>
      </c>
      <c r="R4831" s="1011">
        <v>2398.31</v>
      </c>
      <c r="S4831" s="1011">
        <v>3054.8224745500002</v>
      </c>
      <c r="T4831" s="1011">
        <v>0</v>
      </c>
      <c r="U4831" s="1011">
        <v>0</v>
      </c>
      <c r="V4831" s="1011">
        <v>2398.31</v>
      </c>
      <c r="W4831" s="1011" t="s">
        <v>1670</v>
      </c>
      <c r="X4831" s="1011" t="s">
        <v>1331</v>
      </c>
      <c r="Y4831" s="1011" t="s">
        <v>2532</v>
      </c>
      <c r="Z4831" s="1011" t="s">
        <v>2533</v>
      </c>
      <c r="AA4831" s="1011" t="s">
        <v>1992</v>
      </c>
      <c r="AB4831" s="1011" t="s">
        <v>140</v>
      </c>
    </row>
    <row r="4832" spans="1:28" x14ac:dyDescent="0.25">
      <c r="A4832" s="1011">
        <v>43771211</v>
      </c>
      <c r="B4832" s="1011" t="s">
        <v>2075</v>
      </c>
      <c r="C4832" s="1011" t="s">
        <v>1326</v>
      </c>
      <c r="D4832" s="1011" t="s">
        <v>1</v>
      </c>
      <c r="E4832" s="1011" t="s">
        <v>135</v>
      </c>
      <c r="F4832" s="1011" t="s">
        <v>34</v>
      </c>
      <c r="G4832" s="1011" t="s">
        <v>34</v>
      </c>
      <c r="H4832" s="1011" t="s">
        <v>102</v>
      </c>
      <c r="I4832" s="1011" t="s">
        <v>1404</v>
      </c>
      <c r="J4832" s="1011" t="s">
        <v>1405</v>
      </c>
      <c r="K4832" s="1011" t="s">
        <v>1329</v>
      </c>
      <c r="L4832" s="1011" t="s">
        <v>47</v>
      </c>
      <c r="M4832" s="1011" t="s">
        <v>198</v>
      </c>
      <c r="N4832" s="1011">
        <v>58.833399999999997</v>
      </c>
      <c r="O4832" s="1011">
        <v>55.833399999999997</v>
      </c>
      <c r="P4832" s="1011">
        <v>863.49</v>
      </c>
      <c r="Q4832" s="1011">
        <v>2851.74</v>
      </c>
      <c r="R4832" s="1011">
        <v>365.41</v>
      </c>
      <c r="S4832" s="1011">
        <v>935.84841440000002</v>
      </c>
      <c r="T4832" s="1011">
        <v>0</v>
      </c>
      <c r="U4832" s="1011">
        <v>0</v>
      </c>
      <c r="V4832" s="1011">
        <v>365.41</v>
      </c>
      <c r="W4832" s="1011" t="s">
        <v>1406</v>
      </c>
      <c r="X4832" s="1011" t="s">
        <v>1331</v>
      </c>
      <c r="Y4832" s="1011" t="s">
        <v>2076</v>
      </c>
      <c r="AA4832" s="1011" t="s">
        <v>2077</v>
      </c>
      <c r="AB4832" s="1011" t="s">
        <v>140</v>
      </c>
    </row>
    <row r="4833" spans="1:28" x14ac:dyDescent="0.25">
      <c r="A4833" s="1011">
        <v>54172879</v>
      </c>
      <c r="B4833" s="1011" t="s">
        <v>2421</v>
      </c>
      <c r="C4833" s="1011" t="s">
        <v>1326</v>
      </c>
      <c r="D4833" s="1011" t="s">
        <v>1</v>
      </c>
      <c r="E4833" s="1011" t="s">
        <v>135</v>
      </c>
      <c r="F4833" s="1011" t="s">
        <v>38</v>
      </c>
      <c r="G4833" s="1011" t="s">
        <v>38</v>
      </c>
      <c r="H4833" s="1011" t="s">
        <v>99</v>
      </c>
      <c r="I4833" s="1011" t="s">
        <v>1595</v>
      </c>
      <c r="J4833" s="1011" t="s">
        <v>1596</v>
      </c>
      <c r="K4833" s="1011" t="s">
        <v>1329</v>
      </c>
      <c r="L4833" s="1011" t="s">
        <v>47</v>
      </c>
      <c r="M4833" s="1011" t="s">
        <v>198</v>
      </c>
      <c r="N4833" s="1011">
        <v>14</v>
      </c>
      <c r="O4833" s="1011">
        <v>14</v>
      </c>
      <c r="P4833" s="1011">
        <v>304.5</v>
      </c>
      <c r="Q4833" s="1011">
        <v>626.1</v>
      </c>
      <c r="R4833" s="1011">
        <v>32.6</v>
      </c>
      <c r="S4833" s="1011">
        <v>122.74403665</v>
      </c>
      <c r="T4833" s="1011">
        <v>0</v>
      </c>
      <c r="U4833" s="1011">
        <v>0</v>
      </c>
      <c r="V4833" s="1011">
        <v>32.6</v>
      </c>
      <c r="W4833" s="1011" t="s">
        <v>1597</v>
      </c>
      <c r="X4833" s="1011" t="s">
        <v>1331</v>
      </c>
      <c r="Y4833" s="1011" t="s">
        <v>2422</v>
      </c>
      <c r="AA4833" s="1011" t="s">
        <v>2423</v>
      </c>
      <c r="AB4833" s="1011" t="s">
        <v>140</v>
      </c>
    </row>
    <row r="4834" spans="1:28" x14ac:dyDescent="0.25">
      <c r="A4834" s="1011">
        <v>64020167</v>
      </c>
      <c r="B4834" s="1011" t="s">
        <v>2264</v>
      </c>
      <c r="C4834" s="1011" t="s">
        <v>1326</v>
      </c>
      <c r="D4834" s="1011" t="s">
        <v>1</v>
      </c>
      <c r="E4834" s="1011" t="s">
        <v>135</v>
      </c>
      <c r="F4834" s="1011" t="s">
        <v>14</v>
      </c>
      <c r="G4834" s="1011" t="s">
        <v>14</v>
      </c>
      <c r="H4834" s="1011" t="s">
        <v>87</v>
      </c>
      <c r="I4834" s="1011" t="s">
        <v>2265</v>
      </c>
      <c r="J4834" s="1011" t="s">
        <v>2266</v>
      </c>
      <c r="K4834" s="1011" t="s">
        <v>1329</v>
      </c>
      <c r="L4834" s="1011" t="s">
        <v>47</v>
      </c>
      <c r="M4834" s="1011" t="s">
        <v>198</v>
      </c>
      <c r="N4834" s="1011">
        <v>1</v>
      </c>
      <c r="O4834" s="1011">
        <v>0</v>
      </c>
      <c r="P4834" s="1011">
        <v>18.739999999999998</v>
      </c>
      <c r="Q4834" s="1011">
        <v>242.68</v>
      </c>
      <c r="R4834" s="1011">
        <v>12.55</v>
      </c>
      <c r="S4834" s="1011">
        <v>2.8109999999999999</v>
      </c>
      <c r="T4834" s="1011">
        <v>0</v>
      </c>
      <c r="U4834" s="1011">
        <v>0</v>
      </c>
      <c r="V4834" s="1011">
        <v>12.55</v>
      </c>
      <c r="W4834" s="1011" t="s">
        <v>2267</v>
      </c>
      <c r="X4834" s="1011" t="s">
        <v>1331</v>
      </c>
      <c r="Y4834" s="1011" t="s">
        <v>2268</v>
      </c>
      <c r="AA4834" s="1011" t="s">
        <v>2269</v>
      </c>
      <c r="AB4834" s="1011" t="s">
        <v>140</v>
      </c>
    </row>
    <row r="4835" spans="1:28" x14ac:dyDescent="0.25">
      <c r="A4835" s="1011">
        <v>3956695</v>
      </c>
      <c r="B4835" s="1011" t="s">
        <v>2270</v>
      </c>
      <c r="C4835" s="1011" t="s">
        <v>1326</v>
      </c>
      <c r="D4835" s="1011" t="s">
        <v>1</v>
      </c>
      <c r="E4835" s="1011" t="s">
        <v>135</v>
      </c>
      <c r="F4835" s="1011" t="s">
        <v>34</v>
      </c>
      <c r="G4835" s="1011" t="s">
        <v>34</v>
      </c>
      <c r="H4835" s="1011" t="s">
        <v>1394</v>
      </c>
      <c r="I4835" s="1011" t="s">
        <v>1692</v>
      </c>
      <c r="J4835" s="1011" t="s">
        <v>1693</v>
      </c>
      <c r="K4835" s="1011" t="s">
        <v>1329</v>
      </c>
      <c r="L4835" s="1011" t="s">
        <v>47</v>
      </c>
      <c r="M4835" s="1011" t="s">
        <v>198</v>
      </c>
      <c r="N4835" s="1011">
        <v>0</v>
      </c>
      <c r="O4835" s="1011">
        <v>0</v>
      </c>
      <c r="P4835" s="1011">
        <v>0</v>
      </c>
      <c r="Q4835" s="1011">
        <v>0</v>
      </c>
      <c r="R4835" s="1011">
        <v>0</v>
      </c>
      <c r="S4835" s="1011">
        <v>0</v>
      </c>
      <c r="T4835" s="1011">
        <v>0</v>
      </c>
      <c r="U4835" s="1011">
        <v>0</v>
      </c>
      <c r="V4835" s="1011">
        <v>0</v>
      </c>
      <c r="W4835" s="1011" t="s">
        <v>1694</v>
      </c>
      <c r="X4835" s="1011" t="s">
        <v>1331</v>
      </c>
      <c r="Y4835" s="1011" t="s">
        <v>2271</v>
      </c>
      <c r="AA4835" s="1011" t="s">
        <v>2272</v>
      </c>
      <c r="AB4835" s="1011" t="s">
        <v>140</v>
      </c>
    </row>
    <row r="4836" spans="1:28" x14ac:dyDescent="0.25">
      <c r="A4836" s="1011">
        <v>54122478</v>
      </c>
      <c r="B4836" s="1011" t="s">
        <v>1722</v>
      </c>
      <c r="C4836" s="1011" t="s">
        <v>1326</v>
      </c>
      <c r="D4836" s="1011" t="s">
        <v>1</v>
      </c>
      <c r="E4836" s="1011" t="s">
        <v>135</v>
      </c>
      <c r="F4836" s="1011" t="s">
        <v>34</v>
      </c>
      <c r="G4836" s="1011" t="s">
        <v>34</v>
      </c>
      <c r="H4836" s="1011" t="s">
        <v>94</v>
      </c>
      <c r="I4836" s="1011" t="s">
        <v>1662</v>
      </c>
      <c r="J4836" s="1011" t="s">
        <v>1663</v>
      </c>
      <c r="K4836" s="1011" t="s">
        <v>1329</v>
      </c>
      <c r="L4836" s="1011" t="s">
        <v>47</v>
      </c>
      <c r="M4836" s="1011" t="s">
        <v>198</v>
      </c>
      <c r="N4836" s="1011">
        <v>205.25</v>
      </c>
      <c r="O4836" s="1011">
        <v>116.25</v>
      </c>
      <c r="P4836" s="1011">
        <v>3330.5</v>
      </c>
      <c r="Q4836" s="1011">
        <v>4938.28</v>
      </c>
      <c r="R4836" s="1011">
        <v>1366.58</v>
      </c>
      <c r="S4836" s="1011">
        <v>604.48675275000005</v>
      </c>
      <c r="T4836" s="1011">
        <v>0</v>
      </c>
      <c r="U4836" s="1011">
        <v>0</v>
      </c>
      <c r="V4836" s="1011">
        <v>1366.58</v>
      </c>
      <c r="W4836" s="1011" t="s">
        <v>1664</v>
      </c>
      <c r="X4836" s="1011" t="s">
        <v>1331</v>
      </c>
      <c r="Y4836" s="1011" t="s">
        <v>1723</v>
      </c>
      <c r="AA4836" s="1011" t="s">
        <v>1724</v>
      </c>
      <c r="AB4836" s="1011" t="s">
        <v>140</v>
      </c>
    </row>
    <row r="4837" spans="1:28" x14ac:dyDescent="0.25">
      <c r="A4837" s="1011">
        <v>3756327</v>
      </c>
      <c r="B4837" s="1011" t="s">
        <v>2348</v>
      </c>
      <c r="C4837" s="1011" t="s">
        <v>1326</v>
      </c>
      <c r="D4837" s="1011" t="s">
        <v>1</v>
      </c>
      <c r="E4837" s="1011" t="s">
        <v>135</v>
      </c>
      <c r="F4837" s="1011" t="s">
        <v>14</v>
      </c>
      <c r="G4837" s="1011" t="s">
        <v>14</v>
      </c>
      <c r="H4837" s="1011" t="s">
        <v>97</v>
      </c>
      <c r="I4837" s="1011" t="s">
        <v>1879</v>
      </c>
      <c r="J4837" s="1011" t="s">
        <v>1880</v>
      </c>
      <c r="K4837" s="1011" t="s">
        <v>1329</v>
      </c>
      <c r="L4837" s="1011" t="s">
        <v>47</v>
      </c>
      <c r="M4837" s="1011" t="s">
        <v>198</v>
      </c>
      <c r="N4837" s="1011">
        <v>54.584299999999999</v>
      </c>
      <c r="O4837" s="1011">
        <v>40.334200000000003</v>
      </c>
      <c r="P4837" s="1011">
        <v>1761.23</v>
      </c>
      <c r="Q4837" s="1011">
        <v>2159.9299999999998</v>
      </c>
      <c r="R4837" s="1011">
        <v>654.6</v>
      </c>
      <c r="S4837" s="1011">
        <v>299.8231821</v>
      </c>
      <c r="T4837" s="1011">
        <v>0</v>
      </c>
      <c r="U4837" s="1011">
        <v>0</v>
      </c>
      <c r="V4837" s="1011">
        <v>654.6</v>
      </c>
      <c r="W4837" s="1011" t="s">
        <v>1881</v>
      </c>
      <c r="X4837" s="1011" t="s">
        <v>1331</v>
      </c>
      <c r="Y4837" s="1011" t="s">
        <v>2349</v>
      </c>
      <c r="AA4837" s="1011" t="s">
        <v>2350</v>
      </c>
      <c r="AB4837" s="1011" t="s">
        <v>140</v>
      </c>
    </row>
    <row r="4838" spans="1:28" x14ac:dyDescent="0.25">
      <c r="A4838" s="1011">
        <v>73754913</v>
      </c>
      <c r="B4838" s="1011" t="s">
        <v>1778</v>
      </c>
      <c r="C4838" s="1011" t="s">
        <v>1326</v>
      </c>
      <c r="D4838" s="1011" t="s">
        <v>1</v>
      </c>
      <c r="E4838" s="1011" t="s">
        <v>135</v>
      </c>
      <c r="F4838" s="1011" t="s">
        <v>0</v>
      </c>
      <c r="G4838" s="1011" t="s">
        <v>0</v>
      </c>
      <c r="H4838" s="1011" t="s">
        <v>86</v>
      </c>
      <c r="I4838" s="1011" t="s">
        <v>1779</v>
      </c>
      <c r="J4838" s="1011" t="s">
        <v>1780</v>
      </c>
      <c r="K4838" s="1011" t="s">
        <v>1329</v>
      </c>
      <c r="L4838" s="1011" t="s">
        <v>47</v>
      </c>
      <c r="M4838" s="1011" t="s">
        <v>198</v>
      </c>
      <c r="N4838" s="1011">
        <v>127</v>
      </c>
      <c r="O4838" s="1011">
        <v>2</v>
      </c>
      <c r="P4838" s="1011">
        <v>3030</v>
      </c>
      <c r="Q4838" s="1011">
        <v>4687.0200000000004</v>
      </c>
      <c r="R4838" s="1011">
        <v>746.43</v>
      </c>
      <c r="S4838" s="1011">
        <v>735.43468083000005</v>
      </c>
      <c r="T4838" s="1011">
        <v>0</v>
      </c>
      <c r="U4838" s="1011">
        <v>0</v>
      </c>
      <c r="V4838" s="1011">
        <v>746.43</v>
      </c>
      <c r="W4838" s="1011" t="s">
        <v>1781</v>
      </c>
      <c r="X4838" s="1011" t="s">
        <v>1331</v>
      </c>
      <c r="Y4838" s="1011" t="s">
        <v>1782</v>
      </c>
      <c r="AA4838" s="1011" t="s">
        <v>1783</v>
      </c>
      <c r="AB4838" s="1011" t="s">
        <v>140</v>
      </c>
    </row>
    <row r="4839" spans="1:28" x14ac:dyDescent="0.25">
      <c r="A4839" s="1011">
        <v>13791983</v>
      </c>
      <c r="B4839" s="1011" t="s">
        <v>2042</v>
      </c>
      <c r="C4839" s="1011" t="s">
        <v>1326</v>
      </c>
      <c r="D4839" s="1011" t="s">
        <v>1</v>
      </c>
      <c r="E4839" s="1011" t="s">
        <v>135</v>
      </c>
      <c r="F4839" s="1011" t="s">
        <v>14</v>
      </c>
      <c r="G4839" s="1011" t="s">
        <v>14</v>
      </c>
      <c r="H4839" s="1011" t="s">
        <v>90</v>
      </c>
      <c r="I4839" s="1011" t="s">
        <v>2043</v>
      </c>
      <c r="J4839" s="1011" t="s">
        <v>2044</v>
      </c>
      <c r="K4839" s="1011" t="s">
        <v>1329</v>
      </c>
      <c r="L4839" s="1011" t="s">
        <v>47</v>
      </c>
      <c r="M4839" s="1011" t="s">
        <v>198</v>
      </c>
      <c r="N4839" s="1011">
        <v>158</v>
      </c>
      <c r="O4839" s="1011">
        <v>158</v>
      </c>
      <c r="P4839" s="1011">
        <v>6341.02</v>
      </c>
      <c r="Q4839" s="1011">
        <v>10107.040000000001</v>
      </c>
      <c r="R4839" s="1011">
        <v>566.21</v>
      </c>
      <c r="S4839" s="1011">
        <v>878.26928323000004</v>
      </c>
      <c r="T4839" s="1011">
        <v>0</v>
      </c>
      <c r="U4839" s="1011">
        <v>0</v>
      </c>
      <c r="V4839" s="1011">
        <v>566.21</v>
      </c>
      <c r="W4839" s="1011" t="s">
        <v>2045</v>
      </c>
      <c r="X4839" s="1011" t="s">
        <v>1331</v>
      </c>
      <c r="Y4839" s="1011" t="s">
        <v>2046</v>
      </c>
      <c r="AA4839" s="1011" t="s">
        <v>2047</v>
      </c>
      <c r="AB4839" s="1011" t="s">
        <v>140</v>
      </c>
    </row>
    <row r="4840" spans="1:28" x14ac:dyDescent="0.25">
      <c r="A4840" s="1011">
        <v>54172879</v>
      </c>
      <c r="B4840" s="1011" t="s">
        <v>2421</v>
      </c>
      <c r="C4840" s="1011" t="s">
        <v>1326</v>
      </c>
      <c r="D4840" s="1011" t="s">
        <v>1</v>
      </c>
      <c r="E4840" s="1011" t="s">
        <v>135</v>
      </c>
      <c r="F4840" s="1011" t="s">
        <v>38</v>
      </c>
      <c r="G4840" s="1011" t="s">
        <v>38</v>
      </c>
      <c r="H4840" s="1011" t="s">
        <v>98</v>
      </c>
      <c r="I4840" s="1011" t="s">
        <v>1595</v>
      </c>
      <c r="J4840" s="1011" t="s">
        <v>1596</v>
      </c>
      <c r="K4840" s="1011" t="s">
        <v>1329</v>
      </c>
      <c r="L4840" s="1011" t="s">
        <v>47</v>
      </c>
      <c r="M4840" s="1011" t="s">
        <v>198</v>
      </c>
      <c r="N4840" s="1011">
        <v>150</v>
      </c>
      <c r="O4840" s="1011">
        <v>118</v>
      </c>
      <c r="P4840" s="1011">
        <v>2046.85</v>
      </c>
      <c r="Q4840" s="1011">
        <v>4734.18</v>
      </c>
      <c r="R4840" s="1011">
        <v>1308.78</v>
      </c>
      <c r="S4840" s="1011">
        <v>469.81417232000001</v>
      </c>
      <c r="T4840" s="1011">
        <v>0</v>
      </c>
      <c r="U4840" s="1011">
        <v>0</v>
      </c>
      <c r="V4840" s="1011">
        <v>1308.78</v>
      </c>
      <c r="W4840" s="1011" t="s">
        <v>1597</v>
      </c>
      <c r="X4840" s="1011" t="s">
        <v>1331</v>
      </c>
      <c r="Y4840" s="1011" t="s">
        <v>2422</v>
      </c>
      <c r="AA4840" s="1011" t="s">
        <v>2423</v>
      </c>
      <c r="AB4840" s="1011" t="s">
        <v>140</v>
      </c>
    </row>
    <row r="4841" spans="1:28" x14ac:dyDescent="0.25">
      <c r="A4841" s="1011">
        <v>93921609</v>
      </c>
      <c r="B4841" s="1011" t="s">
        <v>2158</v>
      </c>
      <c r="C4841" s="1011" t="s">
        <v>1326</v>
      </c>
      <c r="D4841" s="1011" t="s">
        <v>1</v>
      </c>
      <c r="E4841" s="1011" t="s">
        <v>135</v>
      </c>
      <c r="F4841" s="1011" t="s">
        <v>14</v>
      </c>
      <c r="G4841" s="1011" t="s">
        <v>14</v>
      </c>
      <c r="H4841" s="1011" t="s">
        <v>1394</v>
      </c>
      <c r="I4841" s="1011" t="s">
        <v>2159</v>
      </c>
      <c r="J4841" s="1011" t="s">
        <v>2160</v>
      </c>
      <c r="K4841" s="1011" t="s">
        <v>1329</v>
      </c>
      <c r="L4841" s="1011" t="s">
        <v>47</v>
      </c>
      <c r="M4841" s="1011" t="s">
        <v>198</v>
      </c>
      <c r="N4841" s="1011">
        <v>0</v>
      </c>
      <c r="O4841" s="1011">
        <v>0</v>
      </c>
      <c r="P4841" s="1011">
        <v>0</v>
      </c>
      <c r="Q4841" s="1011">
        <v>0</v>
      </c>
      <c r="R4841" s="1011">
        <v>0</v>
      </c>
      <c r="S4841" s="1011">
        <v>0</v>
      </c>
      <c r="T4841" s="1011">
        <v>0</v>
      </c>
      <c r="U4841" s="1011">
        <v>0</v>
      </c>
      <c r="V4841" s="1011">
        <v>0</v>
      </c>
      <c r="W4841" s="1011" t="s">
        <v>2161</v>
      </c>
      <c r="X4841" s="1011" t="s">
        <v>1331</v>
      </c>
      <c r="Y4841" s="1011" t="s">
        <v>2162</v>
      </c>
      <c r="AA4841" s="1011" t="s">
        <v>2163</v>
      </c>
      <c r="AB4841" s="1011" t="s">
        <v>140</v>
      </c>
    </row>
    <row r="4842" spans="1:28" x14ac:dyDescent="0.25">
      <c r="A4842" s="1011">
        <v>43922541</v>
      </c>
      <c r="B4842" s="1011" t="s">
        <v>2538</v>
      </c>
      <c r="C4842" s="1011" t="s">
        <v>1326</v>
      </c>
      <c r="D4842" s="1011" t="s">
        <v>1</v>
      </c>
      <c r="E4842" s="1011" t="s">
        <v>135</v>
      </c>
      <c r="F4842" s="1011" t="s">
        <v>35</v>
      </c>
      <c r="G4842" s="1011" t="s">
        <v>35</v>
      </c>
      <c r="H4842" s="1011" t="s">
        <v>88</v>
      </c>
      <c r="I4842" s="1011" t="s">
        <v>1498</v>
      </c>
      <c r="J4842" s="1011" t="s">
        <v>1499</v>
      </c>
      <c r="K4842" s="1011" t="s">
        <v>1329</v>
      </c>
      <c r="L4842" s="1011" t="s">
        <v>47</v>
      </c>
      <c r="M4842" s="1011" t="s">
        <v>198</v>
      </c>
      <c r="N4842" s="1011">
        <v>179</v>
      </c>
      <c r="O4842" s="1011">
        <v>177</v>
      </c>
      <c r="P4842" s="1011">
        <v>1790</v>
      </c>
      <c r="Q4842" s="1011">
        <v>10025.5</v>
      </c>
      <c r="R4842" s="1011">
        <v>332.83</v>
      </c>
      <c r="S4842" s="1011">
        <v>1059.74</v>
      </c>
      <c r="T4842" s="1011">
        <v>0</v>
      </c>
      <c r="U4842" s="1011">
        <v>0</v>
      </c>
      <c r="V4842" s="1011">
        <v>332.83</v>
      </c>
      <c r="W4842" s="1011" t="s">
        <v>1361</v>
      </c>
      <c r="X4842" s="1011" t="s">
        <v>1331</v>
      </c>
      <c r="Y4842" s="1011" t="s">
        <v>2539</v>
      </c>
      <c r="AA4842" s="1011" t="s">
        <v>2540</v>
      </c>
      <c r="AB4842" s="1011" t="s">
        <v>140</v>
      </c>
    </row>
    <row r="4843" spans="1:28" x14ac:dyDescent="0.25">
      <c r="A4843" s="1011">
        <v>24088635</v>
      </c>
      <c r="B4843" s="1011" t="s">
        <v>2014</v>
      </c>
      <c r="C4843" s="1011" t="s">
        <v>1326</v>
      </c>
      <c r="D4843" s="1011" t="s">
        <v>1</v>
      </c>
      <c r="E4843" s="1011" t="s">
        <v>135</v>
      </c>
      <c r="F4843" s="1011" t="s">
        <v>14</v>
      </c>
      <c r="G4843" s="1011" t="s">
        <v>14</v>
      </c>
      <c r="H4843" s="1011" t="s">
        <v>97</v>
      </c>
      <c r="I4843" s="1011" t="s">
        <v>2015</v>
      </c>
      <c r="J4843" s="1011" t="s">
        <v>1463</v>
      </c>
      <c r="K4843" s="1011" t="s">
        <v>1329</v>
      </c>
      <c r="L4843" s="1011" t="s">
        <v>47</v>
      </c>
      <c r="M4843" s="1011" t="s">
        <v>198</v>
      </c>
      <c r="N4843" s="1011">
        <v>283</v>
      </c>
      <c r="O4843" s="1011">
        <v>128.25</v>
      </c>
      <c r="P4843" s="1011">
        <v>3796.79</v>
      </c>
      <c r="Q4843" s="1011">
        <v>6510.82</v>
      </c>
      <c r="R4843" s="1011">
        <v>1410.5</v>
      </c>
      <c r="S4843" s="1011">
        <v>850.83346448999998</v>
      </c>
      <c r="T4843" s="1011">
        <v>0</v>
      </c>
      <c r="U4843" s="1011">
        <v>0</v>
      </c>
      <c r="V4843" s="1011">
        <v>1410.5</v>
      </c>
      <c r="W4843" s="1011" t="s">
        <v>1464</v>
      </c>
      <c r="X4843" s="1011" t="s">
        <v>1331</v>
      </c>
      <c r="Y4843" s="1011" t="s">
        <v>2016</v>
      </c>
      <c r="AA4843" s="1011" t="s">
        <v>2017</v>
      </c>
      <c r="AB4843" s="1011" t="s">
        <v>140</v>
      </c>
    </row>
    <row r="4844" spans="1:28" x14ac:dyDescent="0.25">
      <c r="A4844" s="1011">
        <v>4180501</v>
      </c>
      <c r="B4844" s="1011" t="s">
        <v>1697</v>
      </c>
      <c r="C4844" s="1011" t="s">
        <v>1326</v>
      </c>
      <c r="D4844" s="1011" t="s">
        <v>1</v>
      </c>
      <c r="E4844" s="1011" t="s">
        <v>135</v>
      </c>
      <c r="F4844" s="1011" t="s">
        <v>14</v>
      </c>
      <c r="G4844" s="1011" t="s">
        <v>14</v>
      </c>
      <c r="H4844" s="1011" t="s">
        <v>92</v>
      </c>
      <c r="I4844" s="1011" t="s">
        <v>1698</v>
      </c>
      <c r="J4844" s="1011" t="s">
        <v>1528</v>
      </c>
      <c r="K4844" s="1011" t="s">
        <v>1329</v>
      </c>
      <c r="L4844" s="1011" t="s">
        <v>47</v>
      </c>
      <c r="M4844" s="1011" t="s">
        <v>198</v>
      </c>
      <c r="N4844" s="1011">
        <v>91</v>
      </c>
      <c r="O4844" s="1011">
        <v>91</v>
      </c>
      <c r="P4844" s="1011">
        <v>3185</v>
      </c>
      <c r="Q4844" s="1011">
        <v>2572.36</v>
      </c>
      <c r="R4844" s="1011">
        <v>178.94</v>
      </c>
      <c r="S4844" s="1011">
        <v>384.28928503999998</v>
      </c>
      <c r="T4844" s="1011">
        <v>0</v>
      </c>
      <c r="U4844" s="1011">
        <v>0</v>
      </c>
      <c r="V4844" s="1011">
        <v>178.94</v>
      </c>
      <c r="W4844" s="1011" t="s">
        <v>1529</v>
      </c>
      <c r="X4844" s="1011" t="s">
        <v>1331</v>
      </c>
      <c r="Y4844" s="1011" t="s">
        <v>1699</v>
      </c>
      <c r="AA4844" s="1011" t="s">
        <v>1700</v>
      </c>
      <c r="AB4844" s="1011" t="s">
        <v>140</v>
      </c>
    </row>
    <row r="4845" spans="1:28" x14ac:dyDescent="0.25">
      <c r="A4845" s="1011">
        <v>84098797</v>
      </c>
      <c r="B4845" s="1011" t="s">
        <v>1479</v>
      </c>
      <c r="C4845" s="1011" t="s">
        <v>1326</v>
      </c>
      <c r="D4845" s="1011" t="s">
        <v>1</v>
      </c>
      <c r="E4845" s="1011" t="s">
        <v>135</v>
      </c>
      <c r="F4845" s="1011" t="s">
        <v>34</v>
      </c>
      <c r="G4845" s="1011" t="s">
        <v>34</v>
      </c>
      <c r="H4845" s="1011" t="s">
        <v>104</v>
      </c>
      <c r="I4845" s="1011" t="s">
        <v>1480</v>
      </c>
      <c r="J4845" s="1011" t="s">
        <v>1481</v>
      </c>
      <c r="K4845" s="1011" t="s">
        <v>1329</v>
      </c>
      <c r="L4845" s="1011" t="s">
        <v>47</v>
      </c>
      <c r="M4845" s="1011" t="s">
        <v>198</v>
      </c>
      <c r="N4845" s="1011">
        <v>74</v>
      </c>
      <c r="O4845" s="1011">
        <v>70</v>
      </c>
      <c r="P4845" s="1011">
        <v>1859.3</v>
      </c>
      <c r="Q4845" s="1011">
        <v>4957.68</v>
      </c>
      <c r="R4845" s="1011">
        <v>1281.22</v>
      </c>
      <c r="S4845" s="1011">
        <v>577.19247597000003</v>
      </c>
      <c r="T4845" s="1011">
        <v>0</v>
      </c>
      <c r="U4845" s="1011">
        <v>0</v>
      </c>
      <c r="V4845" s="1011">
        <v>1281.22</v>
      </c>
      <c r="W4845" s="1011" t="s">
        <v>1482</v>
      </c>
      <c r="X4845" s="1011" t="s">
        <v>1331</v>
      </c>
      <c r="Y4845" s="1011" t="s">
        <v>1483</v>
      </c>
      <c r="AA4845" s="1011" t="s">
        <v>1484</v>
      </c>
      <c r="AB4845" s="1011" t="s">
        <v>140</v>
      </c>
    </row>
    <row r="4846" spans="1:28" x14ac:dyDescent="0.25">
      <c r="A4846" s="1011">
        <v>24015307</v>
      </c>
      <c r="B4846" s="1011" t="s">
        <v>2511</v>
      </c>
      <c r="C4846" s="1011" t="s">
        <v>1326</v>
      </c>
      <c r="D4846" s="1011" t="s">
        <v>1</v>
      </c>
      <c r="E4846" s="1011" t="s">
        <v>135</v>
      </c>
      <c r="F4846" s="1011" t="s">
        <v>34</v>
      </c>
      <c r="G4846" s="1011" t="s">
        <v>34</v>
      </c>
      <c r="H4846" s="1011" t="s">
        <v>99</v>
      </c>
      <c r="I4846" s="1011" t="s">
        <v>1816</v>
      </c>
      <c r="J4846" s="1011" t="s">
        <v>1817</v>
      </c>
      <c r="K4846" s="1011" t="s">
        <v>1329</v>
      </c>
      <c r="L4846" s="1011" t="s">
        <v>47</v>
      </c>
      <c r="M4846" s="1011" t="s">
        <v>198</v>
      </c>
      <c r="N4846" s="1011">
        <v>181</v>
      </c>
      <c r="O4846" s="1011">
        <v>113</v>
      </c>
      <c r="P4846" s="1011">
        <v>4380</v>
      </c>
      <c r="Q4846" s="1011">
        <v>7601.8</v>
      </c>
      <c r="R4846" s="1011">
        <v>907.98279747000004</v>
      </c>
      <c r="S4846" s="1011">
        <v>1156.2394476100001</v>
      </c>
      <c r="T4846" s="1011">
        <v>-5.1372025299999997</v>
      </c>
      <c r="U4846" s="1011">
        <v>0</v>
      </c>
      <c r="V4846" s="1011">
        <v>913.12</v>
      </c>
      <c r="W4846" s="1011" t="s">
        <v>1818</v>
      </c>
      <c r="X4846" s="1011" t="s">
        <v>1331</v>
      </c>
      <c r="Y4846" s="1011" t="s">
        <v>2512</v>
      </c>
      <c r="AA4846" s="1011" t="s">
        <v>2513</v>
      </c>
      <c r="AB4846" s="1011" t="s">
        <v>140</v>
      </c>
    </row>
    <row r="4847" spans="1:28" x14ac:dyDescent="0.25">
      <c r="A4847" s="1011">
        <v>44159820</v>
      </c>
      <c r="B4847" s="1011" t="s">
        <v>1629</v>
      </c>
      <c r="C4847" s="1011" t="s">
        <v>1326</v>
      </c>
      <c r="D4847" s="1011" t="s">
        <v>1</v>
      </c>
      <c r="E4847" s="1011" t="s">
        <v>135</v>
      </c>
      <c r="F4847" s="1011" t="s">
        <v>14</v>
      </c>
      <c r="G4847" s="1011" t="s">
        <v>14</v>
      </c>
      <c r="H4847" s="1011" t="s">
        <v>88</v>
      </c>
      <c r="I4847" s="1011" t="s">
        <v>1630</v>
      </c>
      <c r="J4847" s="1011" t="s">
        <v>1416</v>
      </c>
      <c r="K4847" s="1011" t="s">
        <v>1329</v>
      </c>
      <c r="L4847" s="1011" t="s">
        <v>47</v>
      </c>
      <c r="M4847" s="1011" t="s">
        <v>198</v>
      </c>
      <c r="N4847" s="1011">
        <v>74</v>
      </c>
      <c r="O4847" s="1011">
        <v>56</v>
      </c>
      <c r="P4847" s="1011">
        <v>720.38</v>
      </c>
      <c r="Q4847" s="1011">
        <v>4810.3900000000003</v>
      </c>
      <c r="R4847" s="1011">
        <v>624.98</v>
      </c>
      <c r="S4847" s="1011">
        <v>310.2</v>
      </c>
      <c r="T4847" s="1011">
        <v>0</v>
      </c>
      <c r="U4847" s="1011">
        <v>0</v>
      </c>
      <c r="V4847" s="1011">
        <v>624.98</v>
      </c>
      <c r="W4847" s="1011" t="s">
        <v>1397</v>
      </c>
      <c r="X4847" s="1011" t="s">
        <v>1331</v>
      </c>
      <c r="Y4847" s="1011" t="s">
        <v>1631</v>
      </c>
      <c r="AA4847" s="1011" t="s">
        <v>1632</v>
      </c>
      <c r="AB4847" s="1011" t="s">
        <v>140</v>
      </c>
    </row>
    <row r="4848" spans="1:28" x14ac:dyDescent="0.25">
      <c r="A4848" s="1011">
        <v>94251014</v>
      </c>
      <c r="B4848" s="1011" t="s">
        <v>1937</v>
      </c>
      <c r="C4848" s="1011" t="s">
        <v>1326</v>
      </c>
      <c r="D4848" s="1011" t="s">
        <v>1</v>
      </c>
      <c r="E4848" s="1011" t="s">
        <v>135</v>
      </c>
      <c r="F4848" s="1011" t="s">
        <v>36</v>
      </c>
      <c r="G4848" s="1011" t="s">
        <v>36</v>
      </c>
      <c r="H4848" s="1011" t="s">
        <v>98</v>
      </c>
      <c r="I4848" s="1011" t="s">
        <v>1938</v>
      </c>
      <c r="J4848" s="1011" t="s">
        <v>1939</v>
      </c>
      <c r="K4848" s="1011" t="s">
        <v>1329</v>
      </c>
      <c r="L4848" s="1011" t="s">
        <v>47</v>
      </c>
      <c r="M4848" s="1011" t="s">
        <v>198</v>
      </c>
      <c r="N4848" s="1011">
        <v>15</v>
      </c>
      <c r="O4848" s="1011">
        <v>15</v>
      </c>
      <c r="P4848" s="1011">
        <v>301.77</v>
      </c>
      <c r="Q4848" s="1011">
        <v>883.48</v>
      </c>
      <c r="R4848" s="1011">
        <v>315.07</v>
      </c>
      <c r="S4848" s="1011">
        <v>145.03610318</v>
      </c>
      <c r="T4848" s="1011">
        <v>0</v>
      </c>
      <c r="U4848" s="1011">
        <v>0</v>
      </c>
      <c r="V4848" s="1011">
        <v>315.07</v>
      </c>
      <c r="W4848" s="1011" t="s">
        <v>1940</v>
      </c>
      <c r="X4848" s="1011" t="s">
        <v>1331</v>
      </c>
      <c r="Y4848" s="1011" t="s">
        <v>1941</v>
      </c>
      <c r="AA4848" s="1011" t="s">
        <v>1942</v>
      </c>
      <c r="AB4848" s="1011" t="s">
        <v>140</v>
      </c>
    </row>
    <row r="4849" spans="1:28" x14ac:dyDescent="0.25">
      <c r="A4849" s="1011">
        <v>24106957</v>
      </c>
      <c r="B4849" s="1011" t="s">
        <v>1381</v>
      </c>
      <c r="C4849" s="1011" t="s">
        <v>1326</v>
      </c>
      <c r="D4849" s="1011" t="s">
        <v>1</v>
      </c>
      <c r="E4849" s="1011" t="s">
        <v>135</v>
      </c>
      <c r="F4849" s="1011" t="s">
        <v>15</v>
      </c>
      <c r="G4849" s="1011" t="s">
        <v>15</v>
      </c>
      <c r="H4849" s="1011" t="s">
        <v>97</v>
      </c>
      <c r="I4849" s="1011" t="s">
        <v>1382</v>
      </c>
      <c r="J4849" s="1011" t="s">
        <v>1383</v>
      </c>
      <c r="K4849" s="1011" t="s">
        <v>1329</v>
      </c>
      <c r="L4849" s="1011" t="s">
        <v>47</v>
      </c>
      <c r="M4849" s="1011" t="s">
        <v>198</v>
      </c>
      <c r="N4849" s="1011">
        <v>268.75</v>
      </c>
      <c r="O4849" s="1011">
        <v>157.25</v>
      </c>
      <c r="P4849" s="1011">
        <v>5816.05</v>
      </c>
      <c r="Q4849" s="1011">
        <v>9185.57</v>
      </c>
      <c r="R4849" s="1011">
        <v>1041.1099999999999</v>
      </c>
      <c r="S4849" s="1011">
        <v>1799.0692281500001</v>
      </c>
      <c r="T4849" s="1011">
        <v>159</v>
      </c>
      <c r="U4849" s="1011">
        <v>42.32</v>
      </c>
      <c r="V4849" s="1011">
        <v>1083.43</v>
      </c>
      <c r="W4849" s="1011" t="s">
        <v>1384</v>
      </c>
      <c r="X4849" s="1011" t="s">
        <v>1331</v>
      </c>
      <c r="Y4849" s="1011" t="s">
        <v>1385</v>
      </c>
      <c r="AA4849" s="1011" t="s">
        <v>1386</v>
      </c>
      <c r="AB4849" s="1011" t="s">
        <v>140</v>
      </c>
    </row>
    <row r="4850" spans="1:28" x14ac:dyDescent="0.25">
      <c r="A4850" s="1011">
        <v>44180420</v>
      </c>
      <c r="B4850" s="1011" t="s">
        <v>1600</v>
      </c>
      <c r="C4850" s="1011" t="s">
        <v>1326</v>
      </c>
      <c r="D4850" s="1011" t="s">
        <v>1</v>
      </c>
      <c r="E4850" s="1011" t="s">
        <v>135</v>
      </c>
      <c r="F4850" s="1011" t="s">
        <v>11</v>
      </c>
      <c r="G4850" s="1011" t="s">
        <v>11</v>
      </c>
      <c r="H4850" s="1011" t="s">
        <v>91</v>
      </c>
      <c r="I4850" s="1011" t="s">
        <v>1601</v>
      </c>
      <c r="J4850" s="1011" t="s">
        <v>1602</v>
      </c>
      <c r="K4850" s="1011" t="s">
        <v>1329</v>
      </c>
      <c r="L4850" s="1011" t="s">
        <v>47</v>
      </c>
      <c r="M4850" s="1011" t="s">
        <v>198</v>
      </c>
      <c r="N4850" s="1011">
        <v>150</v>
      </c>
      <c r="O4850" s="1011">
        <v>22</v>
      </c>
      <c r="P4850" s="1011">
        <v>2138.7399999999998</v>
      </c>
      <c r="Q4850" s="1011">
        <v>6661.32</v>
      </c>
      <c r="R4850" s="1011">
        <v>1438.44001235</v>
      </c>
      <c r="S4850" s="1011">
        <v>384.46348954000001</v>
      </c>
      <c r="T4850" s="1011">
        <v>1.235E-5</v>
      </c>
      <c r="U4850" s="1011">
        <v>0</v>
      </c>
      <c r="V4850" s="1011">
        <v>1438.44</v>
      </c>
      <c r="W4850" s="1011" t="s">
        <v>1603</v>
      </c>
      <c r="X4850" s="1011" t="s">
        <v>1331</v>
      </c>
      <c r="Y4850" s="1011" t="s">
        <v>1604</v>
      </c>
      <c r="AA4850" s="1011" t="s">
        <v>1605</v>
      </c>
      <c r="AB4850" s="1011" t="s">
        <v>140</v>
      </c>
    </row>
    <row r="4851" spans="1:28" x14ac:dyDescent="0.25">
      <c r="A4851" s="1011">
        <v>83756460</v>
      </c>
      <c r="B4851" s="1011" t="s">
        <v>1761</v>
      </c>
      <c r="C4851" s="1011" t="s">
        <v>1326</v>
      </c>
      <c r="D4851" s="1011" t="s">
        <v>1</v>
      </c>
      <c r="E4851" s="1011" t="s">
        <v>135</v>
      </c>
      <c r="F4851" s="1011" t="s">
        <v>6</v>
      </c>
      <c r="G4851" s="1011" t="s">
        <v>6</v>
      </c>
      <c r="H4851" s="1011" t="s">
        <v>1394</v>
      </c>
      <c r="I4851" s="1011" t="s">
        <v>1762</v>
      </c>
      <c r="J4851" s="1011" t="s">
        <v>1693</v>
      </c>
      <c r="K4851" s="1011" t="s">
        <v>1329</v>
      </c>
      <c r="L4851" s="1011" t="s">
        <v>47</v>
      </c>
      <c r="M4851" s="1011" t="s">
        <v>198</v>
      </c>
      <c r="N4851" s="1011">
        <v>0</v>
      </c>
      <c r="O4851" s="1011">
        <v>0</v>
      </c>
      <c r="P4851" s="1011">
        <v>0</v>
      </c>
      <c r="Q4851" s="1011">
        <v>0</v>
      </c>
      <c r="R4851" s="1011">
        <v>0</v>
      </c>
      <c r="S4851" s="1011">
        <v>0</v>
      </c>
      <c r="T4851" s="1011">
        <v>0</v>
      </c>
      <c r="U4851" s="1011">
        <v>0</v>
      </c>
      <c r="V4851" s="1011">
        <v>0</v>
      </c>
      <c r="W4851" s="1011" t="s">
        <v>1694</v>
      </c>
      <c r="X4851" s="1011" t="s">
        <v>1331</v>
      </c>
      <c r="Y4851" s="1011" t="s">
        <v>1763</v>
      </c>
      <c r="AA4851" s="1011" t="s">
        <v>1764</v>
      </c>
      <c r="AB4851" s="1011" t="s">
        <v>140</v>
      </c>
    </row>
    <row r="4852" spans="1:28" x14ac:dyDescent="0.25">
      <c r="A4852" s="1011">
        <v>24223216</v>
      </c>
      <c r="B4852" s="1011" t="s">
        <v>2523</v>
      </c>
      <c r="C4852" s="1011" t="s">
        <v>1326</v>
      </c>
      <c r="D4852" s="1011" t="s">
        <v>1</v>
      </c>
      <c r="E4852" s="1011" t="s">
        <v>135</v>
      </c>
      <c r="F4852" s="1011" t="s">
        <v>34</v>
      </c>
      <c r="G4852" s="1011" t="s">
        <v>34</v>
      </c>
      <c r="H4852" s="1011" t="s">
        <v>97</v>
      </c>
      <c r="I4852" s="1011" t="s">
        <v>2113</v>
      </c>
      <c r="J4852" s="1011" t="s">
        <v>2114</v>
      </c>
      <c r="K4852" s="1011" t="s">
        <v>1329</v>
      </c>
      <c r="L4852" s="1011" t="s">
        <v>47</v>
      </c>
      <c r="M4852" s="1011" t="s">
        <v>198</v>
      </c>
      <c r="N4852" s="1011">
        <v>183.45849999999999</v>
      </c>
      <c r="O4852" s="1011">
        <v>86.083500000000001</v>
      </c>
      <c r="P4852" s="1011">
        <v>5091.3599999999997</v>
      </c>
      <c r="Q4852" s="1011">
        <v>7790.57</v>
      </c>
      <c r="R4852" s="1011">
        <v>1677.3331427600001</v>
      </c>
      <c r="S4852" s="1011">
        <v>1090.9515657500001</v>
      </c>
      <c r="T4852" s="1011">
        <v>-0.27685724</v>
      </c>
      <c r="U4852" s="1011">
        <v>0</v>
      </c>
      <c r="V4852" s="1011">
        <v>1677.61</v>
      </c>
      <c r="W4852" s="1011" t="s">
        <v>2115</v>
      </c>
      <c r="X4852" s="1011" t="s">
        <v>1331</v>
      </c>
      <c r="Y4852" s="1011" t="s">
        <v>2524</v>
      </c>
      <c r="AA4852" s="1011" t="s">
        <v>2525</v>
      </c>
      <c r="AB4852" s="1011" t="s">
        <v>140</v>
      </c>
    </row>
    <row r="4853" spans="1:28" x14ac:dyDescent="0.25">
      <c r="A4853" s="1011">
        <v>3768215</v>
      </c>
      <c r="B4853" s="1011" t="s">
        <v>1801</v>
      </c>
      <c r="C4853" s="1011" t="s">
        <v>1326</v>
      </c>
      <c r="D4853" s="1011" t="s">
        <v>1</v>
      </c>
      <c r="E4853" s="1011" t="s">
        <v>135</v>
      </c>
      <c r="F4853" s="1011" t="s">
        <v>11</v>
      </c>
      <c r="G4853" s="1011" t="s">
        <v>11</v>
      </c>
      <c r="H4853" s="1011" t="s">
        <v>88</v>
      </c>
      <c r="I4853" s="1011" t="s">
        <v>1688</v>
      </c>
      <c r="J4853" s="1011" t="s">
        <v>1416</v>
      </c>
      <c r="K4853" s="1011" t="s">
        <v>1329</v>
      </c>
      <c r="L4853" s="1011" t="s">
        <v>47</v>
      </c>
      <c r="M4853" s="1011" t="s">
        <v>198</v>
      </c>
      <c r="N4853" s="1011">
        <v>125.75</v>
      </c>
      <c r="O4853" s="1011">
        <v>115</v>
      </c>
      <c r="P4853" s="1011">
        <v>1141</v>
      </c>
      <c r="Q4853" s="1011">
        <v>8856.36</v>
      </c>
      <c r="R4853" s="1011">
        <v>2445.66</v>
      </c>
      <c r="S4853" s="1011">
        <v>845.68800339999996</v>
      </c>
      <c r="T4853" s="1011">
        <v>0</v>
      </c>
      <c r="U4853" s="1011">
        <v>0</v>
      </c>
      <c r="V4853" s="1011">
        <v>2445.66</v>
      </c>
      <c r="W4853" s="1011" t="s">
        <v>1397</v>
      </c>
      <c r="X4853" s="1011" t="s">
        <v>1331</v>
      </c>
      <c r="Y4853" s="1011" t="s">
        <v>1802</v>
      </c>
      <c r="AA4853" s="1011" t="s">
        <v>1803</v>
      </c>
      <c r="AB4853" s="1011" t="s">
        <v>140</v>
      </c>
    </row>
    <row r="4854" spans="1:28" x14ac:dyDescent="0.25">
      <c r="A4854" s="1011">
        <v>54113899</v>
      </c>
      <c r="B4854" s="1011" t="s">
        <v>2317</v>
      </c>
      <c r="C4854" s="1011" t="s">
        <v>1326</v>
      </c>
      <c r="D4854" s="1011" t="s">
        <v>1</v>
      </c>
      <c r="E4854" s="1011" t="s">
        <v>135</v>
      </c>
      <c r="F4854" s="1011" t="s">
        <v>14</v>
      </c>
      <c r="G4854" s="1011" t="s">
        <v>14</v>
      </c>
      <c r="H4854" s="1011" t="s">
        <v>88</v>
      </c>
      <c r="I4854" s="1011" t="s">
        <v>2318</v>
      </c>
      <c r="J4854" s="1011" t="s">
        <v>2319</v>
      </c>
      <c r="K4854" s="1011" t="s">
        <v>1329</v>
      </c>
      <c r="L4854" s="1011" t="s">
        <v>47</v>
      </c>
      <c r="M4854" s="1011" t="s">
        <v>198</v>
      </c>
      <c r="N4854" s="1011">
        <v>283</v>
      </c>
      <c r="O4854" s="1011">
        <v>0</v>
      </c>
      <c r="P4854" s="1011">
        <v>4221</v>
      </c>
      <c r="Q4854" s="1011">
        <v>8666.74</v>
      </c>
      <c r="R4854" s="1011">
        <v>858.27</v>
      </c>
      <c r="S4854" s="1011">
        <v>310.45196328999998</v>
      </c>
      <c r="T4854" s="1011">
        <v>0</v>
      </c>
      <c r="U4854" s="1011">
        <v>0</v>
      </c>
      <c r="V4854" s="1011">
        <v>858.27</v>
      </c>
      <c r="W4854" s="1011" t="s">
        <v>2320</v>
      </c>
      <c r="X4854" s="1011" t="s">
        <v>1331</v>
      </c>
      <c r="Y4854" s="1011" t="s">
        <v>2321</v>
      </c>
      <c r="AA4854" s="1011" t="s">
        <v>2322</v>
      </c>
      <c r="AB4854" s="1011" t="s">
        <v>140</v>
      </c>
    </row>
    <row r="4855" spans="1:28" x14ac:dyDescent="0.25">
      <c r="A4855" s="1011">
        <v>33757618</v>
      </c>
      <c r="B4855" s="1011" t="s">
        <v>1502</v>
      </c>
      <c r="C4855" s="1011" t="s">
        <v>1326</v>
      </c>
      <c r="D4855" s="1011" t="s">
        <v>1</v>
      </c>
      <c r="E4855" s="1011" t="s">
        <v>135</v>
      </c>
      <c r="F4855" s="1011" t="s">
        <v>14</v>
      </c>
      <c r="G4855" s="1011" t="s">
        <v>14</v>
      </c>
      <c r="H4855" s="1011" t="s">
        <v>100</v>
      </c>
      <c r="I4855" s="1011" t="s">
        <v>1503</v>
      </c>
      <c r="J4855" s="1011" t="s">
        <v>1504</v>
      </c>
      <c r="K4855" s="1011" t="s">
        <v>1329</v>
      </c>
      <c r="L4855" s="1011" t="s">
        <v>47</v>
      </c>
      <c r="M4855" s="1011" t="s">
        <v>198</v>
      </c>
      <c r="N4855" s="1011">
        <v>36.25</v>
      </c>
      <c r="O4855" s="1011">
        <v>36.25</v>
      </c>
      <c r="P4855" s="1011">
        <v>1015</v>
      </c>
      <c r="Q4855" s="1011">
        <v>2830.59</v>
      </c>
      <c r="R4855" s="1011">
        <v>462.64</v>
      </c>
      <c r="S4855" s="1011">
        <v>254.66656584</v>
      </c>
      <c r="T4855" s="1011">
        <v>0</v>
      </c>
      <c r="U4855" s="1011">
        <v>0</v>
      </c>
      <c r="V4855" s="1011">
        <v>462.64</v>
      </c>
      <c r="W4855" s="1011" t="s">
        <v>1505</v>
      </c>
      <c r="X4855" s="1011" t="s">
        <v>1331</v>
      </c>
      <c r="Y4855" s="1011" t="s">
        <v>1506</v>
      </c>
      <c r="AA4855" s="1011" t="s">
        <v>1507</v>
      </c>
      <c r="AB4855" s="1011" t="s">
        <v>140</v>
      </c>
    </row>
    <row r="4856" spans="1:28" x14ac:dyDescent="0.25">
      <c r="A4856" s="1011">
        <v>4179792</v>
      </c>
      <c r="B4856" s="1011" t="s">
        <v>1890</v>
      </c>
      <c r="C4856" s="1011" t="s">
        <v>1326</v>
      </c>
      <c r="D4856" s="1011" t="s">
        <v>1</v>
      </c>
      <c r="E4856" s="1011" t="s">
        <v>135</v>
      </c>
      <c r="F4856" s="1011" t="s">
        <v>69</v>
      </c>
      <c r="G4856" s="1011" t="s">
        <v>69</v>
      </c>
      <c r="H4856" s="1011" t="s">
        <v>96</v>
      </c>
      <c r="I4856" s="1011" t="s">
        <v>1891</v>
      </c>
      <c r="J4856" s="1011" t="s">
        <v>1892</v>
      </c>
      <c r="K4856" s="1011" t="s">
        <v>1329</v>
      </c>
      <c r="L4856" s="1011" t="s">
        <v>47</v>
      </c>
      <c r="M4856" s="1011" t="s">
        <v>198</v>
      </c>
      <c r="N4856" s="1011">
        <v>55.333399999999997</v>
      </c>
      <c r="O4856" s="1011">
        <v>32.333399999999997</v>
      </c>
      <c r="P4856" s="1011">
        <v>74.92</v>
      </c>
      <c r="Q4856" s="1011">
        <v>882.52</v>
      </c>
      <c r="R4856" s="1011">
        <v>206.70680422999999</v>
      </c>
      <c r="S4856" s="1011">
        <v>99.345825009999999</v>
      </c>
      <c r="T4856" s="1011">
        <v>-0.19319576999999999</v>
      </c>
      <c r="U4856" s="1011">
        <v>0</v>
      </c>
      <c r="V4856" s="1011">
        <v>206.9</v>
      </c>
      <c r="W4856" s="1011" t="s">
        <v>1893</v>
      </c>
      <c r="X4856" s="1011" t="s">
        <v>1331</v>
      </c>
      <c r="Y4856" s="1011" t="s">
        <v>1894</v>
      </c>
      <c r="AA4856" s="1011" t="s">
        <v>1895</v>
      </c>
      <c r="AB4856" s="1011" t="s">
        <v>140</v>
      </c>
    </row>
    <row r="4857" spans="1:28" x14ac:dyDescent="0.25">
      <c r="A4857" s="1011">
        <v>54239215</v>
      </c>
      <c r="B4857" s="1011" t="s">
        <v>2530</v>
      </c>
      <c r="C4857" s="1011" t="s">
        <v>1326</v>
      </c>
      <c r="D4857" s="1011" t="s">
        <v>1</v>
      </c>
      <c r="E4857" s="1011" t="s">
        <v>135</v>
      </c>
      <c r="F4857" s="1011" t="s">
        <v>38</v>
      </c>
      <c r="G4857" s="1011" t="s">
        <v>38</v>
      </c>
      <c r="H4857" s="1011" t="s">
        <v>91</v>
      </c>
      <c r="I4857" s="1011" t="s">
        <v>2531</v>
      </c>
      <c r="J4857" s="1011" t="s">
        <v>1669</v>
      </c>
      <c r="K4857" s="1011" t="s">
        <v>1329</v>
      </c>
      <c r="L4857" s="1011" t="s">
        <v>47</v>
      </c>
      <c r="M4857" s="1011" t="s">
        <v>198</v>
      </c>
      <c r="N4857" s="1011">
        <v>36</v>
      </c>
      <c r="O4857" s="1011">
        <v>22</v>
      </c>
      <c r="P4857" s="1011">
        <v>733.24</v>
      </c>
      <c r="Q4857" s="1011">
        <v>2922.95</v>
      </c>
      <c r="R4857" s="1011">
        <v>303.21988026999998</v>
      </c>
      <c r="S4857" s="1011">
        <v>66.483890740000007</v>
      </c>
      <c r="T4857" s="1011">
        <v>1.1098802699999999</v>
      </c>
      <c r="U4857" s="1011">
        <v>0</v>
      </c>
      <c r="V4857" s="1011">
        <v>302.11</v>
      </c>
      <c r="W4857" s="1011" t="s">
        <v>1670</v>
      </c>
      <c r="X4857" s="1011" t="s">
        <v>1331</v>
      </c>
      <c r="Y4857" s="1011" t="s">
        <v>2532</v>
      </c>
      <c r="Z4857" s="1011" t="s">
        <v>2533</v>
      </c>
      <c r="AA4857" s="1011" t="s">
        <v>1992</v>
      </c>
      <c r="AB4857" s="1011" t="s">
        <v>140</v>
      </c>
    </row>
    <row r="4858" spans="1:28" x14ac:dyDescent="0.25">
      <c r="A4858" s="1011">
        <v>74163817</v>
      </c>
      <c r="B4858" s="1011" t="s">
        <v>2282</v>
      </c>
      <c r="C4858" s="1011" t="s">
        <v>1326</v>
      </c>
      <c r="D4858" s="1011" t="s">
        <v>1</v>
      </c>
      <c r="E4858" s="1011" t="s">
        <v>135</v>
      </c>
      <c r="F4858" s="1011" t="s">
        <v>11</v>
      </c>
      <c r="G4858" s="1011" t="s">
        <v>11</v>
      </c>
      <c r="H4858" s="1011" t="s">
        <v>90</v>
      </c>
      <c r="I4858" s="1011" t="s">
        <v>2283</v>
      </c>
      <c r="J4858" s="1011" t="s">
        <v>1693</v>
      </c>
      <c r="K4858" s="1011" t="s">
        <v>1329</v>
      </c>
      <c r="L4858" s="1011" t="s">
        <v>47</v>
      </c>
      <c r="M4858" s="1011" t="s">
        <v>198</v>
      </c>
      <c r="N4858" s="1011">
        <v>144</v>
      </c>
      <c r="O4858" s="1011">
        <v>144</v>
      </c>
      <c r="P4858" s="1011">
        <v>5760</v>
      </c>
      <c r="Q4858" s="1011">
        <v>12537.82</v>
      </c>
      <c r="R4858" s="1011">
        <v>1108.3900000000001</v>
      </c>
      <c r="S4858" s="1011">
        <v>774.91018743999996</v>
      </c>
      <c r="T4858" s="1011">
        <v>0</v>
      </c>
      <c r="U4858" s="1011">
        <v>0</v>
      </c>
      <c r="V4858" s="1011">
        <v>1108.3900000000001</v>
      </c>
      <c r="W4858" s="1011" t="s">
        <v>1694</v>
      </c>
      <c r="X4858" s="1011" t="s">
        <v>1331</v>
      </c>
      <c r="Y4858" s="1011" t="s">
        <v>2284</v>
      </c>
      <c r="AA4858" s="1011" t="s">
        <v>2285</v>
      </c>
      <c r="AB4858" s="1011" t="s">
        <v>140</v>
      </c>
    </row>
    <row r="4859" spans="1:28" x14ac:dyDescent="0.25">
      <c r="A4859" s="1011">
        <v>14149348</v>
      </c>
      <c r="B4859" s="1011" t="s">
        <v>1467</v>
      </c>
      <c r="C4859" s="1011" t="s">
        <v>1326</v>
      </c>
      <c r="D4859" s="1011" t="s">
        <v>1</v>
      </c>
      <c r="E4859" s="1011" t="s">
        <v>135</v>
      </c>
      <c r="F4859" s="1011" t="s">
        <v>20</v>
      </c>
      <c r="G4859" s="1011" t="s">
        <v>20</v>
      </c>
      <c r="H4859" s="1011" t="s">
        <v>97</v>
      </c>
      <c r="I4859" s="1011" t="s">
        <v>2001</v>
      </c>
      <c r="J4859" s="1011" t="s">
        <v>1985</v>
      </c>
      <c r="K4859" s="1011" t="s">
        <v>1329</v>
      </c>
      <c r="L4859" s="1011" t="s">
        <v>47</v>
      </c>
      <c r="M4859" s="1011" t="s">
        <v>198</v>
      </c>
      <c r="N4859" s="1011">
        <v>83.5</v>
      </c>
      <c r="O4859" s="1011">
        <v>14</v>
      </c>
      <c r="P4859" s="1011">
        <v>2274.4299999999998</v>
      </c>
      <c r="Q4859" s="1011">
        <v>2312.8000000000002</v>
      </c>
      <c r="R4859" s="1011">
        <v>433.60732250000001</v>
      </c>
      <c r="S4859" s="1011">
        <v>142.80993004000001</v>
      </c>
      <c r="T4859" s="1011">
        <v>7.3225E-3</v>
      </c>
      <c r="U4859" s="1011">
        <v>0</v>
      </c>
      <c r="V4859" s="1011">
        <v>433.6</v>
      </c>
      <c r="W4859" s="1011" t="s">
        <v>10</v>
      </c>
      <c r="X4859" s="1011" t="s">
        <v>1331</v>
      </c>
      <c r="Y4859" s="1011" t="s">
        <v>2497</v>
      </c>
      <c r="AA4859" s="1011" t="s">
        <v>1599</v>
      </c>
      <c r="AB4859" s="1011" t="s">
        <v>140</v>
      </c>
    </row>
    <row r="4860" spans="1:28" x14ac:dyDescent="0.25">
      <c r="A4860" s="1011">
        <v>74237348</v>
      </c>
      <c r="B4860" s="1011" t="s">
        <v>1765</v>
      </c>
      <c r="C4860" s="1011" t="s">
        <v>1326</v>
      </c>
      <c r="D4860" s="1011" t="s">
        <v>1</v>
      </c>
      <c r="E4860" s="1011" t="s">
        <v>135</v>
      </c>
      <c r="F4860" s="1011" t="s">
        <v>69</v>
      </c>
      <c r="G4860" s="1011" t="s">
        <v>69</v>
      </c>
      <c r="H4860" s="1011" t="s">
        <v>1394</v>
      </c>
      <c r="I4860" s="1011" t="s">
        <v>1766</v>
      </c>
      <c r="J4860" s="1011" t="s">
        <v>1767</v>
      </c>
      <c r="K4860" s="1011" t="s">
        <v>1329</v>
      </c>
      <c r="L4860" s="1011" t="s">
        <v>47</v>
      </c>
      <c r="M4860" s="1011" t="s">
        <v>198</v>
      </c>
      <c r="N4860" s="1011">
        <v>0</v>
      </c>
      <c r="O4860" s="1011">
        <v>0</v>
      </c>
      <c r="P4860" s="1011">
        <v>0</v>
      </c>
      <c r="Q4860" s="1011">
        <v>0</v>
      </c>
      <c r="R4860" s="1011">
        <v>0</v>
      </c>
      <c r="S4860" s="1011">
        <v>0</v>
      </c>
      <c r="T4860" s="1011">
        <v>0</v>
      </c>
      <c r="U4860" s="1011">
        <v>0</v>
      </c>
      <c r="V4860" s="1011">
        <v>0</v>
      </c>
      <c r="W4860" s="1011" t="s">
        <v>1768</v>
      </c>
      <c r="X4860" s="1011" t="s">
        <v>1331</v>
      </c>
      <c r="Y4860" s="1011" t="s">
        <v>1769</v>
      </c>
      <c r="AA4860" s="1011" t="s">
        <v>1770</v>
      </c>
      <c r="AB4860" s="1011" t="s">
        <v>140</v>
      </c>
    </row>
    <row r="4861" spans="1:28" x14ac:dyDescent="0.25">
      <c r="A4861" s="1011">
        <v>64181985</v>
      </c>
      <c r="B4861" s="1011" t="s">
        <v>2065</v>
      </c>
      <c r="C4861" s="1011" t="s">
        <v>1326</v>
      </c>
      <c r="D4861" s="1011" t="s">
        <v>1</v>
      </c>
      <c r="E4861" s="1011" t="s">
        <v>135</v>
      </c>
      <c r="F4861" s="1011" t="s">
        <v>20</v>
      </c>
      <c r="G4861" s="1011" t="s">
        <v>20</v>
      </c>
      <c r="H4861" s="1011" t="s">
        <v>98</v>
      </c>
      <c r="I4861" s="1011" t="s">
        <v>2066</v>
      </c>
      <c r="J4861" s="1011" t="s">
        <v>2067</v>
      </c>
      <c r="K4861" s="1011" t="s">
        <v>1329</v>
      </c>
      <c r="L4861" s="1011" t="s">
        <v>47</v>
      </c>
      <c r="M4861" s="1011" t="s">
        <v>198</v>
      </c>
      <c r="N4861" s="1011">
        <v>29</v>
      </c>
      <c r="O4861" s="1011">
        <v>29</v>
      </c>
      <c r="P4861" s="1011">
        <v>973.03</v>
      </c>
      <c r="Q4861" s="1011">
        <v>965.58</v>
      </c>
      <c r="R4861" s="1011">
        <v>133.71</v>
      </c>
      <c r="S4861" s="1011">
        <v>182.38606877999999</v>
      </c>
      <c r="T4861" s="1011">
        <v>0</v>
      </c>
      <c r="U4861" s="1011">
        <v>0</v>
      </c>
      <c r="V4861" s="1011">
        <v>133.71</v>
      </c>
      <c r="W4861" s="1011" t="s">
        <v>2068</v>
      </c>
      <c r="X4861" s="1011" t="s">
        <v>1331</v>
      </c>
      <c r="Y4861" s="1011" t="s">
        <v>2069</v>
      </c>
      <c r="Z4861" s="1011" t="s">
        <v>2070</v>
      </c>
      <c r="AA4861" s="1011" t="s">
        <v>2071</v>
      </c>
      <c r="AB4861" s="1011" t="s">
        <v>140</v>
      </c>
    </row>
    <row r="4862" spans="1:28" x14ac:dyDescent="0.25">
      <c r="A4862" s="1011">
        <v>3956695</v>
      </c>
      <c r="B4862" s="1011" t="s">
        <v>2270</v>
      </c>
      <c r="C4862" s="1011" t="s">
        <v>1326</v>
      </c>
      <c r="D4862" s="1011" t="s">
        <v>1</v>
      </c>
      <c r="E4862" s="1011" t="s">
        <v>135</v>
      </c>
      <c r="F4862" s="1011" t="s">
        <v>34</v>
      </c>
      <c r="G4862" s="1011" t="s">
        <v>34</v>
      </c>
      <c r="H4862" s="1011" t="s">
        <v>101</v>
      </c>
      <c r="I4862" s="1011" t="s">
        <v>1692</v>
      </c>
      <c r="J4862" s="1011" t="s">
        <v>1693</v>
      </c>
      <c r="K4862" s="1011" t="s">
        <v>1329</v>
      </c>
      <c r="L4862" s="1011" t="s">
        <v>47</v>
      </c>
      <c r="M4862" s="1011" t="s">
        <v>198</v>
      </c>
      <c r="N4862" s="1011">
        <v>25.25</v>
      </c>
      <c r="O4862" s="1011">
        <v>25.25</v>
      </c>
      <c r="P4862" s="1011">
        <v>1010.32</v>
      </c>
      <c r="Q4862" s="1011">
        <v>1313.25</v>
      </c>
      <c r="R4862" s="1011">
        <v>292.66000000000003</v>
      </c>
      <c r="S4862" s="1011">
        <v>309.83547668</v>
      </c>
      <c r="T4862" s="1011">
        <v>0</v>
      </c>
      <c r="U4862" s="1011">
        <v>0</v>
      </c>
      <c r="V4862" s="1011">
        <v>292.66000000000003</v>
      </c>
      <c r="W4862" s="1011" t="s">
        <v>1694</v>
      </c>
      <c r="X4862" s="1011" t="s">
        <v>1331</v>
      </c>
      <c r="Y4862" s="1011" t="s">
        <v>2271</v>
      </c>
      <c r="AA4862" s="1011" t="s">
        <v>2272</v>
      </c>
      <c r="AB4862" s="1011" t="s">
        <v>140</v>
      </c>
    </row>
    <row r="4863" spans="1:28" x14ac:dyDescent="0.25">
      <c r="A4863" s="1011">
        <v>44114049</v>
      </c>
      <c r="B4863" s="1011" t="s">
        <v>2547</v>
      </c>
      <c r="C4863" s="1011" t="s">
        <v>1326</v>
      </c>
      <c r="D4863" s="1011" t="s">
        <v>1</v>
      </c>
      <c r="E4863" s="1011" t="s">
        <v>135</v>
      </c>
      <c r="F4863" s="1011" t="s">
        <v>15</v>
      </c>
      <c r="G4863" s="1011" t="s">
        <v>15</v>
      </c>
      <c r="H4863" s="1011" t="s">
        <v>1394</v>
      </c>
      <c r="I4863" s="1011" t="s">
        <v>2548</v>
      </c>
      <c r="J4863" s="1011" t="s">
        <v>1499</v>
      </c>
      <c r="K4863" s="1011" t="s">
        <v>1329</v>
      </c>
      <c r="L4863" s="1011" t="s">
        <v>47</v>
      </c>
      <c r="M4863" s="1011" t="s">
        <v>198</v>
      </c>
      <c r="N4863" s="1011">
        <v>0</v>
      </c>
      <c r="O4863" s="1011">
        <v>0</v>
      </c>
      <c r="P4863" s="1011">
        <v>0</v>
      </c>
      <c r="Q4863" s="1011">
        <v>0</v>
      </c>
      <c r="R4863" s="1011">
        <v>0</v>
      </c>
      <c r="S4863" s="1011">
        <v>0</v>
      </c>
      <c r="T4863" s="1011">
        <v>0</v>
      </c>
      <c r="U4863" s="1011">
        <v>0</v>
      </c>
      <c r="V4863" s="1011">
        <v>0</v>
      </c>
      <c r="W4863" s="1011" t="s">
        <v>1361</v>
      </c>
      <c r="X4863" s="1011" t="s">
        <v>1331</v>
      </c>
      <c r="Y4863" s="1011" t="s">
        <v>2549</v>
      </c>
      <c r="AA4863" s="1011" t="s">
        <v>2550</v>
      </c>
      <c r="AB4863" s="1011" t="s">
        <v>140</v>
      </c>
    </row>
    <row r="4864" spans="1:28" x14ac:dyDescent="0.25">
      <c r="A4864" s="1011">
        <v>4274296</v>
      </c>
      <c r="B4864" s="1011" t="s">
        <v>1557</v>
      </c>
      <c r="C4864" s="1011" t="s">
        <v>1326</v>
      </c>
      <c r="D4864" s="1011" t="s">
        <v>1</v>
      </c>
      <c r="E4864" s="1011" t="s">
        <v>135</v>
      </c>
      <c r="F4864" s="1011" t="s">
        <v>20</v>
      </c>
      <c r="G4864" s="1011" t="s">
        <v>20</v>
      </c>
      <c r="H4864" s="1011" t="s">
        <v>91</v>
      </c>
      <c r="I4864" s="1011" t="s">
        <v>1558</v>
      </c>
      <c r="J4864" s="1011" t="s">
        <v>1559</v>
      </c>
      <c r="K4864" s="1011" t="s">
        <v>1329</v>
      </c>
      <c r="L4864" s="1011" t="s">
        <v>47</v>
      </c>
      <c r="M4864" s="1011" t="s">
        <v>198</v>
      </c>
      <c r="N4864" s="1011">
        <v>20</v>
      </c>
      <c r="O4864" s="1011">
        <v>19</v>
      </c>
      <c r="P4864" s="1011">
        <v>830.65</v>
      </c>
      <c r="Q4864" s="1011">
        <v>1314.97</v>
      </c>
      <c r="R4864" s="1011">
        <v>177.44</v>
      </c>
      <c r="S4864" s="1011">
        <v>124.5737755</v>
      </c>
      <c r="T4864" s="1011">
        <v>0</v>
      </c>
      <c r="U4864" s="1011">
        <v>0</v>
      </c>
      <c r="V4864" s="1011">
        <v>177.44</v>
      </c>
      <c r="W4864" s="1011" t="s">
        <v>1560</v>
      </c>
      <c r="X4864" s="1011" t="s">
        <v>1331</v>
      </c>
      <c r="Y4864" s="1011" t="s">
        <v>1561</v>
      </c>
      <c r="AA4864" s="1011" t="s">
        <v>1562</v>
      </c>
      <c r="AB4864" s="1011" t="s">
        <v>140</v>
      </c>
    </row>
    <row r="4865" spans="1:28" x14ac:dyDescent="0.25">
      <c r="A4865" s="1011">
        <v>3956695</v>
      </c>
      <c r="B4865" s="1011" t="s">
        <v>2270</v>
      </c>
      <c r="C4865" s="1011" t="s">
        <v>1326</v>
      </c>
      <c r="D4865" s="1011" t="s">
        <v>1</v>
      </c>
      <c r="E4865" s="1011" t="s">
        <v>135</v>
      </c>
      <c r="F4865" s="1011" t="s">
        <v>34</v>
      </c>
      <c r="G4865" s="1011" t="s">
        <v>34</v>
      </c>
      <c r="H4865" s="1011" t="s">
        <v>89</v>
      </c>
      <c r="I4865" s="1011" t="s">
        <v>1692</v>
      </c>
      <c r="J4865" s="1011" t="s">
        <v>1693</v>
      </c>
      <c r="K4865" s="1011" t="s">
        <v>1329</v>
      </c>
      <c r="L4865" s="1011" t="s">
        <v>47</v>
      </c>
      <c r="M4865" s="1011" t="s">
        <v>198</v>
      </c>
      <c r="N4865" s="1011">
        <v>6</v>
      </c>
      <c r="O4865" s="1011">
        <v>4</v>
      </c>
      <c r="P4865" s="1011">
        <v>135</v>
      </c>
      <c r="Q4865" s="1011">
        <v>417.38</v>
      </c>
      <c r="R4865" s="1011">
        <v>55.249284600000003</v>
      </c>
      <c r="S4865" s="1011">
        <v>40.354988329999998</v>
      </c>
      <c r="T4865" s="1011">
        <v>-8.0715400000000007E-2</v>
      </c>
      <c r="U4865" s="1011">
        <v>0</v>
      </c>
      <c r="V4865" s="1011">
        <v>55.33</v>
      </c>
      <c r="W4865" s="1011" t="s">
        <v>1694</v>
      </c>
      <c r="X4865" s="1011" t="s">
        <v>1331</v>
      </c>
      <c r="Y4865" s="1011" t="s">
        <v>2271</v>
      </c>
      <c r="AA4865" s="1011" t="s">
        <v>2272</v>
      </c>
      <c r="AB4865" s="1011" t="s">
        <v>140</v>
      </c>
    </row>
    <row r="4866" spans="1:28" x14ac:dyDescent="0.25">
      <c r="A4866" s="1011">
        <v>73757874</v>
      </c>
      <c r="B4866" s="1011" t="s">
        <v>2244</v>
      </c>
      <c r="C4866" s="1011" t="s">
        <v>1326</v>
      </c>
      <c r="D4866" s="1011" t="s">
        <v>1</v>
      </c>
      <c r="E4866" s="1011" t="s">
        <v>135</v>
      </c>
      <c r="F4866" s="1011" t="s">
        <v>6</v>
      </c>
      <c r="G4866" s="1011" t="s">
        <v>6</v>
      </c>
      <c r="H4866" s="1011" t="s">
        <v>102</v>
      </c>
      <c r="I4866" s="1011" t="s">
        <v>1515</v>
      </c>
      <c r="J4866" s="1011" t="s">
        <v>1516</v>
      </c>
      <c r="K4866" s="1011" t="s">
        <v>1329</v>
      </c>
      <c r="L4866" s="1011" t="s">
        <v>47</v>
      </c>
      <c r="M4866" s="1011" t="s">
        <v>198</v>
      </c>
      <c r="N4866" s="1011">
        <v>6</v>
      </c>
      <c r="O4866" s="1011">
        <v>4</v>
      </c>
      <c r="P4866" s="1011">
        <v>170.33</v>
      </c>
      <c r="Q4866" s="1011">
        <v>304.04000000000002</v>
      </c>
      <c r="R4866" s="1011">
        <v>40.638616820000003</v>
      </c>
      <c r="S4866" s="1011">
        <v>20.056304820000001</v>
      </c>
      <c r="T4866" s="1011">
        <v>0.20861682000000001</v>
      </c>
      <c r="U4866" s="1011">
        <v>0</v>
      </c>
      <c r="V4866" s="1011">
        <v>40.43</v>
      </c>
      <c r="W4866" s="1011" t="s">
        <v>2245</v>
      </c>
      <c r="X4866" s="1011" t="s">
        <v>1331</v>
      </c>
      <c r="Y4866" s="1011" t="s">
        <v>2246</v>
      </c>
      <c r="AA4866" s="1011" t="s">
        <v>2247</v>
      </c>
      <c r="AB4866" s="1011" t="s">
        <v>140</v>
      </c>
    </row>
    <row r="4867" spans="1:28" x14ac:dyDescent="0.25">
      <c r="A4867" s="1011">
        <v>14044937</v>
      </c>
      <c r="B4867" s="1011" t="s">
        <v>1582</v>
      </c>
      <c r="C4867" s="1011" t="s">
        <v>1326</v>
      </c>
      <c r="D4867" s="1011" t="s">
        <v>1</v>
      </c>
      <c r="E4867" s="1011" t="s">
        <v>135</v>
      </c>
      <c r="F4867" s="1011" t="s">
        <v>11</v>
      </c>
      <c r="G4867" s="1011" t="s">
        <v>11</v>
      </c>
      <c r="H4867" s="1011" t="s">
        <v>529</v>
      </c>
      <c r="I4867" s="1011" t="s">
        <v>1583</v>
      </c>
      <c r="J4867" s="1011" t="s">
        <v>1354</v>
      </c>
      <c r="K4867" s="1011" t="s">
        <v>1329</v>
      </c>
      <c r="L4867" s="1011" t="s">
        <v>47</v>
      </c>
      <c r="M4867" s="1011" t="s">
        <v>198</v>
      </c>
      <c r="N4867" s="1011">
        <v>13</v>
      </c>
      <c r="O4867" s="1011">
        <v>0</v>
      </c>
      <c r="P4867" s="1011">
        <v>286</v>
      </c>
      <c r="Q4867" s="1011">
        <v>1307.8800000000001</v>
      </c>
      <c r="R4867" s="1011">
        <v>155.19</v>
      </c>
      <c r="S4867" s="1011">
        <v>37.466000000000001</v>
      </c>
      <c r="T4867" s="1011">
        <v>0</v>
      </c>
      <c r="U4867" s="1011">
        <v>0</v>
      </c>
      <c r="V4867" s="1011">
        <v>155.19</v>
      </c>
      <c r="W4867" s="1011" t="s">
        <v>1355</v>
      </c>
      <c r="X4867" s="1011" t="s">
        <v>1331</v>
      </c>
      <c r="Y4867" s="1011" t="s">
        <v>1584</v>
      </c>
      <c r="AA4867" s="1011" t="s">
        <v>1585</v>
      </c>
      <c r="AB4867" s="1011" t="s">
        <v>140</v>
      </c>
    </row>
    <row r="4868" spans="1:28" x14ac:dyDescent="0.25">
      <c r="A4868" s="1011">
        <v>53757761</v>
      </c>
      <c r="B4868" s="1011" t="s">
        <v>1758</v>
      </c>
      <c r="C4868" s="1011" t="s">
        <v>1326</v>
      </c>
      <c r="D4868" s="1011" t="s">
        <v>113</v>
      </c>
      <c r="E4868" s="1011" t="s">
        <v>135</v>
      </c>
      <c r="F4868" s="1011" t="s">
        <v>267</v>
      </c>
      <c r="G4868" s="1011" t="s">
        <v>1687</v>
      </c>
      <c r="H4868" s="1011" t="s">
        <v>88</v>
      </c>
      <c r="I4868" s="1011" t="s">
        <v>1462</v>
      </c>
      <c r="J4868" s="1011" t="s">
        <v>1463</v>
      </c>
      <c r="K4868" s="1011" t="s">
        <v>1329</v>
      </c>
      <c r="L4868" s="1011" t="s">
        <v>47</v>
      </c>
      <c r="M4868" s="1011" t="s">
        <v>198</v>
      </c>
      <c r="N4868" s="1011">
        <v>58</v>
      </c>
      <c r="O4868" s="1011">
        <v>40</v>
      </c>
      <c r="P4868" s="1011">
        <v>734</v>
      </c>
      <c r="Q4868" s="1011">
        <v>4812.9799999999996</v>
      </c>
      <c r="R4868" s="1011">
        <v>487.92</v>
      </c>
      <c r="S4868" s="1011">
        <v>220.22627068</v>
      </c>
      <c r="T4868" s="1011">
        <v>0</v>
      </c>
      <c r="U4868" s="1011">
        <v>0</v>
      </c>
      <c r="V4868" s="1011">
        <v>487.92</v>
      </c>
      <c r="W4868" s="1011" t="s">
        <v>1464</v>
      </c>
      <c r="X4868" s="1011" t="s">
        <v>1331</v>
      </c>
      <c r="Y4868" s="1011" t="s">
        <v>1759</v>
      </c>
      <c r="AA4868" s="1011" t="s">
        <v>1760</v>
      </c>
      <c r="AB4868" s="1011" t="s">
        <v>140</v>
      </c>
    </row>
    <row r="4869" spans="1:28" x14ac:dyDescent="0.25">
      <c r="A4869" s="1011">
        <v>33952011</v>
      </c>
      <c r="B4869" s="1011" t="s">
        <v>1725</v>
      </c>
      <c r="C4869" s="1011" t="s">
        <v>1326</v>
      </c>
      <c r="D4869" s="1011" t="s">
        <v>113</v>
      </c>
      <c r="E4869" s="1011" t="s">
        <v>135</v>
      </c>
      <c r="F4869" s="1011" t="s">
        <v>267</v>
      </c>
      <c r="G4869" s="1011" t="s">
        <v>1687</v>
      </c>
      <c r="H4869" s="1011" t="s">
        <v>97</v>
      </c>
      <c r="I4869" s="1011" t="s">
        <v>1726</v>
      </c>
      <c r="J4869" s="1011" t="s">
        <v>1727</v>
      </c>
      <c r="K4869" s="1011" t="s">
        <v>1329</v>
      </c>
      <c r="L4869" s="1011" t="s">
        <v>47</v>
      </c>
      <c r="M4869" s="1011" t="s">
        <v>198</v>
      </c>
      <c r="N4869" s="1011">
        <v>606.41669999999999</v>
      </c>
      <c r="O4869" s="1011">
        <v>99.916700000000006</v>
      </c>
      <c r="P4869" s="1011">
        <v>11153.21</v>
      </c>
      <c r="Q4869" s="1011">
        <v>22490.65</v>
      </c>
      <c r="R4869" s="1011">
        <v>6601.8752590399999</v>
      </c>
      <c r="S4869" s="1011">
        <v>1812.65381849</v>
      </c>
      <c r="T4869" s="1011">
        <v>-0.62474096000000001</v>
      </c>
      <c r="U4869" s="1011">
        <v>0</v>
      </c>
      <c r="V4869" s="1011">
        <v>6602.5</v>
      </c>
      <c r="W4869" s="1011" t="s">
        <v>1728</v>
      </c>
      <c r="X4869" s="1011" t="s">
        <v>1331</v>
      </c>
      <c r="Y4869" s="1011" t="s">
        <v>1729</v>
      </c>
      <c r="AA4869" s="1011" t="s">
        <v>1730</v>
      </c>
      <c r="AB4869" s="1011" t="s">
        <v>140</v>
      </c>
    </row>
    <row r="4870" spans="1:28" x14ac:dyDescent="0.25">
      <c r="A4870" s="1011">
        <v>83766972</v>
      </c>
      <c r="B4870" s="1011" t="s">
        <v>2230</v>
      </c>
      <c r="C4870" s="1011" t="s">
        <v>1326</v>
      </c>
      <c r="D4870" s="1011" t="s">
        <v>1</v>
      </c>
      <c r="E4870" s="1011" t="s">
        <v>135</v>
      </c>
      <c r="F4870" s="1011" t="s">
        <v>0</v>
      </c>
      <c r="G4870" s="1011" t="s">
        <v>0</v>
      </c>
      <c r="H4870" s="1011" t="s">
        <v>96</v>
      </c>
      <c r="I4870" s="1011" t="s">
        <v>1327</v>
      </c>
      <c r="J4870" s="1011" t="s">
        <v>1328</v>
      </c>
      <c r="K4870" s="1011" t="s">
        <v>1329</v>
      </c>
      <c r="L4870" s="1011" t="s">
        <v>47</v>
      </c>
      <c r="M4870" s="1011" t="s">
        <v>198</v>
      </c>
      <c r="N4870" s="1011">
        <v>139.83340000000001</v>
      </c>
      <c r="O4870" s="1011">
        <v>31.833400000000001</v>
      </c>
      <c r="P4870" s="1011">
        <v>602.04</v>
      </c>
      <c r="Q4870" s="1011">
        <v>2561.5</v>
      </c>
      <c r="R4870" s="1011">
        <v>316.58</v>
      </c>
      <c r="S4870" s="1011">
        <v>728.43105921999995</v>
      </c>
      <c r="T4870" s="1011">
        <v>0</v>
      </c>
      <c r="U4870" s="1011">
        <v>0</v>
      </c>
      <c r="V4870" s="1011">
        <v>316.58</v>
      </c>
      <c r="W4870" s="1011" t="s">
        <v>1330</v>
      </c>
      <c r="X4870" s="1011" t="s">
        <v>1331</v>
      </c>
      <c r="Y4870" s="1011" t="s">
        <v>2231</v>
      </c>
      <c r="AA4870" s="1011" t="s">
        <v>2232</v>
      </c>
      <c r="AB4870" s="1011" t="s">
        <v>140</v>
      </c>
    </row>
    <row r="4871" spans="1:28" x14ac:dyDescent="0.25">
      <c r="A4871" s="1011">
        <v>74112996</v>
      </c>
      <c r="B4871" s="1011" t="s">
        <v>1714</v>
      </c>
      <c r="C4871" s="1011" t="s">
        <v>1326</v>
      </c>
      <c r="D4871" s="1011" t="s">
        <v>1</v>
      </c>
      <c r="E4871" s="1011" t="s">
        <v>135</v>
      </c>
      <c r="F4871" s="1011" t="s">
        <v>6</v>
      </c>
      <c r="G4871" s="1011" t="s">
        <v>6</v>
      </c>
      <c r="H4871" s="1011" t="s">
        <v>92</v>
      </c>
      <c r="I4871" s="1011" t="s">
        <v>1715</v>
      </c>
      <c r="J4871" s="1011" t="s">
        <v>1405</v>
      </c>
      <c r="K4871" s="1011" t="s">
        <v>1329</v>
      </c>
      <c r="L4871" s="1011" t="s">
        <v>47</v>
      </c>
      <c r="M4871" s="1011" t="s">
        <v>198</v>
      </c>
      <c r="N4871" s="1011">
        <v>17</v>
      </c>
      <c r="O4871" s="1011">
        <v>17</v>
      </c>
      <c r="P4871" s="1011">
        <v>433</v>
      </c>
      <c r="Q4871" s="1011">
        <v>496.94</v>
      </c>
      <c r="R4871" s="1011">
        <v>130.02000000000001</v>
      </c>
      <c r="S4871" s="1011">
        <v>80.568051249999996</v>
      </c>
      <c r="T4871" s="1011">
        <v>0</v>
      </c>
      <c r="U4871" s="1011">
        <v>0</v>
      </c>
      <c r="V4871" s="1011">
        <v>130.02000000000001</v>
      </c>
      <c r="W4871" s="1011" t="s">
        <v>1406</v>
      </c>
      <c r="X4871" s="1011" t="s">
        <v>1331</v>
      </c>
      <c r="Y4871" s="1011" t="s">
        <v>1716</v>
      </c>
      <c r="AA4871" s="1011" t="s">
        <v>1717</v>
      </c>
      <c r="AB4871" s="1011" t="s">
        <v>140</v>
      </c>
    </row>
    <row r="4872" spans="1:28" x14ac:dyDescent="0.25">
      <c r="A4872" s="1011">
        <v>44220424</v>
      </c>
      <c r="B4872" s="1011" t="s">
        <v>1443</v>
      </c>
      <c r="C4872" s="1011" t="s">
        <v>1326</v>
      </c>
      <c r="D4872" s="1011" t="s">
        <v>1</v>
      </c>
      <c r="E4872" s="1011" t="s">
        <v>135</v>
      </c>
      <c r="F4872" s="1011" t="s">
        <v>20</v>
      </c>
      <c r="G4872" s="1011" t="s">
        <v>20</v>
      </c>
      <c r="H4872" s="1011" t="s">
        <v>529</v>
      </c>
      <c r="I4872" s="1011" t="s">
        <v>1444</v>
      </c>
      <c r="J4872" s="1011" t="s">
        <v>1445</v>
      </c>
      <c r="K4872" s="1011" t="s">
        <v>1329</v>
      </c>
      <c r="L4872" s="1011" t="s">
        <v>47</v>
      </c>
      <c r="M4872" s="1011" t="s">
        <v>198</v>
      </c>
      <c r="N4872" s="1011">
        <v>6</v>
      </c>
      <c r="O4872" s="1011">
        <v>6</v>
      </c>
      <c r="P4872" s="1011">
        <v>100.7</v>
      </c>
      <c r="Q4872" s="1011">
        <v>1039.1099999999999</v>
      </c>
      <c r="R4872" s="1011">
        <v>114.34</v>
      </c>
      <c r="S4872" s="1011">
        <v>15.904999999999999</v>
      </c>
      <c r="T4872" s="1011">
        <v>0</v>
      </c>
      <c r="U4872" s="1011">
        <v>0</v>
      </c>
      <c r="V4872" s="1011">
        <v>114.34</v>
      </c>
      <c r="W4872" s="1011" t="s">
        <v>1446</v>
      </c>
      <c r="X4872" s="1011" t="s">
        <v>1331</v>
      </c>
      <c r="Y4872" s="1011" t="s">
        <v>1447</v>
      </c>
      <c r="AA4872" s="1011" t="s">
        <v>1448</v>
      </c>
      <c r="AB4872" s="1011" t="s">
        <v>140</v>
      </c>
    </row>
    <row r="4873" spans="1:28" x14ac:dyDescent="0.25">
      <c r="A4873" s="1011">
        <v>94172707</v>
      </c>
      <c r="B4873" s="1011" t="s">
        <v>2314</v>
      </c>
      <c r="C4873" s="1011" t="s">
        <v>1326</v>
      </c>
      <c r="D4873" s="1011" t="s">
        <v>1</v>
      </c>
      <c r="E4873" s="1011" t="s">
        <v>135</v>
      </c>
      <c r="F4873" s="1011" t="s">
        <v>34</v>
      </c>
      <c r="G4873" s="1011" t="s">
        <v>34</v>
      </c>
      <c r="H4873" s="1011" t="s">
        <v>529</v>
      </c>
      <c r="I4873" s="1011" t="s">
        <v>1388</v>
      </c>
      <c r="J4873" s="1011" t="s">
        <v>1389</v>
      </c>
      <c r="K4873" s="1011" t="s">
        <v>1329</v>
      </c>
      <c r="L4873" s="1011" t="s">
        <v>47</v>
      </c>
      <c r="M4873" s="1011" t="s">
        <v>198</v>
      </c>
      <c r="N4873" s="1011">
        <v>4</v>
      </c>
      <c r="O4873" s="1011">
        <v>0</v>
      </c>
      <c r="P4873" s="1011">
        <v>110.2</v>
      </c>
      <c r="Q4873" s="1011">
        <v>973.12</v>
      </c>
      <c r="R4873" s="1011">
        <v>95.450000779999996</v>
      </c>
      <c r="S4873" s="1011">
        <v>13.9926405</v>
      </c>
      <c r="T4873" s="1011">
        <v>7.8000000000000005E-7</v>
      </c>
      <c r="U4873" s="1011">
        <v>0</v>
      </c>
      <c r="V4873" s="1011">
        <v>95.45</v>
      </c>
      <c r="W4873" s="1011" t="s">
        <v>1390</v>
      </c>
      <c r="X4873" s="1011" t="s">
        <v>1331</v>
      </c>
      <c r="Y4873" s="1011" t="s">
        <v>2315</v>
      </c>
      <c r="AA4873" s="1011" t="s">
        <v>2316</v>
      </c>
      <c r="AB4873" s="1011" t="s">
        <v>140</v>
      </c>
    </row>
    <row r="4874" spans="1:28" x14ac:dyDescent="0.25">
      <c r="A4874" s="1011">
        <v>94182433</v>
      </c>
      <c r="B4874" s="1011" t="s">
        <v>1753</v>
      </c>
      <c r="C4874" s="1011" t="s">
        <v>1326</v>
      </c>
      <c r="D4874" s="1011" t="s">
        <v>1</v>
      </c>
      <c r="E4874" s="1011" t="s">
        <v>135</v>
      </c>
      <c r="F4874" s="1011" t="s">
        <v>0</v>
      </c>
      <c r="G4874" s="1011" t="s">
        <v>0</v>
      </c>
      <c r="H4874" s="1011" t="s">
        <v>94</v>
      </c>
      <c r="I4874" s="1011" t="s">
        <v>1754</v>
      </c>
      <c r="J4874" s="1011" t="s">
        <v>1755</v>
      </c>
      <c r="K4874" s="1011" t="s">
        <v>1329</v>
      </c>
      <c r="L4874" s="1011" t="s">
        <v>47</v>
      </c>
      <c r="M4874" s="1011" t="s">
        <v>198</v>
      </c>
      <c r="N4874" s="1011">
        <v>14</v>
      </c>
      <c r="O4874" s="1011">
        <v>3</v>
      </c>
      <c r="P4874" s="1011">
        <v>700</v>
      </c>
      <c r="Q4874" s="1011">
        <v>246.01</v>
      </c>
      <c r="R4874" s="1011">
        <v>-50.64</v>
      </c>
      <c r="S4874" s="1011">
        <v>42.55</v>
      </c>
      <c r="T4874" s="1011">
        <v>0</v>
      </c>
      <c r="U4874" s="1011">
        <v>0</v>
      </c>
      <c r="V4874" s="1011">
        <v>-50.64</v>
      </c>
      <c r="W4874" s="1011" t="s">
        <v>1361</v>
      </c>
      <c r="X4874" s="1011" t="s">
        <v>1331</v>
      </c>
      <c r="Y4874" s="1011" t="s">
        <v>1756</v>
      </c>
      <c r="AA4874" s="1011" t="s">
        <v>1757</v>
      </c>
      <c r="AB4874" s="1011" t="s">
        <v>140</v>
      </c>
    </row>
    <row r="4875" spans="1:28" x14ac:dyDescent="0.25">
      <c r="A4875" s="1011">
        <v>74055294</v>
      </c>
      <c r="B4875" s="1011" t="s">
        <v>1640</v>
      </c>
      <c r="C4875" s="1011" t="s">
        <v>1326</v>
      </c>
      <c r="D4875" s="1011" t="s">
        <v>1</v>
      </c>
      <c r="E4875" s="1011" t="s">
        <v>135</v>
      </c>
      <c r="F4875" s="1011" t="s">
        <v>36</v>
      </c>
      <c r="G4875" s="1011" t="s">
        <v>36</v>
      </c>
      <c r="H4875" s="1011" t="s">
        <v>102</v>
      </c>
      <c r="I4875" s="1011" t="s">
        <v>1641</v>
      </c>
      <c r="J4875" s="1011" t="s">
        <v>1642</v>
      </c>
      <c r="K4875" s="1011" t="s">
        <v>1329</v>
      </c>
      <c r="L4875" s="1011" t="s">
        <v>47</v>
      </c>
      <c r="M4875" s="1011" t="s">
        <v>198</v>
      </c>
      <c r="N4875" s="1011">
        <v>2</v>
      </c>
      <c r="O4875" s="1011">
        <v>2</v>
      </c>
      <c r="P4875" s="1011">
        <v>30</v>
      </c>
      <c r="Q4875" s="1011">
        <v>83.36</v>
      </c>
      <c r="R4875" s="1011">
        <v>26.45</v>
      </c>
      <c r="S4875" s="1011">
        <v>30.094478670000001</v>
      </c>
      <c r="T4875" s="1011">
        <v>0</v>
      </c>
      <c r="U4875" s="1011">
        <v>0</v>
      </c>
      <c r="V4875" s="1011">
        <v>26.45</v>
      </c>
      <c r="W4875" s="1011" t="s">
        <v>1643</v>
      </c>
      <c r="X4875" s="1011" t="s">
        <v>1331</v>
      </c>
      <c r="Y4875" s="1011" t="s">
        <v>1644</v>
      </c>
      <c r="AA4875" s="1011" t="s">
        <v>1645</v>
      </c>
      <c r="AB4875" s="1011" t="s">
        <v>140</v>
      </c>
    </row>
    <row r="4876" spans="1:28" x14ac:dyDescent="0.25">
      <c r="A4876" s="1011">
        <v>34116459</v>
      </c>
      <c r="B4876" s="1011" t="s">
        <v>2551</v>
      </c>
      <c r="C4876" s="1011" t="s">
        <v>1326</v>
      </c>
      <c r="D4876" s="1011" t="s">
        <v>1</v>
      </c>
      <c r="E4876" s="1011" t="s">
        <v>135</v>
      </c>
      <c r="F4876" s="1011" t="s">
        <v>36</v>
      </c>
      <c r="G4876" s="1011" t="s">
        <v>36</v>
      </c>
      <c r="H4876" s="1011" t="s">
        <v>91</v>
      </c>
      <c r="I4876" s="1011" t="s">
        <v>1656</v>
      </c>
      <c r="J4876" s="1011" t="s">
        <v>1657</v>
      </c>
      <c r="K4876" s="1011" t="s">
        <v>1329</v>
      </c>
      <c r="L4876" s="1011" t="s">
        <v>47</v>
      </c>
      <c r="M4876" s="1011" t="s">
        <v>198</v>
      </c>
      <c r="N4876" s="1011">
        <v>5</v>
      </c>
      <c r="O4876" s="1011">
        <v>5</v>
      </c>
      <c r="P4876" s="1011">
        <v>50</v>
      </c>
      <c r="Q4876" s="1011">
        <v>322.17</v>
      </c>
      <c r="R4876" s="1011">
        <v>32.51</v>
      </c>
      <c r="S4876" s="1011">
        <v>41.7</v>
      </c>
      <c r="T4876" s="1011">
        <v>0</v>
      </c>
      <c r="U4876" s="1011">
        <v>0</v>
      </c>
      <c r="V4876" s="1011">
        <v>32.51</v>
      </c>
      <c r="W4876" s="1011" t="s">
        <v>1658</v>
      </c>
      <c r="X4876" s="1011" t="s">
        <v>1331</v>
      </c>
      <c r="Y4876" s="1011" t="s">
        <v>2552</v>
      </c>
      <c r="AA4876" s="1011" t="s">
        <v>1791</v>
      </c>
      <c r="AB4876" s="1011" t="s">
        <v>140</v>
      </c>
    </row>
    <row r="4877" spans="1:28" x14ac:dyDescent="0.25">
      <c r="A4877" s="1011">
        <v>63998637</v>
      </c>
      <c r="B4877" s="1011" t="s">
        <v>2297</v>
      </c>
      <c r="C4877" s="1011" t="s">
        <v>1326</v>
      </c>
      <c r="D4877" s="1011" t="s">
        <v>1</v>
      </c>
      <c r="E4877" s="1011" t="s">
        <v>135</v>
      </c>
      <c r="F4877" s="1011" t="s">
        <v>20</v>
      </c>
      <c r="G4877" s="1011" t="s">
        <v>20</v>
      </c>
      <c r="H4877" s="1011" t="s">
        <v>89</v>
      </c>
      <c r="I4877" s="1011" t="s">
        <v>2212</v>
      </c>
      <c r="J4877" s="1011" t="s">
        <v>1669</v>
      </c>
      <c r="K4877" s="1011" t="s">
        <v>1329</v>
      </c>
      <c r="L4877" s="1011" t="s">
        <v>47</v>
      </c>
      <c r="M4877" s="1011" t="s">
        <v>198</v>
      </c>
      <c r="N4877" s="1011">
        <v>10</v>
      </c>
      <c r="O4877" s="1011">
        <v>1</v>
      </c>
      <c r="P4877" s="1011">
        <v>100</v>
      </c>
      <c r="Q4877" s="1011">
        <v>375.94</v>
      </c>
      <c r="R4877" s="1011">
        <v>40.520000000000003</v>
      </c>
      <c r="S4877" s="1011">
        <v>17.08749791</v>
      </c>
      <c r="T4877" s="1011">
        <v>0</v>
      </c>
      <c r="U4877" s="1011">
        <v>0</v>
      </c>
      <c r="V4877" s="1011">
        <v>40.520000000000003</v>
      </c>
      <c r="W4877" s="1011" t="s">
        <v>1670</v>
      </c>
      <c r="X4877" s="1011" t="s">
        <v>1331</v>
      </c>
      <c r="Y4877" s="1011" t="s">
        <v>2298</v>
      </c>
      <c r="AA4877" s="1011" t="s">
        <v>2299</v>
      </c>
      <c r="AB4877" s="1011" t="s">
        <v>140</v>
      </c>
    </row>
    <row r="4878" spans="1:28" x14ac:dyDescent="0.25">
      <c r="A4878" s="1011">
        <v>33754342</v>
      </c>
      <c r="B4878" s="1011" t="s">
        <v>1850</v>
      </c>
      <c r="C4878" s="1011" t="s">
        <v>1326</v>
      </c>
      <c r="D4878" s="1011" t="s">
        <v>1</v>
      </c>
      <c r="E4878" s="1011" t="s">
        <v>135</v>
      </c>
      <c r="F4878" s="1011" t="s">
        <v>74</v>
      </c>
      <c r="G4878" s="1011" t="s">
        <v>74</v>
      </c>
      <c r="H4878" s="1011" t="s">
        <v>96</v>
      </c>
      <c r="I4878" s="1011" t="s">
        <v>1688</v>
      </c>
      <c r="J4878" s="1011" t="s">
        <v>1416</v>
      </c>
      <c r="K4878" s="1011" t="s">
        <v>1329</v>
      </c>
      <c r="L4878" s="1011" t="s">
        <v>47</v>
      </c>
      <c r="M4878" s="1011" t="s">
        <v>198</v>
      </c>
      <c r="N4878" s="1011">
        <v>9</v>
      </c>
      <c r="O4878" s="1011">
        <v>4</v>
      </c>
      <c r="P4878" s="1011">
        <v>66.099999999999994</v>
      </c>
      <c r="Q4878" s="1011">
        <v>492.63</v>
      </c>
      <c r="R4878" s="1011">
        <v>94.79</v>
      </c>
      <c r="S4878" s="1011">
        <v>27.302541340000001</v>
      </c>
      <c r="T4878" s="1011">
        <v>0</v>
      </c>
      <c r="U4878" s="1011">
        <v>0</v>
      </c>
      <c r="V4878" s="1011">
        <v>94.79</v>
      </c>
      <c r="W4878" s="1011" t="s">
        <v>1397</v>
      </c>
      <c r="X4878" s="1011" t="s">
        <v>1331</v>
      </c>
      <c r="Y4878" s="1011" t="s">
        <v>1851</v>
      </c>
      <c r="AA4878" s="1011" t="s">
        <v>1852</v>
      </c>
      <c r="AB4878" s="1011" t="s">
        <v>140</v>
      </c>
    </row>
    <row r="4879" spans="1:28" x14ac:dyDescent="0.25">
      <c r="A4879" s="1011">
        <v>83764498</v>
      </c>
      <c r="B4879" s="1011" t="s">
        <v>1572</v>
      </c>
      <c r="C4879" s="1011" t="s">
        <v>1326</v>
      </c>
      <c r="D4879" s="1011" t="s">
        <v>1</v>
      </c>
      <c r="E4879" s="1011" t="s">
        <v>135</v>
      </c>
      <c r="F4879" s="1011" t="s">
        <v>34</v>
      </c>
      <c r="G4879" s="1011" t="s">
        <v>34</v>
      </c>
      <c r="H4879" s="1011" t="s">
        <v>102</v>
      </c>
      <c r="I4879" s="1011" t="s">
        <v>1573</v>
      </c>
      <c r="J4879" s="1011" t="s">
        <v>1574</v>
      </c>
      <c r="K4879" s="1011" t="s">
        <v>1329</v>
      </c>
      <c r="L4879" s="1011" t="s">
        <v>47</v>
      </c>
      <c r="M4879" s="1011" t="s">
        <v>198</v>
      </c>
      <c r="N4879" s="1011">
        <v>50</v>
      </c>
      <c r="O4879" s="1011">
        <v>34</v>
      </c>
      <c r="P4879" s="1011">
        <v>1092.17</v>
      </c>
      <c r="Q4879" s="1011">
        <v>1464.72</v>
      </c>
      <c r="R4879" s="1011">
        <v>309.92</v>
      </c>
      <c r="S4879" s="1011">
        <v>158.78883730999999</v>
      </c>
      <c r="T4879" s="1011">
        <v>0</v>
      </c>
      <c r="U4879" s="1011">
        <v>0</v>
      </c>
      <c r="V4879" s="1011">
        <v>309.92</v>
      </c>
      <c r="W4879" s="1011" t="s">
        <v>1575</v>
      </c>
      <c r="X4879" s="1011" t="s">
        <v>1331</v>
      </c>
      <c r="Y4879" s="1011" t="s">
        <v>1576</v>
      </c>
      <c r="AA4879" s="1011" t="s">
        <v>1577</v>
      </c>
      <c r="AB4879" s="1011" t="s">
        <v>140</v>
      </c>
    </row>
    <row r="4880" spans="1:28" x14ac:dyDescent="0.25">
      <c r="A4880" s="1011">
        <v>54122478</v>
      </c>
      <c r="B4880" s="1011" t="s">
        <v>1722</v>
      </c>
      <c r="C4880" s="1011" t="s">
        <v>1326</v>
      </c>
      <c r="D4880" s="1011" t="s">
        <v>1</v>
      </c>
      <c r="E4880" s="1011" t="s">
        <v>135</v>
      </c>
      <c r="F4880" s="1011" t="s">
        <v>34</v>
      </c>
      <c r="G4880" s="1011" t="s">
        <v>34</v>
      </c>
      <c r="H4880" s="1011" t="s">
        <v>101</v>
      </c>
      <c r="I4880" s="1011" t="s">
        <v>1662</v>
      </c>
      <c r="J4880" s="1011" t="s">
        <v>1663</v>
      </c>
      <c r="K4880" s="1011" t="s">
        <v>1329</v>
      </c>
      <c r="L4880" s="1011" t="s">
        <v>47</v>
      </c>
      <c r="M4880" s="1011" t="s">
        <v>198</v>
      </c>
      <c r="N4880" s="1011">
        <v>3</v>
      </c>
      <c r="O4880" s="1011">
        <v>2</v>
      </c>
      <c r="P4880" s="1011">
        <v>119.3</v>
      </c>
      <c r="Q4880" s="1011">
        <v>136.27000000000001</v>
      </c>
      <c r="R4880" s="1011">
        <v>19.079999999999998</v>
      </c>
      <c r="S4880" s="1011">
        <v>16.767603359999999</v>
      </c>
      <c r="T4880" s="1011">
        <v>0</v>
      </c>
      <c r="U4880" s="1011">
        <v>0</v>
      </c>
      <c r="V4880" s="1011">
        <v>19.079999999999998</v>
      </c>
      <c r="W4880" s="1011" t="s">
        <v>1664</v>
      </c>
      <c r="X4880" s="1011" t="s">
        <v>1331</v>
      </c>
      <c r="Y4880" s="1011" t="s">
        <v>1723</v>
      </c>
      <c r="AA4880" s="1011" t="s">
        <v>1724</v>
      </c>
      <c r="AB4880" s="1011" t="s">
        <v>140</v>
      </c>
    </row>
    <row r="4881" spans="1:28" x14ac:dyDescent="0.25">
      <c r="A4881" s="1011">
        <v>54251327</v>
      </c>
      <c r="B4881" s="1011" t="s">
        <v>2139</v>
      </c>
      <c r="C4881" s="1011" t="s">
        <v>1326</v>
      </c>
      <c r="D4881" s="1011" t="s">
        <v>1</v>
      </c>
      <c r="E4881" s="1011" t="s">
        <v>135</v>
      </c>
      <c r="F4881" s="1011" t="s">
        <v>20</v>
      </c>
      <c r="G4881" s="1011" t="s">
        <v>20</v>
      </c>
      <c r="H4881" s="1011" t="s">
        <v>91</v>
      </c>
      <c r="I4881" s="1011" t="s">
        <v>2140</v>
      </c>
      <c r="J4881" s="1011" t="s">
        <v>1868</v>
      </c>
      <c r="K4881" s="1011" t="s">
        <v>1329</v>
      </c>
      <c r="L4881" s="1011" t="s">
        <v>47</v>
      </c>
      <c r="M4881" s="1011" t="s">
        <v>198</v>
      </c>
      <c r="N4881" s="1011">
        <v>11</v>
      </c>
      <c r="O4881" s="1011">
        <v>2</v>
      </c>
      <c r="P4881" s="1011">
        <v>243.29</v>
      </c>
      <c r="Q4881" s="1011">
        <v>367.53</v>
      </c>
      <c r="R4881" s="1011">
        <v>42.41</v>
      </c>
      <c r="S4881" s="1011">
        <v>27.936089599999999</v>
      </c>
      <c r="T4881" s="1011">
        <v>0</v>
      </c>
      <c r="U4881" s="1011">
        <v>0</v>
      </c>
      <c r="V4881" s="1011">
        <v>42.41</v>
      </c>
      <c r="W4881" s="1011" t="s">
        <v>1869</v>
      </c>
      <c r="X4881" s="1011" t="s">
        <v>1331</v>
      </c>
      <c r="Y4881" s="1011" t="s">
        <v>2141</v>
      </c>
      <c r="Z4881" s="1011" t="s">
        <v>2142</v>
      </c>
      <c r="AA4881" s="1011" t="s">
        <v>2143</v>
      </c>
      <c r="AB4881" s="1011" t="s">
        <v>140</v>
      </c>
    </row>
    <row r="4882" spans="1:28" x14ac:dyDescent="0.25">
      <c r="A4882" s="1011">
        <v>53752606</v>
      </c>
      <c r="B4882" s="1011" t="s">
        <v>2411</v>
      </c>
      <c r="C4882" s="1011" t="s">
        <v>1326</v>
      </c>
      <c r="D4882" s="1011" t="s">
        <v>1</v>
      </c>
      <c r="E4882" s="1011" t="s">
        <v>135</v>
      </c>
      <c r="F4882" s="1011" t="s">
        <v>11</v>
      </c>
      <c r="G4882" s="1011" t="s">
        <v>11</v>
      </c>
      <c r="H4882" s="1011" t="s">
        <v>104</v>
      </c>
      <c r="I4882" s="1011" t="s">
        <v>2412</v>
      </c>
      <c r="J4882" s="1011" t="s">
        <v>1663</v>
      </c>
      <c r="K4882" s="1011" t="s">
        <v>1329</v>
      </c>
      <c r="L4882" s="1011" t="s">
        <v>47</v>
      </c>
      <c r="M4882" s="1011" t="s">
        <v>198</v>
      </c>
      <c r="N4882" s="1011">
        <v>2</v>
      </c>
      <c r="O4882" s="1011">
        <v>2</v>
      </c>
      <c r="P4882" s="1011">
        <v>92.5</v>
      </c>
      <c r="Q4882" s="1011">
        <v>36.44</v>
      </c>
      <c r="R4882" s="1011">
        <v>5.24</v>
      </c>
      <c r="S4882" s="1011">
        <v>0.88943205000000003</v>
      </c>
      <c r="T4882" s="1011">
        <v>0</v>
      </c>
      <c r="U4882" s="1011">
        <v>0</v>
      </c>
      <c r="V4882" s="1011">
        <v>5.24</v>
      </c>
      <c r="W4882" s="1011" t="s">
        <v>1664</v>
      </c>
      <c r="X4882" s="1011" t="s">
        <v>1331</v>
      </c>
      <c r="Y4882" s="1011" t="s">
        <v>2413</v>
      </c>
      <c r="AA4882" s="1011" t="s">
        <v>2414</v>
      </c>
      <c r="AB4882" s="1011" t="s">
        <v>140</v>
      </c>
    </row>
    <row r="4883" spans="1:28" x14ac:dyDescent="0.25">
      <c r="A4883" s="1011">
        <v>13756713</v>
      </c>
      <c r="B4883" s="1011" t="s">
        <v>2583</v>
      </c>
      <c r="C4883" s="1011" t="s">
        <v>1326</v>
      </c>
      <c r="D4883" s="1011" t="s">
        <v>1</v>
      </c>
      <c r="E4883" s="1011" t="s">
        <v>135</v>
      </c>
      <c r="F4883" s="1011" t="s">
        <v>35</v>
      </c>
      <c r="G4883" s="1011" t="s">
        <v>35</v>
      </c>
      <c r="H4883" s="1011" t="s">
        <v>99</v>
      </c>
      <c r="I4883" s="1011" t="s">
        <v>2584</v>
      </c>
      <c r="J4883" s="1011" t="s">
        <v>1591</v>
      </c>
      <c r="K4883" s="1011" t="s">
        <v>1329</v>
      </c>
      <c r="L4883" s="1011" t="s">
        <v>47</v>
      </c>
      <c r="M4883" s="1011" t="s">
        <v>198</v>
      </c>
      <c r="N4883" s="1011">
        <v>50</v>
      </c>
      <c r="O4883" s="1011">
        <v>0</v>
      </c>
      <c r="P4883" s="1011">
        <v>900</v>
      </c>
      <c r="Q4883" s="1011">
        <v>1701.2</v>
      </c>
      <c r="R4883" s="1011">
        <v>11.97</v>
      </c>
      <c r="S4883" s="1011">
        <v>0</v>
      </c>
      <c r="T4883" s="1011">
        <v>0</v>
      </c>
      <c r="U4883" s="1011">
        <v>0</v>
      </c>
      <c r="V4883" s="1011">
        <v>11.97</v>
      </c>
      <c r="W4883" s="1011" t="s">
        <v>1361</v>
      </c>
      <c r="X4883" s="1011" t="s">
        <v>1331</v>
      </c>
      <c r="Y4883" s="1011" t="s">
        <v>2585</v>
      </c>
      <c r="AA4883" s="1011" t="s">
        <v>2586</v>
      </c>
      <c r="AB4883" s="1011" t="s">
        <v>140</v>
      </c>
    </row>
    <row r="4884" spans="1:28" x14ac:dyDescent="0.25">
      <c r="A4884" s="1011">
        <v>23752710</v>
      </c>
      <c r="B4884" s="1011" t="s">
        <v>1586</v>
      </c>
      <c r="C4884" s="1011" t="s">
        <v>1326</v>
      </c>
      <c r="D4884" s="1011" t="s">
        <v>1</v>
      </c>
      <c r="E4884" s="1011" t="s">
        <v>135</v>
      </c>
      <c r="F4884" s="1011" t="s">
        <v>20</v>
      </c>
      <c r="G4884" s="1011" t="s">
        <v>20</v>
      </c>
      <c r="H4884" s="1011" t="s">
        <v>100</v>
      </c>
      <c r="I4884" s="1011" t="s">
        <v>1327</v>
      </c>
      <c r="J4884" s="1011" t="s">
        <v>1328</v>
      </c>
      <c r="K4884" s="1011" t="s">
        <v>1329</v>
      </c>
      <c r="L4884" s="1011" t="s">
        <v>47</v>
      </c>
      <c r="M4884" s="1011" t="s">
        <v>198</v>
      </c>
      <c r="N4884" s="1011">
        <v>41</v>
      </c>
      <c r="O4884" s="1011">
        <v>1</v>
      </c>
      <c r="P4884" s="1011">
        <v>1243.3800000000001</v>
      </c>
      <c r="Q4884" s="1011">
        <v>3292.99</v>
      </c>
      <c r="R4884" s="1011">
        <v>-2.36</v>
      </c>
      <c r="S4884" s="1011">
        <v>64.462614790000003</v>
      </c>
      <c r="T4884" s="1011">
        <v>0</v>
      </c>
      <c r="U4884" s="1011">
        <v>0</v>
      </c>
      <c r="V4884" s="1011">
        <v>-2.36</v>
      </c>
      <c r="W4884" s="1011" t="s">
        <v>1330</v>
      </c>
      <c r="X4884" s="1011" t="s">
        <v>1331</v>
      </c>
      <c r="Y4884" s="1011" t="s">
        <v>1587</v>
      </c>
      <c r="AA4884" s="1011" t="s">
        <v>1588</v>
      </c>
      <c r="AB4884" s="1011" t="s">
        <v>140</v>
      </c>
    </row>
    <row r="4885" spans="1:28" x14ac:dyDescent="0.25">
      <c r="A4885" s="1011">
        <v>23771397</v>
      </c>
      <c r="B4885" s="1011" t="s">
        <v>2098</v>
      </c>
      <c r="C4885" s="1011" t="s">
        <v>1326</v>
      </c>
      <c r="D4885" s="1011" t="s">
        <v>1</v>
      </c>
      <c r="E4885" s="1011" t="s">
        <v>135</v>
      </c>
      <c r="F4885" s="1011" t="s">
        <v>38</v>
      </c>
      <c r="G4885" s="1011" t="s">
        <v>38</v>
      </c>
      <c r="H4885" s="1011" t="s">
        <v>87</v>
      </c>
      <c r="I4885" s="1011" t="s">
        <v>1579</v>
      </c>
      <c r="J4885" s="1011" t="s">
        <v>1396</v>
      </c>
      <c r="K4885" s="1011" t="s">
        <v>1329</v>
      </c>
      <c r="L4885" s="1011" t="s">
        <v>47</v>
      </c>
      <c r="M4885" s="1011" t="s">
        <v>198</v>
      </c>
      <c r="N4885" s="1011">
        <v>6</v>
      </c>
      <c r="O4885" s="1011">
        <v>0</v>
      </c>
      <c r="P4885" s="1011">
        <v>200</v>
      </c>
      <c r="Q4885" s="1011">
        <v>670.26</v>
      </c>
      <c r="R4885" s="1011">
        <v>48.66</v>
      </c>
      <c r="S4885" s="1011">
        <v>0</v>
      </c>
      <c r="T4885" s="1011">
        <v>0</v>
      </c>
      <c r="U4885" s="1011">
        <v>0</v>
      </c>
      <c r="V4885" s="1011">
        <v>48.66</v>
      </c>
      <c r="W4885" s="1011" t="s">
        <v>1397</v>
      </c>
      <c r="X4885" s="1011" t="s">
        <v>1331</v>
      </c>
      <c r="Y4885" s="1011" t="s">
        <v>2099</v>
      </c>
      <c r="AA4885" s="1011" t="s">
        <v>2100</v>
      </c>
      <c r="AB4885" s="1011" t="s">
        <v>140</v>
      </c>
    </row>
    <row r="4886" spans="1:28" x14ac:dyDescent="0.25">
      <c r="A4886" s="1011">
        <v>34129312</v>
      </c>
      <c r="B4886" s="1011" t="s">
        <v>1625</v>
      </c>
      <c r="C4886" s="1011" t="s">
        <v>1326</v>
      </c>
      <c r="D4886" s="1011" t="s">
        <v>1</v>
      </c>
      <c r="E4886" s="1011" t="s">
        <v>135</v>
      </c>
      <c r="F4886" s="1011" t="s">
        <v>14</v>
      </c>
      <c r="G4886" s="1011" t="s">
        <v>14</v>
      </c>
      <c r="H4886" s="1011" t="s">
        <v>105</v>
      </c>
      <c r="I4886" s="1011" t="s">
        <v>1626</v>
      </c>
      <c r="J4886" s="1011" t="s">
        <v>1481</v>
      </c>
      <c r="K4886" s="1011" t="s">
        <v>1329</v>
      </c>
      <c r="L4886" s="1011" t="s">
        <v>47</v>
      </c>
      <c r="M4886" s="1011" t="s">
        <v>198</v>
      </c>
      <c r="N4886" s="1011">
        <v>1</v>
      </c>
      <c r="O4886" s="1011">
        <v>1</v>
      </c>
      <c r="P4886" s="1011">
        <v>8</v>
      </c>
      <c r="Q4886" s="1011">
        <v>56.6</v>
      </c>
      <c r="R4886" s="1011">
        <v>9.24</v>
      </c>
      <c r="S4886" s="1011">
        <v>4</v>
      </c>
      <c r="T4886" s="1011">
        <v>0</v>
      </c>
      <c r="U4886" s="1011">
        <v>0</v>
      </c>
      <c r="V4886" s="1011">
        <v>9.24</v>
      </c>
      <c r="W4886" s="1011" t="s">
        <v>1482</v>
      </c>
      <c r="X4886" s="1011" t="s">
        <v>1331</v>
      </c>
      <c r="Y4886" s="1011" t="s">
        <v>1627</v>
      </c>
      <c r="AA4886" s="1011" t="s">
        <v>1628</v>
      </c>
      <c r="AB4886" s="1011" t="s">
        <v>140</v>
      </c>
    </row>
    <row r="4887" spans="1:28" x14ac:dyDescent="0.25">
      <c r="A4887" s="1011">
        <v>53757597</v>
      </c>
      <c r="B4887" s="1011" t="s">
        <v>2392</v>
      </c>
      <c r="C4887" s="1011" t="s">
        <v>1326</v>
      </c>
      <c r="D4887" s="1011" t="s">
        <v>1</v>
      </c>
      <c r="E4887" s="1011" t="s">
        <v>135</v>
      </c>
      <c r="F4887" s="1011" t="s">
        <v>6</v>
      </c>
      <c r="G4887" s="1011" t="s">
        <v>6</v>
      </c>
      <c r="H4887" s="1011" t="s">
        <v>97</v>
      </c>
      <c r="I4887" s="1011" t="s">
        <v>2393</v>
      </c>
      <c r="J4887" s="1011" t="s">
        <v>1565</v>
      </c>
      <c r="K4887" s="1011" t="s">
        <v>1329</v>
      </c>
      <c r="L4887" s="1011" t="s">
        <v>47</v>
      </c>
      <c r="M4887" s="1011" t="s">
        <v>198</v>
      </c>
      <c r="N4887" s="1011">
        <v>322.25</v>
      </c>
      <c r="O4887" s="1011">
        <v>244</v>
      </c>
      <c r="P4887" s="1011">
        <v>9107.8799999999992</v>
      </c>
      <c r="Q4887" s="1011">
        <v>12512.24</v>
      </c>
      <c r="R4887" s="1011">
        <v>3085.96588944</v>
      </c>
      <c r="S4887" s="1011">
        <v>1689.6233399600001</v>
      </c>
      <c r="T4887" s="1011">
        <v>-0.71411055999999995</v>
      </c>
      <c r="U4887" s="1011">
        <v>0</v>
      </c>
      <c r="V4887" s="1011">
        <v>3086.68</v>
      </c>
      <c r="W4887" s="1011" t="s">
        <v>65</v>
      </c>
      <c r="X4887" s="1011" t="s">
        <v>1331</v>
      </c>
      <c r="Y4887" s="1011" t="s">
        <v>2394</v>
      </c>
      <c r="AA4887" s="1011" t="s">
        <v>2395</v>
      </c>
      <c r="AB4887" s="1011" t="s">
        <v>140</v>
      </c>
    </row>
    <row r="4888" spans="1:28" x14ac:dyDescent="0.25">
      <c r="A4888" s="1011">
        <v>94067154</v>
      </c>
      <c r="B4888" s="1011" t="s">
        <v>1340</v>
      </c>
      <c r="C4888" s="1011" t="s">
        <v>1326</v>
      </c>
      <c r="D4888" s="1011" t="s">
        <v>1</v>
      </c>
      <c r="E4888" s="1011" t="s">
        <v>135</v>
      </c>
      <c r="F4888" s="1011" t="s">
        <v>0</v>
      </c>
      <c r="G4888" s="1011" t="s">
        <v>0</v>
      </c>
      <c r="H4888" s="1011" t="s">
        <v>99</v>
      </c>
      <c r="I4888" s="1011" t="s">
        <v>1341</v>
      </c>
      <c r="J4888" s="1011" t="s">
        <v>1342</v>
      </c>
      <c r="K4888" s="1011" t="s">
        <v>1329</v>
      </c>
      <c r="L4888" s="1011" t="s">
        <v>47</v>
      </c>
      <c r="M4888" s="1011" t="s">
        <v>198</v>
      </c>
      <c r="N4888" s="1011">
        <v>743</v>
      </c>
      <c r="O4888" s="1011">
        <v>265</v>
      </c>
      <c r="P4888" s="1011">
        <v>14175.21</v>
      </c>
      <c r="Q4888" s="1011">
        <v>27631.58</v>
      </c>
      <c r="R4888" s="1011">
        <v>2882.08</v>
      </c>
      <c r="S4888" s="1011">
        <v>4261.8874853300003</v>
      </c>
      <c r="T4888" s="1011">
        <v>0</v>
      </c>
      <c r="U4888" s="1011">
        <v>0</v>
      </c>
      <c r="V4888" s="1011">
        <v>2882.08</v>
      </c>
      <c r="W4888" s="1011" t="s">
        <v>1343</v>
      </c>
      <c r="X4888" s="1011" t="s">
        <v>1331</v>
      </c>
      <c r="Y4888" s="1011" t="s">
        <v>1344</v>
      </c>
      <c r="AA4888" s="1011" t="s">
        <v>1345</v>
      </c>
      <c r="AB4888" s="1011" t="s">
        <v>140</v>
      </c>
    </row>
    <row r="4889" spans="1:28" x14ac:dyDescent="0.25">
      <c r="A4889" s="1011">
        <v>94134871</v>
      </c>
      <c r="B4889" s="1011" t="s">
        <v>1972</v>
      </c>
      <c r="C4889" s="1011" t="s">
        <v>1326</v>
      </c>
      <c r="D4889" s="1011" t="s">
        <v>1</v>
      </c>
      <c r="E4889" s="1011" t="s">
        <v>135</v>
      </c>
      <c r="F4889" s="1011" t="s">
        <v>11</v>
      </c>
      <c r="G4889" s="1011" t="s">
        <v>11</v>
      </c>
      <c r="H4889" s="1011" t="s">
        <v>94</v>
      </c>
      <c r="I4889" s="1011" t="s">
        <v>1973</v>
      </c>
      <c r="J4889" s="1011" t="s">
        <v>1360</v>
      </c>
      <c r="K4889" s="1011" t="s">
        <v>1329</v>
      </c>
      <c r="L4889" s="1011" t="s">
        <v>47</v>
      </c>
      <c r="M4889" s="1011" t="s">
        <v>198</v>
      </c>
      <c r="N4889" s="1011">
        <v>310</v>
      </c>
      <c r="O4889" s="1011">
        <v>252</v>
      </c>
      <c r="P4889" s="1011">
        <v>2155</v>
      </c>
      <c r="Q4889" s="1011">
        <v>8334.9699999999993</v>
      </c>
      <c r="R4889" s="1011">
        <v>2829.24</v>
      </c>
      <c r="S4889" s="1011">
        <v>835.27985504000003</v>
      </c>
      <c r="T4889" s="1011">
        <v>0</v>
      </c>
      <c r="U4889" s="1011">
        <v>0</v>
      </c>
      <c r="V4889" s="1011">
        <v>2829.24</v>
      </c>
      <c r="W4889" s="1011" t="s">
        <v>1361</v>
      </c>
      <c r="X4889" s="1011" t="s">
        <v>1331</v>
      </c>
      <c r="Y4889" s="1011" t="s">
        <v>1974</v>
      </c>
      <c r="AA4889" s="1011" t="s">
        <v>1975</v>
      </c>
      <c r="AB4889" s="1011" t="s">
        <v>140</v>
      </c>
    </row>
    <row r="4890" spans="1:28" x14ac:dyDescent="0.25">
      <c r="A4890" s="1011">
        <v>84105592</v>
      </c>
      <c r="B4890" s="1011" t="s">
        <v>2478</v>
      </c>
      <c r="C4890" s="1011" t="s">
        <v>1326</v>
      </c>
      <c r="D4890" s="1011" t="s">
        <v>1</v>
      </c>
      <c r="E4890" s="1011" t="s">
        <v>135</v>
      </c>
      <c r="F4890" s="1011" t="s">
        <v>11</v>
      </c>
      <c r="G4890" s="1011" t="s">
        <v>11</v>
      </c>
      <c r="H4890" s="1011" t="s">
        <v>96</v>
      </c>
      <c r="I4890" s="1011" t="s">
        <v>2479</v>
      </c>
      <c r="J4890" s="1011" t="s">
        <v>1360</v>
      </c>
      <c r="K4890" s="1011" t="s">
        <v>1329</v>
      </c>
      <c r="L4890" s="1011" t="s">
        <v>47</v>
      </c>
      <c r="M4890" s="1011" t="s">
        <v>198</v>
      </c>
      <c r="N4890" s="1011">
        <v>223.66650000000001</v>
      </c>
      <c r="O4890" s="1011">
        <v>103.6665</v>
      </c>
      <c r="P4890" s="1011">
        <v>426.48</v>
      </c>
      <c r="Q4890" s="1011">
        <v>3553.61</v>
      </c>
      <c r="R4890" s="1011">
        <v>505.43</v>
      </c>
      <c r="S4890" s="1011">
        <v>350.72372624000002</v>
      </c>
      <c r="T4890" s="1011">
        <v>0</v>
      </c>
      <c r="U4890" s="1011">
        <v>0</v>
      </c>
      <c r="V4890" s="1011">
        <v>505.43</v>
      </c>
      <c r="W4890" s="1011" t="s">
        <v>1361</v>
      </c>
      <c r="X4890" s="1011" t="s">
        <v>1331</v>
      </c>
      <c r="Y4890" s="1011" t="s">
        <v>2480</v>
      </c>
      <c r="AA4890" s="1011" t="s">
        <v>2481</v>
      </c>
      <c r="AB4890" s="1011" t="s">
        <v>140</v>
      </c>
    </row>
    <row r="4891" spans="1:28" x14ac:dyDescent="0.25">
      <c r="A4891" s="1011">
        <v>43754530</v>
      </c>
      <c r="B4891" s="1011" t="s">
        <v>2323</v>
      </c>
      <c r="C4891" s="1011" t="s">
        <v>1326</v>
      </c>
      <c r="D4891" s="1011" t="s">
        <v>1</v>
      </c>
      <c r="E4891" s="1011" t="s">
        <v>135</v>
      </c>
      <c r="F4891" s="1011" t="s">
        <v>45</v>
      </c>
      <c r="G4891" s="1011" t="s">
        <v>45</v>
      </c>
      <c r="H4891" s="1011" t="s">
        <v>90</v>
      </c>
      <c r="I4891" s="1011" t="s">
        <v>1515</v>
      </c>
      <c r="J4891" s="1011" t="s">
        <v>1516</v>
      </c>
      <c r="K4891" s="1011" t="s">
        <v>1329</v>
      </c>
      <c r="L4891" s="1011" t="s">
        <v>47</v>
      </c>
      <c r="M4891" s="1011" t="s">
        <v>198</v>
      </c>
      <c r="N4891" s="1011">
        <v>314</v>
      </c>
      <c r="O4891" s="1011">
        <v>289</v>
      </c>
      <c r="P4891" s="1011">
        <v>3294</v>
      </c>
      <c r="Q4891" s="1011">
        <v>12293.11</v>
      </c>
      <c r="R4891" s="1011">
        <v>2546.3200000000002</v>
      </c>
      <c r="S4891" s="1011">
        <v>1617.1102777399999</v>
      </c>
      <c r="T4891" s="1011">
        <v>0</v>
      </c>
      <c r="U4891" s="1011">
        <v>0</v>
      </c>
      <c r="V4891" s="1011">
        <v>2546.3200000000002</v>
      </c>
      <c r="W4891" s="1011" t="s">
        <v>2245</v>
      </c>
      <c r="X4891" s="1011" t="s">
        <v>1331</v>
      </c>
      <c r="Y4891" s="1011" t="s">
        <v>2324</v>
      </c>
      <c r="AA4891" s="1011" t="s">
        <v>2325</v>
      </c>
      <c r="AB4891" s="1011" t="s">
        <v>140</v>
      </c>
    </row>
    <row r="4892" spans="1:28" x14ac:dyDescent="0.25">
      <c r="A4892" s="1011">
        <v>43754530</v>
      </c>
      <c r="B4892" s="1011" t="s">
        <v>2323</v>
      </c>
      <c r="C4892" s="1011" t="s">
        <v>1326</v>
      </c>
      <c r="D4892" s="1011" t="s">
        <v>1</v>
      </c>
      <c r="E4892" s="1011" t="s">
        <v>135</v>
      </c>
      <c r="F4892" s="1011" t="s">
        <v>45</v>
      </c>
      <c r="G4892" s="1011" t="s">
        <v>45</v>
      </c>
      <c r="H4892" s="1011" t="s">
        <v>100</v>
      </c>
      <c r="I4892" s="1011" t="s">
        <v>1515</v>
      </c>
      <c r="J4892" s="1011" t="s">
        <v>1516</v>
      </c>
      <c r="K4892" s="1011" t="s">
        <v>1329</v>
      </c>
      <c r="L4892" s="1011" t="s">
        <v>47</v>
      </c>
      <c r="M4892" s="1011" t="s">
        <v>198</v>
      </c>
      <c r="N4892" s="1011">
        <v>158</v>
      </c>
      <c r="O4892" s="1011">
        <v>158</v>
      </c>
      <c r="P4892" s="1011">
        <v>3072</v>
      </c>
      <c r="Q4892" s="1011">
        <v>8713.98</v>
      </c>
      <c r="R4892" s="1011">
        <v>2324.0700000000002</v>
      </c>
      <c r="S4892" s="1011">
        <v>894.33639755000002</v>
      </c>
      <c r="T4892" s="1011">
        <v>0</v>
      </c>
      <c r="U4892" s="1011">
        <v>0</v>
      </c>
      <c r="V4892" s="1011">
        <v>2324.0700000000002</v>
      </c>
      <c r="W4892" s="1011" t="s">
        <v>2245</v>
      </c>
      <c r="X4892" s="1011" t="s">
        <v>1331</v>
      </c>
      <c r="Y4892" s="1011" t="s">
        <v>2324</v>
      </c>
      <c r="AA4892" s="1011" t="s">
        <v>2325</v>
      </c>
      <c r="AB4892" s="1011" t="s">
        <v>140</v>
      </c>
    </row>
    <row r="4893" spans="1:28" x14ac:dyDescent="0.25">
      <c r="A4893" s="1011">
        <v>44180420</v>
      </c>
      <c r="B4893" s="1011" t="s">
        <v>1600</v>
      </c>
      <c r="C4893" s="1011" t="s">
        <v>1326</v>
      </c>
      <c r="D4893" s="1011" t="s">
        <v>1</v>
      </c>
      <c r="E4893" s="1011" t="s">
        <v>135</v>
      </c>
      <c r="F4893" s="1011" t="s">
        <v>11</v>
      </c>
      <c r="G4893" s="1011" t="s">
        <v>11</v>
      </c>
      <c r="H4893" s="1011" t="s">
        <v>97</v>
      </c>
      <c r="I4893" s="1011" t="s">
        <v>1601</v>
      </c>
      <c r="J4893" s="1011" t="s">
        <v>1602</v>
      </c>
      <c r="K4893" s="1011" t="s">
        <v>1329</v>
      </c>
      <c r="L4893" s="1011" t="s">
        <v>47</v>
      </c>
      <c r="M4893" s="1011" t="s">
        <v>198</v>
      </c>
      <c r="N4893" s="1011">
        <v>148.25</v>
      </c>
      <c r="O4893" s="1011">
        <v>128.25</v>
      </c>
      <c r="P4893" s="1011">
        <v>3318.78</v>
      </c>
      <c r="Q4893" s="1011">
        <v>3662.64</v>
      </c>
      <c r="R4893" s="1011">
        <v>686.59</v>
      </c>
      <c r="S4893" s="1011">
        <v>908.65589193999995</v>
      </c>
      <c r="T4893" s="1011">
        <v>0</v>
      </c>
      <c r="U4893" s="1011">
        <v>0</v>
      </c>
      <c r="V4893" s="1011">
        <v>686.59</v>
      </c>
      <c r="W4893" s="1011" t="s">
        <v>1603</v>
      </c>
      <c r="X4893" s="1011" t="s">
        <v>1331</v>
      </c>
      <c r="Y4893" s="1011" t="s">
        <v>1604</v>
      </c>
      <c r="AA4893" s="1011" t="s">
        <v>1605</v>
      </c>
      <c r="AB4893" s="1011" t="s">
        <v>140</v>
      </c>
    </row>
    <row r="4894" spans="1:28" x14ac:dyDescent="0.25">
      <c r="A4894" s="1011">
        <v>53942876</v>
      </c>
      <c r="B4894" s="1011" t="s">
        <v>2580</v>
      </c>
      <c r="C4894" s="1011" t="s">
        <v>1326</v>
      </c>
      <c r="D4894" s="1011" t="s">
        <v>1</v>
      </c>
      <c r="E4894" s="1011" t="s">
        <v>135</v>
      </c>
      <c r="F4894" s="1011" t="s">
        <v>34</v>
      </c>
      <c r="G4894" s="1011" t="s">
        <v>34</v>
      </c>
      <c r="H4894" s="1011" t="s">
        <v>94</v>
      </c>
      <c r="I4894" s="1011" t="s">
        <v>2060</v>
      </c>
      <c r="J4894" s="1011" t="s">
        <v>2061</v>
      </c>
      <c r="K4894" s="1011" t="s">
        <v>1329</v>
      </c>
      <c r="L4894" s="1011" t="s">
        <v>47</v>
      </c>
      <c r="M4894" s="1011" t="s">
        <v>198</v>
      </c>
      <c r="N4894" s="1011">
        <v>441</v>
      </c>
      <c r="O4894" s="1011">
        <v>213</v>
      </c>
      <c r="P4894" s="1011">
        <v>11778</v>
      </c>
      <c r="Q4894" s="1011">
        <v>8491.86</v>
      </c>
      <c r="R4894" s="1011">
        <v>1216.54</v>
      </c>
      <c r="S4894" s="1011">
        <v>1261.2708068500001</v>
      </c>
      <c r="T4894" s="1011">
        <v>0</v>
      </c>
      <c r="U4894" s="1011">
        <v>0</v>
      </c>
      <c r="V4894" s="1011">
        <v>1216.54</v>
      </c>
      <c r="W4894" s="1011" t="s">
        <v>2062</v>
      </c>
      <c r="X4894" s="1011" t="s">
        <v>1331</v>
      </c>
      <c r="Y4894" s="1011" t="s">
        <v>2581</v>
      </c>
      <c r="AA4894" s="1011" t="s">
        <v>2582</v>
      </c>
      <c r="AB4894" s="1011" t="s">
        <v>140</v>
      </c>
    </row>
    <row r="4895" spans="1:28" x14ac:dyDescent="0.25">
      <c r="A4895" s="1011">
        <v>43775741</v>
      </c>
      <c r="B4895" s="1011" t="s">
        <v>2351</v>
      </c>
      <c r="C4895" s="1011" t="s">
        <v>1326</v>
      </c>
      <c r="D4895" s="1011" t="s">
        <v>1</v>
      </c>
      <c r="E4895" s="1011" t="s">
        <v>135</v>
      </c>
      <c r="F4895" s="1011" t="s">
        <v>20</v>
      </c>
      <c r="G4895" s="1011" t="s">
        <v>20</v>
      </c>
      <c r="H4895" s="1011" t="s">
        <v>93</v>
      </c>
      <c r="I4895" s="1011" t="s">
        <v>2352</v>
      </c>
      <c r="J4895" s="1011" t="s">
        <v>2353</v>
      </c>
      <c r="K4895" s="1011" t="s">
        <v>1329</v>
      </c>
      <c r="L4895" s="1011" t="s">
        <v>47</v>
      </c>
      <c r="M4895" s="1011" t="s">
        <v>198</v>
      </c>
      <c r="N4895" s="1011">
        <v>458</v>
      </c>
      <c r="O4895" s="1011">
        <v>79</v>
      </c>
      <c r="P4895" s="1011">
        <v>14079.97</v>
      </c>
      <c r="Q4895" s="1011">
        <v>12850.97</v>
      </c>
      <c r="R4895" s="1011">
        <v>1574.27</v>
      </c>
      <c r="S4895" s="1011">
        <v>1498.73658916</v>
      </c>
      <c r="T4895" s="1011">
        <v>0</v>
      </c>
      <c r="U4895" s="1011">
        <v>0</v>
      </c>
      <c r="V4895" s="1011">
        <v>1574.27</v>
      </c>
      <c r="W4895" s="1011" t="s">
        <v>2354</v>
      </c>
      <c r="X4895" s="1011" t="s">
        <v>1331</v>
      </c>
      <c r="Y4895" s="1011" t="s">
        <v>2355</v>
      </c>
      <c r="AA4895" s="1011" t="s">
        <v>2356</v>
      </c>
      <c r="AB4895" s="1011" t="s">
        <v>140</v>
      </c>
    </row>
    <row r="4896" spans="1:28" x14ac:dyDescent="0.25">
      <c r="A4896" s="1011">
        <v>34241125</v>
      </c>
      <c r="B4896" s="1011" t="s">
        <v>1987</v>
      </c>
      <c r="C4896" s="1011" t="s">
        <v>1326</v>
      </c>
      <c r="D4896" s="1011" t="s">
        <v>1</v>
      </c>
      <c r="E4896" s="1011" t="s">
        <v>135</v>
      </c>
      <c r="F4896" s="1011" t="s">
        <v>38</v>
      </c>
      <c r="G4896" s="1011" t="s">
        <v>38</v>
      </c>
      <c r="H4896" s="1011" t="s">
        <v>96</v>
      </c>
      <c r="I4896" s="1011" t="s">
        <v>1988</v>
      </c>
      <c r="J4896" s="1011" t="s">
        <v>1989</v>
      </c>
      <c r="K4896" s="1011" t="s">
        <v>1329</v>
      </c>
      <c r="L4896" s="1011" t="s">
        <v>47</v>
      </c>
      <c r="M4896" s="1011" t="s">
        <v>198</v>
      </c>
      <c r="N4896" s="1011">
        <v>678.00019999999995</v>
      </c>
      <c r="O4896" s="1011">
        <v>237.00020000000001</v>
      </c>
      <c r="P4896" s="1011">
        <v>7476.65</v>
      </c>
      <c r="Q4896" s="1011">
        <v>31406.080000000002</v>
      </c>
      <c r="R4896" s="1011">
        <v>3224.0210043699999</v>
      </c>
      <c r="S4896" s="1011">
        <v>981.69921079999995</v>
      </c>
      <c r="T4896" s="1011">
        <v>-2.8995630000000001E-2</v>
      </c>
      <c r="U4896" s="1011">
        <v>0</v>
      </c>
      <c r="V4896" s="1011">
        <v>3224.05</v>
      </c>
      <c r="W4896" s="1011" t="s">
        <v>1990</v>
      </c>
      <c r="X4896" s="1011" t="s">
        <v>1331</v>
      </c>
      <c r="Y4896" s="1011" t="s">
        <v>1991</v>
      </c>
      <c r="AA4896" s="1011" t="s">
        <v>1992</v>
      </c>
      <c r="AB4896" s="1011" t="s">
        <v>140</v>
      </c>
    </row>
    <row r="4897" spans="1:28" x14ac:dyDescent="0.25">
      <c r="A4897" s="1011">
        <v>13991989</v>
      </c>
      <c r="B4897" s="1011" t="s">
        <v>1403</v>
      </c>
      <c r="C4897" s="1011" t="s">
        <v>1326</v>
      </c>
      <c r="D4897" s="1011" t="s">
        <v>1</v>
      </c>
      <c r="E4897" s="1011" t="s">
        <v>135</v>
      </c>
      <c r="F4897" s="1011" t="s">
        <v>34</v>
      </c>
      <c r="G4897" s="1011" t="s">
        <v>34</v>
      </c>
      <c r="H4897" s="1011" t="s">
        <v>99</v>
      </c>
      <c r="I4897" s="1011" t="s">
        <v>1404</v>
      </c>
      <c r="J4897" s="1011" t="s">
        <v>1405</v>
      </c>
      <c r="K4897" s="1011" t="s">
        <v>1329</v>
      </c>
      <c r="L4897" s="1011" t="s">
        <v>47</v>
      </c>
      <c r="M4897" s="1011" t="s">
        <v>198</v>
      </c>
      <c r="N4897" s="1011">
        <v>633</v>
      </c>
      <c r="O4897" s="1011">
        <v>218</v>
      </c>
      <c r="P4897" s="1011">
        <v>14194.2</v>
      </c>
      <c r="Q4897" s="1011">
        <v>21319.45</v>
      </c>
      <c r="R4897" s="1011">
        <v>1660.09</v>
      </c>
      <c r="S4897" s="1011">
        <v>3219.9452328399998</v>
      </c>
      <c r="T4897" s="1011">
        <v>726</v>
      </c>
      <c r="U4897" s="1011">
        <v>691.76</v>
      </c>
      <c r="V4897" s="1011">
        <v>2351.85</v>
      </c>
      <c r="W4897" s="1011" t="s">
        <v>1406</v>
      </c>
      <c r="X4897" s="1011" t="s">
        <v>1331</v>
      </c>
      <c r="Y4897" s="1011" t="s">
        <v>1407</v>
      </c>
      <c r="AA4897" s="1011" t="s">
        <v>1408</v>
      </c>
      <c r="AB4897" s="1011" t="s">
        <v>140</v>
      </c>
    </row>
    <row r="4898" spans="1:28" x14ac:dyDescent="0.25">
      <c r="A4898" s="1011">
        <v>64034705</v>
      </c>
      <c r="B4898" s="1011" t="s">
        <v>2467</v>
      </c>
      <c r="C4898" s="1011" t="s">
        <v>1326</v>
      </c>
      <c r="D4898" s="1011" t="s">
        <v>1</v>
      </c>
      <c r="E4898" s="1011" t="s">
        <v>135</v>
      </c>
      <c r="F4898" s="1011" t="s">
        <v>34</v>
      </c>
      <c r="G4898" s="1011" t="s">
        <v>34</v>
      </c>
      <c r="H4898" s="1011" t="s">
        <v>101</v>
      </c>
      <c r="I4898" s="1011" t="s">
        <v>2468</v>
      </c>
      <c r="J4898" s="1011" t="s">
        <v>1371</v>
      </c>
      <c r="K4898" s="1011" t="s">
        <v>1329</v>
      </c>
      <c r="L4898" s="1011" t="s">
        <v>47</v>
      </c>
      <c r="M4898" s="1011" t="s">
        <v>198</v>
      </c>
      <c r="N4898" s="1011">
        <v>147</v>
      </c>
      <c r="O4898" s="1011">
        <v>144</v>
      </c>
      <c r="P4898" s="1011">
        <v>5027.7</v>
      </c>
      <c r="Q4898" s="1011">
        <v>6316.88</v>
      </c>
      <c r="R4898" s="1011">
        <v>1253.26</v>
      </c>
      <c r="S4898" s="1011">
        <v>747.67692727999997</v>
      </c>
      <c r="T4898" s="1011">
        <v>0</v>
      </c>
      <c r="U4898" s="1011">
        <v>0</v>
      </c>
      <c r="V4898" s="1011">
        <v>1253.26</v>
      </c>
      <c r="W4898" s="1011" t="s">
        <v>1372</v>
      </c>
      <c r="X4898" s="1011" t="s">
        <v>1331</v>
      </c>
      <c r="Y4898" s="1011" t="s">
        <v>2469</v>
      </c>
      <c r="AA4898" s="1011" t="s">
        <v>2470</v>
      </c>
      <c r="AB4898" s="1011" t="s">
        <v>140</v>
      </c>
    </row>
    <row r="4899" spans="1:28" x14ac:dyDescent="0.25">
      <c r="A4899" s="1011">
        <v>4232021</v>
      </c>
      <c r="B4899" s="1011" t="s">
        <v>1932</v>
      </c>
      <c r="C4899" s="1011" t="s">
        <v>1326</v>
      </c>
      <c r="D4899" s="1011" t="s">
        <v>1</v>
      </c>
      <c r="E4899" s="1011" t="s">
        <v>135</v>
      </c>
      <c r="F4899" s="1011" t="s">
        <v>34</v>
      </c>
      <c r="G4899" s="1011" t="s">
        <v>34</v>
      </c>
      <c r="H4899" s="1011" t="s">
        <v>94</v>
      </c>
      <c r="I4899" s="1011" t="s">
        <v>1933</v>
      </c>
      <c r="J4899" s="1011" t="s">
        <v>1934</v>
      </c>
      <c r="K4899" s="1011" t="s">
        <v>1329</v>
      </c>
      <c r="L4899" s="1011" t="s">
        <v>47</v>
      </c>
      <c r="M4899" s="1011" t="s">
        <v>198</v>
      </c>
      <c r="N4899" s="1011">
        <v>421.16669999999999</v>
      </c>
      <c r="O4899" s="1011">
        <v>290.75</v>
      </c>
      <c r="P4899" s="1011">
        <v>7365.65</v>
      </c>
      <c r="Q4899" s="1011">
        <v>10296.74</v>
      </c>
      <c r="R4899" s="1011">
        <v>2368.6999999999998</v>
      </c>
      <c r="S4899" s="1011">
        <v>1219.2256623200001</v>
      </c>
      <c r="T4899" s="1011">
        <v>0</v>
      </c>
      <c r="U4899" s="1011">
        <v>0</v>
      </c>
      <c r="V4899" s="1011">
        <v>2368.6999999999998</v>
      </c>
      <c r="W4899" s="1011" t="s">
        <v>1935</v>
      </c>
      <c r="X4899" s="1011" t="s">
        <v>1331</v>
      </c>
      <c r="Y4899" s="1011" t="s">
        <v>1936</v>
      </c>
      <c r="AA4899" s="1011" t="s">
        <v>1399</v>
      </c>
      <c r="AB4899" s="1011" t="s">
        <v>140</v>
      </c>
    </row>
    <row r="4900" spans="1:28" x14ac:dyDescent="0.25">
      <c r="A4900" s="1011">
        <v>83766972</v>
      </c>
      <c r="B4900" s="1011" t="s">
        <v>2230</v>
      </c>
      <c r="C4900" s="1011" t="s">
        <v>1326</v>
      </c>
      <c r="D4900" s="1011" t="s">
        <v>1</v>
      </c>
      <c r="E4900" s="1011" t="s">
        <v>135</v>
      </c>
      <c r="F4900" s="1011" t="s">
        <v>0</v>
      </c>
      <c r="G4900" s="1011" t="s">
        <v>0</v>
      </c>
      <c r="H4900" s="1011" t="s">
        <v>97</v>
      </c>
      <c r="I4900" s="1011" t="s">
        <v>1327</v>
      </c>
      <c r="J4900" s="1011" t="s">
        <v>1328</v>
      </c>
      <c r="K4900" s="1011" t="s">
        <v>1329</v>
      </c>
      <c r="L4900" s="1011" t="s">
        <v>47</v>
      </c>
      <c r="M4900" s="1011" t="s">
        <v>198</v>
      </c>
      <c r="N4900" s="1011">
        <v>1966.7221999999999</v>
      </c>
      <c r="O4900" s="1011">
        <v>554.25</v>
      </c>
      <c r="P4900" s="1011">
        <v>54208.45</v>
      </c>
      <c r="Q4900" s="1011">
        <v>65511.23</v>
      </c>
      <c r="R4900" s="1011">
        <v>9480.5806351600004</v>
      </c>
      <c r="S4900" s="1011">
        <v>4240.5400110700002</v>
      </c>
      <c r="T4900" s="1011">
        <v>-0.34936484000000001</v>
      </c>
      <c r="U4900" s="1011">
        <v>0</v>
      </c>
      <c r="V4900" s="1011">
        <v>9480.93</v>
      </c>
      <c r="W4900" s="1011" t="s">
        <v>1330</v>
      </c>
      <c r="X4900" s="1011" t="s">
        <v>1331</v>
      </c>
      <c r="Y4900" s="1011" t="s">
        <v>2231</v>
      </c>
      <c r="AA4900" s="1011" t="s">
        <v>2232</v>
      </c>
      <c r="AB4900" s="1011" t="s">
        <v>140</v>
      </c>
    </row>
    <row r="4901" spans="1:28" x14ac:dyDescent="0.25">
      <c r="A4901" s="1011">
        <v>93977247</v>
      </c>
      <c r="B4901" s="1011" t="s">
        <v>1683</v>
      </c>
      <c r="C4901" s="1011" t="s">
        <v>1326</v>
      </c>
      <c r="D4901" s="1011" t="s">
        <v>1</v>
      </c>
      <c r="E4901" s="1011" t="s">
        <v>135</v>
      </c>
      <c r="F4901" s="1011" t="s">
        <v>20</v>
      </c>
      <c r="G4901" s="1011" t="s">
        <v>20</v>
      </c>
      <c r="H4901" s="1011" t="s">
        <v>97</v>
      </c>
      <c r="I4901" s="1011" t="s">
        <v>1620</v>
      </c>
      <c r="J4901" s="1011" t="s">
        <v>1621</v>
      </c>
      <c r="K4901" s="1011" t="s">
        <v>1329</v>
      </c>
      <c r="L4901" s="1011" t="s">
        <v>47</v>
      </c>
      <c r="M4901" s="1011" t="s">
        <v>198</v>
      </c>
      <c r="N4901" s="1011">
        <v>687</v>
      </c>
      <c r="O4901" s="1011">
        <v>102</v>
      </c>
      <c r="P4901" s="1011">
        <v>18637.29</v>
      </c>
      <c r="Q4901" s="1011">
        <v>15498.06</v>
      </c>
      <c r="R4901" s="1011">
        <v>3808.9467237499998</v>
      </c>
      <c r="S4901" s="1011">
        <v>1098.07652016</v>
      </c>
      <c r="T4901" s="1011">
        <v>0.18672374999999999</v>
      </c>
      <c r="U4901" s="1011">
        <v>0</v>
      </c>
      <c r="V4901" s="1011">
        <v>3808.76</v>
      </c>
      <c r="W4901" s="1011" t="s">
        <v>1622</v>
      </c>
      <c r="X4901" s="1011" t="s">
        <v>1331</v>
      </c>
      <c r="Y4901" s="1011" t="s">
        <v>1684</v>
      </c>
      <c r="AA4901" s="1011" t="s">
        <v>1685</v>
      </c>
      <c r="AB4901" s="1011" t="s">
        <v>140</v>
      </c>
    </row>
    <row r="4902" spans="1:28" x14ac:dyDescent="0.25">
      <c r="A4902" s="1011">
        <v>23936792</v>
      </c>
      <c r="B4902" s="1011" t="s">
        <v>2004</v>
      </c>
      <c r="C4902" s="1011" t="s">
        <v>417</v>
      </c>
      <c r="D4902" s="1011" t="s">
        <v>113</v>
      </c>
      <c r="E4902" s="1011" t="s">
        <v>135</v>
      </c>
      <c r="F4902" s="1011" t="s">
        <v>267</v>
      </c>
      <c r="G4902" s="1011" t="s">
        <v>1687</v>
      </c>
      <c r="H4902" s="1011" t="s">
        <v>88</v>
      </c>
      <c r="I4902" s="1011" t="s">
        <v>1656</v>
      </c>
      <c r="J4902" s="1011" t="s">
        <v>1657</v>
      </c>
      <c r="K4902" s="1011" t="s">
        <v>1329</v>
      </c>
      <c r="L4902" s="1011" t="s">
        <v>47</v>
      </c>
      <c r="M4902" s="1011" t="s">
        <v>198</v>
      </c>
      <c r="N4902" s="1011">
        <v>138</v>
      </c>
      <c r="O4902" s="1011">
        <v>131</v>
      </c>
      <c r="P4902" s="1011">
        <v>1692.97</v>
      </c>
      <c r="Q4902" s="1011">
        <v>11620.42</v>
      </c>
      <c r="R4902" s="1011">
        <v>1975.83</v>
      </c>
      <c r="S4902" s="1011">
        <v>599.23282115999996</v>
      </c>
      <c r="T4902" s="1011">
        <v>0</v>
      </c>
      <c r="U4902" s="1011">
        <v>0</v>
      </c>
      <c r="V4902" s="1011">
        <v>1975.83</v>
      </c>
      <c r="W4902" s="1011" t="s">
        <v>1658</v>
      </c>
      <c r="X4902" s="1011" t="s">
        <v>1331</v>
      </c>
      <c r="Y4902" s="1011" t="s">
        <v>2005</v>
      </c>
      <c r="AA4902" s="1011" t="s">
        <v>2006</v>
      </c>
      <c r="AB4902" s="1011" t="s">
        <v>140</v>
      </c>
    </row>
    <row r="4903" spans="1:28" x14ac:dyDescent="0.25">
      <c r="A4903" s="1011">
        <v>14141360</v>
      </c>
      <c r="B4903" s="1011" t="s">
        <v>1674</v>
      </c>
      <c r="C4903" s="1011" t="s">
        <v>1326</v>
      </c>
      <c r="D4903" s="1011" t="s">
        <v>1</v>
      </c>
      <c r="E4903" s="1011" t="s">
        <v>135</v>
      </c>
      <c r="F4903" s="1011" t="s">
        <v>14</v>
      </c>
      <c r="G4903" s="1011" t="s">
        <v>14</v>
      </c>
      <c r="H4903" s="1011" t="s">
        <v>94</v>
      </c>
      <c r="I4903" s="1011" t="s">
        <v>1675</v>
      </c>
      <c r="J4903" s="1011" t="s">
        <v>1676</v>
      </c>
      <c r="K4903" s="1011" t="s">
        <v>1329</v>
      </c>
      <c r="L4903" s="1011" t="s">
        <v>47</v>
      </c>
      <c r="M4903" s="1011" t="s">
        <v>198</v>
      </c>
      <c r="N4903" s="1011">
        <v>145.25</v>
      </c>
      <c r="O4903" s="1011">
        <v>118.25</v>
      </c>
      <c r="P4903" s="1011">
        <v>3604.5</v>
      </c>
      <c r="Q4903" s="1011">
        <v>3026.81</v>
      </c>
      <c r="R4903" s="1011">
        <v>365.92</v>
      </c>
      <c r="S4903" s="1011">
        <v>442.26002697000001</v>
      </c>
      <c r="T4903" s="1011">
        <v>0</v>
      </c>
      <c r="U4903" s="1011">
        <v>0</v>
      </c>
      <c r="V4903" s="1011">
        <v>365.92</v>
      </c>
      <c r="W4903" s="1011" t="s">
        <v>47</v>
      </c>
      <c r="X4903" s="1011" t="s">
        <v>1331</v>
      </c>
      <c r="Y4903" s="1011" t="s">
        <v>1677</v>
      </c>
      <c r="AA4903" s="1011" t="s">
        <v>1678</v>
      </c>
      <c r="AB4903" s="1011" t="s">
        <v>140</v>
      </c>
    </row>
    <row r="4904" spans="1:28" x14ac:dyDescent="0.25">
      <c r="A4904" s="1011">
        <v>34165688</v>
      </c>
      <c r="B4904" s="1011" t="s">
        <v>2335</v>
      </c>
      <c r="C4904" s="1011" t="s">
        <v>1326</v>
      </c>
      <c r="D4904" s="1011" t="s">
        <v>1</v>
      </c>
      <c r="E4904" s="1011" t="s">
        <v>135</v>
      </c>
      <c r="F4904" s="1011" t="s">
        <v>6</v>
      </c>
      <c r="G4904" s="1011" t="s">
        <v>6</v>
      </c>
      <c r="H4904" s="1011" t="s">
        <v>90</v>
      </c>
      <c r="I4904" s="1011" t="s">
        <v>2336</v>
      </c>
      <c r="J4904" s="1011" t="s">
        <v>1354</v>
      </c>
      <c r="K4904" s="1011" t="s">
        <v>1329</v>
      </c>
      <c r="L4904" s="1011" t="s">
        <v>47</v>
      </c>
      <c r="M4904" s="1011" t="s">
        <v>198</v>
      </c>
      <c r="N4904" s="1011">
        <v>109</v>
      </c>
      <c r="O4904" s="1011">
        <v>109</v>
      </c>
      <c r="P4904" s="1011">
        <v>1600</v>
      </c>
      <c r="Q4904" s="1011">
        <v>4945.05</v>
      </c>
      <c r="R4904" s="1011">
        <v>304.55</v>
      </c>
      <c r="S4904" s="1011">
        <v>859.34743860000003</v>
      </c>
      <c r="T4904" s="1011">
        <v>0</v>
      </c>
      <c r="U4904" s="1011">
        <v>0</v>
      </c>
      <c r="V4904" s="1011">
        <v>304.55</v>
      </c>
      <c r="W4904" s="1011" t="s">
        <v>1355</v>
      </c>
      <c r="X4904" s="1011" t="s">
        <v>1331</v>
      </c>
      <c r="Y4904" s="1011" t="s">
        <v>2337</v>
      </c>
      <c r="AA4904" s="1011" t="s">
        <v>2338</v>
      </c>
      <c r="AB4904" s="1011" t="s">
        <v>140</v>
      </c>
    </row>
    <row r="4905" spans="1:28" x14ac:dyDescent="0.25">
      <c r="A4905" s="1011">
        <v>63991905</v>
      </c>
      <c r="B4905" s="1011" t="s">
        <v>2241</v>
      </c>
      <c r="C4905" s="1011" t="s">
        <v>1326</v>
      </c>
      <c r="D4905" s="1011" t="s">
        <v>1</v>
      </c>
      <c r="E4905" s="1011" t="s">
        <v>135</v>
      </c>
      <c r="F4905" s="1011" t="s">
        <v>20</v>
      </c>
      <c r="G4905" s="1011" t="s">
        <v>20</v>
      </c>
      <c r="H4905" s="1011" t="s">
        <v>100</v>
      </c>
      <c r="I4905" s="1011" t="s">
        <v>1376</v>
      </c>
      <c r="J4905" s="1011" t="s">
        <v>1377</v>
      </c>
      <c r="K4905" s="1011" t="s">
        <v>1329</v>
      </c>
      <c r="L4905" s="1011" t="s">
        <v>47</v>
      </c>
      <c r="M4905" s="1011" t="s">
        <v>198</v>
      </c>
      <c r="N4905" s="1011">
        <v>56.25</v>
      </c>
      <c r="O4905" s="1011">
        <v>34.25</v>
      </c>
      <c r="P4905" s="1011">
        <v>853.84</v>
      </c>
      <c r="Q4905" s="1011">
        <v>3300.32</v>
      </c>
      <c r="R4905" s="1011">
        <v>575.52</v>
      </c>
      <c r="S4905" s="1011">
        <v>139.96186821000001</v>
      </c>
      <c r="T4905" s="1011">
        <v>0</v>
      </c>
      <c r="U4905" s="1011">
        <v>0</v>
      </c>
      <c r="V4905" s="1011">
        <v>575.52</v>
      </c>
      <c r="W4905" s="1011" t="s">
        <v>1378</v>
      </c>
      <c r="X4905" s="1011" t="s">
        <v>1331</v>
      </c>
      <c r="Y4905" s="1011" t="s">
        <v>2242</v>
      </c>
      <c r="AA4905" s="1011" t="s">
        <v>2243</v>
      </c>
      <c r="AB4905" s="1011" t="s">
        <v>140</v>
      </c>
    </row>
    <row r="4906" spans="1:28" x14ac:dyDescent="0.25">
      <c r="A4906" s="1011">
        <v>63756076</v>
      </c>
      <c r="B4906" s="1011" t="s">
        <v>1872</v>
      </c>
      <c r="C4906" s="1011" t="s">
        <v>1326</v>
      </c>
      <c r="D4906" s="1011" t="s">
        <v>1</v>
      </c>
      <c r="E4906" s="1011" t="s">
        <v>135</v>
      </c>
      <c r="F4906" s="1011" t="s">
        <v>6</v>
      </c>
      <c r="G4906" s="1011" t="s">
        <v>6</v>
      </c>
      <c r="H4906" s="1011" t="s">
        <v>90</v>
      </c>
      <c r="I4906" s="1011" t="s">
        <v>1873</v>
      </c>
      <c r="J4906" s="1011" t="s">
        <v>1874</v>
      </c>
      <c r="K4906" s="1011" t="s">
        <v>1329</v>
      </c>
      <c r="L4906" s="1011" t="s">
        <v>47</v>
      </c>
      <c r="M4906" s="1011" t="s">
        <v>198</v>
      </c>
      <c r="N4906" s="1011">
        <v>148</v>
      </c>
      <c r="O4906" s="1011">
        <v>148</v>
      </c>
      <c r="P4906" s="1011">
        <v>5170</v>
      </c>
      <c r="Q4906" s="1011">
        <v>6489.96</v>
      </c>
      <c r="R4906" s="1011">
        <v>-165.68</v>
      </c>
      <c r="S4906" s="1011">
        <v>947.73207761000003</v>
      </c>
      <c r="T4906" s="1011">
        <v>0</v>
      </c>
      <c r="U4906" s="1011">
        <v>0</v>
      </c>
      <c r="V4906" s="1011">
        <v>-165.68</v>
      </c>
      <c r="W4906" s="1011" t="s">
        <v>1875</v>
      </c>
      <c r="X4906" s="1011" t="s">
        <v>1331</v>
      </c>
      <c r="Y4906" s="1011" t="s">
        <v>1876</v>
      </c>
      <c r="AA4906" s="1011" t="s">
        <v>1877</v>
      </c>
      <c r="AB4906" s="1011" t="s">
        <v>140</v>
      </c>
    </row>
    <row r="4907" spans="1:28" x14ac:dyDescent="0.25">
      <c r="A4907" s="1011">
        <v>74181983</v>
      </c>
      <c r="B4907" s="1011" t="s">
        <v>1369</v>
      </c>
      <c r="C4907" s="1011" t="s">
        <v>1326</v>
      </c>
      <c r="D4907" s="1011" t="s">
        <v>1</v>
      </c>
      <c r="E4907" s="1011" t="s">
        <v>135</v>
      </c>
      <c r="F4907" s="1011" t="s">
        <v>6</v>
      </c>
      <c r="G4907" s="1011" t="s">
        <v>6</v>
      </c>
      <c r="H4907" s="1011" t="s">
        <v>529</v>
      </c>
      <c r="I4907" s="1011" t="s">
        <v>1370</v>
      </c>
      <c r="J4907" s="1011" t="s">
        <v>1371</v>
      </c>
      <c r="K4907" s="1011" t="s">
        <v>1329</v>
      </c>
      <c r="L4907" s="1011" t="s">
        <v>47</v>
      </c>
      <c r="M4907" s="1011" t="s">
        <v>198</v>
      </c>
      <c r="N4907" s="1011">
        <v>22</v>
      </c>
      <c r="O4907" s="1011">
        <v>16</v>
      </c>
      <c r="P4907" s="1011">
        <v>378.72</v>
      </c>
      <c r="Q4907" s="1011">
        <v>2253.66</v>
      </c>
      <c r="R4907" s="1011">
        <v>379.85000078000002</v>
      </c>
      <c r="S4907" s="1011">
        <v>261.13528853999998</v>
      </c>
      <c r="T4907" s="1011">
        <v>7.8000000000000005E-7</v>
      </c>
      <c r="U4907" s="1011">
        <v>0</v>
      </c>
      <c r="V4907" s="1011">
        <v>379.85</v>
      </c>
      <c r="W4907" s="1011" t="s">
        <v>1372</v>
      </c>
      <c r="X4907" s="1011" t="s">
        <v>1331</v>
      </c>
      <c r="Y4907" s="1011" t="s">
        <v>1373</v>
      </c>
      <c r="AA4907" s="1011" t="s">
        <v>1374</v>
      </c>
      <c r="AB4907" s="1011" t="s">
        <v>140</v>
      </c>
    </row>
    <row r="4908" spans="1:28" x14ac:dyDescent="0.25">
      <c r="A4908" s="1011">
        <v>63756076</v>
      </c>
      <c r="B4908" s="1011" t="s">
        <v>1872</v>
      </c>
      <c r="C4908" s="1011" t="s">
        <v>1326</v>
      </c>
      <c r="D4908" s="1011" t="s">
        <v>1</v>
      </c>
      <c r="E4908" s="1011" t="s">
        <v>135</v>
      </c>
      <c r="F4908" s="1011" t="s">
        <v>6</v>
      </c>
      <c r="G4908" s="1011" t="s">
        <v>6</v>
      </c>
      <c r="H4908" s="1011" t="s">
        <v>93</v>
      </c>
      <c r="I4908" s="1011" t="s">
        <v>1873</v>
      </c>
      <c r="J4908" s="1011" t="s">
        <v>1874</v>
      </c>
      <c r="K4908" s="1011" t="s">
        <v>1329</v>
      </c>
      <c r="L4908" s="1011" t="s">
        <v>47</v>
      </c>
      <c r="M4908" s="1011" t="s">
        <v>198</v>
      </c>
      <c r="N4908" s="1011">
        <v>165</v>
      </c>
      <c r="O4908" s="1011">
        <v>3</v>
      </c>
      <c r="P4908" s="1011">
        <v>4370.22</v>
      </c>
      <c r="Q4908" s="1011">
        <v>3172.48</v>
      </c>
      <c r="R4908" s="1011">
        <v>153.65</v>
      </c>
      <c r="S4908" s="1011">
        <v>40.473289350000002</v>
      </c>
      <c r="T4908" s="1011">
        <v>0</v>
      </c>
      <c r="U4908" s="1011">
        <v>0</v>
      </c>
      <c r="V4908" s="1011">
        <v>153.65</v>
      </c>
      <c r="W4908" s="1011" t="s">
        <v>1875</v>
      </c>
      <c r="X4908" s="1011" t="s">
        <v>1331</v>
      </c>
      <c r="Y4908" s="1011" t="s">
        <v>1876</v>
      </c>
      <c r="AA4908" s="1011" t="s">
        <v>1877</v>
      </c>
      <c r="AB4908" s="1011" t="s">
        <v>140</v>
      </c>
    </row>
    <row r="4909" spans="1:28" x14ac:dyDescent="0.25">
      <c r="A4909" s="1011">
        <v>24146680</v>
      </c>
      <c r="B4909" s="1011" t="s">
        <v>1993</v>
      </c>
      <c r="C4909" s="1011" t="s">
        <v>1326</v>
      </c>
      <c r="D4909" s="1011" t="s">
        <v>1</v>
      </c>
      <c r="E4909" s="1011" t="s">
        <v>135</v>
      </c>
      <c r="F4909" s="1011" t="s">
        <v>38</v>
      </c>
      <c r="G4909" s="1011" t="s">
        <v>38</v>
      </c>
      <c r="H4909" s="1011" t="s">
        <v>100</v>
      </c>
      <c r="I4909" s="1011" t="s">
        <v>1994</v>
      </c>
      <c r="J4909" s="1011" t="s">
        <v>1499</v>
      </c>
      <c r="K4909" s="1011" t="s">
        <v>1329</v>
      </c>
      <c r="L4909" s="1011" t="s">
        <v>47</v>
      </c>
      <c r="M4909" s="1011" t="s">
        <v>198</v>
      </c>
      <c r="N4909" s="1011">
        <v>544</v>
      </c>
      <c r="O4909" s="1011">
        <v>544</v>
      </c>
      <c r="P4909" s="1011">
        <v>7743.1</v>
      </c>
      <c r="Q4909" s="1011">
        <v>27729.16</v>
      </c>
      <c r="R4909" s="1011">
        <v>3112.12</v>
      </c>
      <c r="S4909" s="1011">
        <v>3584.4362425099998</v>
      </c>
      <c r="T4909" s="1011">
        <v>0</v>
      </c>
      <c r="U4909" s="1011">
        <v>539.69000000000005</v>
      </c>
      <c r="V4909" s="1011">
        <v>3651.81</v>
      </c>
      <c r="W4909" s="1011" t="s">
        <v>1361</v>
      </c>
      <c r="X4909" s="1011" t="s">
        <v>1331</v>
      </c>
      <c r="Y4909" s="1011" t="s">
        <v>1995</v>
      </c>
      <c r="AA4909" s="1011" t="s">
        <v>1996</v>
      </c>
      <c r="AB4909" s="1011" t="s">
        <v>140</v>
      </c>
    </row>
    <row r="4910" spans="1:28" x14ac:dyDescent="0.25">
      <c r="A4910" s="1011">
        <v>64237621</v>
      </c>
      <c r="B4910" s="1011" t="s">
        <v>1834</v>
      </c>
      <c r="C4910" s="1011" t="s">
        <v>1326</v>
      </c>
      <c r="D4910" s="1011" t="s">
        <v>1</v>
      </c>
      <c r="E4910" s="1011" t="s">
        <v>135</v>
      </c>
      <c r="F4910" s="1011" t="s">
        <v>34</v>
      </c>
      <c r="G4910" s="1011" t="s">
        <v>34</v>
      </c>
      <c r="H4910" s="1011" t="s">
        <v>91</v>
      </c>
      <c r="I4910" s="1011" t="s">
        <v>1835</v>
      </c>
      <c r="J4910" s="1011" t="s">
        <v>1354</v>
      </c>
      <c r="K4910" s="1011" t="s">
        <v>1329</v>
      </c>
      <c r="L4910" s="1011" t="s">
        <v>47</v>
      </c>
      <c r="M4910" s="1011" t="s">
        <v>198</v>
      </c>
      <c r="N4910" s="1011">
        <v>1102</v>
      </c>
      <c r="O4910" s="1011">
        <v>1022</v>
      </c>
      <c r="P4910" s="1011">
        <v>41296.370000000003</v>
      </c>
      <c r="Q4910" s="1011">
        <v>94211.07</v>
      </c>
      <c r="R4910" s="1011">
        <v>9198.2400002600007</v>
      </c>
      <c r="S4910" s="1011">
        <v>8145.9221694199996</v>
      </c>
      <c r="T4910" s="1011">
        <v>2.6E-7</v>
      </c>
      <c r="U4910" s="1011">
        <v>0</v>
      </c>
      <c r="V4910" s="1011">
        <v>9198.24</v>
      </c>
      <c r="W4910" s="1011" t="s">
        <v>1355</v>
      </c>
      <c r="X4910" s="1011" t="s">
        <v>1331</v>
      </c>
      <c r="Y4910" s="1011" t="s">
        <v>1836</v>
      </c>
      <c r="AA4910" s="1011" t="s">
        <v>1837</v>
      </c>
      <c r="AB4910" s="1011" t="s">
        <v>140</v>
      </c>
    </row>
    <row r="4911" spans="1:28" x14ac:dyDescent="0.25">
      <c r="A4911" s="1011">
        <v>64116148</v>
      </c>
      <c r="B4911" s="1011" t="s">
        <v>1731</v>
      </c>
      <c r="C4911" s="1011" t="s">
        <v>1326</v>
      </c>
      <c r="D4911" s="1011" t="s">
        <v>1</v>
      </c>
      <c r="E4911" s="1011" t="s">
        <v>135</v>
      </c>
      <c r="F4911" s="1011" t="s">
        <v>11</v>
      </c>
      <c r="G4911" s="1011" t="s">
        <v>11</v>
      </c>
      <c r="H4911" s="1011" t="s">
        <v>94</v>
      </c>
      <c r="I4911" s="1011" t="s">
        <v>1732</v>
      </c>
      <c r="J4911" s="1011" t="s">
        <v>1360</v>
      </c>
      <c r="K4911" s="1011" t="s">
        <v>1329</v>
      </c>
      <c r="L4911" s="1011" t="s">
        <v>47</v>
      </c>
      <c r="M4911" s="1011" t="s">
        <v>198</v>
      </c>
      <c r="N4911" s="1011">
        <v>991.5</v>
      </c>
      <c r="O4911" s="1011">
        <v>991.5</v>
      </c>
      <c r="P4911" s="1011">
        <v>20032</v>
      </c>
      <c r="Q4911" s="1011">
        <v>19698.900000000001</v>
      </c>
      <c r="R4911" s="1011">
        <v>1521.41</v>
      </c>
      <c r="S4911" s="1011">
        <v>3023.1783575499999</v>
      </c>
      <c r="T4911" s="1011">
        <v>0</v>
      </c>
      <c r="U4911" s="1011">
        <v>1873.5</v>
      </c>
      <c r="V4911" s="1011">
        <v>3394.91</v>
      </c>
      <c r="W4911" s="1011" t="s">
        <v>1361</v>
      </c>
      <c r="X4911" s="1011" t="s">
        <v>1331</v>
      </c>
      <c r="Y4911" s="1011" t="s">
        <v>1733</v>
      </c>
      <c r="AA4911" s="1011" t="s">
        <v>1734</v>
      </c>
      <c r="AB4911" s="1011" t="s">
        <v>140</v>
      </c>
    </row>
    <row r="4912" spans="1:28" x14ac:dyDescent="0.25">
      <c r="A4912" s="1011">
        <v>64116148</v>
      </c>
      <c r="B4912" s="1011" t="s">
        <v>1731</v>
      </c>
      <c r="C4912" s="1011" t="s">
        <v>1326</v>
      </c>
      <c r="D4912" s="1011" t="s">
        <v>1</v>
      </c>
      <c r="E4912" s="1011" t="s">
        <v>135</v>
      </c>
      <c r="F4912" s="1011" t="s">
        <v>11</v>
      </c>
      <c r="G4912" s="1011" t="s">
        <v>11</v>
      </c>
      <c r="H4912" s="1011" t="s">
        <v>98</v>
      </c>
      <c r="I4912" s="1011" t="s">
        <v>1732</v>
      </c>
      <c r="J4912" s="1011" t="s">
        <v>1360</v>
      </c>
      <c r="K4912" s="1011" t="s">
        <v>1329</v>
      </c>
      <c r="L4912" s="1011" t="s">
        <v>47</v>
      </c>
      <c r="M4912" s="1011" t="s">
        <v>198</v>
      </c>
      <c r="N4912" s="1011">
        <v>586.75</v>
      </c>
      <c r="O4912" s="1011">
        <v>574.75</v>
      </c>
      <c r="P4912" s="1011">
        <v>15169.19</v>
      </c>
      <c r="Q4912" s="1011">
        <v>13814.17</v>
      </c>
      <c r="R4912" s="1011">
        <v>1794.83</v>
      </c>
      <c r="S4912" s="1011">
        <v>1956.0063204999999</v>
      </c>
      <c r="T4912" s="1011">
        <v>0</v>
      </c>
      <c r="U4912" s="1011">
        <v>403.12</v>
      </c>
      <c r="V4912" s="1011">
        <v>2197.9499999999998</v>
      </c>
      <c r="W4912" s="1011" t="s">
        <v>1361</v>
      </c>
      <c r="X4912" s="1011" t="s">
        <v>1331</v>
      </c>
      <c r="Y4912" s="1011" t="s">
        <v>1733</v>
      </c>
      <c r="AA4912" s="1011" t="s">
        <v>1734</v>
      </c>
      <c r="AB4912" s="1011" t="s">
        <v>140</v>
      </c>
    </row>
    <row r="4913" spans="1:28" x14ac:dyDescent="0.25">
      <c r="A4913" s="1011">
        <v>74128661</v>
      </c>
      <c r="B4913" s="1011" t="s">
        <v>2415</v>
      </c>
      <c r="C4913" s="1011" t="s">
        <v>1326</v>
      </c>
      <c r="D4913" s="1011" t="s">
        <v>1</v>
      </c>
      <c r="E4913" s="1011" t="s">
        <v>135</v>
      </c>
      <c r="F4913" s="1011" t="s">
        <v>14</v>
      </c>
      <c r="G4913" s="1011" t="s">
        <v>14</v>
      </c>
      <c r="H4913" s="1011" t="s">
        <v>530</v>
      </c>
      <c r="I4913" s="1011" t="s">
        <v>2416</v>
      </c>
      <c r="J4913" s="1011" t="s">
        <v>2417</v>
      </c>
      <c r="K4913" s="1011" t="s">
        <v>1329</v>
      </c>
      <c r="L4913" s="1011" t="s">
        <v>47</v>
      </c>
      <c r="M4913" s="1011" t="s">
        <v>198</v>
      </c>
      <c r="N4913" s="1011">
        <v>16</v>
      </c>
      <c r="O4913" s="1011">
        <v>10</v>
      </c>
      <c r="P4913" s="1011">
        <v>160</v>
      </c>
      <c r="Q4913" s="1011">
        <v>781.8</v>
      </c>
      <c r="R4913" s="1011">
        <v>141.29</v>
      </c>
      <c r="S4913" s="1011">
        <v>30.305851109999999</v>
      </c>
      <c r="T4913" s="1011">
        <v>0</v>
      </c>
      <c r="U4913" s="1011">
        <v>0</v>
      </c>
      <c r="V4913" s="1011">
        <v>141.29</v>
      </c>
      <c r="W4913" s="1011" t="s">
        <v>2418</v>
      </c>
      <c r="X4913" s="1011" t="s">
        <v>1331</v>
      </c>
      <c r="Y4913" s="1011" t="s">
        <v>2419</v>
      </c>
      <c r="AA4913" s="1011" t="s">
        <v>2420</v>
      </c>
      <c r="AB4913" s="1011" t="s">
        <v>140</v>
      </c>
    </row>
    <row r="4914" spans="1:28" x14ac:dyDescent="0.25">
      <c r="A4914" s="1011">
        <v>63955280</v>
      </c>
      <c r="B4914" s="1011" t="s">
        <v>2000</v>
      </c>
      <c r="C4914" s="1011" t="s">
        <v>1326</v>
      </c>
      <c r="D4914" s="1011" t="s">
        <v>1</v>
      </c>
      <c r="E4914" s="1011" t="s">
        <v>135</v>
      </c>
      <c r="F4914" s="1011" t="s">
        <v>20</v>
      </c>
      <c r="G4914" s="1011" t="s">
        <v>20</v>
      </c>
      <c r="H4914" s="1011" t="s">
        <v>99</v>
      </c>
      <c r="I4914" s="1011" t="s">
        <v>2001</v>
      </c>
      <c r="J4914" s="1011" t="s">
        <v>1985</v>
      </c>
      <c r="K4914" s="1011" t="s">
        <v>1329</v>
      </c>
      <c r="L4914" s="1011" t="s">
        <v>47</v>
      </c>
      <c r="M4914" s="1011" t="s">
        <v>198</v>
      </c>
      <c r="N4914" s="1011">
        <v>90</v>
      </c>
      <c r="O4914" s="1011">
        <v>90</v>
      </c>
      <c r="P4914" s="1011">
        <v>2430</v>
      </c>
      <c r="Q4914" s="1011">
        <v>2530.64</v>
      </c>
      <c r="R4914" s="1011">
        <v>288.16000000000003</v>
      </c>
      <c r="S4914" s="1011">
        <v>482.86961953000002</v>
      </c>
      <c r="T4914" s="1011">
        <v>0</v>
      </c>
      <c r="U4914" s="1011">
        <v>0</v>
      </c>
      <c r="V4914" s="1011">
        <v>288.16000000000003</v>
      </c>
      <c r="W4914" s="1011" t="s">
        <v>10</v>
      </c>
      <c r="X4914" s="1011" t="s">
        <v>1331</v>
      </c>
      <c r="Y4914" s="1011" t="s">
        <v>2002</v>
      </c>
      <c r="AA4914" s="1011" t="s">
        <v>2003</v>
      </c>
      <c r="AB4914" s="1011" t="s">
        <v>140</v>
      </c>
    </row>
    <row r="4915" spans="1:28" x14ac:dyDescent="0.25">
      <c r="A4915" s="1011">
        <v>24088635</v>
      </c>
      <c r="B4915" s="1011" t="s">
        <v>2014</v>
      </c>
      <c r="C4915" s="1011" t="s">
        <v>1326</v>
      </c>
      <c r="D4915" s="1011" t="s">
        <v>1</v>
      </c>
      <c r="E4915" s="1011" t="s">
        <v>135</v>
      </c>
      <c r="F4915" s="1011" t="s">
        <v>14</v>
      </c>
      <c r="G4915" s="1011" t="s">
        <v>14</v>
      </c>
      <c r="H4915" s="1011" t="s">
        <v>100</v>
      </c>
      <c r="I4915" s="1011" t="s">
        <v>2015</v>
      </c>
      <c r="J4915" s="1011" t="s">
        <v>1463</v>
      </c>
      <c r="K4915" s="1011" t="s">
        <v>1329</v>
      </c>
      <c r="L4915" s="1011" t="s">
        <v>47</v>
      </c>
      <c r="M4915" s="1011" t="s">
        <v>198</v>
      </c>
      <c r="N4915" s="1011">
        <v>19.75</v>
      </c>
      <c r="O4915" s="1011">
        <v>19.75</v>
      </c>
      <c r="P4915" s="1011">
        <v>395</v>
      </c>
      <c r="Q4915" s="1011">
        <v>1040.76</v>
      </c>
      <c r="R4915" s="1011">
        <v>168.56</v>
      </c>
      <c r="S4915" s="1011">
        <v>114.59908732</v>
      </c>
      <c r="T4915" s="1011">
        <v>0</v>
      </c>
      <c r="U4915" s="1011">
        <v>0</v>
      </c>
      <c r="V4915" s="1011">
        <v>168.56</v>
      </c>
      <c r="W4915" s="1011" t="s">
        <v>1464</v>
      </c>
      <c r="X4915" s="1011" t="s">
        <v>1331</v>
      </c>
      <c r="Y4915" s="1011" t="s">
        <v>2016</v>
      </c>
      <c r="AA4915" s="1011" t="s">
        <v>2017</v>
      </c>
      <c r="AB4915" s="1011" t="s">
        <v>140</v>
      </c>
    </row>
    <row r="4916" spans="1:28" x14ac:dyDescent="0.25">
      <c r="A4916" s="1011">
        <v>14259873</v>
      </c>
      <c r="B4916" s="1011" t="s">
        <v>2464</v>
      </c>
      <c r="C4916" s="1011" t="s">
        <v>1326</v>
      </c>
      <c r="D4916" s="1011" t="s">
        <v>1</v>
      </c>
      <c r="E4916" s="1011" t="s">
        <v>135</v>
      </c>
      <c r="F4916" s="1011" t="s">
        <v>6</v>
      </c>
      <c r="G4916" s="1011" t="s">
        <v>6</v>
      </c>
      <c r="H4916" s="1011" t="s">
        <v>88</v>
      </c>
      <c r="I4916" s="1011" t="s">
        <v>2093</v>
      </c>
      <c r="J4916" s="1011" t="s">
        <v>2094</v>
      </c>
      <c r="K4916" s="1011" t="s">
        <v>1329</v>
      </c>
      <c r="L4916" s="1011" t="s">
        <v>47</v>
      </c>
      <c r="M4916" s="1011" t="s">
        <v>198</v>
      </c>
      <c r="N4916" s="1011">
        <v>82</v>
      </c>
      <c r="O4916" s="1011">
        <v>80</v>
      </c>
      <c r="P4916" s="1011">
        <v>1099</v>
      </c>
      <c r="Q4916" s="1011">
        <v>6333.2</v>
      </c>
      <c r="R4916" s="1011">
        <v>629.21</v>
      </c>
      <c r="S4916" s="1011">
        <v>518.14870198999995</v>
      </c>
      <c r="T4916" s="1011">
        <v>0</v>
      </c>
      <c r="U4916" s="1011">
        <v>0</v>
      </c>
      <c r="V4916" s="1011">
        <v>629.21</v>
      </c>
      <c r="W4916" s="1011" t="s">
        <v>2095</v>
      </c>
      <c r="X4916" s="1011" t="s">
        <v>1331</v>
      </c>
      <c r="Y4916" s="1011" t="s">
        <v>2465</v>
      </c>
      <c r="AA4916" s="1011" t="s">
        <v>2466</v>
      </c>
      <c r="AB4916" s="1011" t="s">
        <v>140</v>
      </c>
    </row>
    <row r="4917" spans="1:28" x14ac:dyDescent="0.25">
      <c r="A4917" s="1011">
        <v>64015894</v>
      </c>
      <c r="B4917" s="1011" t="s">
        <v>1325</v>
      </c>
      <c r="C4917" s="1011" t="s">
        <v>1326</v>
      </c>
      <c r="D4917" s="1011" t="s">
        <v>1</v>
      </c>
      <c r="E4917" s="1011" t="s">
        <v>135</v>
      </c>
      <c r="F4917" s="1011" t="s">
        <v>11</v>
      </c>
      <c r="G4917" s="1011" t="s">
        <v>11</v>
      </c>
      <c r="H4917" s="1011" t="s">
        <v>529</v>
      </c>
      <c r="I4917" s="1011" t="s">
        <v>1327</v>
      </c>
      <c r="J4917" s="1011" t="s">
        <v>1328</v>
      </c>
      <c r="K4917" s="1011" t="s">
        <v>1329</v>
      </c>
      <c r="L4917" s="1011" t="s">
        <v>47</v>
      </c>
      <c r="M4917" s="1011" t="s">
        <v>198</v>
      </c>
      <c r="N4917" s="1011">
        <v>21</v>
      </c>
      <c r="O4917" s="1011">
        <v>0</v>
      </c>
      <c r="P4917" s="1011">
        <v>1393</v>
      </c>
      <c r="Q4917" s="1011">
        <v>6664.31</v>
      </c>
      <c r="R4917" s="1011">
        <v>897.42</v>
      </c>
      <c r="S4917" s="1011">
        <v>167.04027762999999</v>
      </c>
      <c r="T4917" s="1011">
        <v>0</v>
      </c>
      <c r="U4917" s="1011">
        <v>0</v>
      </c>
      <c r="V4917" s="1011">
        <v>897.42</v>
      </c>
      <c r="W4917" s="1011" t="s">
        <v>1330</v>
      </c>
      <c r="X4917" s="1011" t="s">
        <v>1331</v>
      </c>
      <c r="Y4917" s="1011" t="s">
        <v>1332</v>
      </c>
      <c r="AA4917" s="1011" t="s">
        <v>1333</v>
      </c>
      <c r="AB4917" s="1011" t="s">
        <v>140</v>
      </c>
    </row>
    <row r="4918" spans="1:28" x14ac:dyDescent="0.25">
      <c r="A4918" s="1011">
        <v>44135580</v>
      </c>
      <c r="B4918" s="1011" t="s">
        <v>1969</v>
      </c>
      <c r="C4918" s="1011" t="s">
        <v>1326</v>
      </c>
      <c r="D4918" s="1011" t="s">
        <v>1</v>
      </c>
      <c r="E4918" s="1011" t="s">
        <v>135</v>
      </c>
      <c r="F4918" s="1011" t="s">
        <v>38</v>
      </c>
      <c r="G4918" s="1011" t="s">
        <v>38</v>
      </c>
      <c r="H4918" s="1011" t="s">
        <v>529</v>
      </c>
      <c r="I4918" s="1011" t="s">
        <v>1903</v>
      </c>
      <c r="J4918" s="1011" t="s">
        <v>1904</v>
      </c>
      <c r="K4918" s="1011" t="s">
        <v>1329</v>
      </c>
      <c r="L4918" s="1011" t="s">
        <v>47</v>
      </c>
      <c r="M4918" s="1011" t="s">
        <v>198</v>
      </c>
      <c r="N4918" s="1011">
        <v>188</v>
      </c>
      <c r="O4918" s="1011">
        <v>99</v>
      </c>
      <c r="P4918" s="1011">
        <v>6132.63</v>
      </c>
      <c r="Q4918" s="1011">
        <v>30516.53</v>
      </c>
      <c r="R4918" s="1011">
        <v>1421.7866134599999</v>
      </c>
      <c r="S4918" s="1011">
        <v>829.63138920999995</v>
      </c>
      <c r="T4918" s="1011">
        <v>30.006613460000001</v>
      </c>
      <c r="U4918" s="1011">
        <v>0</v>
      </c>
      <c r="V4918" s="1011">
        <v>1391.78</v>
      </c>
      <c r="W4918" s="1011" t="s">
        <v>1905</v>
      </c>
      <c r="X4918" s="1011" t="s">
        <v>1331</v>
      </c>
      <c r="Y4918" s="1011" t="s">
        <v>1970</v>
      </c>
      <c r="AA4918" s="1011" t="s">
        <v>1971</v>
      </c>
      <c r="AB4918" s="1011" t="s">
        <v>140</v>
      </c>
    </row>
    <row r="4919" spans="1:28" x14ac:dyDescent="0.25">
      <c r="A4919" s="1011">
        <v>94011400</v>
      </c>
      <c r="B4919" s="1011" t="s">
        <v>1735</v>
      </c>
      <c r="C4919" s="1011" t="s">
        <v>1326</v>
      </c>
      <c r="D4919" s="1011" t="s">
        <v>1</v>
      </c>
      <c r="E4919" s="1011" t="s">
        <v>135</v>
      </c>
      <c r="F4919" s="1011" t="s">
        <v>20</v>
      </c>
      <c r="G4919" s="1011" t="s">
        <v>20</v>
      </c>
      <c r="H4919" s="1011" t="s">
        <v>101</v>
      </c>
      <c r="I4919" s="1011" t="s">
        <v>1579</v>
      </c>
      <c r="J4919" s="1011" t="s">
        <v>1396</v>
      </c>
      <c r="K4919" s="1011" t="s">
        <v>1329</v>
      </c>
      <c r="L4919" s="1011" t="s">
        <v>47</v>
      </c>
      <c r="M4919" s="1011" t="s">
        <v>198</v>
      </c>
      <c r="N4919" s="1011">
        <v>17</v>
      </c>
      <c r="O4919" s="1011">
        <v>12</v>
      </c>
      <c r="P4919" s="1011">
        <v>738.5</v>
      </c>
      <c r="Q4919" s="1011">
        <v>412.43</v>
      </c>
      <c r="R4919" s="1011">
        <v>-49.12</v>
      </c>
      <c r="S4919" s="1011">
        <v>85.848666660000006</v>
      </c>
      <c r="T4919" s="1011">
        <v>0</v>
      </c>
      <c r="U4919" s="1011">
        <v>0</v>
      </c>
      <c r="V4919" s="1011">
        <v>-49.12</v>
      </c>
      <c r="W4919" s="1011" t="s">
        <v>1397</v>
      </c>
      <c r="X4919" s="1011" t="s">
        <v>1331</v>
      </c>
      <c r="Y4919" s="1011" t="s">
        <v>1736</v>
      </c>
      <c r="AA4919" s="1011" t="s">
        <v>1737</v>
      </c>
      <c r="AB4919" s="1011" t="s">
        <v>140</v>
      </c>
    </row>
    <row r="4920" spans="1:28" x14ac:dyDescent="0.25">
      <c r="A4920" s="1011">
        <v>14149348</v>
      </c>
      <c r="B4920" s="1011" t="s">
        <v>1467</v>
      </c>
      <c r="C4920" s="1011" t="s">
        <v>1326</v>
      </c>
      <c r="D4920" s="1011" t="s">
        <v>1</v>
      </c>
      <c r="E4920" s="1011" t="s">
        <v>135</v>
      </c>
      <c r="F4920" s="1011" t="s">
        <v>20</v>
      </c>
      <c r="G4920" s="1011" t="s">
        <v>20</v>
      </c>
      <c r="H4920" s="1011" t="s">
        <v>92</v>
      </c>
      <c r="I4920" s="1011" t="s">
        <v>2001</v>
      </c>
      <c r="J4920" s="1011" t="s">
        <v>1985</v>
      </c>
      <c r="K4920" s="1011" t="s">
        <v>1329</v>
      </c>
      <c r="L4920" s="1011" t="s">
        <v>47</v>
      </c>
      <c r="M4920" s="1011" t="s">
        <v>198</v>
      </c>
      <c r="N4920" s="1011">
        <v>124</v>
      </c>
      <c r="O4920" s="1011">
        <v>124</v>
      </c>
      <c r="P4920" s="1011">
        <v>4130</v>
      </c>
      <c r="Q4920" s="1011">
        <v>2560.4899999999998</v>
      </c>
      <c r="R4920" s="1011">
        <v>12.06</v>
      </c>
      <c r="S4920" s="1011">
        <v>434.59105756000002</v>
      </c>
      <c r="T4920" s="1011">
        <v>0</v>
      </c>
      <c r="U4920" s="1011">
        <v>0</v>
      </c>
      <c r="V4920" s="1011">
        <v>12.06</v>
      </c>
      <c r="W4920" s="1011" t="s">
        <v>10</v>
      </c>
      <c r="X4920" s="1011" t="s">
        <v>1331</v>
      </c>
      <c r="Y4920" s="1011" t="s">
        <v>2497</v>
      </c>
      <c r="AA4920" s="1011" t="s">
        <v>1599</v>
      </c>
      <c r="AB4920" s="1011" t="s">
        <v>140</v>
      </c>
    </row>
    <row r="4921" spans="1:28" x14ac:dyDescent="0.25">
      <c r="A4921" s="1011">
        <v>13753793</v>
      </c>
      <c r="B4921" s="1011" t="s">
        <v>2072</v>
      </c>
      <c r="C4921" s="1011" t="s">
        <v>1326</v>
      </c>
      <c r="D4921" s="1011" t="s">
        <v>1</v>
      </c>
      <c r="E4921" s="1011" t="s">
        <v>135</v>
      </c>
      <c r="F4921" s="1011" t="s">
        <v>6</v>
      </c>
      <c r="G4921" s="1011" t="s">
        <v>6</v>
      </c>
      <c r="H4921" s="1011" t="s">
        <v>93</v>
      </c>
      <c r="I4921" s="1011" t="s">
        <v>1410</v>
      </c>
      <c r="J4921" s="1011" t="s">
        <v>1411</v>
      </c>
      <c r="K4921" s="1011" t="s">
        <v>1329</v>
      </c>
      <c r="L4921" s="1011" t="s">
        <v>47</v>
      </c>
      <c r="M4921" s="1011" t="s">
        <v>198</v>
      </c>
      <c r="N4921" s="1011">
        <v>333</v>
      </c>
      <c r="O4921" s="1011">
        <v>0</v>
      </c>
      <c r="P4921" s="1011">
        <v>8480</v>
      </c>
      <c r="Q4921" s="1011">
        <v>5859.59</v>
      </c>
      <c r="R4921" s="1011">
        <v>89.05</v>
      </c>
      <c r="S4921" s="1011">
        <v>968.45350555000005</v>
      </c>
      <c r="T4921" s="1011">
        <v>0</v>
      </c>
      <c r="U4921" s="1011">
        <v>0</v>
      </c>
      <c r="V4921" s="1011">
        <v>89.05</v>
      </c>
      <c r="W4921" s="1011" t="s">
        <v>80</v>
      </c>
      <c r="X4921" s="1011" t="s">
        <v>1331</v>
      </c>
      <c r="Y4921" s="1011" t="s">
        <v>2073</v>
      </c>
      <c r="AA4921" s="1011" t="s">
        <v>2074</v>
      </c>
      <c r="AB4921" s="1011" t="s">
        <v>140</v>
      </c>
    </row>
    <row r="4922" spans="1:28" x14ac:dyDescent="0.25">
      <c r="A4922" s="1011">
        <v>64020167</v>
      </c>
      <c r="B4922" s="1011" t="s">
        <v>2264</v>
      </c>
      <c r="C4922" s="1011" t="s">
        <v>1326</v>
      </c>
      <c r="D4922" s="1011" t="s">
        <v>1</v>
      </c>
      <c r="E4922" s="1011" t="s">
        <v>135</v>
      </c>
      <c r="F4922" s="1011" t="s">
        <v>14</v>
      </c>
      <c r="G4922" s="1011" t="s">
        <v>14</v>
      </c>
      <c r="H4922" s="1011" t="s">
        <v>101</v>
      </c>
      <c r="I4922" s="1011" t="s">
        <v>2265</v>
      </c>
      <c r="J4922" s="1011" t="s">
        <v>2266</v>
      </c>
      <c r="K4922" s="1011" t="s">
        <v>1329</v>
      </c>
      <c r="L4922" s="1011" t="s">
        <v>47</v>
      </c>
      <c r="M4922" s="1011" t="s">
        <v>198</v>
      </c>
      <c r="N4922" s="1011">
        <v>50</v>
      </c>
      <c r="O4922" s="1011">
        <v>48</v>
      </c>
      <c r="P4922" s="1011">
        <v>1706.33</v>
      </c>
      <c r="Q4922" s="1011">
        <v>2163.69</v>
      </c>
      <c r="R4922" s="1011">
        <v>774.64</v>
      </c>
      <c r="S4922" s="1011">
        <v>196.77564944</v>
      </c>
      <c r="T4922" s="1011">
        <v>0</v>
      </c>
      <c r="U4922" s="1011">
        <v>0</v>
      </c>
      <c r="V4922" s="1011">
        <v>774.64</v>
      </c>
      <c r="W4922" s="1011" t="s">
        <v>2267</v>
      </c>
      <c r="X4922" s="1011" t="s">
        <v>1331</v>
      </c>
      <c r="Y4922" s="1011" t="s">
        <v>2268</v>
      </c>
      <c r="AA4922" s="1011" t="s">
        <v>2269</v>
      </c>
      <c r="AB4922" s="1011" t="s">
        <v>140</v>
      </c>
    </row>
    <row r="4923" spans="1:28" x14ac:dyDescent="0.25">
      <c r="A4923" s="1011">
        <v>33754342</v>
      </c>
      <c r="B4923" s="1011" t="s">
        <v>1850</v>
      </c>
      <c r="C4923" s="1011" t="s">
        <v>1326</v>
      </c>
      <c r="D4923" s="1011" t="s">
        <v>1</v>
      </c>
      <c r="E4923" s="1011" t="s">
        <v>135</v>
      </c>
      <c r="F4923" s="1011" t="s">
        <v>74</v>
      </c>
      <c r="G4923" s="1011" t="s">
        <v>74</v>
      </c>
      <c r="H4923" s="1011" t="s">
        <v>89</v>
      </c>
      <c r="I4923" s="1011" t="s">
        <v>1688</v>
      </c>
      <c r="J4923" s="1011" t="s">
        <v>1416</v>
      </c>
      <c r="K4923" s="1011" t="s">
        <v>1329</v>
      </c>
      <c r="L4923" s="1011" t="s">
        <v>47</v>
      </c>
      <c r="M4923" s="1011" t="s">
        <v>198</v>
      </c>
      <c r="N4923" s="1011">
        <v>9</v>
      </c>
      <c r="O4923" s="1011">
        <v>4</v>
      </c>
      <c r="P4923" s="1011">
        <v>94.86</v>
      </c>
      <c r="Q4923" s="1011">
        <v>334.6</v>
      </c>
      <c r="R4923" s="1011">
        <v>36.940001299999999</v>
      </c>
      <c r="S4923" s="1011">
        <v>30.803688860000001</v>
      </c>
      <c r="T4923" s="1011">
        <v>1.3E-6</v>
      </c>
      <c r="U4923" s="1011">
        <v>0</v>
      </c>
      <c r="V4923" s="1011">
        <v>36.94</v>
      </c>
      <c r="W4923" s="1011" t="s">
        <v>1397</v>
      </c>
      <c r="X4923" s="1011" t="s">
        <v>1331</v>
      </c>
      <c r="Y4923" s="1011" t="s">
        <v>1851</v>
      </c>
      <c r="AA4923" s="1011" t="s">
        <v>1852</v>
      </c>
      <c r="AB4923" s="1011" t="s">
        <v>140</v>
      </c>
    </row>
    <row r="4924" spans="1:28" x14ac:dyDescent="0.25">
      <c r="A4924" s="1011">
        <v>43964485</v>
      </c>
      <c r="B4924" s="1011" t="s">
        <v>1827</v>
      </c>
      <c r="C4924" s="1011" t="s">
        <v>1326</v>
      </c>
      <c r="D4924" s="1011" t="s">
        <v>1</v>
      </c>
      <c r="E4924" s="1011" t="s">
        <v>135</v>
      </c>
      <c r="F4924" s="1011" t="s">
        <v>14</v>
      </c>
      <c r="G4924" s="1011" t="s">
        <v>14</v>
      </c>
      <c r="H4924" s="1011" t="s">
        <v>529</v>
      </c>
      <c r="I4924" s="1011" t="s">
        <v>1688</v>
      </c>
      <c r="J4924" s="1011" t="s">
        <v>1416</v>
      </c>
      <c r="K4924" s="1011" t="s">
        <v>1329</v>
      </c>
      <c r="L4924" s="1011" t="s">
        <v>47</v>
      </c>
      <c r="M4924" s="1011" t="s">
        <v>198</v>
      </c>
      <c r="N4924" s="1011">
        <v>119</v>
      </c>
      <c r="O4924" s="1011">
        <v>85</v>
      </c>
      <c r="P4924" s="1011">
        <v>8162.1</v>
      </c>
      <c r="Q4924" s="1011">
        <v>26804.89</v>
      </c>
      <c r="R4924" s="1011">
        <v>1454.49</v>
      </c>
      <c r="S4924" s="1011">
        <v>1240.1981595300001</v>
      </c>
      <c r="T4924" s="1011">
        <v>0</v>
      </c>
      <c r="U4924" s="1011">
        <v>156.82</v>
      </c>
      <c r="V4924" s="1011">
        <v>1611.31</v>
      </c>
      <c r="W4924" s="1011" t="s">
        <v>1397</v>
      </c>
      <c r="X4924" s="1011" t="s">
        <v>1331</v>
      </c>
      <c r="Y4924" s="1011" t="s">
        <v>1828</v>
      </c>
      <c r="AA4924" s="1011" t="s">
        <v>1829</v>
      </c>
      <c r="AB4924" s="1011" t="s">
        <v>140</v>
      </c>
    </row>
    <row r="4925" spans="1:28" x14ac:dyDescent="0.25">
      <c r="A4925" s="1011">
        <v>73968232</v>
      </c>
      <c r="B4925" s="1011" t="s">
        <v>1896</v>
      </c>
      <c r="C4925" s="1011" t="s">
        <v>1326</v>
      </c>
      <c r="D4925" s="1011" t="s">
        <v>1</v>
      </c>
      <c r="E4925" s="1011" t="s">
        <v>135</v>
      </c>
      <c r="F4925" s="1011" t="s">
        <v>20</v>
      </c>
      <c r="G4925" s="1011" t="s">
        <v>20</v>
      </c>
      <c r="H4925" s="1011" t="s">
        <v>101</v>
      </c>
      <c r="I4925" s="1011" t="s">
        <v>1897</v>
      </c>
      <c r="J4925" s="1011" t="s">
        <v>1898</v>
      </c>
      <c r="K4925" s="1011" t="s">
        <v>1329</v>
      </c>
      <c r="L4925" s="1011" t="s">
        <v>47</v>
      </c>
      <c r="M4925" s="1011" t="s">
        <v>198</v>
      </c>
      <c r="N4925" s="1011">
        <v>294</v>
      </c>
      <c r="O4925" s="1011">
        <v>271</v>
      </c>
      <c r="P4925" s="1011">
        <v>11704.5</v>
      </c>
      <c r="Q4925" s="1011">
        <v>5172.75</v>
      </c>
      <c r="R4925" s="1011">
        <v>-1039.73</v>
      </c>
      <c r="S4925" s="1011">
        <v>398.34605074000001</v>
      </c>
      <c r="T4925" s="1011">
        <v>0</v>
      </c>
      <c r="U4925" s="1011">
        <v>1227.5899999999999</v>
      </c>
      <c r="V4925" s="1011">
        <v>187.86</v>
      </c>
      <c r="W4925" s="1011" t="s">
        <v>1899</v>
      </c>
      <c r="X4925" s="1011" t="s">
        <v>1331</v>
      </c>
      <c r="Y4925" s="1011" t="s">
        <v>1900</v>
      </c>
      <c r="AA4925" s="1011" t="s">
        <v>1901</v>
      </c>
      <c r="AB4925" s="1011" t="s">
        <v>140</v>
      </c>
    </row>
    <row r="4926" spans="1:28" x14ac:dyDescent="0.25">
      <c r="A4926" s="1011">
        <v>13991989</v>
      </c>
      <c r="B4926" s="1011" t="s">
        <v>1403</v>
      </c>
      <c r="C4926" s="1011" t="s">
        <v>1326</v>
      </c>
      <c r="D4926" s="1011" t="s">
        <v>1</v>
      </c>
      <c r="E4926" s="1011" t="s">
        <v>135</v>
      </c>
      <c r="F4926" s="1011" t="s">
        <v>34</v>
      </c>
      <c r="G4926" s="1011" t="s">
        <v>34</v>
      </c>
      <c r="H4926" s="1011" t="s">
        <v>529</v>
      </c>
      <c r="I4926" s="1011" t="s">
        <v>1404</v>
      </c>
      <c r="J4926" s="1011" t="s">
        <v>1405</v>
      </c>
      <c r="K4926" s="1011" t="s">
        <v>1329</v>
      </c>
      <c r="L4926" s="1011" t="s">
        <v>47</v>
      </c>
      <c r="M4926" s="1011" t="s">
        <v>198</v>
      </c>
      <c r="N4926" s="1011">
        <v>20</v>
      </c>
      <c r="O4926" s="1011">
        <v>15</v>
      </c>
      <c r="P4926" s="1011">
        <v>478.3</v>
      </c>
      <c r="Q4926" s="1011">
        <v>3909.34</v>
      </c>
      <c r="R4926" s="1011">
        <v>149.13354457</v>
      </c>
      <c r="S4926" s="1011">
        <v>63.903309999999998</v>
      </c>
      <c r="T4926" s="1011">
        <v>0.71354457000000004</v>
      </c>
      <c r="U4926" s="1011">
        <v>0</v>
      </c>
      <c r="V4926" s="1011">
        <v>148.41999999999999</v>
      </c>
      <c r="W4926" s="1011" t="s">
        <v>1406</v>
      </c>
      <c r="X4926" s="1011" t="s">
        <v>1331</v>
      </c>
      <c r="Y4926" s="1011" t="s">
        <v>1407</v>
      </c>
      <c r="AA4926" s="1011" t="s">
        <v>1408</v>
      </c>
      <c r="AB4926" s="1011" t="s">
        <v>140</v>
      </c>
    </row>
    <row r="4927" spans="1:28" x14ac:dyDescent="0.25">
      <c r="A4927" s="1011">
        <v>63770606</v>
      </c>
      <c r="B4927" s="1011" t="s">
        <v>2426</v>
      </c>
      <c r="C4927" s="1011" t="s">
        <v>1326</v>
      </c>
      <c r="D4927" s="1011" t="s">
        <v>1</v>
      </c>
      <c r="E4927" s="1011" t="s">
        <v>135</v>
      </c>
      <c r="F4927" s="1011" t="s">
        <v>36</v>
      </c>
      <c r="G4927" s="1011" t="s">
        <v>36</v>
      </c>
      <c r="H4927" s="1011" t="s">
        <v>88</v>
      </c>
      <c r="I4927" s="1011" t="s">
        <v>2427</v>
      </c>
      <c r="J4927" s="1011" t="s">
        <v>2428</v>
      </c>
      <c r="K4927" s="1011" t="s">
        <v>1329</v>
      </c>
      <c r="L4927" s="1011" t="s">
        <v>47</v>
      </c>
      <c r="M4927" s="1011" t="s">
        <v>198</v>
      </c>
      <c r="N4927" s="1011">
        <v>55</v>
      </c>
      <c r="O4927" s="1011">
        <v>6</v>
      </c>
      <c r="P4927" s="1011">
        <v>550.12</v>
      </c>
      <c r="Q4927" s="1011">
        <v>11613.84</v>
      </c>
      <c r="R4927" s="1011">
        <v>1392.38</v>
      </c>
      <c r="S4927" s="1011">
        <v>185</v>
      </c>
      <c r="T4927" s="1011">
        <v>0</v>
      </c>
      <c r="U4927" s="1011">
        <v>0</v>
      </c>
      <c r="V4927" s="1011">
        <v>1392.38</v>
      </c>
      <c r="W4927" s="1011" t="s">
        <v>2429</v>
      </c>
      <c r="X4927" s="1011" t="s">
        <v>2430</v>
      </c>
      <c r="Y4927" s="1011" t="s">
        <v>2431</v>
      </c>
      <c r="AA4927" s="1011" t="s">
        <v>2432</v>
      </c>
      <c r="AB4927" s="1011" t="s">
        <v>140</v>
      </c>
    </row>
    <row r="4928" spans="1:28" x14ac:dyDescent="0.25">
      <c r="A4928" s="1011">
        <v>34092536</v>
      </c>
      <c r="B4928" s="1011" t="s">
        <v>2194</v>
      </c>
      <c r="C4928" s="1011" t="s">
        <v>1326</v>
      </c>
      <c r="D4928" s="1011" t="s">
        <v>1</v>
      </c>
      <c r="E4928" s="1011" t="s">
        <v>135</v>
      </c>
      <c r="F4928" s="1011" t="s">
        <v>0</v>
      </c>
      <c r="G4928" s="1011" t="s">
        <v>0</v>
      </c>
      <c r="H4928" s="1011" t="s">
        <v>98</v>
      </c>
      <c r="I4928" s="1011" t="s">
        <v>2195</v>
      </c>
      <c r="J4928" s="1011" t="s">
        <v>1354</v>
      </c>
      <c r="K4928" s="1011" t="s">
        <v>1329</v>
      </c>
      <c r="L4928" s="1011" t="s">
        <v>47</v>
      </c>
      <c r="M4928" s="1011" t="s">
        <v>198</v>
      </c>
      <c r="N4928" s="1011">
        <v>23</v>
      </c>
      <c r="O4928" s="1011">
        <v>12</v>
      </c>
      <c r="P4928" s="1011">
        <v>286.73</v>
      </c>
      <c r="Q4928" s="1011">
        <v>531.33000000000004</v>
      </c>
      <c r="R4928" s="1011">
        <v>161.77000000000001</v>
      </c>
      <c r="S4928" s="1011">
        <v>75.562317460000003</v>
      </c>
      <c r="T4928" s="1011">
        <v>0</v>
      </c>
      <c r="U4928" s="1011">
        <v>0</v>
      </c>
      <c r="V4928" s="1011">
        <v>161.77000000000001</v>
      </c>
      <c r="W4928" s="1011" t="s">
        <v>1355</v>
      </c>
      <c r="X4928" s="1011" t="s">
        <v>1331</v>
      </c>
      <c r="Y4928" s="1011" t="s">
        <v>2196</v>
      </c>
      <c r="Z4928" s="1011" t="s">
        <v>2197</v>
      </c>
      <c r="AA4928" s="1011" t="s">
        <v>2198</v>
      </c>
      <c r="AB4928" s="1011" t="s">
        <v>140</v>
      </c>
    </row>
    <row r="4929" spans="1:28" x14ac:dyDescent="0.25">
      <c r="A4929" s="1011">
        <v>93970044</v>
      </c>
      <c r="B4929" s="1011" t="s">
        <v>1775</v>
      </c>
      <c r="C4929" s="1011" t="s">
        <v>1326</v>
      </c>
      <c r="D4929" s="1011" t="s">
        <v>1</v>
      </c>
      <c r="E4929" s="1011" t="s">
        <v>135</v>
      </c>
      <c r="F4929" s="1011" t="s">
        <v>20</v>
      </c>
      <c r="G4929" s="1011" t="s">
        <v>20</v>
      </c>
      <c r="H4929" s="1011" t="s">
        <v>93</v>
      </c>
      <c r="I4929" s="1011" t="s">
        <v>1341</v>
      </c>
      <c r="J4929" s="1011" t="s">
        <v>1342</v>
      </c>
      <c r="K4929" s="1011" t="s">
        <v>1329</v>
      </c>
      <c r="L4929" s="1011" t="s">
        <v>47</v>
      </c>
      <c r="M4929" s="1011" t="s">
        <v>198</v>
      </c>
      <c r="N4929" s="1011">
        <v>34</v>
      </c>
      <c r="O4929" s="1011">
        <v>4</v>
      </c>
      <c r="P4929" s="1011">
        <v>989.2</v>
      </c>
      <c r="Q4929" s="1011">
        <v>947.92</v>
      </c>
      <c r="R4929" s="1011">
        <v>173.62</v>
      </c>
      <c r="S4929" s="1011">
        <v>67.615112859999996</v>
      </c>
      <c r="T4929" s="1011">
        <v>0</v>
      </c>
      <c r="U4929" s="1011">
        <v>0</v>
      </c>
      <c r="V4929" s="1011">
        <v>173.62</v>
      </c>
      <c r="W4929" s="1011" t="s">
        <v>1343</v>
      </c>
      <c r="X4929" s="1011" t="s">
        <v>1331</v>
      </c>
      <c r="Y4929" s="1011" t="s">
        <v>1776</v>
      </c>
      <c r="AA4929" s="1011" t="s">
        <v>1777</v>
      </c>
      <c r="AB4929" s="1011" t="s">
        <v>140</v>
      </c>
    </row>
    <row r="4930" spans="1:28" x14ac:dyDescent="0.25">
      <c r="A4930" s="1011">
        <v>54173505</v>
      </c>
      <c r="B4930" s="1011" t="s">
        <v>2164</v>
      </c>
      <c r="C4930" s="1011" t="s">
        <v>1326</v>
      </c>
      <c r="D4930" s="1011" t="s">
        <v>1</v>
      </c>
      <c r="E4930" s="1011" t="s">
        <v>135</v>
      </c>
      <c r="F4930" s="1011" t="s">
        <v>14</v>
      </c>
      <c r="G4930" s="1011" t="s">
        <v>14</v>
      </c>
      <c r="H4930" s="1011" t="s">
        <v>90</v>
      </c>
      <c r="I4930" s="1011" t="s">
        <v>2165</v>
      </c>
      <c r="J4930" s="1011" t="s">
        <v>1874</v>
      </c>
      <c r="K4930" s="1011" t="s">
        <v>1329</v>
      </c>
      <c r="L4930" s="1011" t="s">
        <v>47</v>
      </c>
      <c r="M4930" s="1011" t="s">
        <v>198</v>
      </c>
      <c r="N4930" s="1011">
        <v>38</v>
      </c>
      <c r="O4930" s="1011">
        <v>26</v>
      </c>
      <c r="P4930" s="1011">
        <v>527</v>
      </c>
      <c r="Q4930" s="1011">
        <v>1595.95</v>
      </c>
      <c r="R4930" s="1011">
        <v>330.02000077999998</v>
      </c>
      <c r="S4930" s="1011">
        <v>151.49187691</v>
      </c>
      <c r="T4930" s="1011">
        <v>7.8000000000000005E-7</v>
      </c>
      <c r="U4930" s="1011">
        <v>0</v>
      </c>
      <c r="V4930" s="1011">
        <v>330.02</v>
      </c>
      <c r="W4930" s="1011" t="s">
        <v>1875</v>
      </c>
      <c r="X4930" s="1011" t="s">
        <v>1331</v>
      </c>
      <c r="Y4930" s="1011" t="s">
        <v>2166</v>
      </c>
      <c r="AA4930" s="1011" t="s">
        <v>2167</v>
      </c>
      <c r="AB4930" s="1011" t="s">
        <v>140</v>
      </c>
    </row>
    <row r="4931" spans="1:28" x14ac:dyDescent="0.25">
      <c r="A4931" s="1011">
        <v>84054071</v>
      </c>
      <c r="B4931" s="1011" t="s">
        <v>2591</v>
      </c>
      <c r="C4931" s="1011" t="s">
        <v>1326</v>
      </c>
      <c r="D4931" s="1011" t="s">
        <v>1</v>
      </c>
      <c r="E4931" s="1011" t="s">
        <v>135</v>
      </c>
      <c r="F4931" s="1011" t="s">
        <v>36</v>
      </c>
      <c r="G4931" s="1011" t="s">
        <v>36</v>
      </c>
      <c r="H4931" s="1011" t="s">
        <v>95</v>
      </c>
      <c r="I4931" s="1011" t="s">
        <v>2592</v>
      </c>
      <c r="J4931" s="1011" t="s">
        <v>1868</v>
      </c>
      <c r="K4931" s="1011" t="s">
        <v>1329</v>
      </c>
      <c r="L4931" s="1011" t="s">
        <v>47</v>
      </c>
      <c r="M4931" s="1011" t="s">
        <v>198</v>
      </c>
      <c r="N4931" s="1011">
        <v>277</v>
      </c>
      <c r="O4931" s="1011">
        <v>39</v>
      </c>
      <c r="P4931" s="1011">
        <v>1556.04</v>
      </c>
      <c r="Q4931" s="1011">
        <v>5476.51</v>
      </c>
      <c r="R4931" s="1011">
        <v>-327.58355331000001</v>
      </c>
      <c r="S4931" s="1011">
        <v>1501.0511485899999</v>
      </c>
      <c r="T4931" s="1011">
        <v>-7.3553309999999997E-2</v>
      </c>
      <c r="U4931" s="1011">
        <v>0</v>
      </c>
      <c r="V4931" s="1011">
        <v>-327.51</v>
      </c>
      <c r="W4931" s="1011" t="s">
        <v>1869</v>
      </c>
      <c r="X4931" s="1011" t="s">
        <v>1331</v>
      </c>
      <c r="Y4931" s="1011" t="s">
        <v>2593</v>
      </c>
      <c r="AA4931" s="1011" t="s">
        <v>2594</v>
      </c>
      <c r="AB4931" s="1011" t="s">
        <v>140</v>
      </c>
    </row>
    <row r="4932" spans="1:28" x14ac:dyDescent="0.25">
      <c r="A4932" s="1011">
        <v>43757624</v>
      </c>
      <c r="B4932" s="1011" t="s">
        <v>2092</v>
      </c>
      <c r="C4932" s="1011" t="s">
        <v>1326</v>
      </c>
      <c r="D4932" s="1011" t="s">
        <v>1</v>
      </c>
      <c r="E4932" s="1011" t="s">
        <v>135</v>
      </c>
      <c r="F4932" s="1011" t="s">
        <v>6</v>
      </c>
      <c r="G4932" s="1011" t="s">
        <v>6</v>
      </c>
      <c r="H4932" s="1011" t="s">
        <v>98</v>
      </c>
      <c r="I4932" s="1011" t="s">
        <v>2093</v>
      </c>
      <c r="J4932" s="1011" t="s">
        <v>2094</v>
      </c>
      <c r="K4932" s="1011" t="s">
        <v>1329</v>
      </c>
      <c r="L4932" s="1011" t="s">
        <v>47</v>
      </c>
      <c r="M4932" s="1011" t="s">
        <v>198</v>
      </c>
      <c r="N4932" s="1011">
        <v>178.75</v>
      </c>
      <c r="O4932" s="1011">
        <v>128.75</v>
      </c>
      <c r="P4932" s="1011">
        <v>6340.33</v>
      </c>
      <c r="Q4932" s="1011">
        <v>6655.06</v>
      </c>
      <c r="R4932" s="1011">
        <v>1544.11</v>
      </c>
      <c r="S4932" s="1011">
        <v>914.97220381</v>
      </c>
      <c r="T4932" s="1011">
        <v>0</v>
      </c>
      <c r="U4932" s="1011">
        <v>0</v>
      </c>
      <c r="V4932" s="1011">
        <v>1544.11</v>
      </c>
      <c r="W4932" s="1011" t="s">
        <v>2095</v>
      </c>
      <c r="X4932" s="1011" t="s">
        <v>1331</v>
      </c>
      <c r="Y4932" s="1011" t="s">
        <v>2096</v>
      </c>
      <c r="AA4932" s="1011" t="s">
        <v>2097</v>
      </c>
      <c r="AB4932" s="1011" t="s">
        <v>140</v>
      </c>
    </row>
    <row r="4933" spans="1:28" x14ac:dyDescent="0.25">
      <c r="A4933" s="1011">
        <v>93757037</v>
      </c>
      <c r="B4933" s="1011" t="s">
        <v>2273</v>
      </c>
      <c r="C4933" s="1011" t="s">
        <v>1326</v>
      </c>
      <c r="D4933" s="1011" t="s">
        <v>1</v>
      </c>
      <c r="E4933" s="1011" t="s">
        <v>135</v>
      </c>
      <c r="F4933" s="1011" t="s">
        <v>0</v>
      </c>
      <c r="G4933" s="1011" t="s">
        <v>0</v>
      </c>
      <c r="H4933" s="1011" t="s">
        <v>99</v>
      </c>
      <c r="I4933" s="1011" t="s">
        <v>2060</v>
      </c>
      <c r="J4933" s="1011" t="s">
        <v>2061</v>
      </c>
      <c r="K4933" s="1011" t="s">
        <v>1329</v>
      </c>
      <c r="L4933" s="1011" t="s">
        <v>47</v>
      </c>
      <c r="M4933" s="1011" t="s">
        <v>198</v>
      </c>
      <c r="N4933" s="1011">
        <v>145</v>
      </c>
      <c r="O4933" s="1011">
        <v>115</v>
      </c>
      <c r="P4933" s="1011">
        <v>3354</v>
      </c>
      <c r="Q4933" s="1011">
        <v>5030.7700000000004</v>
      </c>
      <c r="R4933" s="1011">
        <v>466.2</v>
      </c>
      <c r="S4933" s="1011">
        <v>955.88928090000002</v>
      </c>
      <c r="T4933" s="1011">
        <v>0</v>
      </c>
      <c r="U4933" s="1011">
        <v>0</v>
      </c>
      <c r="V4933" s="1011">
        <v>466.2</v>
      </c>
      <c r="W4933" s="1011" t="s">
        <v>2062</v>
      </c>
      <c r="X4933" s="1011" t="s">
        <v>1331</v>
      </c>
      <c r="Y4933" s="1011" t="s">
        <v>2274</v>
      </c>
      <c r="AA4933" s="1011" t="s">
        <v>2275</v>
      </c>
      <c r="AB4933" s="1011" t="s">
        <v>140</v>
      </c>
    </row>
    <row r="4934" spans="1:28" x14ac:dyDescent="0.25">
      <c r="A4934" s="1011">
        <v>94251014</v>
      </c>
      <c r="B4934" s="1011" t="s">
        <v>1937</v>
      </c>
      <c r="C4934" s="1011" t="s">
        <v>1326</v>
      </c>
      <c r="D4934" s="1011" t="s">
        <v>1</v>
      </c>
      <c r="E4934" s="1011" t="s">
        <v>135</v>
      </c>
      <c r="F4934" s="1011" t="s">
        <v>36</v>
      </c>
      <c r="G4934" s="1011" t="s">
        <v>36</v>
      </c>
      <c r="H4934" s="1011" t="s">
        <v>92</v>
      </c>
      <c r="I4934" s="1011" t="s">
        <v>1938</v>
      </c>
      <c r="J4934" s="1011" t="s">
        <v>1939</v>
      </c>
      <c r="K4934" s="1011" t="s">
        <v>1329</v>
      </c>
      <c r="L4934" s="1011" t="s">
        <v>47</v>
      </c>
      <c r="M4934" s="1011" t="s">
        <v>198</v>
      </c>
      <c r="N4934" s="1011">
        <v>177</v>
      </c>
      <c r="O4934" s="1011">
        <v>177</v>
      </c>
      <c r="P4934" s="1011">
        <v>6110</v>
      </c>
      <c r="Q4934" s="1011">
        <v>4008.95</v>
      </c>
      <c r="R4934" s="1011">
        <v>177.41</v>
      </c>
      <c r="S4934" s="1011">
        <v>487.89236647000001</v>
      </c>
      <c r="T4934" s="1011">
        <v>0</v>
      </c>
      <c r="U4934" s="1011">
        <v>0</v>
      </c>
      <c r="V4934" s="1011">
        <v>177.41</v>
      </c>
      <c r="W4934" s="1011" t="s">
        <v>1940</v>
      </c>
      <c r="X4934" s="1011" t="s">
        <v>1331</v>
      </c>
      <c r="Y4934" s="1011" t="s">
        <v>1941</v>
      </c>
      <c r="AA4934" s="1011" t="s">
        <v>1942</v>
      </c>
      <c r="AB4934" s="1011" t="s">
        <v>140</v>
      </c>
    </row>
    <row r="4935" spans="1:28" x14ac:dyDescent="0.25">
      <c r="A4935" s="1011">
        <v>44223121</v>
      </c>
      <c r="B4935" s="1011" t="s">
        <v>2233</v>
      </c>
      <c r="C4935" s="1011" t="s">
        <v>1326</v>
      </c>
      <c r="D4935" s="1011" t="s">
        <v>1</v>
      </c>
      <c r="E4935" s="1011" t="s">
        <v>135</v>
      </c>
      <c r="F4935" s="1011" t="s">
        <v>6</v>
      </c>
      <c r="G4935" s="1011" t="s">
        <v>6</v>
      </c>
      <c r="H4935" s="1011" t="s">
        <v>530</v>
      </c>
      <c r="I4935" s="1011" t="s">
        <v>2234</v>
      </c>
      <c r="J4935" s="1011" t="s">
        <v>1383</v>
      </c>
      <c r="K4935" s="1011" t="s">
        <v>1329</v>
      </c>
      <c r="L4935" s="1011" t="s">
        <v>47</v>
      </c>
      <c r="M4935" s="1011" t="s">
        <v>198</v>
      </c>
      <c r="N4935" s="1011">
        <v>13</v>
      </c>
      <c r="O4935" s="1011">
        <v>13</v>
      </c>
      <c r="P4935" s="1011">
        <v>1041.3</v>
      </c>
      <c r="Q4935" s="1011">
        <v>2293.77</v>
      </c>
      <c r="R4935" s="1011">
        <v>143.31</v>
      </c>
      <c r="S4935" s="1011">
        <v>302.28048633999998</v>
      </c>
      <c r="T4935" s="1011">
        <v>0</v>
      </c>
      <c r="U4935" s="1011">
        <v>0</v>
      </c>
      <c r="V4935" s="1011">
        <v>143.31</v>
      </c>
      <c r="W4935" s="1011" t="s">
        <v>1384</v>
      </c>
      <c r="X4935" s="1011" t="s">
        <v>1331</v>
      </c>
      <c r="Y4935" s="1011" t="s">
        <v>2235</v>
      </c>
      <c r="AA4935" s="1011" t="s">
        <v>2236</v>
      </c>
      <c r="AB4935" s="1011" t="s">
        <v>140</v>
      </c>
    </row>
    <row r="4936" spans="1:28" x14ac:dyDescent="0.25">
      <c r="A4936" s="1011">
        <v>93757649</v>
      </c>
      <c r="B4936" s="1011" t="s">
        <v>2482</v>
      </c>
      <c r="C4936" s="1011" t="s">
        <v>1326</v>
      </c>
      <c r="D4936" s="1011" t="s">
        <v>1</v>
      </c>
      <c r="E4936" s="1011" t="s">
        <v>135</v>
      </c>
      <c r="F4936" s="1011" t="s">
        <v>6</v>
      </c>
      <c r="G4936" s="1011" t="s">
        <v>6</v>
      </c>
      <c r="H4936" s="1011" t="s">
        <v>102</v>
      </c>
      <c r="I4936" s="1011" t="s">
        <v>2483</v>
      </c>
      <c r="J4936" s="1011" t="s">
        <v>2484</v>
      </c>
      <c r="K4936" s="1011" t="s">
        <v>1329</v>
      </c>
      <c r="L4936" s="1011" t="s">
        <v>47</v>
      </c>
      <c r="M4936" s="1011" t="s">
        <v>198</v>
      </c>
      <c r="N4936" s="1011">
        <v>8</v>
      </c>
      <c r="O4936" s="1011">
        <v>8</v>
      </c>
      <c r="P4936" s="1011">
        <v>86.34</v>
      </c>
      <c r="Q4936" s="1011">
        <v>242.89</v>
      </c>
      <c r="R4936" s="1011">
        <v>22.43</v>
      </c>
      <c r="S4936" s="1011">
        <v>126.69594647</v>
      </c>
      <c r="T4936" s="1011">
        <v>0</v>
      </c>
      <c r="U4936" s="1011">
        <v>0</v>
      </c>
      <c r="V4936" s="1011">
        <v>22.43</v>
      </c>
      <c r="W4936" s="1011" t="s">
        <v>2485</v>
      </c>
      <c r="X4936" s="1011" t="s">
        <v>1331</v>
      </c>
      <c r="Y4936" s="1011" t="s">
        <v>2486</v>
      </c>
      <c r="AA4936" s="1011" t="s">
        <v>2487</v>
      </c>
      <c r="AB4936" s="1011" t="s">
        <v>140</v>
      </c>
    </row>
    <row r="4937" spans="1:28" x14ac:dyDescent="0.25">
      <c r="A4937" s="1011">
        <v>23840531</v>
      </c>
      <c r="B4937" s="1011" t="s">
        <v>2488</v>
      </c>
      <c r="C4937" s="1011" t="s">
        <v>1326</v>
      </c>
      <c r="D4937" s="1011" t="s">
        <v>1</v>
      </c>
      <c r="E4937" s="1011" t="s">
        <v>135</v>
      </c>
      <c r="F4937" s="1011" t="s">
        <v>0</v>
      </c>
      <c r="G4937" s="1011" t="s">
        <v>0</v>
      </c>
      <c r="H4937" s="1011" t="s">
        <v>1394</v>
      </c>
      <c r="I4937" s="1011" t="s">
        <v>2489</v>
      </c>
      <c r="J4937" s="1011" t="s">
        <v>2490</v>
      </c>
      <c r="K4937" s="1011" t="s">
        <v>1329</v>
      </c>
      <c r="L4937" s="1011" t="s">
        <v>47</v>
      </c>
      <c r="M4937" s="1011" t="s">
        <v>198</v>
      </c>
      <c r="N4937" s="1011">
        <v>0</v>
      </c>
      <c r="O4937" s="1011">
        <v>0</v>
      </c>
      <c r="P4937" s="1011">
        <v>0</v>
      </c>
      <c r="Q4937" s="1011">
        <v>0</v>
      </c>
      <c r="R4937" s="1011">
        <v>0</v>
      </c>
      <c r="S4937" s="1011">
        <v>0</v>
      </c>
      <c r="T4937" s="1011">
        <v>0</v>
      </c>
      <c r="U4937" s="1011">
        <v>0</v>
      </c>
      <c r="V4937" s="1011">
        <v>0</v>
      </c>
      <c r="W4937" s="1011" t="s">
        <v>2491</v>
      </c>
      <c r="X4937" s="1011" t="s">
        <v>1331</v>
      </c>
      <c r="Y4937" s="1011" t="s">
        <v>2492</v>
      </c>
      <c r="AA4937" s="1011" t="s">
        <v>2493</v>
      </c>
      <c r="AB4937" s="1011" t="s">
        <v>140</v>
      </c>
    </row>
    <row r="4938" spans="1:28" x14ac:dyDescent="0.25">
      <c r="A4938" s="1011">
        <v>93874147</v>
      </c>
      <c r="B4938" s="1011" t="s">
        <v>2357</v>
      </c>
      <c r="C4938" s="1011" t="s">
        <v>1326</v>
      </c>
      <c r="D4938" s="1011" t="s">
        <v>1</v>
      </c>
      <c r="E4938" s="1011" t="s">
        <v>135</v>
      </c>
      <c r="F4938" s="1011" t="s">
        <v>36</v>
      </c>
      <c r="G4938" s="1011" t="s">
        <v>36</v>
      </c>
      <c r="H4938" s="1011" t="s">
        <v>1394</v>
      </c>
      <c r="I4938" s="1011" t="s">
        <v>1359</v>
      </c>
      <c r="J4938" s="1011" t="s">
        <v>1360</v>
      </c>
      <c r="K4938" s="1011" t="s">
        <v>1329</v>
      </c>
      <c r="L4938" s="1011" t="s">
        <v>47</v>
      </c>
      <c r="M4938" s="1011" t="s">
        <v>198</v>
      </c>
      <c r="N4938" s="1011">
        <v>0</v>
      </c>
      <c r="O4938" s="1011">
        <v>0</v>
      </c>
      <c r="P4938" s="1011">
        <v>0</v>
      </c>
      <c r="Q4938" s="1011">
        <v>0</v>
      </c>
      <c r="R4938" s="1011">
        <v>0</v>
      </c>
      <c r="S4938" s="1011">
        <v>0</v>
      </c>
      <c r="T4938" s="1011">
        <v>0</v>
      </c>
      <c r="U4938" s="1011">
        <v>0</v>
      </c>
      <c r="V4938" s="1011">
        <v>0</v>
      </c>
      <c r="W4938" s="1011" t="s">
        <v>1361</v>
      </c>
      <c r="X4938" s="1011" t="s">
        <v>1331</v>
      </c>
      <c r="Y4938" s="1011" t="s">
        <v>2358</v>
      </c>
      <c r="AA4938" s="1011" t="s">
        <v>2359</v>
      </c>
      <c r="AB4938" s="1011" t="s">
        <v>140</v>
      </c>
    </row>
    <row r="4939" spans="1:28" x14ac:dyDescent="0.25">
      <c r="A4939" s="1011">
        <v>3757986</v>
      </c>
      <c r="B4939" s="1011" t="s">
        <v>2104</v>
      </c>
      <c r="C4939" s="1011" t="s">
        <v>1326</v>
      </c>
      <c r="D4939" s="1011" t="s">
        <v>1</v>
      </c>
      <c r="E4939" s="1011" t="s">
        <v>135</v>
      </c>
      <c r="F4939" s="1011" t="s">
        <v>20</v>
      </c>
      <c r="G4939" s="1011" t="s">
        <v>20</v>
      </c>
      <c r="H4939" s="1011" t="s">
        <v>91</v>
      </c>
      <c r="I4939" s="1011" t="s">
        <v>2105</v>
      </c>
      <c r="J4939" s="1011" t="s">
        <v>2106</v>
      </c>
      <c r="K4939" s="1011" t="s">
        <v>1329</v>
      </c>
      <c r="L4939" s="1011" t="s">
        <v>47</v>
      </c>
      <c r="M4939" s="1011" t="s">
        <v>198</v>
      </c>
      <c r="N4939" s="1011">
        <v>74</v>
      </c>
      <c r="O4939" s="1011">
        <v>52</v>
      </c>
      <c r="P4939" s="1011">
        <v>2720.14</v>
      </c>
      <c r="Q4939" s="1011">
        <v>4247.2</v>
      </c>
      <c r="R4939" s="1011">
        <v>787.05</v>
      </c>
      <c r="S4939" s="1011">
        <v>184.76816633000001</v>
      </c>
      <c r="T4939" s="1011">
        <v>0</v>
      </c>
      <c r="U4939" s="1011">
        <v>0</v>
      </c>
      <c r="V4939" s="1011">
        <v>787.05</v>
      </c>
      <c r="W4939" s="1011" t="s">
        <v>1869</v>
      </c>
      <c r="X4939" s="1011" t="s">
        <v>1331</v>
      </c>
      <c r="Y4939" s="1011" t="s">
        <v>2107</v>
      </c>
      <c r="AA4939" s="1011" t="s">
        <v>2108</v>
      </c>
      <c r="AB4939" s="1011" t="s">
        <v>140</v>
      </c>
    </row>
    <row r="4940" spans="1:28" x14ac:dyDescent="0.25">
      <c r="A4940" s="1011">
        <v>34261214</v>
      </c>
      <c r="B4940" s="1011" t="s">
        <v>2303</v>
      </c>
      <c r="C4940" s="1011" t="s">
        <v>1326</v>
      </c>
      <c r="D4940" s="1011" t="s">
        <v>1</v>
      </c>
      <c r="E4940" s="1011" t="s">
        <v>135</v>
      </c>
      <c r="F4940" s="1011" t="s">
        <v>20</v>
      </c>
      <c r="G4940" s="1011" t="s">
        <v>20</v>
      </c>
      <c r="H4940" s="1011" t="s">
        <v>99</v>
      </c>
      <c r="I4940" s="1011" t="s">
        <v>2304</v>
      </c>
      <c r="J4940" s="1011" t="s">
        <v>1510</v>
      </c>
      <c r="K4940" s="1011" t="s">
        <v>1329</v>
      </c>
      <c r="L4940" s="1011" t="s">
        <v>47</v>
      </c>
      <c r="M4940" s="1011" t="s">
        <v>198</v>
      </c>
      <c r="N4940" s="1011">
        <v>30</v>
      </c>
      <c r="O4940" s="1011">
        <v>28</v>
      </c>
      <c r="P4940" s="1011">
        <v>894.72</v>
      </c>
      <c r="Q4940" s="1011">
        <v>731.98</v>
      </c>
      <c r="R4940" s="1011">
        <v>-22.02</v>
      </c>
      <c r="S4940" s="1011">
        <v>125.52995077</v>
      </c>
      <c r="T4940" s="1011">
        <v>0</v>
      </c>
      <c r="U4940" s="1011">
        <v>0</v>
      </c>
      <c r="V4940" s="1011">
        <v>-22.02</v>
      </c>
      <c r="W4940" s="1011" t="s">
        <v>1511</v>
      </c>
      <c r="X4940" s="1011" t="s">
        <v>1331</v>
      </c>
      <c r="Y4940" s="1011" t="s">
        <v>2305</v>
      </c>
      <c r="AA4940" s="1011" t="s">
        <v>2306</v>
      </c>
      <c r="AB4940" s="1011" t="s">
        <v>140</v>
      </c>
    </row>
    <row r="4941" spans="1:28" x14ac:dyDescent="0.25">
      <c r="A4941" s="1011">
        <v>3755717</v>
      </c>
      <c r="B4941" s="1011" t="s">
        <v>2444</v>
      </c>
      <c r="C4941" s="1011" t="s">
        <v>1326</v>
      </c>
      <c r="D4941" s="1011" t="s">
        <v>1</v>
      </c>
      <c r="E4941" s="1011" t="s">
        <v>135</v>
      </c>
      <c r="F4941" s="1011" t="s">
        <v>6</v>
      </c>
      <c r="G4941" s="1011" t="s">
        <v>6</v>
      </c>
      <c r="H4941" s="1011" t="s">
        <v>101</v>
      </c>
      <c r="I4941" s="1011" t="s">
        <v>2445</v>
      </c>
      <c r="J4941" s="1011" t="s">
        <v>1924</v>
      </c>
      <c r="K4941" s="1011" t="s">
        <v>1329</v>
      </c>
      <c r="L4941" s="1011" t="s">
        <v>47</v>
      </c>
      <c r="M4941" s="1011" t="s">
        <v>198</v>
      </c>
      <c r="N4941" s="1011">
        <v>608</v>
      </c>
      <c r="O4941" s="1011">
        <v>580</v>
      </c>
      <c r="P4941" s="1011">
        <v>24895.64</v>
      </c>
      <c r="Q4941" s="1011">
        <v>13465.82</v>
      </c>
      <c r="R4941" s="1011">
        <v>-2468.02</v>
      </c>
      <c r="S4941" s="1011">
        <v>3374.8076116799998</v>
      </c>
      <c r="T4941" s="1011">
        <v>436</v>
      </c>
      <c r="U4941" s="1011">
        <v>2004.5</v>
      </c>
      <c r="V4941" s="1011">
        <v>-393.52</v>
      </c>
      <c r="W4941" s="1011" t="s">
        <v>1925</v>
      </c>
      <c r="X4941" s="1011" t="s">
        <v>1331</v>
      </c>
      <c r="Y4941" s="1011" t="s">
        <v>2446</v>
      </c>
      <c r="AA4941" s="1011" t="s">
        <v>2447</v>
      </c>
      <c r="AB4941" s="1011" t="s">
        <v>140</v>
      </c>
    </row>
    <row r="4942" spans="1:28" x14ac:dyDescent="0.25">
      <c r="A4942" s="1011">
        <v>14284871</v>
      </c>
      <c r="B4942" s="1011" t="s">
        <v>1508</v>
      </c>
      <c r="C4942" s="1011" t="s">
        <v>1326</v>
      </c>
      <c r="D4942" s="1011" t="s">
        <v>1</v>
      </c>
      <c r="E4942" s="1011" t="s">
        <v>135</v>
      </c>
      <c r="F4942" s="1011" t="s">
        <v>6</v>
      </c>
      <c r="G4942" s="1011" t="s">
        <v>6</v>
      </c>
      <c r="H4942" s="1011" t="s">
        <v>96</v>
      </c>
      <c r="I4942" s="1011" t="s">
        <v>1509</v>
      </c>
      <c r="J4942" s="1011" t="s">
        <v>1510</v>
      </c>
      <c r="K4942" s="1011" t="s">
        <v>1329</v>
      </c>
      <c r="L4942" s="1011" t="s">
        <v>47</v>
      </c>
      <c r="M4942" s="1011" t="s">
        <v>198</v>
      </c>
      <c r="N4942" s="1011">
        <v>18</v>
      </c>
      <c r="O4942" s="1011">
        <v>17</v>
      </c>
      <c r="P4942" s="1011">
        <v>121.69</v>
      </c>
      <c r="Q4942" s="1011">
        <v>585.61</v>
      </c>
      <c r="R4942" s="1011">
        <v>251.46</v>
      </c>
      <c r="S4942" s="1011">
        <v>59.865407699999999</v>
      </c>
      <c r="T4942" s="1011">
        <v>0</v>
      </c>
      <c r="U4942" s="1011">
        <v>0</v>
      </c>
      <c r="V4942" s="1011">
        <v>251.46</v>
      </c>
      <c r="W4942" s="1011" t="s">
        <v>1511</v>
      </c>
      <c r="X4942" s="1011" t="s">
        <v>1331</v>
      </c>
      <c r="Y4942" s="1011" t="s">
        <v>1512</v>
      </c>
      <c r="AA4942" s="1011" t="s">
        <v>1513</v>
      </c>
      <c r="AB4942" s="1011" t="s">
        <v>140</v>
      </c>
    </row>
    <row r="4943" spans="1:28" x14ac:dyDescent="0.25">
      <c r="A4943" s="1011">
        <v>14284871</v>
      </c>
      <c r="B4943" s="1011" t="s">
        <v>1508</v>
      </c>
      <c r="C4943" s="1011" t="s">
        <v>1326</v>
      </c>
      <c r="D4943" s="1011" t="s">
        <v>1</v>
      </c>
      <c r="E4943" s="1011" t="s">
        <v>135</v>
      </c>
      <c r="F4943" s="1011" t="s">
        <v>6</v>
      </c>
      <c r="G4943" s="1011" t="s">
        <v>6</v>
      </c>
      <c r="H4943" s="1011" t="s">
        <v>89</v>
      </c>
      <c r="I4943" s="1011" t="s">
        <v>1509</v>
      </c>
      <c r="J4943" s="1011" t="s">
        <v>1510</v>
      </c>
      <c r="K4943" s="1011" t="s">
        <v>1329</v>
      </c>
      <c r="L4943" s="1011" t="s">
        <v>47</v>
      </c>
      <c r="M4943" s="1011" t="s">
        <v>198</v>
      </c>
      <c r="N4943" s="1011">
        <v>74</v>
      </c>
      <c r="O4943" s="1011">
        <v>5</v>
      </c>
      <c r="P4943" s="1011">
        <v>868</v>
      </c>
      <c r="Q4943" s="1011">
        <v>2394.4899999999998</v>
      </c>
      <c r="R4943" s="1011">
        <v>663.43</v>
      </c>
      <c r="S4943" s="1011">
        <v>210.71524231000001</v>
      </c>
      <c r="T4943" s="1011">
        <v>0</v>
      </c>
      <c r="U4943" s="1011">
        <v>0</v>
      </c>
      <c r="V4943" s="1011">
        <v>663.43</v>
      </c>
      <c r="W4943" s="1011" t="s">
        <v>1511</v>
      </c>
      <c r="X4943" s="1011" t="s">
        <v>1331</v>
      </c>
      <c r="Y4943" s="1011" t="s">
        <v>1512</v>
      </c>
      <c r="AA4943" s="1011" t="s">
        <v>1513</v>
      </c>
      <c r="AB4943" s="1011" t="s">
        <v>140</v>
      </c>
    </row>
    <row r="4944" spans="1:28" x14ac:dyDescent="0.25">
      <c r="A4944" s="1011">
        <v>24223216</v>
      </c>
      <c r="B4944" s="1011" t="s">
        <v>2523</v>
      </c>
      <c r="C4944" s="1011" t="s">
        <v>1326</v>
      </c>
      <c r="D4944" s="1011" t="s">
        <v>1</v>
      </c>
      <c r="E4944" s="1011" t="s">
        <v>135</v>
      </c>
      <c r="F4944" s="1011" t="s">
        <v>34</v>
      </c>
      <c r="G4944" s="1011" t="s">
        <v>34</v>
      </c>
      <c r="H4944" s="1011" t="s">
        <v>92</v>
      </c>
      <c r="I4944" s="1011" t="s">
        <v>2113</v>
      </c>
      <c r="J4944" s="1011" t="s">
        <v>2114</v>
      </c>
      <c r="K4944" s="1011" t="s">
        <v>1329</v>
      </c>
      <c r="L4944" s="1011" t="s">
        <v>47</v>
      </c>
      <c r="M4944" s="1011" t="s">
        <v>198</v>
      </c>
      <c r="N4944" s="1011">
        <v>79</v>
      </c>
      <c r="O4944" s="1011">
        <v>79</v>
      </c>
      <c r="P4944" s="1011">
        <v>2689.76</v>
      </c>
      <c r="Q4944" s="1011">
        <v>1602.55</v>
      </c>
      <c r="R4944" s="1011">
        <v>11.24</v>
      </c>
      <c r="S4944" s="1011">
        <v>239.71864898999999</v>
      </c>
      <c r="T4944" s="1011">
        <v>0</v>
      </c>
      <c r="U4944" s="1011">
        <v>0</v>
      </c>
      <c r="V4944" s="1011">
        <v>11.24</v>
      </c>
      <c r="W4944" s="1011" t="s">
        <v>2115</v>
      </c>
      <c r="X4944" s="1011" t="s">
        <v>1331</v>
      </c>
      <c r="Y4944" s="1011" t="s">
        <v>2524</v>
      </c>
      <c r="AA4944" s="1011" t="s">
        <v>2525</v>
      </c>
      <c r="AB4944" s="1011" t="s">
        <v>140</v>
      </c>
    </row>
    <row r="4945" spans="1:28" x14ac:dyDescent="0.25">
      <c r="A4945" s="1011">
        <v>13753793</v>
      </c>
      <c r="B4945" s="1011" t="s">
        <v>2072</v>
      </c>
      <c r="C4945" s="1011" t="s">
        <v>1326</v>
      </c>
      <c r="D4945" s="1011" t="s">
        <v>1</v>
      </c>
      <c r="E4945" s="1011" t="s">
        <v>135</v>
      </c>
      <c r="F4945" s="1011" t="s">
        <v>6</v>
      </c>
      <c r="G4945" s="1011" t="s">
        <v>6</v>
      </c>
      <c r="H4945" s="1011" t="s">
        <v>1394</v>
      </c>
      <c r="I4945" s="1011" t="s">
        <v>1410</v>
      </c>
      <c r="J4945" s="1011" t="s">
        <v>1411</v>
      </c>
      <c r="K4945" s="1011" t="s">
        <v>1329</v>
      </c>
      <c r="L4945" s="1011" t="s">
        <v>47</v>
      </c>
      <c r="M4945" s="1011" t="s">
        <v>198</v>
      </c>
      <c r="N4945" s="1011">
        <v>0</v>
      </c>
      <c r="O4945" s="1011">
        <v>0</v>
      </c>
      <c r="P4945" s="1011">
        <v>0</v>
      </c>
      <c r="Q4945" s="1011">
        <v>0</v>
      </c>
      <c r="R4945" s="1011">
        <v>0</v>
      </c>
      <c r="S4945" s="1011">
        <v>0</v>
      </c>
      <c r="T4945" s="1011">
        <v>0</v>
      </c>
      <c r="U4945" s="1011">
        <v>0</v>
      </c>
      <c r="V4945" s="1011">
        <v>0</v>
      </c>
      <c r="W4945" s="1011" t="s">
        <v>80</v>
      </c>
      <c r="X4945" s="1011" t="s">
        <v>1331</v>
      </c>
      <c r="Y4945" s="1011" t="s">
        <v>2073</v>
      </c>
      <c r="AA4945" s="1011" t="s">
        <v>2074</v>
      </c>
      <c r="AB4945" s="1011" t="s">
        <v>140</v>
      </c>
    </row>
    <row r="4946" spans="1:28" x14ac:dyDescent="0.25">
      <c r="A4946" s="1011">
        <v>23787096</v>
      </c>
      <c r="B4946" s="1011" t="s">
        <v>1792</v>
      </c>
      <c r="C4946" s="1011" t="s">
        <v>1326</v>
      </c>
      <c r="D4946" s="1011" t="s">
        <v>1</v>
      </c>
      <c r="E4946" s="1011" t="s">
        <v>135</v>
      </c>
      <c r="F4946" s="1011" t="s">
        <v>20</v>
      </c>
      <c r="G4946" s="1011" t="s">
        <v>20</v>
      </c>
      <c r="H4946" s="1011" t="s">
        <v>1394</v>
      </c>
      <c r="I4946" s="1011" t="s">
        <v>1793</v>
      </c>
      <c r="J4946" s="1011" t="s">
        <v>1794</v>
      </c>
      <c r="K4946" s="1011" t="s">
        <v>1329</v>
      </c>
      <c r="L4946" s="1011" t="s">
        <v>47</v>
      </c>
      <c r="M4946" s="1011" t="s">
        <v>198</v>
      </c>
      <c r="N4946" s="1011">
        <v>0</v>
      </c>
      <c r="O4946" s="1011">
        <v>0</v>
      </c>
      <c r="P4946" s="1011">
        <v>0</v>
      </c>
      <c r="Q4946" s="1011">
        <v>0</v>
      </c>
      <c r="R4946" s="1011">
        <v>0</v>
      </c>
      <c r="S4946" s="1011">
        <v>0</v>
      </c>
      <c r="T4946" s="1011">
        <v>0</v>
      </c>
      <c r="U4946" s="1011">
        <v>0</v>
      </c>
      <c r="V4946" s="1011">
        <v>0</v>
      </c>
      <c r="W4946" s="1011" t="s">
        <v>1795</v>
      </c>
      <c r="X4946" s="1011" t="s">
        <v>1331</v>
      </c>
      <c r="Y4946" s="1011" t="s">
        <v>1796</v>
      </c>
      <c r="AA4946" s="1011" t="s">
        <v>1797</v>
      </c>
      <c r="AB4946" s="1011" t="s">
        <v>140</v>
      </c>
    </row>
    <row r="4947" spans="1:28" x14ac:dyDescent="0.25">
      <c r="A4947" s="1011">
        <v>94011400</v>
      </c>
      <c r="B4947" s="1011" t="s">
        <v>1735</v>
      </c>
      <c r="C4947" s="1011" t="s">
        <v>1326</v>
      </c>
      <c r="D4947" s="1011" t="s">
        <v>1</v>
      </c>
      <c r="E4947" s="1011" t="s">
        <v>135</v>
      </c>
      <c r="F4947" s="1011" t="s">
        <v>20</v>
      </c>
      <c r="G4947" s="1011" t="s">
        <v>20</v>
      </c>
      <c r="H4947" s="1011" t="s">
        <v>99</v>
      </c>
      <c r="I4947" s="1011" t="s">
        <v>1579</v>
      </c>
      <c r="J4947" s="1011" t="s">
        <v>1396</v>
      </c>
      <c r="K4947" s="1011" t="s">
        <v>1329</v>
      </c>
      <c r="L4947" s="1011" t="s">
        <v>47</v>
      </c>
      <c r="M4947" s="1011" t="s">
        <v>198</v>
      </c>
      <c r="N4947" s="1011">
        <v>30</v>
      </c>
      <c r="O4947" s="1011">
        <v>29</v>
      </c>
      <c r="P4947" s="1011">
        <v>900</v>
      </c>
      <c r="Q4947" s="1011">
        <v>940.45</v>
      </c>
      <c r="R4947" s="1011">
        <v>66.63</v>
      </c>
      <c r="S4947" s="1011">
        <v>68.318160899999995</v>
      </c>
      <c r="T4947" s="1011">
        <v>0</v>
      </c>
      <c r="U4947" s="1011">
        <v>0</v>
      </c>
      <c r="V4947" s="1011">
        <v>66.63</v>
      </c>
      <c r="W4947" s="1011" t="s">
        <v>1397</v>
      </c>
      <c r="X4947" s="1011" t="s">
        <v>1331</v>
      </c>
      <c r="Y4947" s="1011" t="s">
        <v>1736</v>
      </c>
      <c r="AA4947" s="1011" t="s">
        <v>1737</v>
      </c>
      <c r="AB4947" s="1011" t="s">
        <v>140</v>
      </c>
    </row>
    <row r="4948" spans="1:28" x14ac:dyDescent="0.25">
      <c r="A4948" s="1011">
        <v>64042872</v>
      </c>
      <c r="B4948" s="1011" t="s">
        <v>1364</v>
      </c>
      <c r="C4948" s="1011" t="s">
        <v>1365</v>
      </c>
      <c r="D4948" s="1011" t="s">
        <v>1</v>
      </c>
      <c r="E4948" s="1011" t="s">
        <v>135</v>
      </c>
      <c r="F4948" s="1011" t="s">
        <v>34</v>
      </c>
      <c r="G4948" s="1011" t="s">
        <v>34</v>
      </c>
      <c r="H4948" s="1011" t="s">
        <v>101</v>
      </c>
      <c r="I4948" s="1011" t="s">
        <v>1366</v>
      </c>
      <c r="J4948" s="1011" t="s">
        <v>1354</v>
      </c>
      <c r="K4948" s="1011" t="s">
        <v>1329</v>
      </c>
      <c r="L4948" s="1011" t="s">
        <v>47</v>
      </c>
      <c r="M4948" s="1011" t="s">
        <v>198</v>
      </c>
      <c r="N4948" s="1011">
        <v>10</v>
      </c>
      <c r="O4948" s="1011">
        <v>4</v>
      </c>
      <c r="P4948" s="1011">
        <v>286.75</v>
      </c>
      <c r="Q4948" s="1011">
        <v>385.14</v>
      </c>
      <c r="R4948" s="1011">
        <v>27.79</v>
      </c>
      <c r="S4948" s="1011">
        <v>63.012233520000002</v>
      </c>
      <c r="T4948" s="1011">
        <v>0.33</v>
      </c>
      <c r="U4948" s="1011">
        <v>0</v>
      </c>
      <c r="V4948" s="1011">
        <v>27.79</v>
      </c>
      <c r="W4948" s="1011" t="s">
        <v>1355</v>
      </c>
      <c r="X4948" s="1011" t="s">
        <v>1331</v>
      </c>
      <c r="Y4948" s="1011" t="s">
        <v>1367</v>
      </c>
      <c r="AA4948" s="1011" t="s">
        <v>1368</v>
      </c>
      <c r="AB4948" s="1011" t="s">
        <v>140</v>
      </c>
    </row>
    <row r="4949" spans="1:28" x14ac:dyDescent="0.25">
      <c r="A4949" s="1011">
        <v>13904818</v>
      </c>
      <c r="B4949" s="1011" t="s">
        <v>2363</v>
      </c>
      <c r="C4949" s="1011" t="s">
        <v>1326</v>
      </c>
      <c r="D4949" s="1011" t="s">
        <v>1</v>
      </c>
      <c r="E4949" s="1011" t="s">
        <v>135</v>
      </c>
      <c r="F4949" s="1011" t="s">
        <v>6</v>
      </c>
      <c r="G4949" s="1011" t="s">
        <v>6</v>
      </c>
      <c r="H4949" s="1011" t="s">
        <v>105</v>
      </c>
      <c r="I4949" s="1011" t="s">
        <v>2364</v>
      </c>
      <c r="J4949" s="1011" t="s">
        <v>2365</v>
      </c>
      <c r="K4949" s="1011" t="s">
        <v>1329</v>
      </c>
      <c r="L4949" s="1011" t="s">
        <v>47</v>
      </c>
      <c r="M4949" s="1011" t="s">
        <v>198</v>
      </c>
      <c r="N4949" s="1011">
        <v>3</v>
      </c>
      <c r="O4949" s="1011">
        <v>0</v>
      </c>
      <c r="P4949" s="1011">
        <v>60</v>
      </c>
      <c r="Q4949" s="1011">
        <v>114.09</v>
      </c>
      <c r="R4949" s="1011">
        <v>16.59</v>
      </c>
      <c r="S4949" s="1011">
        <v>8.7750000000000004</v>
      </c>
      <c r="T4949" s="1011">
        <v>0</v>
      </c>
      <c r="U4949" s="1011">
        <v>0</v>
      </c>
      <c r="V4949" s="1011">
        <v>16.59</v>
      </c>
      <c r="W4949" s="1011" t="s">
        <v>2366</v>
      </c>
      <c r="X4949" s="1011" t="s">
        <v>1331</v>
      </c>
      <c r="Y4949" s="1011" t="s">
        <v>2367</v>
      </c>
      <c r="AA4949" s="1011" t="s">
        <v>2368</v>
      </c>
      <c r="AB4949" s="1011" t="s">
        <v>140</v>
      </c>
    </row>
    <row r="4950" spans="1:28" x14ac:dyDescent="0.25">
      <c r="A4950" s="1011">
        <v>54172879</v>
      </c>
      <c r="B4950" s="1011" t="s">
        <v>2421</v>
      </c>
      <c r="C4950" s="1011" t="s">
        <v>1326</v>
      </c>
      <c r="D4950" s="1011" t="s">
        <v>1</v>
      </c>
      <c r="E4950" s="1011" t="s">
        <v>135</v>
      </c>
      <c r="F4950" s="1011" t="s">
        <v>38</v>
      </c>
      <c r="G4950" s="1011" t="s">
        <v>38</v>
      </c>
      <c r="H4950" s="1011" t="s">
        <v>101</v>
      </c>
      <c r="I4950" s="1011" t="s">
        <v>1595</v>
      </c>
      <c r="J4950" s="1011" t="s">
        <v>1596</v>
      </c>
      <c r="K4950" s="1011" t="s">
        <v>1329</v>
      </c>
      <c r="L4950" s="1011" t="s">
        <v>47</v>
      </c>
      <c r="M4950" s="1011" t="s">
        <v>198</v>
      </c>
      <c r="N4950" s="1011">
        <v>9.6668000000000003</v>
      </c>
      <c r="O4950" s="1011">
        <v>8.6668000000000003</v>
      </c>
      <c r="P4950" s="1011">
        <v>122</v>
      </c>
      <c r="Q4950" s="1011">
        <v>383.08</v>
      </c>
      <c r="R4950" s="1011">
        <v>81.22</v>
      </c>
      <c r="S4950" s="1011">
        <v>75.43480271</v>
      </c>
      <c r="T4950" s="1011">
        <v>0</v>
      </c>
      <c r="U4950" s="1011">
        <v>0</v>
      </c>
      <c r="V4950" s="1011">
        <v>81.22</v>
      </c>
      <c r="W4950" s="1011" t="s">
        <v>1597</v>
      </c>
      <c r="X4950" s="1011" t="s">
        <v>1331</v>
      </c>
      <c r="Y4950" s="1011" t="s">
        <v>2422</v>
      </c>
      <c r="AA4950" s="1011" t="s">
        <v>2423</v>
      </c>
      <c r="AB4950" s="1011" t="s">
        <v>140</v>
      </c>
    </row>
    <row r="4951" spans="1:28" x14ac:dyDescent="0.25">
      <c r="A4951" s="1011">
        <v>34116459</v>
      </c>
      <c r="B4951" s="1011" t="s">
        <v>2551</v>
      </c>
      <c r="C4951" s="1011" t="s">
        <v>1326</v>
      </c>
      <c r="D4951" s="1011" t="s">
        <v>1</v>
      </c>
      <c r="E4951" s="1011" t="s">
        <v>135</v>
      </c>
      <c r="F4951" s="1011" t="s">
        <v>36</v>
      </c>
      <c r="G4951" s="1011" t="s">
        <v>36</v>
      </c>
      <c r="H4951" s="1011" t="s">
        <v>104</v>
      </c>
      <c r="I4951" s="1011" t="s">
        <v>1656</v>
      </c>
      <c r="J4951" s="1011" t="s">
        <v>1657</v>
      </c>
      <c r="K4951" s="1011" t="s">
        <v>1329</v>
      </c>
      <c r="L4951" s="1011" t="s">
        <v>47</v>
      </c>
      <c r="M4951" s="1011" t="s">
        <v>198</v>
      </c>
      <c r="N4951" s="1011">
        <v>5</v>
      </c>
      <c r="O4951" s="1011">
        <v>5</v>
      </c>
      <c r="P4951" s="1011">
        <v>290</v>
      </c>
      <c r="Q4951" s="1011">
        <v>96.93</v>
      </c>
      <c r="R4951" s="1011">
        <v>30.83</v>
      </c>
      <c r="S4951" s="1011">
        <v>20.64883425</v>
      </c>
      <c r="T4951" s="1011">
        <v>0</v>
      </c>
      <c r="U4951" s="1011">
        <v>0</v>
      </c>
      <c r="V4951" s="1011">
        <v>30.83</v>
      </c>
      <c r="W4951" s="1011" t="s">
        <v>1658</v>
      </c>
      <c r="X4951" s="1011" t="s">
        <v>1331</v>
      </c>
      <c r="Y4951" s="1011" t="s">
        <v>2552</v>
      </c>
      <c r="AA4951" s="1011" t="s">
        <v>1791</v>
      </c>
      <c r="AB4951" s="1011" t="s">
        <v>140</v>
      </c>
    </row>
    <row r="4952" spans="1:28" x14ac:dyDescent="0.25">
      <c r="A4952" s="1011">
        <v>13791983</v>
      </c>
      <c r="B4952" s="1011" t="s">
        <v>2042</v>
      </c>
      <c r="C4952" s="1011" t="s">
        <v>1326</v>
      </c>
      <c r="D4952" s="1011" t="s">
        <v>1</v>
      </c>
      <c r="E4952" s="1011" t="s">
        <v>135</v>
      </c>
      <c r="F4952" s="1011" t="s">
        <v>14</v>
      </c>
      <c r="G4952" s="1011" t="s">
        <v>14</v>
      </c>
      <c r="H4952" s="1011" t="s">
        <v>1394</v>
      </c>
      <c r="I4952" s="1011" t="s">
        <v>2043</v>
      </c>
      <c r="J4952" s="1011" t="s">
        <v>2044</v>
      </c>
      <c r="K4952" s="1011" t="s">
        <v>1329</v>
      </c>
      <c r="L4952" s="1011" t="s">
        <v>47</v>
      </c>
      <c r="M4952" s="1011" t="s">
        <v>198</v>
      </c>
      <c r="N4952" s="1011">
        <v>0</v>
      </c>
      <c r="O4952" s="1011">
        <v>0</v>
      </c>
      <c r="P4952" s="1011">
        <v>0</v>
      </c>
      <c r="Q4952" s="1011">
        <v>0</v>
      </c>
      <c r="R4952" s="1011">
        <v>0</v>
      </c>
      <c r="S4952" s="1011">
        <v>0</v>
      </c>
      <c r="T4952" s="1011">
        <v>0</v>
      </c>
      <c r="U4952" s="1011">
        <v>0</v>
      </c>
      <c r="V4952" s="1011">
        <v>0</v>
      </c>
      <c r="W4952" s="1011" t="s">
        <v>2045</v>
      </c>
      <c r="X4952" s="1011" t="s">
        <v>1331</v>
      </c>
      <c r="Y4952" s="1011" t="s">
        <v>2046</v>
      </c>
      <c r="AA4952" s="1011" t="s">
        <v>2047</v>
      </c>
      <c r="AB4952" s="1011" t="s">
        <v>140</v>
      </c>
    </row>
    <row r="4953" spans="1:28" x14ac:dyDescent="0.25">
      <c r="A4953" s="1011">
        <v>3755717</v>
      </c>
      <c r="B4953" s="1011" t="s">
        <v>2444</v>
      </c>
      <c r="C4953" s="1011" t="s">
        <v>1326</v>
      </c>
      <c r="D4953" s="1011" t="s">
        <v>1</v>
      </c>
      <c r="E4953" s="1011" t="s">
        <v>135</v>
      </c>
      <c r="F4953" s="1011" t="s">
        <v>6</v>
      </c>
      <c r="G4953" s="1011" t="s">
        <v>6</v>
      </c>
      <c r="H4953" s="1011" t="s">
        <v>104</v>
      </c>
      <c r="I4953" s="1011" t="s">
        <v>2445</v>
      </c>
      <c r="J4953" s="1011" t="s">
        <v>1924</v>
      </c>
      <c r="K4953" s="1011" t="s">
        <v>1329</v>
      </c>
      <c r="L4953" s="1011" t="s">
        <v>47</v>
      </c>
      <c r="M4953" s="1011" t="s">
        <v>198</v>
      </c>
      <c r="N4953" s="1011">
        <v>1</v>
      </c>
      <c r="O4953" s="1011">
        <v>0</v>
      </c>
      <c r="P4953" s="1011">
        <v>23.7</v>
      </c>
      <c r="Q4953" s="1011">
        <v>99.56</v>
      </c>
      <c r="R4953" s="1011">
        <v>2.56</v>
      </c>
      <c r="S4953" s="1011">
        <v>2.4099486899999998</v>
      </c>
      <c r="T4953" s="1011">
        <v>0</v>
      </c>
      <c r="U4953" s="1011">
        <v>0</v>
      </c>
      <c r="V4953" s="1011">
        <v>2.56</v>
      </c>
      <c r="W4953" s="1011" t="s">
        <v>1925</v>
      </c>
      <c r="X4953" s="1011" t="s">
        <v>1331</v>
      </c>
      <c r="Y4953" s="1011" t="s">
        <v>2446</v>
      </c>
      <c r="AA4953" s="1011" t="s">
        <v>2447</v>
      </c>
      <c r="AB4953" s="1011" t="s">
        <v>140</v>
      </c>
    </row>
    <row r="4954" spans="1:28" x14ac:dyDescent="0.25">
      <c r="A4954" s="1011">
        <v>14044937</v>
      </c>
      <c r="B4954" s="1011" t="s">
        <v>1582</v>
      </c>
      <c r="C4954" s="1011" t="s">
        <v>1326</v>
      </c>
      <c r="D4954" s="1011" t="s">
        <v>1</v>
      </c>
      <c r="E4954" s="1011" t="s">
        <v>135</v>
      </c>
      <c r="F4954" s="1011" t="s">
        <v>11</v>
      </c>
      <c r="G4954" s="1011" t="s">
        <v>11</v>
      </c>
      <c r="H4954" s="1011" t="s">
        <v>89</v>
      </c>
      <c r="I4954" s="1011" t="s">
        <v>1583</v>
      </c>
      <c r="J4954" s="1011" t="s">
        <v>1354</v>
      </c>
      <c r="K4954" s="1011" t="s">
        <v>1329</v>
      </c>
      <c r="L4954" s="1011" t="s">
        <v>47</v>
      </c>
      <c r="M4954" s="1011" t="s">
        <v>198</v>
      </c>
      <c r="N4954" s="1011">
        <v>6</v>
      </c>
      <c r="O4954" s="1011">
        <v>4</v>
      </c>
      <c r="P4954" s="1011">
        <v>60</v>
      </c>
      <c r="Q4954" s="1011">
        <v>213.1</v>
      </c>
      <c r="R4954" s="1011">
        <v>33.080000259999998</v>
      </c>
      <c r="S4954" s="1011">
        <v>28.837746800000001</v>
      </c>
      <c r="T4954" s="1011">
        <v>2.6E-7</v>
      </c>
      <c r="U4954" s="1011">
        <v>0</v>
      </c>
      <c r="V4954" s="1011">
        <v>33.08</v>
      </c>
      <c r="W4954" s="1011" t="s">
        <v>1355</v>
      </c>
      <c r="X4954" s="1011" t="s">
        <v>1331</v>
      </c>
      <c r="Y4954" s="1011" t="s">
        <v>1584</v>
      </c>
      <c r="AA4954" s="1011" t="s">
        <v>1585</v>
      </c>
      <c r="AB4954" s="1011" t="s">
        <v>140</v>
      </c>
    </row>
    <row r="4955" spans="1:28" x14ac:dyDescent="0.25">
      <c r="A4955" s="1011">
        <v>93757037</v>
      </c>
      <c r="B4955" s="1011" t="s">
        <v>2273</v>
      </c>
      <c r="C4955" s="1011" t="s">
        <v>1326</v>
      </c>
      <c r="D4955" s="1011" t="s">
        <v>1</v>
      </c>
      <c r="E4955" s="1011" t="s">
        <v>135</v>
      </c>
      <c r="F4955" s="1011" t="s">
        <v>0</v>
      </c>
      <c r="G4955" s="1011" t="s">
        <v>0</v>
      </c>
      <c r="H4955" s="1011" t="s">
        <v>102</v>
      </c>
      <c r="I4955" s="1011" t="s">
        <v>2060</v>
      </c>
      <c r="J4955" s="1011" t="s">
        <v>2061</v>
      </c>
      <c r="K4955" s="1011" t="s">
        <v>1329</v>
      </c>
      <c r="L4955" s="1011" t="s">
        <v>47</v>
      </c>
      <c r="M4955" s="1011" t="s">
        <v>198</v>
      </c>
      <c r="N4955" s="1011">
        <v>0.25</v>
      </c>
      <c r="O4955" s="1011">
        <v>0.25</v>
      </c>
      <c r="P4955" s="1011">
        <v>10.75</v>
      </c>
      <c r="Q4955" s="1011">
        <v>11.56</v>
      </c>
      <c r="R4955" s="1011">
        <v>5.26</v>
      </c>
      <c r="S4955" s="1011">
        <v>1.05347331</v>
      </c>
      <c r="T4955" s="1011">
        <v>0</v>
      </c>
      <c r="U4955" s="1011">
        <v>0</v>
      </c>
      <c r="V4955" s="1011">
        <v>5.26</v>
      </c>
      <c r="W4955" s="1011" t="s">
        <v>2062</v>
      </c>
      <c r="X4955" s="1011" t="s">
        <v>1331</v>
      </c>
      <c r="Y4955" s="1011" t="s">
        <v>2274</v>
      </c>
      <c r="AA4955" s="1011" t="s">
        <v>2275</v>
      </c>
      <c r="AB4955" s="1011" t="s">
        <v>140</v>
      </c>
    </row>
    <row r="4956" spans="1:28" x14ac:dyDescent="0.25">
      <c r="A4956" s="1011">
        <v>33788845</v>
      </c>
      <c r="B4956" s="1011" t="s">
        <v>1461</v>
      </c>
      <c r="C4956" s="1011" t="s">
        <v>1326</v>
      </c>
      <c r="D4956" s="1011" t="s">
        <v>1</v>
      </c>
      <c r="E4956" s="1011" t="s">
        <v>135</v>
      </c>
      <c r="F4956" s="1011" t="s">
        <v>20</v>
      </c>
      <c r="G4956" s="1011" t="s">
        <v>20</v>
      </c>
      <c r="H4956" s="1011" t="s">
        <v>99</v>
      </c>
      <c r="I4956" s="1011" t="s">
        <v>1462</v>
      </c>
      <c r="J4956" s="1011" t="s">
        <v>1463</v>
      </c>
      <c r="K4956" s="1011" t="s">
        <v>1329</v>
      </c>
      <c r="L4956" s="1011" t="s">
        <v>47</v>
      </c>
      <c r="M4956" s="1011" t="s">
        <v>198</v>
      </c>
      <c r="N4956" s="1011">
        <v>3</v>
      </c>
      <c r="O4956" s="1011">
        <v>3</v>
      </c>
      <c r="P4956" s="1011">
        <v>50</v>
      </c>
      <c r="Q4956" s="1011">
        <v>83.96</v>
      </c>
      <c r="R4956" s="1011">
        <v>5.99</v>
      </c>
      <c r="S4956" s="1011">
        <v>30.712052509999999</v>
      </c>
      <c r="T4956" s="1011">
        <v>0</v>
      </c>
      <c r="U4956" s="1011">
        <v>0</v>
      </c>
      <c r="V4956" s="1011">
        <v>5.99</v>
      </c>
      <c r="W4956" s="1011" t="s">
        <v>1464</v>
      </c>
      <c r="X4956" s="1011" t="s">
        <v>1331</v>
      </c>
      <c r="Y4956" s="1011" t="s">
        <v>1465</v>
      </c>
      <c r="AA4956" s="1011" t="s">
        <v>1466</v>
      </c>
      <c r="AB4956" s="1011" t="s">
        <v>140</v>
      </c>
    </row>
    <row r="4957" spans="1:28" x14ac:dyDescent="0.25">
      <c r="A4957" s="1011">
        <v>83757740</v>
      </c>
      <c r="B4957" s="1011" t="s">
        <v>2565</v>
      </c>
      <c r="C4957" s="1011" t="s">
        <v>1326</v>
      </c>
      <c r="D4957" s="1011" t="s">
        <v>1</v>
      </c>
      <c r="E4957" s="1011" t="s">
        <v>135</v>
      </c>
      <c r="F4957" s="1011" t="s">
        <v>34</v>
      </c>
      <c r="G4957" s="1011" t="s">
        <v>34</v>
      </c>
      <c r="H4957" s="1011" t="s">
        <v>529</v>
      </c>
      <c r="I4957" s="1011" t="s">
        <v>2527</v>
      </c>
      <c r="J4957" s="1011" t="s">
        <v>1475</v>
      </c>
      <c r="K4957" s="1011" t="s">
        <v>1329</v>
      </c>
      <c r="L4957" s="1011" t="s">
        <v>47</v>
      </c>
      <c r="M4957" s="1011" t="s">
        <v>198</v>
      </c>
      <c r="N4957" s="1011">
        <v>76</v>
      </c>
      <c r="O4957" s="1011">
        <v>23</v>
      </c>
      <c r="P4957" s="1011">
        <v>4447.3</v>
      </c>
      <c r="Q4957" s="1011">
        <v>36328.15</v>
      </c>
      <c r="R4957" s="1011">
        <v>1698.05700957</v>
      </c>
      <c r="S4957" s="1011">
        <v>488.84526251</v>
      </c>
      <c r="T4957" s="1011">
        <v>0.71700956999999998</v>
      </c>
      <c r="U4957" s="1011">
        <v>216.48</v>
      </c>
      <c r="V4957" s="1011">
        <v>1913.82</v>
      </c>
      <c r="W4957" s="1011" t="s">
        <v>1476</v>
      </c>
      <c r="X4957" s="1011" t="s">
        <v>1331</v>
      </c>
      <c r="Y4957" s="1011" t="s">
        <v>2566</v>
      </c>
      <c r="AA4957" s="1011" t="s">
        <v>1478</v>
      </c>
      <c r="AB4957" s="1011" t="s">
        <v>140</v>
      </c>
    </row>
    <row r="4958" spans="1:28" x14ac:dyDescent="0.25">
      <c r="A4958" s="1011">
        <v>24008617</v>
      </c>
      <c r="B4958" s="1011" t="s">
        <v>2475</v>
      </c>
      <c r="C4958" s="1011" t="s">
        <v>1326</v>
      </c>
      <c r="D4958" s="1011" t="s">
        <v>1</v>
      </c>
      <c r="E4958" s="1011" t="s">
        <v>135</v>
      </c>
      <c r="F4958" s="1011" t="s">
        <v>34</v>
      </c>
      <c r="G4958" s="1011" t="s">
        <v>34</v>
      </c>
      <c r="H4958" s="1011" t="s">
        <v>93</v>
      </c>
      <c r="I4958" s="1011" t="s">
        <v>1688</v>
      </c>
      <c r="J4958" s="1011" t="s">
        <v>1416</v>
      </c>
      <c r="K4958" s="1011" t="s">
        <v>1329</v>
      </c>
      <c r="L4958" s="1011" t="s">
        <v>47</v>
      </c>
      <c r="M4958" s="1011" t="s">
        <v>198</v>
      </c>
      <c r="N4958" s="1011">
        <v>543.25</v>
      </c>
      <c r="O4958" s="1011">
        <v>198</v>
      </c>
      <c r="P4958" s="1011">
        <v>6854.35</v>
      </c>
      <c r="Q4958" s="1011">
        <v>20026.580000000002</v>
      </c>
      <c r="R4958" s="1011">
        <v>4482.13</v>
      </c>
      <c r="S4958" s="1011">
        <v>2028.3768903800001</v>
      </c>
      <c r="T4958" s="1011">
        <v>0</v>
      </c>
      <c r="U4958" s="1011">
        <v>0</v>
      </c>
      <c r="V4958" s="1011">
        <v>4482.13</v>
      </c>
      <c r="W4958" s="1011" t="s">
        <v>1397</v>
      </c>
      <c r="X4958" s="1011" t="s">
        <v>1331</v>
      </c>
      <c r="Y4958" s="1011" t="s">
        <v>2476</v>
      </c>
      <c r="AA4958" s="1011" t="s">
        <v>2477</v>
      </c>
      <c r="AB4958" s="1011" t="s">
        <v>140</v>
      </c>
    </row>
    <row r="4959" spans="1:28" x14ac:dyDescent="0.25">
      <c r="A4959" s="1011">
        <v>4173308</v>
      </c>
      <c r="B4959" s="1011" t="s">
        <v>1976</v>
      </c>
      <c r="C4959" s="1011" t="s">
        <v>1326</v>
      </c>
      <c r="D4959" s="1011" t="s">
        <v>1</v>
      </c>
      <c r="E4959" s="1011" t="s">
        <v>135</v>
      </c>
      <c r="F4959" s="1011" t="s">
        <v>14</v>
      </c>
      <c r="G4959" s="1011" t="s">
        <v>14</v>
      </c>
      <c r="H4959" s="1011" t="s">
        <v>88</v>
      </c>
      <c r="I4959" s="1011" t="s">
        <v>1977</v>
      </c>
      <c r="J4959" s="1011" t="s">
        <v>1892</v>
      </c>
      <c r="K4959" s="1011" t="s">
        <v>1329</v>
      </c>
      <c r="L4959" s="1011" t="s">
        <v>47</v>
      </c>
      <c r="M4959" s="1011" t="s">
        <v>198</v>
      </c>
      <c r="N4959" s="1011">
        <v>146</v>
      </c>
      <c r="O4959" s="1011">
        <v>133</v>
      </c>
      <c r="P4959" s="1011">
        <v>1597.37</v>
      </c>
      <c r="Q4959" s="1011">
        <v>12517.87</v>
      </c>
      <c r="R4959" s="1011">
        <v>2525.9699999999998</v>
      </c>
      <c r="S4959" s="1011">
        <v>599.28254160999995</v>
      </c>
      <c r="T4959" s="1011">
        <v>0</v>
      </c>
      <c r="U4959" s="1011">
        <v>0</v>
      </c>
      <c r="V4959" s="1011">
        <v>2525.9699999999998</v>
      </c>
      <c r="W4959" s="1011" t="s">
        <v>1893</v>
      </c>
      <c r="X4959" s="1011" t="s">
        <v>1331</v>
      </c>
      <c r="Y4959" s="1011" t="s">
        <v>1978</v>
      </c>
      <c r="AA4959" s="1011" t="s">
        <v>1979</v>
      </c>
      <c r="AB4959" s="1011" t="s">
        <v>140</v>
      </c>
    </row>
    <row r="4960" spans="1:28" x14ac:dyDescent="0.25">
      <c r="A4960" s="1011">
        <v>54056197</v>
      </c>
      <c r="B4960" s="1011" t="s">
        <v>1884</v>
      </c>
      <c r="C4960" s="1011" t="s">
        <v>1326</v>
      </c>
      <c r="D4960" s="1011" t="s">
        <v>1</v>
      </c>
      <c r="E4960" s="1011" t="s">
        <v>135</v>
      </c>
      <c r="F4960" s="1011" t="s">
        <v>20</v>
      </c>
      <c r="G4960" s="1011" t="s">
        <v>20</v>
      </c>
      <c r="H4960" s="1011" t="s">
        <v>92</v>
      </c>
      <c r="I4960" s="1011" t="s">
        <v>1885</v>
      </c>
      <c r="J4960" s="1011" t="s">
        <v>1886</v>
      </c>
      <c r="K4960" s="1011" t="s">
        <v>1329</v>
      </c>
      <c r="L4960" s="1011" t="s">
        <v>47</v>
      </c>
      <c r="M4960" s="1011" t="s">
        <v>198</v>
      </c>
      <c r="N4960" s="1011">
        <v>164</v>
      </c>
      <c r="O4960" s="1011">
        <v>164</v>
      </c>
      <c r="P4960" s="1011">
        <v>5710</v>
      </c>
      <c r="Q4960" s="1011">
        <v>3273.37</v>
      </c>
      <c r="R4960" s="1011">
        <v>-175.23</v>
      </c>
      <c r="S4960" s="1011">
        <v>491.47103440000001</v>
      </c>
      <c r="T4960" s="1011">
        <v>0</v>
      </c>
      <c r="U4960" s="1011">
        <v>0</v>
      </c>
      <c r="V4960" s="1011">
        <v>-175.23</v>
      </c>
      <c r="W4960" s="1011" t="s">
        <v>1887</v>
      </c>
      <c r="X4960" s="1011" t="s">
        <v>1331</v>
      </c>
      <c r="Y4960" s="1011" t="s">
        <v>1888</v>
      </c>
      <c r="AA4960" s="1011" t="s">
        <v>1889</v>
      </c>
      <c r="AB4960" s="1011" t="s">
        <v>140</v>
      </c>
    </row>
    <row r="4961" spans="1:28" x14ac:dyDescent="0.25">
      <c r="A4961" s="1011">
        <v>64042203</v>
      </c>
      <c r="B4961" s="1011" t="s">
        <v>1532</v>
      </c>
      <c r="C4961" s="1011" t="s">
        <v>1326</v>
      </c>
      <c r="D4961" s="1011" t="s">
        <v>1</v>
      </c>
      <c r="E4961" s="1011" t="s">
        <v>135</v>
      </c>
      <c r="F4961" s="1011" t="s">
        <v>20</v>
      </c>
      <c r="G4961" s="1011" t="s">
        <v>20</v>
      </c>
      <c r="H4961" s="1011" t="s">
        <v>93</v>
      </c>
      <c r="I4961" s="1011" t="s">
        <v>1533</v>
      </c>
      <c r="J4961" s="1011" t="s">
        <v>1534</v>
      </c>
      <c r="K4961" s="1011" t="s">
        <v>1329</v>
      </c>
      <c r="L4961" s="1011" t="s">
        <v>47</v>
      </c>
      <c r="M4961" s="1011" t="s">
        <v>198</v>
      </c>
      <c r="N4961" s="1011">
        <v>1801</v>
      </c>
      <c r="O4961" s="1011">
        <v>22</v>
      </c>
      <c r="P4961" s="1011">
        <v>45064.25</v>
      </c>
      <c r="Q4961" s="1011">
        <v>27697.91</v>
      </c>
      <c r="R4961" s="1011">
        <v>-3103.16</v>
      </c>
      <c r="S4961" s="1011">
        <v>347.20783167000002</v>
      </c>
      <c r="T4961" s="1011">
        <v>1969.95</v>
      </c>
      <c r="U4961" s="1011">
        <v>3258.5</v>
      </c>
      <c r="V4961" s="1011">
        <v>157.63999999999999</v>
      </c>
      <c r="W4961" s="1011" t="s">
        <v>1535</v>
      </c>
      <c r="X4961" s="1011" t="s">
        <v>1331</v>
      </c>
      <c r="Y4961" s="1011" t="s">
        <v>1536</v>
      </c>
      <c r="AA4961" s="1011" t="s">
        <v>1537</v>
      </c>
      <c r="AB4961" s="1011" t="s">
        <v>140</v>
      </c>
    </row>
    <row r="4962" spans="1:28" x14ac:dyDescent="0.25">
      <c r="A4962" s="1011">
        <v>94182433</v>
      </c>
      <c r="B4962" s="1011" t="s">
        <v>1753</v>
      </c>
      <c r="C4962" s="1011" t="s">
        <v>1326</v>
      </c>
      <c r="D4962" s="1011" t="s">
        <v>1</v>
      </c>
      <c r="E4962" s="1011" t="s">
        <v>135</v>
      </c>
      <c r="F4962" s="1011" t="s">
        <v>0</v>
      </c>
      <c r="G4962" s="1011" t="s">
        <v>0</v>
      </c>
      <c r="H4962" s="1011" t="s">
        <v>97</v>
      </c>
      <c r="I4962" s="1011" t="s">
        <v>1754</v>
      </c>
      <c r="J4962" s="1011" t="s">
        <v>1755</v>
      </c>
      <c r="K4962" s="1011" t="s">
        <v>1329</v>
      </c>
      <c r="L4962" s="1011" t="s">
        <v>47</v>
      </c>
      <c r="M4962" s="1011" t="s">
        <v>198</v>
      </c>
      <c r="N4962" s="1011">
        <v>197</v>
      </c>
      <c r="O4962" s="1011">
        <v>193</v>
      </c>
      <c r="P4962" s="1011">
        <v>4982.01</v>
      </c>
      <c r="Q4962" s="1011">
        <v>5376.62</v>
      </c>
      <c r="R4962" s="1011">
        <v>854.08</v>
      </c>
      <c r="S4962" s="1011">
        <v>1411.0818856999999</v>
      </c>
      <c r="T4962" s="1011">
        <v>0</v>
      </c>
      <c r="U4962" s="1011">
        <v>0</v>
      </c>
      <c r="V4962" s="1011">
        <v>854.08</v>
      </c>
      <c r="W4962" s="1011" t="s">
        <v>1361</v>
      </c>
      <c r="X4962" s="1011" t="s">
        <v>1331</v>
      </c>
      <c r="Y4962" s="1011" t="s">
        <v>1756</v>
      </c>
      <c r="AA4962" s="1011" t="s">
        <v>1757</v>
      </c>
      <c r="AB4962" s="1011" t="s">
        <v>140</v>
      </c>
    </row>
    <row r="4963" spans="1:28" x14ac:dyDescent="0.25">
      <c r="A4963" s="1011">
        <v>43775741</v>
      </c>
      <c r="B4963" s="1011" t="s">
        <v>2351</v>
      </c>
      <c r="C4963" s="1011" t="s">
        <v>1326</v>
      </c>
      <c r="D4963" s="1011" t="s">
        <v>1</v>
      </c>
      <c r="E4963" s="1011" t="s">
        <v>135</v>
      </c>
      <c r="F4963" s="1011" t="s">
        <v>20</v>
      </c>
      <c r="G4963" s="1011" t="s">
        <v>20</v>
      </c>
      <c r="H4963" s="1011" t="s">
        <v>102</v>
      </c>
      <c r="I4963" s="1011" t="s">
        <v>2352</v>
      </c>
      <c r="J4963" s="1011" t="s">
        <v>2353</v>
      </c>
      <c r="K4963" s="1011" t="s">
        <v>1329</v>
      </c>
      <c r="L4963" s="1011" t="s">
        <v>47</v>
      </c>
      <c r="M4963" s="1011" t="s">
        <v>198</v>
      </c>
      <c r="N4963" s="1011">
        <v>33</v>
      </c>
      <c r="O4963" s="1011">
        <v>27</v>
      </c>
      <c r="P4963" s="1011">
        <v>452.25</v>
      </c>
      <c r="Q4963" s="1011">
        <v>1650.36</v>
      </c>
      <c r="R4963" s="1011">
        <v>333.78</v>
      </c>
      <c r="S4963" s="1011">
        <v>563.83579228999997</v>
      </c>
      <c r="T4963" s="1011">
        <v>0</v>
      </c>
      <c r="U4963" s="1011">
        <v>0</v>
      </c>
      <c r="V4963" s="1011">
        <v>333.78</v>
      </c>
      <c r="W4963" s="1011" t="s">
        <v>2354</v>
      </c>
      <c r="X4963" s="1011" t="s">
        <v>1331</v>
      </c>
      <c r="Y4963" s="1011" t="s">
        <v>2355</v>
      </c>
      <c r="AA4963" s="1011" t="s">
        <v>2356</v>
      </c>
      <c r="AB4963" s="1011" t="s">
        <v>140</v>
      </c>
    </row>
    <row r="4964" spans="1:28" x14ac:dyDescent="0.25">
      <c r="A4964" s="1011">
        <v>93757649</v>
      </c>
      <c r="B4964" s="1011" t="s">
        <v>2482</v>
      </c>
      <c r="C4964" s="1011" t="s">
        <v>1326</v>
      </c>
      <c r="D4964" s="1011" t="s">
        <v>1</v>
      </c>
      <c r="E4964" s="1011" t="s">
        <v>135</v>
      </c>
      <c r="F4964" s="1011" t="s">
        <v>6</v>
      </c>
      <c r="G4964" s="1011" t="s">
        <v>6</v>
      </c>
      <c r="H4964" s="1011" t="s">
        <v>97</v>
      </c>
      <c r="I4964" s="1011" t="s">
        <v>2483</v>
      </c>
      <c r="J4964" s="1011" t="s">
        <v>2484</v>
      </c>
      <c r="K4964" s="1011" t="s">
        <v>1329</v>
      </c>
      <c r="L4964" s="1011" t="s">
        <v>47</v>
      </c>
      <c r="M4964" s="1011" t="s">
        <v>198</v>
      </c>
      <c r="N4964" s="1011">
        <v>175.08349999999999</v>
      </c>
      <c r="O4964" s="1011">
        <v>86.583299999999994</v>
      </c>
      <c r="P4964" s="1011">
        <v>4332.66</v>
      </c>
      <c r="Q4964" s="1011">
        <v>6119.32</v>
      </c>
      <c r="R4964" s="1011">
        <v>1075.7947743300001</v>
      </c>
      <c r="S4964" s="1011">
        <v>972.76248817999999</v>
      </c>
      <c r="T4964" s="1011">
        <v>4.7743300000000002E-3</v>
      </c>
      <c r="U4964" s="1011">
        <v>0</v>
      </c>
      <c r="V4964" s="1011">
        <v>1075.79</v>
      </c>
      <c r="W4964" s="1011" t="s">
        <v>2485</v>
      </c>
      <c r="X4964" s="1011" t="s">
        <v>1331</v>
      </c>
      <c r="Y4964" s="1011" t="s">
        <v>2486</v>
      </c>
      <c r="AA4964" s="1011" t="s">
        <v>2487</v>
      </c>
      <c r="AB4964" s="1011" t="s">
        <v>140</v>
      </c>
    </row>
    <row r="4965" spans="1:28" x14ac:dyDescent="0.25">
      <c r="A4965" s="1011">
        <v>84169713</v>
      </c>
      <c r="B4965" s="1011" t="s">
        <v>1863</v>
      </c>
      <c r="C4965" s="1011" t="s">
        <v>1326</v>
      </c>
      <c r="D4965" s="1011" t="s">
        <v>1</v>
      </c>
      <c r="E4965" s="1011" t="s">
        <v>135</v>
      </c>
      <c r="F4965" s="1011" t="s">
        <v>6</v>
      </c>
      <c r="G4965" s="1011" t="s">
        <v>6</v>
      </c>
      <c r="H4965" s="1011" t="s">
        <v>99</v>
      </c>
      <c r="I4965" s="1011" t="s">
        <v>1595</v>
      </c>
      <c r="J4965" s="1011" t="s">
        <v>1596</v>
      </c>
      <c r="K4965" s="1011" t="s">
        <v>1329</v>
      </c>
      <c r="L4965" s="1011" t="s">
        <v>47</v>
      </c>
      <c r="M4965" s="1011" t="s">
        <v>198</v>
      </c>
      <c r="N4965" s="1011">
        <v>186</v>
      </c>
      <c r="O4965" s="1011">
        <v>151</v>
      </c>
      <c r="P4965" s="1011">
        <v>4902</v>
      </c>
      <c r="Q4965" s="1011">
        <v>7853.86</v>
      </c>
      <c r="R4965" s="1011">
        <v>1185.33</v>
      </c>
      <c r="S4965" s="1011">
        <v>1434.3617553199999</v>
      </c>
      <c r="T4965" s="1011">
        <v>0</v>
      </c>
      <c r="U4965" s="1011">
        <v>0</v>
      </c>
      <c r="V4965" s="1011">
        <v>1185.33</v>
      </c>
      <c r="W4965" s="1011" t="s">
        <v>1597</v>
      </c>
      <c r="X4965" s="1011" t="s">
        <v>1331</v>
      </c>
      <c r="Y4965" s="1011" t="s">
        <v>1864</v>
      </c>
      <c r="AA4965" s="1011" t="s">
        <v>1865</v>
      </c>
      <c r="AB4965" s="1011" t="s">
        <v>140</v>
      </c>
    </row>
    <row r="4966" spans="1:28" x14ac:dyDescent="0.25">
      <c r="A4966" s="1011">
        <v>34148098</v>
      </c>
      <c r="B4966" s="1011" t="s">
        <v>1393</v>
      </c>
      <c r="C4966" s="1011" t="s">
        <v>1326</v>
      </c>
      <c r="D4966" s="1011" t="s">
        <v>113</v>
      </c>
      <c r="E4966" s="1011" t="s">
        <v>135</v>
      </c>
      <c r="F4966" s="1011" t="s">
        <v>6</v>
      </c>
      <c r="G4966" s="1011" t="s">
        <v>6</v>
      </c>
      <c r="H4966" s="1011" t="s">
        <v>88</v>
      </c>
      <c r="I4966" s="1011" t="s">
        <v>1395</v>
      </c>
      <c r="J4966" s="1011" t="s">
        <v>1396</v>
      </c>
      <c r="K4966" s="1011" t="s">
        <v>1329</v>
      </c>
      <c r="L4966" s="1011" t="s">
        <v>47</v>
      </c>
      <c r="M4966" s="1011" t="s">
        <v>198</v>
      </c>
      <c r="N4966" s="1011">
        <v>43</v>
      </c>
      <c r="O4966" s="1011">
        <v>24</v>
      </c>
      <c r="P4966" s="1011">
        <v>475.28</v>
      </c>
      <c r="Q4966" s="1011">
        <v>2988.8</v>
      </c>
      <c r="R4966" s="1011">
        <v>224.32</v>
      </c>
      <c r="S4966" s="1011">
        <v>300.84962596999998</v>
      </c>
      <c r="T4966" s="1011">
        <v>0</v>
      </c>
      <c r="U4966" s="1011">
        <v>0</v>
      </c>
      <c r="V4966" s="1011">
        <v>224.32</v>
      </c>
      <c r="W4966" s="1011" t="s">
        <v>1397</v>
      </c>
      <c r="X4966" s="1011" t="s">
        <v>1331</v>
      </c>
      <c r="Y4966" s="1011" t="s">
        <v>1398</v>
      </c>
      <c r="AA4966" s="1011" t="s">
        <v>1399</v>
      </c>
      <c r="AB4966" s="1011" t="s">
        <v>140</v>
      </c>
    </row>
    <row r="4967" spans="1:28" x14ac:dyDescent="0.25">
      <c r="A4967" s="1011">
        <v>43753961</v>
      </c>
      <c r="B4967" s="1011" t="s">
        <v>1997</v>
      </c>
      <c r="C4967" s="1011" t="s">
        <v>1326</v>
      </c>
      <c r="D4967" s="1011" t="s">
        <v>1</v>
      </c>
      <c r="E4967" s="1011" t="s">
        <v>135</v>
      </c>
      <c r="F4967" s="1011" t="s">
        <v>45</v>
      </c>
      <c r="G4967" s="1011" t="s">
        <v>45</v>
      </c>
      <c r="H4967" s="1011" t="s">
        <v>91</v>
      </c>
      <c r="I4967" s="1011" t="s">
        <v>1903</v>
      </c>
      <c r="J4967" s="1011" t="s">
        <v>1904</v>
      </c>
      <c r="K4967" s="1011" t="s">
        <v>1329</v>
      </c>
      <c r="L4967" s="1011" t="s">
        <v>47</v>
      </c>
      <c r="M4967" s="1011" t="s">
        <v>198</v>
      </c>
      <c r="N4967" s="1011">
        <v>8</v>
      </c>
      <c r="O4967" s="1011">
        <v>1</v>
      </c>
      <c r="P4967" s="1011">
        <v>57.25</v>
      </c>
      <c r="Q4967" s="1011">
        <v>730.84</v>
      </c>
      <c r="R4967" s="1011">
        <v>100.72000026000001</v>
      </c>
      <c r="S4967" s="1011">
        <v>11.66043941</v>
      </c>
      <c r="T4967" s="1011">
        <v>2.6E-7</v>
      </c>
      <c r="U4967" s="1011">
        <v>0</v>
      </c>
      <c r="V4967" s="1011">
        <v>100.72</v>
      </c>
      <c r="W4967" s="1011" t="s">
        <v>1905</v>
      </c>
      <c r="X4967" s="1011" t="s">
        <v>1331</v>
      </c>
      <c r="Y4967" s="1011" t="s">
        <v>1998</v>
      </c>
      <c r="AA4967" s="1011" t="s">
        <v>1999</v>
      </c>
      <c r="AB4967" s="1011" t="s">
        <v>140</v>
      </c>
    </row>
    <row r="4968" spans="1:28" x14ac:dyDescent="0.25">
      <c r="A4968" s="1011">
        <v>53758215</v>
      </c>
      <c r="B4968" s="1011" t="s">
        <v>1771</v>
      </c>
      <c r="C4968" s="1011" t="s">
        <v>1326</v>
      </c>
      <c r="D4968" s="1011" t="s">
        <v>1</v>
      </c>
      <c r="E4968" s="1011" t="s">
        <v>135</v>
      </c>
      <c r="F4968" s="1011" t="s">
        <v>0</v>
      </c>
      <c r="G4968" s="1011" t="s">
        <v>0</v>
      </c>
      <c r="H4968" s="1011" t="s">
        <v>95</v>
      </c>
      <c r="I4968" s="1011" t="s">
        <v>1772</v>
      </c>
      <c r="J4968" s="1011" t="s">
        <v>1544</v>
      </c>
      <c r="K4968" s="1011" t="s">
        <v>1329</v>
      </c>
      <c r="L4968" s="1011" t="s">
        <v>47</v>
      </c>
      <c r="M4968" s="1011" t="s">
        <v>198</v>
      </c>
      <c r="N4968" s="1011">
        <v>420</v>
      </c>
      <c r="O4968" s="1011">
        <v>238</v>
      </c>
      <c r="P4968" s="1011">
        <v>3970.94</v>
      </c>
      <c r="Q4968" s="1011">
        <v>14663.85</v>
      </c>
      <c r="R4968" s="1011">
        <v>1451.9091957999999</v>
      </c>
      <c r="S4968" s="1011">
        <v>4113.7989752900003</v>
      </c>
      <c r="T4968" s="1011">
        <v>-3.08042E-2</v>
      </c>
      <c r="U4968" s="1011">
        <v>0</v>
      </c>
      <c r="V4968" s="1011">
        <v>1451.94</v>
      </c>
      <c r="W4968" s="1011" t="s">
        <v>1545</v>
      </c>
      <c r="X4968" s="1011" t="s">
        <v>1331</v>
      </c>
      <c r="Y4968" s="1011" t="s">
        <v>1773</v>
      </c>
      <c r="AA4968" s="1011" t="s">
        <v>1774</v>
      </c>
      <c r="AB4968" s="1011" t="s">
        <v>140</v>
      </c>
    </row>
    <row r="4969" spans="1:28" x14ac:dyDescent="0.25">
      <c r="A4969" s="1011">
        <v>33771395</v>
      </c>
      <c r="B4969" s="1011" t="s">
        <v>2520</v>
      </c>
      <c r="C4969" s="1011" t="s">
        <v>1326</v>
      </c>
      <c r="D4969" s="1011" t="s">
        <v>1</v>
      </c>
      <c r="E4969" s="1011" t="s">
        <v>135</v>
      </c>
      <c r="F4969" s="1011" t="s">
        <v>6</v>
      </c>
      <c r="G4969" s="1011" t="s">
        <v>6</v>
      </c>
      <c r="H4969" s="1011" t="s">
        <v>88</v>
      </c>
      <c r="I4969" s="1011" t="s">
        <v>1688</v>
      </c>
      <c r="J4969" s="1011" t="s">
        <v>1416</v>
      </c>
      <c r="K4969" s="1011" t="s">
        <v>1329</v>
      </c>
      <c r="L4969" s="1011" t="s">
        <v>47</v>
      </c>
      <c r="M4969" s="1011" t="s">
        <v>198</v>
      </c>
      <c r="N4969" s="1011">
        <v>329</v>
      </c>
      <c r="O4969" s="1011">
        <v>289</v>
      </c>
      <c r="P4969" s="1011">
        <v>4355.0600000000004</v>
      </c>
      <c r="Q4969" s="1011">
        <v>25539.26</v>
      </c>
      <c r="R4969" s="1011">
        <v>1228.24</v>
      </c>
      <c r="S4969" s="1011">
        <v>1234.3620000000001</v>
      </c>
      <c r="T4969" s="1011">
        <v>0</v>
      </c>
      <c r="U4969" s="1011">
        <v>775.5</v>
      </c>
      <c r="V4969" s="1011">
        <v>2003.74</v>
      </c>
      <c r="W4969" s="1011" t="s">
        <v>1397</v>
      </c>
      <c r="X4969" s="1011" t="s">
        <v>1331</v>
      </c>
      <c r="Y4969" s="1011" t="s">
        <v>2521</v>
      </c>
      <c r="AA4969" s="1011" t="s">
        <v>2522</v>
      </c>
      <c r="AB4969" s="1011" t="s">
        <v>140</v>
      </c>
    </row>
    <row r="4970" spans="1:28" x14ac:dyDescent="0.25">
      <c r="A4970" s="1011">
        <v>63768766</v>
      </c>
      <c r="B4970" s="1011" t="s">
        <v>2215</v>
      </c>
      <c r="C4970" s="1011" t="s">
        <v>1326</v>
      </c>
      <c r="D4970" s="1011" t="s">
        <v>1</v>
      </c>
      <c r="E4970" s="1011" t="s">
        <v>135</v>
      </c>
      <c r="F4970" s="1011" t="s">
        <v>36</v>
      </c>
      <c r="G4970" s="1011" t="s">
        <v>36</v>
      </c>
      <c r="H4970" s="1011" t="s">
        <v>94</v>
      </c>
      <c r="I4970" s="1011" t="s">
        <v>1688</v>
      </c>
      <c r="J4970" s="1011" t="s">
        <v>1416</v>
      </c>
      <c r="K4970" s="1011" t="s">
        <v>1329</v>
      </c>
      <c r="L4970" s="1011" t="s">
        <v>47</v>
      </c>
      <c r="M4970" s="1011" t="s">
        <v>198</v>
      </c>
      <c r="N4970" s="1011">
        <v>231</v>
      </c>
      <c r="O4970" s="1011">
        <v>140</v>
      </c>
      <c r="P4970" s="1011">
        <v>9463</v>
      </c>
      <c r="Q4970" s="1011">
        <v>5004.8</v>
      </c>
      <c r="R4970" s="1011">
        <v>799.17</v>
      </c>
      <c r="S4970" s="1011">
        <v>706.18815592999999</v>
      </c>
      <c r="T4970" s="1011">
        <v>0</v>
      </c>
      <c r="U4970" s="1011">
        <v>0</v>
      </c>
      <c r="V4970" s="1011">
        <v>799.17</v>
      </c>
      <c r="W4970" s="1011" t="s">
        <v>1397</v>
      </c>
      <c r="X4970" s="1011" t="s">
        <v>1331</v>
      </c>
      <c r="Y4970" s="1011" t="s">
        <v>2216</v>
      </c>
      <c r="AA4970" s="1011" t="s">
        <v>2217</v>
      </c>
      <c r="AB4970" s="1011" t="s">
        <v>140</v>
      </c>
    </row>
    <row r="4971" spans="1:28" x14ac:dyDescent="0.25">
      <c r="A4971" s="1011">
        <v>74133471</v>
      </c>
      <c r="B4971" s="1011" t="s">
        <v>2248</v>
      </c>
      <c r="C4971" s="1011" t="s">
        <v>1326</v>
      </c>
      <c r="D4971" s="1011" t="s">
        <v>1</v>
      </c>
      <c r="E4971" s="1011" t="s">
        <v>135</v>
      </c>
      <c r="F4971" s="1011" t="s">
        <v>14</v>
      </c>
      <c r="G4971" s="1011" t="s">
        <v>14</v>
      </c>
      <c r="H4971" s="1011" t="s">
        <v>90</v>
      </c>
      <c r="I4971" s="1011" t="s">
        <v>2249</v>
      </c>
      <c r="J4971" s="1011" t="s">
        <v>2250</v>
      </c>
      <c r="K4971" s="1011" t="s">
        <v>1329</v>
      </c>
      <c r="L4971" s="1011" t="s">
        <v>47</v>
      </c>
      <c r="M4971" s="1011" t="s">
        <v>198</v>
      </c>
      <c r="N4971" s="1011">
        <v>144</v>
      </c>
      <c r="O4971" s="1011">
        <v>140</v>
      </c>
      <c r="P4971" s="1011">
        <v>1812.5</v>
      </c>
      <c r="Q4971" s="1011">
        <v>5877.56</v>
      </c>
      <c r="R4971" s="1011">
        <v>1184.55</v>
      </c>
      <c r="S4971" s="1011">
        <v>940.29434623999998</v>
      </c>
      <c r="T4971" s="1011">
        <v>0</v>
      </c>
      <c r="U4971" s="1011">
        <v>0</v>
      </c>
      <c r="V4971" s="1011">
        <v>1184.55</v>
      </c>
      <c r="W4971" s="1011" t="s">
        <v>2251</v>
      </c>
      <c r="X4971" s="1011" t="s">
        <v>1331</v>
      </c>
      <c r="Y4971" s="1011" t="s">
        <v>2252</v>
      </c>
      <c r="AA4971" s="1011" t="s">
        <v>2253</v>
      </c>
      <c r="AB4971" s="1011" t="s">
        <v>140</v>
      </c>
    </row>
    <row r="4972" spans="1:28" x14ac:dyDescent="0.25">
      <c r="A4972" s="1011">
        <v>73755514</v>
      </c>
      <c r="B4972" s="1011" t="s">
        <v>1661</v>
      </c>
      <c r="C4972" s="1011" t="s">
        <v>1326</v>
      </c>
      <c r="D4972" s="1011" t="s">
        <v>1</v>
      </c>
      <c r="E4972" s="1011" t="s">
        <v>135</v>
      </c>
      <c r="F4972" s="1011" t="s">
        <v>38</v>
      </c>
      <c r="G4972" s="1011" t="s">
        <v>38</v>
      </c>
      <c r="H4972" s="1011" t="s">
        <v>94</v>
      </c>
      <c r="I4972" s="1011" t="s">
        <v>1662</v>
      </c>
      <c r="J4972" s="1011" t="s">
        <v>1663</v>
      </c>
      <c r="K4972" s="1011" t="s">
        <v>1329</v>
      </c>
      <c r="L4972" s="1011" t="s">
        <v>47</v>
      </c>
      <c r="M4972" s="1011" t="s">
        <v>198</v>
      </c>
      <c r="N4972" s="1011">
        <v>524</v>
      </c>
      <c r="O4972" s="1011">
        <v>428</v>
      </c>
      <c r="P4972" s="1011">
        <v>14882.5</v>
      </c>
      <c r="Q4972" s="1011">
        <v>13106.37</v>
      </c>
      <c r="R4972" s="1011">
        <v>2193.2600000000002</v>
      </c>
      <c r="S4972" s="1011">
        <v>1569.7797620900001</v>
      </c>
      <c r="T4972" s="1011">
        <v>0</v>
      </c>
      <c r="U4972" s="1011">
        <v>0</v>
      </c>
      <c r="V4972" s="1011">
        <v>2193.2600000000002</v>
      </c>
      <c r="W4972" s="1011" t="s">
        <v>1664</v>
      </c>
      <c r="X4972" s="1011" t="s">
        <v>1331</v>
      </c>
      <c r="Y4972" s="1011" t="s">
        <v>1665</v>
      </c>
      <c r="AA4972" s="1011" t="s">
        <v>1666</v>
      </c>
      <c r="AB4972" s="1011" t="s">
        <v>140</v>
      </c>
    </row>
    <row r="4973" spans="1:28" x14ac:dyDescent="0.25">
      <c r="A4973" s="1011">
        <v>84085539</v>
      </c>
      <c r="B4973" s="1011" t="s">
        <v>2440</v>
      </c>
      <c r="C4973" s="1011" t="s">
        <v>1326</v>
      </c>
      <c r="D4973" s="1011" t="s">
        <v>1</v>
      </c>
      <c r="E4973" s="1011" t="s">
        <v>135</v>
      </c>
      <c r="F4973" s="1011" t="s">
        <v>74</v>
      </c>
      <c r="G4973" s="1011" t="s">
        <v>74</v>
      </c>
      <c r="H4973" s="1011" t="s">
        <v>86</v>
      </c>
      <c r="I4973" s="1011" t="s">
        <v>2441</v>
      </c>
      <c r="J4973" s="1011" t="s">
        <v>1463</v>
      </c>
      <c r="K4973" s="1011" t="s">
        <v>1329</v>
      </c>
      <c r="L4973" s="1011" t="s">
        <v>47</v>
      </c>
      <c r="M4973" s="1011" t="s">
        <v>198</v>
      </c>
      <c r="N4973" s="1011">
        <v>43</v>
      </c>
      <c r="O4973" s="1011">
        <v>0</v>
      </c>
      <c r="P4973" s="1011">
        <v>1032</v>
      </c>
      <c r="Q4973" s="1011">
        <v>1751.89</v>
      </c>
      <c r="R4973" s="1011">
        <v>21.26</v>
      </c>
      <c r="S4973" s="1011">
        <v>250.04</v>
      </c>
      <c r="T4973" s="1011">
        <v>0</v>
      </c>
      <c r="U4973" s="1011">
        <v>0</v>
      </c>
      <c r="V4973" s="1011">
        <v>21.26</v>
      </c>
      <c r="W4973" s="1011" t="s">
        <v>1464</v>
      </c>
      <c r="X4973" s="1011" t="s">
        <v>1331</v>
      </c>
      <c r="Y4973" s="1011" t="s">
        <v>2442</v>
      </c>
      <c r="AA4973" s="1011" t="s">
        <v>2443</v>
      </c>
      <c r="AB4973" s="1011" t="s">
        <v>140</v>
      </c>
    </row>
    <row r="4974" spans="1:28" x14ac:dyDescent="0.25">
      <c r="A4974" s="1011">
        <v>34152462</v>
      </c>
      <c r="B4974" s="1011" t="s">
        <v>2448</v>
      </c>
      <c r="C4974" s="1011" t="s">
        <v>1326</v>
      </c>
      <c r="D4974" s="1011" t="s">
        <v>1</v>
      </c>
      <c r="E4974" s="1011" t="s">
        <v>135</v>
      </c>
      <c r="F4974" s="1011" t="s">
        <v>62</v>
      </c>
      <c r="G4974" s="1011" t="s">
        <v>62</v>
      </c>
      <c r="H4974" s="1011" t="s">
        <v>91</v>
      </c>
      <c r="I4974" s="1011" t="s">
        <v>1353</v>
      </c>
      <c r="J4974" s="1011" t="s">
        <v>1354</v>
      </c>
      <c r="K4974" s="1011" t="s">
        <v>1329</v>
      </c>
      <c r="L4974" s="1011" t="s">
        <v>47</v>
      </c>
      <c r="M4974" s="1011" t="s">
        <v>198</v>
      </c>
      <c r="N4974" s="1011">
        <v>2687</v>
      </c>
      <c r="O4974" s="1011">
        <v>1590</v>
      </c>
      <c r="P4974" s="1011">
        <v>50813.89</v>
      </c>
      <c r="Q4974" s="1011">
        <v>168079.81</v>
      </c>
      <c r="R4974" s="1011">
        <v>13505.816667859999</v>
      </c>
      <c r="S4974" s="1011">
        <v>3469.68692728</v>
      </c>
      <c r="T4974" s="1011">
        <v>415.92666786000001</v>
      </c>
      <c r="U4974" s="1011">
        <v>416.55</v>
      </c>
      <c r="V4974" s="1011">
        <v>13506.44</v>
      </c>
      <c r="W4974" s="1011" t="s">
        <v>1355</v>
      </c>
      <c r="X4974" s="1011" t="s">
        <v>1331</v>
      </c>
      <c r="Y4974" s="1011" t="s">
        <v>2449</v>
      </c>
      <c r="Z4974" s="1011" t="s">
        <v>2450</v>
      </c>
      <c r="AA4974" s="1011" t="s">
        <v>2451</v>
      </c>
      <c r="AB4974" s="1011" t="s">
        <v>140</v>
      </c>
    </row>
    <row r="4975" spans="1:28" x14ac:dyDescent="0.25">
      <c r="A4975" s="1011">
        <v>63752968</v>
      </c>
      <c r="B4975" s="1011" t="s">
        <v>1400</v>
      </c>
      <c r="C4975" s="1011" t="s">
        <v>1326</v>
      </c>
      <c r="D4975" s="1011" t="s">
        <v>1</v>
      </c>
      <c r="E4975" s="1011" t="s">
        <v>135</v>
      </c>
      <c r="F4975" s="1011" t="s">
        <v>45</v>
      </c>
      <c r="G4975" s="1011" t="s">
        <v>45</v>
      </c>
      <c r="H4975" s="1011" t="s">
        <v>94</v>
      </c>
      <c r="I4975" s="1011" t="s">
        <v>1353</v>
      </c>
      <c r="J4975" s="1011" t="s">
        <v>1354</v>
      </c>
      <c r="K4975" s="1011" t="s">
        <v>1329</v>
      </c>
      <c r="L4975" s="1011" t="s">
        <v>47</v>
      </c>
      <c r="M4975" s="1011" t="s">
        <v>198</v>
      </c>
      <c r="N4975" s="1011">
        <v>4.625</v>
      </c>
      <c r="O4975" s="1011">
        <v>0</v>
      </c>
      <c r="P4975" s="1011">
        <v>37</v>
      </c>
      <c r="Q4975" s="1011">
        <v>146.97999999999999</v>
      </c>
      <c r="R4975" s="1011">
        <v>24.93</v>
      </c>
      <c r="S4975" s="1011">
        <v>13.168749999999999</v>
      </c>
      <c r="T4975" s="1011">
        <v>0</v>
      </c>
      <c r="U4975" s="1011">
        <v>0</v>
      </c>
      <c r="V4975" s="1011">
        <v>24.93</v>
      </c>
      <c r="W4975" s="1011" t="s">
        <v>1355</v>
      </c>
      <c r="X4975" s="1011" t="s">
        <v>1331</v>
      </c>
      <c r="Y4975" s="1011" t="s">
        <v>1401</v>
      </c>
      <c r="AA4975" s="1011" t="s">
        <v>1402</v>
      </c>
      <c r="AB4975" s="1011" t="s">
        <v>140</v>
      </c>
    </row>
    <row r="4976" spans="1:28" x14ac:dyDescent="0.25">
      <c r="A4976" s="1011">
        <v>53758215</v>
      </c>
      <c r="B4976" s="1011" t="s">
        <v>1771</v>
      </c>
      <c r="C4976" s="1011" t="s">
        <v>1326</v>
      </c>
      <c r="D4976" s="1011" t="s">
        <v>1</v>
      </c>
      <c r="E4976" s="1011" t="s">
        <v>135</v>
      </c>
      <c r="F4976" s="1011" t="s">
        <v>0</v>
      </c>
      <c r="G4976" s="1011" t="s">
        <v>0</v>
      </c>
      <c r="H4976" s="1011" t="s">
        <v>102</v>
      </c>
      <c r="I4976" s="1011" t="s">
        <v>1772</v>
      </c>
      <c r="J4976" s="1011" t="s">
        <v>1544</v>
      </c>
      <c r="K4976" s="1011" t="s">
        <v>1329</v>
      </c>
      <c r="L4976" s="1011" t="s">
        <v>47</v>
      </c>
      <c r="M4976" s="1011" t="s">
        <v>198</v>
      </c>
      <c r="N4976" s="1011">
        <v>145.91679999999999</v>
      </c>
      <c r="O4976" s="1011">
        <v>1.6668000000000001</v>
      </c>
      <c r="P4976" s="1011">
        <v>6270.72</v>
      </c>
      <c r="Q4976" s="1011">
        <v>11245.41</v>
      </c>
      <c r="R4976" s="1011">
        <v>802.62215070000002</v>
      </c>
      <c r="S4976" s="1011">
        <v>124.05549842000001</v>
      </c>
      <c r="T4976" s="1011">
        <v>52.462150700000002</v>
      </c>
      <c r="U4976" s="1011">
        <v>0</v>
      </c>
      <c r="V4976" s="1011">
        <v>750.16</v>
      </c>
      <c r="W4976" s="1011" t="s">
        <v>1545</v>
      </c>
      <c r="X4976" s="1011" t="s">
        <v>1331</v>
      </c>
      <c r="Y4976" s="1011" t="s">
        <v>1773</v>
      </c>
      <c r="AA4976" s="1011" t="s">
        <v>1774</v>
      </c>
      <c r="AB4976" s="1011" t="s">
        <v>140</v>
      </c>
    </row>
    <row r="4977" spans="1:28" x14ac:dyDescent="0.25">
      <c r="A4977" s="1011">
        <v>53757761</v>
      </c>
      <c r="B4977" s="1011" t="s">
        <v>1758</v>
      </c>
      <c r="C4977" s="1011" t="s">
        <v>1326</v>
      </c>
      <c r="D4977" s="1011" t="s">
        <v>113</v>
      </c>
      <c r="E4977" s="1011" t="s">
        <v>135</v>
      </c>
      <c r="F4977" s="1011" t="s">
        <v>267</v>
      </c>
      <c r="G4977" s="1011" t="s">
        <v>1687</v>
      </c>
      <c r="H4977" s="1011" t="s">
        <v>98</v>
      </c>
      <c r="I4977" s="1011" t="s">
        <v>1462</v>
      </c>
      <c r="J4977" s="1011" t="s">
        <v>1463</v>
      </c>
      <c r="K4977" s="1011" t="s">
        <v>1329</v>
      </c>
      <c r="L4977" s="1011" t="s">
        <v>47</v>
      </c>
      <c r="M4977" s="1011" t="s">
        <v>198</v>
      </c>
      <c r="N4977" s="1011">
        <v>40.688699999999997</v>
      </c>
      <c r="O4977" s="1011">
        <v>36.688699999999997</v>
      </c>
      <c r="P4977" s="1011">
        <v>891.1</v>
      </c>
      <c r="Q4977" s="1011">
        <v>1321.39</v>
      </c>
      <c r="R4977" s="1011">
        <v>472.42</v>
      </c>
      <c r="S4977" s="1011">
        <v>193.14007784</v>
      </c>
      <c r="T4977" s="1011">
        <v>0</v>
      </c>
      <c r="U4977" s="1011">
        <v>0</v>
      </c>
      <c r="V4977" s="1011">
        <v>472.42</v>
      </c>
      <c r="W4977" s="1011" t="s">
        <v>1464</v>
      </c>
      <c r="X4977" s="1011" t="s">
        <v>1331</v>
      </c>
      <c r="Y4977" s="1011" t="s">
        <v>1759</v>
      </c>
      <c r="AA4977" s="1011" t="s">
        <v>1760</v>
      </c>
      <c r="AB4977" s="1011" t="s">
        <v>140</v>
      </c>
    </row>
    <row r="4978" spans="1:28" x14ac:dyDescent="0.25">
      <c r="A4978" s="1011">
        <v>23942782</v>
      </c>
      <c r="B4978" s="1011" t="s">
        <v>2101</v>
      </c>
      <c r="C4978" s="1011" t="s">
        <v>1326</v>
      </c>
      <c r="D4978" s="1011" t="s">
        <v>1</v>
      </c>
      <c r="E4978" s="1011" t="s">
        <v>135</v>
      </c>
      <c r="F4978" s="1011" t="s">
        <v>34</v>
      </c>
      <c r="G4978" s="1011" t="s">
        <v>34</v>
      </c>
      <c r="H4978" s="1011" t="s">
        <v>530</v>
      </c>
      <c r="I4978" s="1011" t="s">
        <v>1376</v>
      </c>
      <c r="J4978" s="1011" t="s">
        <v>1377</v>
      </c>
      <c r="K4978" s="1011" t="s">
        <v>1329</v>
      </c>
      <c r="L4978" s="1011" t="s">
        <v>47</v>
      </c>
      <c r="M4978" s="1011" t="s">
        <v>198</v>
      </c>
      <c r="N4978" s="1011">
        <v>57</v>
      </c>
      <c r="O4978" s="1011">
        <v>46</v>
      </c>
      <c r="P4978" s="1011">
        <v>3435.57</v>
      </c>
      <c r="Q4978" s="1011">
        <v>7969.26</v>
      </c>
      <c r="R4978" s="1011">
        <v>501.62</v>
      </c>
      <c r="S4978" s="1011">
        <v>995.75489142000004</v>
      </c>
      <c r="T4978" s="1011">
        <v>0</v>
      </c>
      <c r="U4978" s="1011">
        <v>0</v>
      </c>
      <c r="V4978" s="1011">
        <v>501.62</v>
      </c>
      <c r="W4978" s="1011" t="s">
        <v>1378</v>
      </c>
      <c r="X4978" s="1011" t="s">
        <v>1331</v>
      </c>
      <c r="Y4978" s="1011" t="s">
        <v>2102</v>
      </c>
      <c r="AA4978" s="1011" t="s">
        <v>2103</v>
      </c>
      <c r="AB4978" s="1011" t="s">
        <v>140</v>
      </c>
    </row>
    <row r="4979" spans="1:28" x14ac:dyDescent="0.25">
      <c r="A4979" s="1011">
        <v>73754913</v>
      </c>
      <c r="B4979" s="1011" t="s">
        <v>1778</v>
      </c>
      <c r="C4979" s="1011" t="s">
        <v>1326</v>
      </c>
      <c r="D4979" s="1011" t="s">
        <v>1</v>
      </c>
      <c r="E4979" s="1011" t="s">
        <v>135</v>
      </c>
      <c r="F4979" s="1011" t="s">
        <v>0</v>
      </c>
      <c r="G4979" s="1011" t="s">
        <v>0</v>
      </c>
      <c r="H4979" s="1011" t="s">
        <v>93</v>
      </c>
      <c r="I4979" s="1011" t="s">
        <v>1779</v>
      </c>
      <c r="J4979" s="1011" t="s">
        <v>1780</v>
      </c>
      <c r="K4979" s="1011" t="s">
        <v>1329</v>
      </c>
      <c r="L4979" s="1011" t="s">
        <v>47</v>
      </c>
      <c r="M4979" s="1011" t="s">
        <v>198</v>
      </c>
      <c r="N4979" s="1011">
        <v>15</v>
      </c>
      <c r="O4979" s="1011">
        <v>5</v>
      </c>
      <c r="P4979" s="1011">
        <v>157.44</v>
      </c>
      <c r="Q4979" s="1011">
        <v>890.86</v>
      </c>
      <c r="R4979" s="1011">
        <v>248.61</v>
      </c>
      <c r="S4979" s="1011">
        <v>89.832619489999999</v>
      </c>
      <c r="T4979" s="1011">
        <v>0</v>
      </c>
      <c r="U4979" s="1011">
        <v>0</v>
      </c>
      <c r="V4979" s="1011">
        <v>248.61</v>
      </c>
      <c r="W4979" s="1011" t="s">
        <v>1781</v>
      </c>
      <c r="X4979" s="1011" t="s">
        <v>1331</v>
      </c>
      <c r="Y4979" s="1011" t="s">
        <v>1782</v>
      </c>
      <c r="AA4979" s="1011" t="s">
        <v>1783</v>
      </c>
      <c r="AB4979" s="1011" t="s">
        <v>140</v>
      </c>
    </row>
    <row r="4980" spans="1:28" x14ac:dyDescent="0.25">
      <c r="A4980" s="1011">
        <v>13904818</v>
      </c>
      <c r="B4980" s="1011" t="s">
        <v>2363</v>
      </c>
      <c r="C4980" s="1011" t="s">
        <v>1326</v>
      </c>
      <c r="D4980" s="1011" t="s">
        <v>1</v>
      </c>
      <c r="E4980" s="1011" t="s">
        <v>135</v>
      </c>
      <c r="F4980" s="1011" t="s">
        <v>6</v>
      </c>
      <c r="G4980" s="1011" t="s">
        <v>6</v>
      </c>
      <c r="H4980" s="1011" t="s">
        <v>94</v>
      </c>
      <c r="I4980" s="1011" t="s">
        <v>2364</v>
      </c>
      <c r="J4980" s="1011" t="s">
        <v>2365</v>
      </c>
      <c r="K4980" s="1011" t="s">
        <v>1329</v>
      </c>
      <c r="L4980" s="1011" t="s">
        <v>47</v>
      </c>
      <c r="M4980" s="1011" t="s">
        <v>198</v>
      </c>
      <c r="N4980" s="1011">
        <v>199</v>
      </c>
      <c r="O4980" s="1011">
        <v>160</v>
      </c>
      <c r="P4980" s="1011">
        <v>5923</v>
      </c>
      <c r="Q4980" s="1011">
        <v>5545.95</v>
      </c>
      <c r="R4980" s="1011">
        <v>1308.3399999999999</v>
      </c>
      <c r="S4980" s="1011">
        <v>634.53929935999997</v>
      </c>
      <c r="T4980" s="1011">
        <v>0</v>
      </c>
      <c r="U4980" s="1011">
        <v>0</v>
      </c>
      <c r="V4980" s="1011">
        <v>1308.3399999999999</v>
      </c>
      <c r="W4980" s="1011" t="s">
        <v>2366</v>
      </c>
      <c r="X4980" s="1011" t="s">
        <v>1331</v>
      </c>
      <c r="Y4980" s="1011" t="s">
        <v>2367</v>
      </c>
      <c r="AA4980" s="1011" t="s">
        <v>2368</v>
      </c>
      <c r="AB4980" s="1011" t="s">
        <v>140</v>
      </c>
    </row>
    <row r="4981" spans="1:28" x14ac:dyDescent="0.25">
      <c r="A4981" s="1011">
        <v>23936792</v>
      </c>
      <c r="B4981" s="1011" t="s">
        <v>2004</v>
      </c>
      <c r="C4981" s="1011" t="s">
        <v>417</v>
      </c>
      <c r="D4981" s="1011" t="s">
        <v>113</v>
      </c>
      <c r="E4981" s="1011" t="s">
        <v>135</v>
      </c>
      <c r="F4981" s="1011" t="s">
        <v>267</v>
      </c>
      <c r="G4981" s="1011" t="s">
        <v>1687</v>
      </c>
      <c r="H4981" s="1011" t="s">
        <v>94</v>
      </c>
      <c r="I4981" s="1011" t="s">
        <v>1656</v>
      </c>
      <c r="J4981" s="1011" t="s">
        <v>1657</v>
      </c>
      <c r="K4981" s="1011" t="s">
        <v>1329</v>
      </c>
      <c r="L4981" s="1011" t="s">
        <v>47</v>
      </c>
      <c r="M4981" s="1011" t="s">
        <v>198</v>
      </c>
      <c r="N4981" s="1011">
        <v>742.25</v>
      </c>
      <c r="O4981" s="1011">
        <v>408</v>
      </c>
      <c r="P4981" s="1011">
        <v>15051.25</v>
      </c>
      <c r="Q4981" s="1011">
        <v>19733.59</v>
      </c>
      <c r="R4981" s="1011">
        <v>5112.1499999999996</v>
      </c>
      <c r="S4981" s="1011">
        <v>2268.7351021300001</v>
      </c>
      <c r="T4981" s="1011">
        <v>0</v>
      </c>
      <c r="U4981" s="1011">
        <v>0</v>
      </c>
      <c r="V4981" s="1011">
        <v>5112.1499999999996</v>
      </c>
      <c r="W4981" s="1011" t="s">
        <v>1658</v>
      </c>
      <c r="X4981" s="1011" t="s">
        <v>1331</v>
      </c>
      <c r="Y4981" s="1011" t="s">
        <v>2005</v>
      </c>
      <c r="AA4981" s="1011" t="s">
        <v>2006</v>
      </c>
      <c r="AB4981" s="1011" t="s">
        <v>140</v>
      </c>
    </row>
    <row r="4982" spans="1:28" x14ac:dyDescent="0.25">
      <c r="A4982" s="1011">
        <v>53757761</v>
      </c>
      <c r="B4982" s="1011" t="s">
        <v>1758</v>
      </c>
      <c r="C4982" s="1011" t="s">
        <v>1326</v>
      </c>
      <c r="D4982" s="1011" t="s">
        <v>113</v>
      </c>
      <c r="E4982" s="1011" t="s">
        <v>135</v>
      </c>
      <c r="F4982" s="1011" t="s">
        <v>267</v>
      </c>
      <c r="G4982" s="1011" t="s">
        <v>1687</v>
      </c>
      <c r="H4982" s="1011" t="s">
        <v>93</v>
      </c>
      <c r="I4982" s="1011" t="s">
        <v>1462</v>
      </c>
      <c r="J4982" s="1011" t="s">
        <v>1463</v>
      </c>
      <c r="K4982" s="1011" t="s">
        <v>1329</v>
      </c>
      <c r="L4982" s="1011" t="s">
        <v>47</v>
      </c>
      <c r="M4982" s="1011" t="s">
        <v>198</v>
      </c>
      <c r="N4982" s="1011">
        <v>146.58340000000001</v>
      </c>
      <c r="O4982" s="1011">
        <v>103.3334</v>
      </c>
      <c r="P4982" s="1011">
        <v>2286.61</v>
      </c>
      <c r="Q4982" s="1011">
        <v>5414.96</v>
      </c>
      <c r="R4982" s="1011">
        <v>1342.96</v>
      </c>
      <c r="S4982" s="1011">
        <v>1143.6667719699999</v>
      </c>
      <c r="T4982" s="1011">
        <v>0</v>
      </c>
      <c r="U4982" s="1011">
        <v>0</v>
      </c>
      <c r="V4982" s="1011">
        <v>1342.96</v>
      </c>
      <c r="W4982" s="1011" t="s">
        <v>1464</v>
      </c>
      <c r="X4982" s="1011" t="s">
        <v>1331</v>
      </c>
      <c r="Y4982" s="1011" t="s">
        <v>1759</v>
      </c>
      <c r="AA4982" s="1011" t="s">
        <v>1760</v>
      </c>
      <c r="AB4982" s="1011" t="s">
        <v>140</v>
      </c>
    </row>
    <row r="4983" spans="1:28" x14ac:dyDescent="0.25">
      <c r="A4983" s="1011">
        <v>94239241</v>
      </c>
      <c r="B4983" s="1011" t="s">
        <v>1954</v>
      </c>
      <c r="C4983" s="1011" t="s">
        <v>1326</v>
      </c>
      <c r="D4983" s="1011" t="s">
        <v>1</v>
      </c>
      <c r="E4983" s="1011" t="s">
        <v>135</v>
      </c>
      <c r="F4983" s="1011" t="s">
        <v>38</v>
      </c>
      <c r="G4983" s="1011" t="s">
        <v>38</v>
      </c>
      <c r="H4983" s="1011" t="s">
        <v>88</v>
      </c>
      <c r="I4983" s="1011" t="s">
        <v>1955</v>
      </c>
      <c r="J4983" s="1011" t="s">
        <v>1767</v>
      </c>
      <c r="K4983" s="1011" t="s">
        <v>1329</v>
      </c>
      <c r="L4983" s="1011" t="s">
        <v>47</v>
      </c>
      <c r="M4983" s="1011" t="s">
        <v>198</v>
      </c>
      <c r="N4983" s="1011">
        <v>340</v>
      </c>
      <c r="O4983" s="1011">
        <v>199</v>
      </c>
      <c r="P4983" s="1011">
        <v>5039</v>
      </c>
      <c r="Q4983" s="1011">
        <v>24309.759999999998</v>
      </c>
      <c r="R4983" s="1011">
        <v>-945.83</v>
      </c>
      <c r="S4983" s="1011">
        <v>1036.4994999999999</v>
      </c>
      <c r="T4983" s="1011">
        <v>0</v>
      </c>
      <c r="U4983" s="1011">
        <v>0</v>
      </c>
      <c r="V4983" s="1011">
        <v>-945.83</v>
      </c>
      <c r="W4983" s="1011" t="s">
        <v>1768</v>
      </c>
      <c r="X4983" s="1011" t="s">
        <v>1331</v>
      </c>
      <c r="Y4983" s="1011" t="s">
        <v>1956</v>
      </c>
      <c r="AA4983" s="1011" t="s">
        <v>1957</v>
      </c>
      <c r="AB4983" s="1011" t="s">
        <v>140</v>
      </c>
    </row>
    <row r="4984" spans="1:28" x14ac:dyDescent="0.25">
      <c r="A4984" s="1011">
        <v>73766974</v>
      </c>
      <c r="B4984" s="1011" t="s">
        <v>2505</v>
      </c>
      <c r="C4984" s="1011" t="s">
        <v>1326</v>
      </c>
      <c r="D4984" s="1011" t="s">
        <v>1</v>
      </c>
      <c r="E4984" s="1011" t="s">
        <v>135</v>
      </c>
      <c r="F4984" s="1011" t="s">
        <v>34</v>
      </c>
      <c r="G4984" s="1011" t="s">
        <v>34</v>
      </c>
      <c r="H4984" s="1011" t="s">
        <v>97</v>
      </c>
      <c r="I4984" s="1011" t="s">
        <v>1327</v>
      </c>
      <c r="J4984" s="1011" t="s">
        <v>1328</v>
      </c>
      <c r="K4984" s="1011" t="s">
        <v>1329</v>
      </c>
      <c r="L4984" s="1011" t="s">
        <v>47</v>
      </c>
      <c r="M4984" s="1011" t="s">
        <v>198</v>
      </c>
      <c r="N4984" s="1011">
        <v>279</v>
      </c>
      <c r="O4984" s="1011">
        <v>226</v>
      </c>
      <c r="P4984" s="1011">
        <v>5862.08</v>
      </c>
      <c r="Q4984" s="1011">
        <v>7811.82</v>
      </c>
      <c r="R4984" s="1011">
        <v>925.57778336000001</v>
      </c>
      <c r="S4984" s="1011">
        <v>2040.0711897399999</v>
      </c>
      <c r="T4984" s="1011">
        <v>17.427783359999999</v>
      </c>
      <c r="U4984" s="1011">
        <v>0</v>
      </c>
      <c r="V4984" s="1011">
        <v>926.1</v>
      </c>
      <c r="W4984" s="1011" t="s">
        <v>1330</v>
      </c>
      <c r="X4984" s="1011" t="s">
        <v>1331</v>
      </c>
      <c r="Y4984" s="1011" t="s">
        <v>2506</v>
      </c>
      <c r="AA4984" s="1011" t="s">
        <v>2507</v>
      </c>
      <c r="AB4984" s="1011" t="s">
        <v>140</v>
      </c>
    </row>
    <row r="4985" spans="1:28" x14ac:dyDescent="0.25">
      <c r="A4985" s="1011">
        <v>93772242</v>
      </c>
      <c r="B4985" s="1011" t="s">
        <v>1578</v>
      </c>
      <c r="C4985" s="1011" t="s">
        <v>1326</v>
      </c>
      <c r="D4985" s="1011" t="s">
        <v>1</v>
      </c>
      <c r="E4985" s="1011" t="s">
        <v>135</v>
      </c>
      <c r="F4985" s="1011" t="s">
        <v>20</v>
      </c>
      <c r="G4985" s="1011" t="s">
        <v>20</v>
      </c>
      <c r="H4985" s="1011" t="s">
        <v>101</v>
      </c>
      <c r="I4985" s="1011" t="s">
        <v>1579</v>
      </c>
      <c r="J4985" s="1011" t="s">
        <v>1396</v>
      </c>
      <c r="K4985" s="1011" t="s">
        <v>1329</v>
      </c>
      <c r="L4985" s="1011" t="s">
        <v>47</v>
      </c>
      <c r="M4985" s="1011" t="s">
        <v>198</v>
      </c>
      <c r="N4985" s="1011">
        <v>74</v>
      </c>
      <c r="O4985" s="1011">
        <v>67</v>
      </c>
      <c r="P4985" s="1011">
        <v>2971.5</v>
      </c>
      <c r="Q4985" s="1011">
        <v>1476.46</v>
      </c>
      <c r="R4985" s="1011">
        <v>-72.900000000000006</v>
      </c>
      <c r="S4985" s="1011">
        <v>268.87672007999998</v>
      </c>
      <c r="T4985" s="1011">
        <v>0</v>
      </c>
      <c r="U4985" s="1011">
        <v>0</v>
      </c>
      <c r="V4985" s="1011">
        <v>-72.900000000000006</v>
      </c>
      <c r="W4985" s="1011" t="s">
        <v>1397</v>
      </c>
      <c r="X4985" s="1011" t="s">
        <v>1331</v>
      </c>
      <c r="Y4985" s="1011" t="s">
        <v>1580</v>
      </c>
      <c r="AA4985" s="1011" t="s">
        <v>1581</v>
      </c>
      <c r="AB4985" s="1011" t="s">
        <v>140</v>
      </c>
    </row>
    <row r="4986" spans="1:28" x14ac:dyDescent="0.25">
      <c r="A4986" s="1011">
        <v>13958731</v>
      </c>
      <c r="B4986" s="1011" t="s">
        <v>1548</v>
      </c>
      <c r="C4986" s="1011" t="s">
        <v>1326</v>
      </c>
      <c r="D4986" s="1011" t="s">
        <v>1</v>
      </c>
      <c r="E4986" s="1011" t="s">
        <v>135</v>
      </c>
      <c r="F4986" s="1011" t="s">
        <v>11</v>
      </c>
      <c r="G4986" s="1011" t="s">
        <v>11</v>
      </c>
      <c r="H4986" s="1011" t="s">
        <v>100</v>
      </c>
      <c r="I4986" s="1011" t="s">
        <v>1549</v>
      </c>
      <c r="J4986" s="1011" t="s">
        <v>1550</v>
      </c>
      <c r="K4986" s="1011" t="s">
        <v>1329</v>
      </c>
      <c r="L4986" s="1011" t="s">
        <v>47</v>
      </c>
      <c r="M4986" s="1011" t="s">
        <v>198</v>
      </c>
      <c r="N4986" s="1011">
        <v>632.08309999999994</v>
      </c>
      <c r="O4986" s="1011">
        <v>552.08249999999998</v>
      </c>
      <c r="P4986" s="1011">
        <v>14523.39</v>
      </c>
      <c r="Q4986" s="1011">
        <v>47142.23</v>
      </c>
      <c r="R4986" s="1011">
        <v>4540.84</v>
      </c>
      <c r="S4986" s="1011">
        <v>5790.1085230299996</v>
      </c>
      <c r="T4986" s="1011">
        <v>0</v>
      </c>
      <c r="U4986" s="1011">
        <v>0</v>
      </c>
      <c r="V4986" s="1011">
        <v>4540.84</v>
      </c>
      <c r="W4986" s="1011" t="s">
        <v>1361</v>
      </c>
      <c r="X4986" s="1011" t="s">
        <v>1331</v>
      </c>
      <c r="Y4986" s="1011" t="s">
        <v>1551</v>
      </c>
      <c r="AA4986" s="1011" t="s">
        <v>1552</v>
      </c>
      <c r="AB4986" s="1011" t="s">
        <v>140</v>
      </c>
    </row>
    <row r="4987" spans="1:28" x14ac:dyDescent="0.25">
      <c r="A4987" s="1011">
        <v>3755717</v>
      </c>
      <c r="B4987" s="1011" t="s">
        <v>2444</v>
      </c>
      <c r="C4987" s="1011" t="s">
        <v>1326</v>
      </c>
      <c r="D4987" s="1011" t="s">
        <v>1</v>
      </c>
      <c r="E4987" s="1011" t="s">
        <v>135</v>
      </c>
      <c r="F4987" s="1011" t="s">
        <v>6</v>
      </c>
      <c r="G4987" s="1011" t="s">
        <v>6</v>
      </c>
      <c r="H4987" s="1011" t="s">
        <v>94</v>
      </c>
      <c r="I4987" s="1011" t="s">
        <v>2445</v>
      </c>
      <c r="J4987" s="1011" t="s">
        <v>1924</v>
      </c>
      <c r="K4987" s="1011" t="s">
        <v>1329</v>
      </c>
      <c r="L4987" s="1011" t="s">
        <v>47</v>
      </c>
      <c r="M4987" s="1011" t="s">
        <v>198</v>
      </c>
      <c r="N4987" s="1011">
        <v>384</v>
      </c>
      <c r="O4987" s="1011">
        <v>340</v>
      </c>
      <c r="P4987" s="1011">
        <v>10254</v>
      </c>
      <c r="Q4987" s="1011">
        <v>8940.74</v>
      </c>
      <c r="R4987" s="1011">
        <v>380.27</v>
      </c>
      <c r="S4987" s="1011">
        <v>1109.13664019</v>
      </c>
      <c r="T4987" s="1011">
        <v>0</v>
      </c>
      <c r="U4987" s="1011">
        <v>243.74</v>
      </c>
      <c r="V4987" s="1011">
        <v>624.01</v>
      </c>
      <c r="W4987" s="1011" t="s">
        <v>1925</v>
      </c>
      <c r="X4987" s="1011" t="s">
        <v>1331</v>
      </c>
      <c r="Y4987" s="1011" t="s">
        <v>2446</v>
      </c>
      <c r="AA4987" s="1011" t="s">
        <v>2447</v>
      </c>
      <c r="AB4987" s="1011" t="s">
        <v>140</v>
      </c>
    </row>
    <row r="4988" spans="1:28" x14ac:dyDescent="0.25">
      <c r="A4988" s="1011">
        <v>84156447</v>
      </c>
      <c r="B4988" s="1011" t="s">
        <v>2286</v>
      </c>
      <c r="C4988" s="1011" t="s">
        <v>1326</v>
      </c>
      <c r="D4988" s="1011" t="s">
        <v>1</v>
      </c>
      <c r="E4988" s="1011" t="s">
        <v>135</v>
      </c>
      <c r="F4988" s="1011" t="s">
        <v>20</v>
      </c>
      <c r="G4988" s="1011" t="s">
        <v>20</v>
      </c>
      <c r="H4988" s="1011" t="s">
        <v>97</v>
      </c>
      <c r="I4988" s="1011" t="s">
        <v>2287</v>
      </c>
      <c r="J4988" s="1011" t="s">
        <v>1499</v>
      </c>
      <c r="K4988" s="1011" t="s">
        <v>1329</v>
      </c>
      <c r="L4988" s="1011" t="s">
        <v>47</v>
      </c>
      <c r="M4988" s="1011" t="s">
        <v>198</v>
      </c>
      <c r="N4988" s="1011">
        <v>580.25</v>
      </c>
      <c r="O4988" s="1011">
        <v>125.58329999999999</v>
      </c>
      <c r="P4988" s="1011">
        <v>15403.84</v>
      </c>
      <c r="Q4988" s="1011">
        <v>11874.74</v>
      </c>
      <c r="R4988" s="1011">
        <v>985.86557749999997</v>
      </c>
      <c r="S4988" s="1011">
        <v>1490.0008697999999</v>
      </c>
      <c r="T4988" s="1011">
        <v>0.28557749999999998</v>
      </c>
      <c r="U4988" s="1011">
        <v>0</v>
      </c>
      <c r="V4988" s="1011">
        <v>985.58</v>
      </c>
      <c r="W4988" s="1011" t="s">
        <v>1361</v>
      </c>
      <c r="X4988" s="1011" t="s">
        <v>1331</v>
      </c>
      <c r="Y4988" s="1011" t="s">
        <v>2288</v>
      </c>
      <c r="AA4988" s="1011" t="s">
        <v>2289</v>
      </c>
      <c r="AB4988" s="1011" t="s">
        <v>140</v>
      </c>
    </row>
    <row r="4989" spans="1:28" x14ac:dyDescent="0.25">
      <c r="A4989" s="1011">
        <v>63756415</v>
      </c>
      <c r="B4989" s="1011" t="s">
        <v>2211</v>
      </c>
      <c r="C4989" s="1011" t="s">
        <v>1326</v>
      </c>
      <c r="D4989" s="1011" t="s">
        <v>1</v>
      </c>
      <c r="E4989" s="1011" t="s">
        <v>135</v>
      </c>
      <c r="F4989" s="1011" t="s">
        <v>20</v>
      </c>
      <c r="G4989" s="1011" t="s">
        <v>20</v>
      </c>
      <c r="H4989" s="1011" t="s">
        <v>94</v>
      </c>
      <c r="I4989" s="1011" t="s">
        <v>2212</v>
      </c>
      <c r="J4989" s="1011" t="s">
        <v>1669</v>
      </c>
      <c r="K4989" s="1011" t="s">
        <v>1329</v>
      </c>
      <c r="L4989" s="1011" t="s">
        <v>47</v>
      </c>
      <c r="M4989" s="1011" t="s">
        <v>198</v>
      </c>
      <c r="N4989" s="1011">
        <v>748</v>
      </c>
      <c r="O4989" s="1011">
        <v>167</v>
      </c>
      <c r="P4989" s="1011">
        <v>20408</v>
      </c>
      <c r="Q4989" s="1011">
        <v>16041.14</v>
      </c>
      <c r="R4989" s="1011">
        <v>2013.57</v>
      </c>
      <c r="S4989" s="1011">
        <v>2266.9533922000001</v>
      </c>
      <c r="T4989" s="1011">
        <v>0</v>
      </c>
      <c r="U4989" s="1011">
        <v>0</v>
      </c>
      <c r="V4989" s="1011">
        <v>2013.57</v>
      </c>
      <c r="W4989" s="1011" t="s">
        <v>1670</v>
      </c>
      <c r="X4989" s="1011" t="s">
        <v>1331</v>
      </c>
      <c r="Y4989" s="1011" t="s">
        <v>2213</v>
      </c>
      <c r="AA4989" s="1011" t="s">
        <v>2214</v>
      </c>
      <c r="AB4989" s="1011" t="s">
        <v>140</v>
      </c>
    </row>
    <row r="4990" spans="1:28" x14ac:dyDescent="0.25">
      <c r="A4990" s="1011">
        <v>84157304</v>
      </c>
      <c r="B4990" s="1011" t="s">
        <v>1983</v>
      </c>
      <c r="C4990" s="1011" t="s">
        <v>1326</v>
      </c>
      <c r="D4990" s="1011" t="s">
        <v>1</v>
      </c>
      <c r="E4990" s="1011" t="s">
        <v>135</v>
      </c>
      <c r="F4990" s="1011" t="s">
        <v>11</v>
      </c>
      <c r="G4990" s="1011" t="s">
        <v>11</v>
      </c>
      <c r="H4990" s="1011" t="s">
        <v>92</v>
      </c>
      <c r="I4990" s="1011" t="s">
        <v>1984</v>
      </c>
      <c r="J4990" s="1011" t="s">
        <v>1985</v>
      </c>
      <c r="K4990" s="1011" t="s">
        <v>1329</v>
      </c>
      <c r="L4990" s="1011" t="s">
        <v>47</v>
      </c>
      <c r="M4990" s="1011" t="s">
        <v>198</v>
      </c>
      <c r="N4990" s="1011">
        <v>192</v>
      </c>
      <c r="O4990" s="1011">
        <v>4</v>
      </c>
      <c r="P4990" s="1011">
        <v>3980.08</v>
      </c>
      <c r="Q4990" s="1011">
        <v>14812.79</v>
      </c>
      <c r="R4990" s="1011">
        <v>1008.79</v>
      </c>
      <c r="S4990" s="1011">
        <v>300.90235362999999</v>
      </c>
      <c r="T4990" s="1011">
        <v>0</v>
      </c>
      <c r="U4990" s="1011">
        <v>0</v>
      </c>
      <c r="V4990" s="1011">
        <v>1008.79</v>
      </c>
      <c r="W4990" s="1011" t="s">
        <v>10</v>
      </c>
      <c r="X4990" s="1011" t="s">
        <v>1331</v>
      </c>
      <c r="Y4990" s="1011" t="s">
        <v>1986</v>
      </c>
      <c r="AA4990" s="1011" t="s">
        <v>1921</v>
      </c>
      <c r="AB4990" s="1011" t="s">
        <v>140</v>
      </c>
    </row>
    <row r="4991" spans="1:28" x14ac:dyDescent="0.25">
      <c r="A4991" s="1011">
        <v>94156445</v>
      </c>
      <c r="B4991" s="1011" t="s">
        <v>1922</v>
      </c>
      <c r="C4991" s="1011" t="s">
        <v>1326</v>
      </c>
      <c r="D4991" s="1011" t="s">
        <v>1</v>
      </c>
      <c r="E4991" s="1011" t="s">
        <v>135</v>
      </c>
      <c r="F4991" s="1011" t="s">
        <v>20</v>
      </c>
      <c r="G4991" s="1011" t="s">
        <v>20</v>
      </c>
      <c r="H4991" s="1011" t="s">
        <v>530</v>
      </c>
      <c r="I4991" s="1011" t="s">
        <v>1923</v>
      </c>
      <c r="J4991" s="1011" t="s">
        <v>1924</v>
      </c>
      <c r="K4991" s="1011" t="s">
        <v>1329</v>
      </c>
      <c r="L4991" s="1011" t="s">
        <v>47</v>
      </c>
      <c r="M4991" s="1011" t="s">
        <v>198</v>
      </c>
      <c r="N4991" s="1011">
        <v>73</v>
      </c>
      <c r="O4991" s="1011">
        <v>48</v>
      </c>
      <c r="P4991" s="1011">
        <v>4484.6000000000004</v>
      </c>
      <c r="Q4991" s="1011">
        <v>11205.35</v>
      </c>
      <c r="R4991" s="1011">
        <v>340.87</v>
      </c>
      <c r="S4991" s="1011">
        <v>716.25581779000004</v>
      </c>
      <c r="T4991" s="1011">
        <v>0</v>
      </c>
      <c r="U4991" s="1011">
        <v>0</v>
      </c>
      <c r="V4991" s="1011">
        <v>340.87</v>
      </c>
      <c r="W4991" s="1011" t="s">
        <v>1925</v>
      </c>
      <c r="X4991" s="1011" t="s">
        <v>1331</v>
      </c>
      <c r="Y4991" s="1011" t="s">
        <v>1926</v>
      </c>
      <c r="AA4991" s="1011" t="s">
        <v>1927</v>
      </c>
      <c r="AB4991" s="1011" t="s">
        <v>140</v>
      </c>
    </row>
    <row r="4992" spans="1:28" x14ac:dyDescent="0.25">
      <c r="A4992" s="1011">
        <v>23991268</v>
      </c>
      <c r="B4992" s="1011" t="s">
        <v>1878</v>
      </c>
      <c r="C4992" s="1011" t="s">
        <v>1326</v>
      </c>
      <c r="D4992" s="1011" t="s">
        <v>1</v>
      </c>
      <c r="E4992" s="1011" t="s">
        <v>135</v>
      </c>
      <c r="F4992" s="1011" t="s">
        <v>0</v>
      </c>
      <c r="G4992" s="1011" t="s">
        <v>0</v>
      </c>
      <c r="H4992" s="1011" t="s">
        <v>101</v>
      </c>
      <c r="I4992" s="1011" t="s">
        <v>1879</v>
      </c>
      <c r="J4992" s="1011" t="s">
        <v>1880</v>
      </c>
      <c r="K4992" s="1011" t="s">
        <v>1329</v>
      </c>
      <c r="L4992" s="1011" t="s">
        <v>47</v>
      </c>
      <c r="M4992" s="1011" t="s">
        <v>198</v>
      </c>
      <c r="N4992" s="1011">
        <v>306</v>
      </c>
      <c r="O4992" s="1011">
        <v>290</v>
      </c>
      <c r="P4992" s="1011">
        <v>12436.84</v>
      </c>
      <c r="Q4992" s="1011">
        <v>8950.4599999999991</v>
      </c>
      <c r="R4992" s="1011">
        <v>1233.3499999999999</v>
      </c>
      <c r="S4992" s="1011">
        <v>2078.67672455</v>
      </c>
      <c r="T4992" s="1011">
        <v>0</v>
      </c>
      <c r="U4992" s="1011">
        <v>8.91</v>
      </c>
      <c r="V4992" s="1011">
        <v>1242.26</v>
      </c>
      <c r="W4992" s="1011" t="s">
        <v>1881</v>
      </c>
      <c r="X4992" s="1011" t="s">
        <v>1331</v>
      </c>
      <c r="Y4992" s="1011" t="s">
        <v>1882</v>
      </c>
      <c r="AA4992" s="1011" t="s">
        <v>1883</v>
      </c>
      <c r="AB4992" s="1011" t="s">
        <v>140</v>
      </c>
    </row>
    <row r="4993" spans="1:28" x14ac:dyDescent="0.25">
      <c r="A4993" s="1011">
        <v>24114548</v>
      </c>
      <c r="B4993" s="1011" t="s">
        <v>2567</v>
      </c>
      <c r="C4993" s="1011" t="s">
        <v>1326</v>
      </c>
      <c r="D4993" s="1011" t="s">
        <v>1</v>
      </c>
      <c r="E4993" s="1011" t="s">
        <v>135</v>
      </c>
      <c r="F4993" s="1011" t="s">
        <v>34</v>
      </c>
      <c r="G4993" s="1011" t="s">
        <v>34</v>
      </c>
      <c r="H4993" s="1011" t="s">
        <v>98</v>
      </c>
      <c r="I4993" s="1011" t="s">
        <v>2568</v>
      </c>
      <c r="J4993" s="1011" t="s">
        <v>1416</v>
      </c>
      <c r="K4993" s="1011" t="s">
        <v>1329</v>
      </c>
      <c r="L4993" s="1011" t="s">
        <v>47</v>
      </c>
      <c r="M4993" s="1011" t="s">
        <v>198</v>
      </c>
      <c r="N4993" s="1011">
        <v>266.1388</v>
      </c>
      <c r="O4993" s="1011">
        <v>259.1388</v>
      </c>
      <c r="P4993" s="1011">
        <v>7937.67</v>
      </c>
      <c r="Q4993" s="1011">
        <v>9697.1</v>
      </c>
      <c r="R4993" s="1011">
        <v>1360.27</v>
      </c>
      <c r="S4993" s="1011">
        <v>1359.25340542</v>
      </c>
      <c r="T4993" s="1011">
        <v>0</v>
      </c>
      <c r="U4993" s="1011">
        <v>0</v>
      </c>
      <c r="V4993" s="1011">
        <v>1360.27</v>
      </c>
      <c r="W4993" s="1011" t="s">
        <v>1397</v>
      </c>
      <c r="X4993" s="1011" t="s">
        <v>1331</v>
      </c>
      <c r="Y4993" s="1011" t="s">
        <v>2569</v>
      </c>
      <c r="AA4993" s="1011" t="s">
        <v>2111</v>
      </c>
      <c r="AB4993" s="1011" t="s">
        <v>140</v>
      </c>
    </row>
    <row r="4994" spans="1:28" x14ac:dyDescent="0.25">
      <c r="A4994" s="1011">
        <v>63955280</v>
      </c>
      <c r="B4994" s="1011" t="s">
        <v>2000</v>
      </c>
      <c r="C4994" s="1011" t="s">
        <v>1326</v>
      </c>
      <c r="D4994" s="1011" t="s">
        <v>1</v>
      </c>
      <c r="E4994" s="1011" t="s">
        <v>135</v>
      </c>
      <c r="F4994" s="1011" t="s">
        <v>20</v>
      </c>
      <c r="G4994" s="1011" t="s">
        <v>20</v>
      </c>
      <c r="H4994" s="1011" t="s">
        <v>102</v>
      </c>
      <c r="I4994" s="1011" t="s">
        <v>2001</v>
      </c>
      <c r="J4994" s="1011" t="s">
        <v>1985</v>
      </c>
      <c r="K4994" s="1011" t="s">
        <v>1329</v>
      </c>
      <c r="L4994" s="1011" t="s">
        <v>47</v>
      </c>
      <c r="M4994" s="1011" t="s">
        <v>198</v>
      </c>
      <c r="N4994" s="1011">
        <v>158</v>
      </c>
      <c r="O4994" s="1011">
        <v>59</v>
      </c>
      <c r="P4994" s="1011">
        <v>3948.55</v>
      </c>
      <c r="Q4994" s="1011">
        <v>8205.49</v>
      </c>
      <c r="R4994" s="1011">
        <v>1264.3399999999999</v>
      </c>
      <c r="S4994" s="1011">
        <v>1215.29767726</v>
      </c>
      <c r="T4994" s="1011">
        <v>0</v>
      </c>
      <c r="U4994" s="1011">
        <v>0</v>
      </c>
      <c r="V4994" s="1011">
        <v>1264.3399999999999</v>
      </c>
      <c r="W4994" s="1011" t="s">
        <v>10</v>
      </c>
      <c r="X4994" s="1011" t="s">
        <v>1331</v>
      </c>
      <c r="Y4994" s="1011" t="s">
        <v>2002</v>
      </c>
      <c r="AA4994" s="1011" t="s">
        <v>2003</v>
      </c>
      <c r="AB4994" s="1011" t="s">
        <v>140</v>
      </c>
    </row>
    <row r="4995" spans="1:28" x14ac:dyDescent="0.25">
      <c r="A4995" s="1011">
        <v>3753498</v>
      </c>
      <c r="B4995" s="1011" t="s">
        <v>2543</v>
      </c>
      <c r="C4995" s="1011" t="s">
        <v>1326</v>
      </c>
      <c r="D4995" s="1011" t="s">
        <v>1</v>
      </c>
      <c r="E4995" s="1011" t="s">
        <v>135</v>
      </c>
      <c r="F4995" s="1011" t="s">
        <v>6</v>
      </c>
      <c r="G4995" s="1011" t="s">
        <v>6</v>
      </c>
      <c r="H4995" s="1011" t="s">
        <v>95</v>
      </c>
      <c r="I4995" s="1011" t="s">
        <v>2544</v>
      </c>
      <c r="J4995" s="1011" t="s">
        <v>1868</v>
      </c>
      <c r="K4995" s="1011" t="s">
        <v>1329</v>
      </c>
      <c r="L4995" s="1011" t="s">
        <v>47</v>
      </c>
      <c r="M4995" s="1011" t="s">
        <v>198</v>
      </c>
      <c r="N4995" s="1011">
        <v>94.736699999999999</v>
      </c>
      <c r="O4995" s="1011">
        <v>68.736699999999999</v>
      </c>
      <c r="P4995" s="1011">
        <v>1078.8900000000001</v>
      </c>
      <c r="Q4995" s="1011">
        <v>3225.3</v>
      </c>
      <c r="R4995" s="1011">
        <v>-104.44346253000001</v>
      </c>
      <c r="S4995" s="1011">
        <v>1157.78319779</v>
      </c>
      <c r="T4995" s="1011">
        <v>-1.346253E-2</v>
      </c>
      <c r="U4995" s="1011">
        <v>0</v>
      </c>
      <c r="V4995" s="1011">
        <v>-104.43</v>
      </c>
      <c r="W4995" s="1011" t="s">
        <v>1869</v>
      </c>
      <c r="X4995" s="1011" t="s">
        <v>1331</v>
      </c>
      <c r="Y4995" s="1011" t="s">
        <v>2545</v>
      </c>
      <c r="AA4995" s="1011" t="s">
        <v>2546</v>
      </c>
      <c r="AB4995" s="1011" t="s">
        <v>140</v>
      </c>
    </row>
    <row r="4996" spans="1:28" x14ac:dyDescent="0.25">
      <c r="A4996" s="1011">
        <v>44073278</v>
      </c>
      <c r="B4996" s="1011" t="s">
        <v>2109</v>
      </c>
      <c r="C4996" s="1011" t="s">
        <v>1326</v>
      </c>
      <c r="D4996" s="1011" t="s">
        <v>1</v>
      </c>
      <c r="E4996" s="1011" t="s">
        <v>135</v>
      </c>
      <c r="F4996" s="1011" t="s">
        <v>48</v>
      </c>
      <c r="G4996" s="1011" t="s">
        <v>48</v>
      </c>
      <c r="H4996" s="1011" t="s">
        <v>93</v>
      </c>
      <c r="I4996" s="1011" t="s">
        <v>2110</v>
      </c>
      <c r="J4996" s="1011" t="s">
        <v>1621</v>
      </c>
      <c r="K4996" s="1011" t="s">
        <v>1329</v>
      </c>
      <c r="L4996" s="1011" t="s">
        <v>47</v>
      </c>
      <c r="M4996" s="1011" t="s">
        <v>198</v>
      </c>
      <c r="N4996" s="1011">
        <v>333</v>
      </c>
      <c r="O4996" s="1011">
        <v>51</v>
      </c>
      <c r="P4996" s="1011">
        <v>6637.43</v>
      </c>
      <c r="Q4996" s="1011">
        <v>14564.65</v>
      </c>
      <c r="R4996" s="1011">
        <v>1298.05</v>
      </c>
      <c r="S4996" s="1011">
        <v>1020.26193855</v>
      </c>
      <c r="T4996" s="1011">
        <v>0</v>
      </c>
      <c r="U4996" s="1011">
        <v>0</v>
      </c>
      <c r="V4996" s="1011">
        <v>1298.05</v>
      </c>
      <c r="W4996" s="1011" t="s">
        <v>1622</v>
      </c>
      <c r="X4996" s="1011" t="s">
        <v>1331</v>
      </c>
      <c r="Y4996" s="1011" t="s">
        <v>1839</v>
      </c>
      <c r="AA4996" s="1011" t="s">
        <v>2111</v>
      </c>
      <c r="AB4996" s="1011" t="s">
        <v>140</v>
      </c>
    </row>
    <row r="4997" spans="1:28" x14ac:dyDescent="0.25">
      <c r="A4997" s="1011">
        <v>4138046</v>
      </c>
      <c r="B4997" s="1011" t="s">
        <v>1830</v>
      </c>
      <c r="C4997" s="1011" t="s">
        <v>1326</v>
      </c>
      <c r="D4997" s="1011" t="s">
        <v>1</v>
      </c>
      <c r="E4997" s="1011" t="s">
        <v>135</v>
      </c>
      <c r="F4997" s="1011" t="s">
        <v>34</v>
      </c>
      <c r="G4997" s="1011" t="s">
        <v>34</v>
      </c>
      <c r="H4997" s="1011" t="s">
        <v>95</v>
      </c>
      <c r="I4997" s="1011" t="s">
        <v>1831</v>
      </c>
      <c r="J4997" s="1011" t="s">
        <v>1463</v>
      </c>
      <c r="K4997" s="1011" t="s">
        <v>1329</v>
      </c>
      <c r="L4997" s="1011" t="s">
        <v>47</v>
      </c>
      <c r="M4997" s="1011" t="s">
        <v>198</v>
      </c>
      <c r="N4997" s="1011">
        <v>265.26670000000001</v>
      </c>
      <c r="O4997" s="1011">
        <v>213</v>
      </c>
      <c r="P4997" s="1011">
        <v>2990.21</v>
      </c>
      <c r="Q4997" s="1011">
        <v>7436.58</v>
      </c>
      <c r="R4997" s="1011">
        <v>121.8474975</v>
      </c>
      <c r="S4997" s="1011">
        <v>1855.86762002</v>
      </c>
      <c r="T4997" s="1011">
        <v>-5.2502500000000001E-2</v>
      </c>
      <c r="U4997" s="1011">
        <v>0</v>
      </c>
      <c r="V4997" s="1011">
        <v>121.9</v>
      </c>
      <c r="W4997" s="1011" t="s">
        <v>1464</v>
      </c>
      <c r="X4997" s="1011" t="s">
        <v>1331</v>
      </c>
      <c r="Y4997" s="1011" t="s">
        <v>1832</v>
      </c>
      <c r="AA4997" s="1011" t="s">
        <v>1833</v>
      </c>
      <c r="AB4997" s="1011" t="s">
        <v>140</v>
      </c>
    </row>
    <row r="4998" spans="1:28" x14ac:dyDescent="0.25">
      <c r="A4998" s="1011">
        <v>3753498</v>
      </c>
      <c r="B4998" s="1011" t="s">
        <v>2543</v>
      </c>
      <c r="C4998" s="1011" t="s">
        <v>1326</v>
      </c>
      <c r="D4998" s="1011" t="s">
        <v>1</v>
      </c>
      <c r="E4998" s="1011" t="s">
        <v>135</v>
      </c>
      <c r="F4998" s="1011" t="s">
        <v>6</v>
      </c>
      <c r="G4998" s="1011" t="s">
        <v>6</v>
      </c>
      <c r="H4998" s="1011" t="s">
        <v>91</v>
      </c>
      <c r="I4998" s="1011" t="s">
        <v>2544</v>
      </c>
      <c r="J4998" s="1011" t="s">
        <v>1868</v>
      </c>
      <c r="K4998" s="1011" t="s">
        <v>1329</v>
      </c>
      <c r="L4998" s="1011" t="s">
        <v>47</v>
      </c>
      <c r="M4998" s="1011" t="s">
        <v>198</v>
      </c>
      <c r="N4998" s="1011">
        <v>131</v>
      </c>
      <c r="O4998" s="1011">
        <v>71</v>
      </c>
      <c r="P4998" s="1011">
        <v>6200.72</v>
      </c>
      <c r="Q4998" s="1011">
        <v>10319.52</v>
      </c>
      <c r="R4998" s="1011">
        <v>1083.10000077</v>
      </c>
      <c r="S4998" s="1011">
        <v>568.87662617000001</v>
      </c>
      <c r="T4998" s="1011">
        <v>7.7000000000000004E-7</v>
      </c>
      <c r="U4998" s="1011">
        <v>0</v>
      </c>
      <c r="V4998" s="1011">
        <v>1083.0999999999999</v>
      </c>
      <c r="W4998" s="1011" t="s">
        <v>1869</v>
      </c>
      <c r="X4998" s="1011" t="s">
        <v>1331</v>
      </c>
      <c r="Y4998" s="1011" t="s">
        <v>2545</v>
      </c>
      <c r="AA4998" s="1011" t="s">
        <v>2546</v>
      </c>
      <c r="AB4998" s="1011" t="s">
        <v>140</v>
      </c>
    </row>
    <row r="4999" spans="1:28" x14ac:dyDescent="0.25">
      <c r="A4999" s="1011">
        <v>63997654</v>
      </c>
      <c r="B4999" s="1011" t="s">
        <v>2203</v>
      </c>
      <c r="C4999" s="1011" t="s">
        <v>1326</v>
      </c>
      <c r="D4999" s="1011" t="s">
        <v>1</v>
      </c>
      <c r="E4999" s="1011" t="s">
        <v>135</v>
      </c>
      <c r="F4999" s="1011" t="s">
        <v>11</v>
      </c>
      <c r="G4999" s="1011" t="s">
        <v>11</v>
      </c>
      <c r="H4999" s="1011" t="s">
        <v>98</v>
      </c>
      <c r="I4999" s="1011" t="s">
        <v>2204</v>
      </c>
      <c r="J4999" s="1011" t="s">
        <v>2205</v>
      </c>
      <c r="K4999" s="1011" t="s">
        <v>1329</v>
      </c>
      <c r="L4999" s="1011" t="s">
        <v>47</v>
      </c>
      <c r="M4999" s="1011" t="s">
        <v>198</v>
      </c>
      <c r="N4999" s="1011">
        <v>43</v>
      </c>
      <c r="O4999" s="1011">
        <v>0</v>
      </c>
      <c r="P4999" s="1011">
        <v>860</v>
      </c>
      <c r="Q4999" s="1011">
        <v>1362.98</v>
      </c>
      <c r="R4999" s="1011">
        <v>484.86</v>
      </c>
      <c r="S4999" s="1011">
        <v>0</v>
      </c>
      <c r="T4999" s="1011">
        <v>0</v>
      </c>
      <c r="U4999" s="1011">
        <v>0</v>
      </c>
      <c r="V4999" s="1011">
        <v>484.86</v>
      </c>
      <c r="W4999" s="1011" t="s">
        <v>19</v>
      </c>
      <c r="X4999" s="1011" t="s">
        <v>1331</v>
      </c>
      <c r="Y4999" s="1011" t="s">
        <v>2206</v>
      </c>
      <c r="AA4999" s="1011" t="s">
        <v>2207</v>
      </c>
      <c r="AB4999" s="1011" t="s">
        <v>140</v>
      </c>
    </row>
    <row r="5000" spans="1:28" x14ac:dyDescent="0.25">
      <c r="A5000" s="1011">
        <v>94142809</v>
      </c>
      <c r="B5000" s="1011" t="s">
        <v>1912</v>
      </c>
      <c r="C5000" s="1011" t="s">
        <v>1326</v>
      </c>
      <c r="D5000" s="1011" t="s">
        <v>1</v>
      </c>
      <c r="E5000" s="1011" t="s">
        <v>135</v>
      </c>
      <c r="F5000" s="1011" t="s">
        <v>48</v>
      </c>
      <c r="G5000" s="1011" t="s">
        <v>48</v>
      </c>
      <c r="H5000" s="1011" t="s">
        <v>98</v>
      </c>
      <c r="I5000" s="1011" t="s">
        <v>1913</v>
      </c>
      <c r="J5000" s="1011" t="s">
        <v>1914</v>
      </c>
      <c r="K5000" s="1011" t="s">
        <v>1329</v>
      </c>
      <c r="L5000" s="1011" t="s">
        <v>47</v>
      </c>
      <c r="M5000" s="1011" t="s">
        <v>198</v>
      </c>
      <c r="N5000" s="1011">
        <v>5.5</v>
      </c>
      <c r="O5000" s="1011">
        <v>5</v>
      </c>
      <c r="P5000" s="1011">
        <v>110</v>
      </c>
      <c r="Q5000" s="1011">
        <v>174.12</v>
      </c>
      <c r="R5000" s="1011">
        <v>69.819999999999993</v>
      </c>
      <c r="S5000" s="1011">
        <v>17.85284455</v>
      </c>
      <c r="T5000" s="1011">
        <v>0</v>
      </c>
      <c r="U5000" s="1011">
        <v>0</v>
      </c>
      <c r="V5000" s="1011">
        <v>69.819999999999993</v>
      </c>
      <c r="W5000" s="1011" t="s">
        <v>1915</v>
      </c>
      <c r="X5000" s="1011" t="s">
        <v>1331</v>
      </c>
      <c r="Y5000" s="1011" t="s">
        <v>1916</v>
      </c>
      <c r="AA5000" s="1011" t="s">
        <v>1917</v>
      </c>
      <c r="AB5000" s="1011" t="s">
        <v>140</v>
      </c>
    </row>
    <row r="5001" spans="1:28" x14ac:dyDescent="0.25">
      <c r="A5001" s="1011">
        <v>4274296</v>
      </c>
      <c r="B5001" s="1011" t="s">
        <v>1557</v>
      </c>
      <c r="C5001" s="1011" t="s">
        <v>1326</v>
      </c>
      <c r="D5001" s="1011" t="s">
        <v>1</v>
      </c>
      <c r="E5001" s="1011" t="s">
        <v>135</v>
      </c>
      <c r="F5001" s="1011" t="s">
        <v>20</v>
      </c>
      <c r="G5001" s="1011" t="s">
        <v>20</v>
      </c>
      <c r="H5001" s="1011" t="s">
        <v>530</v>
      </c>
      <c r="I5001" s="1011" t="s">
        <v>1558</v>
      </c>
      <c r="J5001" s="1011" t="s">
        <v>1559</v>
      </c>
      <c r="K5001" s="1011" t="s">
        <v>1329</v>
      </c>
      <c r="L5001" s="1011" t="s">
        <v>47</v>
      </c>
      <c r="M5001" s="1011" t="s">
        <v>198</v>
      </c>
      <c r="N5001" s="1011">
        <v>27</v>
      </c>
      <c r="O5001" s="1011">
        <v>27</v>
      </c>
      <c r="P5001" s="1011">
        <v>1808.6</v>
      </c>
      <c r="Q5001" s="1011">
        <v>3762.88</v>
      </c>
      <c r="R5001" s="1011">
        <v>29.09</v>
      </c>
      <c r="S5001" s="1011">
        <v>527.75378848000003</v>
      </c>
      <c r="T5001" s="1011">
        <v>0</v>
      </c>
      <c r="U5001" s="1011">
        <v>0</v>
      </c>
      <c r="V5001" s="1011">
        <v>29.09</v>
      </c>
      <c r="W5001" s="1011" t="s">
        <v>1560</v>
      </c>
      <c r="X5001" s="1011" t="s">
        <v>1331</v>
      </c>
      <c r="Y5001" s="1011" t="s">
        <v>1561</v>
      </c>
      <c r="AA5001" s="1011" t="s">
        <v>1562</v>
      </c>
      <c r="AB5001" s="1011" t="s">
        <v>140</v>
      </c>
    </row>
    <row r="5002" spans="1:28" x14ac:dyDescent="0.25">
      <c r="A5002" s="1011">
        <v>14284871</v>
      </c>
      <c r="B5002" s="1011" t="s">
        <v>1508</v>
      </c>
      <c r="C5002" s="1011" t="s">
        <v>1326</v>
      </c>
      <c r="D5002" s="1011" t="s">
        <v>1</v>
      </c>
      <c r="E5002" s="1011" t="s">
        <v>135</v>
      </c>
      <c r="F5002" s="1011" t="s">
        <v>6</v>
      </c>
      <c r="G5002" s="1011" t="s">
        <v>6</v>
      </c>
      <c r="H5002" s="1011" t="s">
        <v>98</v>
      </c>
      <c r="I5002" s="1011" t="s">
        <v>1509</v>
      </c>
      <c r="J5002" s="1011" t="s">
        <v>1510</v>
      </c>
      <c r="K5002" s="1011" t="s">
        <v>1329</v>
      </c>
      <c r="L5002" s="1011" t="s">
        <v>47</v>
      </c>
      <c r="M5002" s="1011" t="s">
        <v>198</v>
      </c>
      <c r="N5002" s="1011">
        <v>153.5</v>
      </c>
      <c r="O5002" s="1011">
        <v>133.5</v>
      </c>
      <c r="P5002" s="1011">
        <v>3852.04</v>
      </c>
      <c r="Q5002" s="1011">
        <v>5084</v>
      </c>
      <c r="R5002" s="1011">
        <v>634.24</v>
      </c>
      <c r="S5002" s="1011">
        <v>869.58221145000005</v>
      </c>
      <c r="T5002" s="1011">
        <v>0</v>
      </c>
      <c r="U5002" s="1011">
        <v>0</v>
      </c>
      <c r="V5002" s="1011">
        <v>634.24</v>
      </c>
      <c r="W5002" s="1011" t="s">
        <v>1511</v>
      </c>
      <c r="X5002" s="1011" t="s">
        <v>1331</v>
      </c>
      <c r="Y5002" s="1011" t="s">
        <v>1512</v>
      </c>
      <c r="AA5002" s="1011" t="s">
        <v>1513</v>
      </c>
      <c r="AB5002" s="1011" t="s">
        <v>140</v>
      </c>
    </row>
    <row r="5003" spans="1:28" x14ac:dyDescent="0.25">
      <c r="A5003" s="1011">
        <v>14284871</v>
      </c>
      <c r="B5003" s="1011" t="s">
        <v>1508</v>
      </c>
      <c r="C5003" s="1011" t="s">
        <v>1326</v>
      </c>
      <c r="D5003" s="1011" t="s">
        <v>1</v>
      </c>
      <c r="E5003" s="1011" t="s">
        <v>135</v>
      </c>
      <c r="F5003" s="1011" t="s">
        <v>6</v>
      </c>
      <c r="G5003" s="1011" t="s">
        <v>6</v>
      </c>
      <c r="H5003" s="1011" t="s">
        <v>97</v>
      </c>
      <c r="I5003" s="1011" t="s">
        <v>1509</v>
      </c>
      <c r="J5003" s="1011" t="s">
        <v>1510</v>
      </c>
      <c r="K5003" s="1011" t="s">
        <v>1329</v>
      </c>
      <c r="L5003" s="1011" t="s">
        <v>47</v>
      </c>
      <c r="M5003" s="1011" t="s">
        <v>198</v>
      </c>
      <c r="N5003" s="1011">
        <v>324.5</v>
      </c>
      <c r="O5003" s="1011">
        <v>176.58330000000001</v>
      </c>
      <c r="P5003" s="1011">
        <v>7818.89</v>
      </c>
      <c r="Q5003" s="1011">
        <v>8141.11</v>
      </c>
      <c r="R5003" s="1011">
        <v>1390.29</v>
      </c>
      <c r="S5003" s="1011">
        <v>1269.56412344</v>
      </c>
      <c r="T5003" s="1011">
        <v>0</v>
      </c>
      <c r="U5003" s="1011">
        <v>0</v>
      </c>
      <c r="V5003" s="1011">
        <v>1390.29</v>
      </c>
      <c r="W5003" s="1011" t="s">
        <v>1511</v>
      </c>
      <c r="X5003" s="1011" t="s">
        <v>1331</v>
      </c>
      <c r="Y5003" s="1011" t="s">
        <v>1512</v>
      </c>
      <c r="AA5003" s="1011" t="s">
        <v>1513</v>
      </c>
      <c r="AB5003" s="1011" t="s">
        <v>140</v>
      </c>
    </row>
    <row r="5004" spans="1:28" x14ac:dyDescent="0.25">
      <c r="A5004" s="1011">
        <v>13866041</v>
      </c>
      <c r="B5004" s="1011" t="s">
        <v>2007</v>
      </c>
      <c r="C5004" s="1011" t="s">
        <v>1326</v>
      </c>
      <c r="D5004" s="1011" t="s">
        <v>1</v>
      </c>
      <c r="E5004" s="1011" t="s">
        <v>135</v>
      </c>
      <c r="F5004" s="1011" t="s">
        <v>20</v>
      </c>
      <c r="G5004" s="1011" t="s">
        <v>20</v>
      </c>
      <c r="H5004" s="1011" t="s">
        <v>100</v>
      </c>
      <c r="I5004" s="1011" t="s">
        <v>1675</v>
      </c>
      <c r="J5004" s="1011" t="s">
        <v>1676</v>
      </c>
      <c r="K5004" s="1011" t="s">
        <v>1329</v>
      </c>
      <c r="L5004" s="1011" t="s">
        <v>47</v>
      </c>
      <c r="M5004" s="1011" t="s">
        <v>198</v>
      </c>
      <c r="N5004" s="1011">
        <v>5</v>
      </c>
      <c r="O5004" s="1011">
        <v>0</v>
      </c>
      <c r="P5004" s="1011">
        <v>150</v>
      </c>
      <c r="Q5004" s="1011">
        <v>353.75</v>
      </c>
      <c r="R5004" s="1011">
        <v>29.15</v>
      </c>
      <c r="S5004" s="1011">
        <v>5.4046176700000004</v>
      </c>
      <c r="T5004" s="1011">
        <v>0</v>
      </c>
      <c r="U5004" s="1011">
        <v>0</v>
      </c>
      <c r="V5004" s="1011">
        <v>29.15</v>
      </c>
      <c r="W5004" s="1011" t="s">
        <v>47</v>
      </c>
      <c r="X5004" s="1011" t="s">
        <v>1331</v>
      </c>
      <c r="Y5004" s="1011" t="s">
        <v>2008</v>
      </c>
      <c r="AA5004" s="1011" t="s">
        <v>2009</v>
      </c>
      <c r="AB5004" s="1011" t="s">
        <v>140</v>
      </c>
    </row>
    <row r="5005" spans="1:28" x14ac:dyDescent="0.25">
      <c r="A5005" s="1011">
        <v>43990860</v>
      </c>
      <c r="B5005" s="1011" t="s">
        <v>2399</v>
      </c>
      <c r="C5005" s="1011" t="s">
        <v>1326</v>
      </c>
      <c r="D5005" s="1011" t="s">
        <v>1</v>
      </c>
      <c r="E5005" s="1011" t="s">
        <v>135</v>
      </c>
      <c r="F5005" s="1011" t="s">
        <v>20</v>
      </c>
      <c r="G5005" s="1011" t="s">
        <v>20</v>
      </c>
      <c r="H5005" s="1011" t="s">
        <v>529</v>
      </c>
      <c r="I5005" s="1011" t="s">
        <v>2113</v>
      </c>
      <c r="J5005" s="1011" t="s">
        <v>2114</v>
      </c>
      <c r="K5005" s="1011" t="s">
        <v>1329</v>
      </c>
      <c r="L5005" s="1011" t="s">
        <v>47</v>
      </c>
      <c r="M5005" s="1011" t="s">
        <v>198</v>
      </c>
      <c r="N5005" s="1011">
        <v>101</v>
      </c>
      <c r="O5005" s="1011">
        <v>36</v>
      </c>
      <c r="P5005" s="1011">
        <v>6143.06</v>
      </c>
      <c r="Q5005" s="1011">
        <v>27780.95</v>
      </c>
      <c r="R5005" s="1011">
        <v>3007.0624832399999</v>
      </c>
      <c r="S5005" s="1011">
        <v>771.94588936000002</v>
      </c>
      <c r="T5005" s="1011">
        <v>11.02248324</v>
      </c>
      <c r="U5005" s="1011">
        <v>0</v>
      </c>
      <c r="V5005" s="1011">
        <v>2996.04</v>
      </c>
      <c r="W5005" s="1011" t="s">
        <v>2115</v>
      </c>
      <c r="X5005" s="1011" t="s">
        <v>1331</v>
      </c>
      <c r="Y5005" s="1011" t="s">
        <v>2400</v>
      </c>
      <c r="AA5005" s="1011" t="s">
        <v>2401</v>
      </c>
      <c r="AB5005" s="1011" t="s">
        <v>140</v>
      </c>
    </row>
    <row r="5006" spans="1:28" x14ac:dyDescent="0.25">
      <c r="A5006" s="1011">
        <v>23787096</v>
      </c>
      <c r="B5006" s="1011" t="s">
        <v>1792</v>
      </c>
      <c r="C5006" s="1011" t="s">
        <v>1326</v>
      </c>
      <c r="D5006" s="1011" t="s">
        <v>1</v>
      </c>
      <c r="E5006" s="1011" t="s">
        <v>135</v>
      </c>
      <c r="F5006" s="1011" t="s">
        <v>20</v>
      </c>
      <c r="G5006" s="1011" t="s">
        <v>20</v>
      </c>
      <c r="H5006" s="1011" t="s">
        <v>94</v>
      </c>
      <c r="I5006" s="1011" t="s">
        <v>1793</v>
      </c>
      <c r="J5006" s="1011" t="s">
        <v>1794</v>
      </c>
      <c r="K5006" s="1011" t="s">
        <v>1329</v>
      </c>
      <c r="L5006" s="1011" t="s">
        <v>47</v>
      </c>
      <c r="M5006" s="1011" t="s">
        <v>198</v>
      </c>
      <c r="N5006" s="1011">
        <v>589</v>
      </c>
      <c r="O5006" s="1011">
        <v>131</v>
      </c>
      <c r="P5006" s="1011">
        <v>15853</v>
      </c>
      <c r="Q5006" s="1011">
        <v>11710.25</v>
      </c>
      <c r="R5006" s="1011">
        <v>1179.56</v>
      </c>
      <c r="S5006" s="1011">
        <v>1775.3004174299999</v>
      </c>
      <c r="T5006" s="1011">
        <v>0</v>
      </c>
      <c r="U5006" s="1011">
        <v>0</v>
      </c>
      <c r="V5006" s="1011">
        <v>1179.56</v>
      </c>
      <c r="W5006" s="1011" t="s">
        <v>1795</v>
      </c>
      <c r="X5006" s="1011" t="s">
        <v>1331</v>
      </c>
      <c r="Y5006" s="1011" t="s">
        <v>1796</v>
      </c>
      <c r="AA5006" s="1011" t="s">
        <v>1797</v>
      </c>
      <c r="AB5006" s="1011" t="s">
        <v>140</v>
      </c>
    </row>
    <row r="5007" spans="1:28" x14ac:dyDescent="0.25">
      <c r="A5007" s="1011">
        <v>73755613</v>
      </c>
      <c r="B5007" s="1011" t="s">
        <v>2128</v>
      </c>
      <c r="C5007" s="1011" t="s">
        <v>1326</v>
      </c>
      <c r="D5007" s="1011" t="s">
        <v>1</v>
      </c>
      <c r="E5007" s="1011" t="s">
        <v>135</v>
      </c>
      <c r="F5007" s="1011" t="s">
        <v>35</v>
      </c>
      <c r="G5007" s="1011" t="s">
        <v>35</v>
      </c>
      <c r="H5007" s="1011" t="s">
        <v>99</v>
      </c>
      <c r="I5007" s="1011" t="s">
        <v>2129</v>
      </c>
      <c r="J5007" s="1011" t="s">
        <v>1499</v>
      </c>
      <c r="K5007" s="1011" t="s">
        <v>1329</v>
      </c>
      <c r="L5007" s="1011" t="s">
        <v>47</v>
      </c>
      <c r="M5007" s="1011" t="s">
        <v>198</v>
      </c>
      <c r="N5007" s="1011">
        <v>130</v>
      </c>
      <c r="O5007" s="1011">
        <v>0</v>
      </c>
      <c r="P5007" s="1011">
        <v>1950</v>
      </c>
      <c r="Q5007" s="1011">
        <v>3172.1</v>
      </c>
      <c r="R5007" s="1011">
        <v>145.97999999999999</v>
      </c>
      <c r="S5007" s="1011">
        <v>0</v>
      </c>
      <c r="T5007" s="1011">
        <v>0</v>
      </c>
      <c r="U5007" s="1011">
        <v>0</v>
      </c>
      <c r="V5007" s="1011">
        <v>145.97999999999999</v>
      </c>
      <c r="W5007" s="1011" t="s">
        <v>1361</v>
      </c>
      <c r="X5007" s="1011" t="s">
        <v>1331</v>
      </c>
      <c r="Y5007" s="1011" t="s">
        <v>2130</v>
      </c>
      <c r="AA5007" s="1011" t="s">
        <v>2131</v>
      </c>
      <c r="AB5007" s="1011" t="s">
        <v>140</v>
      </c>
    </row>
    <row r="5008" spans="1:28" x14ac:dyDescent="0.25">
      <c r="A5008" s="1011">
        <v>24111999</v>
      </c>
      <c r="B5008" s="1011" t="s">
        <v>1701</v>
      </c>
      <c r="C5008" s="1011" t="s">
        <v>1326</v>
      </c>
      <c r="D5008" s="1011" t="s">
        <v>1</v>
      </c>
      <c r="E5008" s="1011" t="s">
        <v>135</v>
      </c>
      <c r="F5008" s="1011" t="s">
        <v>0</v>
      </c>
      <c r="G5008" s="1011" t="s">
        <v>0</v>
      </c>
      <c r="H5008" s="1011" t="s">
        <v>1394</v>
      </c>
      <c r="I5008" s="1011" t="s">
        <v>1702</v>
      </c>
      <c r="J5008" s="1011" t="s">
        <v>1703</v>
      </c>
      <c r="K5008" s="1011" t="s">
        <v>1329</v>
      </c>
      <c r="L5008" s="1011" t="s">
        <v>47</v>
      </c>
      <c r="M5008" s="1011" t="s">
        <v>198</v>
      </c>
      <c r="N5008" s="1011">
        <v>0</v>
      </c>
      <c r="O5008" s="1011">
        <v>0</v>
      </c>
      <c r="P5008" s="1011">
        <v>0</v>
      </c>
      <c r="Q5008" s="1011">
        <v>0</v>
      </c>
      <c r="R5008" s="1011">
        <v>0</v>
      </c>
      <c r="S5008" s="1011">
        <v>0</v>
      </c>
      <c r="T5008" s="1011">
        <v>0</v>
      </c>
      <c r="U5008" s="1011">
        <v>0</v>
      </c>
      <c r="V5008" s="1011">
        <v>0</v>
      </c>
      <c r="W5008" s="1011" t="s">
        <v>1704</v>
      </c>
      <c r="X5008" s="1011" t="s">
        <v>1331</v>
      </c>
      <c r="Y5008" s="1011" t="s">
        <v>1705</v>
      </c>
      <c r="AA5008" s="1011" t="s">
        <v>1706</v>
      </c>
      <c r="AB5008" s="1011" t="s">
        <v>140</v>
      </c>
    </row>
    <row r="5009" spans="1:28" x14ac:dyDescent="0.25">
      <c r="A5009" s="1011">
        <v>23994155</v>
      </c>
      <c r="B5009" s="1011" t="s">
        <v>2260</v>
      </c>
      <c r="C5009" s="1011" t="s">
        <v>1326</v>
      </c>
      <c r="D5009" s="1011" t="s">
        <v>113</v>
      </c>
      <c r="E5009" s="1011" t="s">
        <v>135</v>
      </c>
      <c r="F5009" s="1011" t="s">
        <v>267</v>
      </c>
      <c r="G5009" s="1011" t="s">
        <v>1687</v>
      </c>
      <c r="H5009" s="1011" t="s">
        <v>101</v>
      </c>
      <c r="I5009" s="1011" t="s">
        <v>2261</v>
      </c>
      <c r="J5009" s="1011" t="s">
        <v>1445</v>
      </c>
      <c r="K5009" s="1011" t="s">
        <v>1329</v>
      </c>
      <c r="L5009" s="1011" t="s">
        <v>47</v>
      </c>
      <c r="M5009" s="1011" t="s">
        <v>198</v>
      </c>
      <c r="N5009" s="1011">
        <v>7.3334000000000001</v>
      </c>
      <c r="O5009" s="1011">
        <v>2</v>
      </c>
      <c r="P5009" s="1011">
        <v>304.5</v>
      </c>
      <c r="Q5009" s="1011">
        <v>273.91000000000003</v>
      </c>
      <c r="R5009" s="1011">
        <v>73.17</v>
      </c>
      <c r="S5009" s="1011">
        <v>19.76043044</v>
      </c>
      <c r="T5009" s="1011">
        <v>0</v>
      </c>
      <c r="U5009" s="1011">
        <v>0</v>
      </c>
      <c r="V5009" s="1011">
        <v>73.17</v>
      </c>
      <c r="W5009" s="1011" t="s">
        <v>1446</v>
      </c>
      <c r="X5009" s="1011" t="s">
        <v>1331</v>
      </c>
      <c r="Y5009" s="1011" t="s">
        <v>2262</v>
      </c>
      <c r="AA5009" s="1011" t="s">
        <v>2263</v>
      </c>
      <c r="AB5009" s="1011" t="s">
        <v>140</v>
      </c>
    </row>
    <row r="5010" spans="1:28" x14ac:dyDescent="0.25">
      <c r="A5010" s="1011">
        <v>93754380</v>
      </c>
      <c r="B5010" s="1011" t="s">
        <v>2433</v>
      </c>
      <c r="C5010" s="1011" t="s">
        <v>1326</v>
      </c>
      <c r="D5010" s="1011" t="s">
        <v>113</v>
      </c>
      <c r="E5010" s="1011" t="s">
        <v>135</v>
      </c>
      <c r="F5010" s="1011" t="s">
        <v>267</v>
      </c>
      <c r="G5010" s="1011" t="s">
        <v>1687</v>
      </c>
      <c r="H5010" s="1011" t="s">
        <v>102</v>
      </c>
      <c r="I5010" s="1011" t="s">
        <v>2434</v>
      </c>
      <c r="J5010" s="1011" t="s">
        <v>1559</v>
      </c>
      <c r="K5010" s="1011" t="s">
        <v>1329</v>
      </c>
      <c r="L5010" s="1011" t="s">
        <v>47</v>
      </c>
      <c r="M5010" s="1011" t="s">
        <v>198</v>
      </c>
      <c r="N5010" s="1011">
        <v>3</v>
      </c>
      <c r="O5010" s="1011">
        <v>3</v>
      </c>
      <c r="P5010" s="1011">
        <v>60</v>
      </c>
      <c r="Q5010" s="1011">
        <v>225.67</v>
      </c>
      <c r="R5010" s="1011">
        <v>45.89</v>
      </c>
      <c r="S5010" s="1011">
        <v>89.753894270000004</v>
      </c>
      <c r="T5010" s="1011">
        <v>0</v>
      </c>
      <c r="U5010" s="1011">
        <v>0</v>
      </c>
      <c r="V5010" s="1011">
        <v>45.89</v>
      </c>
      <c r="W5010" s="1011" t="s">
        <v>1560</v>
      </c>
      <c r="X5010" s="1011" t="s">
        <v>1331</v>
      </c>
      <c r="Y5010" s="1011" t="s">
        <v>2435</v>
      </c>
      <c r="AA5010" s="1011" t="s">
        <v>2436</v>
      </c>
      <c r="AB5010" s="1011" t="s">
        <v>140</v>
      </c>
    </row>
    <row r="5011" spans="1:28" x14ac:dyDescent="0.25">
      <c r="A5011" s="1011">
        <v>23756737</v>
      </c>
      <c r="B5011" s="1011" t="s">
        <v>2168</v>
      </c>
      <c r="C5011" s="1011" t="s">
        <v>1326</v>
      </c>
      <c r="D5011" s="1011" t="s">
        <v>1</v>
      </c>
      <c r="E5011" s="1011" t="s">
        <v>135</v>
      </c>
      <c r="F5011" s="1011" t="s">
        <v>4</v>
      </c>
      <c r="G5011" s="1011" t="s">
        <v>4</v>
      </c>
      <c r="H5011" s="1011" t="s">
        <v>99</v>
      </c>
      <c r="I5011" s="1011" t="s">
        <v>1656</v>
      </c>
      <c r="J5011" s="1011" t="s">
        <v>1657</v>
      </c>
      <c r="K5011" s="1011" t="s">
        <v>1329</v>
      </c>
      <c r="L5011" s="1011" t="s">
        <v>47</v>
      </c>
      <c r="M5011" s="1011" t="s">
        <v>198</v>
      </c>
      <c r="N5011" s="1011">
        <v>302</v>
      </c>
      <c r="O5011" s="1011">
        <v>19</v>
      </c>
      <c r="P5011" s="1011">
        <v>6166.55</v>
      </c>
      <c r="Q5011" s="1011">
        <v>6666.16</v>
      </c>
      <c r="R5011" s="1011">
        <v>319.33</v>
      </c>
      <c r="S5011" s="1011">
        <v>223.00491729999999</v>
      </c>
      <c r="T5011" s="1011">
        <v>0</v>
      </c>
      <c r="U5011" s="1011">
        <v>0</v>
      </c>
      <c r="V5011" s="1011">
        <v>319.33</v>
      </c>
      <c r="W5011" s="1011" t="s">
        <v>1658</v>
      </c>
      <c r="X5011" s="1011" t="s">
        <v>1331</v>
      </c>
      <c r="Y5011" s="1011" t="s">
        <v>2169</v>
      </c>
      <c r="AA5011" s="1011" t="s">
        <v>2170</v>
      </c>
      <c r="AB5011" s="1011" t="s">
        <v>140</v>
      </c>
    </row>
    <row r="5012" spans="1:28" x14ac:dyDescent="0.25">
      <c r="A5012" s="1011">
        <v>44143477</v>
      </c>
      <c r="B5012" s="1011" t="s">
        <v>1845</v>
      </c>
      <c r="C5012" s="1011" t="s">
        <v>1326</v>
      </c>
      <c r="D5012" s="1011" t="s">
        <v>1</v>
      </c>
      <c r="E5012" s="1011" t="s">
        <v>135</v>
      </c>
      <c r="F5012" s="1011" t="s">
        <v>14</v>
      </c>
      <c r="G5012" s="1011" t="s">
        <v>14</v>
      </c>
      <c r="H5012" s="1011" t="s">
        <v>89</v>
      </c>
      <c r="I5012" s="1011" t="s">
        <v>1410</v>
      </c>
      <c r="J5012" s="1011" t="s">
        <v>1411</v>
      </c>
      <c r="K5012" s="1011" t="s">
        <v>1329</v>
      </c>
      <c r="L5012" s="1011" t="s">
        <v>47</v>
      </c>
      <c r="M5012" s="1011" t="s">
        <v>198</v>
      </c>
      <c r="N5012" s="1011">
        <v>18</v>
      </c>
      <c r="O5012" s="1011">
        <v>4</v>
      </c>
      <c r="P5012" s="1011">
        <v>192</v>
      </c>
      <c r="Q5012" s="1011">
        <v>773.19</v>
      </c>
      <c r="R5012" s="1011">
        <v>29.220082059999999</v>
      </c>
      <c r="S5012" s="1011">
        <v>65.416568780000006</v>
      </c>
      <c r="T5012" s="1011">
        <v>1.008206E-2</v>
      </c>
      <c r="U5012" s="1011">
        <v>0</v>
      </c>
      <c r="V5012" s="1011">
        <v>29.21</v>
      </c>
      <c r="W5012" s="1011" t="s">
        <v>80</v>
      </c>
      <c r="X5012" s="1011" t="s">
        <v>1331</v>
      </c>
      <c r="Y5012" s="1011" t="s">
        <v>1846</v>
      </c>
      <c r="AA5012" s="1011" t="s">
        <v>1847</v>
      </c>
      <c r="AB5012" s="1011" t="s">
        <v>140</v>
      </c>
    </row>
    <row r="5013" spans="1:28" x14ac:dyDescent="0.25">
      <c r="A5013" s="1011">
        <v>4274296</v>
      </c>
      <c r="B5013" s="1011" t="s">
        <v>1557</v>
      </c>
      <c r="C5013" s="1011" t="s">
        <v>1326</v>
      </c>
      <c r="D5013" s="1011" t="s">
        <v>1</v>
      </c>
      <c r="E5013" s="1011" t="s">
        <v>135</v>
      </c>
      <c r="F5013" s="1011" t="s">
        <v>20</v>
      </c>
      <c r="G5013" s="1011" t="s">
        <v>20</v>
      </c>
      <c r="H5013" s="1011" t="s">
        <v>92</v>
      </c>
      <c r="I5013" s="1011" t="s">
        <v>1558</v>
      </c>
      <c r="J5013" s="1011" t="s">
        <v>1559</v>
      </c>
      <c r="K5013" s="1011" t="s">
        <v>1329</v>
      </c>
      <c r="L5013" s="1011" t="s">
        <v>47</v>
      </c>
      <c r="M5013" s="1011" t="s">
        <v>198</v>
      </c>
      <c r="N5013" s="1011">
        <v>171</v>
      </c>
      <c r="O5013" s="1011">
        <v>168</v>
      </c>
      <c r="P5013" s="1011">
        <v>6020</v>
      </c>
      <c r="Q5013" s="1011">
        <v>3664.7</v>
      </c>
      <c r="R5013" s="1011">
        <v>-166.16</v>
      </c>
      <c r="S5013" s="1011">
        <v>459.82259758999999</v>
      </c>
      <c r="T5013" s="1011">
        <v>0</v>
      </c>
      <c r="U5013" s="1011">
        <v>0</v>
      </c>
      <c r="V5013" s="1011">
        <v>-166.16</v>
      </c>
      <c r="W5013" s="1011" t="s">
        <v>1560</v>
      </c>
      <c r="X5013" s="1011" t="s">
        <v>1331</v>
      </c>
      <c r="Y5013" s="1011" t="s">
        <v>1561</v>
      </c>
      <c r="AA5013" s="1011" t="s">
        <v>1562</v>
      </c>
      <c r="AB5013" s="1011" t="s">
        <v>140</v>
      </c>
    </row>
    <row r="5014" spans="1:28" x14ac:dyDescent="0.25">
      <c r="A5014" s="1011">
        <v>3929775</v>
      </c>
      <c r="B5014" s="1011" t="s">
        <v>2501</v>
      </c>
      <c r="C5014" s="1011" t="s">
        <v>1326</v>
      </c>
      <c r="D5014" s="1011" t="s">
        <v>1</v>
      </c>
      <c r="E5014" s="1011" t="s">
        <v>135</v>
      </c>
      <c r="F5014" s="1011" t="s">
        <v>34</v>
      </c>
      <c r="G5014" s="1011" t="s">
        <v>34</v>
      </c>
      <c r="H5014" s="1011" t="s">
        <v>87</v>
      </c>
      <c r="I5014" s="1011" t="s">
        <v>2105</v>
      </c>
      <c r="J5014" s="1011" t="s">
        <v>2106</v>
      </c>
      <c r="K5014" s="1011" t="s">
        <v>1329</v>
      </c>
      <c r="L5014" s="1011" t="s">
        <v>47</v>
      </c>
      <c r="M5014" s="1011" t="s">
        <v>198</v>
      </c>
      <c r="N5014" s="1011">
        <v>5</v>
      </c>
      <c r="O5014" s="1011">
        <v>0</v>
      </c>
      <c r="P5014" s="1011">
        <v>150</v>
      </c>
      <c r="Q5014" s="1011">
        <v>775.58</v>
      </c>
      <c r="R5014" s="1011">
        <v>72.08</v>
      </c>
      <c r="S5014" s="1011">
        <v>9</v>
      </c>
      <c r="T5014" s="1011">
        <v>0</v>
      </c>
      <c r="U5014" s="1011">
        <v>0</v>
      </c>
      <c r="V5014" s="1011">
        <v>72.08</v>
      </c>
      <c r="W5014" s="1011" t="s">
        <v>2502</v>
      </c>
      <c r="X5014" s="1011" t="s">
        <v>1331</v>
      </c>
      <c r="Y5014" s="1011" t="s">
        <v>2503</v>
      </c>
      <c r="AA5014" s="1011" t="s">
        <v>2504</v>
      </c>
      <c r="AB5014" s="1011" t="s">
        <v>140</v>
      </c>
    </row>
    <row r="5015" spans="1:28" x14ac:dyDescent="0.25">
      <c r="A5015" s="1011">
        <v>3960127</v>
      </c>
      <c r="B5015" s="1011" t="s">
        <v>2576</v>
      </c>
      <c r="C5015" s="1011" t="s">
        <v>1326</v>
      </c>
      <c r="D5015" s="1011" t="s">
        <v>113</v>
      </c>
      <c r="E5015" s="1011" t="s">
        <v>135</v>
      </c>
      <c r="F5015" s="1011" t="s">
        <v>267</v>
      </c>
      <c r="G5015" s="1011" t="s">
        <v>1687</v>
      </c>
      <c r="H5015" s="1011" t="s">
        <v>101</v>
      </c>
      <c r="I5015" s="1011" t="s">
        <v>2577</v>
      </c>
      <c r="J5015" s="1011" t="s">
        <v>1823</v>
      </c>
      <c r="K5015" s="1011" t="s">
        <v>1329</v>
      </c>
      <c r="L5015" s="1011" t="s">
        <v>47</v>
      </c>
      <c r="M5015" s="1011" t="s">
        <v>198</v>
      </c>
      <c r="N5015" s="1011">
        <v>8.1667000000000005</v>
      </c>
      <c r="O5015" s="1011">
        <v>8.1667000000000005</v>
      </c>
      <c r="P5015" s="1011">
        <v>220.5</v>
      </c>
      <c r="Q5015" s="1011">
        <v>605.54</v>
      </c>
      <c r="R5015" s="1011">
        <v>40.76</v>
      </c>
      <c r="S5015" s="1011">
        <v>209.5814307</v>
      </c>
      <c r="T5015" s="1011">
        <v>0</v>
      </c>
      <c r="U5015" s="1011">
        <v>0</v>
      </c>
      <c r="V5015" s="1011">
        <v>40.76</v>
      </c>
      <c r="W5015" s="1011" t="s">
        <v>1824</v>
      </c>
      <c r="X5015" s="1011" t="s">
        <v>1331</v>
      </c>
      <c r="Y5015" s="1011" t="s">
        <v>2578</v>
      </c>
      <c r="AA5015" s="1011" t="s">
        <v>2579</v>
      </c>
      <c r="AB5015" s="1011" t="s">
        <v>140</v>
      </c>
    </row>
    <row r="5016" spans="1:28" x14ac:dyDescent="0.25">
      <c r="A5016" s="1011">
        <v>84156447</v>
      </c>
      <c r="B5016" s="1011" t="s">
        <v>2286</v>
      </c>
      <c r="C5016" s="1011" t="s">
        <v>1326</v>
      </c>
      <c r="D5016" s="1011" t="s">
        <v>1</v>
      </c>
      <c r="E5016" s="1011" t="s">
        <v>135</v>
      </c>
      <c r="F5016" s="1011" t="s">
        <v>20</v>
      </c>
      <c r="G5016" s="1011" t="s">
        <v>20</v>
      </c>
      <c r="H5016" s="1011" t="s">
        <v>96</v>
      </c>
      <c r="I5016" s="1011" t="s">
        <v>2287</v>
      </c>
      <c r="J5016" s="1011" t="s">
        <v>1499</v>
      </c>
      <c r="K5016" s="1011" t="s">
        <v>1329</v>
      </c>
      <c r="L5016" s="1011" t="s">
        <v>47</v>
      </c>
      <c r="M5016" s="1011" t="s">
        <v>198</v>
      </c>
      <c r="N5016" s="1011">
        <v>33.333500000000001</v>
      </c>
      <c r="O5016" s="1011">
        <v>30.333500000000001</v>
      </c>
      <c r="P5016" s="1011">
        <v>79.62</v>
      </c>
      <c r="Q5016" s="1011">
        <v>541.6</v>
      </c>
      <c r="R5016" s="1011">
        <v>217.54</v>
      </c>
      <c r="S5016" s="1011">
        <v>81.810803609999994</v>
      </c>
      <c r="T5016" s="1011">
        <v>0</v>
      </c>
      <c r="U5016" s="1011">
        <v>0</v>
      </c>
      <c r="V5016" s="1011">
        <v>217.54</v>
      </c>
      <c r="W5016" s="1011" t="s">
        <v>1361</v>
      </c>
      <c r="X5016" s="1011" t="s">
        <v>1331</v>
      </c>
      <c r="Y5016" s="1011" t="s">
        <v>2288</v>
      </c>
      <c r="AA5016" s="1011" t="s">
        <v>2289</v>
      </c>
      <c r="AB5016" s="1011" t="s">
        <v>140</v>
      </c>
    </row>
    <row r="5017" spans="1:28" x14ac:dyDescent="0.25">
      <c r="A5017" s="1011">
        <v>54277843</v>
      </c>
      <c r="B5017" s="1011" t="s">
        <v>1950</v>
      </c>
      <c r="C5017" s="1011" t="s">
        <v>1326</v>
      </c>
      <c r="D5017" s="1011" t="s">
        <v>1</v>
      </c>
      <c r="E5017" s="1011" t="s">
        <v>135</v>
      </c>
      <c r="F5017" s="1011" t="s">
        <v>38</v>
      </c>
      <c r="G5017" s="1011" t="s">
        <v>38</v>
      </c>
      <c r="H5017" s="1011" t="s">
        <v>530</v>
      </c>
      <c r="I5017" s="1011" t="s">
        <v>1951</v>
      </c>
      <c r="J5017" s="1011" t="s">
        <v>1475</v>
      </c>
      <c r="K5017" s="1011" t="s">
        <v>1329</v>
      </c>
      <c r="L5017" s="1011" t="s">
        <v>47</v>
      </c>
      <c r="M5017" s="1011" t="s">
        <v>198</v>
      </c>
      <c r="N5017" s="1011">
        <v>3</v>
      </c>
      <c r="O5017" s="1011">
        <v>3</v>
      </c>
      <c r="P5017" s="1011">
        <v>238.8</v>
      </c>
      <c r="Q5017" s="1011">
        <v>490.19</v>
      </c>
      <c r="R5017" s="1011">
        <v>12.12</v>
      </c>
      <c r="S5017" s="1011">
        <v>69.251999999999995</v>
      </c>
      <c r="T5017" s="1011">
        <v>0</v>
      </c>
      <c r="U5017" s="1011">
        <v>0</v>
      </c>
      <c r="V5017" s="1011">
        <v>12.12</v>
      </c>
      <c r="W5017" s="1011" t="s">
        <v>1476</v>
      </c>
      <c r="X5017" s="1011" t="s">
        <v>1331</v>
      </c>
      <c r="Y5017" s="1011" t="s">
        <v>1952</v>
      </c>
      <c r="AA5017" s="1011" t="s">
        <v>1953</v>
      </c>
      <c r="AB5017" s="1011" t="s">
        <v>140</v>
      </c>
    </row>
    <row r="5018" spans="1:28" x14ac:dyDescent="0.25">
      <c r="A5018" s="1011">
        <v>54277843</v>
      </c>
      <c r="B5018" s="1011" t="s">
        <v>1950</v>
      </c>
      <c r="C5018" s="1011" t="s">
        <v>1326</v>
      </c>
      <c r="D5018" s="1011" t="s">
        <v>1</v>
      </c>
      <c r="E5018" s="1011" t="s">
        <v>135</v>
      </c>
      <c r="F5018" s="1011" t="s">
        <v>38</v>
      </c>
      <c r="G5018" s="1011" t="s">
        <v>38</v>
      </c>
      <c r="H5018" s="1011" t="s">
        <v>99</v>
      </c>
      <c r="I5018" s="1011" t="s">
        <v>1951</v>
      </c>
      <c r="J5018" s="1011" t="s">
        <v>1475</v>
      </c>
      <c r="K5018" s="1011" t="s">
        <v>1329</v>
      </c>
      <c r="L5018" s="1011" t="s">
        <v>47</v>
      </c>
      <c r="M5018" s="1011" t="s">
        <v>198</v>
      </c>
      <c r="N5018" s="1011">
        <v>13</v>
      </c>
      <c r="O5018" s="1011">
        <v>12</v>
      </c>
      <c r="P5018" s="1011">
        <v>294</v>
      </c>
      <c r="Q5018" s="1011">
        <v>449.2</v>
      </c>
      <c r="R5018" s="1011">
        <v>18.16</v>
      </c>
      <c r="S5018" s="1011">
        <v>72.549648079999997</v>
      </c>
      <c r="T5018" s="1011">
        <v>0</v>
      </c>
      <c r="U5018" s="1011">
        <v>0</v>
      </c>
      <c r="V5018" s="1011">
        <v>18.16</v>
      </c>
      <c r="W5018" s="1011" t="s">
        <v>1476</v>
      </c>
      <c r="X5018" s="1011" t="s">
        <v>1331</v>
      </c>
      <c r="Y5018" s="1011" t="s">
        <v>1952</v>
      </c>
      <c r="AA5018" s="1011" t="s">
        <v>1953</v>
      </c>
      <c r="AB5018" s="1011" t="s">
        <v>140</v>
      </c>
    </row>
    <row r="5019" spans="1:28" x14ac:dyDescent="0.25">
      <c r="A5019" s="1011">
        <v>4140778</v>
      </c>
      <c r="B5019" s="1011" t="s">
        <v>2052</v>
      </c>
      <c r="C5019" s="1011" t="s">
        <v>1326</v>
      </c>
      <c r="D5019" s="1011" t="s">
        <v>1</v>
      </c>
      <c r="E5019" s="1011" t="s">
        <v>135</v>
      </c>
      <c r="F5019" s="1011" t="s">
        <v>0</v>
      </c>
      <c r="G5019" s="1011" t="s">
        <v>0</v>
      </c>
      <c r="H5019" s="1011" t="s">
        <v>99</v>
      </c>
      <c r="I5019" s="1011" t="s">
        <v>2053</v>
      </c>
      <c r="J5019" s="1011" t="s">
        <v>1550</v>
      </c>
      <c r="K5019" s="1011" t="s">
        <v>1329</v>
      </c>
      <c r="L5019" s="1011" t="s">
        <v>47</v>
      </c>
      <c r="M5019" s="1011" t="s">
        <v>198</v>
      </c>
      <c r="N5019" s="1011">
        <v>7</v>
      </c>
      <c r="O5019" s="1011">
        <v>0</v>
      </c>
      <c r="P5019" s="1011">
        <v>210</v>
      </c>
      <c r="Q5019" s="1011">
        <v>271.58</v>
      </c>
      <c r="R5019" s="1011">
        <v>16.39</v>
      </c>
      <c r="S5019" s="1011">
        <v>15.73287762</v>
      </c>
      <c r="T5019" s="1011">
        <v>0</v>
      </c>
      <c r="U5019" s="1011">
        <v>0</v>
      </c>
      <c r="V5019" s="1011">
        <v>16.39</v>
      </c>
      <c r="W5019" s="1011" t="s">
        <v>1361</v>
      </c>
      <c r="X5019" s="1011" t="s">
        <v>1331</v>
      </c>
      <c r="Y5019" s="1011" t="s">
        <v>2054</v>
      </c>
      <c r="AA5019" s="1011" t="s">
        <v>2055</v>
      </c>
      <c r="AB5019" s="1011" t="s">
        <v>140</v>
      </c>
    </row>
    <row r="5020" spans="1:28" x14ac:dyDescent="0.25">
      <c r="A5020" s="1011">
        <v>14259873</v>
      </c>
      <c r="B5020" s="1011" t="s">
        <v>2464</v>
      </c>
      <c r="C5020" s="1011" t="s">
        <v>1326</v>
      </c>
      <c r="D5020" s="1011" t="s">
        <v>1</v>
      </c>
      <c r="E5020" s="1011" t="s">
        <v>135</v>
      </c>
      <c r="F5020" s="1011" t="s">
        <v>6</v>
      </c>
      <c r="G5020" s="1011" t="s">
        <v>6</v>
      </c>
      <c r="H5020" s="1011" t="s">
        <v>1394</v>
      </c>
      <c r="I5020" s="1011" t="s">
        <v>2093</v>
      </c>
      <c r="J5020" s="1011" t="s">
        <v>2094</v>
      </c>
      <c r="K5020" s="1011" t="s">
        <v>1329</v>
      </c>
      <c r="L5020" s="1011" t="s">
        <v>47</v>
      </c>
      <c r="M5020" s="1011" t="s">
        <v>198</v>
      </c>
      <c r="N5020" s="1011">
        <v>0</v>
      </c>
      <c r="O5020" s="1011">
        <v>0</v>
      </c>
      <c r="P5020" s="1011">
        <v>0</v>
      </c>
      <c r="Q5020" s="1011">
        <v>0</v>
      </c>
      <c r="R5020" s="1011">
        <v>0</v>
      </c>
      <c r="S5020" s="1011">
        <v>0</v>
      </c>
      <c r="T5020" s="1011">
        <v>0</v>
      </c>
      <c r="U5020" s="1011">
        <v>0</v>
      </c>
      <c r="V5020" s="1011">
        <v>0</v>
      </c>
      <c r="W5020" s="1011" t="s">
        <v>2095</v>
      </c>
      <c r="X5020" s="1011" t="s">
        <v>1331</v>
      </c>
      <c r="Y5020" s="1011" t="s">
        <v>2465</v>
      </c>
      <c r="AA5020" s="1011" t="s">
        <v>2466</v>
      </c>
      <c r="AB5020" s="1011" t="s">
        <v>140</v>
      </c>
    </row>
    <row r="5021" spans="1:28" x14ac:dyDescent="0.25">
      <c r="A5021" s="1011">
        <v>54172879</v>
      </c>
      <c r="B5021" s="1011" t="s">
        <v>2421</v>
      </c>
      <c r="C5021" s="1011" t="s">
        <v>1326</v>
      </c>
      <c r="D5021" s="1011" t="s">
        <v>1</v>
      </c>
      <c r="E5021" s="1011" t="s">
        <v>135</v>
      </c>
      <c r="F5021" s="1011" t="s">
        <v>38</v>
      </c>
      <c r="G5021" s="1011" t="s">
        <v>38</v>
      </c>
      <c r="H5021" s="1011" t="s">
        <v>104</v>
      </c>
      <c r="I5021" s="1011" t="s">
        <v>1595</v>
      </c>
      <c r="J5021" s="1011" t="s">
        <v>1596</v>
      </c>
      <c r="K5021" s="1011" t="s">
        <v>1329</v>
      </c>
      <c r="L5021" s="1011" t="s">
        <v>47</v>
      </c>
      <c r="M5021" s="1011" t="s">
        <v>198</v>
      </c>
      <c r="N5021" s="1011">
        <v>3</v>
      </c>
      <c r="O5021" s="1011">
        <v>3</v>
      </c>
      <c r="P5021" s="1011">
        <v>67.8</v>
      </c>
      <c r="Q5021" s="1011">
        <v>144.09</v>
      </c>
      <c r="R5021" s="1011">
        <v>23.86</v>
      </c>
      <c r="S5021" s="1011">
        <v>20.745812600000001</v>
      </c>
      <c r="T5021" s="1011">
        <v>0</v>
      </c>
      <c r="U5021" s="1011">
        <v>0</v>
      </c>
      <c r="V5021" s="1011">
        <v>23.86</v>
      </c>
      <c r="W5021" s="1011" t="s">
        <v>1597</v>
      </c>
      <c r="X5021" s="1011" t="s">
        <v>1331</v>
      </c>
      <c r="Y5021" s="1011" t="s">
        <v>2422</v>
      </c>
      <c r="AA5021" s="1011" t="s">
        <v>2423</v>
      </c>
      <c r="AB5021" s="1011" t="s">
        <v>140</v>
      </c>
    </row>
    <row r="5022" spans="1:28" x14ac:dyDescent="0.25">
      <c r="A5022" s="1011">
        <v>53757597</v>
      </c>
      <c r="B5022" s="1011" t="s">
        <v>2392</v>
      </c>
      <c r="C5022" s="1011" t="s">
        <v>1326</v>
      </c>
      <c r="D5022" s="1011" t="s">
        <v>1</v>
      </c>
      <c r="E5022" s="1011" t="s">
        <v>135</v>
      </c>
      <c r="F5022" s="1011" t="s">
        <v>6</v>
      </c>
      <c r="G5022" s="1011" t="s">
        <v>6</v>
      </c>
      <c r="H5022" s="1011" t="s">
        <v>88</v>
      </c>
      <c r="I5022" s="1011" t="s">
        <v>2393</v>
      </c>
      <c r="J5022" s="1011" t="s">
        <v>1565</v>
      </c>
      <c r="K5022" s="1011" t="s">
        <v>1329</v>
      </c>
      <c r="L5022" s="1011" t="s">
        <v>47</v>
      </c>
      <c r="M5022" s="1011" t="s">
        <v>198</v>
      </c>
      <c r="N5022" s="1011">
        <v>6</v>
      </c>
      <c r="O5022" s="1011">
        <v>5</v>
      </c>
      <c r="P5022" s="1011">
        <v>75</v>
      </c>
      <c r="Q5022" s="1011">
        <v>311.22000000000003</v>
      </c>
      <c r="R5022" s="1011">
        <v>24.34</v>
      </c>
      <c r="S5022" s="1011">
        <v>30.152556879999999</v>
      </c>
      <c r="T5022" s="1011">
        <v>0</v>
      </c>
      <c r="U5022" s="1011">
        <v>0</v>
      </c>
      <c r="V5022" s="1011">
        <v>24.34</v>
      </c>
      <c r="W5022" s="1011" t="s">
        <v>65</v>
      </c>
      <c r="X5022" s="1011" t="s">
        <v>1331</v>
      </c>
      <c r="Y5022" s="1011" t="s">
        <v>2394</v>
      </c>
      <c r="AA5022" s="1011" t="s">
        <v>2395</v>
      </c>
      <c r="AB5022" s="1011" t="s">
        <v>140</v>
      </c>
    </row>
    <row r="5023" spans="1:28" x14ac:dyDescent="0.25">
      <c r="A5023" s="1011">
        <v>53942876</v>
      </c>
      <c r="B5023" s="1011" t="s">
        <v>2580</v>
      </c>
      <c r="C5023" s="1011" t="s">
        <v>1326</v>
      </c>
      <c r="D5023" s="1011" t="s">
        <v>1</v>
      </c>
      <c r="E5023" s="1011" t="s">
        <v>135</v>
      </c>
      <c r="F5023" s="1011" t="s">
        <v>34</v>
      </c>
      <c r="G5023" s="1011" t="s">
        <v>34</v>
      </c>
      <c r="H5023" s="1011" t="s">
        <v>98</v>
      </c>
      <c r="I5023" s="1011" t="s">
        <v>2060</v>
      </c>
      <c r="J5023" s="1011" t="s">
        <v>2061</v>
      </c>
      <c r="K5023" s="1011" t="s">
        <v>1329</v>
      </c>
      <c r="L5023" s="1011" t="s">
        <v>47</v>
      </c>
      <c r="M5023" s="1011" t="s">
        <v>198</v>
      </c>
      <c r="N5023" s="1011">
        <v>8</v>
      </c>
      <c r="O5023" s="1011">
        <v>8</v>
      </c>
      <c r="P5023" s="1011">
        <v>233.25</v>
      </c>
      <c r="Q5023" s="1011">
        <v>285.43</v>
      </c>
      <c r="R5023" s="1011">
        <v>61.79</v>
      </c>
      <c r="S5023" s="1011">
        <v>36.524598689999998</v>
      </c>
      <c r="T5023" s="1011">
        <v>0</v>
      </c>
      <c r="U5023" s="1011">
        <v>0</v>
      </c>
      <c r="V5023" s="1011">
        <v>61.79</v>
      </c>
      <c r="W5023" s="1011" t="s">
        <v>2062</v>
      </c>
      <c r="X5023" s="1011" t="s">
        <v>1331</v>
      </c>
      <c r="Y5023" s="1011" t="s">
        <v>2581</v>
      </c>
      <c r="AA5023" s="1011" t="s">
        <v>2582</v>
      </c>
      <c r="AB5023" s="1011" t="s">
        <v>140</v>
      </c>
    </row>
    <row r="5024" spans="1:28" x14ac:dyDescent="0.25">
      <c r="A5024" s="1011">
        <v>44256188</v>
      </c>
      <c r="B5024" s="1011" t="s">
        <v>2360</v>
      </c>
      <c r="C5024" s="1011" t="s">
        <v>1326</v>
      </c>
      <c r="D5024" s="1011" t="s">
        <v>1</v>
      </c>
      <c r="E5024" s="1011" t="s">
        <v>135</v>
      </c>
      <c r="F5024" s="1011" t="s">
        <v>11</v>
      </c>
      <c r="G5024" s="1011" t="s">
        <v>11</v>
      </c>
      <c r="H5024" s="1011" t="s">
        <v>101</v>
      </c>
      <c r="I5024" s="1011" t="s">
        <v>2361</v>
      </c>
      <c r="J5024" s="1011" t="s">
        <v>1574</v>
      </c>
      <c r="K5024" s="1011" t="s">
        <v>1329</v>
      </c>
      <c r="L5024" s="1011" t="s">
        <v>47</v>
      </c>
      <c r="M5024" s="1011" t="s">
        <v>198</v>
      </c>
      <c r="N5024" s="1011">
        <v>37</v>
      </c>
      <c r="O5024" s="1011">
        <v>36</v>
      </c>
      <c r="P5024" s="1011">
        <v>1262.25</v>
      </c>
      <c r="Q5024" s="1011">
        <v>1855.25</v>
      </c>
      <c r="R5024" s="1011">
        <v>137.93</v>
      </c>
      <c r="S5024" s="1011">
        <v>513.38935762999995</v>
      </c>
      <c r="T5024" s="1011">
        <v>0</v>
      </c>
      <c r="U5024" s="1011">
        <v>12.1</v>
      </c>
      <c r="V5024" s="1011">
        <v>150.03</v>
      </c>
      <c r="W5024" s="1011" t="s">
        <v>1575</v>
      </c>
      <c r="X5024" s="1011" t="s">
        <v>1331</v>
      </c>
      <c r="Y5024" s="1011" t="s">
        <v>2362</v>
      </c>
      <c r="AA5024" s="1011" t="s">
        <v>1921</v>
      </c>
      <c r="AB5024" s="1011" t="s">
        <v>140</v>
      </c>
    </row>
    <row r="5025" spans="1:28" x14ac:dyDescent="0.25">
      <c r="A5025" s="1011">
        <v>23840531</v>
      </c>
      <c r="B5025" s="1011" t="s">
        <v>2488</v>
      </c>
      <c r="C5025" s="1011" t="s">
        <v>1326</v>
      </c>
      <c r="D5025" s="1011" t="s">
        <v>1</v>
      </c>
      <c r="E5025" s="1011" t="s">
        <v>135</v>
      </c>
      <c r="F5025" s="1011" t="s">
        <v>0</v>
      </c>
      <c r="G5025" s="1011" t="s">
        <v>0</v>
      </c>
      <c r="H5025" s="1011" t="s">
        <v>89</v>
      </c>
      <c r="I5025" s="1011" t="s">
        <v>2489</v>
      </c>
      <c r="J5025" s="1011" t="s">
        <v>2490</v>
      </c>
      <c r="K5025" s="1011" t="s">
        <v>1329</v>
      </c>
      <c r="L5025" s="1011" t="s">
        <v>47</v>
      </c>
      <c r="M5025" s="1011" t="s">
        <v>198</v>
      </c>
      <c r="N5025" s="1011">
        <v>5</v>
      </c>
      <c r="O5025" s="1011">
        <v>0</v>
      </c>
      <c r="P5025" s="1011">
        <v>30</v>
      </c>
      <c r="Q5025" s="1011">
        <v>124.5</v>
      </c>
      <c r="R5025" s="1011">
        <v>30.39</v>
      </c>
      <c r="S5025" s="1011">
        <v>4.0199999999999996</v>
      </c>
      <c r="T5025" s="1011">
        <v>0</v>
      </c>
      <c r="U5025" s="1011">
        <v>0</v>
      </c>
      <c r="V5025" s="1011">
        <v>30.39</v>
      </c>
      <c r="W5025" s="1011" t="s">
        <v>2491</v>
      </c>
      <c r="X5025" s="1011" t="s">
        <v>1331</v>
      </c>
      <c r="Y5025" s="1011" t="s">
        <v>2492</v>
      </c>
      <c r="AA5025" s="1011" t="s">
        <v>2493</v>
      </c>
      <c r="AB5025" s="1011" t="s">
        <v>140</v>
      </c>
    </row>
    <row r="5026" spans="1:28" x14ac:dyDescent="0.25">
      <c r="A5026" s="1011">
        <v>54122478</v>
      </c>
      <c r="B5026" s="1011" t="s">
        <v>1722</v>
      </c>
      <c r="C5026" s="1011" t="s">
        <v>1326</v>
      </c>
      <c r="D5026" s="1011" t="s">
        <v>1</v>
      </c>
      <c r="E5026" s="1011" t="s">
        <v>135</v>
      </c>
      <c r="F5026" s="1011" t="s">
        <v>34</v>
      </c>
      <c r="G5026" s="1011" t="s">
        <v>34</v>
      </c>
      <c r="H5026" s="1011" t="s">
        <v>89</v>
      </c>
      <c r="I5026" s="1011" t="s">
        <v>1662</v>
      </c>
      <c r="J5026" s="1011" t="s">
        <v>1663</v>
      </c>
      <c r="K5026" s="1011" t="s">
        <v>1329</v>
      </c>
      <c r="L5026" s="1011" t="s">
        <v>47</v>
      </c>
      <c r="M5026" s="1011" t="s">
        <v>198</v>
      </c>
      <c r="N5026" s="1011">
        <v>3</v>
      </c>
      <c r="O5026" s="1011">
        <v>0</v>
      </c>
      <c r="P5026" s="1011">
        <v>30</v>
      </c>
      <c r="Q5026" s="1011">
        <v>176.4</v>
      </c>
      <c r="R5026" s="1011">
        <v>17.82</v>
      </c>
      <c r="S5026" s="1011">
        <v>0</v>
      </c>
      <c r="T5026" s="1011">
        <v>0</v>
      </c>
      <c r="U5026" s="1011">
        <v>0</v>
      </c>
      <c r="V5026" s="1011">
        <v>17.82</v>
      </c>
      <c r="W5026" s="1011" t="s">
        <v>1664</v>
      </c>
      <c r="X5026" s="1011" t="s">
        <v>1331</v>
      </c>
      <c r="Y5026" s="1011" t="s">
        <v>1723</v>
      </c>
      <c r="AA5026" s="1011" t="s">
        <v>1724</v>
      </c>
      <c r="AB5026" s="1011" t="s">
        <v>140</v>
      </c>
    </row>
    <row r="5027" spans="1:28" x14ac:dyDescent="0.25">
      <c r="A5027" s="1011">
        <v>13756713</v>
      </c>
      <c r="B5027" s="1011" t="s">
        <v>2583</v>
      </c>
      <c r="C5027" s="1011" t="s">
        <v>1326</v>
      </c>
      <c r="D5027" s="1011" t="s">
        <v>1</v>
      </c>
      <c r="E5027" s="1011" t="s">
        <v>135</v>
      </c>
      <c r="F5027" s="1011" t="s">
        <v>35</v>
      </c>
      <c r="G5027" s="1011" t="s">
        <v>35</v>
      </c>
      <c r="H5027" s="1011" t="s">
        <v>98</v>
      </c>
      <c r="I5027" s="1011" t="s">
        <v>2584</v>
      </c>
      <c r="J5027" s="1011" t="s">
        <v>1591</v>
      </c>
      <c r="K5027" s="1011" t="s">
        <v>1329</v>
      </c>
      <c r="L5027" s="1011" t="s">
        <v>47</v>
      </c>
      <c r="M5027" s="1011" t="s">
        <v>198</v>
      </c>
      <c r="N5027" s="1011">
        <v>6</v>
      </c>
      <c r="O5027" s="1011">
        <v>6</v>
      </c>
      <c r="P5027" s="1011">
        <v>133.62</v>
      </c>
      <c r="Q5027" s="1011">
        <v>96.69</v>
      </c>
      <c r="R5027" s="1011">
        <v>1.22</v>
      </c>
      <c r="S5027" s="1011">
        <v>20.7</v>
      </c>
      <c r="T5027" s="1011">
        <v>0</v>
      </c>
      <c r="U5027" s="1011">
        <v>0</v>
      </c>
      <c r="V5027" s="1011">
        <v>1.22</v>
      </c>
      <c r="W5027" s="1011" t="s">
        <v>1361</v>
      </c>
      <c r="X5027" s="1011" t="s">
        <v>1331</v>
      </c>
      <c r="Y5027" s="1011" t="s">
        <v>2585</v>
      </c>
      <c r="AA5027" s="1011" t="s">
        <v>2586</v>
      </c>
      <c r="AB5027" s="1011" t="s">
        <v>140</v>
      </c>
    </row>
    <row r="5028" spans="1:28" x14ac:dyDescent="0.25">
      <c r="A5028" s="1011">
        <v>64042872</v>
      </c>
      <c r="B5028" s="1011" t="s">
        <v>1364</v>
      </c>
      <c r="C5028" s="1011" t="s">
        <v>1365</v>
      </c>
      <c r="D5028" s="1011" t="s">
        <v>1</v>
      </c>
      <c r="E5028" s="1011" t="s">
        <v>135</v>
      </c>
      <c r="F5028" s="1011" t="s">
        <v>34</v>
      </c>
      <c r="G5028" s="1011" t="s">
        <v>34</v>
      </c>
      <c r="H5028" s="1011" t="s">
        <v>105</v>
      </c>
      <c r="I5028" s="1011" t="s">
        <v>1366</v>
      </c>
      <c r="J5028" s="1011" t="s">
        <v>1354</v>
      </c>
      <c r="K5028" s="1011" t="s">
        <v>1329</v>
      </c>
      <c r="L5028" s="1011" t="s">
        <v>47</v>
      </c>
      <c r="M5028" s="1011" t="s">
        <v>198</v>
      </c>
      <c r="N5028" s="1011">
        <v>1</v>
      </c>
      <c r="O5028" s="1011">
        <v>1</v>
      </c>
      <c r="P5028" s="1011">
        <v>10</v>
      </c>
      <c r="Q5028" s="1011">
        <v>67.14</v>
      </c>
      <c r="R5028" s="1011">
        <v>5.65</v>
      </c>
      <c r="S5028" s="1011">
        <v>9.0589759700000005</v>
      </c>
      <c r="T5028" s="1011">
        <v>0</v>
      </c>
      <c r="U5028" s="1011">
        <v>0</v>
      </c>
      <c r="V5028" s="1011">
        <v>5.65</v>
      </c>
      <c r="W5028" s="1011" t="s">
        <v>1355</v>
      </c>
      <c r="X5028" s="1011" t="s">
        <v>1331</v>
      </c>
      <c r="Y5028" s="1011" t="s">
        <v>1367</v>
      </c>
      <c r="AA5028" s="1011" t="s">
        <v>1368</v>
      </c>
      <c r="AB5028" s="1011" t="s">
        <v>140</v>
      </c>
    </row>
    <row r="5029" spans="1:28" x14ac:dyDescent="0.25">
      <c r="A5029" s="1011">
        <v>24229528</v>
      </c>
      <c r="B5029" s="1011" t="s">
        <v>1866</v>
      </c>
      <c r="C5029" s="1011" t="s">
        <v>1326</v>
      </c>
      <c r="D5029" s="1011" t="s">
        <v>1</v>
      </c>
      <c r="E5029" s="1011" t="s">
        <v>135</v>
      </c>
      <c r="F5029" s="1011" t="s">
        <v>20</v>
      </c>
      <c r="G5029" s="1011" t="s">
        <v>20</v>
      </c>
      <c r="H5029" s="1011" t="s">
        <v>89</v>
      </c>
      <c r="I5029" s="1011" t="s">
        <v>1867</v>
      </c>
      <c r="J5029" s="1011" t="s">
        <v>1868</v>
      </c>
      <c r="K5029" s="1011" t="s">
        <v>1329</v>
      </c>
      <c r="L5029" s="1011" t="s">
        <v>47</v>
      </c>
      <c r="M5029" s="1011" t="s">
        <v>198</v>
      </c>
      <c r="N5029" s="1011">
        <v>1</v>
      </c>
      <c r="O5029" s="1011">
        <v>0</v>
      </c>
      <c r="P5029" s="1011">
        <v>6</v>
      </c>
      <c r="Q5029" s="1011">
        <v>24.79</v>
      </c>
      <c r="R5029" s="1011">
        <v>6.22</v>
      </c>
      <c r="S5029" s="1011">
        <v>0.80400000000000005</v>
      </c>
      <c r="T5029" s="1011">
        <v>0</v>
      </c>
      <c r="U5029" s="1011">
        <v>0</v>
      </c>
      <c r="V5029" s="1011">
        <v>6.22</v>
      </c>
      <c r="W5029" s="1011" t="s">
        <v>1869</v>
      </c>
      <c r="X5029" s="1011" t="s">
        <v>1331</v>
      </c>
      <c r="Y5029" s="1011" t="s">
        <v>1870</v>
      </c>
      <c r="AA5029" s="1011" t="s">
        <v>1871</v>
      </c>
      <c r="AB5029" s="1011" t="s">
        <v>140</v>
      </c>
    </row>
    <row r="5030" spans="1:28" x14ac:dyDescent="0.25">
      <c r="A5030" s="1011">
        <v>3978095</v>
      </c>
      <c r="B5030" s="1011" t="s">
        <v>1838</v>
      </c>
      <c r="C5030" s="1011" t="s">
        <v>1326</v>
      </c>
      <c r="D5030" s="1011" t="s">
        <v>1</v>
      </c>
      <c r="E5030" s="1011" t="s">
        <v>135</v>
      </c>
      <c r="F5030" s="1011" t="s">
        <v>34</v>
      </c>
      <c r="G5030" s="1011" t="s">
        <v>34</v>
      </c>
      <c r="H5030" s="1011" t="s">
        <v>100</v>
      </c>
      <c r="I5030" s="1011" t="s">
        <v>1620</v>
      </c>
      <c r="J5030" s="1011" t="s">
        <v>1621</v>
      </c>
      <c r="K5030" s="1011" t="s">
        <v>1329</v>
      </c>
      <c r="L5030" s="1011" t="s">
        <v>47</v>
      </c>
      <c r="M5030" s="1011" t="s">
        <v>198</v>
      </c>
      <c r="N5030" s="1011">
        <v>676.66660000000002</v>
      </c>
      <c r="O5030" s="1011">
        <v>603.66660000000002</v>
      </c>
      <c r="P5030" s="1011">
        <v>12012.92</v>
      </c>
      <c r="Q5030" s="1011">
        <v>42078.25</v>
      </c>
      <c r="R5030" s="1011">
        <v>6512.77</v>
      </c>
      <c r="S5030" s="1011">
        <v>4166.1805876999997</v>
      </c>
      <c r="T5030" s="1011">
        <v>0</v>
      </c>
      <c r="U5030" s="1011">
        <v>0</v>
      </c>
      <c r="V5030" s="1011">
        <v>6512.77</v>
      </c>
      <c r="W5030" s="1011" t="s">
        <v>1622</v>
      </c>
      <c r="X5030" s="1011" t="s">
        <v>1331</v>
      </c>
      <c r="Y5030" s="1011" t="s">
        <v>1839</v>
      </c>
      <c r="AA5030" s="1011" t="s">
        <v>1840</v>
      </c>
      <c r="AB5030" s="1011" t="s">
        <v>140</v>
      </c>
    </row>
    <row r="5031" spans="1:28" x14ac:dyDescent="0.25">
      <c r="A5031" s="1011">
        <v>64015894</v>
      </c>
      <c r="B5031" s="1011" t="s">
        <v>1325</v>
      </c>
      <c r="C5031" s="1011" t="s">
        <v>1326</v>
      </c>
      <c r="D5031" s="1011" t="s">
        <v>1</v>
      </c>
      <c r="E5031" s="1011" t="s">
        <v>135</v>
      </c>
      <c r="F5031" s="1011" t="s">
        <v>11</v>
      </c>
      <c r="G5031" s="1011" t="s">
        <v>11</v>
      </c>
      <c r="H5031" s="1011" t="s">
        <v>101</v>
      </c>
      <c r="I5031" s="1011" t="s">
        <v>1327</v>
      </c>
      <c r="J5031" s="1011" t="s">
        <v>1328</v>
      </c>
      <c r="K5031" s="1011" t="s">
        <v>1329</v>
      </c>
      <c r="L5031" s="1011" t="s">
        <v>47</v>
      </c>
      <c r="M5031" s="1011" t="s">
        <v>198</v>
      </c>
      <c r="N5031" s="1011">
        <v>821.83330000000001</v>
      </c>
      <c r="O5031" s="1011">
        <v>767.83330000000001</v>
      </c>
      <c r="P5031" s="1011">
        <v>30831.87</v>
      </c>
      <c r="Q5031" s="1011">
        <v>28723.65</v>
      </c>
      <c r="R5031" s="1011">
        <v>1106.68</v>
      </c>
      <c r="S5031" s="1011">
        <v>5461.17207564</v>
      </c>
      <c r="T5031" s="1011">
        <v>0</v>
      </c>
      <c r="U5031" s="1011">
        <v>715.11</v>
      </c>
      <c r="V5031" s="1011">
        <v>1821.79</v>
      </c>
      <c r="W5031" s="1011" t="s">
        <v>1330</v>
      </c>
      <c r="X5031" s="1011" t="s">
        <v>1331</v>
      </c>
      <c r="Y5031" s="1011" t="s">
        <v>1332</v>
      </c>
      <c r="AA5031" s="1011" t="s">
        <v>1333</v>
      </c>
      <c r="AB5031" s="1011" t="s">
        <v>140</v>
      </c>
    </row>
    <row r="5032" spans="1:28" x14ac:dyDescent="0.25">
      <c r="A5032" s="1011">
        <v>83757740</v>
      </c>
      <c r="B5032" s="1011" t="s">
        <v>2565</v>
      </c>
      <c r="C5032" s="1011" t="s">
        <v>1326</v>
      </c>
      <c r="D5032" s="1011" t="s">
        <v>1</v>
      </c>
      <c r="E5032" s="1011" t="s">
        <v>135</v>
      </c>
      <c r="F5032" s="1011" t="s">
        <v>34</v>
      </c>
      <c r="G5032" s="1011" t="s">
        <v>34</v>
      </c>
      <c r="H5032" s="1011" t="s">
        <v>91</v>
      </c>
      <c r="I5032" s="1011" t="s">
        <v>2527</v>
      </c>
      <c r="J5032" s="1011" t="s">
        <v>1475</v>
      </c>
      <c r="K5032" s="1011" t="s">
        <v>1329</v>
      </c>
      <c r="L5032" s="1011" t="s">
        <v>47</v>
      </c>
      <c r="M5032" s="1011" t="s">
        <v>198</v>
      </c>
      <c r="N5032" s="1011">
        <v>357</v>
      </c>
      <c r="O5032" s="1011">
        <v>345</v>
      </c>
      <c r="P5032" s="1011">
        <v>6321.86</v>
      </c>
      <c r="Q5032" s="1011">
        <v>24053.62</v>
      </c>
      <c r="R5032" s="1011">
        <v>2149.9388355699998</v>
      </c>
      <c r="S5032" s="1011">
        <v>2208.85676547</v>
      </c>
      <c r="T5032" s="1011">
        <v>56.248835569999997</v>
      </c>
      <c r="U5032" s="1011">
        <v>27.44</v>
      </c>
      <c r="V5032" s="1011">
        <v>2121.13</v>
      </c>
      <c r="W5032" s="1011" t="s">
        <v>1476</v>
      </c>
      <c r="X5032" s="1011" t="s">
        <v>1331</v>
      </c>
      <c r="Y5032" s="1011" t="s">
        <v>2566</v>
      </c>
      <c r="AA5032" s="1011" t="s">
        <v>1478</v>
      </c>
      <c r="AB5032" s="1011" t="s">
        <v>140</v>
      </c>
    </row>
    <row r="5033" spans="1:28" x14ac:dyDescent="0.25">
      <c r="A5033" s="1011">
        <v>44047363</v>
      </c>
      <c r="B5033" s="1011" t="s">
        <v>2339</v>
      </c>
      <c r="C5033" s="1011" t="s">
        <v>1326</v>
      </c>
      <c r="D5033" s="1011" t="s">
        <v>1</v>
      </c>
      <c r="E5033" s="1011" t="s">
        <v>135</v>
      </c>
      <c r="F5033" s="1011" t="s">
        <v>9</v>
      </c>
      <c r="G5033" s="1011" t="s">
        <v>9</v>
      </c>
      <c r="H5033" s="1011" t="s">
        <v>93</v>
      </c>
      <c r="I5033" s="1011" t="s">
        <v>2340</v>
      </c>
      <c r="J5033" s="1011" t="s">
        <v>2341</v>
      </c>
      <c r="K5033" s="1011" t="s">
        <v>1329</v>
      </c>
      <c r="L5033" s="1011" t="s">
        <v>47</v>
      </c>
      <c r="M5033" s="1011" t="s">
        <v>198</v>
      </c>
      <c r="N5033" s="1011">
        <v>273</v>
      </c>
      <c r="O5033" s="1011">
        <v>74</v>
      </c>
      <c r="P5033" s="1011">
        <v>3852.07</v>
      </c>
      <c r="Q5033" s="1011">
        <v>11406.62</v>
      </c>
      <c r="R5033" s="1011">
        <v>2872.03</v>
      </c>
      <c r="S5033" s="1011">
        <v>1439.2267148400001</v>
      </c>
      <c r="T5033" s="1011">
        <v>0</v>
      </c>
      <c r="U5033" s="1011">
        <v>0</v>
      </c>
      <c r="V5033" s="1011">
        <v>2872.03</v>
      </c>
      <c r="W5033" s="1011" t="s">
        <v>2342</v>
      </c>
      <c r="X5033" s="1011" t="s">
        <v>1331</v>
      </c>
      <c r="Y5033" s="1011" t="s">
        <v>2343</v>
      </c>
      <c r="AA5033" s="1011" t="s">
        <v>2344</v>
      </c>
      <c r="AB5033" s="1011" t="s">
        <v>140</v>
      </c>
    </row>
    <row r="5034" spans="1:28" x14ac:dyDescent="0.25">
      <c r="A5034" s="1011">
        <v>54113899</v>
      </c>
      <c r="B5034" s="1011" t="s">
        <v>2317</v>
      </c>
      <c r="C5034" s="1011" t="s">
        <v>1326</v>
      </c>
      <c r="D5034" s="1011" t="s">
        <v>1</v>
      </c>
      <c r="E5034" s="1011" t="s">
        <v>135</v>
      </c>
      <c r="F5034" s="1011" t="s">
        <v>14</v>
      </c>
      <c r="G5034" s="1011" t="s">
        <v>14</v>
      </c>
      <c r="H5034" s="1011" t="s">
        <v>530</v>
      </c>
      <c r="I5034" s="1011" t="s">
        <v>2318</v>
      </c>
      <c r="J5034" s="1011" t="s">
        <v>2319</v>
      </c>
      <c r="K5034" s="1011" t="s">
        <v>1329</v>
      </c>
      <c r="L5034" s="1011" t="s">
        <v>47</v>
      </c>
      <c r="M5034" s="1011" t="s">
        <v>198</v>
      </c>
      <c r="N5034" s="1011">
        <v>430</v>
      </c>
      <c r="O5034" s="1011">
        <v>116</v>
      </c>
      <c r="P5034" s="1011">
        <v>5088.2</v>
      </c>
      <c r="Q5034" s="1011">
        <v>19895.72</v>
      </c>
      <c r="R5034" s="1011">
        <v>2078.0100000000002</v>
      </c>
      <c r="S5034" s="1011">
        <v>542.40929857000003</v>
      </c>
      <c r="T5034" s="1011">
        <v>0</v>
      </c>
      <c r="U5034" s="1011">
        <v>0</v>
      </c>
      <c r="V5034" s="1011">
        <v>2063.71</v>
      </c>
      <c r="W5034" s="1011" t="s">
        <v>2320</v>
      </c>
      <c r="X5034" s="1011" t="s">
        <v>1331</v>
      </c>
      <c r="Y5034" s="1011" t="s">
        <v>2321</v>
      </c>
      <c r="AA5034" s="1011" t="s">
        <v>2322</v>
      </c>
      <c r="AB5034" s="1011" t="s">
        <v>140</v>
      </c>
    </row>
    <row r="5035" spans="1:28" x14ac:dyDescent="0.25">
      <c r="A5035" s="1011">
        <v>43757624</v>
      </c>
      <c r="B5035" s="1011" t="s">
        <v>2092</v>
      </c>
      <c r="C5035" s="1011" t="s">
        <v>1326</v>
      </c>
      <c r="D5035" s="1011" t="s">
        <v>1</v>
      </c>
      <c r="E5035" s="1011" t="s">
        <v>135</v>
      </c>
      <c r="F5035" s="1011" t="s">
        <v>6</v>
      </c>
      <c r="G5035" s="1011" t="s">
        <v>6</v>
      </c>
      <c r="H5035" s="1011" t="s">
        <v>93</v>
      </c>
      <c r="I5035" s="1011" t="s">
        <v>2093</v>
      </c>
      <c r="J5035" s="1011" t="s">
        <v>2094</v>
      </c>
      <c r="K5035" s="1011" t="s">
        <v>1329</v>
      </c>
      <c r="L5035" s="1011" t="s">
        <v>47</v>
      </c>
      <c r="M5035" s="1011" t="s">
        <v>198</v>
      </c>
      <c r="N5035" s="1011">
        <v>76</v>
      </c>
      <c r="O5035" s="1011">
        <v>57</v>
      </c>
      <c r="P5035" s="1011">
        <v>1052.8800000000001</v>
      </c>
      <c r="Q5035" s="1011">
        <v>2879.62</v>
      </c>
      <c r="R5035" s="1011">
        <v>1046.3499999999999</v>
      </c>
      <c r="S5035" s="1011">
        <v>364.25947471000001</v>
      </c>
      <c r="T5035" s="1011">
        <v>0</v>
      </c>
      <c r="U5035" s="1011">
        <v>0</v>
      </c>
      <c r="V5035" s="1011">
        <v>1046.3499999999999</v>
      </c>
      <c r="W5035" s="1011" t="s">
        <v>2095</v>
      </c>
      <c r="X5035" s="1011" t="s">
        <v>1331</v>
      </c>
      <c r="Y5035" s="1011" t="s">
        <v>2096</v>
      </c>
      <c r="AA5035" s="1011" t="s">
        <v>2097</v>
      </c>
      <c r="AB5035" s="1011" t="s">
        <v>140</v>
      </c>
    </row>
    <row r="5036" spans="1:28" x14ac:dyDescent="0.25">
      <c r="A5036" s="1011">
        <v>84085539</v>
      </c>
      <c r="B5036" s="1011" t="s">
        <v>2440</v>
      </c>
      <c r="C5036" s="1011" t="s">
        <v>1326</v>
      </c>
      <c r="D5036" s="1011" t="s">
        <v>1</v>
      </c>
      <c r="E5036" s="1011" t="s">
        <v>135</v>
      </c>
      <c r="F5036" s="1011" t="s">
        <v>74</v>
      </c>
      <c r="G5036" s="1011" t="s">
        <v>74</v>
      </c>
      <c r="H5036" s="1011" t="s">
        <v>98</v>
      </c>
      <c r="I5036" s="1011" t="s">
        <v>2441</v>
      </c>
      <c r="J5036" s="1011" t="s">
        <v>1463</v>
      </c>
      <c r="K5036" s="1011" t="s">
        <v>1329</v>
      </c>
      <c r="L5036" s="1011" t="s">
        <v>47</v>
      </c>
      <c r="M5036" s="1011" t="s">
        <v>198</v>
      </c>
      <c r="N5036" s="1011">
        <v>211</v>
      </c>
      <c r="O5036" s="1011">
        <v>211</v>
      </c>
      <c r="P5036" s="1011">
        <v>5700.26</v>
      </c>
      <c r="Q5036" s="1011">
        <v>8509.25</v>
      </c>
      <c r="R5036" s="1011">
        <v>759.24</v>
      </c>
      <c r="S5036" s="1011">
        <v>1648.2973418500001</v>
      </c>
      <c r="T5036" s="1011">
        <v>0</v>
      </c>
      <c r="U5036" s="1011">
        <v>0</v>
      </c>
      <c r="V5036" s="1011">
        <v>759.24</v>
      </c>
      <c r="W5036" s="1011" t="s">
        <v>1464</v>
      </c>
      <c r="X5036" s="1011" t="s">
        <v>1331</v>
      </c>
      <c r="Y5036" s="1011" t="s">
        <v>2442</v>
      </c>
      <c r="AA5036" s="1011" t="s">
        <v>2443</v>
      </c>
      <c r="AB5036" s="1011" t="s">
        <v>140</v>
      </c>
    </row>
    <row r="5037" spans="1:28" x14ac:dyDescent="0.25">
      <c r="A5037" s="1011">
        <v>43990860</v>
      </c>
      <c r="B5037" s="1011" t="s">
        <v>2399</v>
      </c>
      <c r="C5037" s="1011" t="s">
        <v>1326</v>
      </c>
      <c r="D5037" s="1011" t="s">
        <v>1</v>
      </c>
      <c r="E5037" s="1011" t="s">
        <v>135</v>
      </c>
      <c r="F5037" s="1011" t="s">
        <v>20</v>
      </c>
      <c r="G5037" s="1011" t="s">
        <v>20</v>
      </c>
      <c r="H5037" s="1011" t="s">
        <v>92</v>
      </c>
      <c r="I5037" s="1011" t="s">
        <v>2113</v>
      </c>
      <c r="J5037" s="1011" t="s">
        <v>2114</v>
      </c>
      <c r="K5037" s="1011" t="s">
        <v>1329</v>
      </c>
      <c r="L5037" s="1011" t="s">
        <v>47</v>
      </c>
      <c r="M5037" s="1011" t="s">
        <v>198</v>
      </c>
      <c r="N5037" s="1011">
        <v>229</v>
      </c>
      <c r="O5037" s="1011">
        <v>229</v>
      </c>
      <c r="P5037" s="1011">
        <v>7955</v>
      </c>
      <c r="Q5037" s="1011">
        <v>4635.45</v>
      </c>
      <c r="R5037" s="1011">
        <v>50</v>
      </c>
      <c r="S5037" s="1011">
        <v>663.39047171000004</v>
      </c>
      <c r="T5037" s="1011">
        <v>0</v>
      </c>
      <c r="U5037" s="1011">
        <v>0</v>
      </c>
      <c r="V5037" s="1011">
        <v>50</v>
      </c>
      <c r="W5037" s="1011" t="s">
        <v>2115</v>
      </c>
      <c r="X5037" s="1011" t="s">
        <v>1331</v>
      </c>
      <c r="Y5037" s="1011" t="s">
        <v>2400</v>
      </c>
      <c r="AA5037" s="1011" t="s">
        <v>2401</v>
      </c>
      <c r="AB5037" s="1011" t="s">
        <v>140</v>
      </c>
    </row>
    <row r="5038" spans="1:28" x14ac:dyDescent="0.25">
      <c r="A5038" s="1011">
        <v>14089023</v>
      </c>
      <c r="B5038" s="1011" t="s">
        <v>2534</v>
      </c>
      <c r="C5038" s="1011" t="s">
        <v>1326</v>
      </c>
      <c r="D5038" s="1011" t="s">
        <v>1</v>
      </c>
      <c r="E5038" s="1011" t="s">
        <v>135</v>
      </c>
      <c r="F5038" s="1011" t="s">
        <v>36</v>
      </c>
      <c r="G5038" s="1011" t="s">
        <v>36</v>
      </c>
      <c r="H5038" s="1011" t="s">
        <v>90</v>
      </c>
      <c r="I5038" s="1011" t="s">
        <v>2535</v>
      </c>
      <c r="J5038" s="1011" t="s">
        <v>1396</v>
      </c>
      <c r="K5038" s="1011" t="s">
        <v>1329</v>
      </c>
      <c r="L5038" s="1011" t="s">
        <v>47</v>
      </c>
      <c r="M5038" s="1011" t="s">
        <v>198</v>
      </c>
      <c r="N5038" s="1011">
        <v>159</v>
      </c>
      <c r="O5038" s="1011">
        <v>159</v>
      </c>
      <c r="P5038" s="1011">
        <v>6360</v>
      </c>
      <c r="Q5038" s="1011">
        <v>7069.8</v>
      </c>
      <c r="R5038" s="1011">
        <v>-234.41</v>
      </c>
      <c r="S5038" s="1011">
        <v>1053.7805444600001</v>
      </c>
      <c r="T5038" s="1011">
        <v>0</v>
      </c>
      <c r="U5038" s="1011">
        <v>0</v>
      </c>
      <c r="V5038" s="1011">
        <v>-234.41</v>
      </c>
      <c r="W5038" s="1011" t="s">
        <v>1397</v>
      </c>
      <c r="X5038" s="1011" t="s">
        <v>1331</v>
      </c>
      <c r="Y5038" s="1011" t="s">
        <v>2536</v>
      </c>
      <c r="AA5038" s="1011" t="s">
        <v>2537</v>
      </c>
      <c r="AB5038" s="1011" t="s">
        <v>140</v>
      </c>
    </row>
    <row r="5039" spans="1:28" x14ac:dyDescent="0.25">
      <c r="A5039" s="1011">
        <v>3929775</v>
      </c>
      <c r="B5039" s="1011" t="s">
        <v>2501</v>
      </c>
      <c r="C5039" s="1011" t="s">
        <v>1326</v>
      </c>
      <c r="D5039" s="1011" t="s">
        <v>1</v>
      </c>
      <c r="E5039" s="1011" t="s">
        <v>135</v>
      </c>
      <c r="F5039" s="1011" t="s">
        <v>34</v>
      </c>
      <c r="G5039" s="1011" t="s">
        <v>34</v>
      </c>
      <c r="H5039" s="1011" t="s">
        <v>88</v>
      </c>
      <c r="I5039" s="1011" t="s">
        <v>2105</v>
      </c>
      <c r="J5039" s="1011" t="s">
        <v>2106</v>
      </c>
      <c r="K5039" s="1011" t="s">
        <v>1329</v>
      </c>
      <c r="L5039" s="1011" t="s">
        <v>47</v>
      </c>
      <c r="M5039" s="1011" t="s">
        <v>198</v>
      </c>
      <c r="N5039" s="1011">
        <v>123</v>
      </c>
      <c r="O5039" s="1011">
        <v>66</v>
      </c>
      <c r="P5039" s="1011">
        <v>877.66</v>
      </c>
      <c r="Q5039" s="1011">
        <v>4337.8999999999996</v>
      </c>
      <c r="R5039" s="1011">
        <v>494.84</v>
      </c>
      <c r="S5039" s="1011">
        <v>574.57254826999997</v>
      </c>
      <c r="T5039" s="1011">
        <v>0</v>
      </c>
      <c r="U5039" s="1011">
        <v>0</v>
      </c>
      <c r="V5039" s="1011">
        <v>494.84</v>
      </c>
      <c r="W5039" s="1011" t="s">
        <v>2502</v>
      </c>
      <c r="X5039" s="1011" t="s">
        <v>1331</v>
      </c>
      <c r="Y5039" s="1011" t="s">
        <v>2503</v>
      </c>
      <c r="AA5039" s="1011" t="s">
        <v>2504</v>
      </c>
      <c r="AB5039" s="1011" t="s">
        <v>140</v>
      </c>
    </row>
    <row r="5040" spans="1:28" x14ac:dyDescent="0.25">
      <c r="A5040" s="1011">
        <v>74128661</v>
      </c>
      <c r="B5040" s="1011" t="s">
        <v>2415</v>
      </c>
      <c r="C5040" s="1011" t="s">
        <v>1326</v>
      </c>
      <c r="D5040" s="1011" t="s">
        <v>1</v>
      </c>
      <c r="E5040" s="1011" t="s">
        <v>135</v>
      </c>
      <c r="F5040" s="1011" t="s">
        <v>14</v>
      </c>
      <c r="G5040" s="1011" t="s">
        <v>14</v>
      </c>
      <c r="H5040" s="1011" t="s">
        <v>94</v>
      </c>
      <c r="I5040" s="1011" t="s">
        <v>2416</v>
      </c>
      <c r="J5040" s="1011" t="s">
        <v>2417</v>
      </c>
      <c r="K5040" s="1011" t="s">
        <v>1329</v>
      </c>
      <c r="L5040" s="1011" t="s">
        <v>47</v>
      </c>
      <c r="M5040" s="1011" t="s">
        <v>198</v>
      </c>
      <c r="N5040" s="1011">
        <v>213</v>
      </c>
      <c r="O5040" s="1011">
        <v>110</v>
      </c>
      <c r="P5040" s="1011">
        <v>3345</v>
      </c>
      <c r="Q5040" s="1011">
        <v>4952.75</v>
      </c>
      <c r="R5040" s="1011">
        <v>1268.98</v>
      </c>
      <c r="S5040" s="1011">
        <v>646.45190676000004</v>
      </c>
      <c r="T5040" s="1011">
        <v>0</v>
      </c>
      <c r="U5040" s="1011">
        <v>0</v>
      </c>
      <c r="V5040" s="1011">
        <v>1268.98</v>
      </c>
      <c r="W5040" s="1011" t="s">
        <v>2418</v>
      </c>
      <c r="X5040" s="1011" t="s">
        <v>1331</v>
      </c>
      <c r="Y5040" s="1011" t="s">
        <v>2419</v>
      </c>
      <c r="AA5040" s="1011" t="s">
        <v>2420</v>
      </c>
      <c r="AB5040" s="1011" t="s">
        <v>140</v>
      </c>
    </row>
    <row r="5041" spans="1:28" x14ac:dyDescent="0.25">
      <c r="A5041" s="1011">
        <v>34241125</v>
      </c>
      <c r="B5041" s="1011" t="s">
        <v>1987</v>
      </c>
      <c r="C5041" s="1011" t="s">
        <v>1326</v>
      </c>
      <c r="D5041" s="1011" t="s">
        <v>1</v>
      </c>
      <c r="E5041" s="1011" t="s">
        <v>135</v>
      </c>
      <c r="F5041" s="1011" t="s">
        <v>38</v>
      </c>
      <c r="G5041" s="1011" t="s">
        <v>38</v>
      </c>
      <c r="H5041" s="1011" t="s">
        <v>529</v>
      </c>
      <c r="I5041" s="1011" t="s">
        <v>1988</v>
      </c>
      <c r="J5041" s="1011" t="s">
        <v>1989</v>
      </c>
      <c r="K5041" s="1011" t="s">
        <v>1329</v>
      </c>
      <c r="L5041" s="1011" t="s">
        <v>47</v>
      </c>
      <c r="M5041" s="1011" t="s">
        <v>198</v>
      </c>
      <c r="N5041" s="1011">
        <v>692</v>
      </c>
      <c r="O5041" s="1011">
        <v>664</v>
      </c>
      <c r="P5041" s="1011">
        <v>14100.16</v>
      </c>
      <c r="Q5041" s="1011">
        <v>134565.69</v>
      </c>
      <c r="R5041" s="1011">
        <v>7754.6656224600001</v>
      </c>
      <c r="S5041" s="1011">
        <v>3453.9214501900001</v>
      </c>
      <c r="T5041" s="1011">
        <v>1486.34562246</v>
      </c>
      <c r="U5041" s="1011">
        <v>0</v>
      </c>
      <c r="V5041" s="1011">
        <v>7675.1</v>
      </c>
      <c r="W5041" s="1011" t="s">
        <v>1990</v>
      </c>
      <c r="X5041" s="1011" t="s">
        <v>1331</v>
      </c>
      <c r="Y5041" s="1011" t="s">
        <v>1991</v>
      </c>
      <c r="AA5041" s="1011" t="s">
        <v>1992</v>
      </c>
      <c r="AB5041" s="1011" t="s">
        <v>140</v>
      </c>
    </row>
    <row r="5042" spans="1:28" x14ac:dyDescent="0.25">
      <c r="A5042" s="1011">
        <v>14044937</v>
      </c>
      <c r="B5042" s="1011" t="s">
        <v>1582</v>
      </c>
      <c r="C5042" s="1011" t="s">
        <v>1326</v>
      </c>
      <c r="D5042" s="1011" t="s">
        <v>1</v>
      </c>
      <c r="E5042" s="1011" t="s">
        <v>135</v>
      </c>
      <c r="F5042" s="1011" t="s">
        <v>11</v>
      </c>
      <c r="G5042" s="1011" t="s">
        <v>11</v>
      </c>
      <c r="H5042" s="1011" t="s">
        <v>93</v>
      </c>
      <c r="I5042" s="1011" t="s">
        <v>1583</v>
      </c>
      <c r="J5042" s="1011" t="s">
        <v>1354</v>
      </c>
      <c r="K5042" s="1011" t="s">
        <v>1329</v>
      </c>
      <c r="L5042" s="1011" t="s">
        <v>47</v>
      </c>
      <c r="M5042" s="1011" t="s">
        <v>198</v>
      </c>
      <c r="N5042" s="1011">
        <v>36.500100000000003</v>
      </c>
      <c r="O5042" s="1011">
        <v>31.5001</v>
      </c>
      <c r="P5042" s="1011">
        <v>738.67</v>
      </c>
      <c r="Q5042" s="1011">
        <v>2448.79</v>
      </c>
      <c r="R5042" s="1011">
        <v>665.9</v>
      </c>
      <c r="S5042" s="1011">
        <v>557.88044603000003</v>
      </c>
      <c r="T5042" s="1011">
        <v>0</v>
      </c>
      <c r="U5042" s="1011">
        <v>0</v>
      </c>
      <c r="V5042" s="1011">
        <v>665.9</v>
      </c>
      <c r="W5042" s="1011" t="s">
        <v>1355</v>
      </c>
      <c r="X5042" s="1011" t="s">
        <v>1331</v>
      </c>
      <c r="Y5042" s="1011" t="s">
        <v>1584</v>
      </c>
      <c r="AA5042" s="1011" t="s">
        <v>1585</v>
      </c>
      <c r="AB5042" s="1011" t="s">
        <v>140</v>
      </c>
    </row>
    <row r="5043" spans="1:28" x14ac:dyDescent="0.25">
      <c r="A5043" s="1011">
        <v>74096488</v>
      </c>
      <c r="B5043" s="1011" t="s">
        <v>1425</v>
      </c>
      <c r="C5043" s="1011" t="s">
        <v>1326</v>
      </c>
      <c r="D5043" s="1011" t="s">
        <v>1</v>
      </c>
      <c r="E5043" s="1011" t="s">
        <v>135</v>
      </c>
      <c r="F5043" s="1011" t="s">
        <v>14</v>
      </c>
      <c r="G5043" s="1011" t="s">
        <v>14</v>
      </c>
      <c r="H5043" s="1011" t="s">
        <v>1394</v>
      </c>
      <c r="I5043" s="1011" t="s">
        <v>1426</v>
      </c>
      <c r="J5043" s="1011" t="s">
        <v>1427</v>
      </c>
      <c r="K5043" s="1011" t="s">
        <v>1329</v>
      </c>
      <c r="L5043" s="1011" t="s">
        <v>47</v>
      </c>
      <c r="M5043" s="1011" t="s">
        <v>198</v>
      </c>
      <c r="N5043" s="1011">
        <v>0</v>
      </c>
      <c r="O5043" s="1011">
        <v>0</v>
      </c>
      <c r="P5043" s="1011">
        <v>0</v>
      </c>
      <c r="Q5043" s="1011">
        <v>0</v>
      </c>
      <c r="R5043" s="1011">
        <v>0</v>
      </c>
      <c r="S5043" s="1011">
        <v>0</v>
      </c>
      <c r="T5043" s="1011">
        <v>0</v>
      </c>
      <c r="U5043" s="1011">
        <v>0</v>
      </c>
      <c r="V5043" s="1011">
        <v>0</v>
      </c>
      <c r="W5043" s="1011" t="s">
        <v>1428</v>
      </c>
      <c r="X5043" s="1011" t="s">
        <v>1331</v>
      </c>
      <c r="Y5043" s="1011" t="s">
        <v>1429</v>
      </c>
      <c r="AA5043" s="1011" t="s">
        <v>1430</v>
      </c>
      <c r="AB5043" s="1011" t="s">
        <v>140</v>
      </c>
    </row>
    <row r="5044" spans="1:28" x14ac:dyDescent="0.25">
      <c r="A5044" s="1011">
        <v>3960127</v>
      </c>
      <c r="B5044" s="1011" t="s">
        <v>2576</v>
      </c>
      <c r="C5044" s="1011" t="s">
        <v>1326</v>
      </c>
      <c r="D5044" s="1011" t="s">
        <v>113</v>
      </c>
      <c r="E5044" s="1011" t="s">
        <v>135</v>
      </c>
      <c r="F5044" s="1011" t="s">
        <v>267</v>
      </c>
      <c r="G5044" s="1011" t="s">
        <v>1687</v>
      </c>
      <c r="H5044" s="1011" t="s">
        <v>95</v>
      </c>
      <c r="I5044" s="1011" t="s">
        <v>2577</v>
      </c>
      <c r="J5044" s="1011" t="s">
        <v>1823</v>
      </c>
      <c r="K5044" s="1011" t="s">
        <v>1329</v>
      </c>
      <c r="L5044" s="1011" t="s">
        <v>47</v>
      </c>
      <c r="M5044" s="1011" t="s">
        <v>198</v>
      </c>
      <c r="N5044" s="1011">
        <v>336</v>
      </c>
      <c r="O5044" s="1011">
        <v>254</v>
      </c>
      <c r="P5044" s="1011">
        <v>3722.94</v>
      </c>
      <c r="Q5044" s="1011">
        <v>15141.37</v>
      </c>
      <c r="R5044" s="1011">
        <v>21.62106429</v>
      </c>
      <c r="S5044" s="1011">
        <v>7174.2965093000003</v>
      </c>
      <c r="T5044" s="1011">
        <v>-8.8935710000000001E-2</v>
      </c>
      <c r="U5044" s="1011">
        <v>854.14</v>
      </c>
      <c r="V5044" s="1011">
        <v>875.85</v>
      </c>
      <c r="W5044" s="1011" t="s">
        <v>1824</v>
      </c>
      <c r="X5044" s="1011" t="s">
        <v>1331</v>
      </c>
      <c r="Y5044" s="1011" t="s">
        <v>2578</v>
      </c>
      <c r="AA5044" s="1011" t="s">
        <v>2579</v>
      </c>
      <c r="AB5044" s="1011" t="s">
        <v>140</v>
      </c>
    </row>
    <row r="5045" spans="1:28" x14ac:dyDescent="0.25">
      <c r="A5045" s="1011">
        <v>3757812</v>
      </c>
      <c r="B5045" s="1011" t="s">
        <v>1497</v>
      </c>
      <c r="C5045" s="1011" t="s">
        <v>1326</v>
      </c>
      <c r="D5045" s="1011" t="s">
        <v>1</v>
      </c>
      <c r="E5045" s="1011" t="s">
        <v>135</v>
      </c>
      <c r="F5045" s="1011" t="s">
        <v>11</v>
      </c>
      <c r="G5045" s="1011" t="s">
        <v>11</v>
      </c>
      <c r="H5045" s="1011" t="s">
        <v>93</v>
      </c>
      <c r="I5045" s="1011" t="s">
        <v>1359</v>
      </c>
      <c r="J5045" s="1011" t="s">
        <v>1360</v>
      </c>
      <c r="K5045" s="1011" t="s">
        <v>1329</v>
      </c>
      <c r="L5045" s="1011" t="s">
        <v>47</v>
      </c>
      <c r="M5045" s="1011" t="s">
        <v>198</v>
      </c>
      <c r="N5045" s="1011">
        <v>1237.0001</v>
      </c>
      <c r="O5045" s="1011">
        <v>295.00009999999997</v>
      </c>
      <c r="P5045" s="1011">
        <v>21078.95</v>
      </c>
      <c r="Q5045" s="1011">
        <v>40679.74</v>
      </c>
      <c r="R5045" s="1011">
        <v>7029.34</v>
      </c>
      <c r="S5045" s="1011">
        <v>4788.2717835900003</v>
      </c>
      <c r="T5045" s="1011">
        <v>0</v>
      </c>
      <c r="U5045" s="1011">
        <v>286.08</v>
      </c>
      <c r="V5045" s="1011">
        <v>7315.42</v>
      </c>
      <c r="W5045" s="1011" t="s">
        <v>1361</v>
      </c>
      <c r="X5045" s="1011" t="s">
        <v>1331</v>
      </c>
      <c r="Y5045" s="1011" t="s">
        <v>2182</v>
      </c>
      <c r="AA5045" s="1011" t="s">
        <v>2183</v>
      </c>
      <c r="AB5045" s="1011" t="s">
        <v>140</v>
      </c>
    </row>
    <row r="5046" spans="1:28" x14ac:dyDescent="0.25">
      <c r="A5046" s="1011">
        <v>64030455</v>
      </c>
      <c r="B5046" s="1011" t="s">
        <v>1646</v>
      </c>
      <c r="C5046" s="1011" t="s">
        <v>1326</v>
      </c>
      <c r="D5046" s="1011" t="s">
        <v>1</v>
      </c>
      <c r="E5046" s="1011" t="s">
        <v>135</v>
      </c>
      <c r="F5046" s="1011" t="s">
        <v>20</v>
      </c>
      <c r="G5046" s="1011" t="s">
        <v>20</v>
      </c>
      <c r="H5046" s="1011" t="s">
        <v>94</v>
      </c>
      <c r="I5046" s="1011" t="s">
        <v>1647</v>
      </c>
      <c r="J5046" s="1011" t="s">
        <v>1648</v>
      </c>
      <c r="K5046" s="1011" t="s">
        <v>1329</v>
      </c>
      <c r="L5046" s="1011" t="s">
        <v>47</v>
      </c>
      <c r="M5046" s="1011" t="s">
        <v>198</v>
      </c>
      <c r="N5046" s="1011">
        <v>737</v>
      </c>
      <c r="O5046" s="1011">
        <v>231</v>
      </c>
      <c r="P5046" s="1011">
        <v>21487</v>
      </c>
      <c r="Q5046" s="1011">
        <v>19353.009999999998</v>
      </c>
      <c r="R5046" s="1011">
        <v>3579.71</v>
      </c>
      <c r="S5046" s="1011">
        <v>2344.6009443200001</v>
      </c>
      <c r="T5046" s="1011">
        <v>0</v>
      </c>
      <c r="U5046" s="1011">
        <v>0</v>
      </c>
      <c r="V5046" s="1011">
        <v>3579.71</v>
      </c>
      <c r="W5046" s="1011" t="s">
        <v>1649</v>
      </c>
      <c r="X5046" s="1011" t="s">
        <v>1331</v>
      </c>
      <c r="Y5046" s="1011" t="s">
        <v>1650</v>
      </c>
      <c r="AA5046" s="1011" t="s">
        <v>1651</v>
      </c>
      <c r="AB5046" s="1011" t="s">
        <v>140</v>
      </c>
    </row>
    <row r="5047" spans="1:28" x14ac:dyDescent="0.25">
      <c r="A5047" s="1011">
        <v>64237621</v>
      </c>
      <c r="B5047" s="1011" t="s">
        <v>1834</v>
      </c>
      <c r="C5047" s="1011" t="s">
        <v>1326</v>
      </c>
      <c r="D5047" s="1011" t="s">
        <v>1</v>
      </c>
      <c r="E5047" s="1011" t="s">
        <v>135</v>
      </c>
      <c r="F5047" s="1011" t="s">
        <v>34</v>
      </c>
      <c r="G5047" s="1011" t="s">
        <v>34</v>
      </c>
      <c r="H5047" s="1011" t="s">
        <v>99</v>
      </c>
      <c r="I5047" s="1011" t="s">
        <v>1835</v>
      </c>
      <c r="J5047" s="1011" t="s">
        <v>1354</v>
      </c>
      <c r="K5047" s="1011" t="s">
        <v>1329</v>
      </c>
      <c r="L5047" s="1011" t="s">
        <v>47</v>
      </c>
      <c r="M5047" s="1011" t="s">
        <v>198</v>
      </c>
      <c r="N5047" s="1011">
        <v>1790</v>
      </c>
      <c r="O5047" s="1011">
        <v>1143</v>
      </c>
      <c r="P5047" s="1011">
        <v>46668.800000000003</v>
      </c>
      <c r="Q5047" s="1011">
        <v>61891.75</v>
      </c>
      <c r="R5047" s="1011">
        <v>5324.5</v>
      </c>
      <c r="S5047" s="1011">
        <v>6371.63983396</v>
      </c>
      <c r="T5047" s="1011">
        <v>17</v>
      </c>
      <c r="U5047" s="1011">
        <v>0</v>
      </c>
      <c r="V5047" s="1011">
        <v>5324.5</v>
      </c>
      <c r="W5047" s="1011" t="s">
        <v>1355</v>
      </c>
      <c r="X5047" s="1011" t="s">
        <v>1331</v>
      </c>
      <c r="Y5047" s="1011" t="s">
        <v>1836</v>
      </c>
      <c r="AA5047" s="1011" t="s">
        <v>1837</v>
      </c>
      <c r="AB5047" s="1011" t="s">
        <v>140</v>
      </c>
    </row>
    <row r="5048" spans="1:28" x14ac:dyDescent="0.25">
      <c r="A5048" s="1011">
        <v>53757399</v>
      </c>
      <c r="B5048" s="1011" t="s">
        <v>2021</v>
      </c>
      <c r="C5048" s="1011" t="s">
        <v>1326</v>
      </c>
      <c r="D5048" s="1011" t="s">
        <v>1</v>
      </c>
      <c r="E5048" s="1011" t="s">
        <v>135</v>
      </c>
      <c r="F5048" s="1011" t="s">
        <v>20</v>
      </c>
      <c r="G5048" s="1011" t="s">
        <v>20</v>
      </c>
      <c r="H5048" s="1011" t="s">
        <v>88</v>
      </c>
      <c r="I5048" s="1011" t="s">
        <v>1688</v>
      </c>
      <c r="J5048" s="1011" t="s">
        <v>1416</v>
      </c>
      <c r="K5048" s="1011" t="s">
        <v>1329</v>
      </c>
      <c r="L5048" s="1011" t="s">
        <v>47</v>
      </c>
      <c r="M5048" s="1011" t="s">
        <v>198</v>
      </c>
      <c r="N5048" s="1011">
        <v>401</v>
      </c>
      <c r="O5048" s="1011">
        <v>367</v>
      </c>
      <c r="P5048" s="1011">
        <v>4010</v>
      </c>
      <c r="Q5048" s="1011">
        <v>20038.28</v>
      </c>
      <c r="R5048" s="1011">
        <v>664.32</v>
      </c>
      <c r="S5048" s="1011">
        <v>2070.82329304</v>
      </c>
      <c r="T5048" s="1011">
        <v>0</v>
      </c>
      <c r="U5048" s="1011">
        <v>0</v>
      </c>
      <c r="V5048" s="1011">
        <v>664.32</v>
      </c>
      <c r="W5048" s="1011" t="s">
        <v>1397</v>
      </c>
      <c r="X5048" s="1011" t="s">
        <v>1331</v>
      </c>
      <c r="Y5048" s="1011" t="s">
        <v>2022</v>
      </c>
      <c r="AA5048" s="1011" t="s">
        <v>2023</v>
      </c>
      <c r="AB5048" s="1011" t="s">
        <v>140</v>
      </c>
    </row>
    <row r="5049" spans="1:28" x14ac:dyDescent="0.25">
      <c r="A5049" s="1011">
        <v>34116459</v>
      </c>
      <c r="B5049" s="1011" t="s">
        <v>2551</v>
      </c>
      <c r="C5049" s="1011" t="s">
        <v>1326</v>
      </c>
      <c r="D5049" s="1011" t="s">
        <v>1</v>
      </c>
      <c r="E5049" s="1011" t="s">
        <v>135</v>
      </c>
      <c r="F5049" s="1011" t="s">
        <v>36</v>
      </c>
      <c r="G5049" s="1011" t="s">
        <v>36</v>
      </c>
      <c r="H5049" s="1011" t="s">
        <v>94</v>
      </c>
      <c r="I5049" s="1011" t="s">
        <v>1656</v>
      </c>
      <c r="J5049" s="1011" t="s">
        <v>1657</v>
      </c>
      <c r="K5049" s="1011" t="s">
        <v>1329</v>
      </c>
      <c r="L5049" s="1011" t="s">
        <v>47</v>
      </c>
      <c r="M5049" s="1011" t="s">
        <v>198</v>
      </c>
      <c r="N5049" s="1011">
        <v>654</v>
      </c>
      <c r="O5049" s="1011">
        <v>583</v>
      </c>
      <c r="P5049" s="1011">
        <v>16937</v>
      </c>
      <c r="Q5049" s="1011">
        <v>13679.16</v>
      </c>
      <c r="R5049" s="1011">
        <v>907.48</v>
      </c>
      <c r="S5049" s="1011">
        <v>2035.6941103900001</v>
      </c>
      <c r="T5049" s="1011">
        <v>0</v>
      </c>
      <c r="U5049" s="1011">
        <v>0</v>
      </c>
      <c r="V5049" s="1011">
        <v>907.48</v>
      </c>
      <c r="W5049" s="1011" t="s">
        <v>1658</v>
      </c>
      <c r="X5049" s="1011" t="s">
        <v>1331</v>
      </c>
      <c r="Y5049" s="1011" t="s">
        <v>2552</v>
      </c>
      <c r="AA5049" s="1011" t="s">
        <v>1791</v>
      </c>
      <c r="AB5049" s="1011" t="s">
        <v>140</v>
      </c>
    </row>
    <row r="5050" spans="1:28" x14ac:dyDescent="0.25">
      <c r="A5050" s="1011">
        <v>94039054</v>
      </c>
      <c r="B5050" s="1011" t="s">
        <v>1848</v>
      </c>
      <c r="C5050" s="1011" t="s">
        <v>1326</v>
      </c>
      <c r="D5050" s="1011" t="s">
        <v>1</v>
      </c>
      <c r="E5050" s="1011" t="s">
        <v>135</v>
      </c>
      <c r="F5050" s="1011" t="s">
        <v>20</v>
      </c>
      <c r="G5050" s="1011" t="s">
        <v>20</v>
      </c>
      <c r="H5050" s="1011" t="s">
        <v>101</v>
      </c>
      <c r="I5050" s="1011" t="s">
        <v>1462</v>
      </c>
      <c r="J5050" s="1011" t="s">
        <v>1463</v>
      </c>
      <c r="K5050" s="1011" t="s">
        <v>1329</v>
      </c>
      <c r="L5050" s="1011" t="s">
        <v>47</v>
      </c>
      <c r="M5050" s="1011" t="s">
        <v>198</v>
      </c>
      <c r="N5050" s="1011">
        <v>12</v>
      </c>
      <c r="O5050" s="1011">
        <v>3</v>
      </c>
      <c r="P5050" s="1011">
        <v>425</v>
      </c>
      <c r="Q5050" s="1011">
        <v>589.75</v>
      </c>
      <c r="R5050" s="1011">
        <v>157.65</v>
      </c>
      <c r="S5050" s="1011">
        <v>104.27596402</v>
      </c>
      <c r="T5050" s="1011">
        <v>0</v>
      </c>
      <c r="U5050" s="1011">
        <v>0</v>
      </c>
      <c r="V5050" s="1011">
        <v>157.65</v>
      </c>
      <c r="W5050" s="1011" t="s">
        <v>1464</v>
      </c>
      <c r="X5050" s="1011" t="s">
        <v>1331</v>
      </c>
      <c r="Y5050" s="1011" t="s">
        <v>1849</v>
      </c>
      <c r="AA5050" s="1011" t="s">
        <v>1599</v>
      </c>
      <c r="AB5050" s="1011" t="s">
        <v>140</v>
      </c>
    </row>
    <row r="5051" spans="1:28" x14ac:dyDescent="0.25">
      <c r="A5051" s="1011">
        <v>14152664</v>
      </c>
      <c r="B5051" s="1011" t="s">
        <v>1815</v>
      </c>
      <c r="C5051" s="1011" t="s">
        <v>1326</v>
      </c>
      <c r="D5051" s="1011" t="s">
        <v>1</v>
      </c>
      <c r="E5051" s="1011" t="s">
        <v>135</v>
      </c>
      <c r="F5051" s="1011" t="s">
        <v>38</v>
      </c>
      <c r="G5051" s="1011" t="s">
        <v>38</v>
      </c>
      <c r="H5051" s="1011" t="s">
        <v>98</v>
      </c>
      <c r="I5051" s="1011" t="s">
        <v>1816</v>
      </c>
      <c r="J5051" s="1011" t="s">
        <v>1817</v>
      </c>
      <c r="K5051" s="1011" t="s">
        <v>1329</v>
      </c>
      <c r="L5051" s="1011" t="s">
        <v>47</v>
      </c>
      <c r="M5051" s="1011" t="s">
        <v>198</v>
      </c>
      <c r="N5051" s="1011">
        <v>431</v>
      </c>
      <c r="O5051" s="1011">
        <v>341</v>
      </c>
      <c r="P5051" s="1011">
        <v>11178.64</v>
      </c>
      <c r="Q5051" s="1011">
        <v>19401.400000000001</v>
      </c>
      <c r="R5051" s="1011">
        <v>2748.96</v>
      </c>
      <c r="S5051" s="1011">
        <v>2778.62915419</v>
      </c>
      <c r="T5051" s="1011">
        <v>0</v>
      </c>
      <c r="U5051" s="1011">
        <v>0</v>
      </c>
      <c r="V5051" s="1011">
        <v>2748.96</v>
      </c>
      <c r="W5051" s="1011" t="s">
        <v>1818</v>
      </c>
      <c r="X5051" s="1011" t="s">
        <v>1331</v>
      </c>
      <c r="Y5051" s="1011" t="s">
        <v>1819</v>
      </c>
      <c r="AA5051" s="1011" t="s">
        <v>1820</v>
      </c>
      <c r="AB5051" s="1011" t="s">
        <v>140</v>
      </c>
    </row>
    <row r="5052" spans="1:28" x14ac:dyDescent="0.25">
      <c r="A5052" s="1011">
        <v>63934905</v>
      </c>
      <c r="B5052" s="1011" t="s">
        <v>2048</v>
      </c>
      <c r="C5052" s="1011" t="s">
        <v>1326</v>
      </c>
      <c r="D5052" s="1011" t="s">
        <v>1</v>
      </c>
      <c r="E5052" s="1011" t="s">
        <v>135</v>
      </c>
      <c r="F5052" s="1011" t="s">
        <v>34</v>
      </c>
      <c r="G5052" s="1011" t="s">
        <v>34</v>
      </c>
      <c r="H5052" s="1011" t="s">
        <v>102</v>
      </c>
      <c r="I5052" s="1011" t="s">
        <v>2049</v>
      </c>
      <c r="J5052" s="1011" t="s">
        <v>1510</v>
      </c>
      <c r="K5052" s="1011" t="s">
        <v>1329</v>
      </c>
      <c r="L5052" s="1011" t="s">
        <v>47</v>
      </c>
      <c r="M5052" s="1011" t="s">
        <v>198</v>
      </c>
      <c r="N5052" s="1011">
        <v>105</v>
      </c>
      <c r="O5052" s="1011">
        <v>70</v>
      </c>
      <c r="P5052" s="1011">
        <v>1787.09</v>
      </c>
      <c r="Q5052" s="1011">
        <v>5769.65</v>
      </c>
      <c r="R5052" s="1011">
        <v>648.5</v>
      </c>
      <c r="S5052" s="1011">
        <v>1466.09427112</v>
      </c>
      <c r="T5052" s="1011">
        <v>0</v>
      </c>
      <c r="U5052" s="1011">
        <v>0</v>
      </c>
      <c r="V5052" s="1011">
        <v>648.5</v>
      </c>
      <c r="W5052" s="1011" t="s">
        <v>1511</v>
      </c>
      <c r="X5052" s="1011" t="s">
        <v>1331</v>
      </c>
      <c r="Y5052" s="1011" t="s">
        <v>2050</v>
      </c>
      <c r="AA5052" s="1011" t="s">
        <v>2051</v>
      </c>
      <c r="AB5052" s="1011" t="s">
        <v>140</v>
      </c>
    </row>
    <row r="5053" spans="1:28" x14ac:dyDescent="0.25">
      <c r="A5053" s="1011">
        <v>63934905</v>
      </c>
      <c r="B5053" s="1011" t="s">
        <v>2048</v>
      </c>
      <c r="C5053" s="1011" t="s">
        <v>1326</v>
      </c>
      <c r="D5053" s="1011" t="s">
        <v>1</v>
      </c>
      <c r="E5053" s="1011" t="s">
        <v>135</v>
      </c>
      <c r="F5053" s="1011" t="s">
        <v>34</v>
      </c>
      <c r="G5053" s="1011" t="s">
        <v>34</v>
      </c>
      <c r="H5053" s="1011" t="s">
        <v>99</v>
      </c>
      <c r="I5053" s="1011" t="s">
        <v>2049</v>
      </c>
      <c r="J5053" s="1011" t="s">
        <v>1510</v>
      </c>
      <c r="K5053" s="1011" t="s">
        <v>1329</v>
      </c>
      <c r="L5053" s="1011" t="s">
        <v>47</v>
      </c>
      <c r="M5053" s="1011" t="s">
        <v>198</v>
      </c>
      <c r="N5053" s="1011">
        <v>1891</v>
      </c>
      <c r="O5053" s="1011">
        <v>776</v>
      </c>
      <c r="P5053" s="1011">
        <v>38098.400000000001</v>
      </c>
      <c r="Q5053" s="1011">
        <v>57381.47</v>
      </c>
      <c r="R5053" s="1011">
        <v>-2517.2199999999998</v>
      </c>
      <c r="S5053" s="1011">
        <v>11113.85059525</v>
      </c>
      <c r="T5053" s="1011">
        <v>298.68</v>
      </c>
      <c r="U5053" s="1011">
        <v>7866.33</v>
      </c>
      <c r="V5053" s="1011">
        <v>5349.11</v>
      </c>
      <c r="W5053" s="1011" t="s">
        <v>1511</v>
      </c>
      <c r="X5053" s="1011" t="s">
        <v>1331</v>
      </c>
      <c r="Y5053" s="1011" t="s">
        <v>2050</v>
      </c>
      <c r="AA5053" s="1011" t="s">
        <v>2051</v>
      </c>
      <c r="AB5053" s="1011" t="s">
        <v>140</v>
      </c>
    </row>
    <row r="5054" spans="1:28" x14ac:dyDescent="0.25">
      <c r="A5054" s="1011">
        <v>63885933</v>
      </c>
      <c r="B5054" s="1011" t="s">
        <v>1707</v>
      </c>
      <c r="C5054" s="1011" t="s">
        <v>417</v>
      </c>
      <c r="D5054" s="1011" t="s">
        <v>113</v>
      </c>
      <c r="E5054" s="1011" t="s">
        <v>135</v>
      </c>
      <c r="F5054" s="1011" t="s">
        <v>6</v>
      </c>
      <c r="G5054" s="1011" t="s">
        <v>6</v>
      </c>
      <c r="H5054" s="1011" t="s">
        <v>86</v>
      </c>
      <c r="I5054" s="1011" t="s">
        <v>1708</v>
      </c>
      <c r="J5054" s="1011" t="s">
        <v>1709</v>
      </c>
      <c r="K5054" s="1011" t="s">
        <v>1329</v>
      </c>
      <c r="L5054" s="1011" t="s">
        <v>47</v>
      </c>
      <c r="M5054" s="1011" t="s">
        <v>198</v>
      </c>
      <c r="N5054" s="1011">
        <v>51.5</v>
      </c>
      <c r="O5054" s="1011">
        <v>0</v>
      </c>
      <c r="P5054" s="1011">
        <v>1236</v>
      </c>
      <c r="Q5054" s="1011">
        <v>2310.3000000000002</v>
      </c>
      <c r="R5054" s="1011">
        <v>232.93</v>
      </c>
      <c r="S5054" s="1011">
        <v>302.42</v>
      </c>
      <c r="T5054" s="1011">
        <v>0</v>
      </c>
      <c r="U5054" s="1011">
        <v>0</v>
      </c>
      <c r="V5054" s="1011">
        <v>232.93</v>
      </c>
      <c r="W5054" s="1011" t="s">
        <v>1710</v>
      </c>
      <c r="X5054" s="1011" t="s">
        <v>1331</v>
      </c>
      <c r="Y5054" s="1011" t="s">
        <v>1711</v>
      </c>
      <c r="AA5054" s="1011" t="s">
        <v>1712</v>
      </c>
      <c r="AB5054" s="1011" t="s">
        <v>140</v>
      </c>
    </row>
    <row r="5055" spans="1:28" x14ac:dyDescent="0.25">
      <c r="A5055" s="1011">
        <v>63885933</v>
      </c>
      <c r="B5055" s="1011" t="s">
        <v>1707</v>
      </c>
      <c r="C5055" s="1011" t="s">
        <v>417</v>
      </c>
      <c r="D5055" s="1011" t="s">
        <v>113</v>
      </c>
      <c r="E5055" s="1011" t="s">
        <v>135</v>
      </c>
      <c r="F5055" s="1011" t="s">
        <v>6</v>
      </c>
      <c r="G5055" s="1011" t="s">
        <v>6</v>
      </c>
      <c r="H5055" s="1011" t="s">
        <v>100</v>
      </c>
      <c r="I5055" s="1011" t="s">
        <v>1708</v>
      </c>
      <c r="J5055" s="1011" t="s">
        <v>1709</v>
      </c>
      <c r="K5055" s="1011" t="s">
        <v>1329</v>
      </c>
      <c r="L5055" s="1011" t="s">
        <v>47</v>
      </c>
      <c r="M5055" s="1011" t="s">
        <v>198</v>
      </c>
      <c r="N5055" s="1011">
        <v>21.5</v>
      </c>
      <c r="O5055" s="1011">
        <v>20.5</v>
      </c>
      <c r="P5055" s="1011">
        <v>440</v>
      </c>
      <c r="Q5055" s="1011">
        <v>1332.31</v>
      </c>
      <c r="R5055" s="1011">
        <v>192.87</v>
      </c>
      <c r="S5055" s="1011">
        <v>151.97795138000001</v>
      </c>
      <c r="T5055" s="1011">
        <v>0</v>
      </c>
      <c r="U5055" s="1011">
        <v>0</v>
      </c>
      <c r="V5055" s="1011">
        <v>192.87</v>
      </c>
      <c r="W5055" s="1011" t="s">
        <v>1710</v>
      </c>
      <c r="X5055" s="1011" t="s">
        <v>1331</v>
      </c>
      <c r="Y5055" s="1011" t="s">
        <v>1711</v>
      </c>
      <c r="AA5055" s="1011" t="s">
        <v>1712</v>
      </c>
      <c r="AB5055" s="1011" t="s">
        <v>140</v>
      </c>
    </row>
    <row r="5056" spans="1:28" x14ac:dyDescent="0.25">
      <c r="A5056" s="1011">
        <v>23756737</v>
      </c>
      <c r="B5056" s="1011" t="s">
        <v>2168</v>
      </c>
      <c r="C5056" s="1011" t="s">
        <v>1326</v>
      </c>
      <c r="D5056" s="1011" t="s">
        <v>1</v>
      </c>
      <c r="E5056" s="1011" t="s">
        <v>135</v>
      </c>
      <c r="F5056" s="1011" t="s">
        <v>4</v>
      </c>
      <c r="G5056" s="1011" t="s">
        <v>4</v>
      </c>
      <c r="H5056" s="1011" t="s">
        <v>95</v>
      </c>
      <c r="I5056" s="1011" t="s">
        <v>1656</v>
      </c>
      <c r="J5056" s="1011" t="s">
        <v>1657</v>
      </c>
      <c r="K5056" s="1011" t="s">
        <v>1329</v>
      </c>
      <c r="L5056" s="1011" t="s">
        <v>47</v>
      </c>
      <c r="M5056" s="1011" t="s">
        <v>198</v>
      </c>
      <c r="N5056" s="1011">
        <v>1361</v>
      </c>
      <c r="O5056" s="1011">
        <v>820</v>
      </c>
      <c r="P5056" s="1011">
        <v>10134.67</v>
      </c>
      <c r="Q5056" s="1011">
        <v>30041.88</v>
      </c>
      <c r="R5056" s="1011">
        <v>-5351.2747733400001</v>
      </c>
      <c r="S5056" s="1011">
        <v>13188.22124354</v>
      </c>
      <c r="T5056" s="1011">
        <v>-0.58477334000000003</v>
      </c>
      <c r="U5056" s="1011">
        <v>0</v>
      </c>
      <c r="V5056" s="1011">
        <v>-5350.69</v>
      </c>
      <c r="W5056" s="1011" t="s">
        <v>1658</v>
      </c>
      <c r="X5056" s="1011" t="s">
        <v>1331</v>
      </c>
      <c r="Y5056" s="1011" t="s">
        <v>2169</v>
      </c>
      <c r="AA5056" s="1011" t="s">
        <v>2170</v>
      </c>
      <c r="AB5056" s="1011" t="s">
        <v>140</v>
      </c>
    </row>
    <row r="5057" spans="1:28" x14ac:dyDescent="0.25">
      <c r="A5057" s="1011">
        <v>13980131</v>
      </c>
      <c r="B5057" s="1011" t="s">
        <v>1619</v>
      </c>
      <c r="C5057" s="1011" t="s">
        <v>1326</v>
      </c>
      <c r="D5057" s="1011" t="s">
        <v>1</v>
      </c>
      <c r="E5057" s="1011" t="s">
        <v>135</v>
      </c>
      <c r="F5057" s="1011" t="s">
        <v>20</v>
      </c>
      <c r="G5057" s="1011" t="s">
        <v>20</v>
      </c>
      <c r="H5057" s="1011" t="s">
        <v>89</v>
      </c>
      <c r="I5057" s="1011" t="s">
        <v>1620</v>
      </c>
      <c r="J5057" s="1011" t="s">
        <v>1621</v>
      </c>
      <c r="K5057" s="1011" t="s">
        <v>1329</v>
      </c>
      <c r="L5057" s="1011" t="s">
        <v>47</v>
      </c>
      <c r="M5057" s="1011" t="s">
        <v>198</v>
      </c>
      <c r="N5057" s="1011">
        <v>20</v>
      </c>
      <c r="O5057" s="1011">
        <v>20</v>
      </c>
      <c r="P5057" s="1011">
        <v>200</v>
      </c>
      <c r="Q5057" s="1011">
        <v>808.33</v>
      </c>
      <c r="R5057" s="1011">
        <v>280.62</v>
      </c>
      <c r="S5057" s="1011">
        <v>141.96158792</v>
      </c>
      <c r="T5057" s="1011">
        <v>0</v>
      </c>
      <c r="U5057" s="1011">
        <v>0</v>
      </c>
      <c r="V5057" s="1011">
        <v>280.62</v>
      </c>
      <c r="W5057" s="1011" t="s">
        <v>1622</v>
      </c>
      <c r="X5057" s="1011" t="s">
        <v>1331</v>
      </c>
      <c r="Y5057" s="1011" t="s">
        <v>1623</v>
      </c>
      <c r="AA5057" s="1011" t="s">
        <v>1624</v>
      </c>
      <c r="AB5057" s="1011" t="s">
        <v>140</v>
      </c>
    </row>
    <row r="5058" spans="1:28" x14ac:dyDescent="0.25">
      <c r="A5058" s="1011">
        <v>33952011</v>
      </c>
      <c r="B5058" s="1011" t="s">
        <v>1725</v>
      </c>
      <c r="C5058" s="1011" t="s">
        <v>1326</v>
      </c>
      <c r="D5058" s="1011" t="s">
        <v>113</v>
      </c>
      <c r="E5058" s="1011" t="s">
        <v>135</v>
      </c>
      <c r="F5058" s="1011" t="s">
        <v>267</v>
      </c>
      <c r="G5058" s="1011" t="s">
        <v>1687</v>
      </c>
      <c r="H5058" s="1011" t="s">
        <v>102</v>
      </c>
      <c r="I5058" s="1011" t="s">
        <v>1726</v>
      </c>
      <c r="J5058" s="1011" t="s">
        <v>1727</v>
      </c>
      <c r="K5058" s="1011" t="s">
        <v>1329</v>
      </c>
      <c r="L5058" s="1011" t="s">
        <v>47</v>
      </c>
      <c r="M5058" s="1011" t="s">
        <v>198</v>
      </c>
      <c r="N5058" s="1011">
        <v>47</v>
      </c>
      <c r="O5058" s="1011">
        <v>43</v>
      </c>
      <c r="P5058" s="1011">
        <v>674.25</v>
      </c>
      <c r="Q5058" s="1011">
        <v>2613.9</v>
      </c>
      <c r="R5058" s="1011">
        <v>594.58000000000004</v>
      </c>
      <c r="S5058" s="1011">
        <v>1003.74350471</v>
      </c>
      <c r="T5058" s="1011">
        <v>0</v>
      </c>
      <c r="U5058" s="1011">
        <v>0</v>
      </c>
      <c r="V5058" s="1011">
        <v>594.58000000000004</v>
      </c>
      <c r="W5058" s="1011" t="s">
        <v>1728</v>
      </c>
      <c r="X5058" s="1011" t="s">
        <v>1331</v>
      </c>
      <c r="Y5058" s="1011" t="s">
        <v>1729</v>
      </c>
      <c r="AA5058" s="1011" t="s">
        <v>1730</v>
      </c>
      <c r="AB5058" s="1011" t="s">
        <v>140</v>
      </c>
    </row>
    <row r="5059" spans="1:28" x14ac:dyDescent="0.25">
      <c r="A5059" s="1011">
        <v>3960127</v>
      </c>
      <c r="B5059" s="1011" t="s">
        <v>2576</v>
      </c>
      <c r="C5059" s="1011" t="s">
        <v>1326</v>
      </c>
      <c r="D5059" s="1011" t="s">
        <v>113</v>
      </c>
      <c r="E5059" s="1011" t="s">
        <v>135</v>
      </c>
      <c r="F5059" s="1011" t="s">
        <v>267</v>
      </c>
      <c r="G5059" s="1011" t="s">
        <v>1687</v>
      </c>
      <c r="H5059" s="1011" t="s">
        <v>104</v>
      </c>
      <c r="I5059" s="1011" t="s">
        <v>2577</v>
      </c>
      <c r="J5059" s="1011" t="s">
        <v>1823</v>
      </c>
      <c r="K5059" s="1011" t="s">
        <v>1329</v>
      </c>
      <c r="L5059" s="1011" t="s">
        <v>47</v>
      </c>
      <c r="M5059" s="1011" t="s">
        <v>198</v>
      </c>
      <c r="N5059" s="1011">
        <v>42</v>
      </c>
      <c r="O5059" s="1011">
        <v>37</v>
      </c>
      <c r="P5059" s="1011">
        <v>577.96</v>
      </c>
      <c r="Q5059" s="1011">
        <v>1879.07</v>
      </c>
      <c r="R5059" s="1011">
        <v>171.6622303</v>
      </c>
      <c r="S5059" s="1011">
        <v>170.80653923</v>
      </c>
      <c r="T5059" s="1011">
        <v>260.29223030000003</v>
      </c>
      <c r="U5059" s="1011">
        <v>0</v>
      </c>
      <c r="V5059" s="1011">
        <v>175.87</v>
      </c>
      <c r="W5059" s="1011" t="s">
        <v>1824</v>
      </c>
      <c r="X5059" s="1011" t="s">
        <v>1331</v>
      </c>
      <c r="Y5059" s="1011" t="s">
        <v>2578</v>
      </c>
      <c r="AA5059" s="1011" t="s">
        <v>2579</v>
      </c>
      <c r="AB5059" s="1011" t="s">
        <v>140</v>
      </c>
    </row>
    <row r="5060" spans="1:28" x14ac:dyDescent="0.25">
      <c r="A5060" s="1011">
        <v>23757057</v>
      </c>
      <c r="B5060" s="1011" t="s">
        <v>2307</v>
      </c>
      <c r="C5060" s="1011" t="s">
        <v>1326</v>
      </c>
      <c r="D5060" s="1011" t="s">
        <v>1</v>
      </c>
      <c r="E5060" s="1011" t="s">
        <v>135</v>
      </c>
      <c r="F5060" s="1011" t="s">
        <v>20</v>
      </c>
      <c r="G5060" s="1011" t="s">
        <v>20</v>
      </c>
      <c r="H5060" s="1011" t="s">
        <v>530</v>
      </c>
      <c r="I5060" s="1011" t="s">
        <v>1810</v>
      </c>
      <c r="J5060" s="1011" t="s">
        <v>1811</v>
      </c>
      <c r="K5060" s="1011" t="s">
        <v>1329</v>
      </c>
      <c r="L5060" s="1011" t="s">
        <v>47</v>
      </c>
      <c r="M5060" s="1011" t="s">
        <v>198</v>
      </c>
      <c r="N5060" s="1011">
        <v>60</v>
      </c>
      <c r="O5060" s="1011">
        <v>60</v>
      </c>
      <c r="P5060" s="1011">
        <v>4460.8100000000004</v>
      </c>
      <c r="Q5060" s="1011">
        <v>8630.0400000000009</v>
      </c>
      <c r="R5060" s="1011">
        <v>2.64</v>
      </c>
      <c r="S5060" s="1011">
        <v>859.29904623000004</v>
      </c>
      <c r="T5060" s="1011">
        <v>0</v>
      </c>
      <c r="U5060" s="1011">
        <v>0</v>
      </c>
      <c r="V5060" s="1011">
        <v>2.64</v>
      </c>
      <c r="W5060" s="1011" t="s">
        <v>1812</v>
      </c>
      <c r="X5060" s="1011" t="s">
        <v>1331</v>
      </c>
      <c r="Y5060" s="1011" t="s">
        <v>2308</v>
      </c>
      <c r="AA5060" s="1011" t="s">
        <v>2309</v>
      </c>
      <c r="AB5060" s="1011" t="s">
        <v>140</v>
      </c>
    </row>
    <row r="5061" spans="1:28" x14ac:dyDescent="0.25">
      <c r="A5061" s="1011">
        <v>74237348</v>
      </c>
      <c r="B5061" s="1011" t="s">
        <v>1765</v>
      </c>
      <c r="C5061" s="1011" t="s">
        <v>1326</v>
      </c>
      <c r="D5061" s="1011" t="s">
        <v>1</v>
      </c>
      <c r="E5061" s="1011" t="s">
        <v>135</v>
      </c>
      <c r="F5061" s="1011" t="s">
        <v>69</v>
      </c>
      <c r="G5061" s="1011" t="s">
        <v>69</v>
      </c>
      <c r="H5061" s="1011" t="s">
        <v>104</v>
      </c>
      <c r="I5061" s="1011" t="s">
        <v>1766</v>
      </c>
      <c r="J5061" s="1011" t="s">
        <v>1767</v>
      </c>
      <c r="K5061" s="1011" t="s">
        <v>1329</v>
      </c>
      <c r="L5061" s="1011" t="s">
        <v>47</v>
      </c>
      <c r="M5061" s="1011" t="s">
        <v>198</v>
      </c>
      <c r="N5061" s="1011">
        <v>14</v>
      </c>
      <c r="O5061" s="1011">
        <v>9</v>
      </c>
      <c r="P5061" s="1011">
        <v>446.8</v>
      </c>
      <c r="Q5061" s="1011">
        <v>639</v>
      </c>
      <c r="R5061" s="1011">
        <v>119.33</v>
      </c>
      <c r="S5061" s="1011">
        <v>38.564108150000003</v>
      </c>
      <c r="T5061" s="1011">
        <v>0</v>
      </c>
      <c r="U5061" s="1011">
        <v>0</v>
      </c>
      <c r="V5061" s="1011">
        <v>119.33</v>
      </c>
      <c r="W5061" s="1011" t="s">
        <v>1768</v>
      </c>
      <c r="X5061" s="1011" t="s">
        <v>1331</v>
      </c>
      <c r="Y5061" s="1011" t="s">
        <v>1769</v>
      </c>
      <c r="AA5061" s="1011" t="s">
        <v>1770</v>
      </c>
      <c r="AB5061" s="1011" t="s">
        <v>140</v>
      </c>
    </row>
    <row r="5062" spans="1:28" x14ac:dyDescent="0.25">
      <c r="A5062" s="1011">
        <v>64237621</v>
      </c>
      <c r="B5062" s="1011" t="s">
        <v>1834</v>
      </c>
      <c r="C5062" s="1011" t="s">
        <v>1326</v>
      </c>
      <c r="D5062" s="1011" t="s">
        <v>1</v>
      </c>
      <c r="E5062" s="1011" t="s">
        <v>135</v>
      </c>
      <c r="F5062" s="1011" t="s">
        <v>34</v>
      </c>
      <c r="G5062" s="1011" t="s">
        <v>34</v>
      </c>
      <c r="H5062" s="1011" t="s">
        <v>92</v>
      </c>
      <c r="I5062" s="1011" t="s">
        <v>1835</v>
      </c>
      <c r="J5062" s="1011" t="s">
        <v>1354</v>
      </c>
      <c r="K5062" s="1011" t="s">
        <v>1329</v>
      </c>
      <c r="L5062" s="1011" t="s">
        <v>47</v>
      </c>
      <c r="M5062" s="1011" t="s">
        <v>198</v>
      </c>
      <c r="N5062" s="1011">
        <v>889.4</v>
      </c>
      <c r="O5062" s="1011">
        <v>888</v>
      </c>
      <c r="P5062" s="1011">
        <v>30801.91</v>
      </c>
      <c r="Q5062" s="1011">
        <v>26710.32</v>
      </c>
      <c r="R5062" s="1011">
        <v>2561.48</v>
      </c>
      <c r="S5062" s="1011">
        <v>4478.6654798299996</v>
      </c>
      <c r="T5062" s="1011">
        <v>0</v>
      </c>
      <c r="U5062" s="1011">
        <v>0</v>
      </c>
      <c r="V5062" s="1011">
        <v>2561.48</v>
      </c>
      <c r="W5062" s="1011" t="s">
        <v>1355</v>
      </c>
      <c r="X5062" s="1011" t="s">
        <v>1331</v>
      </c>
      <c r="Y5062" s="1011" t="s">
        <v>1836</v>
      </c>
      <c r="AA5062" s="1011" t="s">
        <v>1837</v>
      </c>
      <c r="AB5062" s="1011" t="s">
        <v>140</v>
      </c>
    </row>
    <row r="5063" spans="1:28" x14ac:dyDescent="0.25">
      <c r="A5063" s="1011">
        <v>24088635</v>
      </c>
      <c r="B5063" s="1011" t="s">
        <v>2014</v>
      </c>
      <c r="C5063" s="1011" t="s">
        <v>1326</v>
      </c>
      <c r="D5063" s="1011" t="s">
        <v>1</v>
      </c>
      <c r="E5063" s="1011" t="s">
        <v>135</v>
      </c>
      <c r="F5063" s="1011" t="s">
        <v>14</v>
      </c>
      <c r="G5063" s="1011" t="s">
        <v>14</v>
      </c>
      <c r="H5063" s="1011" t="s">
        <v>90</v>
      </c>
      <c r="I5063" s="1011" t="s">
        <v>2015</v>
      </c>
      <c r="J5063" s="1011" t="s">
        <v>1463</v>
      </c>
      <c r="K5063" s="1011" t="s">
        <v>1329</v>
      </c>
      <c r="L5063" s="1011" t="s">
        <v>47</v>
      </c>
      <c r="M5063" s="1011" t="s">
        <v>198</v>
      </c>
      <c r="N5063" s="1011">
        <v>29</v>
      </c>
      <c r="O5063" s="1011">
        <v>19</v>
      </c>
      <c r="P5063" s="1011">
        <v>872.87</v>
      </c>
      <c r="Q5063" s="1011">
        <v>1062.75</v>
      </c>
      <c r="R5063" s="1011">
        <v>119.25</v>
      </c>
      <c r="S5063" s="1011">
        <v>80.70291684</v>
      </c>
      <c r="T5063" s="1011">
        <v>0</v>
      </c>
      <c r="U5063" s="1011">
        <v>0</v>
      </c>
      <c r="V5063" s="1011">
        <v>119.25</v>
      </c>
      <c r="W5063" s="1011" t="s">
        <v>1464</v>
      </c>
      <c r="X5063" s="1011" t="s">
        <v>1331</v>
      </c>
      <c r="Y5063" s="1011" t="s">
        <v>2016</v>
      </c>
      <c r="AA5063" s="1011" t="s">
        <v>2017</v>
      </c>
      <c r="AB5063" s="1011" t="s">
        <v>140</v>
      </c>
    </row>
    <row r="5064" spans="1:28" x14ac:dyDescent="0.25">
      <c r="A5064" s="1011">
        <v>3978095</v>
      </c>
      <c r="B5064" s="1011" t="s">
        <v>1838</v>
      </c>
      <c r="C5064" s="1011" t="s">
        <v>1326</v>
      </c>
      <c r="D5064" s="1011" t="s">
        <v>1</v>
      </c>
      <c r="E5064" s="1011" t="s">
        <v>135</v>
      </c>
      <c r="F5064" s="1011" t="s">
        <v>34</v>
      </c>
      <c r="G5064" s="1011" t="s">
        <v>34</v>
      </c>
      <c r="H5064" s="1011" t="s">
        <v>92</v>
      </c>
      <c r="I5064" s="1011" t="s">
        <v>1620</v>
      </c>
      <c r="J5064" s="1011" t="s">
        <v>1621</v>
      </c>
      <c r="K5064" s="1011" t="s">
        <v>1329</v>
      </c>
      <c r="L5064" s="1011" t="s">
        <v>47</v>
      </c>
      <c r="M5064" s="1011" t="s">
        <v>198</v>
      </c>
      <c r="N5064" s="1011">
        <v>762.75</v>
      </c>
      <c r="O5064" s="1011">
        <v>761.75</v>
      </c>
      <c r="P5064" s="1011">
        <v>26466.98</v>
      </c>
      <c r="Q5064" s="1011">
        <v>18390.48</v>
      </c>
      <c r="R5064" s="1011">
        <v>1949.46</v>
      </c>
      <c r="S5064" s="1011">
        <v>2577.2939883099998</v>
      </c>
      <c r="T5064" s="1011">
        <v>0</v>
      </c>
      <c r="U5064" s="1011">
        <v>0</v>
      </c>
      <c r="V5064" s="1011">
        <v>1949.46</v>
      </c>
      <c r="W5064" s="1011" t="s">
        <v>1622</v>
      </c>
      <c r="X5064" s="1011" t="s">
        <v>1331</v>
      </c>
      <c r="Y5064" s="1011" t="s">
        <v>1839</v>
      </c>
      <c r="AA5064" s="1011" t="s">
        <v>1840</v>
      </c>
      <c r="AB5064" s="1011" t="s">
        <v>140</v>
      </c>
    </row>
    <row r="5065" spans="1:28" x14ac:dyDescent="0.25">
      <c r="A5065" s="1011">
        <v>14076970</v>
      </c>
      <c r="B5065" s="1011" t="s">
        <v>1853</v>
      </c>
      <c r="C5065" s="1011" t="s">
        <v>1326</v>
      </c>
      <c r="D5065" s="1011" t="s">
        <v>1</v>
      </c>
      <c r="E5065" s="1011" t="s">
        <v>135</v>
      </c>
      <c r="F5065" s="1011" t="s">
        <v>14</v>
      </c>
      <c r="G5065" s="1011" t="s">
        <v>14</v>
      </c>
      <c r="H5065" s="1011" t="s">
        <v>101</v>
      </c>
      <c r="I5065" s="1011" t="s">
        <v>1854</v>
      </c>
      <c r="J5065" s="1011" t="s">
        <v>1657</v>
      </c>
      <c r="K5065" s="1011" t="s">
        <v>1329</v>
      </c>
      <c r="L5065" s="1011" t="s">
        <v>47</v>
      </c>
      <c r="M5065" s="1011" t="s">
        <v>198</v>
      </c>
      <c r="N5065" s="1011">
        <v>111</v>
      </c>
      <c r="O5065" s="1011">
        <v>59</v>
      </c>
      <c r="P5065" s="1011">
        <v>4679.71</v>
      </c>
      <c r="Q5065" s="1011">
        <v>3610.67</v>
      </c>
      <c r="R5065" s="1011">
        <v>649.84</v>
      </c>
      <c r="S5065" s="1011">
        <v>548.96989294000002</v>
      </c>
      <c r="T5065" s="1011">
        <v>0</v>
      </c>
      <c r="U5065" s="1011">
        <v>0</v>
      </c>
      <c r="V5065" s="1011">
        <v>649.84</v>
      </c>
      <c r="W5065" s="1011" t="s">
        <v>1658</v>
      </c>
      <c r="X5065" s="1011" t="s">
        <v>1331</v>
      </c>
      <c r="Y5065" s="1011" t="s">
        <v>1855</v>
      </c>
      <c r="AA5065" s="1011" t="s">
        <v>1856</v>
      </c>
      <c r="AB5065" s="1011" t="s">
        <v>140</v>
      </c>
    </row>
    <row r="5066" spans="1:28" x14ac:dyDescent="0.25">
      <c r="A5066" s="1011">
        <v>43964485</v>
      </c>
      <c r="B5066" s="1011" t="s">
        <v>1827</v>
      </c>
      <c r="C5066" s="1011" t="s">
        <v>1326</v>
      </c>
      <c r="D5066" s="1011" t="s">
        <v>1</v>
      </c>
      <c r="E5066" s="1011" t="s">
        <v>135</v>
      </c>
      <c r="F5066" s="1011" t="s">
        <v>14</v>
      </c>
      <c r="G5066" s="1011" t="s">
        <v>14</v>
      </c>
      <c r="H5066" s="1011" t="s">
        <v>96</v>
      </c>
      <c r="I5066" s="1011" t="s">
        <v>1688</v>
      </c>
      <c r="J5066" s="1011" t="s">
        <v>1416</v>
      </c>
      <c r="K5066" s="1011" t="s">
        <v>1329</v>
      </c>
      <c r="L5066" s="1011" t="s">
        <v>47</v>
      </c>
      <c r="M5066" s="1011" t="s">
        <v>198</v>
      </c>
      <c r="N5066" s="1011">
        <v>15</v>
      </c>
      <c r="O5066" s="1011">
        <v>9</v>
      </c>
      <c r="P5066" s="1011">
        <v>48.77</v>
      </c>
      <c r="Q5066" s="1011">
        <v>331.16</v>
      </c>
      <c r="R5066" s="1011">
        <v>41.85</v>
      </c>
      <c r="S5066" s="1011">
        <v>49.37922708</v>
      </c>
      <c r="T5066" s="1011">
        <v>0</v>
      </c>
      <c r="U5066" s="1011">
        <v>4.3499999999999996</v>
      </c>
      <c r="V5066" s="1011">
        <v>46.2</v>
      </c>
      <c r="W5066" s="1011" t="s">
        <v>1397</v>
      </c>
      <c r="X5066" s="1011" t="s">
        <v>1331</v>
      </c>
      <c r="Y5066" s="1011" t="s">
        <v>1828</v>
      </c>
      <c r="AA5066" s="1011" t="s">
        <v>1829</v>
      </c>
      <c r="AB5066" s="1011" t="s">
        <v>140</v>
      </c>
    </row>
    <row r="5067" spans="1:28" x14ac:dyDescent="0.25">
      <c r="A5067" s="1011">
        <v>34092536</v>
      </c>
      <c r="B5067" s="1011" t="s">
        <v>2194</v>
      </c>
      <c r="C5067" s="1011" t="s">
        <v>1326</v>
      </c>
      <c r="D5067" s="1011" t="s">
        <v>1</v>
      </c>
      <c r="E5067" s="1011" t="s">
        <v>135</v>
      </c>
      <c r="F5067" s="1011" t="s">
        <v>0</v>
      </c>
      <c r="G5067" s="1011" t="s">
        <v>0</v>
      </c>
      <c r="H5067" s="1011" t="s">
        <v>95</v>
      </c>
      <c r="I5067" s="1011" t="s">
        <v>2195</v>
      </c>
      <c r="J5067" s="1011" t="s">
        <v>1354</v>
      </c>
      <c r="K5067" s="1011" t="s">
        <v>1329</v>
      </c>
      <c r="L5067" s="1011" t="s">
        <v>47</v>
      </c>
      <c r="M5067" s="1011" t="s">
        <v>198</v>
      </c>
      <c r="N5067" s="1011">
        <v>167.3569</v>
      </c>
      <c r="O5067" s="1011">
        <v>105.7816</v>
      </c>
      <c r="P5067" s="1011">
        <v>1864.12</v>
      </c>
      <c r="Q5067" s="1011">
        <v>8740.36</v>
      </c>
      <c r="R5067" s="1011">
        <v>611.41</v>
      </c>
      <c r="S5067" s="1011">
        <v>2777.95380634</v>
      </c>
      <c r="T5067" s="1011">
        <v>0</v>
      </c>
      <c r="U5067" s="1011">
        <v>0</v>
      </c>
      <c r="V5067" s="1011">
        <v>611.41</v>
      </c>
      <c r="W5067" s="1011" t="s">
        <v>1355</v>
      </c>
      <c r="X5067" s="1011" t="s">
        <v>1331</v>
      </c>
      <c r="Y5067" s="1011" t="s">
        <v>2196</v>
      </c>
      <c r="Z5067" s="1011" t="s">
        <v>2197</v>
      </c>
      <c r="AA5067" s="1011" t="s">
        <v>2198</v>
      </c>
      <c r="AB5067" s="1011" t="s">
        <v>140</v>
      </c>
    </row>
    <row r="5068" spans="1:28" x14ac:dyDescent="0.25">
      <c r="A5068" s="1011">
        <v>93757912</v>
      </c>
      <c r="B5068" s="1011" t="s">
        <v>2332</v>
      </c>
      <c r="C5068" s="1011" t="s">
        <v>1326</v>
      </c>
      <c r="D5068" s="1011" t="s">
        <v>1</v>
      </c>
      <c r="E5068" s="1011" t="s">
        <v>135</v>
      </c>
      <c r="F5068" s="1011" t="s">
        <v>0</v>
      </c>
      <c r="G5068" s="1011" t="s">
        <v>0</v>
      </c>
      <c r="H5068" s="1011" t="s">
        <v>97</v>
      </c>
      <c r="I5068" s="1011" t="s">
        <v>1382</v>
      </c>
      <c r="J5068" s="1011" t="s">
        <v>1383</v>
      </c>
      <c r="K5068" s="1011" t="s">
        <v>1329</v>
      </c>
      <c r="L5068" s="1011" t="s">
        <v>47</v>
      </c>
      <c r="M5068" s="1011" t="s">
        <v>198</v>
      </c>
      <c r="N5068" s="1011">
        <v>163.08320000000001</v>
      </c>
      <c r="O5068" s="1011">
        <v>89.416600000000003</v>
      </c>
      <c r="P5068" s="1011">
        <v>3006.18</v>
      </c>
      <c r="Q5068" s="1011">
        <v>4968.95</v>
      </c>
      <c r="R5068" s="1011">
        <v>1066.27</v>
      </c>
      <c r="S5068" s="1011">
        <v>855.22153917000003</v>
      </c>
      <c r="T5068" s="1011">
        <v>0</v>
      </c>
      <c r="U5068" s="1011">
        <v>0</v>
      </c>
      <c r="V5068" s="1011">
        <v>1066.27</v>
      </c>
      <c r="W5068" s="1011" t="s">
        <v>1384</v>
      </c>
      <c r="X5068" s="1011" t="s">
        <v>1331</v>
      </c>
      <c r="Y5068" s="1011" t="s">
        <v>2333</v>
      </c>
      <c r="AA5068" s="1011" t="s">
        <v>2334</v>
      </c>
      <c r="AB5068" s="1011" t="s">
        <v>140</v>
      </c>
    </row>
    <row r="5069" spans="1:28" x14ac:dyDescent="0.25">
      <c r="A5069" s="1011">
        <v>93754489</v>
      </c>
      <c r="B5069" s="1011" t="s">
        <v>2462</v>
      </c>
      <c r="C5069" s="1011" t="s">
        <v>1326</v>
      </c>
      <c r="D5069" s="1011" t="s">
        <v>1</v>
      </c>
      <c r="E5069" s="1011" t="s">
        <v>135</v>
      </c>
      <c r="F5069" s="1011" t="s">
        <v>11</v>
      </c>
      <c r="G5069" s="1011" t="s">
        <v>11</v>
      </c>
      <c r="H5069" s="1011" t="s">
        <v>530</v>
      </c>
      <c r="I5069" s="1011" t="s">
        <v>1353</v>
      </c>
      <c r="J5069" s="1011" t="s">
        <v>1354</v>
      </c>
      <c r="K5069" s="1011" t="s">
        <v>1329</v>
      </c>
      <c r="L5069" s="1011" t="s">
        <v>47</v>
      </c>
      <c r="M5069" s="1011" t="s">
        <v>198</v>
      </c>
      <c r="N5069" s="1011">
        <v>57</v>
      </c>
      <c r="O5069" s="1011">
        <v>0</v>
      </c>
      <c r="P5069" s="1011">
        <v>1140</v>
      </c>
      <c r="Q5069" s="1011">
        <v>3028.57</v>
      </c>
      <c r="R5069" s="1011">
        <v>221.41</v>
      </c>
      <c r="S5069" s="1011">
        <v>283.89421931999999</v>
      </c>
      <c r="T5069" s="1011">
        <v>0</v>
      </c>
      <c r="U5069" s="1011">
        <v>195.29</v>
      </c>
      <c r="V5069" s="1011">
        <v>416.7</v>
      </c>
      <c r="W5069" s="1011" t="s">
        <v>1355</v>
      </c>
      <c r="X5069" s="1011" t="s">
        <v>1331</v>
      </c>
      <c r="Y5069" s="1011" t="s">
        <v>2180</v>
      </c>
      <c r="AA5069" s="1011" t="s">
        <v>2463</v>
      </c>
      <c r="AB5069" s="1011" t="s">
        <v>140</v>
      </c>
    </row>
    <row r="5070" spans="1:28" x14ac:dyDescent="0.25">
      <c r="A5070" s="1011">
        <v>34129312</v>
      </c>
      <c r="B5070" s="1011" t="s">
        <v>1625</v>
      </c>
      <c r="C5070" s="1011" t="s">
        <v>1326</v>
      </c>
      <c r="D5070" s="1011" t="s">
        <v>1</v>
      </c>
      <c r="E5070" s="1011" t="s">
        <v>135</v>
      </c>
      <c r="F5070" s="1011" t="s">
        <v>14</v>
      </c>
      <c r="G5070" s="1011" t="s">
        <v>14</v>
      </c>
      <c r="H5070" s="1011" t="s">
        <v>94</v>
      </c>
      <c r="I5070" s="1011" t="s">
        <v>1626</v>
      </c>
      <c r="J5070" s="1011" t="s">
        <v>1481</v>
      </c>
      <c r="K5070" s="1011" t="s">
        <v>1329</v>
      </c>
      <c r="L5070" s="1011" t="s">
        <v>47</v>
      </c>
      <c r="M5070" s="1011" t="s">
        <v>198</v>
      </c>
      <c r="N5070" s="1011">
        <v>232</v>
      </c>
      <c r="O5070" s="1011">
        <v>114</v>
      </c>
      <c r="P5070" s="1011">
        <v>8140</v>
      </c>
      <c r="Q5070" s="1011">
        <v>4937.59</v>
      </c>
      <c r="R5070" s="1011">
        <v>705.53</v>
      </c>
      <c r="S5070" s="1011">
        <v>706.24555377000001</v>
      </c>
      <c r="T5070" s="1011">
        <v>0</v>
      </c>
      <c r="U5070" s="1011">
        <v>0</v>
      </c>
      <c r="V5070" s="1011">
        <v>705.53</v>
      </c>
      <c r="W5070" s="1011" t="s">
        <v>1482</v>
      </c>
      <c r="X5070" s="1011" t="s">
        <v>1331</v>
      </c>
      <c r="Y5070" s="1011" t="s">
        <v>1627</v>
      </c>
      <c r="AA5070" s="1011" t="s">
        <v>1628</v>
      </c>
      <c r="AB5070" s="1011" t="s">
        <v>140</v>
      </c>
    </row>
    <row r="5071" spans="1:28" x14ac:dyDescent="0.25">
      <c r="A5071" s="1011">
        <v>53767018</v>
      </c>
      <c r="B5071" s="1011" t="s">
        <v>1514</v>
      </c>
      <c r="C5071" s="1011" t="s">
        <v>1326</v>
      </c>
      <c r="D5071" s="1011" t="s">
        <v>1</v>
      </c>
      <c r="E5071" s="1011" t="s">
        <v>135</v>
      </c>
      <c r="F5071" s="1011" t="s">
        <v>6</v>
      </c>
      <c r="G5071" s="1011" t="s">
        <v>6</v>
      </c>
      <c r="H5071" s="1011" t="s">
        <v>100</v>
      </c>
      <c r="I5071" s="1011" t="s">
        <v>1515</v>
      </c>
      <c r="J5071" s="1011" t="s">
        <v>1516</v>
      </c>
      <c r="K5071" s="1011" t="s">
        <v>1329</v>
      </c>
      <c r="L5071" s="1011" t="s">
        <v>47</v>
      </c>
      <c r="M5071" s="1011" t="s">
        <v>198</v>
      </c>
      <c r="N5071" s="1011">
        <v>24</v>
      </c>
      <c r="O5071" s="1011">
        <v>24</v>
      </c>
      <c r="P5071" s="1011">
        <v>480</v>
      </c>
      <c r="Q5071" s="1011">
        <v>1362.76</v>
      </c>
      <c r="R5071" s="1011">
        <v>344.43</v>
      </c>
      <c r="S5071" s="1011">
        <v>139.51217606</v>
      </c>
      <c r="T5071" s="1011">
        <v>0</v>
      </c>
      <c r="U5071" s="1011">
        <v>0</v>
      </c>
      <c r="V5071" s="1011">
        <v>344.43</v>
      </c>
      <c r="W5071" s="1011" t="s">
        <v>1517</v>
      </c>
      <c r="X5071" s="1011" t="s">
        <v>1331</v>
      </c>
      <c r="Y5071" s="1011" t="s">
        <v>1518</v>
      </c>
      <c r="AA5071" s="1011" t="s">
        <v>1519</v>
      </c>
      <c r="AB5071" s="1011" t="s">
        <v>140</v>
      </c>
    </row>
    <row r="5072" spans="1:28" x14ac:dyDescent="0.25">
      <c r="A5072" s="1011">
        <v>93756971</v>
      </c>
      <c r="B5072" s="1011" t="s">
        <v>1455</v>
      </c>
      <c r="C5072" s="1011" t="s">
        <v>1326</v>
      </c>
      <c r="D5072" s="1011" t="s">
        <v>1</v>
      </c>
      <c r="E5072" s="1011" t="s">
        <v>135</v>
      </c>
      <c r="F5072" s="1011" t="s">
        <v>6</v>
      </c>
      <c r="G5072" s="1011" t="s">
        <v>6</v>
      </c>
      <c r="H5072" s="1011" t="s">
        <v>1394</v>
      </c>
      <c r="I5072" s="1011" t="s">
        <v>1456</v>
      </c>
      <c r="J5072" s="1011" t="s">
        <v>1457</v>
      </c>
      <c r="K5072" s="1011" t="s">
        <v>1329</v>
      </c>
      <c r="L5072" s="1011" t="s">
        <v>47</v>
      </c>
      <c r="M5072" s="1011" t="s">
        <v>198</v>
      </c>
      <c r="N5072" s="1011">
        <v>0</v>
      </c>
      <c r="O5072" s="1011">
        <v>0</v>
      </c>
      <c r="P5072" s="1011">
        <v>0</v>
      </c>
      <c r="Q5072" s="1011">
        <v>0</v>
      </c>
      <c r="R5072" s="1011">
        <v>0</v>
      </c>
      <c r="S5072" s="1011">
        <v>0</v>
      </c>
      <c r="T5072" s="1011">
        <v>0</v>
      </c>
      <c r="U5072" s="1011">
        <v>0</v>
      </c>
      <c r="V5072" s="1011">
        <v>0</v>
      </c>
      <c r="W5072" s="1011" t="s">
        <v>1458</v>
      </c>
      <c r="X5072" s="1011" t="s">
        <v>1331</v>
      </c>
      <c r="Y5072" s="1011" t="s">
        <v>1459</v>
      </c>
      <c r="AA5072" s="1011" t="s">
        <v>1460</v>
      </c>
      <c r="AB5072" s="1011" t="s">
        <v>140</v>
      </c>
    </row>
    <row r="5073" spans="1:28" x14ac:dyDescent="0.25">
      <c r="A5073" s="1011">
        <v>54045844</v>
      </c>
      <c r="B5073" s="1011" t="s">
        <v>2377</v>
      </c>
      <c r="C5073" s="1011" t="s">
        <v>1326</v>
      </c>
      <c r="D5073" s="1011" t="s">
        <v>1</v>
      </c>
      <c r="E5073" s="1011" t="s">
        <v>135</v>
      </c>
      <c r="F5073" s="1011" t="s">
        <v>74</v>
      </c>
      <c r="G5073" s="1011" t="s">
        <v>74</v>
      </c>
      <c r="H5073" s="1011" t="s">
        <v>89</v>
      </c>
      <c r="I5073" s="1011" t="s">
        <v>2378</v>
      </c>
      <c r="J5073" s="1011" t="s">
        <v>2328</v>
      </c>
      <c r="K5073" s="1011" t="s">
        <v>1329</v>
      </c>
      <c r="L5073" s="1011" t="s">
        <v>47</v>
      </c>
      <c r="M5073" s="1011" t="s">
        <v>198</v>
      </c>
      <c r="N5073" s="1011">
        <v>170</v>
      </c>
      <c r="O5073" s="1011">
        <v>0</v>
      </c>
      <c r="P5073" s="1011">
        <v>2041</v>
      </c>
      <c r="Q5073" s="1011">
        <v>5821.59</v>
      </c>
      <c r="R5073" s="1011">
        <v>1739.83</v>
      </c>
      <c r="S5073" s="1011">
        <v>413.13460121000003</v>
      </c>
      <c r="T5073" s="1011">
        <v>0</v>
      </c>
      <c r="U5073" s="1011">
        <v>0</v>
      </c>
      <c r="V5073" s="1011">
        <v>1739.83</v>
      </c>
      <c r="W5073" s="1011" t="s">
        <v>2329</v>
      </c>
      <c r="X5073" s="1011" t="s">
        <v>1331</v>
      </c>
      <c r="Y5073" s="1011" t="s">
        <v>2379</v>
      </c>
      <c r="AA5073" s="1011" t="s">
        <v>2380</v>
      </c>
      <c r="AB5073" s="1011" t="s">
        <v>140</v>
      </c>
    </row>
    <row r="5074" spans="1:28" x14ac:dyDescent="0.25">
      <c r="A5074" s="1011">
        <v>24229528</v>
      </c>
      <c r="B5074" s="1011" t="s">
        <v>1866</v>
      </c>
      <c r="C5074" s="1011" t="s">
        <v>1326</v>
      </c>
      <c r="D5074" s="1011" t="s">
        <v>1</v>
      </c>
      <c r="E5074" s="1011" t="s">
        <v>135</v>
      </c>
      <c r="F5074" s="1011" t="s">
        <v>20</v>
      </c>
      <c r="G5074" s="1011" t="s">
        <v>20</v>
      </c>
      <c r="H5074" s="1011" t="s">
        <v>102</v>
      </c>
      <c r="I5074" s="1011" t="s">
        <v>1867</v>
      </c>
      <c r="J5074" s="1011" t="s">
        <v>1868</v>
      </c>
      <c r="K5074" s="1011" t="s">
        <v>1329</v>
      </c>
      <c r="L5074" s="1011" t="s">
        <v>47</v>
      </c>
      <c r="M5074" s="1011" t="s">
        <v>198</v>
      </c>
      <c r="N5074" s="1011">
        <v>21</v>
      </c>
      <c r="O5074" s="1011">
        <v>21</v>
      </c>
      <c r="P5074" s="1011">
        <v>129.75</v>
      </c>
      <c r="Q5074" s="1011">
        <v>793.96</v>
      </c>
      <c r="R5074" s="1011">
        <v>121.02</v>
      </c>
      <c r="S5074" s="1011">
        <v>422.83384848999998</v>
      </c>
      <c r="T5074" s="1011">
        <v>0</v>
      </c>
      <c r="U5074" s="1011">
        <v>0</v>
      </c>
      <c r="V5074" s="1011">
        <v>121.02</v>
      </c>
      <c r="W5074" s="1011" t="s">
        <v>1869</v>
      </c>
      <c r="X5074" s="1011" t="s">
        <v>1331</v>
      </c>
      <c r="Y5074" s="1011" t="s">
        <v>1870</v>
      </c>
      <c r="AA5074" s="1011" t="s">
        <v>1871</v>
      </c>
      <c r="AB5074" s="1011" t="s">
        <v>140</v>
      </c>
    </row>
    <row r="5075" spans="1:28" x14ac:dyDescent="0.25">
      <c r="A5075" s="1011">
        <v>44073278</v>
      </c>
      <c r="B5075" s="1011" t="s">
        <v>2109</v>
      </c>
      <c r="C5075" s="1011" t="s">
        <v>1326</v>
      </c>
      <c r="D5075" s="1011" t="s">
        <v>1</v>
      </c>
      <c r="E5075" s="1011" t="s">
        <v>135</v>
      </c>
      <c r="F5075" s="1011" t="s">
        <v>48</v>
      </c>
      <c r="G5075" s="1011" t="s">
        <v>48</v>
      </c>
      <c r="H5075" s="1011" t="s">
        <v>100</v>
      </c>
      <c r="I5075" s="1011" t="s">
        <v>2110</v>
      </c>
      <c r="J5075" s="1011" t="s">
        <v>1621</v>
      </c>
      <c r="K5075" s="1011" t="s">
        <v>1329</v>
      </c>
      <c r="L5075" s="1011" t="s">
        <v>47</v>
      </c>
      <c r="M5075" s="1011" t="s">
        <v>198</v>
      </c>
      <c r="N5075" s="1011">
        <v>167.75</v>
      </c>
      <c r="O5075" s="1011">
        <v>167.75</v>
      </c>
      <c r="P5075" s="1011">
        <v>2437.5</v>
      </c>
      <c r="Q5075" s="1011">
        <v>8706.6299999999992</v>
      </c>
      <c r="R5075" s="1011">
        <v>1519.81</v>
      </c>
      <c r="S5075" s="1011">
        <v>710.53272303000006</v>
      </c>
      <c r="T5075" s="1011">
        <v>0</v>
      </c>
      <c r="U5075" s="1011">
        <v>0</v>
      </c>
      <c r="V5075" s="1011">
        <v>1519.81</v>
      </c>
      <c r="W5075" s="1011" t="s">
        <v>1622</v>
      </c>
      <c r="X5075" s="1011" t="s">
        <v>1331</v>
      </c>
      <c r="Y5075" s="1011" t="s">
        <v>1839</v>
      </c>
      <c r="AA5075" s="1011" t="s">
        <v>2111</v>
      </c>
      <c r="AB5075" s="1011" t="s">
        <v>140</v>
      </c>
    </row>
    <row r="5076" spans="1:28" x14ac:dyDescent="0.25">
      <c r="A5076" s="1011">
        <v>24015307</v>
      </c>
      <c r="B5076" s="1011" t="s">
        <v>2511</v>
      </c>
      <c r="C5076" s="1011" t="s">
        <v>1326</v>
      </c>
      <c r="D5076" s="1011" t="s">
        <v>1</v>
      </c>
      <c r="E5076" s="1011" t="s">
        <v>135</v>
      </c>
      <c r="F5076" s="1011" t="s">
        <v>34</v>
      </c>
      <c r="G5076" s="1011" t="s">
        <v>34</v>
      </c>
      <c r="H5076" s="1011" t="s">
        <v>1394</v>
      </c>
      <c r="I5076" s="1011" t="s">
        <v>1816</v>
      </c>
      <c r="J5076" s="1011" t="s">
        <v>1817</v>
      </c>
      <c r="K5076" s="1011" t="s">
        <v>1329</v>
      </c>
      <c r="L5076" s="1011" t="s">
        <v>47</v>
      </c>
      <c r="M5076" s="1011" t="s">
        <v>198</v>
      </c>
      <c r="N5076" s="1011">
        <v>0</v>
      </c>
      <c r="O5076" s="1011">
        <v>0</v>
      </c>
      <c r="P5076" s="1011">
        <v>0</v>
      </c>
      <c r="Q5076" s="1011">
        <v>0</v>
      </c>
      <c r="R5076" s="1011">
        <v>0</v>
      </c>
      <c r="S5076" s="1011">
        <v>0</v>
      </c>
      <c r="T5076" s="1011">
        <v>0</v>
      </c>
      <c r="U5076" s="1011">
        <v>0</v>
      </c>
      <c r="V5076" s="1011">
        <v>0</v>
      </c>
      <c r="W5076" s="1011" t="s">
        <v>1818</v>
      </c>
      <c r="X5076" s="1011" t="s">
        <v>1331</v>
      </c>
      <c r="Y5076" s="1011" t="s">
        <v>2512</v>
      </c>
      <c r="AA5076" s="1011" t="s">
        <v>2513</v>
      </c>
      <c r="AB5076" s="1011" t="s">
        <v>140</v>
      </c>
    </row>
    <row r="5077" spans="1:28" x14ac:dyDescent="0.25">
      <c r="A5077" s="1011">
        <v>13791983</v>
      </c>
      <c r="B5077" s="1011" t="s">
        <v>2042</v>
      </c>
      <c r="C5077" s="1011" t="s">
        <v>1326</v>
      </c>
      <c r="D5077" s="1011" t="s">
        <v>1</v>
      </c>
      <c r="E5077" s="1011" t="s">
        <v>135</v>
      </c>
      <c r="F5077" s="1011" t="s">
        <v>14</v>
      </c>
      <c r="G5077" s="1011" t="s">
        <v>14</v>
      </c>
      <c r="H5077" s="1011" t="s">
        <v>101</v>
      </c>
      <c r="I5077" s="1011" t="s">
        <v>2043</v>
      </c>
      <c r="J5077" s="1011" t="s">
        <v>2044</v>
      </c>
      <c r="K5077" s="1011" t="s">
        <v>1329</v>
      </c>
      <c r="L5077" s="1011" t="s">
        <v>47</v>
      </c>
      <c r="M5077" s="1011" t="s">
        <v>198</v>
      </c>
      <c r="N5077" s="1011">
        <v>26</v>
      </c>
      <c r="O5077" s="1011">
        <v>3</v>
      </c>
      <c r="P5077" s="1011">
        <v>869.96</v>
      </c>
      <c r="Q5077" s="1011">
        <v>914.09</v>
      </c>
      <c r="R5077" s="1011">
        <v>123.34</v>
      </c>
      <c r="S5077" s="1011">
        <v>84.915091029999999</v>
      </c>
      <c r="T5077" s="1011">
        <v>0</v>
      </c>
      <c r="U5077" s="1011">
        <v>0</v>
      </c>
      <c r="V5077" s="1011">
        <v>123.34</v>
      </c>
      <c r="W5077" s="1011" t="s">
        <v>2045</v>
      </c>
      <c r="X5077" s="1011" t="s">
        <v>1331</v>
      </c>
      <c r="Y5077" s="1011" t="s">
        <v>2046</v>
      </c>
      <c r="AA5077" s="1011" t="s">
        <v>2047</v>
      </c>
      <c r="AB5077" s="1011" t="s">
        <v>140</v>
      </c>
    </row>
    <row r="5078" spans="1:28" x14ac:dyDescent="0.25">
      <c r="A5078" s="1011">
        <v>64181985</v>
      </c>
      <c r="B5078" s="1011" t="s">
        <v>2065</v>
      </c>
      <c r="C5078" s="1011" t="s">
        <v>1326</v>
      </c>
      <c r="D5078" s="1011" t="s">
        <v>1</v>
      </c>
      <c r="E5078" s="1011" t="s">
        <v>135</v>
      </c>
      <c r="F5078" s="1011" t="s">
        <v>20</v>
      </c>
      <c r="G5078" s="1011" t="s">
        <v>20</v>
      </c>
      <c r="H5078" s="1011" t="s">
        <v>90</v>
      </c>
      <c r="I5078" s="1011" t="s">
        <v>2066</v>
      </c>
      <c r="J5078" s="1011" t="s">
        <v>2067</v>
      </c>
      <c r="K5078" s="1011" t="s">
        <v>1329</v>
      </c>
      <c r="L5078" s="1011" t="s">
        <v>47</v>
      </c>
      <c r="M5078" s="1011" t="s">
        <v>198</v>
      </c>
      <c r="N5078" s="1011">
        <v>238</v>
      </c>
      <c r="O5078" s="1011">
        <v>236</v>
      </c>
      <c r="P5078" s="1011">
        <v>9430</v>
      </c>
      <c r="Q5078" s="1011">
        <v>10962.54</v>
      </c>
      <c r="R5078" s="1011">
        <v>26.69</v>
      </c>
      <c r="S5078" s="1011">
        <v>1562.53016026</v>
      </c>
      <c r="T5078" s="1011">
        <v>0</v>
      </c>
      <c r="U5078" s="1011">
        <v>0</v>
      </c>
      <c r="V5078" s="1011">
        <v>26.69</v>
      </c>
      <c r="W5078" s="1011" t="s">
        <v>2068</v>
      </c>
      <c r="X5078" s="1011" t="s">
        <v>1331</v>
      </c>
      <c r="Y5078" s="1011" t="s">
        <v>2069</v>
      </c>
      <c r="Z5078" s="1011" t="s">
        <v>2070</v>
      </c>
      <c r="AA5078" s="1011" t="s">
        <v>2071</v>
      </c>
      <c r="AB5078" s="1011" t="s">
        <v>140</v>
      </c>
    </row>
    <row r="5079" spans="1:28" x14ac:dyDescent="0.25">
      <c r="A5079" s="1011">
        <v>43756410</v>
      </c>
      <c r="B5079" s="1011" t="s">
        <v>1943</v>
      </c>
      <c r="C5079" s="1011" t="s">
        <v>1326</v>
      </c>
      <c r="D5079" s="1011" t="s">
        <v>1</v>
      </c>
      <c r="E5079" s="1011" t="s">
        <v>135</v>
      </c>
      <c r="F5079" s="1011" t="s">
        <v>14</v>
      </c>
      <c r="G5079" s="1011" t="s">
        <v>14</v>
      </c>
      <c r="H5079" s="1011" t="s">
        <v>90</v>
      </c>
      <c r="I5079" s="1011" t="s">
        <v>1620</v>
      </c>
      <c r="J5079" s="1011" t="s">
        <v>1621</v>
      </c>
      <c r="K5079" s="1011" t="s">
        <v>1329</v>
      </c>
      <c r="L5079" s="1011" t="s">
        <v>47</v>
      </c>
      <c r="M5079" s="1011" t="s">
        <v>198</v>
      </c>
      <c r="N5079" s="1011">
        <v>311</v>
      </c>
      <c r="O5079" s="1011">
        <v>168</v>
      </c>
      <c r="P5079" s="1011">
        <v>4154.97</v>
      </c>
      <c r="Q5079" s="1011">
        <v>13638.26</v>
      </c>
      <c r="R5079" s="1011">
        <v>1489.02</v>
      </c>
      <c r="S5079" s="1011">
        <v>1622.89279093</v>
      </c>
      <c r="T5079" s="1011">
        <v>0</v>
      </c>
      <c r="U5079" s="1011">
        <v>0</v>
      </c>
      <c r="V5079" s="1011">
        <v>1489.02</v>
      </c>
      <c r="W5079" s="1011" t="s">
        <v>1622</v>
      </c>
      <c r="X5079" s="1011" t="s">
        <v>1331</v>
      </c>
      <c r="Y5079" s="1011" t="s">
        <v>1944</v>
      </c>
      <c r="AA5079" s="1011" t="s">
        <v>1945</v>
      </c>
      <c r="AB5079" s="1011" t="s">
        <v>140</v>
      </c>
    </row>
    <row r="5080" spans="1:28" x14ac:dyDescent="0.25">
      <c r="A5080" s="1011">
        <v>54179593</v>
      </c>
      <c r="B5080" s="1011" t="s">
        <v>2494</v>
      </c>
      <c r="C5080" s="1011" t="s">
        <v>1326</v>
      </c>
      <c r="D5080" s="1011" t="s">
        <v>1</v>
      </c>
      <c r="E5080" s="1011" t="s">
        <v>135</v>
      </c>
      <c r="F5080" s="1011" t="s">
        <v>20</v>
      </c>
      <c r="G5080" s="1011" t="s">
        <v>20</v>
      </c>
      <c r="H5080" s="1011" t="s">
        <v>93</v>
      </c>
      <c r="I5080" s="1011" t="s">
        <v>1564</v>
      </c>
      <c r="J5080" s="1011" t="s">
        <v>1565</v>
      </c>
      <c r="K5080" s="1011" t="s">
        <v>1329</v>
      </c>
      <c r="L5080" s="1011" t="s">
        <v>47</v>
      </c>
      <c r="M5080" s="1011" t="s">
        <v>198</v>
      </c>
      <c r="N5080" s="1011">
        <v>128</v>
      </c>
      <c r="O5080" s="1011">
        <v>3</v>
      </c>
      <c r="P5080" s="1011">
        <v>3192.9</v>
      </c>
      <c r="Q5080" s="1011">
        <v>2309.58</v>
      </c>
      <c r="R5080" s="1011">
        <v>-37.99</v>
      </c>
      <c r="S5080" s="1011">
        <v>61.224049790000002</v>
      </c>
      <c r="T5080" s="1011">
        <v>111.6</v>
      </c>
      <c r="U5080" s="1011">
        <v>121.09</v>
      </c>
      <c r="V5080" s="1011">
        <v>84</v>
      </c>
      <c r="W5080" s="1011" t="s">
        <v>65</v>
      </c>
      <c r="X5080" s="1011" t="s">
        <v>1331</v>
      </c>
      <c r="Y5080" s="1011" t="s">
        <v>2495</v>
      </c>
      <c r="AA5080" s="1011" t="s">
        <v>2496</v>
      </c>
      <c r="AB5080" s="1011" t="s">
        <v>140</v>
      </c>
    </row>
    <row r="5081" spans="1:28" x14ac:dyDescent="0.25">
      <c r="A5081" s="1011">
        <v>23756901</v>
      </c>
      <c r="B5081" s="1011" t="s">
        <v>1553</v>
      </c>
      <c r="C5081" s="1011" t="s">
        <v>1326</v>
      </c>
      <c r="D5081" s="1011" t="s">
        <v>1</v>
      </c>
      <c r="E5081" s="1011" t="s">
        <v>135</v>
      </c>
      <c r="F5081" s="1011" t="s">
        <v>6</v>
      </c>
      <c r="G5081" s="1011" t="s">
        <v>6</v>
      </c>
      <c r="H5081" s="1011" t="s">
        <v>530</v>
      </c>
      <c r="I5081" s="1011" t="s">
        <v>1554</v>
      </c>
      <c r="J5081" s="1011" t="s">
        <v>1463</v>
      </c>
      <c r="K5081" s="1011" t="s">
        <v>1329</v>
      </c>
      <c r="L5081" s="1011" t="s">
        <v>47</v>
      </c>
      <c r="M5081" s="1011" t="s">
        <v>198</v>
      </c>
      <c r="N5081" s="1011">
        <v>55</v>
      </c>
      <c r="O5081" s="1011">
        <v>29</v>
      </c>
      <c r="P5081" s="1011">
        <v>2478.6999999999998</v>
      </c>
      <c r="Q5081" s="1011">
        <v>5580.84</v>
      </c>
      <c r="R5081" s="1011">
        <v>90.36</v>
      </c>
      <c r="S5081" s="1011">
        <v>686.00933298999996</v>
      </c>
      <c r="T5081" s="1011">
        <v>0</v>
      </c>
      <c r="U5081" s="1011">
        <v>0</v>
      </c>
      <c r="V5081" s="1011">
        <v>90.36</v>
      </c>
      <c r="W5081" s="1011" t="s">
        <v>1464</v>
      </c>
      <c r="X5081" s="1011" t="s">
        <v>1331</v>
      </c>
      <c r="Y5081" s="1011" t="s">
        <v>1555</v>
      </c>
      <c r="AA5081" s="1011" t="s">
        <v>1556</v>
      </c>
      <c r="AB5081" s="1011" t="s">
        <v>140</v>
      </c>
    </row>
    <row r="5082" spans="1:28" x14ac:dyDescent="0.25">
      <c r="A5082" s="1011">
        <v>53758215</v>
      </c>
      <c r="B5082" s="1011" t="s">
        <v>1771</v>
      </c>
      <c r="C5082" s="1011" t="s">
        <v>1326</v>
      </c>
      <c r="D5082" s="1011" t="s">
        <v>1</v>
      </c>
      <c r="E5082" s="1011" t="s">
        <v>135</v>
      </c>
      <c r="F5082" s="1011" t="s">
        <v>0</v>
      </c>
      <c r="G5082" s="1011" t="s">
        <v>0</v>
      </c>
      <c r="H5082" s="1011" t="s">
        <v>86</v>
      </c>
      <c r="I5082" s="1011" t="s">
        <v>1772</v>
      </c>
      <c r="J5082" s="1011" t="s">
        <v>1544</v>
      </c>
      <c r="K5082" s="1011" t="s">
        <v>1329</v>
      </c>
      <c r="L5082" s="1011" t="s">
        <v>47</v>
      </c>
      <c r="M5082" s="1011" t="s">
        <v>198</v>
      </c>
      <c r="N5082" s="1011">
        <v>17</v>
      </c>
      <c r="O5082" s="1011">
        <v>9</v>
      </c>
      <c r="P5082" s="1011">
        <v>224</v>
      </c>
      <c r="Q5082" s="1011">
        <v>694.2</v>
      </c>
      <c r="R5082" s="1011">
        <v>148.44</v>
      </c>
      <c r="S5082" s="1011">
        <v>62.827304419999997</v>
      </c>
      <c r="T5082" s="1011">
        <v>0</v>
      </c>
      <c r="U5082" s="1011">
        <v>0</v>
      </c>
      <c r="V5082" s="1011">
        <v>148.44</v>
      </c>
      <c r="W5082" s="1011" t="s">
        <v>1545</v>
      </c>
      <c r="X5082" s="1011" t="s">
        <v>1331</v>
      </c>
      <c r="Y5082" s="1011" t="s">
        <v>1773</v>
      </c>
      <c r="AA5082" s="1011" t="s">
        <v>1774</v>
      </c>
      <c r="AB5082" s="1011" t="s">
        <v>140</v>
      </c>
    </row>
    <row r="5083" spans="1:28" x14ac:dyDescent="0.25">
      <c r="A5083" s="1011">
        <v>3756756</v>
      </c>
      <c r="B5083" s="1011" t="s">
        <v>2514</v>
      </c>
      <c r="C5083" s="1011" t="s">
        <v>1326</v>
      </c>
      <c r="D5083" s="1011" t="s">
        <v>113</v>
      </c>
      <c r="E5083" s="1011" t="s">
        <v>135</v>
      </c>
      <c r="F5083" s="1011" t="s">
        <v>267</v>
      </c>
      <c r="G5083" s="1011" t="s">
        <v>1687</v>
      </c>
      <c r="H5083" s="1011" t="s">
        <v>90</v>
      </c>
      <c r="I5083" s="1011" t="s">
        <v>2515</v>
      </c>
      <c r="J5083" s="1011" t="s">
        <v>2516</v>
      </c>
      <c r="K5083" s="1011" t="s">
        <v>1329</v>
      </c>
      <c r="L5083" s="1011" t="s">
        <v>47</v>
      </c>
      <c r="M5083" s="1011" t="s">
        <v>198</v>
      </c>
      <c r="N5083" s="1011">
        <v>71</v>
      </c>
      <c r="O5083" s="1011">
        <v>68</v>
      </c>
      <c r="P5083" s="1011">
        <v>914.73</v>
      </c>
      <c r="Q5083" s="1011">
        <v>3638.5</v>
      </c>
      <c r="R5083" s="1011">
        <v>1126.5999999999999</v>
      </c>
      <c r="S5083" s="1011">
        <v>527.85417878999999</v>
      </c>
      <c r="T5083" s="1011">
        <v>0</v>
      </c>
      <c r="U5083" s="1011">
        <v>0</v>
      </c>
      <c r="V5083" s="1011">
        <v>1126.5999999999999</v>
      </c>
      <c r="W5083" s="1011" t="s">
        <v>2517</v>
      </c>
      <c r="X5083" s="1011" t="s">
        <v>1331</v>
      </c>
      <c r="Y5083" s="1011" t="s">
        <v>2518</v>
      </c>
      <c r="AA5083" s="1011" t="s">
        <v>2519</v>
      </c>
      <c r="AB5083" s="1011" t="s">
        <v>140</v>
      </c>
    </row>
    <row r="5084" spans="1:28" x14ac:dyDescent="0.25">
      <c r="A5084" s="1011">
        <v>3755717</v>
      </c>
      <c r="B5084" s="1011" t="s">
        <v>2444</v>
      </c>
      <c r="C5084" s="1011" t="s">
        <v>1326</v>
      </c>
      <c r="D5084" s="1011" t="s">
        <v>1</v>
      </c>
      <c r="E5084" s="1011" t="s">
        <v>135</v>
      </c>
      <c r="F5084" s="1011" t="s">
        <v>6</v>
      </c>
      <c r="G5084" s="1011" t="s">
        <v>6</v>
      </c>
      <c r="H5084" s="1011" t="s">
        <v>93</v>
      </c>
      <c r="I5084" s="1011" t="s">
        <v>2445</v>
      </c>
      <c r="J5084" s="1011" t="s">
        <v>1924</v>
      </c>
      <c r="K5084" s="1011" t="s">
        <v>1329</v>
      </c>
      <c r="L5084" s="1011" t="s">
        <v>47</v>
      </c>
      <c r="M5084" s="1011" t="s">
        <v>198</v>
      </c>
      <c r="N5084" s="1011">
        <v>28</v>
      </c>
      <c r="O5084" s="1011">
        <v>8</v>
      </c>
      <c r="P5084" s="1011">
        <v>1007.99</v>
      </c>
      <c r="Q5084" s="1011">
        <v>1130.8399999999999</v>
      </c>
      <c r="R5084" s="1011">
        <v>-57.73</v>
      </c>
      <c r="S5084" s="1011">
        <v>158.78801731999999</v>
      </c>
      <c r="T5084" s="1011">
        <v>71</v>
      </c>
      <c r="U5084" s="1011">
        <v>54.16</v>
      </c>
      <c r="V5084" s="1011">
        <v>-3.57</v>
      </c>
      <c r="W5084" s="1011" t="s">
        <v>1925</v>
      </c>
      <c r="X5084" s="1011" t="s">
        <v>1331</v>
      </c>
      <c r="Y5084" s="1011" t="s">
        <v>2446</v>
      </c>
      <c r="AA5084" s="1011" t="s">
        <v>2447</v>
      </c>
      <c r="AB5084" s="1011" t="s">
        <v>140</v>
      </c>
    </row>
    <row r="5085" spans="1:28" x14ac:dyDescent="0.25">
      <c r="A5085" s="1011">
        <v>73754913</v>
      </c>
      <c r="B5085" s="1011" t="s">
        <v>1778</v>
      </c>
      <c r="C5085" s="1011" t="s">
        <v>1326</v>
      </c>
      <c r="D5085" s="1011" t="s">
        <v>1</v>
      </c>
      <c r="E5085" s="1011" t="s">
        <v>135</v>
      </c>
      <c r="F5085" s="1011" t="s">
        <v>0</v>
      </c>
      <c r="G5085" s="1011" t="s">
        <v>0</v>
      </c>
      <c r="H5085" s="1011" t="s">
        <v>530</v>
      </c>
      <c r="I5085" s="1011" t="s">
        <v>1779</v>
      </c>
      <c r="J5085" s="1011" t="s">
        <v>1780</v>
      </c>
      <c r="K5085" s="1011" t="s">
        <v>1329</v>
      </c>
      <c r="L5085" s="1011" t="s">
        <v>47</v>
      </c>
      <c r="M5085" s="1011" t="s">
        <v>198</v>
      </c>
      <c r="N5085" s="1011">
        <v>21</v>
      </c>
      <c r="O5085" s="1011">
        <v>21</v>
      </c>
      <c r="P5085" s="1011">
        <v>1676.33</v>
      </c>
      <c r="Q5085" s="1011">
        <v>4511.3900000000003</v>
      </c>
      <c r="R5085" s="1011">
        <v>704.41</v>
      </c>
      <c r="S5085" s="1011">
        <v>463.72163111999998</v>
      </c>
      <c r="T5085" s="1011">
        <v>0</v>
      </c>
      <c r="U5085" s="1011">
        <v>0</v>
      </c>
      <c r="V5085" s="1011">
        <v>704.41</v>
      </c>
      <c r="W5085" s="1011" t="s">
        <v>1781</v>
      </c>
      <c r="X5085" s="1011" t="s">
        <v>1331</v>
      </c>
      <c r="Y5085" s="1011" t="s">
        <v>1782</v>
      </c>
      <c r="AA5085" s="1011" t="s">
        <v>1783</v>
      </c>
      <c r="AB5085" s="1011" t="s">
        <v>140</v>
      </c>
    </row>
    <row r="5086" spans="1:28" x14ac:dyDescent="0.25">
      <c r="A5086" s="1011">
        <v>44073278</v>
      </c>
      <c r="B5086" s="1011" t="s">
        <v>2109</v>
      </c>
      <c r="C5086" s="1011" t="s">
        <v>1326</v>
      </c>
      <c r="D5086" s="1011" t="s">
        <v>1</v>
      </c>
      <c r="E5086" s="1011" t="s">
        <v>135</v>
      </c>
      <c r="F5086" s="1011" t="s">
        <v>48</v>
      </c>
      <c r="G5086" s="1011" t="s">
        <v>48</v>
      </c>
      <c r="H5086" s="1011" t="s">
        <v>86</v>
      </c>
      <c r="I5086" s="1011" t="s">
        <v>2110</v>
      </c>
      <c r="J5086" s="1011" t="s">
        <v>1621</v>
      </c>
      <c r="K5086" s="1011" t="s">
        <v>1329</v>
      </c>
      <c r="L5086" s="1011" t="s">
        <v>47</v>
      </c>
      <c r="M5086" s="1011" t="s">
        <v>198</v>
      </c>
      <c r="N5086" s="1011">
        <v>4</v>
      </c>
      <c r="O5086" s="1011">
        <v>1</v>
      </c>
      <c r="P5086" s="1011">
        <v>88</v>
      </c>
      <c r="Q5086" s="1011">
        <v>187.19</v>
      </c>
      <c r="R5086" s="1011">
        <v>35.51</v>
      </c>
      <c r="S5086" s="1011">
        <v>20.322007190000001</v>
      </c>
      <c r="T5086" s="1011">
        <v>0</v>
      </c>
      <c r="U5086" s="1011">
        <v>0</v>
      </c>
      <c r="V5086" s="1011">
        <v>35.51</v>
      </c>
      <c r="W5086" s="1011" t="s">
        <v>1622</v>
      </c>
      <c r="X5086" s="1011" t="s">
        <v>1331</v>
      </c>
      <c r="Y5086" s="1011" t="s">
        <v>1839</v>
      </c>
      <c r="AA5086" s="1011" t="s">
        <v>2111</v>
      </c>
      <c r="AB5086" s="1011" t="s">
        <v>140</v>
      </c>
    </row>
    <row r="5087" spans="1:28" x14ac:dyDescent="0.25">
      <c r="A5087" s="1011">
        <v>23756737</v>
      </c>
      <c r="B5087" s="1011" t="s">
        <v>2168</v>
      </c>
      <c r="C5087" s="1011" t="s">
        <v>1326</v>
      </c>
      <c r="D5087" s="1011" t="s">
        <v>1</v>
      </c>
      <c r="E5087" s="1011" t="s">
        <v>135</v>
      </c>
      <c r="F5087" s="1011" t="s">
        <v>4</v>
      </c>
      <c r="G5087" s="1011" t="s">
        <v>4</v>
      </c>
      <c r="H5087" s="1011" t="s">
        <v>88</v>
      </c>
      <c r="I5087" s="1011" t="s">
        <v>1656</v>
      </c>
      <c r="J5087" s="1011" t="s">
        <v>1657</v>
      </c>
      <c r="K5087" s="1011" t="s">
        <v>1329</v>
      </c>
      <c r="L5087" s="1011" t="s">
        <v>47</v>
      </c>
      <c r="M5087" s="1011" t="s">
        <v>198</v>
      </c>
      <c r="N5087" s="1011">
        <v>20</v>
      </c>
      <c r="O5087" s="1011">
        <v>2</v>
      </c>
      <c r="P5087" s="1011">
        <v>308.76</v>
      </c>
      <c r="Q5087" s="1011">
        <v>3400.7</v>
      </c>
      <c r="R5087" s="1011">
        <v>248.74</v>
      </c>
      <c r="S5087" s="1011">
        <v>13.387416999999999</v>
      </c>
      <c r="T5087" s="1011">
        <v>0</v>
      </c>
      <c r="U5087" s="1011">
        <v>0</v>
      </c>
      <c r="V5087" s="1011">
        <v>248.74</v>
      </c>
      <c r="W5087" s="1011" t="s">
        <v>1658</v>
      </c>
      <c r="X5087" s="1011" t="s">
        <v>1331</v>
      </c>
      <c r="Y5087" s="1011" t="s">
        <v>2169</v>
      </c>
      <c r="AA5087" s="1011" t="s">
        <v>2170</v>
      </c>
      <c r="AB5087" s="1011" t="s">
        <v>140</v>
      </c>
    </row>
    <row r="5088" spans="1:28" x14ac:dyDescent="0.25">
      <c r="A5088" s="1011">
        <v>84127497</v>
      </c>
      <c r="B5088" s="1011" t="s">
        <v>1610</v>
      </c>
      <c r="C5088" s="1011" t="s">
        <v>1326</v>
      </c>
      <c r="D5088" s="1011" t="s">
        <v>1</v>
      </c>
      <c r="E5088" s="1011" t="s">
        <v>135</v>
      </c>
      <c r="F5088" s="1011" t="s">
        <v>0</v>
      </c>
      <c r="G5088" s="1011" t="s">
        <v>0</v>
      </c>
      <c r="H5088" s="1011" t="s">
        <v>529</v>
      </c>
      <c r="I5088" s="1011" t="s">
        <v>1611</v>
      </c>
      <c r="J5088" s="1011" t="s">
        <v>1612</v>
      </c>
      <c r="K5088" s="1011" t="s">
        <v>1329</v>
      </c>
      <c r="L5088" s="1011" t="s">
        <v>47</v>
      </c>
      <c r="M5088" s="1011" t="s">
        <v>198</v>
      </c>
      <c r="N5088" s="1011">
        <v>9</v>
      </c>
      <c r="O5088" s="1011">
        <v>3</v>
      </c>
      <c r="P5088" s="1011">
        <v>667.98</v>
      </c>
      <c r="Q5088" s="1011">
        <v>2002.74</v>
      </c>
      <c r="R5088" s="1011">
        <v>73.92</v>
      </c>
      <c r="S5088" s="1011">
        <v>80.862996989999999</v>
      </c>
      <c r="T5088" s="1011">
        <v>0</v>
      </c>
      <c r="U5088" s="1011">
        <v>0</v>
      </c>
      <c r="V5088" s="1011">
        <v>73.92</v>
      </c>
      <c r="W5088" s="1011" t="s">
        <v>1613</v>
      </c>
      <c r="X5088" s="1011" t="s">
        <v>1331</v>
      </c>
      <c r="Y5088" s="1011" t="s">
        <v>1614</v>
      </c>
      <c r="AA5088" s="1011" t="s">
        <v>1615</v>
      </c>
      <c r="AB5088" s="1011" t="s">
        <v>140</v>
      </c>
    </row>
    <row r="5089" spans="1:28" x14ac:dyDescent="0.25">
      <c r="A5089" s="1011">
        <v>14253462</v>
      </c>
      <c r="B5089" s="1011" t="s">
        <v>1798</v>
      </c>
      <c r="C5089" s="1011" t="s">
        <v>1326</v>
      </c>
      <c r="D5089" s="1011" t="s">
        <v>1</v>
      </c>
      <c r="E5089" s="1011" t="s">
        <v>135</v>
      </c>
      <c r="F5089" s="1011" t="s">
        <v>6</v>
      </c>
      <c r="G5089" s="1011" t="s">
        <v>6</v>
      </c>
      <c r="H5089" s="1011" t="s">
        <v>1394</v>
      </c>
      <c r="I5089" s="1011" t="s">
        <v>1688</v>
      </c>
      <c r="J5089" s="1011" t="s">
        <v>1416</v>
      </c>
      <c r="K5089" s="1011" t="s">
        <v>1329</v>
      </c>
      <c r="L5089" s="1011" t="s">
        <v>47</v>
      </c>
      <c r="M5089" s="1011" t="s">
        <v>198</v>
      </c>
      <c r="N5089" s="1011">
        <v>0</v>
      </c>
      <c r="O5089" s="1011">
        <v>0</v>
      </c>
      <c r="P5089" s="1011">
        <v>0</v>
      </c>
      <c r="Q5089" s="1011">
        <v>0</v>
      </c>
      <c r="R5089" s="1011">
        <v>0</v>
      </c>
      <c r="S5089" s="1011">
        <v>0</v>
      </c>
      <c r="T5089" s="1011">
        <v>0</v>
      </c>
      <c r="U5089" s="1011">
        <v>0</v>
      </c>
      <c r="V5089" s="1011">
        <v>0</v>
      </c>
      <c r="W5089" s="1011" t="s">
        <v>1397</v>
      </c>
      <c r="X5089" s="1011" t="s">
        <v>1331</v>
      </c>
      <c r="Y5089" s="1011" t="s">
        <v>1799</v>
      </c>
      <c r="AA5089" s="1011" t="s">
        <v>1800</v>
      </c>
      <c r="AB5089" s="1011" t="s">
        <v>140</v>
      </c>
    </row>
    <row r="5090" spans="1:28" x14ac:dyDescent="0.25">
      <c r="A5090" s="1011">
        <v>44180685</v>
      </c>
      <c r="B5090" s="1011" t="s">
        <v>1437</v>
      </c>
      <c r="C5090" s="1011" t="s">
        <v>1326</v>
      </c>
      <c r="D5090" s="1011" t="s">
        <v>1</v>
      </c>
      <c r="E5090" s="1011" t="s">
        <v>135</v>
      </c>
      <c r="F5090" s="1011" t="s">
        <v>0</v>
      </c>
      <c r="G5090" s="1011" t="s">
        <v>0</v>
      </c>
      <c r="H5090" s="1011" t="s">
        <v>96</v>
      </c>
      <c r="I5090" s="1011" t="s">
        <v>1438</v>
      </c>
      <c r="J5090" s="1011" t="s">
        <v>1439</v>
      </c>
      <c r="K5090" s="1011" t="s">
        <v>1329</v>
      </c>
      <c r="L5090" s="1011" t="s">
        <v>47</v>
      </c>
      <c r="M5090" s="1011" t="s">
        <v>198</v>
      </c>
      <c r="N5090" s="1011">
        <v>1.1667000000000001</v>
      </c>
      <c r="O5090" s="1011">
        <v>1.1667000000000001</v>
      </c>
      <c r="P5090" s="1011">
        <v>6.77</v>
      </c>
      <c r="Q5090" s="1011">
        <v>35.880000000000003</v>
      </c>
      <c r="R5090" s="1011">
        <v>5.36</v>
      </c>
      <c r="S5090" s="1011">
        <v>13.58955806</v>
      </c>
      <c r="T5090" s="1011">
        <v>0</v>
      </c>
      <c r="U5090" s="1011">
        <v>0</v>
      </c>
      <c r="V5090" s="1011">
        <v>5.36</v>
      </c>
      <c r="W5090" s="1011" t="s">
        <v>1440</v>
      </c>
      <c r="X5090" s="1011" t="s">
        <v>1331</v>
      </c>
      <c r="Y5090" s="1011" t="s">
        <v>1441</v>
      </c>
      <c r="AA5090" s="1011" t="s">
        <v>1442</v>
      </c>
      <c r="AB5090" s="1011" t="s">
        <v>140</v>
      </c>
    </row>
    <row r="5091" spans="1:28" x14ac:dyDescent="0.25">
      <c r="A5091" s="1011">
        <v>43758200</v>
      </c>
      <c r="B5091" s="1011" t="s">
        <v>1718</v>
      </c>
      <c r="C5091" s="1011" t="s">
        <v>1326</v>
      </c>
      <c r="D5091" s="1011" t="s">
        <v>1</v>
      </c>
      <c r="E5091" s="1011" t="s">
        <v>135</v>
      </c>
      <c r="F5091" s="1011" t="s">
        <v>20</v>
      </c>
      <c r="G5091" s="1011" t="s">
        <v>20</v>
      </c>
      <c r="H5091" s="1011" t="s">
        <v>96</v>
      </c>
      <c r="I5091" s="1011" t="s">
        <v>1719</v>
      </c>
      <c r="J5091" s="1011" t="s">
        <v>1528</v>
      </c>
      <c r="K5091" s="1011" t="s">
        <v>1329</v>
      </c>
      <c r="L5091" s="1011" t="s">
        <v>47</v>
      </c>
      <c r="M5091" s="1011" t="s">
        <v>198</v>
      </c>
      <c r="N5091" s="1011">
        <v>4</v>
      </c>
      <c r="O5091" s="1011">
        <v>4</v>
      </c>
      <c r="P5091" s="1011">
        <v>1.6</v>
      </c>
      <c r="Q5091" s="1011">
        <v>92.76</v>
      </c>
      <c r="R5091" s="1011">
        <v>46.04</v>
      </c>
      <c r="S5091" s="1011">
        <v>6.4</v>
      </c>
      <c r="T5091" s="1011">
        <v>0</v>
      </c>
      <c r="U5091" s="1011">
        <v>0</v>
      </c>
      <c r="V5091" s="1011">
        <v>46.04</v>
      </c>
      <c r="W5091" s="1011" t="s">
        <v>1529</v>
      </c>
      <c r="X5091" s="1011" t="s">
        <v>1331</v>
      </c>
      <c r="Y5091" s="1011" t="s">
        <v>1720</v>
      </c>
      <c r="AA5091" s="1011" t="s">
        <v>1721</v>
      </c>
      <c r="AB5091" s="1011" t="s">
        <v>140</v>
      </c>
    </row>
    <row r="5092" spans="1:28" x14ac:dyDescent="0.25">
      <c r="A5092" s="1011">
        <v>24229528</v>
      </c>
      <c r="B5092" s="1011" t="s">
        <v>1866</v>
      </c>
      <c r="C5092" s="1011" t="s">
        <v>1326</v>
      </c>
      <c r="D5092" s="1011" t="s">
        <v>1</v>
      </c>
      <c r="E5092" s="1011" t="s">
        <v>135</v>
      </c>
      <c r="F5092" s="1011" t="s">
        <v>20</v>
      </c>
      <c r="G5092" s="1011" t="s">
        <v>20</v>
      </c>
      <c r="H5092" s="1011" t="s">
        <v>529</v>
      </c>
      <c r="I5092" s="1011" t="s">
        <v>1867</v>
      </c>
      <c r="J5092" s="1011" t="s">
        <v>1868</v>
      </c>
      <c r="K5092" s="1011" t="s">
        <v>1329</v>
      </c>
      <c r="L5092" s="1011" t="s">
        <v>47</v>
      </c>
      <c r="M5092" s="1011" t="s">
        <v>198</v>
      </c>
      <c r="N5092" s="1011">
        <v>1</v>
      </c>
      <c r="O5092" s="1011">
        <v>1</v>
      </c>
      <c r="P5092" s="1011">
        <v>13.55</v>
      </c>
      <c r="Q5092" s="1011">
        <v>64.77</v>
      </c>
      <c r="R5092" s="1011">
        <v>4.88</v>
      </c>
      <c r="S5092" s="1011">
        <v>16.327750000000002</v>
      </c>
      <c r="T5092" s="1011">
        <v>0</v>
      </c>
      <c r="U5092" s="1011">
        <v>0</v>
      </c>
      <c r="V5092" s="1011">
        <v>4.88</v>
      </c>
      <c r="W5092" s="1011" t="s">
        <v>1869</v>
      </c>
      <c r="X5092" s="1011" t="s">
        <v>1331</v>
      </c>
      <c r="Y5092" s="1011" t="s">
        <v>1870</v>
      </c>
      <c r="AA5092" s="1011" t="s">
        <v>1871</v>
      </c>
      <c r="AB5092" s="1011" t="s">
        <v>140</v>
      </c>
    </row>
    <row r="5093" spans="1:28" x14ac:dyDescent="0.25">
      <c r="A5093" s="1011">
        <v>63757363</v>
      </c>
      <c r="B5093" s="1011" t="s">
        <v>1387</v>
      </c>
      <c r="C5093" s="1011" t="s">
        <v>1326</v>
      </c>
      <c r="D5093" s="1011" t="s">
        <v>1</v>
      </c>
      <c r="E5093" s="1011" t="s">
        <v>135</v>
      </c>
      <c r="F5093" s="1011" t="s">
        <v>0</v>
      </c>
      <c r="G5093" s="1011" t="s">
        <v>0</v>
      </c>
      <c r="H5093" s="1011" t="s">
        <v>96</v>
      </c>
      <c r="I5093" s="1011" t="s">
        <v>1388</v>
      </c>
      <c r="J5093" s="1011" t="s">
        <v>1389</v>
      </c>
      <c r="K5093" s="1011" t="s">
        <v>1329</v>
      </c>
      <c r="L5093" s="1011" t="s">
        <v>47</v>
      </c>
      <c r="M5093" s="1011" t="s">
        <v>198</v>
      </c>
      <c r="N5093" s="1011">
        <v>10</v>
      </c>
      <c r="O5093" s="1011">
        <v>0</v>
      </c>
      <c r="P5093" s="1011">
        <v>25</v>
      </c>
      <c r="Q5093" s="1011">
        <v>77.900000000000006</v>
      </c>
      <c r="R5093" s="1011">
        <v>22.81</v>
      </c>
      <c r="S5093" s="1011">
        <v>5.3</v>
      </c>
      <c r="T5093" s="1011">
        <v>0</v>
      </c>
      <c r="U5093" s="1011">
        <v>0</v>
      </c>
      <c r="V5093" s="1011">
        <v>22.81</v>
      </c>
      <c r="W5093" s="1011" t="s">
        <v>1390</v>
      </c>
      <c r="X5093" s="1011" t="s">
        <v>1331</v>
      </c>
      <c r="Y5093" s="1011" t="s">
        <v>1391</v>
      </c>
      <c r="AA5093" s="1011" t="s">
        <v>1392</v>
      </c>
      <c r="AB5093" s="1011" t="s">
        <v>140</v>
      </c>
    </row>
    <row r="5094" spans="1:28" x14ac:dyDescent="0.25">
      <c r="A5094" s="1011">
        <v>93754612</v>
      </c>
      <c r="B5094" s="1011" t="s">
        <v>1960</v>
      </c>
      <c r="C5094" s="1011" t="s">
        <v>1326</v>
      </c>
      <c r="D5094" s="1011" t="s">
        <v>113</v>
      </c>
      <c r="E5094" s="1011" t="s">
        <v>135</v>
      </c>
      <c r="F5094" s="1011" t="s">
        <v>267</v>
      </c>
      <c r="G5094" s="1011" t="s">
        <v>1687</v>
      </c>
      <c r="H5094" s="1011" t="s">
        <v>87</v>
      </c>
      <c r="I5094" s="1011" t="s">
        <v>1688</v>
      </c>
      <c r="J5094" s="1011" t="s">
        <v>1416</v>
      </c>
      <c r="K5094" s="1011" t="s">
        <v>1329</v>
      </c>
      <c r="L5094" s="1011" t="s">
        <v>47</v>
      </c>
      <c r="M5094" s="1011" t="s">
        <v>198</v>
      </c>
      <c r="N5094" s="1011">
        <v>1</v>
      </c>
      <c r="O5094" s="1011">
        <v>0</v>
      </c>
      <c r="P5094" s="1011">
        <v>27.3</v>
      </c>
      <c r="Q5094" s="1011">
        <v>151.52000000000001</v>
      </c>
      <c r="R5094" s="1011">
        <v>2.73</v>
      </c>
      <c r="S5094" s="1011">
        <v>4.0949999999999998</v>
      </c>
      <c r="T5094" s="1011">
        <v>0</v>
      </c>
      <c r="U5094" s="1011">
        <v>0</v>
      </c>
      <c r="V5094" s="1011">
        <v>2.73</v>
      </c>
      <c r="W5094" s="1011" t="s">
        <v>1397</v>
      </c>
      <c r="X5094" s="1011" t="s">
        <v>1331</v>
      </c>
      <c r="Y5094" s="1011" t="s">
        <v>1961</v>
      </c>
      <c r="AA5094" s="1011" t="s">
        <v>1962</v>
      </c>
      <c r="AB5094" s="1011" t="s">
        <v>140</v>
      </c>
    </row>
    <row r="5095" spans="1:28" x14ac:dyDescent="0.25">
      <c r="A5095" s="1011">
        <v>64015894</v>
      </c>
      <c r="B5095" s="1011" t="s">
        <v>1325</v>
      </c>
      <c r="C5095" s="1011" t="s">
        <v>1326</v>
      </c>
      <c r="D5095" s="1011" t="s">
        <v>1</v>
      </c>
      <c r="E5095" s="1011" t="s">
        <v>135</v>
      </c>
      <c r="F5095" s="1011" t="s">
        <v>11</v>
      </c>
      <c r="G5095" s="1011" t="s">
        <v>11</v>
      </c>
      <c r="H5095" s="1011" t="s">
        <v>97</v>
      </c>
      <c r="I5095" s="1011" t="s">
        <v>1327</v>
      </c>
      <c r="J5095" s="1011" t="s">
        <v>1328</v>
      </c>
      <c r="K5095" s="1011" t="s">
        <v>1329</v>
      </c>
      <c r="L5095" s="1011" t="s">
        <v>47</v>
      </c>
      <c r="M5095" s="1011" t="s">
        <v>198</v>
      </c>
      <c r="N5095" s="1011">
        <v>2075.1</v>
      </c>
      <c r="O5095" s="1011">
        <v>1277.0834</v>
      </c>
      <c r="P5095" s="1011">
        <v>49838.65</v>
      </c>
      <c r="Q5095" s="1011">
        <v>54726.559999999998</v>
      </c>
      <c r="R5095" s="1011">
        <v>5308.5076329200001</v>
      </c>
      <c r="S5095" s="1011">
        <v>13558.43387553</v>
      </c>
      <c r="T5095" s="1011">
        <v>-0.80236708000000001</v>
      </c>
      <c r="U5095" s="1011">
        <v>0</v>
      </c>
      <c r="V5095" s="1011">
        <v>5309.31</v>
      </c>
      <c r="W5095" s="1011" t="s">
        <v>1330</v>
      </c>
      <c r="X5095" s="1011" t="s">
        <v>1331</v>
      </c>
      <c r="Y5095" s="1011" t="s">
        <v>1332</v>
      </c>
      <c r="AA5095" s="1011" t="s">
        <v>1333</v>
      </c>
      <c r="AB5095" s="1011" t="s">
        <v>140</v>
      </c>
    </row>
    <row r="5096" spans="1:28" x14ac:dyDescent="0.25">
      <c r="A5096" s="1011">
        <v>83755538</v>
      </c>
      <c r="B5096" s="1011" t="s">
        <v>1738</v>
      </c>
      <c r="C5096" s="1011" t="s">
        <v>417</v>
      </c>
      <c r="D5096" s="1011" t="s">
        <v>113</v>
      </c>
      <c r="E5096" s="1011" t="s">
        <v>135</v>
      </c>
      <c r="F5096" s="1011" t="s">
        <v>267</v>
      </c>
      <c r="G5096" s="1011" t="s">
        <v>1687</v>
      </c>
      <c r="H5096" s="1011" t="s">
        <v>99</v>
      </c>
      <c r="I5096" s="1011" t="s">
        <v>1662</v>
      </c>
      <c r="J5096" s="1011" t="s">
        <v>1663</v>
      </c>
      <c r="K5096" s="1011" t="s">
        <v>1329</v>
      </c>
      <c r="L5096" s="1011" t="s">
        <v>47</v>
      </c>
      <c r="M5096" s="1011" t="s">
        <v>198</v>
      </c>
      <c r="N5096" s="1011">
        <v>212</v>
      </c>
      <c r="O5096" s="1011">
        <v>83</v>
      </c>
      <c r="P5096" s="1011">
        <v>4124.7</v>
      </c>
      <c r="Q5096" s="1011">
        <v>8165</v>
      </c>
      <c r="R5096" s="1011">
        <v>1269.81</v>
      </c>
      <c r="S5096" s="1011">
        <v>932.41469465</v>
      </c>
      <c r="T5096" s="1011">
        <v>71.81</v>
      </c>
      <c r="U5096" s="1011">
        <v>0</v>
      </c>
      <c r="V5096" s="1011">
        <v>1269.81</v>
      </c>
      <c r="W5096" s="1011" t="s">
        <v>1664</v>
      </c>
      <c r="X5096" s="1011" t="s">
        <v>1331</v>
      </c>
      <c r="Y5096" s="1011" t="s">
        <v>1739</v>
      </c>
      <c r="AA5096" s="1011" t="s">
        <v>1740</v>
      </c>
      <c r="AB5096" s="1011" t="s">
        <v>140</v>
      </c>
    </row>
    <row r="5097" spans="1:28" x14ac:dyDescent="0.25">
      <c r="A5097" s="1011">
        <v>24008617</v>
      </c>
      <c r="B5097" s="1011" t="s">
        <v>2475</v>
      </c>
      <c r="C5097" s="1011" t="s">
        <v>1326</v>
      </c>
      <c r="D5097" s="1011" t="s">
        <v>1</v>
      </c>
      <c r="E5097" s="1011" t="s">
        <v>135</v>
      </c>
      <c r="F5097" s="1011" t="s">
        <v>34</v>
      </c>
      <c r="G5097" s="1011" t="s">
        <v>34</v>
      </c>
      <c r="H5097" s="1011" t="s">
        <v>94</v>
      </c>
      <c r="I5097" s="1011" t="s">
        <v>1688</v>
      </c>
      <c r="J5097" s="1011" t="s">
        <v>1416</v>
      </c>
      <c r="K5097" s="1011" t="s">
        <v>1329</v>
      </c>
      <c r="L5097" s="1011" t="s">
        <v>47</v>
      </c>
      <c r="M5097" s="1011" t="s">
        <v>198</v>
      </c>
      <c r="N5097" s="1011">
        <v>416.75</v>
      </c>
      <c r="O5097" s="1011">
        <v>155.75</v>
      </c>
      <c r="P5097" s="1011">
        <v>5101.5</v>
      </c>
      <c r="Q5097" s="1011">
        <v>8615.11</v>
      </c>
      <c r="R5097" s="1011">
        <v>2309.29</v>
      </c>
      <c r="S5097" s="1011">
        <v>1099.5963381500001</v>
      </c>
      <c r="T5097" s="1011">
        <v>0</v>
      </c>
      <c r="U5097" s="1011">
        <v>0</v>
      </c>
      <c r="V5097" s="1011">
        <v>2309.29</v>
      </c>
      <c r="W5097" s="1011" t="s">
        <v>1397</v>
      </c>
      <c r="X5097" s="1011" t="s">
        <v>1331</v>
      </c>
      <c r="Y5097" s="1011" t="s">
        <v>2476</v>
      </c>
      <c r="AA5097" s="1011" t="s">
        <v>2477</v>
      </c>
      <c r="AB5097" s="1011" t="s">
        <v>140</v>
      </c>
    </row>
    <row r="5098" spans="1:28" x14ac:dyDescent="0.25">
      <c r="A5098" s="1011">
        <v>4173308</v>
      </c>
      <c r="B5098" s="1011" t="s">
        <v>1976</v>
      </c>
      <c r="C5098" s="1011" t="s">
        <v>1326</v>
      </c>
      <c r="D5098" s="1011" t="s">
        <v>1</v>
      </c>
      <c r="E5098" s="1011" t="s">
        <v>135</v>
      </c>
      <c r="F5098" s="1011" t="s">
        <v>14</v>
      </c>
      <c r="G5098" s="1011" t="s">
        <v>14</v>
      </c>
      <c r="H5098" s="1011" t="s">
        <v>95</v>
      </c>
      <c r="I5098" s="1011" t="s">
        <v>1977</v>
      </c>
      <c r="J5098" s="1011" t="s">
        <v>1892</v>
      </c>
      <c r="K5098" s="1011" t="s">
        <v>1329</v>
      </c>
      <c r="L5098" s="1011" t="s">
        <v>47</v>
      </c>
      <c r="M5098" s="1011" t="s">
        <v>198</v>
      </c>
      <c r="N5098" s="1011">
        <v>278.4751</v>
      </c>
      <c r="O5098" s="1011">
        <v>210.29169999999999</v>
      </c>
      <c r="P5098" s="1011">
        <v>2660.7</v>
      </c>
      <c r="Q5098" s="1011">
        <v>10612.73</v>
      </c>
      <c r="R5098" s="1011">
        <v>-73.650000000000006</v>
      </c>
      <c r="S5098" s="1011">
        <v>3281.51378669</v>
      </c>
      <c r="T5098" s="1011">
        <v>0</v>
      </c>
      <c r="U5098" s="1011">
        <v>0</v>
      </c>
      <c r="V5098" s="1011">
        <v>-73.650000000000006</v>
      </c>
      <c r="W5098" s="1011" t="s">
        <v>1893</v>
      </c>
      <c r="X5098" s="1011" t="s">
        <v>1331</v>
      </c>
      <c r="Y5098" s="1011" t="s">
        <v>1978</v>
      </c>
      <c r="AA5098" s="1011" t="s">
        <v>1979</v>
      </c>
      <c r="AB5098" s="1011" t="s">
        <v>140</v>
      </c>
    </row>
    <row r="5099" spans="1:28" x14ac:dyDescent="0.25">
      <c r="A5099" s="1011">
        <v>84229129</v>
      </c>
      <c r="B5099" s="1011" t="s">
        <v>2276</v>
      </c>
      <c r="C5099" s="1011" t="s">
        <v>1326</v>
      </c>
      <c r="D5099" s="1011" t="s">
        <v>1</v>
      </c>
      <c r="E5099" s="1011" t="s">
        <v>135</v>
      </c>
      <c r="F5099" s="1011" t="s">
        <v>11</v>
      </c>
      <c r="G5099" s="1011" t="s">
        <v>11</v>
      </c>
      <c r="H5099" s="1011" t="s">
        <v>530</v>
      </c>
      <c r="I5099" s="1011" t="s">
        <v>2277</v>
      </c>
      <c r="J5099" s="1011" t="s">
        <v>2278</v>
      </c>
      <c r="K5099" s="1011" t="s">
        <v>1329</v>
      </c>
      <c r="L5099" s="1011" t="s">
        <v>47</v>
      </c>
      <c r="M5099" s="1011" t="s">
        <v>198</v>
      </c>
      <c r="N5099" s="1011">
        <v>91</v>
      </c>
      <c r="O5099" s="1011">
        <v>-3</v>
      </c>
      <c r="P5099" s="1011">
        <v>537.20000000000005</v>
      </c>
      <c r="Q5099" s="1011">
        <v>2267.56</v>
      </c>
      <c r="R5099" s="1011">
        <v>190.78000929000001</v>
      </c>
      <c r="S5099" s="1011">
        <v>78.435117579999996</v>
      </c>
      <c r="T5099" s="1011">
        <v>9.2900000000000008E-6</v>
      </c>
      <c r="U5099" s="1011">
        <v>0</v>
      </c>
      <c r="V5099" s="1011">
        <v>190.78</v>
      </c>
      <c r="W5099" s="1011" t="s">
        <v>2279</v>
      </c>
      <c r="X5099" s="1011" t="s">
        <v>1331</v>
      </c>
      <c r="Y5099" s="1011" t="s">
        <v>2280</v>
      </c>
      <c r="AA5099" s="1011" t="s">
        <v>2281</v>
      </c>
      <c r="AB5099" s="1011" t="s">
        <v>140</v>
      </c>
    </row>
    <row r="5100" spans="1:28" x14ac:dyDescent="0.25">
      <c r="A5100" s="1011">
        <v>3790045</v>
      </c>
      <c r="B5100" s="1011" t="s">
        <v>1750</v>
      </c>
      <c r="C5100" s="1011" t="s">
        <v>1326</v>
      </c>
      <c r="D5100" s="1011" t="s">
        <v>113</v>
      </c>
      <c r="E5100" s="1011" t="s">
        <v>135</v>
      </c>
      <c r="F5100" s="1011" t="s">
        <v>267</v>
      </c>
      <c r="G5100" s="1011" t="s">
        <v>1687</v>
      </c>
      <c r="H5100" s="1011" t="s">
        <v>91</v>
      </c>
      <c r="I5100" s="1011" t="s">
        <v>1688</v>
      </c>
      <c r="J5100" s="1011" t="s">
        <v>1416</v>
      </c>
      <c r="K5100" s="1011" t="s">
        <v>1329</v>
      </c>
      <c r="L5100" s="1011" t="s">
        <v>47</v>
      </c>
      <c r="M5100" s="1011" t="s">
        <v>198</v>
      </c>
      <c r="N5100" s="1011">
        <v>49</v>
      </c>
      <c r="O5100" s="1011">
        <v>35</v>
      </c>
      <c r="P5100" s="1011">
        <v>876.93</v>
      </c>
      <c r="Q5100" s="1011">
        <v>3054.79</v>
      </c>
      <c r="R5100" s="1011">
        <v>333.85928588000002</v>
      </c>
      <c r="S5100" s="1011">
        <v>388.31451577000001</v>
      </c>
      <c r="T5100" s="1011">
        <v>-8.071412E-2</v>
      </c>
      <c r="U5100" s="1011">
        <v>2.17</v>
      </c>
      <c r="V5100" s="1011">
        <v>336.11</v>
      </c>
      <c r="W5100" s="1011" t="s">
        <v>1397</v>
      </c>
      <c r="X5100" s="1011" t="s">
        <v>1331</v>
      </c>
      <c r="Y5100" s="1011" t="s">
        <v>1751</v>
      </c>
      <c r="AA5100" s="1011" t="s">
        <v>1752</v>
      </c>
      <c r="AB5100" s="1011" t="s">
        <v>140</v>
      </c>
    </row>
    <row r="5101" spans="1:28" x14ac:dyDescent="0.25">
      <c r="A5101" s="1011">
        <v>74068347</v>
      </c>
      <c r="B5101" s="1011" t="s">
        <v>1741</v>
      </c>
      <c r="C5101" s="1011" t="s">
        <v>1326</v>
      </c>
      <c r="D5101" s="1011" t="s">
        <v>1</v>
      </c>
      <c r="E5101" s="1011" t="s">
        <v>135</v>
      </c>
      <c r="F5101" s="1011" t="s">
        <v>14</v>
      </c>
      <c r="G5101" s="1011" t="s">
        <v>14</v>
      </c>
      <c r="H5101" s="1011" t="s">
        <v>104</v>
      </c>
      <c r="I5101" s="1011" t="s">
        <v>1742</v>
      </c>
      <c r="J5101" s="1011" t="s">
        <v>1565</v>
      </c>
      <c r="K5101" s="1011" t="s">
        <v>1329</v>
      </c>
      <c r="L5101" s="1011" t="s">
        <v>47</v>
      </c>
      <c r="M5101" s="1011" t="s">
        <v>198</v>
      </c>
      <c r="N5101" s="1011">
        <v>70</v>
      </c>
      <c r="O5101" s="1011">
        <v>68</v>
      </c>
      <c r="P5101" s="1011">
        <v>1957.85</v>
      </c>
      <c r="Q5101" s="1011">
        <v>5082.97</v>
      </c>
      <c r="R5101" s="1011">
        <v>560.47</v>
      </c>
      <c r="S5101" s="1011">
        <v>743.42285133999997</v>
      </c>
      <c r="T5101" s="1011">
        <v>0.64</v>
      </c>
      <c r="U5101" s="1011">
        <v>14.08</v>
      </c>
      <c r="V5101" s="1011">
        <v>574.54999999999995</v>
      </c>
      <c r="W5101" s="1011" t="s">
        <v>65</v>
      </c>
      <c r="X5101" s="1011" t="s">
        <v>1331</v>
      </c>
      <c r="Y5101" s="1011" t="s">
        <v>1743</v>
      </c>
      <c r="AA5101" s="1011" t="s">
        <v>1744</v>
      </c>
      <c r="AB5101" s="1011" t="s">
        <v>140</v>
      </c>
    </row>
    <row r="5102" spans="1:28" x14ac:dyDescent="0.25">
      <c r="A5102" s="1011">
        <v>84098797</v>
      </c>
      <c r="B5102" s="1011" t="s">
        <v>1479</v>
      </c>
      <c r="C5102" s="1011" t="s">
        <v>1326</v>
      </c>
      <c r="D5102" s="1011" t="s">
        <v>1</v>
      </c>
      <c r="E5102" s="1011" t="s">
        <v>135</v>
      </c>
      <c r="F5102" s="1011" t="s">
        <v>34</v>
      </c>
      <c r="G5102" s="1011" t="s">
        <v>34</v>
      </c>
      <c r="H5102" s="1011" t="s">
        <v>92</v>
      </c>
      <c r="I5102" s="1011" t="s">
        <v>1480</v>
      </c>
      <c r="J5102" s="1011" t="s">
        <v>1481</v>
      </c>
      <c r="K5102" s="1011" t="s">
        <v>1329</v>
      </c>
      <c r="L5102" s="1011" t="s">
        <v>47</v>
      </c>
      <c r="M5102" s="1011" t="s">
        <v>198</v>
      </c>
      <c r="N5102" s="1011">
        <v>715</v>
      </c>
      <c r="O5102" s="1011">
        <v>713</v>
      </c>
      <c r="P5102" s="1011">
        <v>23512.39</v>
      </c>
      <c r="Q5102" s="1011">
        <v>16276.09</v>
      </c>
      <c r="R5102" s="1011">
        <v>1391.53</v>
      </c>
      <c r="S5102" s="1011">
        <v>2560.86716277</v>
      </c>
      <c r="T5102" s="1011">
        <v>0</v>
      </c>
      <c r="U5102" s="1011">
        <v>0</v>
      </c>
      <c r="V5102" s="1011">
        <v>1391.53</v>
      </c>
      <c r="W5102" s="1011" t="s">
        <v>1482</v>
      </c>
      <c r="X5102" s="1011" t="s">
        <v>1331</v>
      </c>
      <c r="Y5102" s="1011" t="s">
        <v>1483</v>
      </c>
      <c r="AA5102" s="1011" t="s">
        <v>1484</v>
      </c>
      <c r="AB5102" s="1011" t="s">
        <v>140</v>
      </c>
    </row>
    <row r="5103" spans="1:28" x14ac:dyDescent="0.25">
      <c r="A5103" s="1011">
        <v>4162996</v>
      </c>
      <c r="B5103" s="1011" t="s">
        <v>1473</v>
      </c>
      <c r="C5103" s="1011" t="s">
        <v>1326</v>
      </c>
      <c r="D5103" s="1011" t="s">
        <v>1</v>
      </c>
      <c r="E5103" s="1011" t="s">
        <v>135</v>
      </c>
      <c r="F5103" s="1011" t="s">
        <v>34</v>
      </c>
      <c r="G5103" s="1011" t="s">
        <v>34</v>
      </c>
      <c r="H5103" s="1011" t="s">
        <v>102</v>
      </c>
      <c r="I5103" s="1011" t="s">
        <v>1474</v>
      </c>
      <c r="J5103" s="1011" t="s">
        <v>1475</v>
      </c>
      <c r="K5103" s="1011" t="s">
        <v>1329</v>
      </c>
      <c r="L5103" s="1011" t="s">
        <v>47</v>
      </c>
      <c r="M5103" s="1011" t="s">
        <v>198</v>
      </c>
      <c r="N5103" s="1011">
        <v>93.916499999999999</v>
      </c>
      <c r="O5103" s="1011">
        <v>28.916499999999999</v>
      </c>
      <c r="P5103" s="1011">
        <v>3811.2</v>
      </c>
      <c r="Q5103" s="1011">
        <v>7039.48</v>
      </c>
      <c r="R5103" s="1011">
        <v>601.15560273000006</v>
      </c>
      <c r="S5103" s="1011">
        <v>348.14648820999997</v>
      </c>
      <c r="T5103" s="1011">
        <v>10.865602730000001</v>
      </c>
      <c r="U5103" s="1011">
        <v>0</v>
      </c>
      <c r="V5103" s="1011">
        <v>590.29</v>
      </c>
      <c r="W5103" s="1011" t="s">
        <v>1476</v>
      </c>
      <c r="X5103" s="1011" t="s">
        <v>1331</v>
      </c>
      <c r="Y5103" s="1011" t="s">
        <v>1477</v>
      </c>
      <c r="AA5103" s="1011" t="s">
        <v>1478</v>
      </c>
      <c r="AB5103" s="1011" t="s">
        <v>140</v>
      </c>
    </row>
    <row r="5104" spans="1:28" x14ac:dyDescent="0.25">
      <c r="A5104" s="1011">
        <v>33771395</v>
      </c>
      <c r="B5104" s="1011" t="s">
        <v>2520</v>
      </c>
      <c r="C5104" s="1011" t="s">
        <v>1326</v>
      </c>
      <c r="D5104" s="1011" t="s">
        <v>1</v>
      </c>
      <c r="E5104" s="1011" t="s">
        <v>135</v>
      </c>
      <c r="F5104" s="1011" t="s">
        <v>6</v>
      </c>
      <c r="G5104" s="1011" t="s">
        <v>6</v>
      </c>
      <c r="H5104" s="1011" t="s">
        <v>94</v>
      </c>
      <c r="I5104" s="1011" t="s">
        <v>1688</v>
      </c>
      <c r="J5104" s="1011" t="s">
        <v>1416</v>
      </c>
      <c r="K5104" s="1011" t="s">
        <v>1329</v>
      </c>
      <c r="L5104" s="1011" t="s">
        <v>47</v>
      </c>
      <c r="M5104" s="1011" t="s">
        <v>198</v>
      </c>
      <c r="N5104" s="1011">
        <v>1153.95</v>
      </c>
      <c r="O5104" s="1011">
        <v>839.25</v>
      </c>
      <c r="P5104" s="1011">
        <v>35761.75</v>
      </c>
      <c r="Q5104" s="1011">
        <v>28320.34</v>
      </c>
      <c r="R5104" s="1011">
        <v>4218.46</v>
      </c>
      <c r="S5104" s="1011">
        <v>3602.1013264799999</v>
      </c>
      <c r="T5104" s="1011">
        <v>0</v>
      </c>
      <c r="U5104" s="1011">
        <v>1742.46</v>
      </c>
      <c r="V5104" s="1011">
        <v>5960.92</v>
      </c>
      <c r="W5104" s="1011" t="s">
        <v>1397</v>
      </c>
      <c r="X5104" s="1011" t="s">
        <v>1331</v>
      </c>
      <c r="Y5104" s="1011" t="s">
        <v>2521</v>
      </c>
      <c r="AA5104" s="1011" t="s">
        <v>2522</v>
      </c>
      <c r="AB5104" s="1011" t="s">
        <v>140</v>
      </c>
    </row>
    <row r="5105" spans="1:28" x14ac:dyDescent="0.25">
      <c r="A5105" s="1011">
        <v>63996508</v>
      </c>
      <c r="B5105" s="1011" t="s">
        <v>2508</v>
      </c>
      <c r="C5105" s="1011" t="s">
        <v>1326</v>
      </c>
      <c r="D5105" s="1011" t="s">
        <v>1</v>
      </c>
      <c r="E5105" s="1011" t="s">
        <v>135</v>
      </c>
      <c r="F5105" s="1011" t="s">
        <v>14</v>
      </c>
      <c r="G5105" s="1011" t="s">
        <v>14</v>
      </c>
      <c r="H5105" s="1011" t="s">
        <v>101</v>
      </c>
      <c r="I5105" s="1011" t="s">
        <v>1873</v>
      </c>
      <c r="J5105" s="1011" t="s">
        <v>1874</v>
      </c>
      <c r="K5105" s="1011" t="s">
        <v>1329</v>
      </c>
      <c r="L5105" s="1011" t="s">
        <v>47</v>
      </c>
      <c r="M5105" s="1011" t="s">
        <v>198</v>
      </c>
      <c r="N5105" s="1011">
        <v>16</v>
      </c>
      <c r="O5105" s="1011">
        <v>12</v>
      </c>
      <c r="P5105" s="1011">
        <v>615.53</v>
      </c>
      <c r="Q5105" s="1011">
        <v>654.36</v>
      </c>
      <c r="R5105" s="1011">
        <v>175.2</v>
      </c>
      <c r="S5105" s="1011">
        <v>92.723299330000003</v>
      </c>
      <c r="T5105" s="1011">
        <v>0</v>
      </c>
      <c r="U5105" s="1011">
        <v>0</v>
      </c>
      <c r="V5105" s="1011">
        <v>175.2</v>
      </c>
      <c r="W5105" s="1011" t="s">
        <v>1875</v>
      </c>
      <c r="X5105" s="1011" t="s">
        <v>1331</v>
      </c>
      <c r="Y5105" s="1011" t="s">
        <v>2509</v>
      </c>
      <c r="AA5105" s="1011" t="s">
        <v>2510</v>
      </c>
      <c r="AB5105" s="1011" t="s">
        <v>140</v>
      </c>
    </row>
    <row r="5106" spans="1:28" x14ac:dyDescent="0.25">
      <c r="A5106" s="1011">
        <v>24146680</v>
      </c>
      <c r="B5106" s="1011" t="s">
        <v>1993</v>
      </c>
      <c r="C5106" s="1011" t="s">
        <v>1326</v>
      </c>
      <c r="D5106" s="1011" t="s">
        <v>1</v>
      </c>
      <c r="E5106" s="1011" t="s">
        <v>135</v>
      </c>
      <c r="F5106" s="1011" t="s">
        <v>38</v>
      </c>
      <c r="G5106" s="1011" t="s">
        <v>38</v>
      </c>
      <c r="H5106" s="1011" t="s">
        <v>530</v>
      </c>
      <c r="I5106" s="1011" t="s">
        <v>1994</v>
      </c>
      <c r="J5106" s="1011" t="s">
        <v>1499</v>
      </c>
      <c r="K5106" s="1011" t="s">
        <v>1329</v>
      </c>
      <c r="L5106" s="1011" t="s">
        <v>47</v>
      </c>
      <c r="M5106" s="1011" t="s">
        <v>198</v>
      </c>
      <c r="N5106" s="1011">
        <v>220</v>
      </c>
      <c r="O5106" s="1011">
        <v>163</v>
      </c>
      <c r="P5106" s="1011">
        <v>2905.62</v>
      </c>
      <c r="Q5106" s="1011">
        <v>16911.89</v>
      </c>
      <c r="R5106" s="1011">
        <v>1034.1030856699999</v>
      </c>
      <c r="S5106" s="1011">
        <v>458.53580224000001</v>
      </c>
      <c r="T5106" s="1011">
        <v>3398.8230856700002</v>
      </c>
      <c r="U5106" s="1011">
        <v>0</v>
      </c>
      <c r="V5106" s="1011">
        <v>1157.82</v>
      </c>
      <c r="W5106" s="1011" t="s">
        <v>1361</v>
      </c>
      <c r="X5106" s="1011" t="s">
        <v>1331</v>
      </c>
      <c r="Y5106" s="1011" t="s">
        <v>1995</v>
      </c>
      <c r="AA5106" s="1011" t="s">
        <v>1996</v>
      </c>
      <c r="AB5106" s="1011" t="s">
        <v>140</v>
      </c>
    </row>
    <row r="5107" spans="1:28" x14ac:dyDescent="0.25">
      <c r="A5107" s="1011">
        <v>64153794</v>
      </c>
      <c r="B5107" s="1011" t="s">
        <v>1542</v>
      </c>
      <c r="C5107" s="1011" t="s">
        <v>1326</v>
      </c>
      <c r="D5107" s="1011" t="s">
        <v>1</v>
      </c>
      <c r="E5107" s="1011" t="s">
        <v>135</v>
      </c>
      <c r="F5107" s="1011" t="s">
        <v>20</v>
      </c>
      <c r="G5107" s="1011" t="s">
        <v>20</v>
      </c>
      <c r="H5107" s="1011" t="s">
        <v>529</v>
      </c>
      <c r="I5107" s="1011" t="s">
        <v>1543</v>
      </c>
      <c r="J5107" s="1011" t="s">
        <v>1544</v>
      </c>
      <c r="K5107" s="1011" t="s">
        <v>1329</v>
      </c>
      <c r="L5107" s="1011" t="s">
        <v>47</v>
      </c>
      <c r="M5107" s="1011" t="s">
        <v>198</v>
      </c>
      <c r="N5107" s="1011">
        <v>119</v>
      </c>
      <c r="O5107" s="1011">
        <v>60</v>
      </c>
      <c r="P5107" s="1011">
        <v>6488.86</v>
      </c>
      <c r="Q5107" s="1011">
        <v>22237.5</v>
      </c>
      <c r="R5107" s="1011">
        <v>1902.8334615399999</v>
      </c>
      <c r="S5107" s="1011">
        <v>855.23647974999994</v>
      </c>
      <c r="T5107" s="1011">
        <v>0.32346153999999999</v>
      </c>
      <c r="U5107" s="1011">
        <v>0</v>
      </c>
      <c r="V5107" s="1011">
        <v>1902.51</v>
      </c>
      <c r="W5107" s="1011" t="s">
        <v>1545</v>
      </c>
      <c r="X5107" s="1011" t="s">
        <v>1331</v>
      </c>
      <c r="Y5107" s="1011" t="s">
        <v>1546</v>
      </c>
      <c r="AA5107" s="1011" t="s">
        <v>1547</v>
      </c>
      <c r="AB5107" s="1011" t="s">
        <v>140</v>
      </c>
    </row>
    <row r="5108" spans="1:28" x14ac:dyDescent="0.25">
      <c r="A5108" s="1011">
        <v>94235660</v>
      </c>
      <c r="B5108" s="1011" t="s">
        <v>2452</v>
      </c>
      <c r="C5108" s="1011" t="s">
        <v>1326</v>
      </c>
      <c r="D5108" s="1011" t="s">
        <v>1</v>
      </c>
      <c r="E5108" s="1011" t="s">
        <v>135</v>
      </c>
      <c r="F5108" s="1011" t="s">
        <v>62</v>
      </c>
      <c r="G5108" s="1011" t="s">
        <v>62</v>
      </c>
      <c r="H5108" s="1011" t="s">
        <v>91</v>
      </c>
      <c r="I5108" s="1011" t="s">
        <v>2453</v>
      </c>
      <c r="J5108" s="1011" t="s">
        <v>2454</v>
      </c>
      <c r="K5108" s="1011" t="s">
        <v>1329</v>
      </c>
      <c r="L5108" s="1011" t="s">
        <v>47</v>
      </c>
      <c r="M5108" s="1011" t="s">
        <v>198</v>
      </c>
      <c r="N5108" s="1011">
        <v>155</v>
      </c>
      <c r="O5108" s="1011">
        <v>118</v>
      </c>
      <c r="P5108" s="1011">
        <v>2617.33</v>
      </c>
      <c r="Q5108" s="1011">
        <v>6087.16</v>
      </c>
      <c r="R5108" s="1011">
        <v>1024.00419014</v>
      </c>
      <c r="S5108" s="1011">
        <v>718.32118277999996</v>
      </c>
      <c r="T5108" s="1011">
        <v>21.53419014</v>
      </c>
      <c r="U5108" s="1011">
        <v>0</v>
      </c>
      <c r="V5108" s="1011">
        <v>1002.47</v>
      </c>
      <c r="W5108" s="1011" t="s">
        <v>2455</v>
      </c>
      <c r="X5108" s="1011" t="s">
        <v>1331</v>
      </c>
      <c r="Y5108" s="1011" t="s">
        <v>2456</v>
      </c>
      <c r="AA5108" s="1011" t="s">
        <v>2457</v>
      </c>
      <c r="AB5108" s="1011" t="s">
        <v>140</v>
      </c>
    </row>
    <row r="5109" spans="1:28" x14ac:dyDescent="0.25">
      <c r="A5109" s="1011">
        <v>4140778</v>
      </c>
      <c r="B5109" s="1011" t="s">
        <v>2052</v>
      </c>
      <c r="C5109" s="1011" t="s">
        <v>1326</v>
      </c>
      <c r="D5109" s="1011" t="s">
        <v>1</v>
      </c>
      <c r="E5109" s="1011" t="s">
        <v>135</v>
      </c>
      <c r="F5109" s="1011" t="s">
        <v>0</v>
      </c>
      <c r="G5109" s="1011" t="s">
        <v>0</v>
      </c>
      <c r="H5109" s="1011" t="s">
        <v>93</v>
      </c>
      <c r="I5109" s="1011" t="s">
        <v>2053</v>
      </c>
      <c r="J5109" s="1011" t="s">
        <v>1550</v>
      </c>
      <c r="K5109" s="1011" t="s">
        <v>1329</v>
      </c>
      <c r="L5109" s="1011" t="s">
        <v>47</v>
      </c>
      <c r="M5109" s="1011" t="s">
        <v>198</v>
      </c>
      <c r="N5109" s="1011">
        <v>170</v>
      </c>
      <c r="O5109" s="1011">
        <v>148</v>
      </c>
      <c r="P5109" s="1011">
        <v>2706.99</v>
      </c>
      <c r="Q5109" s="1011">
        <v>5549.55</v>
      </c>
      <c r="R5109" s="1011">
        <v>616.24</v>
      </c>
      <c r="S5109" s="1011">
        <v>1070.7717927399999</v>
      </c>
      <c r="T5109" s="1011">
        <v>0</v>
      </c>
      <c r="U5109" s="1011">
        <v>0</v>
      </c>
      <c r="V5109" s="1011">
        <v>616.24</v>
      </c>
      <c r="W5109" s="1011" t="s">
        <v>1361</v>
      </c>
      <c r="X5109" s="1011" t="s">
        <v>1331</v>
      </c>
      <c r="Y5109" s="1011" t="s">
        <v>2054</v>
      </c>
      <c r="AA5109" s="1011" t="s">
        <v>2055</v>
      </c>
      <c r="AB5109" s="1011" t="s">
        <v>140</v>
      </c>
    </row>
    <row r="5110" spans="1:28" x14ac:dyDescent="0.25">
      <c r="A5110" s="1011">
        <v>3772456</v>
      </c>
      <c r="B5110" s="1011" t="s">
        <v>2526</v>
      </c>
      <c r="C5110" s="1011" t="s">
        <v>1326</v>
      </c>
      <c r="D5110" s="1011" t="s">
        <v>1</v>
      </c>
      <c r="E5110" s="1011" t="s">
        <v>135</v>
      </c>
      <c r="F5110" s="1011" t="s">
        <v>45</v>
      </c>
      <c r="G5110" s="1011" t="s">
        <v>45</v>
      </c>
      <c r="H5110" s="1011" t="s">
        <v>94</v>
      </c>
      <c r="I5110" s="1011" t="s">
        <v>2527</v>
      </c>
      <c r="J5110" s="1011" t="s">
        <v>1475</v>
      </c>
      <c r="K5110" s="1011" t="s">
        <v>1329</v>
      </c>
      <c r="L5110" s="1011" t="s">
        <v>47</v>
      </c>
      <c r="M5110" s="1011" t="s">
        <v>198</v>
      </c>
      <c r="N5110" s="1011">
        <v>101.25</v>
      </c>
      <c r="O5110" s="1011">
        <v>100.25</v>
      </c>
      <c r="P5110" s="1011">
        <v>2025</v>
      </c>
      <c r="Q5110" s="1011">
        <v>2916.24</v>
      </c>
      <c r="R5110" s="1011">
        <v>992.13</v>
      </c>
      <c r="S5110" s="1011">
        <v>301.39706852</v>
      </c>
      <c r="T5110" s="1011">
        <v>0</v>
      </c>
      <c r="U5110" s="1011">
        <v>0</v>
      </c>
      <c r="V5110" s="1011">
        <v>992.13</v>
      </c>
      <c r="W5110" s="1011" t="s">
        <v>1476</v>
      </c>
      <c r="X5110" s="1011" t="s">
        <v>1331</v>
      </c>
      <c r="Y5110" s="1011" t="s">
        <v>2528</v>
      </c>
      <c r="AA5110" s="1011" t="s">
        <v>2529</v>
      </c>
      <c r="AB5110" s="1011" t="s">
        <v>140</v>
      </c>
    </row>
    <row r="5111" spans="1:28" x14ac:dyDescent="0.25">
      <c r="A5111" s="1011">
        <v>83754820</v>
      </c>
      <c r="B5111" s="1011" t="s">
        <v>2405</v>
      </c>
      <c r="C5111" s="1011" t="s">
        <v>1326</v>
      </c>
      <c r="D5111" s="1011" t="s">
        <v>1</v>
      </c>
      <c r="E5111" s="1011" t="s">
        <v>135</v>
      </c>
      <c r="F5111" s="1011" t="s">
        <v>38</v>
      </c>
      <c r="G5111" s="1011" t="s">
        <v>38</v>
      </c>
      <c r="H5111" s="1011" t="s">
        <v>93</v>
      </c>
      <c r="I5111" s="1011" t="s">
        <v>2261</v>
      </c>
      <c r="J5111" s="1011" t="s">
        <v>1445</v>
      </c>
      <c r="K5111" s="1011" t="s">
        <v>1329</v>
      </c>
      <c r="L5111" s="1011" t="s">
        <v>47</v>
      </c>
      <c r="M5111" s="1011" t="s">
        <v>198</v>
      </c>
      <c r="N5111" s="1011">
        <v>81</v>
      </c>
      <c r="O5111" s="1011">
        <v>12</v>
      </c>
      <c r="P5111" s="1011">
        <v>1917.4</v>
      </c>
      <c r="Q5111" s="1011">
        <v>2201.4899999999998</v>
      </c>
      <c r="R5111" s="1011">
        <v>63.73</v>
      </c>
      <c r="S5111" s="1011">
        <v>210.34604243999999</v>
      </c>
      <c r="T5111" s="1011">
        <v>185</v>
      </c>
      <c r="U5111" s="1011">
        <v>0</v>
      </c>
      <c r="V5111" s="1011">
        <v>63.73</v>
      </c>
      <c r="W5111" s="1011" t="s">
        <v>1446</v>
      </c>
      <c r="X5111" s="1011" t="s">
        <v>1331</v>
      </c>
      <c r="Y5111" s="1011" t="s">
        <v>2406</v>
      </c>
      <c r="AA5111" s="1011" t="s">
        <v>2407</v>
      </c>
      <c r="AB5111" s="1011" t="s">
        <v>140</v>
      </c>
    </row>
    <row r="5112" spans="1:28" x14ac:dyDescent="0.25">
      <c r="A5112" s="1011">
        <v>4232021</v>
      </c>
      <c r="B5112" s="1011" t="s">
        <v>1932</v>
      </c>
      <c r="C5112" s="1011" t="s">
        <v>1326</v>
      </c>
      <c r="D5112" s="1011" t="s">
        <v>1</v>
      </c>
      <c r="E5112" s="1011" t="s">
        <v>135</v>
      </c>
      <c r="F5112" s="1011" t="s">
        <v>34</v>
      </c>
      <c r="G5112" s="1011" t="s">
        <v>34</v>
      </c>
      <c r="H5112" s="1011" t="s">
        <v>97</v>
      </c>
      <c r="I5112" s="1011" t="s">
        <v>1933</v>
      </c>
      <c r="J5112" s="1011" t="s">
        <v>1934</v>
      </c>
      <c r="K5112" s="1011" t="s">
        <v>1329</v>
      </c>
      <c r="L5112" s="1011" t="s">
        <v>47</v>
      </c>
      <c r="M5112" s="1011" t="s">
        <v>198</v>
      </c>
      <c r="N5112" s="1011">
        <v>479.1669</v>
      </c>
      <c r="O5112" s="1011">
        <v>395.5</v>
      </c>
      <c r="P5112" s="1011">
        <v>10272.51</v>
      </c>
      <c r="Q5112" s="1011">
        <v>14850.42</v>
      </c>
      <c r="R5112" s="1011">
        <v>1613.74</v>
      </c>
      <c r="S5112" s="1011">
        <v>3385.9157017699999</v>
      </c>
      <c r="T5112" s="1011">
        <v>0</v>
      </c>
      <c r="U5112" s="1011">
        <v>0</v>
      </c>
      <c r="V5112" s="1011">
        <v>1613.74</v>
      </c>
      <c r="W5112" s="1011" t="s">
        <v>1935</v>
      </c>
      <c r="X5112" s="1011" t="s">
        <v>1331</v>
      </c>
      <c r="Y5112" s="1011" t="s">
        <v>1936</v>
      </c>
      <c r="AA5112" s="1011" t="s">
        <v>1399</v>
      </c>
      <c r="AB5112" s="1011" t="s">
        <v>140</v>
      </c>
    </row>
    <row r="5113" spans="1:28" x14ac:dyDescent="0.25">
      <c r="A5113" s="1011">
        <v>64237621</v>
      </c>
      <c r="B5113" s="1011" t="s">
        <v>1834</v>
      </c>
      <c r="C5113" s="1011" t="s">
        <v>1326</v>
      </c>
      <c r="D5113" s="1011" t="s">
        <v>1</v>
      </c>
      <c r="E5113" s="1011" t="s">
        <v>135</v>
      </c>
      <c r="F5113" s="1011" t="s">
        <v>34</v>
      </c>
      <c r="G5113" s="1011" t="s">
        <v>34</v>
      </c>
      <c r="H5113" s="1011" t="s">
        <v>95</v>
      </c>
      <c r="I5113" s="1011" t="s">
        <v>1835</v>
      </c>
      <c r="J5113" s="1011" t="s">
        <v>1354</v>
      </c>
      <c r="K5113" s="1011" t="s">
        <v>1329</v>
      </c>
      <c r="L5113" s="1011" t="s">
        <v>47</v>
      </c>
      <c r="M5113" s="1011" t="s">
        <v>198</v>
      </c>
      <c r="N5113" s="1011">
        <v>1531.375</v>
      </c>
      <c r="O5113" s="1011">
        <v>1088.375</v>
      </c>
      <c r="P5113" s="1011">
        <v>19692.16</v>
      </c>
      <c r="Q5113" s="1011">
        <v>74609.570000000007</v>
      </c>
      <c r="R5113" s="1011">
        <v>1417.25990776</v>
      </c>
      <c r="S5113" s="1011">
        <v>20729.720480069998</v>
      </c>
      <c r="T5113" s="1011">
        <v>-5.0092240000000003E-2</v>
      </c>
      <c r="U5113" s="1011">
        <v>2994.87</v>
      </c>
      <c r="V5113" s="1011">
        <v>4412.18</v>
      </c>
      <c r="W5113" s="1011" t="s">
        <v>1355</v>
      </c>
      <c r="X5113" s="1011" t="s">
        <v>1331</v>
      </c>
      <c r="Y5113" s="1011" t="s">
        <v>1836</v>
      </c>
      <c r="AA5113" s="1011" t="s">
        <v>1837</v>
      </c>
      <c r="AB5113" s="1011" t="s">
        <v>140</v>
      </c>
    </row>
    <row r="5114" spans="1:28" x14ac:dyDescent="0.25">
      <c r="A5114" s="1011">
        <v>23936792</v>
      </c>
      <c r="B5114" s="1011" t="s">
        <v>2004</v>
      </c>
      <c r="C5114" s="1011" t="s">
        <v>417</v>
      </c>
      <c r="D5114" s="1011" t="s">
        <v>113</v>
      </c>
      <c r="E5114" s="1011" t="s">
        <v>135</v>
      </c>
      <c r="F5114" s="1011" t="s">
        <v>267</v>
      </c>
      <c r="G5114" s="1011" t="s">
        <v>1687</v>
      </c>
      <c r="H5114" s="1011" t="s">
        <v>101</v>
      </c>
      <c r="I5114" s="1011" t="s">
        <v>1656</v>
      </c>
      <c r="J5114" s="1011" t="s">
        <v>1657</v>
      </c>
      <c r="K5114" s="1011" t="s">
        <v>1329</v>
      </c>
      <c r="L5114" s="1011" t="s">
        <v>47</v>
      </c>
      <c r="M5114" s="1011" t="s">
        <v>198</v>
      </c>
      <c r="N5114" s="1011">
        <v>47</v>
      </c>
      <c r="O5114" s="1011">
        <v>38</v>
      </c>
      <c r="P5114" s="1011">
        <v>1510.76</v>
      </c>
      <c r="Q5114" s="1011">
        <v>2103.8200000000002</v>
      </c>
      <c r="R5114" s="1011">
        <v>586.69000000000005</v>
      </c>
      <c r="S5114" s="1011">
        <v>307.74070683000002</v>
      </c>
      <c r="T5114" s="1011">
        <v>0</v>
      </c>
      <c r="U5114" s="1011">
        <v>0</v>
      </c>
      <c r="V5114" s="1011">
        <v>586.69000000000005</v>
      </c>
      <c r="W5114" s="1011" t="s">
        <v>1658</v>
      </c>
      <c r="X5114" s="1011" t="s">
        <v>1331</v>
      </c>
      <c r="Y5114" s="1011" t="s">
        <v>2005</v>
      </c>
      <c r="AA5114" s="1011" t="s">
        <v>2006</v>
      </c>
      <c r="AB5114" s="1011" t="s">
        <v>140</v>
      </c>
    </row>
    <row r="5115" spans="1:28" x14ac:dyDescent="0.25">
      <c r="A5115" s="1011">
        <v>44143477</v>
      </c>
      <c r="B5115" s="1011" t="s">
        <v>1845</v>
      </c>
      <c r="C5115" s="1011" t="s">
        <v>1326</v>
      </c>
      <c r="D5115" s="1011" t="s">
        <v>1</v>
      </c>
      <c r="E5115" s="1011" t="s">
        <v>135</v>
      </c>
      <c r="F5115" s="1011" t="s">
        <v>14</v>
      </c>
      <c r="G5115" s="1011" t="s">
        <v>14</v>
      </c>
      <c r="H5115" s="1011" t="s">
        <v>99</v>
      </c>
      <c r="I5115" s="1011" t="s">
        <v>1410</v>
      </c>
      <c r="J5115" s="1011" t="s">
        <v>1411</v>
      </c>
      <c r="K5115" s="1011" t="s">
        <v>1329</v>
      </c>
      <c r="L5115" s="1011" t="s">
        <v>47</v>
      </c>
      <c r="M5115" s="1011" t="s">
        <v>198</v>
      </c>
      <c r="N5115" s="1011">
        <v>1356</v>
      </c>
      <c r="O5115" s="1011">
        <v>835</v>
      </c>
      <c r="P5115" s="1011">
        <v>27404.86</v>
      </c>
      <c r="Q5115" s="1011">
        <v>52376.7</v>
      </c>
      <c r="R5115" s="1011">
        <v>3126.0707851000002</v>
      </c>
      <c r="S5115" s="1011">
        <v>7239.3354975100001</v>
      </c>
      <c r="T5115" s="1011">
        <v>-2.4492148999999999</v>
      </c>
      <c r="U5115" s="1011">
        <v>0</v>
      </c>
      <c r="V5115" s="1011">
        <v>3128.52</v>
      </c>
      <c r="W5115" s="1011" t="s">
        <v>80</v>
      </c>
      <c r="X5115" s="1011" t="s">
        <v>1331</v>
      </c>
      <c r="Y5115" s="1011" t="s">
        <v>1846</v>
      </c>
      <c r="AA5115" s="1011" t="s">
        <v>1847</v>
      </c>
      <c r="AB5115" s="1011" t="s">
        <v>140</v>
      </c>
    </row>
    <row r="5116" spans="1:28" x14ac:dyDescent="0.25">
      <c r="A5116" s="1011">
        <v>14259873</v>
      </c>
      <c r="B5116" s="1011" t="s">
        <v>2464</v>
      </c>
      <c r="C5116" s="1011" t="s">
        <v>1326</v>
      </c>
      <c r="D5116" s="1011" t="s">
        <v>1</v>
      </c>
      <c r="E5116" s="1011" t="s">
        <v>135</v>
      </c>
      <c r="F5116" s="1011" t="s">
        <v>6</v>
      </c>
      <c r="G5116" s="1011" t="s">
        <v>6</v>
      </c>
      <c r="H5116" s="1011" t="s">
        <v>102</v>
      </c>
      <c r="I5116" s="1011" t="s">
        <v>2093</v>
      </c>
      <c r="J5116" s="1011" t="s">
        <v>2094</v>
      </c>
      <c r="K5116" s="1011" t="s">
        <v>1329</v>
      </c>
      <c r="L5116" s="1011" t="s">
        <v>47</v>
      </c>
      <c r="M5116" s="1011" t="s">
        <v>198</v>
      </c>
      <c r="N5116" s="1011">
        <v>96.5</v>
      </c>
      <c r="O5116" s="1011">
        <v>10</v>
      </c>
      <c r="P5116" s="1011">
        <v>4535.5200000000004</v>
      </c>
      <c r="Q5116" s="1011">
        <v>7885.32</v>
      </c>
      <c r="R5116" s="1011">
        <v>867.50539006999998</v>
      </c>
      <c r="S5116" s="1011">
        <v>135.49636039000001</v>
      </c>
      <c r="T5116" s="1011">
        <v>11.915390070000001</v>
      </c>
      <c r="U5116" s="1011">
        <v>0</v>
      </c>
      <c r="V5116" s="1011">
        <v>855.59</v>
      </c>
      <c r="W5116" s="1011" t="s">
        <v>2095</v>
      </c>
      <c r="X5116" s="1011" t="s">
        <v>1331</v>
      </c>
      <c r="Y5116" s="1011" t="s">
        <v>2465</v>
      </c>
      <c r="AA5116" s="1011" t="s">
        <v>2466</v>
      </c>
      <c r="AB5116" s="1011" t="s">
        <v>140</v>
      </c>
    </row>
    <row r="5117" spans="1:28" x14ac:dyDescent="0.25">
      <c r="A5117" s="1011">
        <v>13768593</v>
      </c>
      <c r="B5117" s="1011" t="s">
        <v>2132</v>
      </c>
      <c r="C5117" s="1011" t="s">
        <v>1326</v>
      </c>
      <c r="D5117" s="1011" t="s">
        <v>1</v>
      </c>
      <c r="E5117" s="1011" t="s">
        <v>135</v>
      </c>
      <c r="F5117" s="1011" t="s">
        <v>6</v>
      </c>
      <c r="G5117" s="1011" t="s">
        <v>6</v>
      </c>
      <c r="H5117" s="1011" t="s">
        <v>95</v>
      </c>
      <c r="I5117" s="1011" t="s">
        <v>2133</v>
      </c>
      <c r="J5117" s="1011" t="s">
        <v>1703</v>
      </c>
      <c r="K5117" s="1011" t="s">
        <v>1329</v>
      </c>
      <c r="L5117" s="1011" t="s">
        <v>47</v>
      </c>
      <c r="M5117" s="1011" t="s">
        <v>198</v>
      </c>
      <c r="N5117" s="1011">
        <v>92.083299999999994</v>
      </c>
      <c r="O5117" s="1011">
        <v>69</v>
      </c>
      <c r="P5117" s="1011">
        <v>831.62</v>
      </c>
      <c r="Q5117" s="1011">
        <v>2945.01</v>
      </c>
      <c r="R5117" s="1011">
        <v>425.36545122000001</v>
      </c>
      <c r="S5117" s="1011">
        <v>719.66064003999998</v>
      </c>
      <c r="T5117" s="1011">
        <v>-3.4548780000000001E-2</v>
      </c>
      <c r="U5117" s="1011">
        <v>0</v>
      </c>
      <c r="V5117" s="1011">
        <v>425.4</v>
      </c>
      <c r="W5117" s="1011" t="s">
        <v>1704</v>
      </c>
      <c r="X5117" s="1011" t="s">
        <v>1331</v>
      </c>
      <c r="Y5117" s="1011" t="s">
        <v>2134</v>
      </c>
      <c r="AA5117" s="1011" t="s">
        <v>2135</v>
      </c>
      <c r="AB5117" s="1011" t="s">
        <v>140</v>
      </c>
    </row>
    <row r="5118" spans="1:28" x14ac:dyDescent="0.25">
      <c r="A5118" s="1011">
        <v>54180716</v>
      </c>
      <c r="B5118" s="1011" t="s">
        <v>2293</v>
      </c>
      <c r="C5118" s="1011" t="s">
        <v>1326</v>
      </c>
      <c r="D5118" s="1011" t="s">
        <v>1</v>
      </c>
      <c r="E5118" s="1011" t="s">
        <v>135</v>
      </c>
      <c r="F5118" s="1011" t="s">
        <v>6</v>
      </c>
      <c r="G5118" s="1011" t="s">
        <v>6</v>
      </c>
      <c r="H5118" s="1011" t="s">
        <v>96</v>
      </c>
      <c r="I5118" s="1011" t="s">
        <v>2294</v>
      </c>
      <c r="J5118" s="1011" t="s">
        <v>1989</v>
      </c>
      <c r="K5118" s="1011" t="s">
        <v>1329</v>
      </c>
      <c r="L5118" s="1011" t="s">
        <v>47</v>
      </c>
      <c r="M5118" s="1011" t="s">
        <v>198</v>
      </c>
      <c r="N5118" s="1011">
        <v>57.166699999999999</v>
      </c>
      <c r="O5118" s="1011">
        <v>37.166699999999999</v>
      </c>
      <c r="P5118" s="1011">
        <v>184.51</v>
      </c>
      <c r="Q5118" s="1011">
        <v>897.55</v>
      </c>
      <c r="R5118" s="1011">
        <v>346.01</v>
      </c>
      <c r="S5118" s="1011">
        <v>81.805992919999994</v>
      </c>
      <c r="T5118" s="1011">
        <v>0</v>
      </c>
      <c r="U5118" s="1011">
        <v>0</v>
      </c>
      <c r="V5118" s="1011">
        <v>346.01</v>
      </c>
      <c r="W5118" s="1011" t="s">
        <v>1990</v>
      </c>
      <c r="X5118" s="1011" t="s">
        <v>1331</v>
      </c>
      <c r="Y5118" s="1011" t="s">
        <v>2295</v>
      </c>
      <c r="AA5118" s="1011" t="s">
        <v>2296</v>
      </c>
      <c r="AB5118" s="1011" t="s">
        <v>140</v>
      </c>
    </row>
    <row r="5119" spans="1:28" x14ac:dyDescent="0.25">
      <c r="A5119" s="1011">
        <v>44256188</v>
      </c>
      <c r="B5119" s="1011" t="s">
        <v>2360</v>
      </c>
      <c r="C5119" s="1011" t="s">
        <v>1326</v>
      </c>
      <c r="D5119" s="1011" t="s">
        <v>1</v>
      </c>
      <c r="E5119" s="1011" t="s">
        <v>135</v>
      </c>
      <c r="F5119" s="1011" t="s">
        <v>11</v>
      </c>
      <c r="G5119" s="1011" t="s">
        <v>11</v>
      </c>
      <c r="H5119" s="1011" t="s">
        <v>98</v>
      </c>
      <c r="I5119" s="1011" t="s">
        <v>2361</v>
      </c>
      <c r="J5119" s="1011" t="s">
        <v>1574</v>
      </c>
      <c r="K5119" s="1011" t="s">
        <v>1329</v>
      </c>
      <c r="L5119" s="1011" t="s">
        <v>47</v>
      </c>
      <c r="M5119" s="1011" t="s">
        <v>198</v>
      </c>
      <c r="N5119" s="1011">
        <v>209</v>
      </c>
      <c r="O5119" s="1011">
        <v>196</v>
      </c>
      <c r="P5119" s="1011">
        <v>5896.47</v>
      </c>
      <c r="Q5119" s="1011">
        <v>8212.91</v>
      </c>
      <c r="R5119" s="1011">
        <v>728</v>
      </c>
      <c r="S5119" s="1011">
        <v>1194.1191161199999</v>
      </c>
      <c r="T5119" s="1011">
        <v>0</v>
      </c>
      <c r="U5119" s="1011">
        <v>0</v>
      </c>
      <c r="V5119" s="1011">
        <v>728</v>
      </c>
      <c r="W5119" s="1011" t="s">
        <v>1575</v>
      </c>
      <c r="X5119" s="1011" t="s">
        <v>1331</v>
      </c>
      <c r="Y5119" s="1011" t="s">
        <v>2362</v>
      </c>
      <c r="AA5119" s="1011" t="s">
        <v>1921</v>
      </c>
      <c r="AB5119" s="1011" t="s">
        <v>140</v>
      </c>
    </row>
    <row r="5120" spans="1:28" x14ac:dyDescent="0.25">
      <c r="A5120" s="1011">
        <v>54045844</v>
      </c>
      <c r="B5120" s="1011" t="s">
        <v>2377</v>
      </c>
      <c r="C5120" s="1011" t="s">
        <v>1326</v>
      </c>
      <c r="D5120" s="1011" t="s">
        <v>1</v>
      </c>
      <c r="E5120" s="1011" t="s">
        <v>135</v>
      </c>
      <c r="F5120" s="1011" t="s">
        <v>74</v>
      </c>
      <c r="G5120" s="1011" t="s">
        <v>74</v>
      </c>
      <c r="H5120" s="1011" t="s">
        <v>98</v>
      </c>
      <c r="I5120" s="1011" t="s">
        <v>2378</v>
      </c>
      <c r="J5120" s="1011" t="s">
        <v>2328</v>
      </c>
      <c r="K5120" s="1011" t="s">
        <v>1329</v>
      </c>
      <c r="L5120" s="1011" t="s">
        <v>47</v>
      </c>
      <c r="M5120" s="1011" t="s">
        <v>198</v>
      </c>
      <c r="N5120" s="1011">
        <v>169</v>
      </c>
      <c r="O5120" s="1011">
        <v>139</v>
      </c>
      <c r="P5120" s="1011">
        <v>4135.29</v>
      </c>
      <c r="Q5120" s="1011">
        <v>4345.21</v>
      </c>
      <c r="R5120" s="1011">
        <v>1395.29</v>
      </c>
      <c r="S5120" s="1011">
        <v>502.34723473999998</v>
      </c>
      <c r="T5120" s="1011">
        <v>0</v>
      </c>
      <c r="U5120" s="1011">
        <v>0</v>
      </c>
      <c r="V5120" s="1011">
        <v>1395.29</v>
      </c>
      <c r="W5120" s="1011" t="s">
        <v>2329</v>
      </c>
      <c r="X5120" s="1011" t="s">
        <v>1331</v>
      </c>
      <c r="Y5120" s="1011" t="s">
        <v>2379</v>
      </c>
      <c r="AA5120" s="1011" t="s">
        <v>2380</v>
      </c>
      <c r="AB5120" s="1011" t="s">
        <v>140</v>
      </c>
    </row>
    <row r="5121" spans="1:28" x14ac:dyDescent="0.25">
      <c r="A5121" s="1011">
        <v>4224762</v>
      </c>
      <c r="B5121" s="1011" t="s">
        <v>2154</v>
      </c>
      <c r="C5121" s="1011" t="s">
        <v>1326</v>
      </c>
      <c r="D5121" s="1011" t="s">
        <v>1</v>
      </c>
      <c r="E5121" s="1011" t="s">
        <v>135</v>
      </c>
      <c r="F5121" s="1011" t="s">
        <v>0</v>
      </c>
      <c r="G5121" s="1011" t="s">
        <v>0</v>
      </c>
      <c r="H5121" s="1011" t="s">
        <v>97</v>
      </c>
      <c r="I5121" s="1011" t="s">
        <v>2155</v>
      </c>
      <c r="J5121" s="1011" t="s">
        <v>1504</v>
      </c>
      <c r="K5121" s="1011" t="s">
        <v>1329</v>
      </c>
      <c r="L5121" s="1011" t="s">
        <v>47</v>
      </c>
      <c r="M5121" s="1011" t="s">
        <v>198</v>
      </c>
      <c r="N5121" s="1011">
        <v>272.8331</v>
      </c>
      <c r="O5121" s="1011">
        <v>206.0831</v>
      </c>
      <c r="P5121" s="1011">
        <v>4949.99</v>
      </c>
      <c r="Q5121" s="1011">
        <v>7710.89</v>
      </c>
      <c r="R5121" s="1011">
        <v>1505.1231903400001</v>
      </c>
      <c r="S5121" s="1011">
        <v>1719.07311802</v>
      </c>
      <c r="T5121" s="1011">
        <v>-0.47680966000000002</v>
      </c>
      <c r="U5121" s="1011">
        <v>0</v>
      </c>
      <c r="V5121" s="1011">
        <v>1505.6</v>
      </c>
      <c r="W5121" s="1011" t="s">
        <v>1505</v>
      </c>
      <c r="X5121" s="1011" t="s">
        <v>1331</v>
      </c>
      <c r="Y5121" s="1011" t="s">
        <v>2156</v>
      </c>
      <c r="AA5121" s="1011" t="s">
        <v>2157</v>
      </c>
      <c r="AB5121" s="1011" t="s">
        <v>140</v>
      </c>
    </row>
    <row r="5122" spans="1:28" x14ac:dyDescent="0.25">
      <c r="A5122" s="1011">
        <v>63756415</v>
      </c>
      <c r="B5122" s="1011" t="s">
        <v>2211</v>
      </c>
      <c r="C5122" s="1011" t="s">
        <v>1326</v>
      </c>
      <c r="D5122" s="1011" t="s">
        <v>1</v>
      </c>
      <c r="E5122" s="1011" t="s">
        <v>135</v>
      </c>
      <c r="F5122" s="1011" t="s">
        <v>20</v>
      </c>
      <c r="G5122" s="1011" t="s">
        <v>20</v>
      </c>
      <c r="H5122" s="1011" t="s">
        <v>100</v>
      </c>
      <c r="I5122" s="1011" t="s">
        <v>2212</v>
      </c>
      <c r="J5122" s="1011" t="s">
        <v>1669</v>
      </c>
      <c r="K5122" s="1011" t="s">
        <v>1329</v>
      </c>
      <c r="L5122" s="1011" t="s">
        <v>47</v>
      </c>
      <c r="M5122" s="1011" t="s">
        <v>198</v>
      </c>
      <c r="N5122" s="1011">
        <v>177</v>
      </c>
      <c r="O5122" s="1011">
        <v>173</v>
      </c>
      <c r="P5122" s="1011">
        <v>5310</v>
      </c>
      <c r="Q5122" s="1011">
        <v>13639.18</v>
      </c>
      <c r="R5122" s="1011">
        <v>915.96</v>
      </c>
      <c r="S5122" s="1011">
        <v>1461.9138545200001</v>
      </c>
      <c r="T5122" s="1011">
        <v>0</v>
      </c>
      <c r="U5122" s="1011">
        <v>0</v>
      </c>
      <c r="V5122" s="1011">
        <v>915.96</v>
      </c>
      <c r="W5122" s="1011" t="s">
        <v>1670</v>
      </c>
      <c r="X5122" s="1011" t="s">
        <v>1331</v>
      </c>
      <c r="Y5122" s="1011" t="s">
        <v>2213</v>
      </c>
      <c r="AA5122" s="1011" t="s">
        <v>2214</v>
      </c>
      <c r="AB5122" s="1011" t="s">
        <v>140</v>
      </c>
    </row>
    <row r="5123" spans="1:28" x14ac:dyDescent="0.25">
      <c r="A5123" s="1011">
        <v>74163817</v>
      </c>
      <c r="B5123" s="1011" t="s">
        <v>2282</v>
      </c>
      <c r="C5123" s="1011" t="s">
        <v>1326</v>
      </c>
      <c r="D5123" s="1011" t="s">
        <v>1</v>
      </c>
      <c r="E5123" s="1011" t="s">
        <v>135</v>
      </c>
      <c r="F5123" s="1011" t="s">
        <v>11</v>
      </c>
      <c r="G5123" s="1011" t="s">
        <v>11</v>
      </c>
      <c r="H5123" s="1011" t="s">
        <v>94</v>
      </c>
      <c r="I5123" s="1011" t="s">
        <v>2283</v>
      </c>
      <c r="J5123" s="1011" t="s">
        <v>1693</v>
      </c>
      <c r="K5123" s="1011" t="s">
        <v>1329</v>
      </c>
      <c r="L5123" s="1011" t="s">
        <v>47</v>
      </c>
      <c r="M5123" s="1011" t="s">
        <v>198</v>
      </c>
      <c r="N5123" s="1011">
        <v>284.5</v>
      </c>
      <c r="O5123" s="1011">
        <v>211.5</v>
      </c>
      <c r="P5123" s="1011">
        <v>3155.5</v>
      </c>
      <c r="Q5123" s="1011">
        <v>6435.69</v>
      </c>
      <c r="R5123" s="1011">
        <v>1320.47</v>
      </c>
      <c r="S5123" s="1011">
        <v>810.82057514999997</v>
      </c>
      <c r="T5123" s="1011">
        <v>0</v>
      </c>
      <c r="U5123" s="1011">
        <v>0</v>
      </c>
      <c r="V5123" s="1011">
        <v>1320.47</v>
      </c>
      <c r="W5123" s="1011" t="s">
        <v>1694</v>
      </c>
      <c r="X5123" s="1011" t="s">
        <v>1331</v>
      </c>
      <c r="Y5123" s="1011" t="s">
        <v>2284</v>
      </c>
      <c r="AA5123" s="1011" t="s">
        <v>2285</v>
      </c>
      <c r="AB5123" s="1011" t="s">
        <v>140</v>
      </c>
    </row>
    <row r="5124" spans="1:28" x14ac:dyDescent="0.25">
      <c r="A5124" s="1011">
        <v>54235049</v>
      </c>
      <c r="B5124" s="1011" t="s">
        <v>2171</v>
      </c>
      <c r="C5124" s="1011" t="s">
        <v>1326</v>
      </c>
      <c r="D5124" s="1011" t="s">
        <v>1</v>
      </c>
      <c r="E5124" s="1011" t="s">
        <v>135</v>
      </c>
      <c r="F5124" s="1011" t="s">
        <v>62</v>
      </c>
      <c r="G5124" s="1011" t="s">
        <v>62</v>
      </c>
      <c r="H5124" s="1011" t="s">
        <v>101</v>
      </c>
      <c r="I5124" s="1011" t="s">
        <v>2172</v>
      </c>
      <c r="J5124" s="1011" t="s">
        <v>2173</v>
      </c>
      <c r="K5124" s="1011" t="s">
        <v>1329</v>
      </c>
      <c r="L5124" s="1011" t="s">
        <v>47</v>
      </c>
      <c r="M5124" s="1011" t="s">
        <v>198</v>
      </c>
      <c r="N5124" s="1011">
        <v>213.66669999999999</v>
      </c>
      <c r="O5124" s="1011">
        <v>105.66670000000001</v>
      </c>
      <c r="P5124" s="1011">
        <v>6313.75</v>
      </c>
      <c r="Q5124" s="1011">
        <v>6289.7</v>
      </c>
      <c r="R5124" s="1011">
        <v>652.70000000000005</v>
      </c>
      <c r="S5124" s="1011">
        <v>1936.6230367999999</v>
      </c>
      <c r="T5124" s="1011">
        <v>0</v>
      </c>
      <c r="U5124" s="1011">
        <v>0</v>
      </c>
      <c r="V5124" s="1011">
        <v>652.70000000000005</v>
      </c>
      <c r="W5124" s="1011" t="s">
        <v>2174</v>
      </c>
      <c r="X5124" s="1011" t="s">
        <v>2175</v>
      </c>
      <c r="Y5124" s="1011" t="s">
        <v>2176</v>
      </c>
      <c r="AA5124" s="1011" t="s">
        <v>2177</v>
      </c>
      <c r="AB5124" s="1011" t="s">
        <v>140</v>
      </c>
    </row>
    <row r="5125" spans="1:28" x14ac:dyDescent="0.25">
      <c r="A5125" s="1011">
        <v>24028227</v>
      </c>
      <c r="B5125" s="1011" t="s">
        <v>1449</v>
      </c>
      <c r="C5125" s="1011" t="s">
        <v>1326</v>
      </c>
      <c r="D5125" s="1011" t="s">
        <v>1</v>
      </c>
      <c r="E5125" s="1011" t="s">
        <v>135</v>
      </c>
      <c r="F5125" s="1011" t="s">
        <v>0</v>
      </c>
      <c r="G5125" s="1011" t="s">
        <v>0</v>
      </c>
      <c r="H5125" s="1011" t="s">
        <v>93</v>
      </c>
      <c r="I5125" s="1011" t="s">
        <v>1450</v>
      </c>
      <c r="J5125" s="1011" t="s">
        <v>1451</v>
      </c>
      <c r="K5125" s="1011" t="s">
        <v>1329</v>
      </c>
      <c r="L5125" s="1011" t="s">
        <v>47</v>
      </c>
      <c r="M5125" s="1011" t="s">
        <v>198</v>
      </c>
      <c r="N5125" s="1011">
        <v>617.75040000000001</v>
      </c>
      <c r="O5125" s="1011">
        <v>457.75040000000001</v>
      </c>
      <c r="P5125" s="1011">
        <v>10287.25</v>
      </c>
      <c r="Q5125" s="1011">
        <v>16931.560000000001</v>
      </c>
      <c r="R5125" s="1011">
        <v>871.99</v>
      </c>
      <c r="S5125" s="1011">
        <v>4800.1364932799997</v>
      </c>
      <c r="T5125" s="1011">
        <v>0</v>
      </c>
      <c r="U5125" s="1011">
        <v>0</v>
      </c>
      <c r="V5125" s="1011">
        <v>871.99</v>
      </c>
      <c r="W5125" s="1011" t="s">
        <v>1452</v>
      </c>
      <c r="X5125" s="1011" t="s">
        <v>1331</v>
      </c>
      <c r="Y5125" s="1011" t="s">
        <v>1453</v>
      </c>
      <c r="AA5125" s="1011" t="s">
        <v>1454</v>
      </c>
      <c r="AB5125" s="1011" t="s">
        <v>140</v>
      </c>
    </row>
    <row r="5126" spans="1:28" x14ac:dyDescent="0.25">
      <c r="A5126" s="1011">
        <v>23936792</v>
      </c>
      <c r="B5126" s="1011" t="s">
        <v>2004</v>
      </c>
      <c r="C5126" s="1011" t="s">
        <v>417</v>
      </c>
      <c r="D5126" s="1011" t="s">
        <v>113</v>
      </c>
      <c r="E5126" s="1011" t="s">
        <v>135</v>
      </c>
      <c r="F5126" s="1011" t="s">
        <v>267</v>
      </c>
      <c r="G5126" s="1011" t="s">
        <v>1687</v>
      </c>
      <c r="H5126" s="1011" t="s">
        <v>89</v>
      </c>
      <c r="I5126" s="1011" t="s">
        <v>1656</v>
      </c>
      <c r="J5126" s="1011" t="s">
        <v>1657</v>
      </c>
      <c r="K5126" s="1011" t="s">
        <v>1329</v>
      </c>
      <c r="L5126" s="1011" t="s">
        <v>47</v>
      </c>
      <c r="M5126" s="1011" t="s">
        <v>198</v>
      </c>
      <c r="N5126" s="1011">
        <v>47</v>
      </c>
      <c r="O5126" s="1011">
        <v>26</v>
      </c>
      <c r="P5126" s="1011">
        <v>517.38</v>
      </c>
      <c r="Q5126" s="1011">
        <v>1907.69</v>
      </c>
      <c r="R5126" s="1011">
        <v>434.38</v>
      </c>
      <c r="S5126" s="1011">
        <v>226.25397641000001</v>
      </c>
      <c r="T5126" s="1011">
        <v>0</v>
      </c>
      <c r="U5126" s="1011">
        <v>0</v>
      </c>
      <c r="V5126" s="1011">
        <v>434.38</v>
      </c>
      <c r="W5126" s="1011" t="s">
        <v>1658</v>
      </c>
      <c r="X5126" s="1011" t="s">
        <v>1331</v>
      </c>
      <c r="Y5126" s="1011" t="s">
        <v>2005</v>
      </c>
      <c r="AA5126" s="1011" t="s">
        <v>2006</v>
      </c>
      <c r="AB5126" s="1011" t="s">
        <v>140</v>
      </c>
    </row>
    <row r="5127" spans="1:28" x14ac:dyDescent="0.25">
      <c r="A5127" s="1011">
        <v>14077846</v>
      </c>
      <c r="B5127" s="1011" t="s">
        <v>2078</v>
      </c>
      <c r="C5127" s="1011" t="s">
        <v>1326</v>
      </c>
      <c r="D5127" s="1011" t="s">
        <v>1</v>
      </c>
      <c r="E5127" s="1011" t="s">
        <v>135</v>
      </c>
      <c r="F5127" s="1011" t="s">
        <v>9</v>
      </c>
      <c r="G5127" s="1011" t="s">
        <v>9</v>
      </c>
      <c r="H5127" s="1011" t="s">
        <v>100</v>
      </c>
      <c r="I5127" s="1011" t="s">
        <v>2079</v>
      </c>
      <c r="J5127" s="1011" t="s">
        <v>1463</v>
      </c>
      <c r="K5127" s="1011" t="s">
        <v>1329</v>
      </c>
      <c r="L5127" s="1011" t="s">
        <v>47</v>
      </c>
      <c r="M5127" s="1011" t="s">
        <v>198</v>
      </c>
      <c r="N5127" s="1011">
        <v>105.8331</v>
      </c>
      <c r="O5127" s="1011">
        <v>105.8331</v>
      </c>
      <c r="P5127" s="1011">
        <v>1450.5</v>
      </c>
      <c r="Q5127" s="1011">
        <v>5845.99</v>
      </c>
      <c r="R5127" s="1011">
        <v>1465.67</v>
      </c>
      <c r="S5127" s="1011">
        <v>537.94256636</v>
      </c>
      <c r="T5127" s="1011">
        <v>0</v>
      </c>
      <c r="U5127" s="1011">
        <v>0</v>
      </c>
      <c r="V5127" s="1011">
        <v>1465.67</v>
      </c>
      <c r="W5127" s="1011" t="s">
        <v>1464</v>
      </c>
      <c r="X5127" s="1011" t="s">
        <v>1331</v>
      </c>
      <c r="Y5127" s="1011" t="s">
        <v>2080</v>
      </c>
      <c r="AA5127" s="1011" t="s">
        <v>2081</v>
      </c>
      <c r="AB5127" s="1011" t="s">
        <v>140</v>
      </c>
    </row>
    <row r="5128" spans="1:28" x14ac:dyDescent="0.25">
      <c r="A5128" s="1011">
        <v>83757740</v>
      </c>
      <c r="B5128" s="1011" t="s">
        <v>2565</v>
      </c>
      <c r="C5128" s="1011" t="s">
        <v>1326</v>
      </c>
      <c r="D5128" s="1011" t="s">
        <v>1</v>
      </c>
      <c r="E5128" s="1011" t="s">
        <v>135</v>
      </c>
      <c r="F5128" s="1011" t="s">
        <v>34</v>
      </c>
      <c r="G5128" s="1011" t="s">
        <v>34</v>
      </c>
      <c r="H5128" s="1011" t="s">
        <v>99</v>
      </c>
      <c r="I5128" s="1011" t="s">
        <v>2527</v>
      </c>
      <c r="J5128" s="1011" t="s">
        <v>1475</v>
      </c>
      <c r="K5128" s="1011" t="s">
        <v>1329</v>
      </c>
      <c r="L5128" s="1011" t="s">
        <v>47</v>
      </c>
      <c r="M5128" s="1011" t="s">
        <v>198</v>
      </c>
      <c r="N5128" s="1011">
        <v>632</v>
      </c>
      <c r="O5128" s="1011">
        <v>244</v>
      </c>
      <c r="P5128" s="1011">
        <v>10328</v>
      </c>
      <c r="Q5128" s="1011">
        <v>23331.25</v>
      </c>
      <c r="R5128" s="1011">
        <v>2499.44</v>
      </c>
      <c r="S5128" s="1011">
        <v>2923.1136479199999</v>
      </c>
      <c r="T5128" s="1011">
        <v>0</v>
      </c>
      <c r="U5128" s="1011">
        <v>237.75</v>
      </c>
      <c r="V5128" s="1011">
        <v>2737.19</v>
      </c>
      <c r="W5128" s="1011" t="s">
        <v>1476</v>
      </c>
      <c r="X5128" s="1011" t="s">
        <v>1331</v>
      </c>
      <c r="Y5128" s="1011" t="s">
        <v>2566</v>
      </c>
      <c r="AA5128" s="1011" t="s">
        <v>1478</v>
      </c>
      <c r="AB5128" s="1011" t="s">
        <v>140</v>
      </c>
    </row>
    <row r="5129" spans="1:28" x14ac:dyDescent="0.25">
      <c r="A5129" s="1011">
        <v>13904818</v>
      </c>
      <c r="B5129" s="1011" t="s">
        <v>2363</v>
      </c>
      <c r="C5129" s="1011" t="s">
        <v>1326</v>
      </c>
      <c r="D5129" s="1011" t="s">
        <v>1</v>
      </c>
      <c r="E5129" s="1011" t="s">
        <v>135</v>
      </c>
      <c r="F5129" s="1011" t="s">
        <v>6</v>
      </c>
      <c r="G5129" s="1011" t="s">
        <v>6</v>
      </c>
      <c r="H5129" s="1011" t="s">
        <v>104</v>
      </c>
      <c r="I5129" s="1011" t="s">
        <v>2364</v>
      </c>
      <c r="J5129" s="1011" t="s">
        <v>2365</v>
      </c>
      <c r="K5129" s="1011" t="s">
        <v>1329</v>
      </c>
      <c r="L5129" s="1011" t="s">
        <v>47</v>
      </c>
      <c r="M5129" s="1011" t="s">
        <v>198</v>
      </c>
      <c r="N5129" s="1011">
        <v>19</v>
      </c>
      <c r="O5129" s="1011">
        <v>19</v>
      </c>
      <c r="P5129" s="1011">
        <v>714.46</v>
      </c>
      <c r="Q5129" s="1011">
        <v>1614.09</v>
      </c>
      <c r="R5129" s="1011">
        <v>241.25</v>
      </c>
      <c r="S5129" s="1011">
        <v>222.21178928</v>
      </c>
      <c r="T5129" s="1011">
        <v>0</v>
      </c>
      <c r="U5129" s="1011">
        <v>0</v>
      </c>
      <c r="V5129" s="1011">
        <v>241.25</v>
      </c>
      <c r="W5129" s="1011" t="s">
        <v>2366</v>
      </c>
      <c r="X5129" s="1011" t="s">
        <v>1331</v>
      </c>
      <c r="Y5129" s="1011" t="s">
        <v>2367</v>
      </c>
      <c r="AA5129" s="1011" t="s">
        <v>2368</v>
      </c>
      <c r="AB5129" s="1011" t="s">
        <v>140</v>
      </c>
    </row>
    <row r="5130" spans="1:28" x14ac:dyDescent="0.25">
      <c r="A5130" s="1011">
        <v>93874147</v>
      </c>
      <c r="B5130" s="1011" t="s">
        <v>2357</v>
      </c>
      <c r="C5130" s="1011" t="s">
        <v>1326</v>
      </c>
      <c r="D5130" s="1011" t="s">
        <v>1</v>
      </c>
      <c r="E5130" s="1011" t="s">
        <v>135</v>
      </c>
      <c r="F5130" s="1011" t="s">
        <v>36</v>
      </c>
      <c r="G5130" s="1011" t="s">
        <v>36</v>
      </c>
      <c r="H5130" s="1011" t="s">
        <v>93</v>
      </c>
      <c r="I5130" s="1011" t="s">
        <v>1359</v>
      </c>
      <c r="J5130" s="1011" t="s">
        <v>1360</v>
      </c>
      <c r="K5130" s="1011" t="s">
        <v>1329</v>
      </c>
      <c r="L5130" s="1011" t="s">
        <v>47</v>
      </c>
      <c r="M5130" s="1011" t="s">
        <v>198</v>
      </c>
      <c r="N5130" s="1011">
        <v>214</v>
      </c>
      <c r="O5130" s="1011">
        <v>206</v>
      </c>
      <c r="P5130" s="1011">
        <v>3224.88</v>
      </c>
      <c r="Q5130" s="1011">
        <v>8512.52</v>
      </c>
      <c r="R5130" s="1011">
        <v>842.6</v>
      </c>
      <c r="S5130" s="1011">
        <v>1711.8643786499999</v>
      </c>
      <c r="T5130" s="1011">
        <v>0</v>
      </c>
      <c r="U5130" s="1011">
        <v>0</v>
      </c>
      <c r="V5130" s="1011">
        <v>842.6</v>
      </c>
      <c r="W5130" s="1011" t="s">
        <v>1361</v>
      </c>
      <c r="X5130" s="1011" t="s">
        <v>1331</v>
      </c>
      <c r="Y5130" s="1011" t="s">
        <v>2358</v>
      </c>
      <c r="AA5130" s="1011" t="s">
        <v>2359</v>
      </c>
      <c r="AB5130" s="1011" t="s">
        <v>140</v>
      </c>
    </row>
    <row r="5131" spans="1:28" x14ac:dyDescent="0.25">
      <c r="A5131" s="1011">
        <v>54044805</v>
      </c>
      <c r="B5131" s="1011" t="s">
        <v>1857</v>
      </c>
      <c r="C5131" s="1011" t="s">
        <v>1326</v>
      </c>
      <c r="D5131" s="1011" t="s">
        <v>113</v>
      </c>
      <c r="E5131" s="1011" t="s">
        <v>135</v>
      </c>
      <c r="F5131" s="1011" t="s">
        <v>267</v>
      </c>
      <c r="G5131" s="1011" t="s">
        <v>1687</v>
      </c>
      <c r="H5131" s="1011" t="s">
        <v>90</v>
      </c>
      <c r="I5131" s="1011" t="s">
        <v>1858</v>
      </c>
      <c r="J5131" s="1011" t="s">
        <v>1859</v>
      </c>
      <c r="K5131" s="1011" t="s">
        <v>1329</v>
      </c>
      <c r="L5131" s="1011" t="s">
        <v>47</v>
      </c>
      <c r="M5131" s="1011" t="s">
        <v>198</v>
      </c>
      <c r="N5131" s="1011">
        <v>136</v>
      </c>
      <c r="O5131" s="1011">
        <v>8</v>
      </c>
      <c r="P5131" s="1011">
        <v>1837.04</v>
      </c>
      <c r="Q5131" s="1011">
        <v>6884</v>
      </c>
      <c r="R5131" s="1011">
        <v>2181.92</v>
      </c>
      <c r="S5131" s="1011">
        <v>539.61053245999994</v>
      </c>
      <c r="T5131" s="1011">
        <v>0</v>
      </c>
      <c r="U5131" s="1011">
        <v>0</v>
      </c>
      <c r="V5131" s="1011">
        <v>2181.92</v>
      </c>
      <c r="W5131" s="1011" t="s">
        <v>1860</v>
      </c>
      <c r="X5131" s="1011" t="s">
        <v>1331</v>
      </c>
      <c r="Y5131" s="1011" t="s">
        <v>1861</v>
      </c>
      <c r="AA5131" s="1011" t="s">
        <v>1862</v>
      </c>
      <c r="AB5131" s="1011" t="s">
        <v>140</v>
      </c>
    </row>
    <row r="5132" spans="1:28" x14ac:dyDescent="0.25">
      <c r="A5132" s="1011">
        <v>43758200</v>
      </c>
      <c r="B5132" s="1011" t="s">
        <v>1718</v>
      </c>
      <c r="C5132" s="1011" t="s">
        <v>1326</v>
      </c>
      <c r="D5132" s="1011" t="s">
        <v>1</v>
      </c>
      <c r="E5132" s="1011" t="s">
        <v>135</v>
      </c>
      <c r="F5132" s="1011" t="s">
        <v>20</v>
      </c>
      <c r="G5132" s="1011" t="s">
        <v>20</v>
      </c>
      <c r="H5132" s="1011" t="s">
        <v>101</v>
      </c>
      <c r="I5132" s="1011" t="s">
        <v>1719</v>
      </c>
      <c r="J5132" s="1011" t="s">
        <v>1528</v>
      </c>
      <c r="K5132" s="1011" t="s">
        <v>1329</v>
      </c>
      <c r="L5132" s="1011" t="s">
        <v>47</v>
      </c>
      <c r="M5132" s="1011" t="s">
        <v>198</v>
      </c>
      <c r="N5132" s="1011">
        <v>176</v>
      </c>
      <c r="O5132" s="1011">
        <v>171</v>
      </c>
      <c r="P5132" s="1011">
        <v>6997.9</v>
      </c>
      <c r="Q5132" s="1011">
        <v>6508.06</v>
      </c>
      <c r="R5132" s="1011">
        <v>2675.83</v>
      </c>
      <c r="S5132" s="1011">
        <v>883.97451639999997</v>
      </c>
      <c r="T5132" s="1011">
        <v>0</v>
      </c>
      <c r="U5132" s="1011">
        <v>0</v>
      </c>
      <c r="V5132" s="1011">
        <v>2675.83</v>
      </c>
      <c r="W5132" s="1011" t="s">
        <v>1529</v>
      </c>
      <c r="X5132" s="1011" t="s">
        <v>1331</v>
      </c>
      <c r="Y5132" s="1011" t="s">
        <v>1720</v>
      </c>
      <c r="AA5132" s="1011" t="s">
        <v>1721</v>
      </c>
      <c r="AB5132" s="1011" t="s">
        <v>140</v>
      </c>
    </row>
    <row r="5133" spans="1:28" x14ac:dyDescent="0.25">
      <c r="A5133" s="1011">
        <v>3753498</v>
      </c>
      <c r="B5133" s="1011" t="s">
        <v>2543</v>
      </c>
      <c r="C5133" s="1011" t="s">
        <v>1326</v>
      </c>
      <c r="D5133" s="1011" t="s">
        <v>1</v>
      </c>
      <c r="E5133" s="1011" t="s">
        <v>135</v>
      </c>
      <c r="F5133" s="1011" t="s">
        <v>6</v>
      </c>
      <c r="G5133" s="1011" t="s">
        <v>6</v>
      </c>
      <c r="H5133" s="1011" t="s">
        <v>99</v>
      </c>
      <c r="I5133" s="1011" t="s">
        <v>2544</v>
      </c>
      <c r="J5133" s="1011" t="s">
        <v>1868</v>
      </c>
      <c r="K5133" s="1011" t="s">
        <v>1329</v>
      </c>
      <c r="L5133" s="1011" t="s">
        <v>47</v>
      </c>
      <c r="M5133" s="1011" t="s">
        <v>198</v>
      </c>
      <c r="N5133" s="1011">
        <v>66.875</v>
      </c>
      <c r="O5133" s="1011">
        <v>47.875</v>
      </c>
      <c r="P5133" s="1011">
        <v>1484.2</v>
      </c>
      <c r="Q5133" s="1011">
        <v>2441.2600000000002</v>
      </c>
      <c r="R5133" s="1011">
        <v>239.08</v>
      </c>
      <c r="S5133" s="1011">
        <v>469.27656811000003</v>
      </c>
      <c r="T5133" s="1011">
        <v>0</v>
      </c>
      <c r="U5133" s="1011">
        <v>0</v>
      </c>
      <c r="V5133" s="1011">
        <v>239.08</v>
      </c>
      <c r="W5133" s="1011" t="s">
        <v>1869</v>
      </c>
      <c r="X5133" s="1011" t="s">
        <v>1331</v>
      </c>
      <c r="Y5133" s="1011" t="s">
        <v>2545</v>
      </c>
      <c r="AA5133" s="1011" t="s">
        <v>2546</v>
      </c>
      <c r="AB5133" s="1011" t="s">
        <v>140</v>
      </c>
    </row>
    <row r="5134" spans="1:28" x14ac:dyDescent="0.25">
      <c r="A5134" s="1011">
        <v>83754820</v>
      </c>
      <c r="B5134" s="1011" t="s">
        <v>2405</v>
      </c>
      <c r="C5134" s="1011" t="s">
        <v>1326</v>
      </c>
      <c r="D5134" s="1011" t="s">
        <v>1</v>
      </c>
      <c r="E5134" s="1011" t="s">
        <v>135</v>
      </c>
      <c r="F5134" s="1011" t="s">
        <v>38</v>
      </c>
      <c r="G5134" s="1011" t="s">
        <v>38</v>
      </c>
      <c r="H5134" s="1011" t="s">
        <v>99</v>
      </c>
      <c r="I5134" s="1011" t="s">
        <v>2261</v>
      </c>
      <c r="J5134" s="1011" t="s">
        <v>1445</v>
      </c>
      <c r="K5134" s="1011" t="s">
        <v>1329</v>
      </c>
      <c r="L5134" s="1011" t="s">
        <v>47</v>
      </c>
      <c r="M5134" s="1011" t="s">
        <v>198</v>
      </c>
      <c r="N5134" s="1011">
        <v>238</v>
      </c>
      <c r="O5134" s="1011">
        <v>238</v>
      </c>
      <c r="P5134" s="1011">
        <v>3240</v>
      </c>
      <c r="Q5134" s="1011">
        <v>8840.01</v>
      </c>
      <c r="R5134" s="1011">
        <v>752.98</v>
      </c>
      <c r="S5134" s="1011">
        <v>1347.35809025</v>
      </c>
      <c r="T5134" s="1011">
        <v>0</v>
      </c>
      <c r="U5134" s="1011">
        <v>0</v>
      </c>
      <c r="V5134" s="1011">
        <v>752.98</v>
      </c>
      <c r="W5134" s="1011" t="s">
        <v>1446</v>
      </c>
      <c r="X5134" s="1011" t="s">
        <v>1331</v>
      </c>
      <c r="Y5134" s="1011" t="s">
        <v>2406</v>
      </c>
      <c r="AA5134" s="1011" t="s">
        <v>2407</v>
      </c>
      <c r="AB5134" s="1011" t="s">
        <v>140</v>
      </c>
    </row>
    <row r="5135" spans="1:28" x14ac:dyDescent="0.25">
      <c r="A5135" s="1011">
        <v>43893585</v>
      </c>
      <c r="B5135" s="1011" t="s">
        <v>2122</v>
      </c>
      <c r="C5135" s="1011" t="s">
        <v>1326</v>
      </c>
      <c r="D5135" s="1011" t="s">
        <v>1</v>
      </c>
      <c r="E5135" s="1011" t="s">
        <v>135</v>
      </c>
      <c r="F5135" s="1011" t="s">
        <v>20</v>
      </c>
      <c r="G5135" s="1011" t="s">
        <v>20</v>
      </c>
      <c r="H5135" s="1011" t="s">
        <v>94</v>
      </c>
      <c r="I5135" s="1011" t="s">
        <v>1462</v>
      </c>
      <c r="J5135" s="1011" t="s">
        <v>1463</v>
      </c>
      <c r="K5135" s="1011" t="s">
        <v>1329</v>
      </c>
      <c r="L5135" s="1011" t="s">
        <v>47</v>
      </c>
      <c r="M5135" s="1011" t="s">
        <v>198</v>
      </c>
      <c r="N5135" s="1011">
        <v>918</v>
      </c>
      <c r="O5135" s="1011">
        <v>98</v>
      </c>
      <c r="P5135" s="1011">
        <v>22094</v>
      </c>
      <c r="Q5135" s="1011">
        <v>19401.05</v>
      </c>
      <c r="R5135" s="1011">
        <v>1343.12</v>
      </c>
      <c r="S5135" s="1011">
        <v>2849.82015512</v>
      </c>
      <c r="T5135" s="1011">
        <v>0</v>
      </c>
      <c r="U5135" s="1011">
        <v>0</v>
      </c>
      <c r="V5135" s="1011">
        <v>1097.1199999999999</v>
      </c>
      <c r="W5135" s="1011" t="s">
        <v>1464</v>
      </c>
      <c r="X5135" s="1011" t="s">
        <v>1331</v>
      </c>
      <c r="Y5135" s="1011" t="s">
        <v>2123</v>
      </c>
      <c r="AA5135" s="1011" t="s">
        <v>2124</v>
      </c>
      <c r="AB5135" s="1011" t="s">
        <v>140</v>
      </c>
    </row>
    <row r="5136" spans="1:28" x14ac:dyDescent="0.25">
      <c r="A5136" s="1011">
        <v>24091738</v>
      </c>
      <c r="B5136" s="1011" t="s">
        <v>1804</v>
      </c>
      <c r="C5136" s="1011" t="s">
        <v>1326</v>
      </c>
      <c r="D5136" s="1011" t="s">
        <v>1</v>
      </c>
      <c r="E5136" s="1011" t="s">
        <v>135</v>
      </c>
      <c r="F5136" s="1011" t="s">
        <v>20</v>
      </c>
      <c r="G5136" s="1011" t="s">
        <v>20</v>
      </c>
      <c r="H5136" s="1011" t="s">
        <v>529</v>
      </c>
      <c r="I5136" s="1011" t="s">
        <v>1805</v>
      </c>
      <c r="J5136" s="1011" t="s">
        <v>1806</v>
      </c>
      <c r="K5136" s="1011" t="s">
        <v>1329</v>
      </c>
      <c r="L5136" s="1011" t="s">
        <v>47</v>
      </c>
      <c r="M5136" s="1011" t="s">
        <v>198</v>
      </c>
      <c r="N5136" s="1011">
        <v>166</v>
      </c>
      <c r="O5136" s="1011">
        <v>23</v>
      </c>
      <c r="P5136" s="1011">
        <v>10174.9</v>
      </c>
      <c r="Q5136" s="1011">
        <v>62415.199999999997</v>
      </c>
      <c r="R5136" s="1011">
        <v>1186.1234615400001</v>
      </c>
      <c r="S5136" s="1011">
        <v>1231.2818112</v>
      </c>
      <c r="T5136" s="1011">
        <v>0.32346153999999999</v>
      </c>
      <c r="U5136" s="1011">
        <v>0</v>
      </c>
      <c r="V5136" s="1011">
        <v>1185.8</v>
      </c>
      <c r="W5136" s="1011" t="s">
        <v>10</v>
      </c>
      <c r="X5136" s="1011" t="s">
        <v>1331</v>
      </c>
      <c r="Y5136" s="1011" t="s">
        <v>1807</v>
      </c>
      <c r="AA5136" s="1011" t="s">
        <v>1808</v>
      </c>
      <c r="AB5136" s="1011" t="s">
        <v>140</v>
      </c>
    </row>
    <row r="5137" spans="1:28" x14ac:dyDescent="0.25">
      <c r="A5137" s="1011">
        <v>93756971</v>
      </c>
      <c r="B5137" s="1011" t="s">
        <v>1455</v>
      </c>
      <c r="C5137" s="1011" t="s">
        <v>1326</v>
      </c>
      <c r="D5137" s="1011" t="s">
        <v>1</v>
      </c>
      <c r="E5137" s="1011" t="s">
        <v>135</v>
      </c>
      <c r="F5137" s="1011" t="s">
        <v>6</v>
      </c>
      <c r="G5137" s="1011" t="s">
        <v>6</v>
      </c>
      <c r="H5137" s="1011" t="s">
        <v>91</v>
      </c>
      <c r="I5137" s="1011" t="s">
        <v>1456</v>
      </c>
      <c r="J5137" s="1011" t="s">
        <v>1457</v>
      </c>
      <c r="K5137" s="1011" t="s">
        <v>1329</v>
      </c>
      <c r="L5137" s="1011" t="s">
        <v>47</v>
      </c>
      <c r="M5137" s="1011" t="s">
        <v>198</v>
      </c>
      <c r="N5137" s="1011">
        <v>255</v>
      </c>
      <c r="O5137" s="1011">
        <v>237</v>
      </c>
      <c r="P5137" s="1011">
        <v>4184.67</v>
      </c>
      <c r="Q5137" s="1011">
        <v>12182.88</v>
      </c>
      <c r="R5137" s="1011">
        <v>2665.1098956199999</v>
      </c>
      <c r="S5137" s="1011">
        <v>320.08357570999999</v>
      </c>
      <c r="T5137" s="1011">
        <v>49.399895620000002</v>
      </c>
      <c r="U5137" s="1011">
        <v>0</v>
      </c>
      <c r="V5137" s="1011">
        <v>2615.71</v>
      </c>
      <c r="W5137" s="1011" t="s">
        <v>1458</v>
      </c>
      <c r="X5137" s="1011" t="s">
        <v>1331</v>
      </c>
      <c r="Y5137" s="1011" t="s">
        <v>1459</v>
      </c>
      <c r="AA5137" s="1011" t="s">
        <v>1460</v>
      </c>
      <c r="AB5137" s="1011" t="s">
        <v>140</v>
      </c>
    </row>
    <row r="5138" spans="1:28" x14ac:dyDescent="0.25">
      <c r="A5138" s="1011">
        <v>23753668</v>
      </c>
      <c r="B5138" s="1011" t="s">
        <v>2570</v>
      </c>
      <c r="C5138" s="1011" t="s">
        <v>1326</v>
      </c>
      <c r="D5138" s="1011" t="s">
        <v>1</v>
      </c>
      <c r="E5138" s="1011" t="s">
        <v>135</v>
      </c>
      <c r="F5138" s="1011" t="s">
        <v>6</v>
      </c>
      <c r="G5138" s="1011" t="s">
        <v>6</v>
      </c>
      <c r="H5138" s="1011" t="s">
        <v>102</v>
      </c>
      <c r="I5138" s="1011" t="s">
        <v>2571</v>
      </c>
      <c r="J5138" s="1011" t="s">
        <v>2572</v>
      </c>
      <c r="K5138" s="1011" t="s">
        <v>1329</v>
      </c>
      <c r="L5138" s="1011" t="s">
        <v>47</v>
      </c>
      <c r="M5138" s="1011" t="s">
        <v>198</v>
      </c>
      <c r="N5138" s="1011">
        <v>67.25</v>
      </c>
      <c r="O5138" s="1011">
        <v>0</v>
      </c>
      <c r="P5138" s="1011">
        <v>3148.79</v>
      </c>
      <c r="Q5138" s="1011">
        <v>5676.86</v>
      </c>
      <c r="R5138" s="1011">
        <v>560.51083082000002</v>
      </c>
      <c r="S5138" s="1011">
        <v>1.9834172999999999</v>
      </c>
      <c r="T5138" s="1011">
        <v>50.830830820000003</v>
      </c>
      <c r="U5138" s="1011">
        <v>0</v>
      </c>
      <c r="V5138" s="1011">
        <v>509.68</v>
      </c>
      <c r="W5138" s="1011" t="s">
        <v>2573</v>
      </c>
      <c r="X5138" s="1011" t="s">
        <v>1331</v>
      </c>
      <c r="Y5138" s="1011" t="s">
        <v>2574</v>
      </c>
      <c r="AA5138" s="1011" t="s">
        <v>2575</v>
      </c>
      <c r="AB5138" s="1011" t="s">
        <v>140</v>
      </c>
    </row>
    <row r="5139" spans="1:28" x14ac:dyDescent="0.25">
      <c r="A5139" s="1011">
        <v>24114548</v>
      </c>
      <c r="B5139" s="1011" t="s">
        <v>2567</v>
      </c>
      <c r="C5139" s="1011" t="s">
        <v>1326</v>
      </c>
      <c r="D5139" s="1011" t="s">
        <v>1</v>
      </c>
      <c r="E5139" s="1011" t="s">
        <v>135</v>
      </c>
      <c r="F5139" s="1011" t="s">
        <v>34</v>
      </c>
      <c r="G5139" s="1011" t="s">
        <v>34</v>
      </c>
      <c r="H5139" s="1011" t="s">
        <v>92</v>
      </c>
      <c r="I5139" s="1011" t="s">
        <v>2568</v>
      </c>
      <c r="J5139" s="1011" t="s">
        <v>1416</v>
      </c>
      <c r="K5139" s="1011" t="s">
        <v>1329</v>
      </c>
      <c r="L5139" s="1011" t="s">
        <v>47</v>
      </c>
      <c r="M5139" s="1011" t="s">
        <v>198</v>
      </c>
      <c r="N5139" s="1011">
        <v>348.5</v>
      </c>
      <c r="O5139" s="1011">
        <v>345.5</v>
      </c>
      <c r="P5139" s="1011">
        <v>11785.05</v>
      </c>
      <c r="Q5139" s="1011">
        <v>9647.09</v>
      </c>
      <c r="R5139" s="1011">
        <v>1153.22</v>
      </c>
      <c r="S5139" s="1011">
        <v>1573.8576317300001</v>
      </c>
      <c r="T5139" s="1011">
        <v>0</v>
      </c>
      <c r="U5139" s="1011">
        <v>0</v>
      </c>
      <c r="V5139" s="1011">
        <v>1153.22</v>
      </c>
      <c r="W5139" s="1011" t="s">
        <v>1397</v>
      </c>
      <c r="X5139" s="1011" t="s">
        <v>1331</v>
      </c>
      <c r="Y5139" s="1011" t="s">
        <v>2569</v>
      </c>
      <c r="AA5139" s="1011" t="s">
        <v>2111</v>
      </c>
      <c r="AB5139" s="1011" t="s">
        <v>140</v>
      </c>
    </row>
    <row r="5140" spans="1:28" x14ac:dyDescent="0.25">
      <c r="A5140" s="1011">
        <v>23787096</v>
      </c>
      <c r="B5140" s="1011" t="s">
        <v>1792</v>
      </c>
      <c r="C5140" s="1011" t="s">
        <v>1326</v>
      </c>
      <c r="D5140" s="1011" t="s">
        <v>1</v>
      </c>
      <c r="E5140" s="1011" t="s">
        <v>135</v>
      </c>
      <c r="F5140" s="1011" t="s">
        <v>20</v>
      </c>
      <c r="G5140" s="1011" t="s">
        <v>20</v>
      </c>
      <c r="H5140" s="1011" t="s">
        <v>90</v>
      </c>
      <c r="I5140" s="1011" t="s">
        <v>1793</v>
      </c>
      <c r="J5140" s="1011" t="s">
        <v>1794</v>
      </c>
      <c r="K5140" s="1011" t="s">
        <v>1329</v>
      </c>
      <c r="L5140" s="1011" t="s">
        <v>47</v>
      </c>
      <c r="M5140" s="1011" t="s">
        <v>198</v>
      </c>
      <c r="N5140" s="1011">
        <v>158</v>
      </c>
      <c r="O5140" s="1011">
        <v>158</v>
      </c>
      <c r="P5140" s="1011">
        <v>6320</v>
      </c>
      <c r="Q5140" s="1011">
        <v>6198.04</v>
      </c>
      <c r="R5140" s="1011">
        <v>-171.74</v>
      </c>
      <c r="S5140" s="1011">
        <v>1051.6341398300001</v>
      </c>
      <c r="T5140" s="1011">
        <v>0</v>
      </c>
      <c r="U5140" s="1011">
        <v>0</v>
      </c>
      <c r="V5140" s="1011">
        <v>-171.74</v>
      </c>
      <c r="W5140" s="1011" t="s">
        <v>1795</v>
      </c>
      <c r="X5140" s="1011" t="s">
        <v>1331</v>
      </c>
      <c r="Y5140" s="1011" t="s">
        <v>1796</v>
      </c>
      <c r="AA5140" s="1011" t="s">
        <v>1797</v>
      </c>
      <c r="AB5140" s="1011" t="s">
        <v>140</v>
      </c>
    </row>
    <row r="5141" spans="1:28" x14ac:dyDescent="0.25">
      <c r="A5141" s="1011">
        <v>43757624</v>
      </c>
      <c r="B5141" s="1011" t="s">
        <v>2092</v>
      </c>
      <c r="C5141" s="1011" t="s">
        <v>1326</v>
      </c>
      <c r="D5141" s="1011" t="s">
        <v>1</v>
      </c>
      <c r="E5141" s="1011" t="s">
        <v>135</v>
      </c>
      <c r="F5141" s="1011" t="s">
        <v>6</v>
      </c>
      <c r="G5141" s="1011" t="s">
        <v>6</v>
      </c>
      <c r="H5141" s="1011" t="s">
        <v>92</v>
      </c>
      <c r="I5141" s="1011" t="s">
        <v>2093</v>
      </c>
      <c r="J5141" s="1011" t="s">
        <v>2094</v>
      </c>
      <c r="K5141" s="1011" t="s">
        <v>1329</v>
      </c>
      <c r="L5141" s="1011" t="s">
        <v>47</v>
      </c>
      <c r="M5141" s="1011" t="s">
        <v>198</v>
      </c>
      <c r="N5141" s="1011">
        <v>67</v>
      </c>
      <c r="O5141" s="1011">
        <v>67</v>
      </c>
      <c r="P5141" s="1011">
        <v>2273</v>
      </c>
      <c r="Q5141" s="1011">
        <v>1274.02</v>
      </c>
      <c r="R5141" s="1011">
        <v>-29.75</v>
      </c>
      <c r="S5141" s="1011">
        <v>196.94570508999999</v>
      </c>
      <c r="T5141" s="1011">
        <v>0</v>
      </c>
      <c r="U5141" s="1011">
        <v>0</v>
      </c>
      <c r="V5141" s="1011">
        <v>-29.75</v>
      </c>
      <c r="W5141" s="1011" t="s">
        <v>2095</v>
      </c>
      <c r="X5141" s="1011" t="s">
        <v>1331</v>
      </c>
      <c r="Y5141" s="1011" t="s">
        <v>2096</v>
      </c>
      <c r="AA5141" s="1011" t="s">
        <v>2097</v>
      </c>
      <c r="AB5141" s="1011" t="s">
        <v>140</v>
      </c>
    </row>
    <row r="5142" spans="1:28" x14ac:dyDescent="0.25">
      <c r="A5142" s="1011">
        <v>54277843</v>
      </c>
      <c r="B5142" s="1011" t="s">
        <v>1950</v>
      </c>
      <c r="C5142" s="1011" t="s">
        <v>1326</v>
      </c>
      <c r="D5142" s="1011" t="s">
        <v>1</v>
      </c>
      <c r="E5142" s="1011" t="s">
        <v>135</v>
      </c>
      <c r="F5142" s="1011" t="s">
        <v>38</v>
      </c>
      <c r="G5142" s="1011" t="s">
        <v>38</v>
      </c>
      <c r="H5142" s="1011" t="s">
        <v>98</v>
      </c>
      <c r="I5142" s="1011" t="s">
        <v>1951</v>
      </c>
      <c r="J5142" s="1011" t="s">
        <v>1475</v>
      </c>
      <c r="K5142" s="1011" t="s">
        <v>1329</v>
      </c>
      <c r="L5142" s="1011" t="s">
        <v>47</v>
      </c>
      <c r="M5142" s="1011" t="s">
        <v>198</v>
      </c>
      <c r="N5142" s="1011">
        <v>30</v>
      </c>
      <c r="O5142" s="1011">
        <v>0</v>
      </c>
      <c r="P5142" s="1011">
        <v>750</v>
      </c>
      <c r="Q5142" s="1011">
        <v>1603.44</v>
      </c>
      <c r="R5142" s="1011">
        <v>271.44</v>
      </c>
      <c r="S5142" s="1011">
        <v>276.26809380999998</v>
      </c>
      <c r="T5142" s="1011">
        <v>0</v>
      </c>
      <c r="U5142" s="1011">
        <v>0</v>
      </c>
      <c r="V5142" s="1011">
        <v>271.44</v>
      </c>
      <c r="W5142" s="1011" t="s">
        <v>1476</v>
      </c>
      <c r="X5142" s="1011" t="s">
        <v>1331</v>
      </c>
      <c r="Y5142" s="1011" t="s">
        <v>1952</v>
      </c>
      <c r="AA5142" s="1011" t="s">
        <v>1953</v>
      </c>
      <c r="AB5142" s="1011" t="s">
        <v>140</v>
      </c>
    </row>
    <row r="5143" spans="1:28" x14ac:dyDescent="0.25">
      <c r="A5143" s="1011">
        <v>94231842</v>
      </c>
      <c r="B5143" s="1011" t="s">
        <v>1946</v>
      </c>
      <c r="C5143" s="1011" t="s">
        <v>1326</v>
      </c>
      <c r="D5143" s="1011" t="s">
        <v>1</v>
      </c>
      <c r="E5143" s="1011" t="s">
        <v>135</v>
      </c>
      <c r="F5143" s="1011" t="s">
        <v>11</v>
      </c>
      <c r="G5143" s="1011" t="s">
        <v>11</v>
      </c>
      <c r="H5143" s="1011" t="s">
        <v>94</v>
      </c>
      <c r="I5143" s="1011" t="s">
        <v>1947</v>
      </c>
      <c r="J5143" s="1011" t="s">
        <v>1868</v>
      </c>
      <c r="K5143" s="1011" t="s">
        <v>1329</v>
      </c>
      <c r="L5143" s="1011" t="s">
        <v>47</v>
      </c>
      <c r="M5143" s="1011" t="s">
        <v>198</v>
      </c>
      <c r="N5143" s="1011">
        <v>41.5</v>
      </c>
      <c r="O5143" s="1011">
        <v>23.5</v>
      </c>
      <c r="P5143" s="1011">
        <v>946</v>
      </c>
      <c r="Q5143" s="1011">
        <v>1055.3800000000001</v>
      </c>
      <c r="R5143" s="1011">
        <v>224.52</v>
      </c>
      <c r="S5143" s="1011">
        <v>124.96700249</v>
      </c>
      <c r="T5143" s="1011">
        <v>0</v>
      </c>
      <c r="U5143" s="1011">
        <v>0</v>
      </c>
      <c r="V5143" s="1011">
        <v>224.52</v>
      </c>
      <c r="W5143" s="1011" t="s">
        <v>1869</v>
      </c>
      <c r="X5143" s="1011" t="s">
        <v>1331</v>
      </c>
      <c r="Y5143" s="1011" t="s">
        <v>1948</v>
      </c>
      <c r="AA5143" s="1011" t="s">
        <v>1949</v>
      </c>
      <c r="AB5143" s="1011" t="s">
        <v>140</v>
      </c>
    </row>
    <row r="5144" spans="1:28" x14ac:dyDescent="0.25">
      <c r="A5144" s="1011">
        <v>84157304</v>
      </c>
      <c r="B5144" s="1011" t="s">
        <v>1983</v>
      </c>
      <c r="C5144" s="1011" t="s">
        <v>1326</v>
      </c>
      <c r="D5144" s="1011" t="s">
        <v>1</v>
      </c>
      <c r="E5144" s="1011" t="s">
        <v>135</v>
      </c>
      <c r="F5144" s="1011" t="s">
        <v>11</v>
      </c>
      <c r="G5144" s="1011" t="s">
        <v>11</v>
      </c>
      <c r="H5144" s="1011" t="s">
        <v>102</v>
      </c>
      <c r="I5144" s="1011" t="s">
        <v>1984</v>
      </c>
      <c r="J5144" s="1011" t="s">
        <v>1985</v>
      </c>
      <c r="K5144" s="1011" t="s">
        <v>1329</v>
      </c>
      <c r="L5144" s="1011" t="s">
        <v>47</v>
      </c>
      <c r="M5144" s="1011" t="s">
        <v>198</v>
      </c>
      <c r="N5144" s="1011">
        <v>78.499899999999997</v>
      </c>
      <c r="O5144" s="1011">
        <v>78.499899999999997</v>
      </c>
      <c r="P5144" s="1011">
        <v>1150.03</v>
      </c>
      <c r="Q5144" s="1011">
        <v>2128.46</v>
      </c>
      <c r="R5144" s="1011">
        <v>160.26</v>
      </c>
      <c r="S5144" s="1011">
        <v>701.50364539999998</v>
      </c>
      <c r="T5144" s="1011">
        <v>0</v>
      </c>
      <c r="U5144" s="1011">
        <v>0</v>
      </c>
      <c r="V5144" s="1011">
        <v>160.26</v>
      </c>
      <c r="W5144" s="1011" t="s">
        <v>10</v>
      </c>
      <c r="X5144" s="1011" t="s">
        <v>1331</v>
      </c>
      <c r="Y5144" s="1011" t="s">
        <v>1986</v>
      </c>
      <c r="AA5144" s="1011" t="s">
        <v>1921</v>
      </c>
      <c r="AB5144" s="1011" t="s">
        <v>140</v>
      </c>
    </row>
    <row r="5145" spans="1:28" x14ac:dyDescent="0.25">
      <c r="A5145" s="1011">
        <v>64030455</v>
      </c>
      <c r="B5145" s="1011" t="s">
        <v>1646</v>
      </c>
      <c r="C5145" s="1011" t="s">
        <v>1326</v>
      </c>
      <c r="D5145" s="1011" t="s">
        <v>1</v>
      </c>
      <c r="E5145" s="1011" t="s">
        <v>135</v>
      </c>
      <c r="F5145" s="1011" t="s">
        <v>20</v>
      </c>
      <c r="G5145" s="1011" t="s">
        <v>20</v>
      </c>
      <c r="H5145" s="1011" t="s">
        <v>101</v>
      </c>
      <c r="I5145" s="1011" t="s">
        <v>1647</v>
      </c>
      <c r="J5145" s="1011" t="s">
        <v>1648</v>
      </c>
      <c r="K5145" s="1011" t="s">
        <v>1329</v>
      </c>
      <c r="L5145" s="1011" t="s">
        <v>47</v>
      </c>
      <c r="M5145" s="1011" t="s">
        <v>198</v>
      </c>
      <c r="N5145" s="1011">
        <v>256</v>
      </c>
      <c r="O5145" s="1011">
        <v>42</v>
      </c>
      <c r="P5145" s="1011">
        <v>10229.92</v>
      </c>
      <c r="Q5145" s="1011">
        <v>5765.93</v>
      </c>
      <c r="R5145" s="1011">
        <v>5.73</v>
      </c>
      <c r="S5145" s="1011">
        <v>587.31920190000005</v>
      </c>
      <c r="T5145" s="1011">
        <v>84</v>
      </c>
      <c r="U5145" s="1011">
        <v>29.8</v>
      </c>
      <c r="V5145" s="1011">
        <v>35.53</v>
      </c>
      <c r="W5145" s="1011" t="s">
        <v>1649</v>
      </c>
      <c r="X5145" s="1011" t="s">
        <v>1331</v>
      </c>
      <c r="Y5145" s="1011" t="s">
        <v>1650</v>
      </c>
      <c r="AA5145" s="1011" t="s">
        <v>1651</v>
      </c>
      <c r="AB5145" s="1011" t="s">
        <v>140</v>
      </c>
    </row>
    <row r="5146" spans="1:28" x14ac:dyDescent="0.25">
      <c r="A5146" s="1011">
        <v>63935860</v>
      </c>
      <c r="B5146" s="1011" t="s">
        <v>2396</v>
      </c>
      <c r="C5146" s="1011" t="s">
        <v>1326</v>
      </c>
      <c r="D5146" s="1011" t="s">
        <v>1</v>
      </c>
      <c r="E5146" s="1011" t="s">
        <v>135</v>
      </c>
      <c r="F5146" s="1011" t="s">
        <v>14</v>
      </c>
      <c r="G5146" s="1011" t="s">
        <v>14</v>
      </c>
      <c r="H5146" s="1011" t="s">
        <v>89</v>
      </c>
      <c r="I5146" s="1011" t="s">
        <v>2159</v>
      </c>
      <c r="J5146" s="1011" t="s">
        <v>2160</v>
      </c>
      <c r="K5146" s="1011" t="s">
        <v>1329</v>
      </c>
      <c r="L5146" s="1011" t="s">
        <v>47</v>
      </c>
      <c r="M5146" s="1011" t="s">
        <v>198</v>
      </c>
      <c r="N5146" s="1011">
        <v>209</v>
      </c>
      <c r="O5146" s="1011">
        <v>0</v>
      </c>
      <c r="P5146" s="1011">
        <v>2090</v>
      </c>
      <c r="Q5146" s="1011">
        <v>4164.28</v>
      </c>
      <c r="R5146" s="1011">
        <v>54.614020359999998</v>
      </c>
      <c r="S5146" s="1011">
        <v>293.72117845999998</v>
      </c>
      <c r="T5146" s="1011">
        <v>2023.18402036</v>
      </c>
      <c r="U5146" s="1011">
        <v>0</v>
      </c>
      <c r="V5146" s="1011">
        <v>54.58</v>
      </c>
      <c r="W5146" s="1011" t="s">
        <v>2161</v>
      </c>
      <c r="X5146" s="1011" t="s">
        <v>1331</v>
      </c>
      <c r="Y5146" s="1011" t="s">
        <v>2397</v>
      </c>
      <c r="AA5146" s="1011" t="s">
        <v>2398</v>
      </c>
      <c r="AB5146" s="1011" t="s">
        <v>140</v>
      </c>
    </row>
    <row r="5147" spans="1:28" x14ac:dyDescent="0.25">
      <c r="A5147" s="1011">
        <v>94239241</v>
      </c>
      <c r="B5147" s="1011" t="s">
        <v>1954</v>
      </c>
      <c r="C5147" s="1011" t="s">
        <v>1326</v>
      </c>
      <c r="D5147" s="1011" t="s">
        <v>1</v>
      </c>
      <c r="E5147" s="1011" t="s">
        <v>135</v>
      </c>
      <c r="F5147" s="1011" t="s">
        <v>38</v>
      </c>
      <c r="G5147" s="1011" t="s">
        <v>38</v>
      </c>
      <c r="H5147" s="1011" t="s">
        <v>101</v>
      </c>
      <c r="I5147" s="1011" t="s">
        <v>1955</v>
      </c>
      <c r="J5147" s="1011" t="s">
        <v>1767</v>
      </c>
      <c r="K5147" s="1011" t="s">
        <v>1329</v>
      </c>
      <c r="L5147" s="1011" t="s">
        <v>47</v>
      </c>
      <c r="M5147" s="1011" t="s">
        <v>198</v>
      </c>
      <c r="N5147" s="1011">
        <v>2.1667000000000001</v>
      </c>
      <c r="O5147" s="1011">
        <v>1</v>
      </c>
      <c r="P5147" s="1011">
        <v>60</v>
      </c>
      <c r="Q5147" s="1011">
        <v>84.91</v>
      </c>
      <c r="R5147" s="1011">
        <v>9.35</v>
      </c>
      <c r="S5147" s="1011">
        <v>8.6583199999999998</v>
      </c>
      <c r="T5147" s="1011">
        <v>0</v>
      </c>
      <c r="U5147" s="1011">
        <v>0</v>
      </c>
      <c r="V5147" s="1011">
        <v>9.35</v>
      </c>
      <c r="W5147" s="1011" t="s">
        <v>1768</v>
      </c>
      <c r="X5147" s="1011" t="s">
        <v>1331</v>
      </c>
      <c r="Y5147" s="1011" t="s">
        <v>1956</v>
      </c>
      <c r="AA5147" s="1011" t="s">
        <v>1957</v>
      </c>
      <c r="AB5147" s="1011" t="s">
        <v>140</v>
      </c>
    </row>
    <row r="5148" spans="1:28" x14ac:dyDescent="0.25">
      <c r="A5148" s="1011">
        <v>84127497</v>
      </c>
      <c r="B5148" s="1011" t="s">
        <v>1610</v>
      </c>
      <c r="C5148" s="1011" t="s">
        <v>1326</v>
      </c>
      <c r="D5148" s="1011" t="s">
        <v>1</v>
      </c>
      <c r="E5148" s="1011" t="s">
        <v>135</v>
      </c>
      <c r="F5148" s="1011" t="s">
        <v>0</v>
      </c>
      <c r="G5148" s="1011" t="s">
        <v>0</v>
      </c>
      <c r="H5148" s="1011" t="s">
        <v>88</v>
      </c>
      <c r="I5148" s="1011" t="s">
        <v>1611</v>
      </c>
      <c r="J5148" s="1011" t="s">
        <v>1612</v>
      </c>
      <c r="K5148" s="1011" t="s">
        <v>1329</v>
      </c>
      <c r="L5148" s="1011" t="s">
        <v>47</v>
      </c>
      <c r="M5148" s="1011" t="s">
        <v>198</v>
      </c>
      <c r="N5148" s="1011">
        <v>152</v>
      </c>
      <c r="O5148" s="1011">
        <v>2</v>
      </c>
      <c r="P5148" s="1011">
        <v>2265</v>
      </c>
      <c r="Q5148" s="1011">
        <v>4619.0200000000004</v>
      </c>
      <c r="R5148" s="1011">
        <v>690.48</v>
      </c>
      <c r="S5148" s="1011">
        <v>162.86982866</v>
      </c>
      <c r="T5148" s="1011">
        <v>0</v>
      </c>
      <c r="U5148" s="1011">
        <v>0</v>
      </c>
      <c r="V5148" s="1011">
        <v>690.48</v>
      </c>
      <c r="W5148" s="1011" t="s">
        <v>1613</v>
      </c>
      <c r="X5148" s="1011" t="s">
        <v>1331</v>
      </c>
      <c r="Y5148" s="1011" t="s">
        <v>1614</v>
      </c>
      <c r="AA5148" s="1011" t="s">
        <v>1615</v>
      </c>
      <c r="AB5148" s="1011" t="s">
        <v>140</v>
      </c>
    </row>
    <row r="5149" spans="1:28" x14ac:dyDescent="0.25">
      <c r="A5149" s="1011">
        <v>84127497</v>
      </c>
      <c r="B5149" s="1011" t="s">
        <v>1610</v>
      </c>
      <c r="C5149" s="1011" t="s">
        <v>1326</v>
      </c>
      <c r="D5149" s="1011" t="s">
        <v>1</v>
      </c>
      <c r="E5149" s="1011" t="s">
        <v>135</v>
      </c>
      <c r="F5149" s="1011" t="s">
        <v>0</v>
      </c>
      <c r="G5149" s="1011" t="s">
        <v>0</v>
      </c>
      <c r="H5149" s="1011" t="s">
        <v>90</v>
      </c>
      <c r="I5149" s="1011" t="s">
        <v>1611</v>
      </c>
      <c r="J5149" s="1011" t="s">
        <v>1612</v>
      </c>
      <c r="K5149" s="1011" t="s">
        <v>1329</v>
      </c>
      <c r="L5149" s="1011" t="s">
        <v>47</v>
      </c>
      <c r="M5149" s="1011" t="s">
        <v>198</v>
      </c>
      <c r="N5149" s="1011">
        <v>143</v>
      </c>
      <c r="O5149" s="1011">
        <v>112</v>
      </c>
      <c r="P5149" s="1011">
        <v>3094.91</v>
      </c>
      <c r="Q5149" s="1011">
        <v>5571.13</v>
      </c>
      <c r="R5149" s="1011">
        <v>596.20000000000005</v>
      </c>
      <c r="S5149" s="1011">
        <v>481.83638596999998</v>
      </c>
      <c r="T5149" s="1011">
        <v>0</v>
      </c>
      <c r="U5149" s="1011">
        <v>0</v>
      </c>
      <c r="V5149" s="1011">
        <v>596.20000000000005</v>
      </c>
      <c r="W5149" s="1011" t="s">
        <v>1613</v>
      </c>
      <c r="X5149" s="1011" t="s">
        <v>1331</v>
      </c>
      <c r="Y5149" s="1011" t="s">
        <v>1614</v>
      </c>
      <c r="AA5149" s="1011" t="s">
        <v>1615</v>
      </c>
      <c r="AB5149" s="1011" t="s">
        <v>140</v>
      </c>
    </row>
    <row r="5150" spans="1:28" x14ac:dyDescent="0.25">
      <c r="A5150" s="1011">
        <v>23752710</v>
      </c>
      <c r="B5150" s="1011" t="s">
        <v>1586</v>
      </c>
      <c r="C5150" s="1011" t="s">
        <v>1326</v>
      </c>
      <c r="D5150" s="1011" t="s">
        <v>1</v>
      </c>
      <c r="E5150" s="1011" t="s">
        <v>135</v>
      </c>
      <c r="F5150" s="1011" t="s">
        <v>20</v>
      </c>
      <c r="G5150" s="1011" t="s">
        <v>20</v>
      </c>
      <c r="H5150" s="1011" t="s">
        <v>102</v>
      </c>
      <c r="I5150" s="1011" t="s">
        <v>1327</v>
      </c>
      <c r="J5150" s="1011" t="s">
        <v>1328</v>
      </c>
      <c r="K5150" s="1011" t="s">
        <v>1329</v>
      </c>
      <c r="L5150" s="1011" t="s">
        <v>47</v>
      </c>
      <c r="M5150" s="1011" t="s">
        <v>198</v>
      </c>
      <c r="N5150" s="1011">
        <v>16</v>
      </c>
      <c r="O5150" s="1011">
        <v>3</v>
      </c>
      <c r="P5150" s="1011">
        <v>373.1</v>
      </c>
      <c r="Q5150" s="1011">
        <v>686.03</v>
      </c>
      <c r="R5150" s="1011">
        <v>76.349999999999994</v>
      </c>
      <c r="S5150" s="1011">
        <v>44.396824680000002</v>
      </c>
      <c r="T5150" s="1011">
        <v>0</v>
      </c>
      <c r="U5150" s="1011">
        <v>0</v>
      </c>
      <c r="V5150" s="1011">
        <v>76.349999999999994</v>
      </c>
      <c r="W5150" s="1011" t="s">
        <v>1330</v>
      </c>
      <c r="X5150" s="1011" t="s">
        <v>1331</v>
      </c>
      <c r="Y5150" s="1011" t="s">
        <v>1587</v>
      </c>
      <c r="AA5150" s="1011" t="s">
        <v>1588</v>
      </c>
      <c r="AB5150" s="1011" t="s">
        <v>140</v>
      </c>
    </row>
    <row r="5151" spans="1:28" x14ac:dyDescent="0.25">
      <c r="A5151" s="1011">
        <v>14069587</v>
      </c>
      <c r="B5151" s="1011" t="s">
        <v>1346</v>
      </c>
      <c r="C5151" s="1011" t="s">
        <v>1326</v>
      </c>
      <c r="D5151" s="1011" t="s">
        <v>1</v>
      </c>
      <c r="E5151" s="1011" t="s">
        <v>135</v>
      </c>
      <c r="F5151" s="1011" t="s">
        <v>36</v>
      </c>
      <c r="G5151" s="1011" t="s">
        <v>36</v>
      </c>
      <c r="H5151" s="1011" t="s">
        <v>1394</v>
      </c>
      <c r="I5151" s="1011" t="s">
        <v>1347</v>
      </c>
      <c r="J5151" s="1011" t="s">
        <v>1348</v>
      </c>
      <c r="K5151" s="1011" t="s">
        <v>1329</v>
      </c>
      <c r="L5151" s="1011" t="s">
        <v>47</v>
      </c>
      <c r="M5151" s="1011" t="s">
        <v>198</v>
      </c>
      <c r="N5151" s="1011">
        <v>0</v>
      </c>
      <c r="O5151" s="1011">
        <v>0</v>
      </c>
      <c r="P5151" s="1011">
        <v>0</v>
      </c>
      <c r="Q5151" s="1011">
        <v>0</v>
      </c>
      <c r="R5151" s="1011">
        <v>0</v>
      </c>
      <c r="S5151" s="1011">
        <v>0</v>
      </c>
      <c r="T5151" s="1011">
        <v>0</v>
      </c>
      <c r="U5151" s="1011">
        <v>0</v>
      </c>
      <c r="V5151" s="1011">
        <v>0</v>
      </c>
      <c r="W5151" s="1011" t="s">
        <v>1349</v>
      </c>
      <c r="X5151" s="1011" t="s">
        <v>1331</v>
      </c>
      <c r="Y5151" s="1011" t="s">
        <v>1350</v>
      </c>
      <c r="AA5151" s="1011" t="s">
        <v>1351</v>
      </c>
      <c r="AB5151" s="1011" t="s">
        <v>140</v>
      </c>
    </row>
    <row r="5152" spans="1:28" x14ac:dyDescent="0.25">
      <c r="A5152" s="1011">
        <v>4089686</v>
      </c>
      <c r="B5152" s="1011" t="s">
        <v>1589</v>
      </c>
      <c r="C5152" s="1011" t="s">
        <v>1326</v>
      </c>
      <c r="D5152" s="1011" t="s">
        <v>1</v>
      </c>
      <c r="E5152" s="1011" t="s">
        <v>135</v>
      </c>
      <c r="F5152" s="1011" t="s">
        <v>14</v>
      </c>
      <c r="G5152" s="1011" t="s">
        <v>14</v>
      </c>
      <c r="H5152" s="1011" t="s">
        <v>97</v>
      </c>
      <c r="I5152" s="1011" t="s">
        <v>1590</v>
      </c>
      <c r="J5152" s="1011" t="s">
        <v>1591</v>
      </c>
      <c r="K5152" s="1011" t="s">
        <v>1329</v>
      </c>
      <c r="L5152" s="1011" t="s">
        <v>47</v>
      </c>
      <c r="M5152" s="1011" t="s">
        <v>198</v>
      </c>
      <c r="N5152" s="1011">
        <v>161</v>
      </c>
      <c r="O5152" s="1011">
        <v>2</v>
      </c>
      <c r="P5152" s="1011">
        <v>1444.12</v>
      </c>
      <c r="Q5152" s="1011">
        <v>2321.81</v>
      </c>
      <c r="R5152" s="1011">
        <v>39.482226150000002</v>
      </c>
      <c r="S5152" s="1011">
        <v>38.657990040000001</v>
      </c>
      <c r="T5152" s="1011">
        <v>2.2261500000000001E-3</v>
      </c>
      <c r="U5152" s="1011">
        <v>0</v>
      </c>
      <c r="V5152" s="1011">
        <v>39.479999999999997</v>
      </c>
      <c r="W5152" s="1011" t="s">
        <v>1361</v>
      </c>
      <c r="X5152" s="1011" t="s">
        <v>1331</v>
      </c>
      <c r="Y5152" s="1011" t="s">
        <v>1592</v>
      </c>
      <c r="AA5152" s="1011" t="s">
        <v>1593</v>
      </c>
      <c r="AB5152" s="1011" t="s">
        <v>140</v>
      </c>
    </row>
    <row r="5153" spans="1:28" x14ac:dyDescent="0.25">
      <c r="A5153" s="1011">
        <v>44080646</v>
      </c>
      <c r="B5153" s="1011" t="s">
        <v>1606</v>
      </c>
      <c r="C5153" s="1011" t="s">
        <v>1326</v>
      </c>
      <c r="D5153" s="1011" t="s">
        <v>1</v>
      </c>
      <c r="E5153" s="1011" t="s">
        <v>135</v>
      </c>
      <c r="F5153" s="1011" t="s">
        <v>14</v>
      </c>
      <c r="G5153" s="1011" t="s">
        <v>14</v>
      </c>
      <c r="H5153" s="1011" t="s">
        <v>96</v>
      </c>
      <c r="I5153" s="1011" t="s">
        <v>1327</v>
      </c>
      <c r="J5153" s="1011" t="s">
        <v>1328</v>
      </c>
      <c r="K5153" s="1011" t="s">
        <v>1329</v>
      </c>
      <c r="L5153" s="1011" t="s">
        <v>47</v>
      </c>
      <c r="M5153" s="1011" t="s">
        <v>198</v>
      </c>
      <c r="N5153" s="1011">
        <v>42</v>
      </c>
      <c r="O5153" s="1011">
        <v>9</v>
      </c>
      <c r="P5153" s="1011">
        <v>77.61</v>
      </c>
      <c r="Q5153" s="1011">
        <v>447.72</v>
      </c>
      <c r="R5153" s="1011">
        <v>104.4</v>
      </c>
      <c r="S5153" s="1011">
        <v>49.095882340000003</v>
      </c>
      <c r="T5153" s="1011">
        <v>0</v>
      </c>
      <c r="U5153" s="1011">
        <v>0</v>
      </c>
      <c r="V5153" s="1011">
        <v>104.4</v>
      </c>
      <c r="W5153" s="1011" t="s">
        <v>1330</v>
      </c>
      <c r="X5153" s="1011" t="s">
        <v>1331</v>
      </c>
      <c r="Y5153" s="1011" t="s">
        <v>1607</v>
      </c>
      <c r="Z5153" s="1011" t="s">
        <v>1608</v>
      </c>
      <c r="AA5153" s="1011" t="s">
        <v>1609</v>
      </c>
      <c r="AB5153" s="1011" t="s">
        <v>140</v>
      </c>
    </row>
    <row r="5154" spans="1:28" x14ac:dyDescent="0.25">
      <c r="A5154" s="1011">
        <v>54180716</v>
      </c>
      <c r="B5154" s="1011" t="s">
        <v>2293</v>
      </c>
      <c r="C5154" s="1011" t="s">
        <v>1326</v>
      </c>
      <c r="D5154" s="1011" t="s">
        <v>1</v>
      </c>
      <c r="E5154" s="1011" t="s">
        <v>135</v>
      </c>
      <c r="F5154" s="1011" t="s">
        <v>6</v>
      </c>
      <c r="G5154" s="1011" t="s">
        <v>6</v>
      </c>
      <c r="H5154" s="1011" t="s">
        <v>530</v>
      </c>
      <c r="I5154" s="1011" t="s">
        <v>2294</v>
      </c>
      <c r="J5154" s="1011" t="s">
        <v>1989</v>
      </c>
      <c r="K5154" s="1011" t="s">
        <v>1329</v>
      </c>
      <c r="L5154" s="1011" t="s">
        <v>47</v>
      </c>
      <c r="M5154" s="1011" t="s">
        <v>198</v>
      </c>
      <c r="N5154" s="1011">
        <v>48</v>
      </c>
      <c r="O5154" s="1011">
        <v>47</v>
      </c>
      <c r="P5154" s="1011">
        <v>3220.06</v>
      </c>
      <c r="Q5154" s="1011">
        <v>9483.0499999999993</v>
      </c>
      <c r="R5154" s="1011">
        <v>1221.3399999999999</v>
      </c>
      <c r="S5154" s="1011">
        <v>802.90343360999998</v>
      </c>
      <c r="T5154" s="1011">
        <v>0</v>
      </c>
      <c r="U5154" s="1011">
        <v>0</v>
      </c>
      <c r="V5154" s="1011">
        <v>1221.3399999999999</v>
      </c>
      <c r="W5154" s="1011" t="s">
        <v>1990</v>
      </c>
      <c r="X5154" s="1011" t="s">
        <v>1331</v>
      </c>
      <c r="Y5154" s="1011" t="s">
        <v>2295</v>
      </c>
      <c r="AA5154" s="1011" t="s">
        <v>2296</v>
      </c>
      <c r="AB5154" s="1011" t="s">
        <v>140</v>
      </c>
    </row>
    <row r="5155" spans="1:28" x14ac:dyDescent="0.25">
      <c r="A5155" s="1011">
        <v>73757874</v>
      </c>
      <c r="B5155" s="1011" t="s">
        <v>2244</v>
      </c>
      <c r="C5155" s="1011" t="s">
        <v>1326</v>
      </c>
      <c r="D5155" s="1011" t="s">
        <v>1</v>
      </c>
      <c r="E5155" s="1011" t="s">
        <v>135</v>
      </c>
      <c r="F5155" s="1011" t="s">
        <v>6</v>
      </c>
      <c r="G5155" s="1011" t="s">
        <v>6</v>
      </c>
      <c r="H5155" s="1011" t="s">
        <v>99</v>
      </c>
      <c r="I5155" s="1011" t="s">
        <v>1515</v>
      </c>
      <c r="J5155" s="1011" t="s">
        <v>1516</v>
      </c>
      <c r="K5155" s="1011" t="s">
        <v>1329</v>
      </c>
      <c r="L5155" s="1011" t="s">
        <v>47</v>
      </c>
      <c r="M5155" s="1011" t="s">
        <v>198</v>
      </c>
      <c r="N5155" s="1011">
        <v>30</v>
      </c>
      <c r="O5155" s="1011">
        <v>18</v>
      </c>
      <c r="P5155" s="1011">
        <v>426.25</v>
      </c>
      <c r="Q5155" s="1011">
        <v>1175.93</v>
      </c>
      <c r="R5155" s="1011">
        <v>272.18</v>
      </c>
      <c r="S5155" s="1011">
        <v>194.06509496999999</v>
      </c>
      <c r="T5155" s="1011">
        <v>0</v>
      </c>
      <c r="U5155" s="1011">
        <v>0</v>
      </c>
      <c r="V5155" s="1011">
        <v>272.18</v>
      </c>
      <c r="W5155" s="1011" t="s">
        <v>2245</v>
      </c>
      <c r="X5155" s="1011" t="s">
        <v>1331</v>
      </c>
      <c r="Y5155" s="1011" t="s">
        <v>2246</v>
      </c>
      <c r="AA5155" s="1011" t="s">
        <v>2247</v>
      </c>
      <c r="AB5155" s="1011" t="s">
        <v>140</v>
      </c>
    </row>
    <row r="5156" spans="1:28" x14ac:dyDescent="0.25">
      <c r="A5156" s="1011">
        <v>54253646</v>
      </c>
      <c r="B5156" s="1011" t="s">
        <v>1745</v>
      </c>
      <c r="C5156" s="1011" t="s">
        <v>1326</v>
      </c>
      <c r="D5156" s="1011" t="s">
        <v>1</v>
      </c>
      <c r="E5156" s="1011" t="s">
        <v>135</v>
      </c>
      <c r="F5156" s="1011" t="s">
        <v>6</v>
      </c>
      <c r="G5156" s="1011" t="s">
        <v>6</v>
      </c>
      <c r="H5156" s="1011" t="s">
        <v>100</v>
      </c>
      <c r="I5156" s="1011" t="s">
        <v>1746</v>
      </c>
      <c r="J5156" s="1011" t="s">
        <v>1405</v>
      </c>
      <c r="K5156" s="1011" t="s">
        <v>1329</v>
      </c>
      <c r="L5156" s="1011" t="s">
        <v>47</v>
      </c>
      <c r="M5156" s="1011" t="s">
        <v>198</v>
      </c>
      <c r="N5156" s="1011">
        <v>44</v>
      </c>
      <c r="O5156" s="1011">
        <v>44</v>
      </c>
      <c r="P5156" s="1011">
        <v>837</v>
      </c>
      <c r="Q5156" s="1011">
        <v>2914.48</v>
      </c>
      <c r="R5156" s="1011">
        <v>580.73</v>
      </c>
      <c r="S5156" s="1011">
        <v>297.58599394999999</v>
      </c>
      <c r="T5156" s="1011">
        <v>0</v>
      </c>
      <c r="U5156" s="1011">
        <v>0</v>
      </c>
      <c r="V5156" s="1011">
        <v>580.73</v>
      </c>
      <c r="W5156" s="1011" t="s">
        <v>1406</v>
      </c>
      <c r="X5156" s="1011" t="s">
        <v>1331</v>
      </c>
      <c r="Y5156" s="1011" t="s">
        <v>1747</v>
      </c>
      <c r="Z5156" s="1011" t="s">
        <v>1748</v>
      </c>
      <c r="AA5156" s="1011" t="s">
        <v>1749</v>
      </c>
      <c r="AB5156" s="1011" t="s">
        <v>140</v>
      </c>
    </row>
    <row r="5157" spans="1:28" x14ac:dyDescent="0.25">
      <c r="A5157" s="1011">
        <v>33753096</v>
      </c>
      <c r="B5157" s="1011" t="s">
        <v>2178</v>
      </c>
      <c r="C5157" s="1011" t="s">
        <v>1326</v>
      </c>
      <c r="D5157" s="1011" t="s">
        <v>1</v>
      </c>
      <c r="E5157" s="1011" t="s">
        <v>135</v>
      </c>
      <c r="F5157" s="1011" t="s">
        <v>6</v>
      </c>
      <c r="G5157" s="1011" t="s">
        <v>6</v>
      </c>
      <c r="H5157" s="1011" t="s">
        <v>90</v>
      </c>
      <c r="I5157" s="1011" t="s">
        <v>2179</v>
      </c>
      <c r="J5157" s="1011" t="s">
        <v>1354</v>
      </c>
      <c r="K5157" s="1011" t="s">
        <v>1329</v>
      </c>
      <c r="L5157" s="1011" t="s">
        <v>47</v>
      </c>
      <c r="M5157" s="1011" t="s">
        <v>198</v>
      </c>
      <c r="N5157" s="1011">
        <v>7</v>
      </c>
      <c r="O5157" s="1011">
        <v>0</v>
      </c>
      <c r="P5157" s="1011">
        <v>70</v>
      </c>
      <c r="Q5157" s="1011">
        <v>146.22999999999999</v>
      </c>
      <c r="R5157" s="1011">
        <v>13.23</v>
      </c>
      <c r="S5157" s="1011">
        <v>0</v>
      </c>
      <c r="T5157" s="1011">
        <v>14</v>
      </c>
      <c r="U5157" s="1011">
        <v>0</v>
      </c>
      <c r="V5157" s="1011">
        <v>13.23</v>
      </c>
      <c r="W5157" s="1011" t="s">
        <v>1355</v>
      </c>
      <c r="X5157" s="1011" t="s">
        <v>1331</v>
      </c>
      <c r="Y5157" s="1011" t="s">
        <v>2180</v>
      </c>
      <c r="AA5157" s="1011" t="s">
        <v>2181</v>
      </c>
      <c r="AB5157" s="1011" t="s">
        <v>140</v>
      </c>
    </row>
    <row r="5158" spans="1:28" x14ac:dyDescent="0.25">
      <c r="A5158" s="1011">
        <v>23756737</v>
      </c>
      <c r="B5158" s="1011" t="s">
        <v>2168</v>
      </c>
      <c r="C5158" s="1011" t="s">
        <v>1326</v>
      </c>
      <c r="D5158" s="1011" t="s">
        <v>1</v>
      </c>
      <c r="E5158" s="1011" t="s">
        <v>135</v>
      </c>
      <c r="F5158" s="1011" t="s">
        <v>4</v>
      </c>
      <c r="G5158" s="1011" t="s">
        <v>4</v>
      </c>
      <c r="H5158" s="1011" t="s">
        <v>96</v>
      </c>
      <c r="I5158" s="1011" t="s">
        <v>1656</v>
      </c>
      <c r="J5158" s="1011" t="s">
        <v>1657</v>
      </c>
      <c r="K5158" s="1011" t="s">
        <v>1329</v>
      </c>
      <c r="L5158" s="1011" t="s">
        <v>47</v>
      </c>
      <c r="M5158" s="1011" t="s">
        <v>198</v>
      </c>
      <c r="N5158" s="1011">
        <v>33</v>
      </c>
      <c r="O5158" s="1011">
        <v>20</v>
      </c>
      <c r="P5158" s="1011">
        <v>51.4</v>
      </c>
      <c r="Q5158" s="1011">
        <v>581.54999999999995</v>
      </c>
      <c r="R5158" s="1011">
        <v>17.36</v>
      </c>
      <c r="S5158" s="1011">
        <v>48.72</v>
      </c>
      <c r="T5158" s="1011">
        <v>0</v>
      </c>
      <c r="U5158" s="1011">
        <v>0</v>
      </c>
      <c r="V5158" s="1011">
        <v>17.36</v>
      </c>
      <c r="W5158" s="1011" t="s">
        <v>1658</v>
      </c>
      <c r="X5158" s="1011" t="s">
        <v>1331</v>
      </c>
      <c r="Y5158" s="1011" t="s">
        <v>2169</v>
      </c>
      <c r="AA5158" s="1011" t="s">
        <v>2170</v>
      </c>
      <c r="AB5158" s="1011" t="s">
        <v>140</v>
      </c>
    </row>
    <row r="5159" spans="1:28" x14ac:dyDescent="0.25">
      <c r="A5159" s="1011">
        <v>54253646</v>
      </c>
      <c r="B5159" s="1011" t="s">
        <v>1745</v>
      </c>
      <c r="C5159" s="1011" t="s">
        <v>1326</v>
      </c>
      <c r="D5159" s="1011" t="s">
        <v>1</v>
      </c>
      <c r="E5159" s="1011" t="s">
        <v>135</v>
      </c>
      <c r="F5159" s="1011" t="s">
        <v>6</v>
      </c>
      <c r="G5159" s="1011" t="s">
        <v>6</v>
      </c>
      <c r="H5159" s="1011" t="s">
        <v>1394</v>
      </c>
      <c r="I5159" s="1011" t="s">
        <v>1746</v>
      </c>
      <c r="J5159" s="1011" t="s">
        <v>1405</v>
      </c>
      <c r="K5159" s="1011" t="s">
        <v>1329</v>
      </c>
      <c r="L5159" s="1011" t="s">
        <v>47</v>
      </c>
      <c r="M5159" s="1011" t="s">
        <v>198</v>
      </c>
      <c r="N5159" s="1011">
        <v>0</v>
      </c>
      <c r="O5159" s="1011">
        <v>0</v>
      </c>
      <c r="P5159" s="1011">
        <v>0</v>
      </c>
      <c r="Q5159" s="1011">
        <v>0</v>
      </c>
      <c r="R5159" s="1011">
        <v>0</v>
      </c>
      <c r="S5159" s="1011">
        <v>0</v>
      </c>
      <c r="T5159" s="1011">
        <v>0</v>
      </c>
      <c r="U5159" s="1011">
        <v>0</v>
      </c>
      <c r="V5159" s="1011">
        <v>0</v>
      </c>
      <c r="W5159" s="1011" t="s">
        <v>1406</v>
      </c>
      <c r="X5159" s="1011" t="s">
        <v>1331</v>
      </c>
      <c r="Y5159" s="1011" t="s">
        <v>1747</v>
      </c>
      <c r="Z5159" s="1011" t="s">
        <v>1748</v>
      </c>
      <c r="AA5159" s="1011" t="s">
        <v>1749</v>
      </c>
      <c r="AB5159" s="1011" t="s">
        <v>140</v>
      </c>
    </row>
    <row r="5160" spans="1:28" x14ac:dyDescent="0.25">
      <c r="A5160" s="1011">
        <v>14141360</v>
      </c>
      <c r="B5160" s="1011" t="s">
        <v>1674</v>
      </c>
      <c r="C5160" s="1011" t="s">
        <v>1326</v>
      </c>
      <c r="D5160" s="1011" t="s">
        <v>1</v>
      </c>
      <c r="E5160" s="1011" t="s">
        <v>135</v>
      </c>
      <c r="F5160" s="1011" t="s">
        <v>14</v>
      </c>
      <c r="G5160" s="1011" t="s">
        <v>14</v>
      </c>
      <c r="H5160" s="1011" t="s">
        <v>104</v>
      </c>
      <c r="I5160" s="1011" t="s">
        <v>1675</v>
      </c>
      <c r="J5160" s="1011" t="s">
        <v>1676</v>
      </c>
      <c r="K5160" s="1011" t="s">
        <v>1329</v>
      </c>
      <c r="L5160" s="1011" t="s">
        <v>47</v>
      </c>
      <c r="M5160" s="1011" t="s">
        <v>198</v>
      </c>
      <c r="N5160" s="1011">
        <v>8</v>
      </c>
      <c r="O5160" s="1011">
        <v>8</v>
      </c>
      <c r="P5160" s="1011">
        <v>103.19</v>
      </c>
      <c r="Q5160" s="1011">
        <v>375.78</v>
      </c>
      <c r="R5160" s="1011">
        <v>38.409999999999997</v>
      </c>
      <c r="S5160" s="1011">
        <v>38.775817600000003</v>
      </c>
      <c r="T5160" s="1011">
        <v>0</v>
      </c>
      <c r="U5160" s="1011">
        <v>0</v>
      </c>
      <c r="V5160" s="1011">
        <v>38.409999999999997</v>
      </c>
      <c r="W5160" s="1011" t="s">
        <v>47</v>
      </c>
      <c r="X5160" s="1011" t="s">
        <v>1331</v>
      </c>
      <c r="Y5160" s="1011" t="s">
        <v>1677</v>
      </c>
      <c r="AA5160" s="1011" t="s">
        <v>1678</v>
      </c>
      <c r="AB5160" s="1011" t="s">
        <v>140</v>
      </c>
    </row>
    <row r="5161" spans="1:28" x14ac:dyDescent="0.25">
      <c r="A5161" s="1011">
        <v>93757912</v>
      </c>
      <c r="B5161" s="1011" t="s">
        <v>2332</v>
      </c>
      <c r="C5161" s="1011" t="s">
        <v>1326</v>
      </c>
      <c r="D5161" s="1011" t="s">
        <v>1</v>
      </c>
      <c r="E5161" s="1011" t="s">
        <v>135</v>
      </c>
      <c r="F5161" s="1011" t="s">
        <v>0</v>
      </c>
      <c r="G5161" s="1011" t="s">
        <v>0</v>
      </c>
      <c r="H5161" s="1011" t="s">
        <v>96</v>
      </c>
      <c r="I5161" s="1011" t="s">
        <v>1382</v>
      </c>
      <c r="J5161" s="1011" t="s">
        <v>1383</v>
      </c>
      <c r="K5161" s="1011" t="s">
        <v>1329</v>
      </c>
      <c r="L5161" s="1011" t="s">
        <v>47</v>
      </c>
      <c r="M5161" s="1011" t="s">
        <v>198</v>
      </c>
      <c r="N5161" s="1011">
        <v>400.16669999999999</v>
      </c>
      <c r="O5161" s="1011">
        <v>393.16669999999999</v>
      </c>
      <c r="P5161" s="1011">
        <v>7525.91</v>
      </c>
      <c r="Q5161" s="1011">
        <v>4645.1899999999996</v>
      </c>
      <c r="R5161" s="1011">
        <v>-1486.14</v>
      </c>
      <c r="S5161" s="1011">
        <v>778.16360113999997</v>
      </c>
      <c r="T5161" s="1011">
        <v>0</v>
      </c>
      <c r="U5161" s="1011">
        <v>0</v>
      </c>
      <c r="V5161" s="1011">
        <v>-1486.14</v>
      </c>
      <c r="W5161" s="1011" t="s">
        <v>1384</v>
      </c>
      <c r="X5161" s="1011" t="s">
        <v>1331</v>
      </c>
      <c r="Y5161" s="1011" t="s">
        <v>2333</v>
      </c>
      <c r="AA5161" s="1011" t="s">
        <v>2334</v>
      </c>
      <c r="AB5161" s="1011" t="s">
        <v>140</v>
      </c>
    </row>
    <row r="5162" spans="1:28" x14ac:dyDescent="0.25">
      <c r="A5162" s="1011">
        <v>4180501</v>
      </c>
      <c r="B5162" s="1011" t="s">
        <v>1697</v>
      </c>
      <c r="C5162" s="1011" t="s">
        <v>1326</v>
      </c>
      <c r="D5162" s="1011" t="s">
        <v>1</v>
      </c>
      <c r="E5162" s="1011" t="s">
        <v>135</v>
      </c>
      <c r="F5162" s="1011" t="s">
        <v>14</v>
      </c>
      <c r="G5162" s="1011" t="s">
        <v>14</v>
      </c>
      <c r="H5162" s="1011" t="s">
        <v>529</v>
      </c>
      <c r="I5162" s="1011" t="s">
        <v>1698</v>
      </c>
      <c r="J5162" s="1011" t="s">
        <v>1528</v>
      </c>
      <c r="K5162" s="1011" t="s">
        <v>1329</v>
      </c>
      <c r="L5162" s="1011" t="s">
        <v>47</v>
      </c>
      <c r="M5162" s="1011" t="s">
        <v>198</v>
      </c>
      <c r="N5162" s="1011">
        <v>17</v>
      </c>
      <c r="O5162" s="1011">
        <v>17</v>
      </c>
      <c r="P5162" s="1011">
        <v>177.14</v>
      </c>
      <c r="Q5162" s="1011">
        <v>2320.15</v>
      </c>
      <c r="R5162" s="1011">
        <v>155.84671940000001</v>
      </c>
      <c r="S5162" s="1011">
        <v>26.571000000000002</v>
      </c>
      <c r="T5162" s="1011">
        <v>6.3567194000000002</v>
      </c>
      <c r="U5162" s="1011">
        <v>0</v>
      </c>
      <c r="V5162" s="1011">
        <v>149.49</v>
      </c>
      <c r="W5162" s="1011" t="s">
        <v>1529</v>
      </c>
      <c r="X5162" s="1011" t="s">
        <v>1331</v>
      </c>
      <c r="Y5162" s="1011" t="s">
        <v>1699</v>
      </c>
      <c r="AA5162" s="1011" t="s">
        <v>1700</v>
      </c>
      <c r="AB5162" s="1011" t="s">
        <v>140</v>
      </c>
    </row>
    <row r="5163" spans="1:28" x14ac:dyDescent="0.25">
      <c r="A5163" s="1011">
        <v>13980131</v>
      </c>
      <c r="B5163" s="1011" t="s">
        <v>1619</v>
      </c>
      <c r="C5163" s="1011" t="s">
        <v>1326</v>
      </c>
      <c r="D5163" s="1011" t="s">
        <v>1</v>
      </c>
      <c r="E5163" s="1011" t="s">
        <v>135</v>
      </c>
      <c r="F5163" s="1011" t="s">
        <v>20</v>
      </c>
      <c r="G5163" s="1011" t="s">
        <v>20</v>
      </c>
      <c r="H5163" s="1011" t="s">
        <v>104</v>
      </c>
      <c r="I5163" s="1011" t="s">
        <v>1620</v>
      </c>
      <c r="J5163" s="1011" t="s">
        <v>1621</v>
      </c>
      <c r="K5163" s="1011" t="s">
        <v>1329</v>
      </c>
      <c r="L5163" s="1011" t="s">
        <v>47</v>
      </c>
      <c r="M5163" s="1011" t="s">
        <v>198</v>
      </c>
      <c r="N5163" s="1011">
        <v>8</v>
      </c>
      <c r="O5163" s="1011">
        <v>7</v>
      </c>
      <c r="P5163" s="1011">
        <v>284</v>
      </c>
      <c r="Q5163" s="1011">
        <v>420.2</v>
      </c>
      <c r="R5163" s="1011">
        <v>68.12</v>
      </c>
      <c r="S5163" s="1011">
        <v>25.678560999999998</v>
      </c>
      <c r="T5163" s="1011">
        <v>0</v>
      </c>
      <c r="U5163" s="1011">
        <v>0</v>
      </c>
      <c r="V5163" s="1011">
        <v>68.12</v>
      </c>
      <c r="W5163" s="1011" t="s">
        <v>1622</v>
      </c>
      <c r="X5163" s="1011" t="s">
        <v>1331</v>
      </c>
      <c r="Y5163" s="1011" t="s">
        <v>1623</v>
      </c>
      <c r="AA5163" s="1011" t="s">
        <v>1624</v>
      </c>
      <c r="AB5163" s="1011" t="s">
        <v>140</v>
      </c>
    </row>
    <row r="5164" spans="1:28" x14ac:dyDescent="0.25">
      <c r="A5164" s="1011">
        <v>94067154</v>
      </c>
      <c r="B5164" s="1011" t="s">
        <v>1340</v>
      </c>
      <c r="C5164" s="1011" t="s">
        <v>1326</v>
      </c>
      <c r="D5164" s="1011" t="s">
        <v>1</v>
      </c>
      <c r="E5164" s="1011" t="s">
        <v>135</v>
      </c>
      <c r="F5164" s="1011" t="s">
        <v>0</v>
      </c>
      <c r="G5164" s="1011" t="s">
        <v>0</v>
      </c>
      <c r="H5164" s="1011" t="s">
        <v>529</v>
      </c>
      <c r="I5164" s="1011" t="s">
        <v>1341</v>
      </c>
      <c r="J5164" s="1011" t="s">
        <v>1342</v>
      </c>
      <c r="K5164" s="1011" t="s">
        <v>1329</v>
      </c>
      <c r="L5164" s="1011" t="s">
        <v>47</v>
      </c>
      <c r="M5164" s="1011" t="s">
        <v>198</v>
      </c>
      <c r="N5164" s="1011">
        <v>2</v>
      </c>
      <c r="O5164" s="1011">
        <v>2</v>
      </c>
      <c r="P5164" s="1011">
        <v>85.7</v>
      </c>
      <c r="Q5164" s="1011">
        <v>265.02999999999997</v>
      </c>
      <c r="R5164" s="1011">
        <v>26.98</v>
      </c>
      <c r="S5164" s="1011">
        <v>24.07920399</v>
      </c>
      <c r="T5164" s="1011">
        <v>0</v>
      </c>
      <c r="U5164" s="1011">
        <v>0</v>
      </c>
      <c r="V5164" s="1011">
        <v>26.98</v>
      </c>
      <c r="W5164" s="1011" t="s">
        <v>1343</v>
      </c>
      <c r="X5164" s="1011" t="s">
        <v>1331</v>
      </c>
      <c r="Y5164" s="1011" t="s">
        <v>1344</v>
      </c>
      <c r="AA5164" s="1011" t="s">
        <v>1345</v>
      </c>
      <c r="AB5164" s="1011" t="s">
        <v>140</v>
      </c>
    </row>
    <row r="5165" spans="1:28" x14ac:dyDescent="0.25">
      <c r="A5165" s="1011">
        <v>3755717</v>
      </c>
      <c r="B5165" s="1011" t="s">
        <v>2444</v>
      </c>
      <c r="C5165" s="1011" t="s">
        <v>1326</v>
      </c>
      <c r="D5165" s="1011" t="s">
        <v>1</v>
      </c>
      <c r="E5165" s="1011" t="s">
        <v>135</v>
      </c>
      <c r="F5165" s="1011" t="s">
        <v>6</v>
      </c>
      <c r="G5165" s="1011" t="s">
        <v>6</v>
      </c>
      <c r="H5165" s="1011" t="s">
        <v>1394</v>
      </c>
      <c r="I5165" s="1011" t="s">
        <v>2445</v>
      </c>
      <c r="J5165" s="1011" t="s">
        <v>1924</v>
      </c>
      <c r="K5165" s="1011" t="s">
        <v>1329</v>
      </c>
      <c r="L5165" s="1011" t="s">
        <v>47</v>
      </c>
      <c r="M5165" s="1011" t="s">
        <v>198</v>
      </c>
      <c r="N5165" s="1011">
        <v>0</v>
      </c>
      <c r="O5165" s="1011">
        <v>0</v>
      </c>
      <c r="P5165" s="1011">
        <v>0</v>
      </c>
      <c r="Q5165" s="1011">
        <v>0</v>
      </c>
      <c r="R5165" s="1011">
        <v>0</v>
      </c>
      <c r="S5165" s="1011">
        <v>0</v>
      </c>
      <c r="T5165" s="1011">
        <v>0</v>
      </c>
      <c r="U5165" s="1011">
        <v>0</v>
      </c>
      <c r="V5165" s="1011">
        <v>0</v>
      </c>
      <c r="W5165" s="1011" t="s">
        <v>1925</v>
      </c>
      <c r="X5165" s="1011" t="s">
        <v>1331</v>
      </c>
      <c r="Y5165" s="1011" t="s">
        <v>2446</v>
      </c>
      <c r="AA5165" s="1011" t="s">
        <v>2447</v>
      </c>
      <c r="AB5165" s="1011" t="s">
        <v>140</v>
      </c>
    </row>
    <row r="5166" spans="1:28" x14ac:dyDescent="0.25">
      <c r="A5166" s="1011">
        <v>64054281</v>
      </c>
      <c r="B5166" s="1011" t="s">
        <v>1652</v>
      </c>
      <c r="C5166" s="1011" t="s">
        <v>1326</v>
      </c>
      <c r="D5166" s="1011" t="s">
        <v>1</v>
      </c>
      <c r="E5166" s="1011" t="s">
        <v>135</v>
      </c>
      <c r="F5166" s="1011" t="s">
        <v>34</v>
      </c>
      <c r="G5166" s="1011" t="s">
        <v>34</v>
      </c>
      <c r="H5166" s="1011" t="s">
        <v>96</v>
      </c>
      <c r="I5166" s="1011" t="s">
        <v>1353</v>
      </c>
      <c r="J5166" s="1011" t="s">
        <v>1354</v>
      </c>
      <c r="K5166" s="1011" t="s">
        <v>1329</v>
      </c>
      <c r="L5166" s="1011" t="s">
        <v>47</v>
      </c>
      <c r="M5166" s="1011" t="s">
        <v>198</v>
      </c>
      <c r="N5166" s="1011">
        <v>21.666799999999999</v>
      </c>
      <c r="O5166" s="1011">
        <v>19.666799999999999</v>
      </c>
      <c r="P5166" s="1011">
        <v>30.99</v>
      </c>
      <c r="Q5166" s="1011">
        <v>427.19</v>
      </c>
      <c r="R5166" s="1011">
        <v>157.75</v>
      </c>
      <c r="S5166" s="1011">
        <v>95.631185560000006</v>
      </c>
      <c r="T5166" s="1011">
        <v>0</v>
      </c>
      <c r="U5166" s="1011">
        <v>0</v>
      </c>
      <c r="V5166" s="1011">
        <v>157.75</v>
      </c>
      <c r="W5166" s="1011" t="s">
        <v>1355</v>
      </c>
      <c r="X5166" s="1011" t="s">
        <v>1331</v>
      </c>
      <c r="Y5166" s="1011" t="s">
        <v>1653</v>
      </c>
      <c r="AA5166" s="1011" t="s">
        <v>1654</v>
      </c>
      <c r="AB5166" s="1011" t="s">
        <v>140</v>
      </c>
    </row>
    <row r="5167" spans="1:28" x14ac:dyDescent="0.25">
      <c r="A5167" s="1011">
        <v>64138647</v>
      </c>
      <c r="B5167" s="1011" t="s">
        <v>1538</v>
      </c>
      <c r="C5167" s="1011" t="s">
        <v>1326</v>
      </c>
      <c r="D5167" s="1011" t="s">
        <v>1</v>
      </c>
      <c r="E5167" s="1011" t="s">
        <v>135</v>
      </c>
      <c r="F5167" s="1011" t="s">
        <v>34</v>
      </c>
      <c r="G5167" s="1011" t="s">
        <v>34</v>
      </c>
      <c r="H5167" s="1011" t="s">
        <v>530</v>
      </c>
      <c r="I5167" s="1011" t="s">
        <v>1539</v>
      </c>
      <c r="J5167" s="1011" t="s">
        <v>1328</v>
      </c>
      <c r="K5167" s="1011" t="s">
        <v>1329</v>
      </c>
      <c r="L5167" s="1011" t="s">
        <v>47</v>
      </c>
      <c r="M5167" s="1011" t="s">
        <v>198</v>
      </c>
      <c r="N5167" s="1011">
        <v>10</v>
      </c>
      <c r="O5167" s="1011">
        <v>10</v>
      </c>
      <c r="P5167" s="1011">
        <v>795.2</v>
      </c>
      <c r="Q5167" s="1011">
        <v>1487.02</v>
      </c>
      <c r="R5167" s="1011">
        <v>-2.39</v>
      </c>
      <c r="S5167" s="1011">
        <v>230.608</v>
      </c>
      <c r="T5167" s="1011">
        <v>0</v>
      </c>
      <c r="U5167" s="1011">
        <v>0</v>
      </c>
      <c r="V5167" s="1011">
        <v>-2.39</v>
      </c>
      <c r="W5167" s="1011" t="s">
        <v>1330</v>
      </c>
      <c r="X5167" s="1011" t="s">
        <v>1331</v>
      </c>
      <c r="Y5167" s="1011" t="s">
        <v>1540</v>
      </c>
      <c r="AA5167" s="1011" t="s">
        <v>1541</v>
      </c>
      <c r="AB5167" s="1011" t="s">
        <v>140</v>
      </c>
    </row>
    <row r="5168" spans="1:28" x14ac:dyDescent="0.25">
      <c r="A5168" s="1011">
        <v>94231842</v>
      </c>
      <c r="B5168" s="1011" t="s">
        <v>1946</v>
      </c>
      <c r="C5168" s="1011" t="s">
        <v>1326</v>
      </c>
      <c r="D5168" s="1011" t="s">
        <v>1</v>
      </c>
      <c r="E5168" s="1011" t="s">
        <v>135</v>
      </c>
      <c r="F5168" s="1011" t="s">
        <v>11</v>
      </c>
      <c r="G5168" s="1011" t="s">
        <v>11</v>
      </c>
      <c r="H5168" s="1011" t="s">
        <v>88</v>
      </c>
      <c r="I5168" s="1011" t="s">
        <v>1947</v>
      </c>
      <c r="J5168" s="1011" t="s">
        <v>1868</v>
      </c>
      <c r="K5168" s="1011" t="s">
        <v>1329</v>
      </c>
      <c r="L5168" s="1011" t="s">
        <v>47</v>
      </c>
      <c r="M5168" s="1011" t="s">
        <v>198</v>
      </c>
      <c r="N5168" s="1011">
        <v>1</v>
      </c>
      <c r="O5168" s="1011">
        <v>1</v>
      </c>
      <c r="P5168" s="1011">
        <v>10</v>
      </c>
      <c r="Q5168" s="1011">
        <v>59.79</v>
      </c>
      <c r="R5168" s="1011">
        <v>7.53</v>
      </c>
      <c r="S5168" s="1011">
        <v>5.8995328999999996</v>
      </c>
      <c r="T5168" s="1011">
        <v>0</v>
      </c>
      <c r="U5168" s="1011">
        <v>0</v>
      </c>
      <c r="V5168" s="1011">
        <v>7.53</v>
      </c>
      <c r="W5168" s="1011" t="s">
        <v>1869</v>
      </c>
      <c r="X5168" s="1011" t="s">
        <v>1331</v>
      </c>
      <c r="Y5168" s="1011" t="s">
        <v>1948</v>
      </c>
      <c r="AA5168" s="1011" t="s">
        <v>1949</v>
      </c>
      <c r="AB5168" s="1011" t="s">
        <v>140</v>
      </c>
    </row>
    <row r="5169" spans="1:28" x14ac:dyDescent="0.25">
      <c r="A5169" s="1011">
        <v>73754913</v>
      </c>
      <c r="B5169" s="1011" t="s">
        <v>1778</v>
      </c>
      <c r="C5169" s="1011" t="s">
        <v>1326</v>
      </c>
      <c r="D5169" s="1011" t="s">
        <v>1</v>
      </c>
      <c r="E5169" s="1011" t="s">
        <v>135</v>
      </c>
      <c r="F5169" s="1011" t="s">
        <v>0</v>
      </c>
      <c r="G5169" s="1011" t="s">
        <v>0</v>
      </c>
      <c r="H5169" s="1011" t="s">
        <v>88</v>
      </c>
      <c r="I5169" s="1011" t="s">
        <v>1779</v>
      </c>
      <c r="J5169" s="1011" t="s">
        <v>1780</v>
      </c>
      <c r="K5169" s="1011" t="s">
        <v>1329</v>
      </c>
      <c r="L5169" s="1011" t="s">
        <v>47</v>
      </c>
      <c r="M5169" s="1011" t="s">
        <v>198</v>
      </c>
      <c r="N5169" s="1011">
        <v>1</v>
      </c>
      <c r="O5169" s="1011">
        <v>1</v>
      </c>
      <c r="P5169" s="1011">
        <v>10</v>
      </c>
      <c r="Q5169" s="1011">
        <v>67.44</v>
      </c>
      <c r="R5169" s="1011">
        <v>10.029999999999999</v>
      </c>
      <c r="S5169" s="1011">
        <v>2.1549999999999998</v>
      </c>
      <c r="T5169" s="1011">
        <v>0</v>
      </c>
      <c r="U5169" s="1011">
        <v>0</v>
      </c>
      <c r="V5169" s="1011">
        <v>10.029999999999999</v>
      </c>
      <c r="W5169" s="1011" t="s">
        <v>1781</v>
      </c>
      <c r="X5169" s="1011" t="s">
        <v>1331</v>
      </c>
      <c r="Y5169" s="1011" t="s">
        <v>1782</v>
      </c>
      <c r="AA5169" s="1011" t="s">
        <v>1783</v>
      </c>
      <c r="AB5169" s="1011" t="s">
        <v>140</v>
      </c>
    </row>
    <row r="5170" spans="1:28" x14ac:dyDescent="0.25">
      <c r="A5170" s="1011">
        <v>44150696</v>
      </c>
      <c r="B5170" s="1011" t="s">
        <v>1784</v>
      </c>
      <c r="C5170" s="1011" t="s">
        <v>1326</v>
      </c>
      <c r="D5170" s="1011" t="s">
        <v>1</v>
      </c>
      <c r="E5170" s="1011" t="s">
        <v>135</v>
      </c>
      <c r="F5170" s="1011" t="s">
        <v>20</v>
      </c>
      <c r="G5170" s="1011" t="s">
        <v>20</v>
      </c>
      <c r="H5170" s="1011" t="s">
        <v>89</v>
      </c>
      <c r="I5170" s="1011" t="s">
        <v>1785</v>
      </c>
      <c r="J5170" s="1011" t="s">
        <v>1360</v>
      </c>
      <c r="K5170" s="1011" t="s">
        <v>1329</v>
      </c>
      <c r="L5170" s="1011" t="s">
        <v>47</v>
      </c>
      <c r="M5170" s="1011" t="s">
        <v>198</v>
      </c>
      <c r="N5170" s="1011">
        <v>3</v>
      </c>
      <c r="O5170" s="1011">
        <v>0</v>
      </c>
      <c r="P5170" s="1011">
        <v>30</v>
      </c>
      <c r="Q5170" s="1011">
        <v>107.07</v>
      </c>
      <c r="R5170" s="1011">
        <v>9.8699999999999992</v>
      </c>
      <c r="S5170" s="1011">
        <v>3</v>
      </c>
      <c r="T5170" s="1011">
        <v>0</v>
      </c>
      <c r="U5170" s="1011">
        <v>0</v>
      </c>
      <c r="V5170" s="1011">
        <v>9.8699999999999992</v>
      </c>
      <c r="W5170" s="1011" t="s">
        <v>1361</v>
      </c>
      <c r="X5170" s="1011" t="s">
        <v>1331</v>
      </c>
      <c r="Y5170" s="1011" t="s">
        <v>1786</v>
      </c>
      <c r="Z5170" s="1011" t="s">
        <v>1787</v>
      </c>
      <c r="AA5170" s="1011" t="s">
        <v>1788</v>
      </c>
      <c r="AB5170" s="1011" t="s">
        <v>140</v>
      </c>
    </row>
    <row r="5171" spans="1:28" x14ac:dyDescent="0.25">
      <c r="A5171" s="1011">
        <v>63955280</v>
      </c>
      <c r="B5171" s="1011" t="s">
        <v>2000</v>
      </c>
      <c r="C5171" s="1011" t="s">
        <v>1326</v>
      </c>
      <c r="D5171" s="1011" t="s">
        <v>1</v>
      </c>
      <c r="E5171" s="1011" t="s">
        <v>135</v>
      </c>
      <c r="F5171" s="1011" t="s">
        <v>20</v>
      </c>
      <c r="G5171" s="1011" t="s">
        <v>20</v>
      </c>
      <c r="H5171" s="1011" t="s">
        <v>86</v>
      </c>
      <c r="I5171" s="1011" t="s">
        <v>2001</v>
      </c>
      <c r="J5171" s="1011" t="s">
        <v>1985</v>
      </c>
      <c r="K5171" s="1011" t="s">
        <v>1329</v>
      </c>
      <c r="L5171" s="1011" t="s">
        <v>47</v>
      </c>
      <c r="M5171" s="1011" t="s">
        <v>198</v>
      </c>
      <c r="N5171" s="1011">
        <v>1</v>
      </c>
      <c r="O5171" s="1011">
        <v>0</v>
      </c>
      <c r="P5171" s="1011">
        <v>16</v>
      </c>
      <c r="Q5171" s="1011">
        <v>37.86</v>
      </c>
      <c r="R5171" s="1011">
        <v>6.1</v>
      </c>
      <c r="S5171" s="1011">
        <v>4</v>
      </c>
      <c r="T5171" s="1011">
        <v>0</v>
      </c>
      <c r="U5171" s="1011">
        <v>0</v>
      </c>
      <c r="V5171" s="1011">
        <v>6.1</v>
      </c>
      <c r="W5171" s="1011" t="s">
        <v>10</v>
      </c>
      <c r="X5171" s="1011" t="s">
        <v>1331</v>
      </c>
      <c r="Y5171" s="1011" t="s">
        <v>2002</v>
      </c>
      <c r="AA5171" s="1011" t="s">
        <v>2003</v>
      </c>
      <c r="AB5171" s="1011" t="s">
        <v>140</v>
      </c>
    </row>
    <row r="5172" spans="1:28" x14ac:dyDescent="0.25">
      <c r="A5172" s="1011">
        <v>94174273</v>
      </c>
      <c r="B5172" s="1011" t="s">
        <v>2310</v>
      </c>
      <c r="C5172" s="1011" t="s">
        <v>417</v>
      </c>
      <c r="D5172" s="1011" t="s">
        <v>113</v>
      </c>
      <c r="E5172" s="1011" t="s">
        <v>135</v>
      </c>
      <c r="F5172" s="1011" t="s">
        <v>267</v>
      </c>
      <c r="G5172" s="1011" t="s">
        <v>1687</v>
      </c>
      <c r="H5172" s="1011" t="s">
        <v>97</v>
      </c>
      <c r="I5172" s="1011" t="s">
        <v>2311</v>
      </c>
      <c r="J5172" s="1011" t="s">
        <v>1354</v>
      </c>
      <c r="K5172" s="1011" t="s">
        <v>1329</v>
      </c>
      <c r="L5172" s="1011" t="s">
        <v>47</v>
      </c>
      <c r="M5172" s="1011" t="s">
        <v>198</v>
      </c>
      <c r="N5172" s="1011">
        <v>89</v>
      </c>
      <c r="O5172" s="1011">
        <v>20.25</v>
      </c>
      <c r="P5172" s="1011">
        <v>2650.31</v>
      </c>
      <c r="Q5172" s="1011">
        <v>3101.61</v>
      </c>
      <c r="R5172" s="1011">
        <v>655.35</v>
      </c>
      <c r="S5172" s="1011">
        <v>177.7819868</v>
      </c>
      <c r="T5172" s="1011">
        <v>0</v>
      </c>
      <c r="U5172" s="1011">
        <v>0</v>
      </c>
      <c r="V5172" s="1011">
        <v>655.35</v>
      </c>
      <c r="W5172" s="1011" t="s">
        <v>1355</v>
      </c>
      <c r="X5172" s="1011" t="s">
        <v>1331</v>
      </c>
      <c r="Y5172" s="1011" t="s">
        <v>2312</v>
      </c>
      <c r="AA5172" s="1011" t="s">
        <v>2313</v>
      </c>
      <c r="AB5172" s="1011" t="s">
        <v>140</v>
      </c>
    </row>
    <row r="5173" spans="1:28" x14ac:dyDescent="0.25">
      <c r="A5173" s="1011">
        <v>23994155</v>
      </c>
      <c r="B5173" s="1011" t="s">
        <v>2260</v>
      </c>
      <c r="C5173" s="1011" t="s">
        <v>1326</v>
      </c>
      <c r="D5173" s="1011" t="s">
        <v>113</v>
      </c>
      <c r="E5173" s="1011" t="s">
        <v>135</v>
      </c>
      <c r="F5173" s="1011" t="s">
        <v>267</v>
      </c>
      <c r="G5173" s="1011" t="s">
        <v>1687</v>
      </c>
      <c r="H5173" s="1011" t="s">
        <v>93</v>
      </c>
      <c r="I5173" s="1011" t="s">
        <v>2261</v>
      </c>
      <c r="J5173" s="1011" t="s">
        <v>1445</v>
      </c>
      <c r="K5173" s="1011" t="s">
        <v>1329</v>
      </c>
      <c r="L5173" s="1011" t="s">
        <v>47</v>
      </c>
      <c r="M5173" s="1011" t="s">
        <v>198</v>
      </c>
      <c r="N5173" s="1011">
        <v>167</v>
      </c>
      <c r="O5173" s="1011">
        <v>153</v>
      </c>
      <c r="P5173" s="1011">
        <v>2544.71</v>
      </c>
      <c r="Q5173" s="1011">
        <v>5824.12</v>
      </c>
      <c r="R5173" s="1011">
        <v>1048.58</v>
      </c>
      <c r="S5173" s="1011">
        <v>1920.8206284800001</v>
      </c>
      <c r="T5173" s="1011">
        <v>0</v>
      </c>
      <c r="U5173" s="1011">
        <v>0</v>
      </c>
      <c r="V5173" s="1011">
        <v>1048.58</v>
      </c>
      <c r="W5173" s="1011" t="s">
        <v>1446</v>
      </c>
      <c r="X5173" s="1011" t="s">
        <v>1331</v>
      </c>
      <c r="Y5173" s="1011" t="s">
        <v>2262</v>
      </c>
      <c r="AA5173" s="1011" t="s">
        <v>2263</v>
      </c>
      <c r="AB5173" s="1011" t="s">
        <v>140</v>
      </c>
    </row>
    <row r="5174" spans="1:28" x14ac:dyDescent="0.25">
      <c r="A5174" s="1011">
        <v>3956695</v>
      </c>
      <c r="B5174" s="1011" t="s">
        <v>2270</v>
      </c>
      <c r="C5174" s="1011" t="s">
        <v>1326</v>
      </c>
      <c r="D5174" s="1011" t="s">
        <v>1</v>
      </c>
      <c r="E5174" s="1011" t="s">
        <v>135</v>
      </c>
      <c r="F5174" s="1011" t="s">
        <v>34</v>
      </c>
      <c r="G5174" s="1011" t="s">
        <v>34</v>
      </c>
      <c r="H5174" s="1011" t="s">
        <v>530</v>
      </c>
      <c r="I5174" s="1011" t="s">
        <v>1692</v>
      </c>
      <c r="J5174" s="1011" t="s">
        <v>1693</v>
      </c>
      <c r="K5174" s="1011" t="s">
        <v>1329</v>
      </c>
      <c r="L5174" s="1011" t="s">
        <v>47</v>
      </c>
      <c r="M5174" s="1011" t="s">
        <v>198</v>
      </c>
      <c r="N5174" s="1011">
        <v>94</v>
      </c>
      <c r="O5174" s="1011">
        <v>69</v>
      </c>
      <c r="P5174" s="1011">
        <v>6238.24</v>
      </c>
      <c r="Q5174" s="1011">
        <v>17085.5</v>
      </c>
      <c r="R5174" s="1011">
        <v>1861.09795835</v>
      </c>
      <c r="S5174" s="1011">
        <v>1589.48126093</v>
      </c>
      <c r="T5174" s="1011">
        <v>1.78795835</v>
      </c>
      <c r="U5174" s="1011">
        <v>0</v>
      </c>
      <c r="V5174" s="1011">
        <v>1859.31</v>
      </c>
      <c r="W5174" s="1011" t="s">
        <v>1694</v>
      </c>
      <c r="X5174" s="1011" t="s">
        <v>1331</v>
      </c>
      <c r="Y5174" s="1011" t="s">
        <v>2271</v>
      </c>
      <c r="AA5174" s="1011" t="s">
        <v>2272</v>
      </c>
      <c r="AB5174" s="1011" t="s">
        <v>140</v>
      </c>
    </row>
    <row r="5175" spans="1:28" x14ac:dyDescent="0.25">
      <c r="A5175" s="1011">
        <v>84085539</v>
      </c>
      <c r="B5175" s="1011" t="s">
        <v>2440</v>
      </c>
      <c r="C5175" s="1011" t="s">
        <v>1326</v>
      </c>
      <c r="D5175" s="1011" t="s">
        <v>1</v>
      </c>
      <c r="E5175" s="1011" t="s">
        <v>135</v>
      </c>
      <c r="F5175" s="1011" t="s">
        <v>74</v>
      </c>
      <c r="G5175" s="1011" t="s">
        <v>74</v>
      </c>
      <c r="H5175" s="1011" t="s">
        <v>94</v>
      </c>
      <c r="I5175" s="1011" t="s">
        <v>2441</v>
      </c>
      <c r="J5175" s="1011" t="s">
        <v>1463</v>
      </c>
      <c r="K5175" s="1011" t="s">
        <v>1329</v>
      </c>
      <c r="L5175" s="1011" t="s">
        <v>47</v>
      </c>
      <c r="M5175" s="1011" t="s">
        <v>198</v>
      </c>
      <c r="N5175" s="1011">
        <v>563.5</v>
      </c>
      <c r="O5175" s="1011">
        <v>351.5</v>
      </c>
      <c r="P5175" s="1011">
        <v>14803.7</v>
      </c>
      <c r="Q5175" s="1011">
        <v>15357.84</v>
      </c>
      <c r="R5175" s="1011">
        <v>2899.92</v>
      </c>
      <c r="S5175" s="1011">
        <v>1793.0804019</v>
      </c>
      <c r="T5175" s="1011">
        <v>0</v>
      </c>
      <c r="U5175" s="1011">
        <v>0</v>
      </c>
      <c r="V5175" s="1011">
        <v>2899.92</v>
      </c>
      <c r="W5175" s="1011" t="s">
        <v>1464</v>
      </c>
      <c r="X5175" s="1011" t="s">
        <v>1331</v>
      </c>
      <c r="Y5175" s="1011" t="s">
        <v>2442</v>
      </c>
      <c r="AA5175" s="1011" t="s">
        <v>2443</v>
      </c>
      <c r="AB5175" s="1011" t="s">
        <v>140</v>
      </c>
    </row>
    <row r="5176" spans="1:28" x14ac:dyDescent="0.25">
      <c r="A5176" s="1011">
        <v>3956695</v>
      </c>
      <c r="B5176" s="1011" t="s">
        <v>2270</v>
      </c>
      <c r="C5176" s="1011" t="s">
        <v>1326</v>
      </c>
      <c r="D5176" s="1011" t="s">
        <v>1</v>
      </c>
      <c r="E5176" s="1011" t="s">
        <v>135</v>
      </c>
      <c r="F5176" s="1011" t="s">
        <v>34</v>
      </c>
      <c r="G5176" s="1011" t="s">
        <v>34</v>
      </c>
      <c r="H5176" s="1011" t="s">
        <v>102</v>
      </c>
      <c r="I5176" s="1011" t="s">
        <v>1692</v>
      </c>
      <c r="J5176" s="1011" t="s">
        <v>1693</v>
      </c>
      <c r="K5176" s="1011" t="s">
        <v>1329</v>
      </c>
      <c r="L5176" s="1011" t="s">
        <v>47</v>
      </c>
      <c r="M5176" s="1011" t="s">
        <v>198</v>
      </c>
      <c r="N5176" s="1011">
        <v>92.583500000000001</v>
      </c>
      <c r="O5176" s="1011">
        <v>58.583500000000001</v>
      </c>
      <c r="P5176" s="1011">
        <v>1843.86</v>
      </c>
      <c r="Q5176" s="1011">
        <v>3777.64</v>
      </c>
      <c r="R5176" s="1011">
        <v>1002.94724463</v>
      </c>
      <c r="S5176" s="1011">
        <v>1044.43136581</v>
      </c>
      <c r="T5176" s="1011">
        <v>6.5472446299999998</v>
      </c>
      <c r="U5176" s="1011">
        <v>0</v>
      </c>
      <c r="V5176" s="1011">
        <v>996.4</v>
      </c>
      <c r="W5176" s="1011" t="s">
        <v>1694</v>
      </c>
      <c r="X5176" s="1011" t="s">
        <v>1331</v>
      </c>
      <c r="Y5176" s="1011" t="s">
        <v>2271</v>
      </c>
      <c r="AA5176" s="1011" t="s">
        <v>2272</v>
      </c>
      <c r="AB5176" s="1011" t="s">
        <v>140</v>
      </c>
    </row>
    <row r="5177" spans="1:28" x14ac:dyDescent="0.25">
      <c r="A5177" s="1011">
        <v>43990860</v>
      </c>
      <c r="B5177" s="1011" t="s">
        <v>2399</v>
      </c>
      <c r="C5177" s="1011" t="s">
        <v>1326</v>
      </c>
      <c r="D5177" s="1011" t="s">
        <v>1</v>
      </c>
      <c r="E5177" s="1011" t="s">
        <v>135</v>
      </c>
      <c r="F5177" s="1011" t="s">
        <v>20</v>
      </c>
      <c r="G5177" s="1011" t="s">
        <v>20</v>
      </c>
      <c r="H5177" s="1011" t="s">
        <v>101</v>
      </c>
      <c r="I5177" s="1011" t="s">
        <v>2113</v>
      </c>
      <c r="J5177" s="1011" t="s">
        <v>2114</v>
      </c>
      <c r="K5177" s="1011" t="s">
        <v>1329</v>
      </c>
      <c r="L5177" s="1011" t="s">
        <v>47</v>
      </c>
      <c r="M5177" s="1011" t="s">
        <v>198</v>
      </c>
      <c r="N5177" s="1011">
        <v>353.75</v>
      </c>
      <c r="O5177" s="1011">
        <v>308.75</v>
      </c>
      <c r="P5177" s="1011">
        <v>13730.5</v>
      </c>
      <c r="Q5177" s="1011">
        <v>8442.9599999999991</v>
      </c>
      <c r="R5177" s="1011">
        <v>274.83999999999997</v>
      </c>
      <c r="S5177" s="1011">
        <v>1900.02662171</v>
      </c>
      <c r="T5177" s="1011">
        <v>0</v>
      </c>
      <c r="U5177" s="1011">
        <v>0</v>
      </c>
      <c r="V5177" s="1011">
        <v>274.83999999999997</v>
      </c>
      <c r="W5177" s="1011" t="s">
        <v>2115</v>
      </c>
      <c r="X5177" s="1011" t="s">
        <v>1331</v>
      </c>
      <c r="Y5177" s="1011" t="s">
        <v>2400</v>
      </c>
      <c r="AA5177" s="1011" t="s">
        <v>2401</v>
      </c>
      <c r="AB5177" s="1011" t="s">
        <v>140</v>
      </c>
    </row>
    <row r="5178" spans="1:28" x14ac:dyDescent="0.25">
      <c r="A5178" s="1011">
        <v>44223121</v>
      </c>
      <c r="B5178" s="1011" t="s">
        <v>2233</v>
      </c>
      <c r="C5178" s="1011" t="s">
        <v>1326</v>
      </c>
      <c r="D5178" s="1011" t="s">
        <v>1</v>
      </c>
      <c r="E5178" s="1011" t="s">
        <v>135</v>
      </c>
      <c r="F5178" s="1011" t="s">
        <v>6</v>
      </c>
      <c r="G5178" s="1011" t="s">
        <v>6</v>
      </c>
      <c r="H5178" s="1011" t="s">
        <v>95</v>
      </c>
      <c r="I5178" s="1011" t="s">
        <v>2234</v>
      </c>
      <c r="J5178" s="1011" t="s">
        <v>1383</v>
      </c>
      <c r="K5178" s="1011" t="s">
        <v>1329</v>
      </c>
      <c r="L5178" s="1011" t="s">
        <v>47</v>
      </c>
      <c r="M5178" s="1011" t="s">
        <v>198</v>
      </c>
      <c r="N5178" s="1011">
        <v>256</v>
      </c>
      <c r="O5178" s="1011">
        <v>133</v>
      </c>
      <c r="P5178" s="1011">
        <v>1868.6</v>
      </c>
      <c r="Q5178" s="1011">
        <v>7400.58</v>
      </c>
      <c r="R5178" s="1011">
        <v>-14.026595090000001</v>
      </c>
      <c r="S5178" s="1011">
        <v>2337.0790384699999</v>
      </c>
      <c r="T5178" s="1011">
        <v>-1.659509E-2</v>
      </c>
      <c r="U5178" s="1011">
        <v>0</v>
      </c>
      <c r="V5178" s="1011">
        <v>-14.01</v>
      </c>
      <c r="W5178" s="1011" t="s">
        <v>1384</v>
      </c>
      <c r="X5178" s="1011" t="s">
        <v>1331</v>
      </c>
      <c r="Y5178" s="1011" t="s">
        <v>2235</v>
      </c>
      <c r="AA5178" s="1011" t="s">
        <v>2236</v>
      </c>
      <c r="AB5178" s="1011" t="s">
        <v>140</v>
      </c>
    </row>
    <row r="5179" spans="1:28" x14ac:dyDescent="0.25">
      <c r="A5179" s="1011">
        <v>14106363</v>
      </c>
      <c r="B5179" s="1011" t="s">
        <v>2208</v>
      </c>
      <c r="C5179" s="1011" t="s">
        <v>1326</v>
      </c>
      <c r="D5179" s="1011" t="s">
        <v>1</v>
      </c>
      <c r="E5179" s="1011" t="s">
        <v>135</v>
      </c>
      <c r="F5179" s="1011" t="s">
        <v>34</v>
      </c>
      <c r="G5179" s="1011" t="s">
        <v>34</v>
      </c>
      <c r="H5179" s="1011" t="s">
        <v>97</v>
      </c>
      <c r="I5179" s="1011" t="s">
        <v>1675</v>
      </c>
      <c r="J5179" s="1011" t="s">
        <v>1676</v>
      </c>
      <c r="K5179" s="1011" t="s">
        <v>1329</v>
      </c>
      <c r="L5179" s="1011" t="s">
        <v>47</v>
      </c>
      <c r="M5179" s="1011" t="s">
        <v>198</v>
      </c>
      <c r="N5179" s="1011">
        <v>1135.2919999999999</v>
      </c>
      <c r="O5179" s="1011">
        <v>831.33349999999996</v>
      </c>
      <c r="P5179" s="1011">
        <v>15415.52</v>
      </c>
      <c r="Q5179" s="1011">
        <v>29136.97</v>
      </c>
      <c r="R5179" s="1011">
        <v>6665.5649847300001</v>
      </c>
      <c r="S5179" s="1011">
        <v>6289.4317571000001</v>
      </c>
      <c r="T5179" s="1011">
        <v>2.498473E-2</v>
      </c>
      <c r="U5179" s="1011">
        <v>0</v>
      </c>
      <c r="V5179" s="1011">
        <v>6665.54</v>
      </c>
      <c r="W5179" s="1011" t="s">
        <v>47</v>
      </c>
      <c r="X5179" s="1011" t="s">
        <v>1331</v>
      </c>
      <c r="Y5179" s="1011" t="s">
        <v>2209</v>
      </c>
      <c r="AA5179" s="1011" t="s">
        <v>2210</v>
      </c>
      <c r="AB5179" s="1011" t="s">
        <v>140</v>
      </c>
    </row>
    <row r="5180" spans="1:28" x14ac:dyDescent="0.25">
      <c r="A5180" s="1011">
        <v>94231842</v>
      </c>
      <c r="B5180" s="1011" t="s">
        <v>1946</v>
      </c>
      <c r="C5180" s="1011" t="s">
        <v>1326</v>
      </c>
      <c r="D5180" s="1011" t="s">
        <v>1</v>
      </c>
      <c r="E5180" s="1011" t="s">
        <v>135</v>
      </c>
      <c r="F5180" s="1011" t="s">
        <v>11</v>
      </c>
      <c r="G5180" s="1011" t="s">
        <v>11</v>
      </c>
      <c r="H5180" s="1011" t="s">
        <v>100</v>
      </c>
      <c r="I5180" s="1011" t="s">
        <v>1947</v>
      </c>
      <c r="J5180" s="1011" t="s">
        <v>1868</v>
      </c>
      <c r="K5180" s="1011" t="s">
        <v>1329</v>
      </c>
      <c r="L5180" s="1011" t="s">
        <v>47</v>
      </c>
      <c r="M5180" s="1011" t="s">
        <v>198</v>
      </c>
      <c r="N5180" s="1011">
        <v>1175.5</v>
      </c>
      <c r="O5180" s="1011">
        <v>1175.5</v>
      </c>
      <c r="P5180" s="1011">
        <v>23417.7</v>
      </c>
      <c r="Q5180" s="1011">
        <v>63919.34</v>
      </c>
      <c r="R5180" s="1011">
        <v>2264.09</v>
      </c>
      <c r="S5180" s="1011">
        <v>5330.9220343699999</v>
      </c>
      <c r="T5180" s="1011">
        <v>0</v>
      </c>
      <c r="U5180" s="1011">
        <v>0</v>
      </c>
      <c r="V5180" s="1011">
        <v>2264.09</v>
      </c>
      <c r="W5180" s="1011" t="s">
        <v>1869</v>
      </c>
      <c r="X5180" s="1011" t="s">
        <v>1331</v>
      </c>
      <c r="Y5180" s="1011" t="s">
        <v>1948</v>
      </c>
      <c r="AA5180" s="1011" t="s">
        <v>1949</v>
      </c>
      <c r="AB5180" s="1011" t="s">
        <v>140</v>
      </c>
    </row>
    <row r="5181" spans="1:28" x14ac:dyDescent="0.25">
      <c r="A5181" s="1011">
        <v>54122478</v>
      </c>
      <c r="B5181" s="1011" t="s">
        <v>1722</v>
      </c>
      <c r="C5181" s="1011" t="s">
        <v>1326</v>
      </c>
      <c r="D5181" s="1011" t="s">
        <v>1</v>
      </c>
      <c r="E5181" s="1011" t="s">
        <v>135</v>
      </c>
      <c r="F5181" s="1011" t="s">
        <v>34</v>
      </c>
      <c r="G5181" s="1011" t="s">
        <v>34</v>
      </c>
      <c r="H5181" s="1011" t="s">
        <v>530</v>
      </c>
      <c r="I5181" s="1011" t="s">
        <v>1662</v>
      </c>
      <c r="J5181" s="1011" t="s">
        <v>1663</v>
      </c>
      <c r="K5181" s="1011" t="s">
        <v>1329</v>
      </c>
      <c r="L5181" s="1011" t="s">
        <v>47</v>
      </c>
      <c r="M5181" s="1011" t="s">
        <v>198</v>
      </c>
      <c r="N5181" s="1011">
        <v>49</v>
      </c>
      <c r="O5181" s="1011">
        <v>33</v>
      </c>
      <c r="P5181" s="1011">
        <v>2580.3000000000002</v>
      </c>
      <c r="Q5181" s="1011">
        <v>5683.76</v>
      </c>
      <c r="R5181" s="1011">
        <v>365.22</v>
      </c>
      <c r="S5181" s="1011">
        <v>638.06505656000002</v>
      </c>
      <c r="T5181" s="1011">
        <v>0</v>
      </c>
      <c r="U5181" s="1011">
        <v>0</v>
      </c>
      <c r="V5181" s="1011">
        <v>365.22</v>
      </c>
      <c r="W5181" s="1011" t="s">
        <v>1664</v>
      </c>
      <c r="X5181" s="1011" t="s">
        <v>1331</v>
      </c>
      <c r="Y5181" s="1011" t="s">
        <v>1723</v>
      </c>
      <c r="AA5181" s="1011" t="s">
        <v>1724</v>
      </c>
      <c r="AB5181" s="1011" t="s">
        <v>140</v>
      </c>
    </row>
    <row r="5182" spans="1:28" x14ac:dyDescent="0.25">
      <c r="A5182" s="1011">
        <v>63757363</v>
      </c>
      <c r="B5182" s="1011" t="s">
        <v>1387</v>
      </c>
      <c r="C5182" s="1011" t="s">
        <v>1326</v>
      </c>
      <c r="D5182" s="1011" t="s">
        <v>1</v>
      </c>
      <c r="E5182" s="1011" t="s">
        <v>135</v>
      </c>
      <c r="F5182" s="1011" t="s">
        <v>0</v>
      </c>
      <c r="G5182" s="1011" t="s">
        <v>0</v>
      </c>
      <c r="H5182" s="1011" t="s">
        <v>90</v>
      </c>
      <c r="I5182" s="1011" t="s">
        <v>1388</v>
      </c>
      <c r="J5182" s="1011" t="s">
        <v>1389</v>
      </c>
      <c r="K5182" s="1011" t="s">
        <v>1329</v>
      </c>
      <c r="L5182" s="1011" t="s">
        <v>47</v>
      </c>
      <c r="M5182" s="1011" t="s">
        <v>198</v>
      </c>
      <c r="N5182" s="1011">
        <v>166</v>
      </c>
      <c r="O5182" s="1011">
        <v>149</v>
      </c>
      <c r="P5182" s="1011">
        <v>4844.34</v>
      </c>
      <c r="Q5182" s="1011">
        <v>9179.74</v>
      </c>
      <c r="R5182" s="1011">
        <v>1913.73</v>
      </c>
      <c r="S5182" s="1011">
        <v>775.94618481999998</v>
      </c>
      <c r="T5182" s="1011">
        <v>0</v>
      </c>
      <c r="U5182" s="1011">
        <v>0</v>
      </c>
      <c r="V5182" s="1011">
        <v>1913.73</v>
      </c>
      <c r="W5182" s="1011" t="s">
        <v>1390</v>
      </c>
      <c r="X5182" s="1011" t="s">
        <v>1331</v>
      </c>
      <c r="Y5182" s="1011" t="s">
        <v>1391</v>
      </c>
      <c r="AA5182" s="1011" t="s">
        <v>1392</v>
      </c>
      <c r="AB5182" s="1011" t="s">
        <v>140</v>
      </c>
    </row>
    <row r="5183" spans="1:28" x14ac:dyDescent="0.25">
      <c r="A5183" s="1011">
        <v>13789250</v>
      </c>
      <c r="B5183" s="1011" t="s">
        <v>1375</v>
      </c>
      <c r="C5183" s="1011" t="s">
        <v>1326</v>
      </c>
      <c r="D5183" s="1011" t="s">
        <v>1</v>
      </c>
      <c r="E5183" s="1011" t="s">
        <v>135</v>
      </c>
      <c r="F5183" s="1011" t="s">
        <v>6</v>
      </c>
      <c r="G5183" s="1011" t="s">
        <v>6</v>
      </c>
      <c r="H5183" s="1011" t="s">
        <v>101</v>
      </c>
      <c r="I5183" s="1011" t="s">
        <v>1376</v>
      </c>
      <c r="J5183" s="1011" t="s">
        <v>1377</v>
      </c>
      <c r="K5183" s="1011" t="s">
        <v>1329</v>
      </c>
      <c r="L5183" s="1011" t="s">
        <v>47</v>
      </c>
      <c r="M5183" s="1011" t="s">
        <v>198</v>
      </c>
      <c r="N5183" s="1011">
        <v>83.5</v>
      </c>
      <c r="O5183" s="1011">
        <v>31.5</v>
      </c>
      <c r="P5183" s="1011">
        <v>3319.89</v>
      </c>
      <c r="Q5183" s="1011">
        <v>2720.21</v>
      </c>
      <c r="R5183" s="1011">
        <v>275.16000000000003</v>
      </c>
      <c r="S5183" s="1011">
        <v>278.59629023999997</v>
      </c>
      <c r="T5183" s="1011">
        <v>0</v>
      </c>
      <c r="U5183" s="1011">
        <v>0</v>
      </c>
      <c r="V5183" s="1011">
        <v>275.16000000000003</v>
      </c>
      <c r="W5183" s="1011" t="s">
        <v>1378</v>
      </c>
      <c r="X5183" s="1011" t="s">
        <v>1331</v>
      </c>
      <c r="Y5183" s="1011" t="s">
        <v>1379</v>
      </c>
      <c r="AA5183" s="1011" t="s">
        <v>1380</v>
      </c>
      <c r="AB5183" s="1011" t="s">
        <v>140</v>
      </c>
    </row>
    <row r="5184" spans="1:28" x14ac:dyDescent="0.25">
      <c r="A5184" s="1011">
        <v>74163817</v>
      </c>
      <c r="B5184" s="1011" t="s">
        <v>2282</v>
      </c>
      <c r="C5184" s="1011" t="s">
        <v>1326</v>
      </c>
      <c r="D5184" s="1011" t="s">
        <v>1</v>
      </c>
      <c r="E5184" s="1011" t="s">
        <v>135</v>
      </c>
      <c r="F5184" s="1011" t="s">
        <v>11</v>
      </c>
      <c r="G5184" s="1011" t="s">
        <v>11</v>
      </c>
      <c r="H5184" s="1011" t="s">
        <v>93</v>
      </c>
      <c r="I5184" s="1011" t="s">
        <v>2283</v>
      </c>
      <c r="J5184" s="1011" t="s">
        <v>1693</v>
      </c>
      <c r="K5184" s="1011" t="s">
        <v>1329</v>
      </c>
      <c r="L5184" s="1011" t="s">
        <v>47</v>
      </c>
      <c r="M5184" s="1011" t="s">
        <v>198</v>
      </c>
      <c r="N5184" s="1011">
        <v>141.33330000000001</v>
      </c>
      <c r="O5184" s="1011">
        <v>44.333300000000001</v>
      </c>
      <c r="P5184" s="1011">
        <v>1504.36</v>
      </c>
      <c r="Q5184" s="1011">
        <v>6189.2</v>
      </c>
      <c r="R5184" s="1011">
        <v>1016.01</v>
      </c>
      <c r="S5184" s="1011">
        <v>1128.3240289600001</v>
      </c>
      <c r="T5184" s="1011">
        <v>0</v>
      </c>
      <c r="U5184" s="1011">
        <v>0</v>
      </c>
      <c r="V5184" s="1011">
        <v>1016.01</v>
      </c>
      <c r="W5184" s="1011" t="s">
        <v>1694</v>
      </c>
      <c r="X5184" s="1011" t="s">
        <v>1331</v>
      </c>
      <c r="Y5184" s="1011" t="s">
        <v>2284</v>
      </c>
      <c r="AA5184" s="1011" t="s">
        <v>2285</v>
      </c>
      <c r="AB5184" s="1011" t="s">
        <v>140</v>
      </c>
    </row>
    <row r="5185" spans="1:28" x14ac:dyDescent="0.25">
      <c r="A5185" s="1011">
        <v>74072976</v>
      </c>
      <c r="B5185" s="1011" t="s">
        <v>2187</v>
      </c>
      <c r="C5185" s="1011" t="s">
        <v>1326</v>
      </c>
      <c r="D5185" s="1011" t="s">
        <v>1</v>
      </c>
      <c r="E5185" s="1011" t="s">
        <v>135</v>
      </c>
      <c r="F5185" s="1011" t="s">
        <v>34</v>
      </c>
      <c r="G5185" s="1011" t="s">
        <v>34</v>
      </c>
      <c r="H5185" s="1011" t="s">
        <v>92</v>
      </c>
      <c r="I5185" s="1011" t="s">
        <v>2188</v>
      </c>
      <c r="J5185" s="1011" t="s">
        <v>1328</v>
      </c>
      <c r="K5185" s="1011" t="s">
        <v>1329</v>
      </c>
      <c r="L5185" s="1011" t="s">
        <v>47</v>
      </c>
      <c r="M5185" s="1011" t="s">
        <v>198</v>
      </c>
      <c r="N5185" s="1011">
        <v>261.33330000000001</v>
      </c>
      <c r="O5185" s="1011">
        <v>260.33330000000001</v>
      </c>
      <c r="P5185" s="1011">
        <v>8871.0499999999993</v>
      </c>
      <c r="Q5185" s="1011">
        <v>11698.56</v>
      </c>
      <c r="R5185" s="1011">
        <v>1077.67</v>
      </c>
      <c r="S5185" s="1011">
        <v>3254.6230477899999</v>
      </c>
      <c r="T5185" s="1011">
        <v>0</v>
      </c>
      <c r="U5185" s="1011">
        <v>0</v>
      </c>
      <c r="V5185" s="1011">
        <v>1077.67</v>
      </c>
      <c r="W5185" s="1011" t="s">
        <v>1330</v>
      </c>
      <c r="X5185" s="1011" t="s">
        <v>1331</v>
      </c>
      <c r="Y5185" s="1011" t="s">
        <v>2189</v>
      </c>
      <c r="AA5185" s="1011" t="s">
        <v>2190</v>
      </c>
      <c r="AB5185" s="1011" t="s">
        <v>140</v>
      </c>
    </row>
    <row r="5186" spans="1:28" x14ac:dyDescent="0.25">
      <c r="A5186" s="1011">
        <v>83773168</v>
      </c>
      <c r="B5186" s="1011" t="s">
        <v>1691</v>
      </c>
      <c r="C5186" s="1011" t="s">
        <v>1326</v>
      </c>
      <c r="D5186" s="1011" t="s">
        <v>1</v>
      </c>
      <c r="E5186" s="1011" t="s">
        <v>135</v>
      </c>
      <c r="F5186" s="1011" t="s">
        <v>6</v>
      </c>
      <c r="G5186" s="1011" t="s">
        <v>6</v>
      </c>
      <c r="H5186" s="1011" t="s">
        <v>97</v>
      </c>
      <c r="I5186" s="1011" t="s">
        <v>1692</v>
      </c>
      <c r="J5186" s="1011" t="s">
        <v>1693</v>
      </c>
      <c r="K5186" s="1011" t="s">
        <v>1329</v>
      </c>
      <c r="L5186" s="1011" t="s">
        <v>47</v>
      </c>
      <c r="M5186" s="1011" t="s">
        <v>198</v>
      </c>
      <c r="N5186" s="1011">
        <v>126.5</v>
      </c>
      <c r="O5186" s="1011">
        <v>45.5</v>
      </c>
      <c r="P5186" s="1011">
        <v>2600.15</v>
      </c>
      <c r="Q5186" s="1011">
        <v>5569.5</v>
      </c>
      <c r="R5186" s="1011">
        <v>1729.1117434800001</v>
      </c>
      <c r="S5186" s="1011">
        <v>531.41498697999998</v>
      </c>
      <c r="T5186" s="1011">
        <v>-8.8256520000000005E-2</v>
      </c>
      <c r="U5186" s="1011">
        <v>0</v>
      </c>
      <c r="V5186" s="1011">
        <v>1729.2</v>
      </c>
      <c r="W5186" s="1011" t="s">
        <v>1694</v>
      </c>
      <c r="X5186" s="1011" t="s">
        <v>1331</v>
      </c>
      <c r="Y5186" s="1011" t="s">
        <v>1695</v>
      </c>
      <c r="AA5186" s="1011" t="s">
        <v>1696</v>
      </c>
      <c r="AB5186" s="1011" t="s">
        <v>140</v>
      </c>
    </row>
    <row r="5187" spans="1:28" x14ac:dyDescent="0.25">
      <c r="A5187" s="1011">
        <v>63934905</v>
      </c>
      <c r="B5187" s="1011" t="s">
        <v>2048</v>
      </c>
      <c r="C5187" s="1011" t="s">
        <v>1326</v>
      </c>
      <c r="D5187" s="1011" t="s">
        <v>1</v>
      </c>
      <c r="E5187" s="1011" t="s">
        <v>135</v>
      </c>
      <c r="F5187" s="1011" t="s">
        <v>34</v>
      </c>
      <c r="G5187" s="1011" t="s">
        <v>34</v>
      </c>
      <c r="H5187" s="1011" t="s">
        <v>97</v>
      </c>
      <c r="I5187" s="1011" t="s">
        <v>2049</v>
      </c>
      <c r="J5187" s="1011" t="s">
        <v>1510</v>
      </c>
      <c r="K5187" s="1011" t="s">
        <v>1329</v>
      </c>
      <c r="L5187" s="1011" t="s">
        <v>47</v>
      </c>
      <c r="M5187" s="1011" t="s">
        <v>198</v>
      </c>
      <c r="N5187" s="1011">
        <v>1310.25</v>
      </c>
      <c r="O5187" s="1011">
        <v>605.5</v>
      </c>
      <c r="P5187" s="1011">
        <v>37807.300000000003</v>
      </c>
      <c r="Q5187" s="1011">
        <v>39343.050000000003</v>
      </c>
      <c r="R5187" s="1011">
        <v>2973.5461430800001</v>
      </c>
      <c r="S5187" s="1011">
        <v>5578.2307700600004</v>
      </c>
      <c r="T5187" s="1011">
        <v>0.20614308000000001</v>
      </c>
      <c r="U5187" s="1011">
        <v>855.81</v>
      </c>
      <c r="V5187" s="1011">
        <v>3829.15</v>
      </c>
      <c r="W5187" s="1011" t="s">
        <v>1511</v>
      </c>
      <c r="X5187" s="1011" t="s">
        <v>1331</v>
      </c>
      <c r="Y5187" s="1011" t="s">
        <v>2050</v>
      </c>
      <c r="AA5187" s="1011" t="s">
        <v>2051</v>
      </c>
      <c r="AB5187" s="1011" t="s">
        <v>140</v>
      </c>
    </row>
    <row r="5188" spans="1:28" x14ac:dyDescent="0.25">
      <c r="A5188" s="1011">
        <v>44159820</v>
      </c>
      <c r="B5188" s="1011" t="s">
        <v>1629</v>
      </c>
      <c r="C5188" s="1011" t="s">
        <v>1326</v>
      </c>
      <c r="D5188" s="1011" t="s">
        <v>1</v>
      </c>
      <c r="E5188" s="1011" t="s">
        <v>135</v>
      </c>
      <c r="F5188" s="1011" t="s">
        <v>14</v>
      </c>
      <c r="G5188" s="1011" t="s">
        <v>14</v>
      </c>
      <c r="H5188" s="1011" t="s">
        <v>98</v>
      </c>
      <c r="I5188" s="1011" t="s">
        <v>1630</v>
      </c>
      <c r="J5188" s="1011" t="s">
        <v>1416</v>
      </c>
      <c r="K5188" s="1011" t="s">
        <v>1329</v>
      </c>
      <c r="L5188" s="1011" t="s">
        <v>47</v>
      </c>
      <c r="M5188" s="1011" t="s">
        <v>198</v>
      </c>
      <c r="N5188" s="1011">
        <v>118.9444</v>
      </c>
      <c r="O5188" s="1011">
        <v>117.9444</v>
      </c>
      <c r="P5188" s="1011">
        <v>3176.59</v>
      </c>
      <c r="Q5188" s="1011">
        <v>5231.8599999999997</v>
      </c>
      <c r="R5188" s="1011">
        <v>813.86</v>
      </c>
      <c r="S5188" s="1011">
        <v>946.12011356000005</v>
      </c>
      <c r="T5188" s="1011">
        <v>0</v>
      </c>
      <c r="U5188" s="1011">
        <v>0</v>
      </c>
      <c r="V5188" s="1011">
        <v>813.86</v>
      </c>
      <c r="W5188" s="1011" t="s">
        <v>1397</v>
      </c>
      <c r="X5188" s="1011" t="s">
        <v>1331</v>
      </c>
      <c r="Y5188" s="1011" t="s">
        <v>1631</v>
      </c>
      <c r="AA5188" s="1011" t="s">
        <v>1632</v>
      </c>
      <c r="AB5188" s="1011" t="s">
        <v>140</v>
      </c>
    </row>
    <row r="5189" spans="1:28" x14ac:dyDescent="0.25">
      <c r="A5189" s="1011">
        <v>63934905</v>
      </c>
      <c r="B5189" s="1011" t="s">
        <v>2048</v>
      </c>
      <c r="C5189" s="1011" t="s">
        <v>1326</v>
      </c>
      <c r="D5189" s="1011" t="s">
        <v>1</v>
      </c>
      <c r="E5189" s="1011" t="s">
        <v>135</v>
      </c>
      <c r="F5189" s="1011" t="s">
        <v>34</v>
      </c>
      <c r="G5189" s="1011" t="s">
        <v>34</v>
      </c>
      <c r="H5189" s="1011" t="s">
        <v>91</v>
      </c>
      <c r="I5189" s="1011" t="s">
        <v>2049</v>
      </c>
      <c r="J5189" s="1011" t="s">
        <v>1510</v>
      </c>
      <c r="K5189" s="1011" t="s">
        <v>1329</v>
      </c>
      <c r="L5189" s="1011" t="s">
        <v>47</v>
      </c>
      <c r="M5189" s="1011" t="s">
        <v>198</v>
      </c>
      <c r="N5189" s="1011">
        <v>164</v>
      </c>
      <c r="O5189" s="1011">
        <v>63</v>
      </c>
      <c r="P5189" s="1011">
        <v>3979.12</v>
      </c>
      <c r="Q5189" s="1011">
        <v>9466.69</v>
      </c>
      <c r="R5189" s="1011">
        <v>1068.3703645099999</v>
      </c>
      <c r="S5189" s="1011">
        <v>832.49692399000003</v>
      </c>
      <c r="T5189" s="1011">
        <v>3.6451000000000002E-4</v>
      </c>
      <c r="U5189" s="1011">
        <v>13.64</v>
      </c>
      <c r="V5189" s="1011">
        <v>1082.01</v>
      </c>
      <c r="W5189" s="1011" t="s">
        <v>1511</v>
      </c>
      <c r="X5189" s="1011" t="s">
        <v>1331</v>
      </c>
      <c r="Y5189" s="1011" t="s">
        <v>2050</v>
      </c>
      <c r="AA5189" s="1011" t="s">
        <v>2051</v>
      </c>
      <c r="AB5189" s="1011" t="s">
        <v>140</v>
      </c>
    </row>
    <row r="5190" spans="1:28" x14ac:dyDescent="0.25">
      <c r="A5190" s="1011">
        <v>13991989</v>
      </c>
      <c r="B5190" s="1011" t="s">
        <v>1403</v>
      </c>
      <c r="C5190" s="1011" t="s">
        <v>1326</v>
      </c>
      <c r="D5190" s="1011" t="s">
        <v>1</v>
      </c>
      <c r="E5190" s="1011" t="s">
        <v>135</v>
      </c>
      <c r="F5190" s="1011" t="s">
        <v>34</v>
      </c>
      <c r="G5190" s="1011" t="s">
        <v>34</v>
      </c>
      <c r="H5190" s="1011" t="s">
        <v>88</v>
      </c>
      <c r="I5190" s="1011" t="s">
        <v>1404</v>
      </c>
      <c r="J5190" s="1011" t="s">
        <v>1405</v>
      </c>
      <c r="K5190" s="1011" t="s">
        <v>1329</v>
      </c>
      <c r="L5190" s="1011" t="s">
        <v>47</v>
      </c>
      <c r="M5190" s="1011" t="s">
        <v>198</v>
      </c>
      <c r="N5190" s="1011">
        <v>121</v>
      </c>
      <c r="O5190" s="1011">
        <v>58</v>
      </c>
      <c r="P5190" s="1011">
        <v>1308.81</v>
      </c>
      <c r="Q5190" s="1011">
        <v>5368.17</v>
      </c>
      <c r="R5190" s="1011">
        <v>569.29</v>
      </c>
      <c r="S5190" s="1011">
        <v>453.47517040999998</v>
      </c>
      <c r="T5190" s="1011">
        <v>0</v>
      </c>
      <c r="U5190" s="1011">
        <v>97.35</v>
      </c>
      <c r="V5190" s="1011">
        <v>666.64</v>
      </c>
      <c r="W5190" s="1011" t="s">
        <v>1406</v>
      </c>
      <c r="X5190" s="1011" t="s">
        <v>1331</v>
      </c>
      <c r="Y5190" s="1011" t="s">
        <v>1407</v>
      </c>
      <c r="AA5190" s="1011" t="s">
        <v>1408</v>
      </c>
      <c r="AB5190" s="1011" t="s">
        <v>140</v>
      </c>
    </row>
    <row r="5191" spans="1:28" x14ac:dyDescent="0.25">
      <c r="A5191" s="1011">
        <v>23991268</v>
      </c>
      <c r="B5191" s="1011" t="s">
        <v>1878</v>
      </c>
      <c r="C5191" s="1011" t="s">
        <v>1326</v>
      </c>
      <c r="D5191" s="1011" t="s">
        <v>1</v>
      </c>
      <c r="E5191" s="1011" t="s">
        <v>135</v>
      </c>
      <c r="F5191" s="1011" t="s">
        <v>0</v>
      </c>
      <c r="G5191" s="1011" t="s">
        <v>0</v>
      </c>
      <c r="H5191" s="1011" t="s">
        <v>93</v>
      </c>
      <c r="I5191" s="1011" t="s">
        <v>1879</v>
      </c>
      <c r="J5191" s="1011" t="s">
        <v>1880</v>
      </c>
      <c r="K5191" s="1011" t="s">
        <v>1329</v>
      </c>
      <c r="L5191" s="1011" t="s">
        <v>47</v>
      </c>
      <c r="M5191" s="1011" t="s">
        <v>198</v>
      </c>
      <c r="N5191" s="1011">
        <v>954.66740000000004</v>
      </c>
      <c r="O5191" s="1011">
        <v>820.66740000000004</v>
      </c>
      <c r="P5191" s="1011">
        <v>11569.28</v>
      </c>
      <c r="Q5191" s="1011">
        <v>21373.53</v>
      </c>
      <c r="R5191" s="1011">
        <v>443.44</v>
      </c>
      <c r="S5191" s="1011">
        <v>6168.7084144999999</v>
      </c>
      <c r="T5191" s="1011">
        <v>0</v>
      </c>
      <c r="U5191" s="1011">
        <v>3869.22</v>
      </c>
      <c r="V5191" s="1011">
        <v>4312.66</v>
      </c>
      <c r="W5191" s="1011" t="s">
        <v>1881</v>
      </c>
      <c r="X5191" s="1011" t="s">
        <v>1331</v>
      </c>
      <c r="Y5191" s="1011" t="s">
        <v>1882</v>
      </c>
      <c r="AA5191" s="1011" t="s">
        <v>1883</v>
      </c>
      <c r="AB5191" s="1011" t="s">
        <v>140</v>
      </c>
    </row>
    <row r="5192" spans="1:28" x14ac:dyDescent="0.25">
      <c r="A5192" s="1011">
        <v>73968232</v>
      </c>
      <c r="B5192" s="1011" t="s">
        <v>1896</v>
      </c>
      <c r="C5192" s="1011" t="s">
        <v>1326</v>
      </c>
      <c r="D5192" s="1011" t="s">
        <v>1</v>
      </c>
      <c r="E5192" s="1011" t="s">
        <v>135</v>
      </c>
      <c r="F5192" s="1011" t="s">
        <v>20</v>
      </c>
      <c r="G5192" s="1011" t="s">
        <v>20</v>
      </c>
      <c r="H5192" s="1011" t="s">
        <v>1394</v>
      </c>
      <c r="I5192" s="1011" t="s">
        <v>1897</v>
      </c>
      <c r="J5192" s="1011" t="s">
        <v>1898</v>
      </c>
      <c r="K5192" s="1011" t="s">
        <v>1329</v>
      </c>
      <c r="L5192" s="1011" t="s">
        <v>47</v>
      </c>
      <c r="M5192" s="1011" t="s">
        <v>198</v>
      </c>
      <c r="N5192" s="1011">
        <v>0</v>
      </c>
      <c r="O5192" s="1011">
        <v>0</v>
      </c>
      <c r="P5192" s="1011">
        <v>0</v>
      </c>
      <c r="Q5192" s="1011">
        <v>0</v>
      </c>
      <c r="R5192" s="1011">
        <v>0</v>
      </c>
      <c r="S5192" s="1011">
        <v>0</v>
      </c>
      <c r="T5192" s="1011">
        <v>0</v>
      </c>
      <c r="U5192" s="1011">
        <v>0</v>
      </c>
      <c r="V5192" s="1011">
        <v>0</v>
      </c>
      <c r="W5192" s="1011" t="s">
        <v>1899</v>
      </c>
      <c r="X5192" s="1011" t="s">
        <v>1331</v>
      </c>
      <c r="Y5192" s="1011" t="s">
        <v>1900</v>
      </c>
      <c r="AA5192" s="1011" t="s">
        <v>1901</v>
      </c>
      <c r="AB5192" s="1011" t="s">
        <v>140</v>
      </c>
    </row>
    <row r="5193" spans="1:28" x14ac:dyDescent="0.25">
      <c r="A5193" s="1011">
        <v>54044805</v>
      </c>
      <c r="B5193" s="1011" t="s">
        <v>1857</v>
      </c>
      <c r="C5193" s="1011" t="s">
        <v>1326</v>
      </c>
      <c r="D5193" s="1011" t="s">
        <v>113</v>
      </c>
      <c r="E5193" s="1011" t="s">
        <v>135</v>
      </c>
      <c r="F5193" s="1011" t="s">
        <v>267</v>
      </c>
      <c r="G5193" s="1011" t="s">
        <v>1687</v>
      </c>
      <c r="H5193" s="1011" t="s">
        <v>97</v>
      </c>
      <c r="I5193" s="1011" t="s">
        <v>1858</v>
      </c>
      <c r="J5193" s="1011" t="s">
        <v>1859</v>
      </c>
      <c r="K5193" s="1011" t="s">
        <v>1329</v>
      </c>
      <c r="L5193" s="1011" t="s">
        <v>47</v>
      </c>
      <c r="M5193" s="1011" t="s">
        <v>198</v>
      </c>
      <c r="N5193" s="1011">
        <v>236.91669999999999</v>
      </c>
      <c r="O5193" s="1011">
        <v>134.75</v>
      </c>
      <c r="P5193" s="1011">
        <v>5692.2</v>
      </c>
      <c r="Q5193" s="1011">
        <v>9217.4699999999993</v>
      </c>
      <c r="R5193" s="1011">
        <v>2243.9142408399998</v>
      </c>
      <c r="S5193" s="1011">
        <v>1458.4059040499999</v>
      </c>
      <c r="T5193" s="1011">
        <v>-0.93575916000000003</v>
      </c>
      <c r="U5193" s="1011">
        <v>0</v>
      </c>
      <c r="V5193" s="1011">
        <v>2244.85</v>
      </c>
      <c r="W5193" s="1011" t="s">
        <v>1860</v>
      </c>
      <c r="X5193" s="1011" t="s">
        <v>1331</v>
      </c>
      <c r="Y5193" s="1011" t="s">
        <v>1861</v>
      </c>
      <c r="AA5193" s="1011" t="s">
        <v>1862</v>
      </c>
      <c r="AB5193" s="1011" t="s">
        <v>140</v>
      </c>
    </row>
    <row r="5194" spans="1:28" x14ac:dyDescent="0.25">
      <c r="A5194" s="1011">
        <v>64034705</v>
      </c>
      <c r="B5194" s="1011" t="s">
        <v>2467</v>
      </c>
      <c r="C5194" s="1011" t="s">
        <v>1326</v>
      </c>
      <c r="D5194" s="1011" t="s">
        <v>1</v>
      </c>
      <c r="E5194" s="1011" t="s">
        <v>135</v>
      </c>
      <c r="F5194" s="1011" t="s">
        <v>34</v>
      </c>
      <c r="G5194" s="1011" t="s">
        <v>34</v>
      </c>
      <c r="H5194" s="1011" t="s">
        <v>97</v>
      </c>
      <c r="I5194" s="1011" t="s">
        <v>2468</v>
      </c>
      <c r="J5194" s="1011" t="s">
        <v>1371</v>
      </c>
      <c r="K5194" s="1011" t="s">
        <v>1329</v>
      </c>
      <c r="L5194" s="1011" t="s">
        <v>47</v>
      </c>
      <c r="M5194" s="1011" t="s">
        <v>198</v>
      </c>
      <c r="N5194" s="1011">
        <v>434.5</v>
      </c>
      <c r="O5194" s="1011">
        <v>363.5</v>
      </c>
      <c r="P5194" s="1011">
        <v>12390.8</v>
      </c>
      <c r="Q5194" s="1011">
        <v>12768.91</v>
      </c>
      <c r="R5194" s="1011">
        <v>2966.3459755700001</v>
      </c>
      <c r="S5194" s="1011">
        <v>2668.5367777299998</v>
      </c>
      <c r="T5194" s="1011">
        <v>-0.26402442999999998</v>
      </c>
      <c r="U5194" s="1011">
        <v>0</v>
      </c>
      <c r="V5194" s="1011">
        <v>2966.61</v>
      </c>
      <c r="W5194" s="1011" t="s">
        <v>1372</v>
      </c>
      <c r="X5194" s="1011" t="s">
        <v>1331</v>
      </c>
      <c r="Y5194" s="1011" t="s">
        <v>2469</v>
      </c>
      <c r="AA5194" s="1011" t="s">
        <v>2470</v>
      </c>
      <c r="AB5194" s="1011" t="s">
        <v>140</v>
      </c>
    </row>
    <row r="5195" spans="1:28" x14ac:dyDescent="0.25">
      <c r="A5195" s="1011">
        <v>54235049</v>
      </c>
      <c r="B5195" s="1011" t="s">
        <v>2171</v>
      </c>
      <c r="C5195" s="1011" t="s">
        <v>1326</v>
      </c>
      <c r="D5195" s="1011" t="s">
        <v>1</v>
      </c>
      <c r="E5195" s="1011" t="s">
        <v>135</v>
      </c>
      <c r="F5195" s="1011" t="s">
        <v>62</v>
      </c>
      <c r="G5195" s="1011" t="s">
        <v>62</v>
      </c>
      <c r="H5195" s="1011" t="s">
        <v>99</v>
      </c>
      <c r="I5195" s="1011" t="s">
        <v>2172</v>
      </c>
      <c r="J5195" s="1011" t="s">
        <v>2173</v>
      </c>
      <c r="K5195" s="1011" t="s">
        <v>1329</v>
      </c>
      <c r="L5195" s="1011" t="s">
        <v>47</v>
      </c>
      <c r="M5195" s="1011" t="s">
        <v>198</v>
      </c>
      <c r="N5195" s="1011">
        <v>583</v>
      </c>
      <c r="O5195" s="1011">
        <v>579</v>
      </c>
      <c r="P5195" s="1011">
        <v>17204</v>
      </c>
      <c r="Q5195" s="1011">
        <v>17143.849999999999</v>
      </c>
      <c r="R5195" s="1011">
        <v>-3335.64</v>
      </c>
      <c r="S5195" s="1011">
        <v>2295.47303341</v>
      </c>
      <c r="T5195" s="1011">
        <v>0</v>
      </c>
      <c r="U5195" s="1011">
        <v>4951.5</v>
      </c>
      <c r="V5195" s="1011">
        <v>1615.86</v>
      </c>
      <c r="W5195" s="1011" t="s">
        <v>2174</v>
      </c>
      <c r="X5195" s="1011" t="s">
        <v>2175</v>
      </c>
      <c r="Y5195" s="1011" t="s">
        <v>2176</v>
      </c>
      <c r="AA5195" s="1011" t="s">
        <v>2177</v>
      </c>
      <c r="AB5195" s="1011" t="s">
        <v>140</v>
      </c>
    </row>
    <row r="5196" spans="1:28" x14ac:dyDescent="0.25">
      <c r="A5196" s="1011">
        <v>14253462</v>
      </c>
      <c r="B5196" s="1011" t="s">
        <v>1798</v>
      </c>
      <c r="C5196" s="1011" t="s">
        <v>1326</v>
      </c>
      <c r="D5196" s="1011" t="s">
        <v>1</v>
      </c>
      <c r="E5196" s="1011" t="s">
        <v>135</v>
      </c>
      <c r="F5196" s="1011" t="s">
        <v>6</v>
      </c>
      <c r="G5196" s="1011" t="s">
        <v>6</v>
      </c>
      <c r="H5196" s="1011" t="s">
        <v>93</v>
      </c>
      <c r="I5196" s="1011" t="s">
        <v>1688</v>
      </c>
      <c r="J5196" s="1011" t="s">
        <v>1416</v>
      </c>
      <c r="K5196" s="1011" t="s">
        <v>1329</v>
      </c>
      <c r="L5196" s="1011" t="s">
        <v>47</v>
      </c>
      <c r="M5196" s="1011" t="s">
        <v>198</v>
      </c>
      <c r="N5196" s="1011">
        <v>507.25</v>
      </c>
      <c r="O5196" s="1011">
        <v>403</v>
      </c>
      <c r="P5196" s="1011">
        <v>5790.17</v>
      </c>
      <c r="Q5196" s="1011">
        <v>16398.43</v>
      </c>
      <c r="R5196" s="1011">
        <v>1626.88</v>
      </c>
      <c r="S5196" s="1011">
        <v>4037.2468404699998</v>
      </c>
      <c r="T5196" s="1011">
        <v>0</v>
      </c>
      <c r="U5196" s="1011">
        <v>0</v>
      </c>
      <c r="V5196" s="1011">
        <v>1626.88</v>
      </c>
      <c r="W5196" s="1011" t="s">
        <v>1397</v>
      </c>
      <c r="X5196" s="1011" t="s">
        <v>1331</v>
      </c>
      <c r="Y5196" s="1011" t="s">
        <v>1799</v>
      </c>
      <c r="AA5196" s="1011" t="s">
        <v>1800</v>
      </c>
      <c r="AB5196" s="1011" t="s">
        <v>140</v>
      </c>
    </row>
    <row r="5197" spans="1:28" x14ac:dyDescent="0.25">
      <c r="A5197" s="1011">
        <v>14076970</v>
      </c>
      <c r="B5197" s="1011" t="s">
        <v>1853</v>
      </c>
      <c r="C5197" s="1011" t="s">
        <v>1326</v>
      </c>
      <c r="D5197" s="1011" t="s">
        <v>1</v>
      </c>
      <c r="E5197" s="1011" t="s">
        <v>135</v>
      </c>
      <c r="F5197" s="1011" t="s">
        <v>14</v>
      </c>
      <c r="G5197" s="1011" t="s">
        <v>14</v>
      </c>
      <c r="H5197" s="1011" t="s">
        <v>97</v>
      </c>
      <c r="I5197" s="1011" t="s">
        <v>1854</v>
      </c>
      <c r="J5197" s="1011" t="s">
        <v>1657</v>
      </c>
      <c r="K5197" s="1011" t="s">
        <v>1329</v>
      </c>
      <c r="L5197" s="1011" t="s">
        <v>47</v>
      </c>
      <c r="M5197" s="1011" t="s">
        <v>198</v>
      </c>
      <c r="N5197" s="1011">
        <v>994.25</v>
      </c>
      <c r="O5197" s="1011">
        <v>646.75</v>
      </c>
      <c r="P5197" s="1011">
        <v>23399.71</v>
      </c>
      <c r="Q5197" s="1011">
        <v>30233.97</v>
      </c>
      <c r="R5197" s="1011">
        <v>6259.2833849799999</v>
      </c>
      <c r="S5197" s="1011">
        <v>4740.6389644999999</v>
      </c>
      <c r="T5197" s="1011">
        <v>-7.6615020000000006E-2</v>
      </c>
      <c r="U5197" s="1011">
        <v>0</v>
      </c>
      <c r="V5197" s="1011">
        <v>6259.36</v>
      </c>
      <c r="W5197" s="1011" t="s">
        <v>1658</v>
      </c>
      <c r="X5197" s="1011" t="s">
        <v>1331</v>
      </c>
      <c r="Y5197" s="1011" t="s">
        <v>1855</v>
      </c>
      <c r="AA5197" s="1011" t="s">
        <v>1856</v>
      </c>
      <c r="AB5197" s="1011" t="s">
        <v>140</v>
      </c>
    </row>
    <row r="5198" spans="1:28" x14ac:dyDescent="0.25">
      <c r="A5198" s="1011">
        <v>93970044</v>
      </c>
      <c r="B5198" s="1011" t="s">
        <v>1775</v>
      </c>
      <c r="C5198" s="1011" t="s">
        <v>1326</v>
      </c>
      <c r="D5198" s="1011" t="s">
        <v>1</v>
      </c>
      <c r="E5198" s="1011" t="s">
        <v>135</v>
      </c>
      <c r="F5198" s="1011" t="s">
        <v>20</v>
      </c>
      <c r="G5198" s="1011" t="s">
        <v>20</v>
      </c>
      <c r="H5198" s="1011" t="s">
        <v>92</v>
      </c>
      <c r="I5198" s="1011" t="s">
        <v>1341</v>
      </c>
      <c r="J5198" s="1011" t="s">
        <v>1342</v>
      </c>
      <c r="K5198" s="1011" t="s">
        <v>1329</v>
      </c>
      <c r="L5198" s="1011" t="s">
        <v>47</v>
      </c>
      <c r="M5198" s="1011" t="s">
        <v>198</v>
      </c>
      <c r="N5198" s="1011">
        <v>324</v>
      </c>
      <c r="O5198" s="1011">
        <v>324</v>
      </c>
      <c r="P5198" s="1011">
        <v>11335</v>
      </c>
      <c r="Q5198" s="1011">
        <v>6516.67</v>
      </c>
      <c r="R5198" s="1011">
        <v>-189.53</v>
      </c>
      <c r="S5198" s="1011">
        <v>985.10226150999995</v>
      </c>
      <c r="T5198" s="1011">
        <v>0</v>
      </c>
      <c r="U5198" s="1011">
        <v>0</v>
      </c>
      <c r="V5198" s="1011">
        <v>-189.53</v>
      </c>
      <c r="W5198" s="1011" t="s">
        <v>1343</v>
      </c>
      <c r="X5198" s="1011" t="s">
        <v>1331</v>
      </c>
      <c r="Y5198" s="1011" t="s">
        <v>1776</v>
      </c>
      <c r="AA5198" s="1011" t="s">
        <v>1777</v>
      </c>
      <c r="AB5198" s="1011" t="s">
        <v>140</v>
      </c>
    </row>
    <row r="5199" spans="1:28" x14ac:dyDescent="0.25">
      <c r="A5199" s="1011">
        <v>4004669</v>
      </c>
      <c r="B5199" s="1011" t="s">
        <v>2018</v>
      </c>
      <c r="C5199" s="1011" t="s">
        <v>1326</v>
      </c>
      <c r="D5199" s="1011" t="s">
        <v>1</v>
      </c>
      <c r="E5199" s="1011" t="s">
        <v>135</v>
      </c>
      <c r="F5199" s="1011" t="s">
        <v>34</v>
      </c>
      <c r="G5199" s="1011" t="s">
        <v>34</v>
      </c>
      <c r="H5199" s="1011" t="s">
        <v>97</v>
      </c>
      <c r="I5199" s="1011" t="s">
        <v>1688</v>
      </c>
      <c r="J5199" s="1011" t="s">
        <v>1416</v>
      </c>
      <c r="K5199" s="1011" t="s">
        <v>1329</v>
      </c>
      <c r="L5199" s="1011" t="s">
        <v>47</v>
      </c>
      <c r="M5199" s="1011" t="s">
        <v>198</v>
      </c>
      <c r="N5199" s="1011">
        <v>355.83370000000002</v>
      </c>
      <c r="O5199" s="1011">
        <v>279.33370000000002</v>
      </c>
      <c r="P5199" s="1011">
        <v>8517.0300000000007</v>
      </c>
      <c r="Q5199" s="1011">
        <v>11413.69</v>
      </c>
      <c r="R5199" s="1011">
        <v>2931.2</v>
      </c>
      <c r="S5199" s="1011">
        <v>2187.33376155</v>
      </c>
      <c r="T5199" s="1011">
        <v>0</v>
      </c>
      <c r="U5199" s="1011">
        <v>0</v>
      </c>
      <c r="V5199" s="1011">
        <v>2931.2</v>
      </c>
      <c r="W5199" s="1011" t="s">
        <v>1397</v>
      </c>
      <c r="X5199" s="1011" t="s">
        <v>1331</v>
      </c>
      <c r="Y5199" s="1011" t="s">
        <v>2019</v>
      </c>
      <c r="AA5199" s="1011" t="s">
        <v>2020</v>
      </c>
      <c r="AB5199" s="1011" t="s">
        <v>140</v>
      </c>
    </row>
    <row r="5200" spans="1:28" x14ac:dyDescent="0.25">
      <c r="A5200" s="1011">
        <v>64054281</v>
      </c>
      <c r="B5200" s="1011" t="s">
        <v>1652</v>
      </c>
      <c r="C5200" s="1011" t="s">
        <v>1326</v>
      </c>
      <c r="D5200" s="1011" t="s">
        <v>1</v>
      </c>
      <c r="E5200" s="1011" t="s">
        <v>135</v>
      </c>
      <c r="F5200" s="1011" t="s">
        <v>34</v>
      </c>
      <c r="G5200" s="1011" t="s">
        <v>34</v>
      </c>
      <c r="H5200" s="1011" t="s">
        <v>100</v>
      </c>
      <c r="I5200" s="1011" t="s">
        <v>1353</v>
      </c>
      <c r="J5200" s="1011" t="s">
        <v>1354</v>
      </c>
      <c r="K5200" s="1011" t="s">
        <v>1329</v>
      </c>
      <c r="L5200" s="1011" t="s">
        <v>47</v>
      </c>
      <c r="M5200" s="1011" t="s">
        <v>198</v>
      </c>
      <c r="N5200" s="1011">
        <v>87.5</v>
      </c>
      <c r="O5200" s="1011">
        <v>74.5</v>
      </c>
      <c r="P5200" s="1011">
        <v>1455.19</v>
      </c>
      <c r="Q5200" s="1011">
        <v>5782.13</v>
      </c>
      <c r="R5200" s="1011">
        <v>1359.32</v>
      </c>
      <c r="S5200" s="1011">
        <v>470.27918835000003</v>
      </c>
      <c r="T5200" s="1011">
        <v>0</v>
      </c>
      <c r="U5200" s="1011">
        <v>0</v>
      </c>
      <c r="V5200" s="1011">
        <v>1359.32</v>
      </c>
      <c r="W5200" s="1011" t="s">
        <v>1355</v>
      </c>
      <c r="X5200" s="1011" t="s">
        <v>1331</v>
      </c>
      <c r="Y5200" s="1011" t="s">
        <v>1653</v>
      </c>
      <c r="AA5200" s="1011" t="s">
        <v>1654</v>
      </c>
      <c r="AB5200" s="1011" t="s">
        <v>140</v>
      </c>
    </row>
    <row r="5201" spans="1:28" x14ac:dyDescent="0.25">
      <c r="A5201" s="1011">
        <v>64237621</v>
      </c>
      <c r="B5201" s="1011" t="s">
        <v>1834</v>
      </c>
      <c r="C5201" s="1011" t="s">
        <v>1326</v>
      </c>
      <c r="D5201" s="1011" t="s">
        <v>1</v>
      </c>
      <c r="E5201" s="1011" t="s">
        <v>135</v>
      </c>
      <c r="F5201" s="1011" t="s">
        <v>34</v>
      </c>
      <c r="G5201" s="1011" t="s">
        <v>34</v>
      </c>
      <c r="H5201" s="1011" t="s">
        <v>90</v>
      </c>
      <c r="I5201" s="1011" t="s">
        <v>1835</v>
      </c>
      <c r="J5201" s="1011" t="s">
        <v>1354</v>
      </c>
      <c r="K5201" s="1011" t="s">
        <v>1329</v>
      </c>
      <c r="L5201" s="1011" t="s">
        <v>47</v>
      </c>
      <c r="M5201" s="1011" t="s">
        <v>198</v>
      </c>
      <c r="N5201" s="1011">
        <v>902</v>
      </c>
      <c r="O5201" s="1011">
        <v>894</v>
      </c>
      <c r="P5201" s="1011">
        <v>29166.07</v>
      </c>
      <c r="Q5201" s="1011">
        <v>71156.95</v>
      </c>
      <c r="R5201" s="1011">
        <v>2271.59</v>
      </c>
      <c r="S5201" s="1011">
        <v>4914.2160081299999</v>
      </c>
      <c r="T5201" s="1011">
        <v>0</v>
      </c>
      <c r="U5201" s="1011">
        <v>2253.44</v>
      </c>
      <c r="V5201" s="1011">
        <v>4525.03</v>
      </c>
      <c r="W5201" s="1011" t="s">
        <v>1355</v>
      </c>
      <c r="X5201" s="1011" t="s">
        <v>1331</v>
      </c>
      <c r="Y5201" s="1011" t="s">
        <v>1836</v>
      </c>
      <c r="AA5201" s="1011" t="s">
        <v>1837</v>
      </c>
      <c r="AB5201" s="1011" t="s">
        <v>140</v>
      </c>
    </row>
    <row r="5202" spans="1:28" x14ac:dyDescent="0.25">
      <c r="A5202" s="1011">
        <v>54113899</v>
      </c>
      <c r="B5202" s="1011" t="s">
        <v>2317</v>
      </c>
      <c r="C5202" s="1011" t="s">
        <v>1326</v>
      </c>
      <c r="D5202" s="1011" t="s">
        <v>1</v>
      </c>
      <c r="E5202" s="1011" t="s">
        <v>135</v>
      </c>
      <c r="F5202" s="1011" t="s">
        <v>14</v>
      </c>
      <c r="G5202" s="1011" t="s">
        <v>14</v>
      </c>
      <c r="H5202" s="1011" t="s">
        <v>92</v>
      </c>
      <c r="I5202" s="1011" t="s">
        <v>2318</v>
      </c>
      <c r="J5202" s="1011" t="s">
        <v>2319</v>
      </c>
      <c r="K5202" s="1011" t="s">
        <v>1329</v>
      </c>
      <c r="L5202" s="1011" t="s">
        <v>47</v>
      </c>
      <c r="M5202" s="1011" t="s">
        <v>198</v>
      </c>
      <c r="N5202" s="1011">
        <v>300</v>
      </c>
      <c r="O5202" s="1011">
        <v>290</v>
      </c>
      <c r="P5202" s="1011">
        <v>10228.049999999999</v>
      </c>
      <c r="Q5202" s="1011">
        <v>7614.19</v>
      </c>
      <c r="R5202" s="1011">
        <v>795.61</v>
      </c>
      <c r="S5202" s="1011">
        <v>1188.9138909000001</v>
      </c>
      <c r="T5202" s="1011">
        <v>0</v>
      </c>
      <c r="U5202" s="1011">
        <v>0</v>
      </c>
      <c r="V5202" s="1011">
        <v>795.61</v>
      </c>
      <c r="W5202" s="1011" t="s">
        <v>2320</v>
      </c>
      <c r="X5202" s="1011" t="s">
        <v>1331</v>
      </c>
      <c r="Y5202" s="1011" t="s">
        <v>2321</v>
      </c>
      <c r="AA5202" s="1011" t="s">
        <v>2322</v>
      </c>
      <c r="AB5202" s="1011" t="s">
        <v>140</v>
      </c>
    </row>
    <row r="5203" spans="1:28" x14ac:dyDescent="0.25">
      <c r="A5203" s="1011">
        <v>24008617</v>
      </c>
      <c r="B5203" s="1011" t="s">
        <v>2475</v>
      </c>
      <c r="C5203" s="1011" t="s">
        <v>1326</v>
      </c>
      <c r="D5203" s="1011" t="s">
        <v>1</v>
      </c>
      <c r="E5203" s="1011" t="s">
        <v>135</v>
      </c>
      <c r="F5203" s="1011" t="s">
        <v>34</v>
      </c>
      <c r="G5203" s="1011" t="s">
        <v>34</v>
      </c>
      <c r="H5203" s="1011" t="s">
        <v>95</v>
      </c>
      <c r="I5203" s="1011" t="s">
        <v>1688</v>
      </c>
      <c r="J5203" s="1011" t="s">
        <v>1416</v>
      </c>
      <c r="K5203" s="1011" t="s">
        <v>1329</v>
      </c>
      <c r="L5203" s="1011" t="s">
        <v>47</v>
      </c>
      <c r="M5203" s="1011" t="s">
        <v>198</v>
      </c>
      <c r="N5203" s="1011">
        <v>308.59989999999999</v>
      </c>
      <c r="O5203" s="1011">
        <v>222.1</v>
      </c>
      <c r="P5203" s="1011">
        <v>4725.1899999999996</v>
      </c>
      <c r="Q5203" s="1011">
        <v>12199.29</v>
      </c>
      <c r="R5203" s="1011">
        <v>1180.7444926200001</v>
      </c>
      <c r="S5203" s="1011">
        <v>2907.2016755300001</v>
      </c>
      <c r="T5203" s="1011">
        <v>-5.5073800000000001E-3</v>
      </c>
      <c r="U5203" s="1011">
        <v>0</v>
      </c>
      <c r="V5203" s="1011">
        <v>1180.75</v>
      </c>
      <c r="W5203" s="1011" t="s">
        <v>1397</v>
      </c>
      <c r="X5203" s="1011" t="s">
        <v>1331</v>
      </c>
      <c r="Y5203" s="1011" t="s">
        <v>2476</v>
      </c>
      <c r="AA5203" s="1011" t="s">
        <v>2477</v>
      </c>
      <c r="AB5203" s="1011" t="s">
        <v>140</v>
      </c>
    </row>
    <row r="5204" spans="1:28" x14ac:dyDescent="0.25">
      <c r="A5204" s="1011">
        <v>74112996</v>
      </c>
      <c r="B5204" s="1011" t="s">
        <v>1714</v>
      </c>
      <c r="C5204" s="1011" t="s">
        <v>1326</v>
      </c>
      <c r="D5204" s="1011" t="s">
        <v>1</v>
      </c>
      <c r="E5204" s="1011" t="s">
        <v>135</v>
      </c>
      <c r="F5204" s="1011" t="s">
        <v>6</v>
      </c>
      <c r="G5204" s="1011" t="s">
        <v>6</v>
      </c>
      <c r="H5204" s="1011" t="s">
        <v>101</v>
      </c>
      <c r="I5204" s="1011" t="s">
        <v>1715</v>
      </c>
      <c r="J5204" s="1011" t="s">
        <v>1405</v>
      </c>
      <c r="K5204" s="1011" t="s">
        <v>1329</v>
      </c>
      <c r="L5204" s="1011" t="s">
        <v>47</v>
      </c>
      <c r="M5204" s="1011" t="s">
        <v>198</v>
      </c>
      <c r="N5204" s="1011">
        <v>150</v>
      </c>
      <c r="O5204" s="1011">
        <v>88</v>
      </c>
      <c r="P5204" s="1011">
        <v>6319.37</v>
      </c>
      <c r="Q5204" s="1011">
        <v>5719.42</v>
      </c>
      <c r="R5204" s="1011">
        <v>982.43</v>
      </c>
      <c r="S5204" s="1011">
        <v>844.02487515999997</v>
      </c>
      <c r="T5204" s="1011">
        <v>0</v>
      </c>
      <c r="U5204" s="1011">
        <v>0</v>
      </c>
      <c r="V5204" s="1011">
        <v>982.43</v>
      </c>
      <c r="W5204" s="1011" t="s">
        <v>1406</v>
      </c>
      <c r="X5204" s="1011" t="s">
        <v>1331</v>
      </c>
      <c r="Y5204" s="1011" t="s">
        <v>1716</v>
      </c>
      <c r="AA5204" s="1011" t="s">
        <v>1717</v>
      </c>
      <c r="AB5204" s="1011" t="s">
        <v>140</v>
      </c>
    </row>
    <row r="5205" spans="1:28" x14ac:dyDescent="0.25">
      <c r="A5205" s="1011">
        <v>14253462</v>
      </c>
      <c r="B5205" s="1011" t="s">
        <v>1798</v>
      </c>
      <c r="C5205" s="1011" t="s">
        <v>1326</v>
      </c>
      <c r="D5205" s="1011" t="s">
        <v>1</v>
      </c>
      <c r="E5205" s="1011" t="s">
        <v>135</v>
      </c>
      <c r="F5205" s="1011" t="s">
        <v>6</v>
      </c>
      <c r="G5205" s="1011" t="s">
        <v>6</v>
      </c>
      <c r="H5205" s="1011" t="s">
        <v>94</v>
      </c>
      <c r="I5205" s="1011" t="s">
        <v>1688</v>
      </c>
      <c r="J5205" s="1011" t="s">
        <v>1416</v>
      </c>
      <c r="K5205" s="1011" t="s">
        <v>1329</v>
      </c>
      <c r="L5205" s="1011" t="s">
        <v>47</v>
      </c>
      <c r="M5205" s="1011" t="s">
        <v>198</v>
      </c>
      <c r="N5205" s="1011">
        <v>565.875</v>
      </c>
      <c r="O5205" s="1011">
        <v>342.25</v>
      </c>
      <c r="P5205" s="1011">
        <v>13379</v>
      </c>
      <c r="Q5205" s="1011">
        <v>14716.92</v>
      </c>
      <c r="R5205" s="1011">
        <v>3038.44</v>
      </c>
      <c r="S5205" s="1011">
        <v>1734.53071894</v>
      </c>
      <c r="T5205" s="1011">
        <v>0</v>
      </c>
      <c r="U5205" s="1011">
        <v>0</v>
      </c>
      <c r="V5205" s="1011">
        <v>3038.44</v>
      </c>
      <c r="W5205" s="1011" t="s">
        <v>1397</v>
      </c>
      <c r="X5205" s="1011" t="s">
        <v>1331</v>
      </c>
      <c r="Y5205" s="1011" t="s">
        <v>1799</v>
      </c>
      <c r="AA5205" s="1011" t="s">
        <v>1800</v>
      </c>
      <c r="AB5205" s="1011" t="s">
        <v>140</v>
      </c>
    </row>
    <row r="5206" spans="1:28" x14ac:dyDescent="0.25">
      <c r="A5206" s="1011">
        <v>4112884</v>
      </c>
      <c r="B5206" s="1011" t="s">
        <v>2471</v>
      </c>
      <c r="C5206" s="1011" t="s">
        <v>1326</v>
      </c>
      <c r="D5206" s="1011" t="s">
        <v>1</v>
      </c>
      <c r="E5206" s="1011" t="s">
        <v>135</v>
      </c>
      <c r="F5206" s="1011" t="s">
        <v>14</v>
      </c>
      <c r="G5206" s="1011" t="s">
        <v>14</v>
      </c>
      <c r="H5206" s="1011" t="s">
        <v>530</v>
      </c>
      <c r="I5206" s="1011" t="s">
        <v>2472</v>
      </c>
      <c r="J5206" s="1011" t="s">
        <v>1591</v>
      </c>
      <c r="K5206" s="1011" t="s">
        <v>1329</v>
      </c>
      <c r="L5206" s="1011" t="s">
        <v>47</v>
      </c>
      <c r="M5206" s="1011" t="s">
        <v>198</v>
      </c>
      <c r="N5206" s="1011">
        <v>71</v>
      </c>
      <c r="O5206" s="1011">
        <v>6</v>
      </c>
      <c r="P5206" s="1011">
        <v>1360</v>
      </c>
      <c r="Q5206" s="1011">
        <v>4630.45</v>
      </c>
      <c r="R5206" s="1011">
        <v>47.81</v>
      </c>
      <c r="S5206" s="1011">
        <v>262.45115177999998</v>
      </c>
      <c r="T5206" s="1011">
        <v>0</v>
      </c>
      <c r="U5206" s="1011">
        <v>0</v>
      </c>
      <c r="V5206" s="1011">
        <v>47.81</v>
      </c>
      <c r="W5206" s="1011" t="s">
        <v>1361</v>
      </c>
      <c r="X5206" s="1011" t="s">
        <v>1331</v>
      </c>
      <c r="Y5206" s="1011" t="s">
        <v>2473</v>
      </c>
      <c r="AA5206" s="1011" t="s">
        <v>2474</v>
      </c>
      <c r="AB5206" s="1011" t="s">
        <v>140</v>
      </c>
    </row>
    <row r="5207" spans="1:28" x14ac:dyDescent="0.25">
      <c r="A5207" s="1011">
        <v>94142809</v>
      </c>
      <c r="B5207" s="1011" t="s">
        <v>1912</v>
      </c>
      <c r="C5207" s="1011" t="s">
        <v>1326</v>
      </c>
      <c r="D5207" s="1011" t="s">
        <v>1</v>
      </c>
      <c r="E5207" s="1011" t="s">
        <v>135</v>
      </c>
      <c r="F5207" s="1011" t="s">
        <v>48</v>
      </c>
      <c r="G5207" s="1011" t="s">
        <v>48</v>
      </c>
      <c r="H5207" s="1011" t="s">
        <v>99</v>
      </c>
      <c r="I5207" s="1011" t="s">
        <v>1913</v>
      </c>
      <c r="J5207" s="1011" t="s">
        <v>1914</v>
      </c>
      <c r="K5207" s="1011" t="s">
        <v>1329</v>
      </c>
      <c r="L5207" s="1011" t="s">
        <v>47</v>
      </c>
      <c r="M5207" s="1011" t="s">
        <v>198</v>
      </c>
      <c r="N5207" s="1011">
        <v>351.25</v>
      </c>
      <c r="O5207" s="1011">
        <v>59.25</v>
      </c>
      <c r="P5207" s="1011">
        <v>8523</v>
      </c>
      <c r="Q5207" s="1011">
        <v>15582.22</v>
      </c>
      <c r="R5207" s="1011">
        <v>1922.86</v>
      </c>
      <c r="S5207" s="1011">
        <v>1878.28166749</v>
      </c>
      <c r="T5207" s="1011">
        <v>0</v>
      </c>
      <c r="U5207" s="1011">
        <v>0</v>
      </c>
      <c r="V5207" s="1011">
        <v>1922.86</v>
      </c>
      <c r="W5207" s="1011" t="s">
        <v>1915</v>
      </c>
      <c r="X5207" s="1011" t="s">
        <v>1331</v>
      </c>
      <c r="Y5207" s="1011" t="s">
        <v>1916</v>
      </c>
      <c r="AA5207" s="1011" t="s">
        <v>1917</v>
      </c>
      <c r="AB5207" s="1011" t="s">
        <v>140</v>
      </c>
    </row>
    <row r="5208" spans="1:28" x14ac:dyDescent="0.25">
      <c r="A5208" s="1011">
        <v>3754595</v>
      </c>
      <c r="B5208" s="1011" t="s">
        <v>2199</v>
      </c>
      <c r="C5208" s="1011" t="s">
        <v>1326</v>
      </c>
      <c r="D5208" s="1011" t="s">
        <v>1</v>
      </c>
      <c r="E5208" s="1011" t="s">
        <v>135</v>
      </c>
      <c r="F5208" s="1011" t="s">
        <v>11</v>
      </c>
      <c r="G5208" s="1011" t="s">
        <v>11</v>
      </c>
      <c r="H5208" s="1011" t="s">
        <v>104</v>
      </c>
      <c r="I5208" s="1011" t="s">
        <v>2200</v>
      </c>
      <c r="J5208" s="1011" t="s">
        <v>1544</v>
      </c>
      <c r="K5208" s="1011" t="s">
        <v>1329</v>
      </c>
      <c r="L5208" s="1011" t="s">
        <v>47</v>
      </c>
      <c r="M5208" s="1011" t="s">
        <v>198</v>
      </c>
      <c r="N5208" s="1011">
        <v>1</v>
      </c>
      <c r="O5208" s="1011">
        <v>1</v>
      </c>
      <c r="P5208" s="1011">
        <v>58</v>
      </c>
      <c r="Q5208" s="1011">
        <v>17.75</v>
      </c>
      <c r="R5208" s="1011">
        <v>4.5199999999999996</v>
      </c>
      <c r="S5208" s="1011">
        <v>3.83</v>
      </c>
      <c r="T5208" s="1011">
        <v>0</v>
      </c>
      <c r="U5208" s="1011">
        <v>0</v>
      </c>
      <c r="V5208" s="1011">
        <v>4.5199999999999996</v>
      </c>
      <c r="W5208" s="1011" t="s">
        <v>1545</v>
      </c>
      <c r="X5208" s="1011" t="s">
        <v>1331</v>
      </c>
      <c r="Y5208" s="1011" t="s">
        <v>2201</v>
      </c>
      <c r="AA5208" s="1011" t="s">
        <v>2202</v>
      </c>
      <c r="AB5208" s="1011" t="s">
        <v>140</v>
      </c>
    </row>
    <row r="5209" spans="1:28" x14ac:dyDescent="0.25">
      <c r="A5209" s="1011">
        <v>54113899</v>
      </c>
      <c r="B5209" s="1011" t="s">
        <v>2317</v>
      </c>
      <c r="C5209" s="1011" t="s">
        <v>1326</v>
      </c>
      <c r="D5209" s="1011" t="s">
        <v>1</v>
      </c>
      <c r="E5209" s="1011" t="s">
        <v>135</v>
      </c>
      <c r="F5209" s="1011" t="s">
        <v>14</v>
      </c>
      <c r="G5209" s="1011" t="s">
        <v>14</v>
      </c>
      <c r="H5209" s="1011" t="s">
        <v>101</v>
      </c>
      <c r="I5209" s="1011" t="s">
        <v>2318</v>
      </c>
      <c r="J5209" s="1011" t="s">
        <v>2319</v>
      </c>
      <c r="K5209" s="1011" t="s">
        <v>1329</v>
      </c>
      <c r="L5209" s="1011" t="s">
        <v>47</v>
      </c>
      <c r="M5209" s="1011" t="s">
        <v>198</v>
      </c>
      <c r="N5209" s="1011">
        <v>61</v>
      </c>
      <c r="O5209" s="1011">
        <v>55</v>
      </c>
      <c r="P5209" s="1011">
        <v>2481.12</v>
      </c>
      <c r="Q5209" s="1011">
        <v>2142.4299999999998</v>
      </c>
      <c r="R5209" s="1011">
        <v>229.96</v>
      </c>
      <c r="S5209" s="1011">
        <v>457.15525171000002</v>
      </c>
      <c r="T5209" s="1011">
        <v>0</v>
      </c>
      <c r="U5209" s="1011">
        <v>0</v>
      </c>
      <c r="V5209" s="1011">
        <v>229.96</v>
      </c>
      <c r="W5209" s="1011" t="s">
        <v>2320</v>
      </c>
      <c r="X5209" s="1011" t="s">
        <v>1331</v>
      </c>
      <c r="Y5209" s="1011" t="s">
        <v>2321</v>
      </c>
      <c r="AA5209" s="1011" t="s">
        <v>2322</v>
      </c>
      <c r="AB5209" s="1011" t="s">
        <v>140</v>
      </c>
    </row>
    <row r="5210" spans="1:28" x14ac:dyDescent="0.25">
      <c r="A5210" s="1011">
        <v>44180420</v>
      </c>
      <c r="B5210" s="1011" t="s">
        <v>1600</v>
      </c>
      <c r="C5210" s="1011" t="s">
        <v>1326</v>
      </c>
      <c r="D5210" s="1011" t="s">
        <v>1</v>
      </c>
      <c r="E5210" s="1011" t="s">
        <v>135</v>
      </c>
      <c r="F5210" s="1011" t="s">
        <v>11</v>
      </c>
      <c r="G5210" s="1011" t="s">
        <v>11</v>
      </c>
      <c r="H5210" s="1011" t="s">
        <v>99</v>
      </c>
      <c r="I5210" s="1011" t="s">
        <v>1601</v>
      </c>
      <c r="J5210" s="1011" t="s">
        <v>1602</v>
      </c>
      <c r="K5210" s="1011" t="s">
        <v>1329</v>
      </c>
      <c r="L5210" s="1011" t="s">
        <v>47</v>
      </c>
      <c r="M5210" s="1011" t="s">
        <v>198</v>
      </c>
      <c r="N5210" s="1011">
        <v>95</v>
      </c>
      <c r="O5210" s="1011">
        <v>70</v>
      </c>
      <c r="P5210" s="1011">
        <v>1245</v>
      </c>
      <c r="Q5210" s="1011">
        <v>3138.05</v>
      </c>
      <c r="R5210" s="1011">
        <v>428.31</v>
      </c>
      <c r="S5210" s="1011">
        <v>599.48571028000003</v>
      </c>
      <c r="T5210" s="1011">
        <v>0</v>
      </c>
      <c r="U5210" s="1011">
        <v>0</v>
      </c>
      <c r="V5210" s="1011">
        <v>428.31</v>
      </c>
      <c r="W5210" s="1011" t="s">
        <v>1603</v>
      </c>
      <c r="X5210" s="1011" t="s">
        <v>1331</v>
      </c>
      <c r="Y5210" s="1011" t="s">
        <v>1604</v>
      </c>
      <c r="AA5210" s="1011" t="s">
        <v>1605</v>
      </c>
      <c r="AB5210" s="1011" t="s">
        <v>140</v>
      </c>
    </row>
    <row r="5211" spans="1:28" x14ac:dyDescent="0.25">
      <c r="A5211" s="1011">
        <v>4179792</v>
      </c>
      <c r="B5211" s="1011" t="s">
        <v>1890</v>
      </c>
      <c r="C5211" s="1011" t="s">
        <v>1326</v>
      </c>
      <c r="D5211" s="1011" t="s">
        <v>1</v>
      </c>
      <c r="E5211" s="1011" t="s">
        <v>135</v>
      </c>
      <c r="F5211" s="1011" t="s">
        <v>69</v>
      </c>
      <c r="G5211" s="1011" t="s">
        <v>69</v>
      </c>
      <c r="H5211" s="1011" t="s">
        <v>90</v>
      </c>
      <c r="I5211" s="1011" t="s">
        <v>1891</v>
      </c>
      <c r="J5211" s="1011" t="s">
        <v>1892</v>
      </c>
      <c r="K5211" s="1011" t="s">
        <v>1329</v>
      </c>
      <c r="L5211" s="1011" t="s">
        <v>47</v>
      </c>
      <c r="M5211" s="1011" t="s">
        <v>198</v>
      </c>
      <c r="N5211" s="1011">
        <v>165</v>
      </c>
      <c r="O5211" s="1011">
        <v>134</v>
      </c>
      <c r="P5211" s="1011">
        <v>4807.29</v>
      </c>
      <c r="Q5211" s="1011">
        <v>11159.3</v>
      </c>
      <c r="R5211" s="1011">
        <v>1180.23</v>
      </c>
      <c r="S5211" s="1011">
        <v>1386.59317192</v>
      </c>
      <c r="T5211" s="1011">
        <v>0</v>
      </c>
      <c r="U5211" s="1011">
        <v>0</v>
      </c>
      <c r="V5211" s="1011">
        <v>1180.23</v>
      </c>
      <c r="W5211" s="1011" t="s">
        <v>1893</v>
      </c>
      <c r="X5211" s="1011" t="s">
        <v>1331</v>
      </c>
      <c r="Y5211" s="1011" t="s">
        <v>1894</v>
      </c>
      <c r="AA5211" s="1011" t="s">
        <v>1895</v>
      </c>
      <c r="AB5211" s="1011" t="s">
        <v>140</v>
      </c>
    </row>
    <row r="5212" spans="1:28" x14ac:dyDescent="0.25">
      <c r="A5212" s="1011">
        <v>64042872</v>
      </c>
      <c r="B5212" s="1011" t="s">
        <v>1364</v>
      </c>
      <c r="C5212" s="1011" t="s">
        <v>1365</v>
      </c>
      <c r="D5212" s="1011" t="s">
        <v>1</v>
      </c>
      <c r="E5212" s="1011" t="s">
        <v>135</v>
      </c>
      <c r="F5212" s="1011" t="s">
        <v>34</v>
      </c>
      <c r="G5212" s="1011" t="s">
        <v>34</v>
      </c>
      <c r="H5212" s="1011" t="s">
        <v>93</v>
      </c>
      <c r="I5212" s="1011" t="s">
        <v>1366</v>
      </c>
      <c r="J5212" s="1011" t="s">
        <v>1354</v>
      </c>
      <c r="K5212" s="1011" t="s">
        <v>1329</v>
      </c>
      <c r="L5212" s="1011" t="s">
        <v>47</v>
      </c>
      <c r="M5212" s="1011" t="s">
        <v>198</v>
      </c>
      <c r="N5212" s="1011">
        <v>351.16680000000002</v>
      </c>
      <c r="O5212" s="1011">
        <v>159.66679999999999</v>
      </c>
      <c r="P5212" s="1011">
        <v>8548.86</v>
      </c>
      <c r="Q5212" s="1011">
        <v>11583.01</v>
      </c>
      <c r="R5212" s="1011">
        <v>873.31</v>
      </c>
      <c r="S5212" s="1011">
        <v>2779.4308345200002</v>
      </c>
      <c r="T5212" s="1011">
        <v>476.49</v>
      </c>
      <c r="U5212" s="1011">
        <v>56.53</v>
      </c>
      <c r="V5212" s="1011">
        <v>929.84</v>
      </c>
      <c r="W5212" s="1011" t="s">
        <v>1355</v>
      </c>
      <c r="X5212" s="1011" t="s">
        <v>1331</v>
      </c>
      <c r="Y5212" s="1011" t="s">
        <v>1367</v>
      </c>
      <c r="AA5212" s="1011" t="s">
        <v>1368</v>
      </c>
      <c r="AB5212" s="1011" t="s">
        <v>140</v>
      </c>
    </row>
    <row r="5213" spans="1:28" x14ac:dyDescent="0.25">
      <c r="A5213" s="1011">
        <v>13958731</v>
      </c>
      <c r="B5213" s="1011" t="s">
        <v>1548</v>
      </c>
      <c r="C5213" s="1011" t="s">
        <v>1326</v>
      </c>
      <c r="D5213" s="1011" t="s">
        <v>1</v>
      </c>
      <c r="E5213" s="1011" t="s">
        <v>135</v>
      </c>
      <c r="F5213" s="1011" t="s">
        <v>11</v>
      </c>
      <c r="G5213" s="1011" t="s">
        <v>11</v>
      </c>
      <c r="H5213" s="1011" t="s">
        <v>97</v>
      </c>
      <c r="I5213" s="1011" t="s">
        <v>1549</v>
      </c>
      <c r="J5213" s="1011" t="s">
        <v>1550</v>
      </c>
      <c r="K5213" s="1011" t="s">
        <v>1329</v>
      </c>
      <c r="L5213" s="1011" t="s">
        <v>47</v>
      </c>
      <c r="M5213" s="1011" t="s">
        <v>198</v>
      </c>
      <c r="N5213" s="1011">
        <v>933.33730000000003</v>
      </c>
      <c r="O5213" s="1011">
        <v>474.33679999999998</v>
      </c>
      <c r="P5213" s="1011">
        <v>27555.7</v>
      </c>
      <c r="Q5213" s="1011">
        <v>23892.61</v>
      </c>
      <c r="R5213" s="1011">
        <v>2290.4456006199998</v>
      </c>
      <c r="S5213" s="1011">
        <v>5372.5777857800003</v>
      </c>
      <c r="T5213" s="1011">
        <v>-0.13439938000000001</v>
      </c>
      <c r="U5213" s="1011">
        <v>0</v>
      </c>
      <c r="V5213" s="1011">
        <v>2290.58</v>
      </c>
      <c r="W5213" s="1011" t="s">
        <v>1361</v>
      </c>
      <c r="X5213" s="1011" t="s">
        <v>1331</v>
      </c>
      <c r="Y5213" s="1011" t="s">
        <v>1551</v>
      </c>
      <c r="AA5213" s="1011" t="s">
        <v>1552</v>
      </c>
      <c r="AB5213" s="1011" t="s">
        <v>140</v>
      </c>
    </row>
    <row r="5214" spans="1:28" x14ac:dyDescent="0.25">
      <c r="A5214" s="1011">
        <v>13987417</v>
      </c>
      <c r="B5214" s="1011" t="s">
        <v>1594</v>
      </c>
      <c r="C5214" s="1011" t="s">
        <v>1326</v>
      </c>
      <c r="D5214" s="1011" t="s">
        <v>1</v>
      </c>
      <c r="E5214" s="1011" t="s">
        <v>135</v>
      </c>
      <c r="F5214" s="1011" t="s">
        <v>20</v>
      </c>
      <c r="G5214" s="1011" t="s">
        <v>20</v>
      </c>
      <c r="H5214" s="1011" t="s">
        <v>95</v>
      </c>
      <c r="I5214" s="1011" t="s">
        <v>1595</v>
      </c>
      <c r="J5214" s="1011" t="s">
        <v>1596</v>
      </c>
      <c r="K5214" s="1011" t="s">
        <v>1329</v>
      </c>
      <c r="L5214" s="1011" t="s">
        <v>47</v>
      </c>
      <c r="M5214" s="1011" t="s">
        <v>198</v>
      </c>
      <c r="N5214" s="1011">
        <v>182.66679999999999</v>
      </c>
      <c r="O5214" s="1011">
        <v>114.66679999999999</v>
      </c>
      <c r="P5214" s="1011">
        <v>2395.42</v>
      </c>
      <c r="Q5214" s="1011">
        <v>9993.59</v>
      </c>
      <c r="R5214" s="1011">
        <v>850.80449262000002</v>
      </c>
      <c r="S5214" s="1011">
        <v>2973.0547775</v>
      </c>
      <c r="T5214" s="1011">
        <v>-5.5073800000000001E-3</v>
      </c>
      <c r="U5214" s="1011">
        <v>0</v>
      </c>
      <c r="V5214" s="1011">
        <v>850.81</v>
      </c>
      <c r="W5214" s="1011" t="s">
        <v>1597</v>
      </c>
      <c r="X5214" s="1011" t="s">
        <v>1331</v>
      </c>
      <c r="Y5214" s="1011" t="s">
        <v>1598</v>
      </c>
      <c r="AA5214" s="1011" t="s">
        <v>1599</v>
      </c>
      <c r="AB5214" s="1011" t="s">
        <v>140</v>
      </c>
    </row>
    <row r="5215" spans="1:28" x14ac:dyDescent="0.25">
      <c r="A5215" s="1011">
        <v>33788845</v>
      </c>
      <c r="B5215" s="1011" t="s">
        <v>1461</v>
      </c>
      <c r="C5215" s="1011" t="s">
        <v>1326</v>
      </c>
      <c r="D5215" s="1011" t="s">
        <v>1</v>
      </c>
      <c r="E5215" s="1011" t="s">
        <v>135</v>
      </c>
      <c r="F5215" s="1011" t="s">
        <v>20</v>
      </c>
      <c r="G5215" s="1011" t="s">
        <v>20</v>
      </c>
      <c r="H5215" s="1011" t="s">
        <v>101</v>
      </c>
      <c r="I5215" s="1011" t="s">
        <v>1462</v>
      </c>
      <c r="J5215" s="1011" t="s">
        <v>1463</v>
      </c>
      <c r="K5215" s="1011" t="s">
        <v>1329</v>
      </c>
      <c r="L5215" s="1011" t="s">
        <v>47</v>
      </c>
      <c r="M5215" s="1011" t="s">
        <v>198</v>
      </c>
      <c r="N5215" s="1011">
        <v>144</v>
      </c>
      <c r="O5215" s="1011">
        <v>121</v>
      </c>
      <c r="P5215" s="1011">
        <v>5587.2</v>
      </c>
      <c r="Q5215" s="1011">
        <v>3165.97</v>
      </c>
      <c r="R5215" s="1011">
        <v>-50</v>
      </c>
      <c r="S5215" s="1011">
        <v>574.44937205999997</v>
      </c>
      <c r="T5215" s="1011">
        <v>0</v>
      </c>
      <c r="U5215" s="1011">
        <v>0</v>
      </c>
      <c r="V5215" s="1011">
        <v>-50</v>
      </c>
      <c r="W5215" s="1011" t="s">
        <v>1464</v>
      </c>
      <c r="X5215" s="1011" t="s">
        <v>1331</v>
      </c>
      <c r="Y5215" s="1011" t="s">
        <v>1465</v>
      </c>
      <c r="AA5215" s="1011" t="s">
        <v>1466</v>
      </c>
      <c r="AB5215" s="1011" t="s">
        <v>140</v>
      </c>
    </row>
    <row r="5216" spans="1:28" x14ac:dyDescent="0.25">
      <c r="A5216" s="1011">
        <v>64116148</v>
      </c>
      <c r="B5216" s="1011" t="s">
        <v>1731</v>
      </c>
      <c r="C5216" s="1011" t="s">
        <v>1326</v>
      </c>
      <c r="D5216" s="1011" t="s">
        <v>1</v>
      </c>
      <c r="E5216" s="1011" t="s">
        <v>135</v>
      </c>
      <c r="F5216" s="1011" t="s">
        <v>11</v>
      </c>
      <c r="G5216" s="1011" t="s">
        <v>11</v>
      </c>
      <c r="H5216" s="1011" t="s">
        <v>99</v>
      </c>
      <c r="I5216" s="1011" t="s">
        <v>1732</v>
      </c>
      <c r="J5216" s="1011" t="s">
        <v>1360</v>
      </c>
      <c r="K5216" s="1011" t="s">
        <v>1329</v>
      </c>
      <c r="L5216" s="1011" t="s">
        <v>47</v>
      </c>
      <c r="M5216" s="1011" t="s">
        <v>198</v>
      </c>
      <c r="N5216" s="1011">
        <v>822</v>
      </c>
      <c r="O5216" s="1011">
        <v>69</v>
      </c>
      <c r="P5216" s="1011">
        <v>8777</v>
      </c>
      <c r="Q5216" s="1011">
        <v>25802.27</v>
      </c>
      <c r="R5216" s="1011">
        <v>1673.55</v>
      </c>
      <c r="S5216" s="1011">
        <v>2668.51888461</v>
      </c>
      <c r="T5216" s="1011">
        <v>0</v>
      </c>
      <c r="U5216" s="1011">
        <v>888.46</v>
      </c>
      <c r="V5216" s="1011">
        <v>2562.0100000000002</v>
      </c>
      <c r="W5216" s="1011" t="s">
        <v>1361</v>
      </c>
      <c r="X5216" s="1011" t="s">
        <v>1331</v>
      </c>
      <c r="Y5216" s="1011" t="s">
        <v>1733</v>
      </c>
      <c r="AA5216" s="1011" t="s">
        <v>1734</v>
      </c>
      <c r="AB5216" s="1011" t="s">
        <v>140</v>
      </c>
    </row>
    <row r="5217" spans="1:28" x14ac:dyDescent="0.25">
      <c r="A5217" s="1011">
        <v>64138647</v>
      </c>
      <c r="B5217" s="1011" t="s">
        <v>1538</v>
      </c>
      <c r="C5217" s="1011" t="s">
        <v>1326</v>
      </c>
      <c r="D5217" s="1011" t="s">
        <v>1</v>
      </c>
      <c r="E5217" s="1011" t="s">
        <v>135</v>
      </c>
      <c r="F5217" s="1011" t="s">
        <v>34</v>
      </c>
      <c r="G5217" s="1011" t="s">
        <v>34</v>
      </c>
      <c r="H5217" s="1011" t="s">
        <v>97</v>
      </c>
      <c r="I5217" s="1011" t="s">
        <v>1539</v>
      </c>
      <c r="J5217" s="1011" t="s">
        <v>1328</v>
      </c>
      <c r="K5217" s="1011" t="s">
        <v>1329</v>
      </c>
      <c r="L5217" s="1011" t="s">
        <v>47</v>
      </c>
      <c r="M5217" s="1011" t="s">
        <v>198</v>
      </c>
      <c r="N5217" s="1011">
        <v>557</v>
      </c>
      <c r="O5217" s="1011">
        <v>268</v>
      </c>
      <c r="P5217" s="1011">
        <v>12929.77</v>
      </c>
      <c r="Q5217" s="1011">
        <v>16839.3</v>
      </c>
      <c r="R5217" s="1011">
        <v>2363.6799999999998</v>
      </c>
      <c r="S5217" s="1011">
        <v>1838.44097143</v>
      </c>
      <c r="T5217" s="1011">
        <v>0</v>
      </c>
      <c r="U5217" s="1011">
        <v>0</v>
      </c>
      <c r="V5217" s="1011">
        <v>2363.6799999999998</v>
      </c>
      <c r="W5217" s="1011" t="s">
        <v>1330</v>
      </c>
      <c r="X5217" s="1011" t="s">
        <v>1331</v>
      </c>
      <c r="Y5217" s="1011" t="s">
        <v>1540</v>
      </c>
      <c r="AA5217" s="1011" t="s">
        <v>1541</v>
      </c>
      <c r="AB5217" s="1011" t="s">
        <v>140</v>
      </c>
    </row>
    <row r="5218" spans="1:28" x14ac:dyDescent="0.25">
      <c r="A5218" s="1011">
        <v>53942876</v>
      </c>
      <c r="B5218" s="1011" t="s">
        <v>2580</v>
      </c>
      <c r="C5218" s="1011" t="s">
        <v>1326</v>
      </c>
      <c r="D5218" s="1011" t="s">
        <v>1</v>
      </c>
      <c r="E5218" s="1011" t="s">
        <v>135</v>
      </c>
      <c r="F5218" s="1011" t="s">
        <v>34</v>
      </c>
      <c r="G5218" s="1011" t="s">
        <v>34</v>
      </c>
      <c r="H5218" s="1011" t="s">
        <v>89</v>
      </c>
      <c r="I5218" s="1011" t="s">
        <v>2060</v>
      </c>
      <c r="J5218" s="1011" t="s">
        <v>2061</v>
      </c>
      <c r="K5218" s="1011" t="s">
        <v>1329</v>
      </c>
      <c r="L5218" s="1011" t="s">
        <v>47</v>
      </c>
      <c r="M5218" s="1011" t="s">
        <v>198</v>
      </c>
      <c r="N5218" s="1011">
        <v>37</v>
      </c>
      <c r="O5218" s="1011">
        <v>37</v>
      </c>
      <c r="P5218" s="1011">
        <v>370</v>
      </c>
      <c r="Q5218" s="1011">
        <v>893.81</v>
      </c>
      <c r="R5218" s="1011">
        <v>168.77</v>
      </c>
      <c r="S5218" s="1011">
        <v>180.05785907999999</v>
      </c>
      <c r="T5218" s="1011">
        <v>0</v>
      </c>
      <c r="U5218" s="1011">
        <v>0</v>
      </c>
      <c r="V5218" s="1011">
        <v>168.77</v>
      </c>
      <c r="W5218" s="1011" t="s">
        <v>2062</v>
      </c>
      <c r="X5218" s="1011" t="s">
        <v>1331</v>
      </c>
      <c r="Y5218" s="1011" t="s">
        <v>2581</v>
      </c>
      <c r="AA5218" s="1011" t="s">
        <v>2582</v>
      </c>
      <c r="AB5218" s="1011" t="s">
        <v>140</v>
      </c>
    </row>
    <row r="5219" spans="1:28" x14ac:dyDescent="0.25">
      <c r="A5219" s="1011">
        <v>13769211</v>
      </c>
      <c r="B5219" s="1011" t="s">
        <v>2086</v>
      </c>
      <c r="C5219" s="1011" t="s">
        <v>1326</v>
      </c>
      <c r="D5219" s="1011" t="s">
        <v>1</v>
      </c>
      <c r="E5219" s="1011" t="s">
        <v>135</v>
      </c>
      <c r="F5219" s="1011" t="s">
        <v>36</v>
      </c>
      <c r="G5219" s="1011" t="s">
        <v>36</v>
      </c>
      <c r="H5219" s="1011" t="s">
        <v>95</v>
      </c>
      <c r="I5219" s="1011" t="s">
        <v>2087</v>
      </c>
      <c r="J5219" s="1011" t="s">
        <v>2088</v>
      </c>
      <c r="K5219" s="1011" t="s">
        <v>1329</v>
      </c>
      <c r="L5219" s="1011" t="s">
        <v>47</v>
      </c>
      <c r="M5219" s="1011" t="s">
        <v>198</v>
      </c>
      <c r="N5219" s="1011">
        <v>40</v>
      </c>
      <c r="O5219" s="1011">
        <v>37</v>
      </c>
      <c r="P5219" s="1011">
        <v>383.95</v>
      </c>
      <c r="Q5219" s="1011">
        <v>1519.36</v>
      </c>
      <c r="R5219" s="1011">
        <v>-8.8904000300000003</v>
      </c>
      <c r="S5219" s="1011">
        <v>854.76758232999998</v>
      </c>
      <c r="T5219" s="1011">
        <v>-3.0400030000000001E-2</v>
      </c>
      <c r="U5219" s="1011">
        <v>0</v>
      </c>
      <c r="V5219" s="1011">
        <v>-8.86</v>
      </c>
      <c r="W5219" s="1011" t="s">
        <v>2089</v>
      </c>
      <c r="X5219" s="1011" t="s">
        <v>1331</v>
      </c>
      <c r="Y5219" s="1011" t="s">
        <v>2090</v>
      </c>
      <c r="AA5219" s="1011" t="s">
        <v>2091</v>
      </c>
      <c r="AB5219" s="1011" t="s">
        <v>140</v>
      </c>
    </row>
    <row r="5220" spans="1:28" x14ac:dyDescent="0.25">
      <c r="A5220" s="1011">
        <v>14076970</v>
      </c>
      <c r="B5220" s="1011" t="s">
        <v>1853</v>
      </c>
      <c r="C5220" s="1011" t="s">
        <v>1326</v>
      </c>
      <c r="D5220" s="1011" t="s">
        <v>1</v>
      </c>
      <c r="E5220" s="1011" t="s">
        <v>135</v>
      </c>
      <c r="F5220" s="1011" t="s">
        <v>14</v>
      </c>
      <c r="G5220" s="1011" t="s">
        <v>14</v>
      </c>
      <c r="H5220" s="1011" t="s">
        <v>89</v>
      </c>
      <c r="I5220" s="1011" t="s">
        <v>1854</v>
      </c>
      <c r="J5220" s="1011" t="s">
        <v>1657</v>
      </c>
      <c r="K5220" s="1011" t="s">
        <v>1329</v>
      </c>
      <c r="L5220" s="1011" t="s">
        <v>47</v>
      </c>
      <c r="M5220" s="1011" t="s">
        <v>198</v>
      </c>
      <c r="N5220" s="1011">
        <v>625</v>
      </c>
      <c r="O5220" s="1011">
        <v>0</v>
      </c>
      <c r="P5220" s="1011">
        <v>7411.5</v>
      </c>
      <c r="Q5220" s="1011">
        <v>21038.959999999999</v>
      </c>
      <c r="R5220" s="1011">
        <v>5862.4900015399999</v>
      </c>
      <c r="S5220" s="1011">
        <v>1461.3224494799999</v>
      </c>
      <c r="T5220" s="1011">
        <v>1.5400000000000001E-6</v>
      </c>
      <c r="U5220" s="1011">
        <v>0</v>
      </c>
      <c r="V5220" s="1011">
        <v>5862.49</v>
      </c>
      <c r="W5220" s="1011" t="s">
        <v>1658</v>
      </c>
      <c r="X5220" s="1011" t="s">
        <v>1331</v>
      </c>
      <c r="Y5220" s="1011" t="s">
        <v>1855</v>
      </c>
      <c r="AA5220" s="1011" t="s">
        <v>1856</v>
      </c>
      <c r="AB5220" s="1011" t="s">
        <v>140</v>
      </c>
    </row>
    <row r="5221" spans="1:28" x14ac:dyDescent="0.25">
      <c r="A5221" s="1011">
        <v>34138347</v>
      </c>
      <c r="B5221" s="1011" t="s">
        <v>2038</v>
      </c>
      <c r="C5221" s="1011" t="s">
        <v>1326</v>
      </c>
      <c r="D5221" s="1011" t="s">
        <v>1</v>
      </c>
      <c r="E5221" s="1011" t="s">
        <v>135</v>
      </c>
      <c r="F5221" s="1011" t="s">
        <v>9</v>
      </c>
      <c r="G5221" s="1011" t="s">
        <v>9</v>
      </c>
      <c r="H5221" s="1011" t="s">
        <v>99</v>
      </c>
      <c r="I5221" s="1011" t="s">
        <v>2039</v>
      </c>
      <c r="J5221" s="1011" t="s">
        <v>1528</v>
      </c>
      <c r="K5221" s="1011" t="s">
        <v>1329</v>
      </c>
      <c r="L5221" s="1011" t="s">
        <v>47</v>
      </c>
      <c r="M5221" s="1011" t="s">
        <v>198</v>
      </c>
      <c r="N5221" s="1011">
        <v>35</v>
      </c>
      <c r="O5221" s="1011">
        <v>1</v>
      </c>
      <c r="P5221" s="1011">
        <v>708</v>
      </c>
      <c r="Q5221" s="1011">
        <v>2412.7800000000002</v>
      </c>
      <c r="R5221" s="1011">
        <v>516.72</v>
      </c>
      <c r="S5221" s="1011">
        <v>238.25966778</v>
      </c>
      <c r="T5221" s="1011">
        <v>0</v>
      </c>
      <c r="U5221" s="1011">
        <v>0</v>
      </c>
      <c r="V5221" s="1011">
        <v>516.72</v>
      </c>
      <c r="W5221" s="1011" t="s">
        <v>1529</v>
      </c>
      <c r="X5221" s="1011" t="s">
        <v>1331</v>
      </c>
      <c r="Y5221" s="1011" t="s">
        <v>2040</v>
      </c>
      <c r="AA5221" s="1011" t="s">
        <v>2041</v>
      </c>
      <c r="AB5221" s="1011" t="s">
        <v>140</v>
      </c>
    </row>
    <row r="5222" spans="1:28" x14ac:dyDescent="0.25">
      <c r="A5222" s="1011">
        <v>14069587</v>
      </c>
      <c r="B5222" s="1011" t="s">
        <v>1346</v>
      </c>
      <c r="C5222" s="1011" t="s">
        <v>1326</v>
      </c>
      <c r="D5222" s="1011" t="s">
        <v>1</v>
      </c>
      <c r="E5222" s="1011" t="s">
        <v>135</v>
      </c>
      <c r="F5222" s="1011" t="s">
        <v>36</v>
      </c>
      <c r="G5222" s="1011" t="s">
        <v>36</v>
      </c>
      <c r="H5222" s="1011" t="s">
        <v>99</v>
      </c>
      <c r="I5222" s="1011" t="s">
        <v>1347</v>
      </c>
      <c r="J5222" s="1011" t="s">
        <v>1348</v>
      </c>
      <c r="K5222" s="1011" t="s">
        <v>1329</v>
      </c>
      <c r="L5222" s="1011" t="s">
        <v>47</v>
      </c>
      <c r="M5222" s="1011" t="s">
        <v>198</v>
      </c>
      <c r="N5222" s="1011">
        <v>21</v>
      </c>
      <c r="O5222" s="1011">
        <v>17</v>
      </c>
      <c r="P5222" s="1011">
        <v>596.79999999999995</v>
      </c>
      <c r="Q5222" s="1011">
        <v>858.78</v>
      </c>
      <c r="R5222" s="1011">
        <v>134.66999999999999</v>
      </c>
      <c r="S5222" s="1011">
        <v>38.898398630000003</v>
      </c>
      <c r="T5222" s="1011">
        <v>0</v>
      </c>
      <c r="U5222" s="1011">
        <v>0</v>
      </c>
      <c r="V5222" s="1011">
        <v>134.66999999999999</v>
      </c>
      <c r="W5222" s="1011" t="s">
        <v>1349</v>
      </c>
      <c r="X5222" s="1011" t="s">
        <v>1331</v>
      </c>
      <c r="Y5222" s="1011" t="s">
        <v>1350</v>
      </c>
      <c r="AA5222" s="1011" t="s">
        <v>1351</v>
      </c>
      <c r="AB5222" s="1011" t="s">
        <v>140</v>
      </c>
    </row>
    <row r="5223" spans="1:28" x14ac:dyDescent="0.25">
      <c r="A5223" s="1011">
        <v>93754612</v>
      </c>
      <c r="B5223" s="1011" t="s">
        <v>1960</v>
      </c>
      <c r="C5223" s="1011" t="s">
        <v>1326</v>
      </c>
      <c r="D5223" s="1011" t="s">
        <v>113</v>
      </c>
      <c r="E5223" s="1011" t="s">
        <v>135</v>
      </c>
      <c r="F5223" s="1011" t="s">
        <v>267</v>
      </c>
      <c r="G5223" s="1011" t="s">
        <v>1687</v>
      </c>
      <c r="H5223" s="1011" t="s">
        <v>91</v>
      </c>
      <c r="I5223" s="1011" t="s">
        <v>1688</v>
      </c>
      <c r="J5223" s="1011" t="s">
        <v>1416</v>
      </c>
      <c r="K5223" s="1011" t="s">
        <v>1329</v>
      </c>
      <c r="L5223" s="1011" t="s">
        <v>47</v>
      </c>
      <c r="M5223" s="1011" t="s">
        <v>198</v>
      </c>
      <c r="N5223" s="1011">
        <v>14</v>
      </c>
      <c r="O5223" s="1011">
        <v>13</v>
      </c>
      <c r="P5223" s="1011">
        <v>166.43</v>
      </c>
      <c r="Q5223" s="1011">
        <v>586.86</v>
      </c>
      <c r="R5223" s="1011">
        <v>92.315022020000001</v>
      </c>
      <c r="S5223" s="1011">
        <v>14.56454909</v>
      </c>
      <c r="T5223" s="1011">
        <v>0.21502202000000001</v>
      </c>
      <c r="U5223" s="1011">
        <v>0</v>
      </c>
      <c r="V5223" s="1011">
        <v>92.1</v>
      </c>
      <c r="W5223" s="1011" t="s">
        <v>1397</v>
      </c>
      <c r="X5223" s="1011" t="s">
        <v>1331</v>
      </c>
      <c r="Y5223" s="1011" t="s">
        <v>1961</v>
      </c>
      <c r="AA5223" s="1011" t="s">
        <v>1962</v>
      </c>
      <c r="AB5223" s="1011" t="s">
        <v>140</v>
      </c>
    </row>
    <row r="5224" spans="1:28" x14ac:dyDescent="0.25">
      <c r="A5224" s="1011">
        <v>4013058</v>
      </c>
      <c r="B5224" s="1011" t="s">
        <v>2184</v>
      </c>
      <c r="C5224" s="1011" t="s">
        <v>1326</v>
      </c>
      <c r="D5224" s="1011" t="s">
        <v>1</v>
      </c>
      <c r="E5224" s="1011" t="s">
        <v>135</v>
      </c>
      <c r="F5224" s="1011" t="s">
        <v>48</v>
      </c>
      <c r="G5224" s="1011" t="s">
        <v>48</v>
      </c>
      <c r="H5224" s="1011" t="s">
        <v>1394</v>
      </c>
      <c r="I5224" s="1011" t="s">
        <v>1595</v>
      </c>
      <c r="J5224" s="1011" t="s">
        <v>1596</v>
      </c>
      <c r="K5224" s="1011" t="s">
        <v>1329</v>
      </c>
      <c r="L5224" s="1011" t="s">
        <v>47</v>
      </c>
      <c r="M5224" s="1011" t="s">
        <v>198</v>
      </c>
      <c r="N5224" s="1011">
        <v>0</v>
      </c>
      <c r="O5224" s="1011">
        <v>0</v>
      </c>
      <c r="P5224" s="1011">
        <v>0</v>
      </c>
      <c r="Q5224" s="1011">
        <v>0</v>
      </c>
      <c r="R5224" s="1011">
        <v>0</v>
      </c>
      <c r="S5224" s="1011">
        <v>0</v>
      </c>
      <c r="T5224" s="1011">
        <v>0</v>
      </c>
      <c r="U5224" s="1011">
        <v>0</v>
      </c>
      <c r="V5224" s="1011">
        <v>0</v>
      </c>
      <c r="W5224" s="1011" t="s">
        <v>1597</v>
      </c>
      <c r="X5224" s="1011" t="s">
        <v>1331</v>
      </c>
      <c r="Y5224" s="1011" t="s">
        <v>2185</v>
      </c>
      <c r="AA5224" s="1011" t="s">
        <v>2186</v>
      </c>
      <c r="AB5224" s="1011" t="s">
        <v>140</v>
      </c>
    </row>
    <row r="5225" spans="1:28" x14ac:dyDescent="0.25">
      <c r="A5225" s="1011">
        <v>14106363</v>
      </c>
      <c r="B5225" s="1011" t="s">
        <v>2208</v>
      </c>
      <c r="C5225" s="1011" t="s">
        <v>1326</v>
      </c>
      <c r="D5225" s="1011" t="s">
        <v>1</v>
      </c>
      <c r="E5225" s="1011" t="s">
        <v>135</v>
      </c>
      <c r="F5225" s="1011" t="s">
        <v>34</v>
      </c>
      <c r="G5225" s="1011" t="s">
        <v>34</v>
      </c>
      <c r="H5225" s="1011" t="s">
        <v>530</v>
      </c>
      <c r="I5225" s="1011" t="s">
        <v>1675</v>
      </c>
      <c r="J5225" s="1011" t="s">
        <v>1676</v>
      </c>
      <c r="K5225" s="1011" t="s">
        <v>1329</v>
      </c>
      <c r="L5225" s="1011" t="s">
        <v>47</v>
      </c>
      <c r="M5225" s="1011" t="s">
        <v>198</v>
      </c>
      <c r="N5225" s="1011">
        <v>54</v>
      </c>
      <c r="O5225" s="1011">
        <v>52</v>
      </c>
      <c r="P5225" s="1011">
        <v>4142.3599999999997</v>
      </c>
      <c r="Q5225" s="1011">
        <v>10409.43</v>
      </c>
      <c r="R5225" s="1011">
        <v>1202.8499999999999</v>
      </c>
      <c r="S5225" s="1011">
        <v>1167.8691109700001</v>
      </c>
      <c r="T5225" s="1011">
        <v>0</v>
      </c>
      <c r="U5225" s="1011">
        <v>0</v>
      </c>
      <c r="V5225" s="1011">
        <v>1202.8499999999999</v>
      </c>
      <c r="W5225" s="1011" t="s">
        <v>47</v>
      </c>
      <c r="X5225" s="1011" t="s">
        <v>1331</v>
      </c>
      <c r="Y5225" s="1011" t="s">
        <v>2209</v>
      </c>
      <c r="AA5225" s="1011" t="s">
        <v>2210</v>
      </c>
      <c r="AB5225" s="1011" t="s">
        <v>140</v>
      </c>
    </row>
    <row r="5226" spans="1:28" x14ac:dyDescent="0.25">
      <c r="A5226" s="1011">
        <v>13753793</v>
      </c>
      <c r="B5226" s="1011" t="s">
        <v>2072</v>
      </c>
      <c r="C5226" s="1011" t="s">
        <v>1326</v>
      </c>
      <c r="D5226" s="1011" t="s">
        <v>1</v>
      </c>
      <c r="E5226" s="1011" t="s">
        <v>135</v>
      </c>
      <c r="F5226" s="1011" t="s">
        <v>6</v>
      </c>
      <c r="G5226" s="1011" t="s">
        <v>6</v>
      </c>
      <c r="H5226" s="1011" t="s">
        <v>96</v>
      </c>
      <c r="I5226" s="1011" t="s">
        <v>1410</v>
      </c>
      <c r="J5226" s="1011" t="s">
        <v>1411</v>
      </c>
      <c r="K5226" s="1011" t="s">
        <v>1329</v>
      </c>
      <c r="L5226" s="1011" t="s">
        <v>47</v>
      </c>
      <c r="M5226" s="1011" t="s">
        <v>198</v>
      </c>
      <c r="N5226" s="1011">
        <v>10.833500000000001</v>
      </c>
      <c r="O5226" s="1011">
        <v>10.833500000000001</v>
      </c>
      <c r="P5226" s="1011">
        <v>86.96</v>
      </c>
      <c r="Q5226" s="1011">
        <v>445.83</v>
      </c>
      <c r="R5226" s="1011">
        <v>82.36</v>
      </c>
      <c r="S5226" s="1011">
        <v>73.356755609999993</v>
      </c>
      <c r="T5226" s="1011">
        <v>0</v>
      </c>
      <c r="U5226" s="1011">
        <v>0</v>
      </c>
      <c r="V5226" s="1011">
        <v>82.36</v>
      </c>
      <c r="W5226" s="1011" t="s">
        <v>80</v>
      </c>
      <c r="X5226" s="1011" t="s">
        <v>1331</v>
      </c>
      <c r="Y5226" s="1011" t="s">
        <v>2073</v>
      </c>
      <c r="AA5226" s="1011" t="s">
        <v>2074</v>
      </c>
      <c r="AB5226" s="1011" t="s">
        <v>140</v>
      </c>
    </row>
    <row r="5227" spans="1:28" x14ac:dyDescent="0.25">
      <c r="A5227" s="1011">
        <v>13958731</v>
      </c>
      <c r="B5227" s="1011" t="s">
        <v>1548</v>
      </c>
      <c r="C5227" s="1011" t="s">
        <v>1326</v>
      </c>
      <c r="D5227" s="1011" t="s">
        <v>1</v>
      </c>
      <c r="E5227" s="1011" t="s">
        <v>135</v>
      </c>
      <c r="F5227" s="1011" t="s">
        <v>11</v>
      </c>
      <c r="G5227" s="1011" t="s">
        <v>11</v>
      </c>
      <c r="H5227" s="1011" t="s">
        <v>102</v>
      </c>
      <c r="I5227" s="1011" t="s">
        <v>1549</v>
      </c>
      <c r="J5227" s="1011" t="s">
        <v>1550</v>
      </c>
      <c r="K5227" s="1011" t="s">
        <v>1329</v>
      </c>
      <c r="L5227" s="1011" t="s">
        <v>47</v>
      </c>
      <c r="M5227" s="1011" t="s">
        <v>198</v>
      </c>
      <c r="N5227" s="1011">
        <v>42.416499999999999</v>
      </c>
      <c r="O5227" s="1011">
        <v>36.416499999999999</v>
      </c>
      <c r="P5227" s="1011">
        <v>523.5</v>
      </c>
      <c r="Q5227" s="1011">
        <v>1334.73</v>
      </c>
      <c r="R5227" s="1011">
        <v>95.096525470000003</v>
      </c>
      <c r="S5227" s="1011">
        <v>496.23006529999998</v>
      </c>
      <c r="T5227" s="1011">
        <v>-0.16347453000000001</v>
      </c>
      <c r="U5227" s="1011">
        <v>0</v>
      </c>
      <c r="V5227" s="1011">
        <v>95.26</v>
      </c>
      <c r="W5227" s="1011" t="s">
        <v>1361</v>
      </c>
      <c r="X5227" s="1011" t="s">
        <v>1331</v>
      </c>
      <c r="Y5227" s="1011" t="s">
        <v>1551</v>
      </c>
      <c r="AA5227" s="1011" t="s">
        <v>1552</v>
      </c>
      <c r="AB5227" s="1011" t="s">
        <v>140</v>
      </c>
    </row>
    <row r="5228" spans="1:28" x14ac:dyDescent="0.25">
      <c r="A5228" s="1011">
        <v>44097343</v>
      </c>
      <c r="B5228" s="1011" t="s">
        <v>1686</v>
      </c>
      <c r="C5228" s="1011" t="s">
        <v>417</v>
      </c>
      <c r="D5228" s="1011" t="s">
        <v>113</v>
      </c>
      <c r="E5228" s="1011" t="s">
        <v>135</v>
      </c>
      <c r="F5228" s="1011" t="s">
        <v>267</v>
      </c>
      <c r="G5228" s="1011" t="s">
        <v>1687</v>
      </c>
      <c r="H5228" s="1011" t="s">
        <v>104</v>
      </c>
      <c r="I5228" s="1011" t="s">
        <v>1688</v>
      </c>
      <c r="J5228" s="1011" t="s">
        <v>1416</v>
      </c>
      <c r="K5228" s="1011" t="s">
        <v>1329</v>
      </c>
      <c r="L5228" s="1011" t="s">
        <v>47</v>
      </c>
      <c r="M5228" s="1011" t="s">
        <v>198</v>
      </c>
      <c r="N5228" s="1011">
        <v>24</v>
      </c>
      <c r="O5228" s="1011">
        <v>24</v>
      </c>
      <c r="P5228" s="1011">
        <v>234.23</v>
      </c>
      <c r="Q5228" s="1011">
        <v>1530.5</v>
      </c>
      <c r="R5228" s="1011">
        <v>480.63</v>
      </c>
      <c r="S5228" s="1011">
        <v>172.81748422000001</v>
      </c>
      <c r="T5228" s="1011">
        <v>0</v>
      </c>
      <c r="U5228" s="1011">
        <v>0</v>
      </c>
      <c r="V5228" s="1011">
        <v>480.63</v>
      </c>
      <c r="W5228" s="1011" t="s">
        <v>1397</v>
      </c>
      <c r="X5228" s="1011" t="s">
        <v>1331</v>
      </c>
      <c r="Y5228" s="1011" t="s">
        <v>1689</v>
      </c>
      <c r="AA5228" s="1011" t="s">
        <v>1690</v>
      </c>
      <c r="AB5228" s="1011" t="s">
        <v>140</v>
      </c>
    </row>
    <row r="5229" spans="1:28" x14ac:dyDescent="0.25">
      <c r="A5229" s="1011">
        <v>33754342</v>
      </c>
      <c r="B5229" s="1011" t="s">
        <v>1850</v>
      </c>
      <c r="C5229" s="1011" t="s">
        <v>1326</v>
      </c>
      <c r="D5229" s="1011" t="s">
        <v>1</v>
      </c>
      <c r="E5229" s="1011" t="s">
        <v>135</v>
      </c>
      <c r="F5229" s="1011" t="s">
        <v>74</v>
      </c>
      <c r="G5229" s="1011" t="s">
        <v>74</v>
      </c>
      <c r="H5229" s="1011" t="s">
        <v>93</v>
      </c>
      <c r="I5229" s="1011" t="s">
        <v>1688</v>
      </c>
      <c r="J5229" s="1011" t="s">
        <v>1416</v>
      </c>
      <c r="K5229" s="1011" t="s">
        <v>1329</v>
      </c>
      <c r="L5229" s="1011" t="s">
        <v>47</v>
      </c>
      <c r="M5229" s="1011" t="s">
        <v>198</v>
      </c>
      <c r="N5229" s="1011">
        <v>573.33360000000005</v>
      </c>
      <c r="O5229" s="1011">
        <v>222.33359999999999</v>
      </c>
      <c r="P5229" s="1011">
        <v>8550.58</v>
      </c>
      <c r="Q5229" s="1011">
        <v>22093.9</v>
      </c>
      <c r="R5229" s="1011">
        <v>3603.77</v>
      </c>
      <c r="S5229" s="1011">
        <v>3496.1113495200002</v>
      </c>
      <c r="T5229" s="1011">
        <v>120</v>
      </c>
      <c r="U5229" s="1011">
        <v>0</v>
      </c>
      <c r="V5229" s="1011">
        <v>3603.77</v>
      </c>
      <c r="W5229" s="1011" t="s">
        <v>1397</v>
      </c>
      <c r="X5229" s="1011" t="s">
        <v>1331</v>
      </c>
      <c r="Y5229" s="1011" t="s">
        <v>1851</v>
      </c>
      <c r="AA5229" s="1011" t="s">
        <v>1852</v>
      </c>
      <c r="AB5229" s="1011" t="s">
        <v>140</v>
      </c>
    </row>
    <row r="5230" spans="1:28" x14ac:dyDescent="0.25">
      <c r="A5230" s="1011">
        <v>74088600</v>
      </c>
      <c r="B5230" s="1011" t="s">
        <v>2254</v>
      </c>
      <c r="C5230" s="1011" t="s">
        <v>1326</v>
      </c>
      <c r="D5230" s="1011" t="s">
        <v>1</v>
      </c>
      <c r="E5230" s="1011" t="s">
        <v>135</v>
      </c>
      <c r="F5230" s="1011" t="s">
        <v>14</v>
      </c>
      <c r="G5230" s="1011" t="s">
        <v>14</v>
      </c>
      <c r="H5230" s="1011" t="s">
        <v>92</v>
      </c>
      <c r="I5230" s="1011" t="s">
        <v>2255</v>
      </c>
      <c r="J5230" s="1011" t="s">
        <v>2256</v>
      </c>
      <c r="K5230" s="1011" t="s">
        <v>1329</v>
      </c>
      <c r="L5230" s="1011" t="s">
        <v>47</v>
      </c>
      <c r="M5230" s="1011" t="s">
        <v>198</v>
      </c>
      <c r="N5230" s="1011">
        <v>112</v>
      </c>
      <c r="O5230" s="1011">
        <v>112</v>
      </c>
      <c r="P5230" s="1011">
        <v>3830.56</v>
      </c>
      <c r="Q5230" s="1011">
        <v>2702</v>
      </c>
      <c r="R5230" s="1011">
        <v>31.47</v>
      </c>
      <c r="S5230" s="1011">
        <v>399.36781198</v>
      </c>
      <c r="T5230" s="1011">
        <v>0</v>
      </c>
      <c r="U5230" s="1011">
        <v>0</v>
      </c>
      <c r="V5230" s="1011">
        <v>31.47</v>
      </c>
      <c r="W5230" s="1011" t="s">
        <v>2257</v>
      </c>
      <c r="X5230" s="1011" t="s">
        <v>1331</v>
      </c>
      <c r="Y5230" s="1011" t="s">
        <v>2258</v>
      </c>
      <c r="AA5230" s="1011" t="s">
        <v>2259</v>
      </c>
      <c r="AB5230" s="1011" t="s">
        <v>140</v>
      </c>
    </row>
    <row r="5231" spans="1:28" x14ac:dyDescent="0.25">
      <c r="A5231" s="1011">
        <v>53757761</v>
      </c>
      <c r="B5231" s="1011" t="s">
        <v>1758</v>
      </c>
      <c r="C5231" s="1011" t="s">
        <v>1326</v>
      </c>
      <c r="D5231" s="1011" t="s">
        <v>113</v>
      </c>
      <c r="E5231" s="1011" t="s">
        <v>135</v>
      </c>
      <c r="F5231" s="1011" t="s">
        <v>267</v>
      </c>
      <c r="G5231" s="1011" t="s">
        <v>1687</v>
      </c>
      <c r="H5231" s="1011" t="s">
        <v>102</v>
      </c>
      <c r="I5231" s="1011" t="s">
        <v>1462</v>
      </c>
      <c r="J5231" s="1011" t="s">
        <v>1463</v>
      </c>
      <c r="K5231" s="1011" t="s">
        <v>1329</v>
      </c>
      <c r="L5231" s="1011" t="s">
        <v>47</v>
      </c>
      <c r="M5231" s="1011" t="s">
        <v>198</v>
      </c>
      <c r="N5231" s="1011">
        <v>77.333299999999994</v>
      </c>
      <c r="O5231" s="1011">
        <v>59.333300000000001</v>
      </c>
      <c r="P5231" s="1011">
        <v>1325.01</v>
      </c>
      <c r="Q5231" s="1011">
        <v>2803.03</v>
      </c>
      <c r="R5231" s="1011">
        <v>734.42</v>
      </c>
      <c r="S5231" s="1011">
        <v>701.52088042000003</v>
      </c>
      <c r="T5231" s="1011">
        <v>0</v>
      </c>
      <c r="U5231" s="1011">
        <v>0</v>
      </c>
      <c r="V5231" s="1011">
        <v>734.42</v>
      </c>
      <c r="W5231" s="1011" t="s">
        <v>1464</v>
      </c>
      <c r="X5231" s="1011" t="s">
        <v>1331</v>
      </c>
      <c r="Y5231" s="1011" t="s">
        <v>1759</v>
      </c>
      <c r="AA5231" s="1011" t="s">
        <v>1760</v>
      </c>
      <c r="AB5231" s="1011" t="s">
        <v>140</v>
      </c>
    </row>
    <row r="5232" spans="1:28" x14ac:dyDescent="0.25">
      <c r="A5232" s="1011">
        <v>53758215</v>
      </c>
      <c r="B5232" s="1011" t="s">
        <v>1771</v>
      </c>
      <c r="C5232" s="1011" t="s">
        <v>1326</v>
      </c>
      <c r="D5232" s="1011" t="s">
        <v>1</v>
      </c>
      <c r="E5232" s="1011" t="s">
        <v>135</v>
      </c>
      <c r="F5232" s="1011" t="s">
        <v>0</v>
      </c>
      <c r="G5232" s="1011" t="s">
        <v>0</v>
      </c>
      <c r="H5232" s="1011" t="s">
        <v>94</v>
      </c>
      <c r="I5232" s="1011" t="s">
        <v>1772</v>
      </c>
      <c r="J5232" s="1011" t="s">
        <v>1544</v>
      </c>
      <c r="K5232" s="1011" t="s">
        <v>1329</v>
      </c>
      <c r="L5232" s="1011" t="s">
        <v>47</v>
      </c>
      <c r="M5232" s="1011" t="s">
        <v>198</v>
      </c>
      <c r="N5232" s="1011">
        <v>222.75</v>
      </c>
      <c r="O5232" s="1011">
        <v>182.5</v>
      </c>
      <c r="P5232" s="1011">
        <v>4878.5</v>
      </c>
      <c r="Q5232" s="1011">
        <v>5470.63</v>
      </c>
      <c r="R5232" s="1011">
        <v>1513.44</v>
      </c>
      <c r="S5232" s="1011">
        <v>628.57506770999998</v>
      </c>
      <c r="T5232" s="1011">
        <v>0</v>
      </c>
      <c r="U5232" s="1011">
        <v>0</v>
      </c>
      <c r="V5232" s="1011">
        <v>1513.44</v>
      </c>
      <c r="W5232" s="1011" t="s">
        <v>1545</v>
      </c>
      <c r="X5232" s="1011" t="s">
        <v>1331</v>
      </c>
      <c r="Y5232" s="1011" t="s">
        <v>1773</v>
      </c>
      <c r="AA5232" s="1011" t="s">
        <v>1774</v>
      </c>
      <c r="AB5232" s="1011" t="s">
        <v>140</v>
      </c>
    </row>
    <row r="5233" spans="1:28" x14ac:dyDescent="0.25">
      <c r="A5233" s="1011">
        <v>23752710</v>
      </c>
      <c r="B5233" s="1011" t="s">
        <v>1586</v>
      </c>
      <c r="C5233" s="1011" t="s">
        <v>1326</v>
      </c>
      <c r="D5233" s="1011" t="s">
        <v>1</v>
      </c>
      <c r="E5233" s="1011" t="s">
        <v>135</v>
      </c>
      <c r="F5233" s="1011" t="s">
        <v>20</v>
      </c>
      <c r="G5233" s="1011" t="s">
        <v>20</v>
      </c>
      <c r="H5233" s="1011" t="s">
        <v>88</v>
      </c>
      <c r="I5233" s="1011" t="s">
        <v>1327</v>
      </c>
      <c r="J5233" s="1011" t="s">
        <v>1328</v>
      </c>
      <c r="K5233" s="1011" t="s">
        <v>1329</v>
      </c>
      <c r="L5233" s="1011" t="s">
        <v>47</v>
      </c>
      <c r="M5233" s="1011" t="s">
        <v>198</v>
      </c>
      <c r="N5233" s="1011">
        <v>74</v>
      </c>
      <c r="O5233" s="1011">
        <v>74</v>
      </c>
      <c r="P5233" s="1011">
        <v>740</v>
      </c>
      <c r="Q5233" s="1011">
        <v>3467.44</v>
      </c>
      <c r="R5233" s="1011">
        <v>585.41999999999996</v>
      </c>
      <c r="S5233" s="1011">
        <v>279.2</v>
      </c>
      <c r="T5233" s="1011">
        <v>0</v>
      </c>
      <c r="U5233" s="1011">
        <v>0</v>
      </c>
      <c r="V5233" s="1011">
        <v>585.41999999999996</v>
      </c>
      <c r="W5233" s="1011" t="s">
        <v>1330</v>
      </c>
      <c r="X5233" s="1011" t="s">
        <v>1331</v>
      </c>
      <c r="Y5233" s="1011" t="s">
        <v>1587</v>
      </c>
      <c r="AA5233" s="1011" t="s">
        <v>1588</v>
      </c>
      <c r="AB5233" s="1011" t="s">
        <v>140</v>
      </c>
    </row>
    <row r="5234" spans="1:28" x14ac:dyDescent="0.25">
      <c r="A5234" s="1011">
        <v>44047363</v>
      </c>
      <c r="B5234" s="1011" t="s">
        <v>2339</v>
      </c>
      <c r="C5234" s="1011" t="s">
        <v>1326</v>
      </c>
      <c r="D5234" s="1011" t="s">
        <v>1</v>
      </c>
      <c r="E5234" s="1011" t="s">
        <v>135</v>
      </c>
      <c r="F5234" s="1011" t="s">
        <v>9</v>
      </c>
      <c r="G5234" s="1011" t="s">
        <v>9</v>
      </c>
      <c r="H5234" s="1011" t="s">
        <v>87</v>
      </c>
      <c r="I5234" s="1011" t="s">
        <v>2340</v>
      </c>
      <c r="J5234" s="1011" t="s">
        <v>2341</v>
      </c>
      <c r="K5234" s="1011" t="s">
        <v>1329</v>
      </c>
      <c r="L5234" s="1011" t="s">
        <v>47</v>
      </c>
      <c r="M5234" s="1011" t="s">
        <v>198</v>
      </c>
      <c r="N5234" s="1011">
        <v>11</v>
      </c>
      <c r="O5234" s="1011">
        <v>0</v>
      </c>
      <c r="P5234" s="1011">
        <v>110</v>
      </c>
      <c r="Q5234" s="1011">
        <v>651.98</v>
      </c>
      <c r="R5234" s="1011">
        <v>102.83</v>
      </c>
      <c r="S5234" s="1011">
        <v>46.938519999999997</v>
      </c>
      <c r="T5234" s="1011">
        <v>0</v>
      </c>
      <c r="U5234" s="1011">
        <v>0</v>
      </c>
      <c r="V5234" s="1011">
        <v>102.83</v>
      </c>
      <c r="W5234" s="1011" t="s">
        <v>2342</v>
      </c>
      <c r="X5234" s="1011" t="s">
        <v>1331</v>
      </c>
      <c r="Y5234" s="1011" t="s">
        <v>2343</v>
      </c>
      <c r="AA5234" s="1011" t="s">
        <v>2344</v>
      </c>
      <c r="AB5234" s="1011" t="s">
        <v>140</v>
      </c>
    </row>
    <row r="5235" spans="1:28" x14ac:dyDescent="0.25">
      <c r="A5235" s="1011">
        <v>43775741</v>
      </c>
      <c r="B5235" s="1011" t="s">
        <v>2351</v>
      </c>
      <c r="C5235" s="1011" t="s">
        <v>1326</v>
      </c>
      <c r="D5235" s="1011" t="s">
        <v>1</v>
      </c>
      <c r="E5235" s="1011" t="s">
        <v>135</v>
      </c>
      <c r="F5235" s="1011" t="s">
        <v>20</v>
      </c>
      <c r="G5235" s="1011" t="s">
        <v>20</v>
      </c>
      <c r="H5235" s="1011" t="s">
        <v>1394</v>
      </c>
      <c r="I5235" s="1011" t="s">
        <v>2352</v>
      </c>
      <c r="J5235" s="1011" t="s">
        <v>2353</v>
      </c>
      <c r="K5235" s="1011" t="s">
        <v>1329</v>
      </c>
      <c r="L5235" s="1011" t="s">
        <v>47</v>
      </c>
      <c r="M5235" s="1011" t="s">
        <v>198</v>
      </c>
      <c r="N5235" s="1011">
        <v>0</v>
      </c>
      <c r="O5235" s="1011">
        <v>0</v>
      </c>
      <c r="P5235" s="1011">
        <v>0</v>
      </c>
      <c r="Q5235" s="1011">
        <v>0</v>
      </c>
      <c r="R5235" s="1011">
        <v>0</v>
      </c>
      <c r="S5235" s="1011">
        <v>0</v>
      </c>
      <c r="T5235" s="1011">
        <v>0</v>
      </c>
      <c r="U5235" s="1011">
        <v>0</v>
      </c>
      <c r="V5235" s="1011">
        <v>0</v>
      </c>
      <c r="W5235" s="1011" t="s">
        <v>2354</v>
      </c>
      <c r="X5235" s="1011" t="s">
        <v>1331</v>
      </c>
      <c r="Y5235" s="1011" t="s">
        <v>2355</v>
      </c>
      <c r="AA5235" s="1011" t="s">
        <v>2356</v>
      </c>
      <c r="AB5235" s="1011" t="s">
        <v>140</v>
      </c>
    </row>
    <row r="5236" spans="1:28" x14ac:dyDescent="0.25">
      <c r="A5236" s="1011">
        <v>74088600</v>
      </c>
      <c r="B5236" s="1011" t="s">
        <v>2254</v>
      </c>
      <c r="C5236" s="1011" t="s">
        <v>1326</v>
      </c>
      <c r="D5236" s="1011" t="s">
        <v>1</v>
      </c>
      <c r="E5236" s="1011" t="s">
        <v>135</v>
      </c>
      <c r="F5236" s="1011" t="s">
        <v>14</v>
      </c>
      <c r="G5236" s="1011" t="s">
        <v>14</v>
      </c>
      <c r="H5236" s="1011" t="s">
        <v>530</v>
      </c>
      <c r="I5236" s="1011" t="s">
        <v>2255</v>
      </c>
      <c r="J5236" s="1011" t="s">
        <v>2256</v>
      </c>
      <c r="K5236" s="1011" t="s">
        <v>1329</v>
      </c>
      <c r="L5236" s="1011" t="s">
        <v>47</v>
      </c>
      <c r="M5236" s="1011" t="s">
        <v>198</v>
      </c>
      <c r="N5236" s="1011">
        <v>55</v>
      </c>
      <c r="O5236" s="1011">
        <v>31</v>
      </c>
      <c r="P5236" s="1011">
        <v>3446.49</v>
      </c>
      <c r="Q5236" s="1011">
        <v>10560.87</v>
      </c>
      <c r="R5236" s="1011">
        <v>953.33</v>
      </c>
      <c r="S5236" s="1011">
        <v>728.93411808999997</v>
      </c>
      <c r="T5236" s="1011">
        <v>0</v>
      </c>
      <c r="U5236" s="1011">
        <v>0</v>
      </c>
      <c r="V5236" s="1011">
        <v>953.33</v>
      </c>
      <c r="W5236" s="1011" t="s">
        <v>2257</v>
      </c>
      <c r="X5236" s="1011" t="s">
        <v>1331</v>
      </c>
      <c r="Y5236" s="1011" t="s">
        <v>2258</v>
      </c>
      <c r="AA5236" s="1011" t="s">
        <v>2259</v>
      </c>
      <c r="AB5236" s="1011" t="s">
        <v>140</v>
      </c>
    </row>
    <row r="5237" spans="1:28" x14ac:dyDescent="0.25">
      <c r="A5237" s="1011">
        <v>23757057</v>
      </c>
      <c r="B5237" s="1011" t="s">
        <v>2307</v>
      </c>
      <c r="C5237" s="1011" t="s">
        <v>1326</v>
      </c>
      <c r="D5237" s="1011" t="s">
        <v>1</v>
      </c>
      <c r="E5237" s="1011" t="s">
        <v>135</v>
      </c>
      <c r="F5237" s="1011" t="s">
        <v>20</v>
      </c>
      <c r="G5237" s="1011" t="s">
        <v>20</v>
      </c>
      <c r="H5237" s="1011" t="s">
        <v>95</v>
      </c>
      <c r="I5237" s="1011" t="s">
        <v>1810</v>
      </c>
      <c r="J5237" s="1011" t="s">
        <v>1811</v>
      </c>
      <c r="K5237" s="1011" t="s">
        <v>1329</v>
      </c>
      <c r="L5237" s="1011" t="s">
        <v>47</v>
      </c>
      <c r="M5237" s="1011" t="s">
        <v>198</v>
      </c>
      <c r="N5237" s="1011">
        <v>107.08329999999999</v>
      </c>
      <c r="O5237" s="1011">
        <v>87.083299999999994</v>
      </c>
      <c r="P5237" s="1011">
        <v>1064.78</v>
      </c>
      <c r="Q5237" s="1011">
        <v>5437.85</v>
      </c>
      <c r="R5237" s="1011">
        <v>-366.05659508000002</v>
      </c>
      <c r="S5237" s="1011">
        <v>2844.1491518600001</v>
      </c>
      <c r="T5237" s="1011">
        <v>-1.6595080000000002E-2</v>
      </c>
      <c r="U5237" s="1011">
        <v>0</v>
      </c>
      <c r="V5237" s="1011">
        <v>-366.04</v>
      </c>
      <c r="W5237" s="1011" t="s">
        <v>1812</v>
      </c>
      <c r="X5237" s="1011" t="s">
        <v>1331</v>
      </c>
      <c r="Y5237" s="1011" t="s">
        <v>2308</v>
      </c>
      <c r="AA5237" s="1011" t="s">
        <v>2309</v>
      </c>
      <c r="AB5237" s="1011" t="s">
        <v>140</v>
      </c>
    </row>
    <row r="5238" spans="1:28" x14ac:dyDescent="0.25">
      <c r="A5238" s="1011">
        <v>44180685</v>
      </c>
      <c r="B5238" s="1011" t="s">
        <v>1437</v>
      </c>
      <c r="C5238" s="1011" t="s">
        <v>1326</v>
      </c>
      <c r="D5238" s="1011" t="s">
        <v>1</v>
      </c>
      <c r="E5238" s="1011" t="s">
        <v>135</v>
      </c>
      <c r="F5238" s="1011" t="s">
        <v>0</v>
      </c>
      <c r="G5238" s="1011" t="s">
        <v>0</v>
      </c>
      <c r="H5238" s="1011" t="s">
        <v>1394</v>
      </c>
      <c r="I5238" s="1011" t="s">
        <v>1438</v>
      </c>
      <c r="J5238" s="1011" t="s">
        <v>1439</v>
      </c>
      <c r="K5238" s="1011" t="s">
        <v>1329</v>
      </c>
      <c r="L5238" s="1011" t="s">
        <v>47</v>
      </c>
      <c r="M5238" s="1011" t="s">
        <v>198</v>
      </c>
      <c r="N5238" s="1011">
        <v>0</v>
      </c>
      <c r="O5238" s="1011">
        <v>0</v>
      </c>
      <c r="P5238" s="1011">
        <v>0</v>
      </c>
      <c r="Q5238" s="1011">
        <v>0</v>
      </c>
      <c r="R5238" s="1011">
        <v>0</v>
      </c>
      <c r="S5238" s="1011">
        <v>0</v>
      </c>
      <c r="T5238" s="1011">
        <v>0</v>
      </c>
      <c r="U5238" s="1011">
        <v>0</v>
      </c>
      <c r="V5238" s="1011">
        <v>0</v>
      </c>
      <c r="W5238" s="1011" t="s">
        <v>1440</v>
      </c>
      <c r="X5238" s="1011" t="s">
        <v>1331</v>
      </c>
      <c r="Y5238" s="1011" t="s">
        <v>1441</v>
      </c>
      <c r="AA5238" s="1011" t="s">
        <v>1442</v>
      </c>
      <c r="AB5238" s="1011" t="s">
        <v>140</v>
      </c>
    </row>
    <row r="5239" spans="1:28" x14ac:dyDescent="0.25">
      <c r="A5239" s="1011">
        <v>4179792</v>
      </c>
      <c r="B5239" s="1011" t="s">
        <v>1890</v>
      </c>
      <c r="C5239" s="1011" t="s">
        <v>1326</v>
      </c>
      <c r="D5239" s="1011" t="s">
        <v>1</v>
      </c>
      <c r="E5239" s="1011" t="s">
        <v>135</v>
      </c>
      <c r="F5239" s="1011" t="s">
        <v>69</v>
      </c>
      <c r="G5239" s="1011" t="s">
        <v>69</v>
      </c>
      <c r="H5239" s="1011" t="s">
        <v>1394</v>
      </c>
      <c r="I5239" s="1011" t="s">
        <v>1891</v>
      </c>
      <c r="J5239" s="1011" t="s">
        <v>1892</v>
      </c>
      <c r="K5239" s="1011" t="s">
        <v>1329</v>
      </c>
      <c r="L5239" s="1011" t="s">
        <v>47</v>
      </c>
      <c r="M5239" s="1011" t="s">
        <v>198</v>
      </c>
      <c r="N5239" s="1011">
        <v>0</v>
      </c>
      <c r="O5239" s="1011">
        <v>0</v>
      </c>
      <c r="P5239" s="1011">
        <v>0</v>
      </c>
      <c r="Q5239" s="1011">
        <v>0</v>
      </c>
      <c r="R5239" s="1011">
        <v>0</v>
      </c>
      <c r="S5239" s="1011">
        <v>0</v>
      </c>
      <c r="T5239" s="1011">
        <v>0</v>
      </c>
      <c r="U5239" s="1011">
        <v>0</v>
      </c>
      <c r="V5239" s="1011">
        <v>0</v>
      </c>
      <c r="W5239" s="1011" t="s">
        <v>1893</v>
      </c>
      <c r="X5239" s="1011" t="s">
        <v>1331</v>
      </c>
      <c r="Y5239" s="1011" t="s">
        <v>1894</v>
      </c>
      <c r="AA5239" s="1011" t="s">
        <v>1895</v>
      </c>
      <c r="AB5239" s="1011" t="s">
        <v>140</v>
      </c>
    </row>
    <row r="5240" spans="1:28" x14ac:dyDescent="0.25">
      <c r="A5240" s="1011">
        <v>13756713</v>
      </c>
      <c r="B5240" s="1011" t="s">
        <v>2583</v>
      </c>
      <c r="C5240" s="1011" t="s">
        <v>1326</v>
      </c>
      <c r="D5240" s="1011" t="s">
        <v>1</v>
      </c>
      <c r="E5240" s="1011" t="s">
        <v>135</v>
      </c>
      <c r="F5240" s="1011" t="s">
        <v>35</v>
      </c>
      <c r="G5240" s="1011" t="s">
        <v>35</v>
      </c>
      <c r="H5240" s="1011" t="s">
        <v>95</v>
      </c>
      <c r="I5240" s="1011" t="s">
        <v>2584</v>
      </c>
      <c r="J5240" s="1011" t="s">
        <v>1591</v>
      </c>
      <c r="K5240" s="1011" t="s">
        <v>1329</v>
      </c>
      <c r="L5240" s="1011" t="s">
        <v>47</v>
      </c>
      <c r="M5240" s="1011" t="s">
        <v>198</v>
      </c>
      <c r="N5240" s="1011">
        <v>71</v>
      </c>
      <c r="O5240" s="1011">
        <v>71</v>
      </c>
      <c r="P5240" s="1011">
        <v>717.1</v>
      </c>
      <c r="Q5240" s="1011">
        <v>1901.91</v>
      </c>
      <c r="R5240" s="1011">
        <v>-329.73</v>
      </c>
      <c r="S5240" s="1011">
        <v>934.52383294000003</v>
      </c>
      <c r="T5240" s="1011">
        <v>0</v>
      </c>
      <c r="U5240" s="1011">
        <v>0</v>
      </c>
      <c r="V5240" s="1011">
        <v>-329.73</v>
      </c>
      <c r="W5240" s="1011" t="s">
        <v>1361</v>
      </c>
      <c r="X5240" s="1011" t="s">
        <v>1331</v>
      </c>
      <c r="Y5240" s="1011" t="s">
        <v>2585</v>
      </c>
      <c r="AA5240" s="1011" t="s">
        <v>2586</v>
      </c>
      <c r="AB5240" s="1011" t="s">
        <v>140</v>
      </c>
    </row>
    <row r="5241" spans="1:28" x14ac:dyDescent="0.25">
      <c r="A5241" s="1011">
        <v>84105592</v>
      </c>
      <c r="B5241" s="1011" t="s">
        <v>2478</v>
      </c>
      <c r="C5241" s="1011" t="s">
        <v>1326</v>
      </c>
      <c r="D5241" s="1011" t="s">
        <v>1</v>
      </c>
      <c r="E5241" s="1011" t="s">
        <v>135</v>
      </c>
      <c r="F5241" s="1011" t="s">
        <v>11</v>
      </c>
      <c r="G5241" s="1011" t="s">
        <v>11</v>
      </c>
      <c r="H5241" s="1011" t="s">
        <v>88</v>
      </c>
      <c r="I5241" s="1011" t="s">
        <v>2479</v>
      </c>
      <c r="J5241" s="1011" t="s">
        <v>1360</v>
      </c>
      <c r="K5241" s="1011" t="s">
        <v>1329</v>
      </c>
      <c r="L5241" s="1011" t="s">
        <v>47</v>
      </c>
      <c r="M5241" s="1011" t="s">
        <v>198</v>
      </c>
      <c r="N5241" s="1011">
        <v>23</v>
      </c>
      <c r="O5241" s="1011">
        <v>23</v>
      </c>
      <c r="P5241" s="1011">
        <v>230</v>
      </c>
      <c r="Q5241" s="1011">
        <v>2182.4699999999998</v>
      </c>
      <c r="R5241" s="1011">
        <v>246.91</v>
      </c>
      <c r="S5241" s="1011">
        <v>46</v>
      </c>
      <c r="T5241" s="1011">
        <v>0</v>
      </c>
      <c r="U5241" s="1011">
        <v>0</v>
      </c>
      <c r="V5241" s="1011">
        <v>246.91</v>
      </c>
      <c r="W5241" s="1011" t="s">
        <v>1361</v>
      </c>
      <c r="X5241" s="1011" t="s">
        <v>1331</v>
      </c>
      <c r="Y5241" s="1011" t="s">
        <v>2480</v>
      </c>
      <c r="AA5241" s="1011" t="s">
        <v>2481</v>
      </c>
      <c r="AB5241" s="1011" t="s">
        <v>140</v>
      </c>
    </row>
    <row r="5242" spans="1:28" x14ac:dyDescent="0.25">
      <c r="A5242" s="1011">
        <v>73766974</v>
      </c>
      <c r="B5242" s="1011" t="s">
        <v>2505</v>
      </c>
      <c r="C5242" s="1011" t="s">
        <v>1326</v>
      </c>
      <c r="D5242" s="1011" t="s">
        <v>1</v>
      </c>
      <c r="E5242" s="1011" t="s">
        <v>135</v>
      </c>
      <c r="F5242" s="1011" t="s">
        <v>34</v>
      </c>
      <c r="G5242" s="1011" t="s">
        <v>34</v>
      </c>
      <c r="H5242" s="1011" t="s">
        <v>91</v>
      </c>
      <c r="I5242" s="1011" t="s">
        <v>1327</v>
      </c>
      <c r="J5242" s="1011" t="s">
        <v>1328</v>
      </c>
      <c r="K5242" s="1011" t="s">
        <v>1329</v>
      </c>
      <c r="L5242" s="1011" t="s">
        <v>47</v>
      </c>
      <c r="M5242" s="1011" t="s">
        <v>198</v>
      </c>
      <c r="N5242" s="1011">
        <v>38</v>
      </c>
      <c r="O5242" s="1011">
        <v>0</v>
      </c>
      <c r="P5242" s="1011">
        <v>1140</v>
      </c>
      <c r="Q5242" s="1011">
        <v>3944.36</v>
      </c>
      <c r="R5242" s="1011">
        <v>385.67000409000002</v>
      </c>
      <c r="S5242" s="1011">
        <v>114.04749705</v>
      </c>
      <c r="T5242" s="1011">
        <v>77.500004090000004</v>
      </c>
      <c r="U5242" s="1011">
        <v>0</v>
      </c>
      <c r="V5242" s="1011">
        <v>385.67</v>
      </c>
      <c r="W5242" s="1011" t="s">
        <v>1330</v>
      </c>
      <c r="X5242" s="1011" t="s">
        <v>1331</v>
      </c>
      <c r="Y5242" s="1011" t="s">
        <v>2506</v>
      </c>
      <c r="AA5242" s="1011" t="s">
        <v>2507</v>
      </c>
      <c r="AB5242" s="1011" t="s">
        <v>140</v>
      </c>
    </row>
    <row r="5243" spans="1:28" x14ac:dyDescent="0.25">
      <c r="A5243" s="1011">
        <v>53757761</v>
      </c>
      <c r="B5243" s="1011" t="s">
        <v>1758</v>
      </c>
      <c r="C5243" s="1011" t="s">
        <v>1326</v>
      </c>
      <c r="D5243" s="1011" t="s">
        <v>113</v>
      </c>
      <c r="E5243" s="1011" t="s">
        <v>135</v>
      </c>
      <c r="F5243" s="1011" t="s">
        <v>267</v>
      </c>
      <c r="G5243" s="1011" t="s">
        <v>1687</v>
      </c>
      <c r="H5243" s="1011" t="s">
        <v>104</v>
      </c>
      <c r="I5243" s="1011" t="s">
        <v>1462</v>
      </c>
      <c r="J5243" s="1011" t="s">
        <v>1463</v>
      </c>
      <c r="K5243" s="1011" t="s">
        <v>1329</v>
      </c>
      <c r="L5243" s="1011" t="s">
        <v>47</v>
      </c>
      <c r="M5243" s="1011" t="s">
        <v>198</v>
      </c>
      <c r="N5243" s="1011">
        <v>19</v>
      </c>
      <c r="O5243" s="1011">
        <v>18</v>
      </c>
      <c r="P5243" s="1011">
        <v>226.18</v>
      </c>
      <c r="Q5243" s="1011">
        <v>886.41</v>
      </c>
      <c r="R5243" s="1011">
        <v>201.85</v>
      </c>
      <c r="S5243" s="1011">
        <v>122.19682353</v>
      </c>
      <c r="T5243" s="1011">
        <v>0</v>
      </c>
      <c r="U5243" s="1011">
        <v>0</v>
      </c>
      <c r="V5243" s="1011">
        <v>201.85</v>
      </c>
      <c r="W5243" s="1011" t="s">
        <v>1464</v>
      </c>
      <c r="X5243" s="1011" t="s">
        <v>1331</v>
      </c>
      <c r="Y5243" s="1011" t="s">
        <v>1759</v>
      </c>
      <c r="AA5243" s="1011" t="s">
        <v>1760</v>
      </c>
      <c r="AB5243" s="1011" t="s">
        <v>140</v>
      </c>
    </row>
    <row r="5244" spans="1:28" x14ac:dyDescent="0.25">
      <c r="A5244" s="1011">
        <v>74112996</v>
      </c>
      <c r="B5244" s="1011" t="s">
        <v>1714</v>
      </c>
      <c r="C5244" s="1011" t="s">
        <v>1326</v>
      </c>
      <c r="D5244" s="1011" t="s">
        <v>1</v>
      </c>
      <c r="E5244" s="1011" t="s">
        <v>135</v>
      </c>
      <c r="F5244" s="1011" t="s">
        <v>6</v>
      </c>
      <c r="G5244" s="1011" t="s">
        <v>6</v>
      </c>
      <c r="H5244" s="1011" t="s">
        <v>91</v>
      </c>
      <c r="I5244" s="1011" t="s">
        <v>1715</v>
      </c>
      <c r="J5244" s="1011" t="s">
        <v>1405</v>
      </c>
      <c r="K5244" s="1011" t="s">
        <v>1329</v>
      </c>
      <c r="L5244" s="1011" t="s">
        <v>47</v>
      </c>
      <c r="M5244" s="1011" t="s">
        <v>198</v>
      </c>
      <c r="N5244" s="1011">
        <v>27</v>
      </c>
      <c r="O5244" s="1011">
        <v>0</v>
      </c>
      <c r="P5244" s="1011">
        <v>810</v>
      </c>
      <c r="Q5244" s="1011">
        <v>3037.2</v>
      </c>
      <c r="R5244" s="1011">
        <v>808.73107281</v>
      </c>
      <c r="S5244" s="1011">
        <v>94.504924740000007</v>
      </c>
      <c r="T5244" s="1011">
        <v>1.07281E-3</v>
      </c>
      <c r="U5244" s="1011">
        <v>0</v>
      </c>
      <c r="V5244" s="1011">
        <v>808.73</v>
      </c>
      <c r="W5244" s="1011" t="s">
        <v>1406</v>
      </c>
      <c r="X5244" s="1011" t="s">
        <v>1331</v>
      </c>
      <c r="Y5244" s="1011" t="s">
        <v>1716</v>
      </c>
      <c r="AA5244" s="1011" t="s">
        <v>1717</v>
      </c>
      <c r="AB5244" s="1011" t="s">
        <v>140</v>
      </c>
    </row>
    <row r="5245" spans="1:28" x14ac:dyDescent="0.25">
      <c r="A5245" s="1011">
        <v>84218171</v>
      </c>
      <c r="B5245" s="1011" t="s">
        <v>2388</v>
      </c>
      <c r="C5245" s="1011" t="s">
        <v>1326</v>
      </c>
      <c r="D5245" s="1011" t="s">
        <v>113</v>
      </c>
      <c r="E5245" s="1011" t="s">
        <v>135</v>
      </c>
      <c r="F5245" s="1011" t="s">
        <v>267</v>
      </c>
      <c r="G5245" s="1011" t="s">
        <v>1687</v>
      </c>
      <c r="H5245" s="1011" t="s">
        <v>89</v>
      </c>
      <c r="I5245" s="1011" t="s">
        <v>2389</v>
      </c>
      <c r="J5245" s="1011" t="s">
        <v>1817</v>
      </c>
      <c r="K5245" s="1011" t="s">
        <v>1329</v>
      </c>
      <c r="L5245" s="1011" t="s">
        <v>47</v>
      </c>
      <c r="M5245" s="1011" t="s">
        <v>198</v>
      </c>
      <c r="N5245" s="1011">
        <v>108</v>
      </c>
      <c r="O5245" s="1011">
        <v>58</v>
      </c>
      <c r="P5245" s="1011">
        <v>1124.52</v>
      </c>
      <c r="Q5245" s="1011">
        <v>3427.93</v>
      </c>
      <c r="R5245" s="1011">
        <v>433.69000333999998</v>
      </c>
      <c r="S5245" s="1011">
        <v>439.78785312000002</v>
      </c>
      <c r="T5245" s="1011">
        <v>3.3400000000000002E-6</v>
      </c>
      <c r="U5245" s="1011">
        <v>0</v>
      </c>
      <c r="V5245" s="1011">
        <v>433.69</v>
      </c>
      <c r="W5245" s="1011" t="s">
        <v>1818</v>
      </c>
      <c r="X5245" s="1011" t="s">
        <v>1331</v>
      </c>
      <c r="Y5245" s="1011" t="s">
        <v>2390</v>
      </c>
      <c r="AA5245" s="1011" t="s">
        <v>2391</v>
      </c>
      <c r="AB5245" s="1011" t="s">
        <v>140</v>
      </c>
    </row>
    <row r="5246" spans="1:28" x14ac:dyDescent="0.25">
      <c r="A5246" s="1011">
        <v>63756415</v>
      </c>
      <c r="B5246" s="1011" t="s">
        <v>2211</v>
      </c>
      <c r="C5246" s="1011" t="s">
        <v>1326</v>
      </c>
      <c r="D5246" s="1011" t="s">
        <v>1</v>
      </c>
      <c r="E5246" s="1011" t="s">
        <v>135</v>
      </c>
      <c r="F5246" s="1011" t="s">
        <v>20</v>
      </c>
      <c r="G5246" s="1011" t="s">
        <v>20</v>
      </c>
      <c r="H5246" s="1011" t="s">
        <v>99</v>
      </c>
      <c r="I5246" s="1011" t="s">
        <v>2212</v>
      </c>
      <c r="J5246" s="1011" t="s">
        <v>1669</v>
      </c>
      <c r="K5246" s="1011" t="s">
        <v>1329</v>
      </c>
      <c r="L5246" s="1011" t="s">
        <v>47</v>
      </c>
      <c r="M5246" s="1011" t="s">
        <v>198</v>
      </c>
      <c r="N5246" s="1011">
        <v>24</v>
      </c>
      <c r="O5246" s="1011">
        <v>24</v>
      </c>
      <c r="P5246" s="1011">
        <v>720</v>
      </c>
      <c r="Q5246" s="1011">
        <v>631.46</v>
      </c>
      <c r="R5246" s="1011">
        <v>-25.72</v>
      </c>
      <c r="S5246" s="1011">
        <v>141.98305524</v>
      </c>
      <c r="T5246" s="1011">
        <v>0</v>
      </c>
      <c r="U5246" s="1011">
        <v>0</v>
      </c>
      <c r="V5246" s="1011">
        <v>-25.72</v>
      </c>
      <c r="W5246" s="1011" t="s">
        <v>1670</v>
      </c>
      <c r="X5246" s="1011" t="s">
        <v>1331</v>
      </c>
      <c r="Y5246" s="1011" t="s">
        <v>2213</v>
      </c>
      <c r="AA5246" s="1011" t="s">
        <v>2214</v>
      </c>
      <c r="AB5246" s="1011" t="s">
        <v>140</v>
      </c>
    </row>
    <row r="5247" spans="1:28" x14ac:dyDescent="0.25">
      <c r="A5247" s="1011">
        <v>14069587</v>
      </c>
      <c r="B5247" s="1011" t="s">
        <v>1346</v>
      </c>
      <c r="C5247" s="1011" t="s">
        <v>1326</v>
      </c>
      <c r="D5247" s="1011" t="s">
        <v>1</v>
      </c>
      <c r="E5247" s="1011" t="s">
        <v>135</v>
      </c>
      <c r="F5247" s="1011" t="s">
        <v>36</v>
      </c>
      <c r="G5247" s="1011" t="s">
        <v>36</v>
      </c>
      <c r="H5247" s="1011" t="s">
        <v>102</v>
      </c>
      <c r="I5247" s="1011" t="s">
        <v>1347</v>
      </c>
      <c r="J5247" s="1011" t="s">
        <v>1348</v>
      </c>
      <c r="K5247" s="1011" t="s">
        <v>1329</v>
      </c>
      <c r="L5247" s="1011" t="s">
        <v>47</v>
      </c>
      <c r="M5247" s="1011" t="s">
        <v>198</v>
      </c>
      <c r="N5247" s="1011">
        <v>24</v>
      </c>
      <c r="O5247" s="1011">
        <v>22</v>
      </c>
      <c r="P5247" s="1011">
        <v>250</v>
      </c>
      <c r="Q5247" s="1011">
        <v>1117.8499999999999</v>
      </c>
      <c r="R5247" s="1011">
        <v>348.24</v>
      </c>
      <c r="S5247" s="1011">
        <v>413.64882198999999</v>
      </c>
      <c r="T5247" s="1011">
        <v>0</v>
      </c>
      <c r="U5247" s="1011">
        <v>0</v>
      </c>
      <c r="V5247" s="1011">
        <v>348.24</v>
      </c>
      <c r="W5247" s="1011" t="s">
        <v>1349</v>
      </c>
      <c r="X5247" s="1011" t="s">
        <v>1331</v>
      </c>
      <c r="Y5247" s="1011" t="s">
        <v>1350</v>
      </c>
      <c r="AA5247" s="1011" t="s">
        <v>1351</v>
      </c>
      <c r="AB5247" s="1011" t="s">
        <v>140</v>
      </c>
    </row>
    <row r="5248" spans="1:28" x14ac:dyDescent="0.25">
      <c r="A5248" s="1011">
        <v>14141360</v>
      </c>
      <c r="B5248" s="1011" t="s">
        <v>1674</v>
      </c>
      <c r="C5248" s="1011" t="s">
        <v>1326</v>
      </c>
      <c r="D5248" s="1011" t="s">
        <v>1</v>
      </c>
      <c r="E5248" s="1011" t="s">
        <v>135</v>
      </c>
      <c r="F5248" s="1011" t="s">
        <v>14</v>
      </c>
      <c r="G5248" s="1011" t="s">
        <v>14</v>
      </c>
      <c r="H5248" s="1011" t="s">
        <v>1394</v>
      </c>
      <c r="I5248" s="1011" t="s">
        <v>1675</v>
      </c>
      <c r="J5248" s="1011" t="s">
        <v>1676</v>
      </c>
      <c r="K5248" s="1011" t="s">
        <v>1329</v>
      </c>
      <c r="L5248" s="1011" t="s">
        <v>47</v>
      </c>
      <c r="M5248" s="1011" t="s">
        <v>198</v>
      </c>
      <c r="N5248" s="1011">
        <v>0</v>
      </c>
      <c r="O5248" s="1011">
        <v>0</v>
      </c>
      <c r="P5248" s="1011">
        <v>0</v>
      </c>
      <c r="Q5248" s="1011">
        <v>0</v>
      </c>
      <c r="R5248" s="1011">
        <v>0</v>
      </c>
      <c r="S5248" s="1011">
        <v>0</v>
      </c>
      <c r="T5248" s="1011">
        <v>0</v>
      </c>
      <c r="U5248" s="1011">
        <v>0</v>
      </c>
      <c r="V5248" s="1011">
        <v>0</v>
      </c>
      <c r="W5248" s="1011" t="s">
        <v>47</v>
      </c>
      <c r="X5248" s="1011" t="s">
        <v>1331</v>
      </c>
      <c r="Y5248" s="1011" t="s">
        <v>1677</v>
      </c>
      <c r="AA5248" s="1011" t="s">
        <v>1678</v>
      </c>
      <c r="AB5248" s="1011" t="s">
        <v>140</v>
      </c>
    </row>
    <row r="5249" spans="1:28" x14ac:dyDescent="0.25">
      <c r="A5249" s="1011">
        <v>4013058</v>
      </c>
      <c r="B5249" s="1011" t="s">
        <v>2184</v>
      </c>
      <c r="C5249" s="1011" t="s">
        <v>1326</v>
      </c>
      <c r="D5249" s="1011" t="s">
        <v>1</v>
      </c>
      <c r="E5249" s="1011" t="s">
        <v>135</v>
      </c>
      <c r="F5249" s="1011" t="s">
        <v>48</v>
      </c>
      <c r="G5249" s="1011" t="s">
        <v>48</v>
      </c>
      <c r="H5249" s="1011" t="s">
        <v>104</v>
      </c>
      <c r="I5249" s="1011" t="s">
        <v>1595</v>
      </c>
      <c r="J5249" s="1011" t="s">
        <v>1596</v>
      </c>
      <c r="K5249" s="1011" t="s">
        <v>1329</v>
      </c>
      <c r="L5249" s="1011" t="s">
        <v>47</v>
      </c>
      <c r="M5249" s="1011" t="s">
        <v>198</v>
      </c>
      <c r="N5249" s="1011">
        <v>2</v>
      </c>
      <c r="O5249" s="1011">
        <v>1</v>
      </c>
      <c r="P5249" s="1011">
        <v>81.7</v>
      </c>
      <c r="Q5249" s="1011">
        <v>111.04</v>
      </c>
      <c r="R5249" s="1011">
        <v>0.69</v>
      </c>
      <c r="S5249" s="1011">
        <v>6.5484490500000003</v>
      </c>
      <c r="T5249" s="1011">
        <v>0</v>
      </c>
      <c r="U5249" s="1011">
        <v>0</v>
      </c>
      <c r="V5249" s="1011">
        <v>0.69</v>
      </c>
      <c r="W5249" s="1011" t="s">
        <v>1597</v>
      </c>
      <c r="X5249" s="1011" t="s">
        <v>1331</v>
      </c>
      <c r="Y5249" s="1011" t="s">
        <v>2185</v>
      </c>
      <c r="AA5249" s="1011" t="s">
        <v>2186</v>
      </c>
      <c r="AB5249" s="1011" t="s">
        <v>140</v>
      </c>
    </row>
    <row r="5250" spans="1:28" x14ac:dyDescent="0.25">
      <c r="A5250" s="1011">
        <v>23936792</v>
      </c>
      <c r="B5250" s="1011" t="s">
        <v>2004</v>
      </c>
      <c r="C5250" s="1011" t="s">
        <v>417</v>
      </c>
      <c r="D5250" s="1011" t="s">
        <v>113</v>
      </c>
      <c r="E5250" s="1011" t="s">
        <v>135</v>
      </c>
      <c r="F5250" s="1011" t="s">
        <v>267</v>
      </c>
      <c r="G5250" s="1011" t="s">
        <v>1687</v>
      </c>
      <c r="H5250" s="1011" t="s">
        <v>102</v>
      </c>
      <c r="I5250" s="1011" t="s">
        <v>1656</v>
      </c>
      <c r="J5250" s="1011" t="s">
        <v>1657</v>
      </c>
      <c r="K5250" s="1011" t="s">
        <v>1329</v>
      </c>
      <c r="L5250" s="1011" t="s">
        <v>47</v>
      </c>
      <c r="M5250" s="1011" t="s">
        <v>198</v>
      </c>
      <c r="N5250" s="1011">
        <v>89</v>
      </c>
      <c r="O5250" s="1011">
        <v>17</v>
      </c>
      <c r="P5250" s="1011">
        <v>3314.81</v>
      </c>
      <c r="Q5250" s="1011">
        <v>5292</v>
      </c>
      <c r="R5250" s="1011">
        <v>389.83433502999998</v>
      </c>
      <c r="S5250" s="1011">
        <v>118.22824331</v>
      </c>
      <c r="T5250" s="1011">
        <v>25.48433503</v>
      </c>
      <c r="U5250" s="1011">
        <v>0</v>
      </c>
      <c r="V5250" s="1011">
        <v>380.7</v>
      </c>
      <c r="W5250" s="1011" t="s">
        <v>1658</v>
      </c>
      <c r="X5250" s="1011" t="s">
        <v>1331</v>
      </c>
      <c r="Y5250" s="1011" t="s">
        <v>2005</v>
      </c>
      <c r="AA5250" s="1011" t="s">
        <v>2006</v>
      </c>
      <c r="AB5250" s="1011" t="s">
        <v>140</v>
      </c>
    </row>
    <row r="5251" spans="1:28" x14ac:dyDescent="0.25">
      <c r="A5251" s="1011">
        <v>63756076</v>
      </c>
      <c r="B5251" s="1011" t="s">
        <v>1872</v>
      </c>
      <c r="C5251" s="1011" t="s">
        <v>1326</v>
      </c>
      <c r="D5251" s="1011" t="s">
        <v>1</v>
      </c>
      <c r="E5251" s="1011" t="s">
        <v>135</v>
      </c>
      <c r="F5251" s="1011" t="s">
        <v>6</v>
      </c>
      <c r="G5251" s="1011" t="s">
        <v>6</v>
      </c>
      <c r="H5251" s="1011" t="s">
        <v>89</v>
      </c>
      <c r="I5251" s="1011" t="s">
        <v>1873</v>
      </c>
      <c r="J5251" s="1011" t="s">
        <v>1874</v>
      </c>
      <c r="K5251" s="1011" t="s">
        <v>1329</v>
      </c>
      <c r="L5251" s="1011" t="s">
        <v>47</v>
      </c>
      <c r="M5251" s="1011" t="s">
        <v>198</v>
      </c>
      <c r="N5251" s="1011">
        <v>15</v>
      </c>
      <c r="O5251" s="1011">
        <v>12</v>
      </c>
      <c r="P5251" s="1011">
        <v>180</v>
      </c>
      <c r="Q5251" s="1011">
        <v>665.53</v>
      </c>
      <c r="R5251" s="1011">
        <v>157.1</v>
      </c>
      <c r="S5251" s="1011">
        <v>84.015798469999993</v>
      </c>
      <c r="T5251" s="1011">
        <v>0</v>
      </c>
      <c r="U5251" s="1011">
        <v>0</v>
      </c>
      <c r="V5251" s="1011">
        <v>157.1</v>
      </c>
      <c r="W5251" s="1011" t="s">
        <v>1875</v>
      </c>
      <c r="X5251" s="1011" t="s">
        <v>1331</v>
      </c>
      <c r="Y5251" s="1011" t="s">
        <v>1876</v>
      </c>
      <c r="AA5251" s="1011" t="s">
        <v>1877</v>
      </c>
      <c r="AB5251" s="1011" t="s">
        <v>140</v>
      </c>
    </row>
    <row r="5252" spans="1:28" x14ac:dyDescent="0.25">
      <c r="A5252" s="1011">
        <v>23840531</v>
      </c>
      <c r="B5252" s="1011" t="s">
        <v>2488</v>
      </c>
      <c r="C5252" s="1011" t="s">
        <v>1326</v>
      </c>
      <c r="D5252" s="1011" t="s">
        <v>1</v>
      </c>
      <c r="E5252" s="1011" t="s">
        <v>135</v>
      </c>
      <c r="F5252" s="1011" t="s">
        <v>0</v>
      </c>
      <c r="G5252" s="1011" t="s">
        <v>0</v>
      </c>
      <c r="H5252" s="1011" t="s">
        <v>98</v>
      </c>
      <c r="I5252" s="1011" t="s">
        <v>2489</v>
      </c>
      <c r="J5252" s="1011" t="s">
        <v>2490</v>
      </c>
      <c r="K5252" s="1011" t="s">
        <v>1329</v>
      </c>
      <c r="L5252" s="1011" t="s">
        <v>47</v>
      </c>
      <c r="M5252" s="1011" t="s">
        <v>198</v>
      </c>
      <c r="N5252" s="1011">
        <v>94</v>
      </c>
      <c r="O5252" s="1011">
        <v>92</v>
      </c>
      <c r="P5252" s="1011">
        <v>1940.01</v>
      </c>
      <c r="Q5252" s="1011">
        <v>2124.3200000000002</v>
      </c>
      <c r="R5252" s="1011">
        <v>213.76</v>
      </c>
      <c r="S5252" s="1011">
        <v>389.29162602000002</v>
      </c>
      <c r="T5252" s="1011">
        <v>0</v>
      </c>
      <c r="U5252" s="1011">
        <v>0</v>
      </c>
      <c r="V5252" s="1011">
        <v>213.76</v>
      </c>
      <c r="W5252" s="1011" t="s">
        <v>2491</v>
      </c>
      <c r="X5252" s="1011" t="s">
        <v>1331</v>
      </c>
      <c r="Y5252" s="1011" t="s">
        <v>2492</v>
      </c>
      <c r="AA5252" s="1011" t="s">
        <v>2493</v>
      </c>
      <c r="AB5252" s="1011" t="s">
        <v>140</v>
      </c>
    </row>
    <row r="5253" spans="1:28" x14ac:dyDescent="0.25">
      <c r="A5253" s="1011">
        <v>94239241</v>
      </c>
      <c r="B5253" s="1011" t="s">
        <v>1954</v>
      </c>
      <c r="C5253" s="1011" t="s">
        <v>1326</v>
      </c>
      <c r="D5253" s="1011" t="s">
        <v>1</v>
      </c>
      <c r="E5253" s="1011" t="s">
        <v>135</v>
      </c>
      <c r="F5253" s="1011" t="s">
        <v>38</v>
      </c>
      <c r="G5253" s="1011" t="s">
        <v>38</v>
      </c>
      <c r="H5253" s="1011" t="s">
        <v>87</v>
      </c>
      <c r="I5253" s="1011" t="s">
        <v>1955</v>
      </c>
      <c r="J5253" s="1011" t="s">
        <v>1767</v>
      </c>
      <c r="K5253" s="1011" t="s">
        <v>1329</v>
      </c>
      <c r="L5253" s="1011" t="s">
        <v>47</v>
      </c>
      <c r="M5253" s="1011" t="s">
        <v>198</v>
      </c>
      <c r="N5253" s="1011">
        <v>9</v>
      </c>
      <c r="O5253" s="1011">
        <v>0</v>
      </c>
      <c r="P5253" s="1011">
        <v>270</v>
      </c>
      <c r="Q5253" s="1011">
        <v>1277.93</v>
      </c>
      <c r="R5253" s="1011">
        <v>41.2</v>
      </c>
      <c r="S5253" s="1011">
        <v>15.9</v>
      </c>
      <c r="T5253" s="1011">
        <v>0</v>
      </c>
      <c r="U5253" s="1011">
        <v>0</v>
      </c>
      <c r="V5253" s="1011">
        <v>41.2</v>
      </c>
      <c r="W5253" s="1011" t="s">
        <v>1768</v>
      </c>
      <c r="X5253" s="1011" t="s">
        <v>1331</v>
      </c>
      <c r="Y5253" s="1011" t="s">
        <v>1956</v>
      </c>
      <c r="AA5253" s="1011" t="s">
        <v>1957</v>
      </c>
      <c r="AB5253" s="1011" t="s">
        <v>140</v>
      </c>
    </row>
    <row r="5254" spans="1:28" x14ac:dyDescent="0.25">
      <c r="A5254" s="1011">
        <v>94142809</v>
      </c>
      <c r="B5254" s="1011" t="s">
        <v>1912</v>
      </c>
      <c r="C5254" s="1011" t="s">
        <v>1326</v>
      </c>
      <c r="D5254" s="1011" t="s">
        <v>1</v>
      </c>
      <c r="E5254" s="1011" t="s">
        <v>135</v>
      </c>
      <c r="F5254" s="1011" t="s">
        <v>48</v>
      </c>
      <c r="G5254" s="1011" t="s">
        <v>48</v>
      </c>
      <c r="H5254" s="1011" t="s">
        <v>88</v>
      </c>
      <c r="I5254" s="1011" t="s">
        <v>1913</v>
      </c>
      <c r="J5254" s="1011" t="s">
        <v>1914</v>
      </c>
      <c r="K5254" s="1011" t="s">
        <v>1329</v>
      </c>
      <c r="L5254" s="1011" t="s">
        <v>47</v>
      </c>
      <c r="M5254" s="1011" t="s">
        <v>198</v>
      </c>
      <c r="N5254" s="1011">
        <v>30</v>
      </c>
      <c r="O5254" s="1011">
        <v>23</v>
      </c>
      <c r="P5254" s="1011">
        <v>212.23</v>
      </c>
      <c r="Q5254" s="1011">
        <v>994.6</v>
      </c>
      <c r="R5254" s="1011">
        <v>188.56</v>
      </c>
      <c r="S5254" s="1011">
        <v>115.07542715</v>
      </c>
      <c r="T5254" s="1011">
        <v>0</v>
      </c>
      <c r="U5254" s="1011">
        <v>0</v>
      </c>
      <c r="V5254" s="1011">
        <v>188.56</v>
      </c>
      <c r="W5254" s="1011" t="s">
        <v>1915</v>
      </c>
      <c r="X5254" s="1011" t="s">
        <v>1331</v>
      </c>
      <c r="Y5254" s="1011" t="s">
        <v>1916</v>
      </c>
      <c r="AA5254" s="1011" t="s">
        <v>1917</v>
      </c>
      <c r="AB5254" s="1011" t="s">
        <v>140</v>
      </c>
    </row>
    <row r="5255" spans="1:28" x14ac:dyDescent="0.25">
      <c r="A5255" s="1011">
        <v>64030455</v>
      </c>
      <c r="B5255" s="1011" t="s">
        <v>1646</v>
      </c>
      <c r="C5255" s="1011" t="s">
        <v>1326</v>
      </c>
      <c r="D5255" s="1011" t="s">
        <v>1</v>
      </c>
      <c r="E5255" s="1011" t="s">
        <v>135</v>
      </c>
      <c r="F5255" s="1011" t="s">
        <v>20</v>
      </c>
      <c r="G5255" s="1011" t="s">
        <v>20</v>
      </c>
      <c r="H5255" s="1011" t="s">
        <v>99</v>
      </c>
      <c r="I5255" s="1011" t="s">
        <v>1647</v>
      </c>
      <c r="J5255" s="1011" t="s">
        <v>1648</v>
      </c>
      <c r="K5255" s="1011" t="s">
        <v>1329</v>
      </c>
      <c r="L5255" s="1011" t="s">
        <v>47</v>
      </c>
      <c r="M5255" s="1011" t="s">
        <v>198</v>
      </c>
      <c r="N5255" s="1011">
        <v>19</v>
      </c>
      <c r="O5255" s="1011">
        <v>19</v>
      </c>
      <c r="P5255" s="1011">
        <v>513</v>
      </c>
      <c r="Q5255" s="1011">
        <v>678.57</v>
      </c>
      <c r="R5255" s="1011">
        <v>43.24</v>
      </c>
      <c r="S5255" s="1011">
        <v>153.24696752</v>
      </c>
      <c r="T5255" s="1011">
        <v>0</v>
      </c>
      <c r="U5255" s="1011">
        <v>0</v>
      </c>
      <c r="V5255" s="1011">
        <v>43.24</v>
      </c>
      <c r="W5255" s="1011" t="s">
        <v>1649</v>
      </c>
      <c r="X5255" s="1011" t="s">
        <v>1331</v>
      </c>
      <c r="Y5255" s="1011" t="s">
        <v>1650</v>
      </c>
      <c r="AA5255" s="1011" t="s">
        <v>1651</v>
      </c>
      <c r="AB5255" s="1011" t="s">
        <v>140</v>
      </c>
    </row>
    <row r="5256" spans="1:28" x14ac:dyDescent="0.25">
      <c r="A5256" s="1011">
        <v>93754489</v>
      </c>
      <c r="B5256" s="1011" t="s">
        <v>2462</v>
      </c>
      <c r="C5256" s="1011" t="s">
        <v>1326</v>
      </c>
      <c r="D5256" s="1011" t="s">
        <v>1</v>
      </c>
      <c r="E5256" s="1011" t="s">
        <v>135</v>
      </c>
      <c r="F5256" s="1011" t="s">
        <v>11</v>
      </c>
      <c r="G5256" s="1011" t="s">
        <v>11</v>
      </c>
      <c r="H5256" s="1011" t="s">
        <v>1394</v>
      </c>
      <c r="I5256" s="1011" t="s">
        <v>1353</v>
      </c>
      <c r="J5256" s="1011" t="s">
        <v>1354</v>
      </c>
      <c r="K5256" s="1011" t="s">
        <v>1329</v>
      </c>
      <c r="L5256" s="1011" t="s">
        <v>47</v>
      </c>
      <c r="M5256" s="1011" t="s">
        <v>198</v>
      </c>
      <c r="N5256" s="1011">
        <v>0</v>
      </c>
      <c r="O5256" s="1011">
        <v>0</v>
      </c>
      <c r="P5256" s="1011">
        <v>0</v>
      </c>
      <c r="Q5256" s="1011">
        <v>0</v>
      </c>
      <c r="R5256" s="1011">
        <v>0</v>
      </c>
      <c r="S5256" s="1011">
        <v>0</v>
      </c>
      <c r="T5256" s="1011">
        <v>0</v>
      </c>
      <c r="U5256" s="1011">
        <v>0</v>
      </c>
      <c r="V5256" s="1011">
        <v>0</v>
      </c>
      <c r="W5256" s="1011" t="s">
        <v>1355</v>
      </c>
      <c r="X5256" s="1011" t="s">
        <v>1331</v>
      </c>
      <c r="Y5256" s="1011" t="s">
        <v>2180</v>
      </c>
      <c r="AA5256" s="1011" t="s">
        <v>2463</v>
      </c>
      <c r="AB5256" s="1011" t="s">
        <v>140</v>
      </c>
    </row>
    <row r="5257" spans="1:28" x14ac:dyDescent="0.25">
      <c r="A5257" s="1011">
        <v>44256188</v>
      </c>
      <c r="B5257" s="1011" t="s">
        <v>2360</v>
      </c>
      <c r="C5257" s="1011" t="s">
        <v>1326</v>
      </c>
      <c r="D5257" s="1011" t="s">
        <v>1</v>
      </c>
      <c r="E5257" s="1011" t="s">
        <v>135</v>
      </c>
      <c r="F5257" s="1011" t="s">
        <v>11</v>
      </c>
      <c r="G5257" s="1011" t="s">
        <v>11</v>
      </c>
      <c r="H5257" s="1011" t="s">
        <v>95</v>
      </c>
      <c r="I5257" s="1011" t="s">
        <v>2361</v>
      </c>
      <c r="J5257" s="1011" t="s">
        <v>1574</v>
      </c>
      <c r="K5257" s="1011" t="s">
        <v>1329</v>
      </c>
      <c r="L5257" s="1011" t="s">
        <v>47</v>
      </c>
      <c r="M5257" s="1011" t="s">
        <v>198</v>
      </c>
      <c r="N5257" s="1011">
        <v>146</v>
      </c>
      <c r="O5257" s="1011">
        <v>63</v>
      </c>
      <c r="P5257" s="1011">
        <v>824.3</v>
      </c>
      <c r="Q5257" s="1011">
        <v>3971.86</v>
      </c>
      <c r="R5257" s="1011">
        <v>-95.194601640000002</v>
      </c>
      <c r="S5257" s="1011">
        <v>1515.59848027</v>
      </c>
      <c r="T5257" s="1011">
        <v>-4.6016399999999997E-3</v>
      </c>
      <c r="U5257" s="1011">
        <v>478.6</v>
      </c>
      <c r="V5257" s="1011">
        <v>383.41</v>
      </c>
      <c r="W5257" s="1011" t="s">
        <v>1575</v>
      </c>
      <c r="X5257" s="1011" t="s">
        <v>1331</v>
      </c>
      <c r="Y5257" s="1011" t="s">
        <v>2362</v>
      </c>
      <c r="AA5257" s="1011" t="s">
        <v>1921</v>
      </c>
      <c r="AB5257" s="1011" t="s">
        <v>140</v>
      </c>
    </row>
    <row r="5258" spans="1:28" x14ac:dyDescent="0.25">
      <c r="A5258" s="1011">
        <v>64138647</v>
      </c>
      <c r="B5258" s="1011" t="s">
        <v>1538</v>
      </c>
      <c r="C5258" s="1011" t="s">
        <v>1326</v>
      </c>
      <c r="D5258" s="1011" t="s">
        <v>1</v>
      </c>
      <c r="E5258" s="1011" t="s">
        <v>135</v>
      </c>
      <c r="F5258" s="1011" t="s">
        <v>34</v>
      </c>
      <c r="G5258" s="1011" t="s">
        <v>34</v>
      </c>
      <c r="H5258" s="1011" t="s">
        <v>96</v>
      </c>
      <c r="I5258" s="1011" t="s">
        <v>1539</v>
      </c>
      <c r="J5258" s="1011" t="s">
        <v>1328</v>
      </c>
      <c r="K5258" s="1011" t="s">
        <v>1329</v>
      </c>
      <c r="L5258" s="1011" t="s">
        <v>47</v>
      </c>
      <c r="M5258" s="1011" t="s">
        <v>198</v>
      </c>
      <c r="N5258" s="1011">
        <v>243.33330000000001</v>
      </c>
      <c r="O5258" s="1011">
        <v>18.333300000000001</v>
      </c>
      <c r="P5258" s="1011">
        <v>403.67</v>
      </c>
      <c r="Q5258" s="1011">
        <v>5116.91</v>
      </c>
      <c r="R5258" s="1011">
        <v>852.38</v>
      </c>
      <c r="S5258" s="1011">
        <v>356.97184248999997</v>
      </c>
      <c r="T5258" s="1011">
        <v>0</v>
      </c>
      <c r="U5258" s="1011">
        <v>0</v>
      </c>
      <c r="V5258" s="1011">
        <v>852.38</v>
      </c>
      <c r="W5258" s="1011" t="s">
        <v>1330</v>
      </c>
      <c r="X5258" s="1011" t="s">
        <v>1331</v>
      </c>
      <c r="Y5258" s="1011" t="s">
        <v>1540</v>
      </c>
      <c r="AA5258" s="1011" t="s">
        <v>1541</v>
      </c>
      <c r="AB5258" s="1011" t="s">
        <v>140</v>
      </c>
    </row>
    <row r="5259" spans="1:28" x14ac:dyDescent="0.25">
      <c r="A5259" s="1011">
        <v>14141360</v>
      </c>
      <c r="B5259" s="1011" t="s">
        <v>1674</v>
      </c>
      <c r="C5259" s="1011" t="s">
        <v>1326</v>
      </c>
      <c r="D5259" s="1011" t="s">
        <v>1</v>
      </c>
      <c r="E5259" s="1011" t="s">
        <v>135</v>
      </c>
      <c r="F5259" s="1011" t="s">
        <v>14</v>
      </c>
      <c r="G5259" s="1011" t="s">
        <v>14</v>
      </c>
      <c r="H5259" s="1011" t="s">
        <v>100</v>
      </c>
      <c r="I5259" s="1011" t="s">
        <v>1675</v>
      </c>
      <c r="J5259" s="1011" t="s">
        <v>1676</v>
      </c>
      <c r="K5259" s="1011" t="s">
        <v>1329</v>
      </c>
      <c r="L5259" s="1011" t="s">
        <v>47</v>
      </c>
      <c r="M5259" s="1011" t="s">
        <v>198</v>
      </c>
      <c r="N5259" s="1011">
        <v>16.25</v>
      </c>
      <c r="O5259" s="1011">
        <v>15.25</v>
      </c>
      <c r="P5259" s="1011">
        <v>275</v>
      </c>
      <c r="Q5259" s="1011">
        <v>743.72</v>
      </c>
      <c r="R5259" s="1011">
        <v>83.43</v>
      </c>
      <c r="S5259" s="1011">
        <v>80.292089160000003</v>
      </c>
      <c r="T5259" s="1011">
        <v>0</v>
      </c>
      <c r="U5259" s="1011">
        <v>0</v>
      </c>
      <c r="V5259" s="1011">
        <v>83.43</v>
      </c>
      <c r="W5259" s="1011" t="s">
        <v>47</v>
      </c>
      <c r="X5259" s="1011" t="s">
        <v>1331</v>
      </c>
      <c r="Y5259" s="1011" t="s">
        <v>1677</v>
      </c>
      <c r="AA5259" s="1011" t="s">
        <v>1678</v>
      </c>
      <c r="AB5259" s="1011" t="s">
        <v>140</v>
      </c>
    </row>
    <row r="5260" spans="1:28" x14ac:dyDescent="0.25">
      <c r="A5260" s="1011">
        <v>4224762</v>
      </c>
      <c r="B5260" s="1011" t="s">
        <v>2154</v>
      </c>
      <c r="C5260" s="1011" t="s">
        <v>1326</v>
      </c>
      <c r="D5260" s="1011" t="s">
        <v>1</v>
      </c>
      <c r="E5260" s="1011" t="s">
        <v>135</v>
      </c>
      <c r="F5260" s="1011" t="s">
        <v>0</v>
      </c>
      <c r="G5260" s="1011" t="s">
        <v>0</v>
      </c>
      <c r="H5260" s="1011" t="s">
        <v>1394</v>
      </c>
      <c r="I5260" s="1011" t="s">
        <v>2155</v>
      </c>
      <c r="J5260" s="1011" t="s">
        <v>1504</v>
      </c>
      <c r="K5260" s="1011" t="s">
        <v>1329</v>
      </c>
      <c r="L5260" s="1011" t="s">
        <v>47</v>
      </c>
      <c r="M5260" s="1011" t="s">
        <v>198</v>
      </c>
      <c r="N5260" s="1011">
        <v>0</v>
      </c>
      <c r="O5260" s="1011">
        <v>0</v>
      </c>
      <c r="P5260" s="1011">
        <v>0</v>
      </c>
      <c r="Q5260" s="1011">
        <v>0</v>
      </c>
      <c r="R5260" s="1011">
        <v>0</v>
      </c>
      <c r="S5260" s="1011">
        <v>0</v>
      </c>
      <c r="T5260" s="1011">
        <v>0</v>
      </c>
      <c r="U5260" s="1011">
        <v>0</v>
      </c>
      <c r="V5260" s="1011">
        <v>0</v>
      </c>
      <c r="W5260" s="1011" t="s">
        <v>1505</v>
      </c>
      <c r="X5260" s="1011" t="s">
        <v>1331</v>
      </c>
      <c r="Y5260" s="1011" t="s">
        <v>2156</v>
      </c>
      <c r="AA5260" s="1011" t="s">
        <v>2157</v>
      </c>
      <c r="AB5260" s="1011" t="s">
        <v>140</v>
      </c>
    </row>
    <row r="5261" spans="1:28" x14ac:dyDescent="0.25">
      <c r="A5261" s="1011">
        <v>4274296</v>
      </c>
      <c r="B5261" s="1011" t="s">
        <v>1557</v>
      </c>
      <c r="C5261" s="1011" t="s">
        <v>1326</v>
      </c>
      <c r="D5261" s="1011" t="s">
        <v>1</v>
      </c>
      <c r="E5261" s="1011" t="s">
        <v>135</v>
      </c>
      <c r="F5261" s="1011" t="s">
        <v>20</v>
      </c>
      <c r="G5261" s="1011" t="s">
        <v>20</v>
      </c>
      <c r="H5261" s="1011" t="s">
        <v>96</v>
      </c>
      <c r="I5261" s="1011" t="s">
        <v>1558</v>
      </c>
      <c r="J5261" s="1011" t="s">
        <v>1559</v>
      </c>
      <c r="K5261" s="1011" t="s">
        <v>1329</v>
      </c>
      <c r="L5261" s="1011" t="s">
        <v>47</v>
      </c>
      <c r="M5261" s="1011" t="s">
        <v>198</v>
      </c>
      <c r="N5261" s="1011">
        <v>0</v>
      </c>
      <c r="O5261" s="1011">
        <v>0</v>
      </c>
      <c r="P5261" s="1011">
        <v>0</v>
      </c>
      <c r="Q5261" s="1011">
        <v>0</v>
      </c>
      <c r="R5261" s="1011">
        <v>0</v>
      </c>
      <c r="S5261" s="1011">
        <v>0</v>
      </c>
      <c r="T5261" s="1011">
        <v>0</v>
      </c>
      <c r="U5261" s="1011">
        <v>0</v>
      </c>
      <c r="V5261" s="1011">
        <v>0</v>
      </c>
      <c r="W5261" s="1011" t="s">
        <v>1560</v>
      </c>
      <c r="X5261" s="1011" t="s">
        <v>1331</v>
      </c>
      <c r="Y5261" s="1011" t="s">
        <v>1561</v>
      </c>
      <c r="AA5261" s="1011" t="s">
        <v>1562</v>
      </c>
      <c r="AB5261" s="1011" t="s">
        <v>140</v>
      </c>
    </row>
    <row r="5262" spans="1:28" x14ac:dyDescent="0.25">
      <c r="A5262" s="1011">
        <v>13756713</v>
      </c>
      <c r="B5262" s="1011" t="s">
        <v>2583</v>
      </c>
      <c r="C5262" s="1011" t="s">
        <v>1326</v>
      </c>
      <c r="D5262" s="1011" t="s">
        <v>1</v>
      </c>
      <c r="E5262" s="1011" t="s">
        <v>135</v>
      </c>
      <c r="F5262" s="1011" t="s">
        <v>35</v>
      </c>
      <c r="G5262" s="1011" t="s">
        <v>35</v>
      </c>
      <c r="H5262" s="1011" t="s">
        <v>92</v>
      </c>
      <c r="I5262" s="1011" t="s">
        <v>2584</v>
      </c>
      <c r="J5262" s="1011" t="s">
        <v>1591</v>
      </c>
      <c r="K5262" s="1011" t="s">
        <v>1329</v>
      </c>
      <c r="L5262" s="1011" t="s">
        <v>47</v>
      </c>
      <c r="M5262" s="1011" t="s">
        <v>198</v>
      </c>
      <c r="N5262" s="1011">
        <v>155</v>
      </c>
      <c r="O5262" s="1011">
        <v>155</v>
      </c>
      <c r="P5262" s="1011">
        <v>5425</v>
      </c>
      <c r="Q5262" s="1011">
        <v>3203.5</v>
      </c>
      <c r="R5262" s="1011">
        <v>-123.52</v>
      </c>
      <c r="S5262" s="1011">
        <v>430.28671931000002</v>
      </c>
      <c r="T5262" s="1011">
        <v>0</v>
      </c>
      <c r="U5262" s="1011">
        <v>0</v>
      </c>
      <c r="V5262" s="1011">
        <v>-123.52</v>
      </c>
      <c r="W5262" s="1011" t="s">
        <v>1361</v>
      </c>
      <c r="X5262" s="1011" t="s">
        <v>1331</v>
      </c>
      <c r="Y5262" s="1011" t="s">
        <v>2585</v>
      </c>
      <c r="AA5262" s="1011" t="s">
        <v>2586</v>
      </c>
      <c r="AB5262" s="1011" t="s">
        <v>140</v>
      </c>
    </row>
    <row r="5263" spans="1:28" x14ac:dyDescent="0.25">
      <c r="A5263" s="1011">
        <v>73757874</v>
      </c>
      <c r="B5263" s="1011" t="s">
        <v>2244</v>
      </c>
      <c r="C5263" s="1011" t="s">
        <v>1326</v>
      </c>
      <c r="D5263" s="1011" t="s">
        <v>1</v>
      </c>
      <c r="E5263" s="1011" t="s">
        <v>135</v>
      </c>
      <c r="F5263" s="1011" t="s">
        <v>6</v>
      </c>
      <c r="G5263" s="1011" t="s">
        <v>6</v>
      </c>
      <c r="H5263" s="1011" t="s">
        <v>100</v>
      </c>
      <c r="I5263" s="1011" t="s">
        <v>1515</v>
      </c>
      <c r="J5263" s="1011" t="s">
        <v>1516</v>
      </c>
      <c r="K5263" s="1011" t="s">
        <v>1329</v>
      </c>
      <c r="L5263" s="1011" t="s">
        <v>47</v>
      </c>
      <c r="M5263" s="1011" t="s">
        <v>198</v>
      </c>
      <c r="N5263" s="1011">
        <v>3.25</v>
      </c>
      <c r="O5263" s="1011">
        <v>3.25</v>
      </c>
      <c r="P5263" s="1011">
        <v>65</v>
      </c>
      <c r="Q5263" s="1011">
        <v>192.17</v>
      </c>
      <c r="R5263" s="1011">
        <v>23.9</v>
      </c>
      <c r="S5263" s="1011">
        <v>22.136366850000002</v>
      </c>
      <c r="T5263" s="1011">
        <v>0</v>
      </c>
      <c r="U5263" s="1011">
        <v>0</v>
      </c>
      <c r="V5263" s="1011">
        <v>23.9</v>
      </c>
      <c r="W5263" s="1011" t="s">
        <v>2245</v>
      </c>
      <c r="X5263" s="1011" t="s">
        <v>1331</v>
      </c>
      <c r="Y5263" s="1011" t="s">
        <v>2246</v>
      </c>
      <c r="AA5263" s="1011" t="s">
        <v>2247</v>
      </c>
      <c r="AB5263" s="1011" t="s">
        <v>140</v>
      </c>
    </row>
    <row r="5264" spans="1:28" x14ac:dyDescent="0.25">
      <c r="A5264" s="1011">
        <v>14141360</v>
      </c>
      <c r="B5264" s="1011" t="s">
        <v>1674</v>
      </c>
      <c r="C5264" s="1011" t="s">
        <v>1326</v>
      </c>
      <c r="D5264" s="1011" t="s">
        <v>1</v>
      </c>
      <c r="E5264" s="1011" t="s">
        <v>135</v>
      </c>
      <c r="F5264" s="1011" t="s">
        <v>14</v>
      </c>
      <c r="G5264" s="1011" t="s">
        <v>14</v>
      </c>
      <c r="H5264" s="1011" t="s">
        <v>96</v>
      </c>
      <c r="I5264" s="1011" t="s">
        <v>1675</v>
      </c>
      <c r="J5264" s="1011" t="s">
        <v>1676</v>
      </c>
      <c r="K5264" s="1011" t="s">
        <v>1329</v>
      </c>
      <c r="L5264" s="1011" t="s">
        <v>47</v>
      </c>
      <c r="M5264" s="1011" t="s">
        <v>198</v>
      </c>
      <c r="N5264" s="1011">
        <v>60</v>
      </c>
      <c r="O5264" s="1011">
        <v>3</v>
      </c>
      <c r="P5264" s="1011">
        <v>1606.01</v>
      </c>
      <c r="Q5264" s="1011">
        <v>3955.02</v>
      </c>
      <c r="R5264" s="1011">
        <v>183.15</v>
      </c>
      <c r="S5264" s="1011">
        <v>253.33249384999999</v>
      </c>
      <c r="T5264" s="1011">
        <v>0</v>
      </c>
      <c r="U5264" s="1011">
        <v>0</v>
      </c>
      <c r="V5264" s="1011">
        <v>183.15</v>
      </c>
      <c r="W5264" s="1011" t="s">
        <v>47</v>
      </c>
      <c r="X5264" s="1011" t="s">
        <v>1331</v>
      </c>
      <c r="Y5264" s="1011" t="s">
        <v>1677</v>
      </c>
      <c r="AA5264" s="1011" t="s">
        <v>1678</v>
      </c>
      <c r="AB5264" s="1011" t="s">
        <v>140</v>
      </c>
    </row>
    <row r="5265" spans="1:28" x14ac:dyDescent="0.25">
      <c r="A5265" s="1011">
        <v>64153794</v>
      </c>
      <c r="B5265" s="1011" t="s">
        <v>1542</v>
      </c>
      <c r="C5265" s="1011" t="s">
        <v>1326</v>
      </c>
      <c r="D5265" s="1011" t="s">
        <v>1</v>
      </c>
      <c r="E5265" s="1011" t="s">
        <v>135</v>
      </c>
      <c r="F5265" s="1011" t="s">
        <v>20</v>
      </c>
      <c r="G5265" s="1011" t="s">
        <v>20</v>
      </c>
      <c r="H5265" s="1011" t="s">
        <v>99</v>
      </c>
      <c r="I5265" s="1011" t="s">
        <v>1543</v>
      </c>
      <c r="J5265" s="1011" t="s">
        <v>1544</v>
      </c>
      <c r="K5265" s="1011" t="s">
        <v>1329</v>
      </c>
      <c r="L5265" s="1011" t="s">
        <v>47</v>
      </c>
      <c r="M5265" s="1011" t="s">
        <v>198</v>
      </c>
      <c r="N5265" s="1011">
        <v>0</v>
      </c>
      <c r="O5265" s="1011">
        <v>0</v>
      </c>
      <c r="P5265" s="1011">
        <v>0</v>
      </c>
      <c r="Q5265" s="1011">
        <v>0</v>
      </c>
      <c r="R5265" s="1011">
        <v>0</v>
      </c>
      <c r="S5265" s="1011">
        <v>0</v>
      </c>
      <c r="T5265" s="1011">
        <v>0</v>
      </c>
      <c r="U5265" s="1011">
        <v>0</v>
      </c>
      <c r="V5265" s="1011">
        <v>0</v>
      </c>
      <c r="W5265" s="1011" t="s">
        <v>1545</v>
      </c>
      <c r="X5265" s="1011" t="s">
        <v>1331</v>
      </c>
      <c r="Y5265" s="1011" t="s">
        <v>1546</v>
      </c>
      <c r="AA5265" s="1011" t="s">
        <v>1547</v>
      </c>
      <c r="AB5265" s="1011" t="s">
        <v>140</v>
      </c>
    </row>
    <row r="5266" spans="1:28" x14ac:dyDescent="0.25">
      <c r="A5266" s="1011">
        <v>24088635</v>
      </c>
      <c r="B5266" s="1011" t="s">
        <v>2014</v>
      </c>
      <c r="C5266" s="1011" t="s">
        <v>1326</v>
      </c>
      <c r="D5266" s="1011" t="s">
        <v>1</v>
      </c>
      <c r="E5266" s="1011" t="s">
        <v>135</v>
      </c>
      <c r="F5266" s="1011" t="s">
        <v>14</v>
      </c>
      <c r="G5266" s="1011" t="s">
        <v>14</v>
      </c>
      <c r="H5266" s="1011" t="s">
        <v>529</v>
      </c>
      <c r="I5266" s="1011" t="s">
        <v>2015</v>
      </c>
      <c r="J5266" s="1011" t="s">
        <v>1463</v>
      </c>
      <c r="K5266" s="1011" t="s">
        <v>1329</v>
      </c>
      <c r="L5266" s="1011" t="s">
        <v>47</v>
      </c>
      <c r="M5266" s="1011" t="s">
        <v>198</v>
      </c>
      <c r="N5266" s="1011">
        <v>2</v>
      </c>
      <c r="O5266" s="1011">
        <v>0</v>
      </c>
      <c r="P5266" s="1011">
        <v>24</v>
      </c>
      <c r="Q5266" s="1011">
        <v>207.87</v>
      </c>
      <c r="R5266" s="1011">
        <v>25.27000026</v>
      </c>
      <c r="S5266" s="1011">
        <v>3.32514127</v>
      </c>
      <c r="T5266" s="1011">
        <v>2.6E-7</v>
      </c>
      <c r="U5266" s="1011">
        <v>0</v>
      </c>
      <c r="V5266" s="1011">
        <v>25.27</v>
      </c>
      <c r="W5266" s="1011" t="s">
        <v>1464</v>
      </c>
      <c r="X5266" s="1011" t="s">
        <v>1331</v>
      </c>
      <c r="Y5266" s="1011" t="s">
        <v>2016</v>
      </c>
      <c r="AA5266" s="1011" t="s">
        <v>2017</v>
      </c>
      <c r="AB5266" s="1011" t="s">
        <v>140</v>
      </c>
    </row>
    <row r="5267" spans="1:28" x14ac:dyDescent="0.25">
      <c r="A5267" s="1011">
        <v>33770868</v>
      </c>
      <c r="B5267" s="1011" t="s">
        <v>2136</v>
      </c>
      <c r="C5267" s="1011" t="s">
        <v>1326</v>
      </c>
      <c r="D5267" s="1011" t="s">
        <v>1</v>
      </c>
      <c r="E5267" s="1011" t="s">
        <v>135</v>
      </c>
      <c r="F5267" s="1011" t="s">
        <v>20</v>
      </c>
      <c r="G5267" s="1011" t="s">
        <v>20</v>
      </c>
      <c r="H5267" s="1011" t="s">
        <v>96</v>
      </c>
      <c r="I5267" s="1011" t="s">
        <v>1656</v>
      </c>
      <c r="J5267" s="1011" t="s">
        <v>1657</v>
      </c>
      <c r="K5267" s="1011" t="s">
        <v>1329</v>
      </c>
      <c r="L5267" s="1011" t="s">
        <v>47</v>
      </c>
      <c r="M5267" s="1011" t="s">
        <v>198</v>
      </c>
      <c r="N5267" s="1011">
        <v>1</v>
      </c>
      <c r="O5267" s="1011">
        <v>1</v>
      </c>
      <c r="P5267" s="1011">
        <v>11.5</v>
      </c>
      <c r="Q5267" s="1011">
        <v>57.96</v>
      </c>
      <c r="R5267" s="1011">
        <v>15.94</v>
      </c>
      <c r="S5267" s="1011">
        <v>3.68</v>
      </c>
      <c r="T5267" s="1011">
        <v>0</v>
      </c>
      <c r="U5267" s="1011">
        <v>0</v>
      </c>
      <c r="V5267" s="1011">
        <v>15.94</v>
      </c>
      <c r="W5267" s="1011" t="s">
        <v>1658</v>
      </c>
      <c r="X5267" s="1011" t="s">
        <v>1331</v>
      </c>
      <c r="Y5267" s="1011" t="s">
        <v>2137</v>
      </c>
      <c r="AA5267" s="1011" t="s">
        <v>2138</v>
      </c>
      <c r="AB5267" s="1011" t="s">
        <v>140</v>
      </c>
    </row>
    <row r="5268" spans="1:28" x14ac:dyDescent="0.25">
      <c r="A5268" s="1011">
        <v>4232021</v>
      </c>
      <c r="B5268" s="1011" t="s">
        <v>1932</v>
      </c>
      <c r="C5268" s="1011" t="s">
        <v>1326</v>
      </c>
      <c r="D5268" s="1011" t="s">
        <v>1</v>
      </c>
      <c r="E5268" s="1011" t="s">
        <v>135</v>
      </c>
      <c r="F5268" s="1011" t="s">
        <v>34</v>
      </c>
      <c r="G5268" s="1011" t="s">
        <v>34</v>
      </c>
      <c r="H5268" s="1011" t="s">
        <v>96</v>
      </c>
      <c r="I5268" s="1011" t="s">
        <v>1933</v>
      </c>
      <c r="J5268" s="1011" t="s">
        <v>1934</v>
      </c>
      <c r="K5268" s="1011" t="s">
        <v>1329</v>
      </c>
      <c r="L5268" s="1011" t="s">
        <v>47</v>
      </c>
      <c r="M5268" s="1011" t="s">
        <v>198</v>
      </c>
      <c r="N5268" s="1011">
        <v>5</v>
      </c>
      <c r="O5268" s="1011">
        <v>4</v>
      </c>
      <c r="P5268" s="1011">
        <v>1.64</v>
      </c>
      <c r="Q5268" s="1011">
        <v>66.78</v>
      </c>
      <c r="R5268" s="1011">
        <v>8.81</v>
      </c>
      <c r="S5268" s="1011">
        <v>15.4388337</v>
      </c>
      <c r="T5268" s="1011">
        <v>0</v>
      </c>
      <c r="U5268" s="1011">
        <v>0</v>
      </c>
      <c r="V5268" s="1011">
        <v>8.81</v>
      </c>
      <c r="W5268" s="1011" t="s">
        <v>1935</v>
      </c>
      <c r="X5268" s="1011" t="s">
        <v>1331</v>
      </c>
      <c r="Y5268" s="1011" t="s">
        <v>1936</v>
      </c>
      <c r="AA5268" s="1011" t="s">
        <v>1399</v>
      </c>
      <c r="AB5268" s="1011" t="s">
        <v>140</v>
      </c>
    </row>
    <row r="5269" spans="1:28" x14ac:dyDescent="0.25">
      <c r="A5269" s="1011">
        <v>73756652</v>
      </c>
      <c r="B5269" s="1011" t="s">
        <v>2237</v>
      </c>
      <c r="C5269" s="1011" t="s">
        <v>1326</v>
      </c>
      <c r="D5269" s="1011" t="s">
        <v>1</v>
      </c>
      <c r="E5269" s="1011" t="s">
        <v>135</v>
      </c>
      <c r="F5269" s="1011" t="s">
        <v>6</v>
      </c>
      <c r="G5269" s="1011" t="s">
        <v>6</v>
      </c>
      <c r="H5269" s="1011" t="s">
        <v>529</v>
      </c>
      <c r="I5269" s="1011" t="s">
        <v>2238</v>
      </c>
      <c r="J5269" s="1011" t="s">
        <v>1755</v>
      </c>
      <c r="K5269" s="1011" t="s">
        <v>1329</v>
      </c>
      <c r="L5269" s="1011" t="s">
        <v>47</v>
      </c>
      <c r="M5269" s="1011" t="s">
        <v>198</v>
      </c>
      <c r="N5269" s="1011">
        <v>6</v>
      </c>
      <c r="O5269" s="1011">
        <v>0</v>
      </c>
      <c r="P5269" s="1011">
        <v>83.3</v>
      </c>
      <c r="Q5269" s="1011">
        <v>556.36</v>
      </c>
      <c r="R5269" s="1011">
        <v>65.96000128</v>
      </c>
      <c r="S5269" s="1011">
        <v>9.9852059499999992</v>
      </c>
      <c r="T5269" s="1011">
        <v>1.28E-6</v>
      </c>
      <c r="U5269" s="1011">
        <v>0</v>
      </c>
      <c r="V5269" s="1011">
        <v>65.959999999999994</v>
      </c>
      <c r="W5269" s="1011" t="s">
        <v>1361</v>
      </c>
      <c r="X5269" s="1011" t="s">
        <v>1331</v>
      </c>
      <c r="Y5269" s="1011" t="s">
        <v>2239</v>
      </c>
      <c r="AA5269" s="1011" t="s">
        <v>2240</v>
      </c>
      <c r="AB5269" s="1011" t="s">
        <v>140</v>
      </c>
    </row>
  </sheetData>
  <sheetProtection selectLockedCells="1" selectUnlockedCells="1"/>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292"/>
  <sheetViews>
    <sheetView topLeftCell="E1" workbookViewId="0">
      <selection activeCell="G1" sqref="G1"/>
    </sheetView>
  </sheetViews>
  <sheetFormatPr defaultRowHeight="15" x14ac:dyDescent="0.25"/>
  <cols>
    <col min="1" max="1" width="29.42578125" style="1011" bestFit="1" customWidth="1"/>
    <col min="2" max="2" width="10.28515625" style="1011" bestFit="1" customWidth="1"/>
    <col min="3" max="3" width="33.42578125" style="1011" bestFit="1" customWidth="1"/>
    <col min="4" max="4" width="32.28515625" style="1011" bestFit="1" customWidth="1"/>
    <col min="5" max="5" width="36.85546875" style="1011" bestFit="1" customWidth="1"/>
    <col min="6" max="6" width="14.5703125" style="1011" bestFit="1" customWidth="1"/>
    <col min="7" max="16384" width="9.140625" style="1011"/>
  </cols>
  <sheetData>
    <row r="1" spans="1:6" x14ac:dyDescent="0.25">
      <c r="A1" s="801" t="s">
        <v>1117</v>
      </c>
      <c r="B1" s="801" t="s">
        <v>1118</v>
      </c>
      <c r="C1" s="801" t="s">
        <v>1182</v>
      </c>
      <c r="D1" s="801" t="s">
        <v>1183</v>
      </c>
      <c r="E1" s="801" t="s">
        <v>1184</v>
      </c>
      <c r="F1" s="801" t="s">
        <v>1185</v>
      </c>
    </row>
    <row r="2" spans="1:6" x14ac:dyDescent="0.25">
      <c r="A2" s="1011" t="s">
        <v>1928</v>
      </c>
      <c r="B2" s="1011">
        <v>14155451</v>
      </c>
      <c r="C2" s="1011">
        <v>2743.3511515159998</v>
      </c>
      <c r="D2" s="1011">
        <v>3500.0225098159999</v>
      </c>
      <c r="E2" s="1011">
        <v>971.19306132700001</v>
      </c>
      <c r="F2" s="1011">
        <v>56</v>
      </c>
    </row>
    <row r="3" spans="1:6" x14ac:dyDescent="0.25">
      <c r="A3" s="1011" t="s">
        <v>2203</v>
      </c>
      <c r="B3" s="1011">
        <v>63997654</v>
      </c>
      <c r="C3" s="1011">
        <v>4237.0301429040001</v>
      </c>
      <c r="D3" s="1011">
        <v>3082.4136211</v>
      </c>
      <c r="E3" s="1011">
        <v>862.02832632100001</v>
      </c>
      <c r="F3" s="1011">
        <v>54</v>
      </c>
    </row>
    <row r="4" spans="1:6" x14ac:dyDescent="0.25">
      <c r="A4" s="1011" t="s">
        <v>1461</v>
      </c>
      <c r="B4" s="1011">
        <v>33788845</v>
      </c>
      <c r="C4" s="1011">
        <v>3023.817869255</v>
      </c>
      <c r="D4" s="1011">
        <v>7993.3325478019997</v>
      </c>
      <c r="E4" s="1011">
        <v>2174.2121920929999</v>
      </c>
      <c r="F4" s="1011">
        <v>109</v>
      </c>
    </row>
    <row r="5" spans="1:6" x14ac:dyDescent="0.25">
      <c r="A5" s="1011" t="s">
        <v>1633</v>
      </c>
      <c r="B5" s="1011">
        <v>63997555</v>
      </c>
      <c r="C5" s="1011">
        <v>2953.310926271</v>
      </c>
      <c r="D5" s="1011">
        <v>5053.9638567350003</v>
      </c>
      <c r="E5" s="1011">
        <v>1241.2034799309999</v>
      </c>
      <c r="F5" s="1011">
        <v>67</v>
      </c>
    </row>
    <row r="6" spans="1:6" x14ac:dyDescent="0.25">
      <c r="A6" s="1011" t="s">
        <v>1983</v>
      </c>
      <c r="B6" s="1011">
        <v>84157304</v>
      </c>
      <c r="C6" s="1011">
        <v>7434.3348268709997</v>
      </c>
      <c r="D6" s="1011">
        <v>19287.287188273</v>
      </c>
      <c r="E6" s="1011">
        <v>5807.8133428159999</v>
      </c>
      <c r="F6" s="1011">
        <v>113</v>
      </c>
    </row>
    <row r="7" spans="1:6" x14ac:dyDescent="0.25">
      <c r="A7" s="1011" t="s">
        <v>2109</v>
      </c>
      <c r="B7" s="1011">
        <v>44073278</v>
      </c>
      <c r="C7" s="1011">
        <v>2573.339210139</v>
      </c>
      <c r="D7" s="1011">
        <v>2221.778031969</v>
      </c>
      <c r="E7" s="1011">
        <v>859.84447193400001</v>
      </c>
      <c r="F7" s="1011">
        <v>87</v>
      </c>
    </row>
    <row r="8" spans="1:6" x14ac:dyDescent="0.25">
      <c r="A8" s="1011" t="s">
        <v>1582</v>
      </c>
      <c r="B8" s="1011">
        <v>14044937</v>
      </c>
      <c r="C8" s="1011">
        <v>2655.2594342779998</v>
      </c>
      <c r="D8" s="1011">
        <v>4821.811632289</v>
      </c>
      <c r="E8" s="1011">
        <v>1560.140906291</v>
      </c>
      <c r="F8" s="1011">
        <v>95</v>
      </c>
    </row>
    <row r="9" spans="1:6" x14ac:dyDescent="0.25">
      <c r="A9" s="1011" t="s">
        <v>2345</v>
      </c>
      <c r="B9" s="1011">
        <v>14091128</v>
      </c>
      <c r="C9" s="1011">
        <v>2395.792799286</v>
      </c>
      <c r="D9" s="1011">
        <v>2109.1863692339998</v>
      </c>
      <c r="E9" s="1011">
        <v>606.26898572699997</v>
      </c>
      <c r="F9" s="1011">
        <v>75</v>
      </c>
    </row>
    <row r="10" spans="1:6" x14ac:dyDescent="0.25">
      <c r="A10" s="1011" t="s">
        <v>2014</v>
      </c>
      <c r="B10" s="1011">
        <v>24088635</v>
      </c>
      <c r="C10" s="1011">
        <v>2109.0026378960001</v>
      </c>
      <c r="D10" s="1011">
        <v>3458.811757468</v>
      </c>
      <c r="E10" s="1011">
        <v>932.67845960299996</v>
      </c>
      <c r="F10" s="1011">
        <v>94</v>
      </c>
    </row>
    <row r="11" spans="1:6" x14ac:dyDescent="0.25">
      <c r="A11" s="1011" t="s">
        <v>1771</v>
      </c>
      <c r="B11" s="1011">
        <v>53758215</v>
      </c>
      <c r="C11" s="1011">
        <v>7180.9380250439999</v>
      </c>
      <c r="D11" s="1011">
        <v>6151.2296099429996</v>
      </c>
      <c r="E11" s="1011">
        <v>1825.5191335710001</v>
      </c>
      <c r="F11" s="1011">
        <v>100</v>
      </c>
    </row>
    <row r="12" spans="1:6" x14ac:dyDescent="0.25">
      <c r="A12" s="1011" t="s">
        <v>2357</v>
      </c>
      <c r="B12" s="1011">
        <v>93874147</v>
      </c>
      <c r="C12" s="1011">
        <v>3399.6972151579998</v>
      </c>
      <c r="D12" s="1011">
        <v>7361.1852547750004</v>
      </c>
      <c r="E12" s="1011">
        <v>2159.277452194</v>
      </c>
      <c r="F12" s="1011">
        <v>157</v>
      </c>
    </row>
    <row r="13" spans="1:6" x14ac:dyDescent="0.25">
      <c r="A13" s="1011" t="s">
        <v>1866</v>
      </c>
      <c r="B13" s="1011">
        <v>24229528</v>
      </c>
      <c r="C13" s="1011">
        <v>1736.095947025</v>
      </c>
      <c r="D13" s="1011">
        <v>2790.1884549629999</v>
      </c>
      <c r="E13" s="1011">
        <v>831.88080663699998</v>
      </c>
      <c r="F13" s="1011">
        <v>89</v>
      </c>
    </row>
    <row r="14" spans="1:6" x14ac:dyDescent="0.25">
      <c r="A14" s="1011" t="s">
        <v>1616</v>
      </c>
      <c r="B14" s="1011">
        <v>53757365</v>
      </c>
      <c r="C14" s="1011">
        <v>1568.5350986410001</v>
      </c>
      <c r="D14" s="1011">
        <v>3407.4638674019998</v>
      </c>
      <c r="E14" s="1011">
        <v>1049.6784568109999</v>
      </c>
      <c r="F14" s="1011">
        <v>51</v>
      </c>
    </row>
    <row r="15" spans="1:6" x14ac:dyDescent="0.25">
      <c r="A15" s="1011" t="s">
        <v>1722</v>
      </c>
      <c r="B15" s="1011">
        <v>54122478</v>
      </c>
      <c r="C15" s="1011">
        <v>1525.0276682169999</v>
      </c>
      <c r="D15" s="1011">
        <v>2836.9521312080001</v>
      </c>
      <c r="E15" s="1011">
        <v>863.30658916699997</v>
      </c>
      <c r="F15" s="1011">
        <v>51</v>
      </c>
    </row>
    <row r="16" spans="1:6" x14ac:dyDescent="0.25">
      <c r="A16" s="1011" t="s">
        <v>1714</v>
      </c>
      <c r="B16" s="1011">
        <v>74112996</v>
      </c>
      <c r="C16" s="1011">
        <v>20392.851880714999</v>
      </c>
      <c r="D16" s="1011">
        <v>4454.0690574640003</v>
      </c>
      <c r="E16" s="1011">
        <v>1265.580623605</v>
      </c>
      <c r="F16" s="1011">
        <v>62</v>
      </c>
    </row>
    <row r="17" spans="1:6" x14ac:dyDescent="0.25">
      <c r="A17" s="1011" t="s">
        <v>1619</v>
      </c>
      <c r="B17" s="1011">
        <v>13980131</v>
      </c>
      <c r="C17" s="1011">
        <v>2384.3641325660001</v>
      </c>
      <c r="D17" s="1011">
        <v>4368.9435071569997</v>
      </c>
      <c r="E17" s="1011">
        <v>1068.90014784</v>
      </c>
      <c r="F17" s="1011">
        <v>64</v>
      </c>
    </row>
    <row r="18" spans="1:6" x14ac:dyDescent="0.25">
      <c r="A18" s="1011" t="s">
        <v>1853</v>
      </c>
      <c r="B18" s="1011">
        <v>14076970</v>
      </c>
      <c r="C18" s="1011">
        <v>6873.5572785269997</v>
      </c>
      <c r="D18" s="1011">
        <v>13285.984609703</v>
      </c>
      <c r="E18" s="1011">
        <v>3845.3222384710002</v>
      </c>
      <c r="F18" s="1011">
        <v>121</v>
      </c>
    </row>
    <row r="19" spans="1:6" x14ac:dyDescent="0.25">
      <c r="A19" s="1011" t="s">
        <v>1922</v>
      </c>
      <c r="B19" s="1011">
        <v>94156445</v>
      </c>
      <c r="C19" s="1011">
        <v>3737.395227645</v>
      </c>
      <c r="D19" s="1011">
        <v>7938.1364044789998</v>
      </c>
      <c r="E19" s="1011">
        <v>2166.4260712740002</v>
      </c>
      <c r="F19" s="1011">
        <v>104</v>
      </c>
    </row>
    <row r="20" spans="1:6" x14ac:dyDescent="0.25">
      <c r="A20" s="1011" t="s">
        <v>2323</v>
      </c>
      <c r="B20" s="1011">
        <v>43754530</v>
      </c>
      <c r="C20" s="1011">
        <v>2989.7416374170002</v>
      </c>
      <c r="D20" s="1011">
        <v>4678.7726893130002</v>
      </c>
      <c r="E20" s="1011">
        <v>1521.936866882</v>
      </c>
      <c r="F20" s="1011">
        <v>102</v>
      </c>
    </row>
    <row r="21" spans="1:6" x14ac:dyDescent="0.25">
      <c r="A21" s="1011" t="s">
        <v>2034</v>
      </c>
      <c r="B21" s="1011">
        <v>53757852</v>
      </c>
      <c r="C21" s="1011">
        <v>4119.7665544580004</v>
      </c>
      <c r="D21" s="1011">
        <v>8524.9825792129996</v>
      </c>
      <c r="E21" s="1011">
        <v>2574.1953971859998</v>
      </c>
      <c r="F21" s="1011">
        <v>94</v>
      </c>
    </row>
    <row r="22" spans="1:6" x14ac:dyDescent="0.25">
      <c r="A22" s="1011" t="s">
        <v>2498</v>
      </c>
      <c r="B22" s="1011">
        <v>83852160</v>
      </c>
      <c r="C22" s="1011">
        <v>1996.3828661380001</v>
      </c>
      <c r="D22" s="1011">
        <v>4095.793809581</v>
      </c>
      <c r="E22" s="1011">
        <v>1193.5015640250001</v>
      </c>
      <c r="F22" s="1011">
        <v>53</v>
      </c>
    </row>
    <row r="23" spans="1:6" x14ac:dyDescent="0.25">
      <c r="A23" s="1011" t="s">
        <v>1753</v>
      </c>
      <c r="B23" s="1011">
        <v>94182433</v>
      </c>
      <c r="C23" s="1011">
        <v>2750.0989660830001</v>
      </c>
      <c r="D23" s="1011">
        <v>4733.8587732839997</v>
      </c>
      <c r="E23" s="1011">
        <v>1345.7420577539999</v>
      </c>
      <c r="F23" s="1011">
        <v>106</v>
      </c>
    </row>
    <row r="24" spans="1:6" x14ac:dyDescent="0.25">
      <c r="A24" s="1011" t="s">
        <v>2230</v>
      </c>
      <c r="B24" s="1011">
        <v>83766972</v>
      </c>
      <c r="C24" s="1011">
        <v>8339.3979034309996</v>
      </c>
      <c r="D24" s="1011">
        <v>21849.840249334</v>
      </c>
      <c r="E24" s="1011">
        <v>5663.1528513650001</v>
      </c>
      <c r="F24" s="1011">
        <v>168</v>
      </c>
    </row>
    <row r="25" spans="1:6" x14ac:dyDescent="0.25">
      <c r="A25" s="1011" t="s">
        <v>2583</v>
      </c>
      <c r="B25" s="1011">
        <v>13756713</v>
      </c>
      <c r="C25" s="1011">
        <v>812.48717806599996</v>
      </c>
      <c r="D25" s="1011">
        <v>2582.9435204179999</v>
      </c>
      <c r="E25" s="1011">
        <v>511.22262894400001</v>
      </c>
      <c r="F25" s="1011">
        <v>41</v>
      </c>
    </row>
    <row r="26" spans="1:6" x14ac:dyDescent="0.25">
      <c r="A26" s="1011" t="s">
        <v>2007</v>
      </c>
      <c r="B26" s="1011">
        <v>13866041</v>
      </c>
      <c r="C26" s="1011">
        <v>754.27123801699997</v>
      </c>
      <c r="D26" s="1011">
        <v>1992.0036541490001</v>
      </c>
      <c r="E26" s="1011">
        <v>549.97825620699996</v>
      </c>
      <c r="F26" s="1011">
        <v>46</v>
      </c>
    </row>
    <row r="27" spans="1:6" x14ac:dyDescent="0.25">
      <c r="A27" s="1011" t="s">
        <v>1594</v>
      </c>
      <c r="B27" s="1011">
        <v>13987417</v>
      </c>
      <c r="C27" s="1011">
        <v>3456.2095554389998</v>
      </c>
      <c r="D27" s="1011">
        <v>3179.2221010570001</v>
      </c>
      <c r="E27" s="1011">
        <v>796.04755516700004</v>
      </c>
      <c r="F27" s="1011">
        <v>65</v>
      </c>
    </row>
    <row r="28" spans="1:6" x14ac:dyDescent="0.25">
      <c r="A28" s="1011" t="s">
        <v>2078</v>
      </c>
      <c r="B28" s="1011">
        <v>14077846</v>
      </c>
      <c r="C28" s="1011">
        <v>2308.3899160010001</v>
      </c>
      <c r="D28" s="1011">
        <v>3335.0500235330001</v>
      </c>
      <c r="E28" s="1011">
        <v>960.271001942</v>
      </c>
      <c r="F28" s="1011">
        <v>73</v>
      </c>
    </row>
    <row r="29" spans="1:6" x14ac:dyDescent="0.25">
      <c r="A29" s="1011" t="s">
        <v>1589</v>
      </c>
      <c r="B29" s="1011">
        <v>4089686</v>
      </c>
      <c r="C29" s="1011">
        <v>1566.308642667</v>
      </c>
      <c r="D29" s="1011">
        <v>4361.821960194</v>
      </c>
      <c r="E29" s="1011">
        <v>881.42674236400001</v>
      </c>
      <c r="F29" s="1011">
        <v>50</v>
      </c>
    </row>
    <row r="30" spans="1:6" x14ac:dyDescent="0.25">
      <c r="A30" s="1011" t="s">
        <v>1741</v>
      </c>
      <c r="B30" s="1011">
        <v>74068347</v>
      </c>
      <c r="C30" s="1011">
        <v>4628.7442343290004</v>
      </c>
      <c r="D30" s="1011">
        <v>10741.913552100001</v>
      </c>
      <c r="E30" s="1011">
        <v>3566.5479920769999</v>
      </c>
      <c r="F30" s="1011">
        <v>92</v>
      </c>
    </row>
    <row r="31" spans="1:6" x14ac:dyDescent="0.25">
      <c r="A31" s="1011" t="s">
        <v>1636</v>
      </c>
      <c r="B31" s="1011">
        <v>14163976</v>
      </c>
      <c r="C31" s="1011">
        <v>2671.7743300990001</v>
      </c>
      <c r="D31" s="1011">
        <v>5350.3424107709998</v>
      </c>
      <c r="E31" s="1011">
        <v>1578.6112521739999</v>
      </c>
      <c r="F31" s="1011">
        <v>94</v>
      </c>
    </row>
    <row r="32" spans="1:6" x14ac:dyDescent="0.25">
      <c r="A32" s="1011" t="s">
        <v>2030</v>
      </c>
      <c r="B32" s="1011">
        <v>24049512</v>
      </c>
      <c r="C32" s="1011">
        <v>1860.8154610239999</v>
      </c>
      <c r="D32" s="1011">
        <v>5530.5599807890003</v>
      </c>
      <c r="E32" s="1011">
        <v>1415.392488706</v>
      </c>
      <c r="F32" s="1011">
        <v>58</v>
      </c>
    </row>
    <row r="33" spans="1:6" x14ac:dyDescent="0.25">
      <c r="A33" s="1011" t="s">
        <v>1902</v>
      </c>
      <c r="B33" s="1011">
        <v>3757507</v>
      </c>
      <c r="C33" s="1011">
        <v>7202.9769790219998</v>
      </c>
      <c r="D33" s="1011">
        <v>11344.774259734</v>
      </c>
      <c r="E33" s="1011">
        <v>3066.3324836050001</v>
      </c>
      <c r="F33" s="1011">
        <v>102</v>
      </c>
    </row>
    <row r="34" spans="1:6" x14ac:dyDescent="0.25">
      <c r="A34" s="1011" t="s">
        <v>2211</v>
      </c>
      <c r="B34" s="1011">
        <v>63756415</v>
      </c>
      <c r="C34" s="1011">
        <v>4638.8079902319996</v>
      </c>
      <c r="D34" s="1011">
        <v>4951.1531791899997</v>
      </c>
      <c r="E34" s="1011">
        <v>1231.4264223120001</v>
      </c>
      <c r="F34" s="1011">
        <v>61</v>
      </c>
    </row>
    <row r="35" spans="1:6" x14ac:dyDescent="0.25">
      <c r="A35" s="1011" t="s">
        <v>2332</v>
      </c>
      <c r="B35" s="1011">
        <v>93757912</v>
      </c>
      <c r="C35" s="1011">
        <v>2749.5788777100001</v>
      </c>
      <c r="D35" s="1011">
        <v>3521.9702879060001</v>
      </c>
      <c r="E35" s="1011">
        <v>965.55663359699997</v>
      </c>
      <c r="F35" s="1011">
        <v>54</v>
      </c>
    </row>
    <row r="36" spans="1:6" x14ac:dyDescent="0.25">
      <c r="A36" s="1011" t="s">
        <v>2151</v>
      </c>
      <c r="B36" s="1011">
        <v>83753855</v>
      </c>
      <c r="C36" s="1011">
        <v>3128.265918173</v>
      </c>
      <c r="D36" s="1011">
        <v>5801.4185980239999</v>
      </c>
      <c r="E36" s="1011">
        <v>1522.103717575</v>
      </c>
      <c r="F36" s="1011">
        <v>47</v>
      </c>
    </row>
    <row r="37" spans="1:6" x14ac:dyDescent="0.25">
      <c r="A37" s="1011" t="s">
        <v>1809</v>
      </c>
      <c r="B37" s="1011">
        <v>43796705</v>
      </c>
      <c r="C37" s="1011">
        <v>2328.1833951059998</v>
      </c>
      <c r="D37" s="1011">
        <v>3472.9217015849999</v>
      </c>
      <c r="E37" s="1011">
        <v>921.99315302699995</v>
      </c>
      <c r="F37" s="1011">
        <v>48</v>
      </c>
    </row>
    <row r="38" spans="1:6" x14ac:dyDescent="0.25">
      <c r="A38" s="1011" t="s">
        <v>1652</v>
      </c>
      <c r="B38" s="1011">
        <v>64054281</v>
      </c>
      <c r="C38" s="1011">
        <v>2628.2812388510001</v>
      </c>
      <c r="D38" s="1011">
        <v>4139.6761009510001</v>
      </c>
      <c r="E38" s="1011">
        <v>1411.4300533319999</v>
      </c>
      <c r="F38" s="1011">
        <v>83</v>
      </c>
    </row>
    <row r="39" spans="1:6" x14ac:dyDescent="0.25">
      <c r="A39" s="1011" t="s">
        <v>2363</v>
      </c>
      <c r="B39" s="1011">
        <v>13904818</v>
      </c>
      <c r="C39" s="1011">
        <v>7747.5549779989997</v>
      </c>
      <c r="D39" s="1011">
        <v>5934.8249931179998</v>
      </c>
      <c r="E39" s="1011">
        <v>1695.7152812950001</v>
      </c>
      <c r="F39" s="1011">
        <v>49</v>
      </c>
    </row>
    <row r="40" spans="1:6" x14ac:dyDescent="0.25">
      <c r="A40" s="1011" t="s">
        <v>1449</v>
      </c>
      <c r="B40" s="1011">
        <v>24028227</v>
      </c>
      <c r="C40" s="1011">
        <v>11519.131253879001</v>
      </c>
      <c r="D40" s="1011">
        <v>9012.978845398</v>
      </c>
      <c r="E40" s="1011">
        <v>2737.8082209539998</v>
      </c>
      <c r="F40" s="1011">
        <v>123</v>
      </c>
    </row>
    <row r="41" spans="1:6" x14ac:dyDescent="0.25">
      <c r="A41" s="1011" t="s">
        <v>2501</v>
      </c>
      <c r="B41" s="1011">
        <v>3929775</v>
      </c>
      <c r="C41" s="1011">
        <v>2024.8580988799999</v>
      </c>
      <c r="D41" s="1011">
        <v>3649.8319741680002</v>
      </c>
      <c r="E41" s="1011">
        <v>1113.1340551759999</v>
      </c>
      <c r="F41" s="1011">
        <v>61</v>
      </c>
    </row>
    <row r="42" spans="1:6" x14ac:dyDescent="0.25">
      <c r="A42" s="1011" t="s">
        <v>2471</v>
      </c>
      <c r="B42" s="1011">
        <v>4112884</v>
      </c>
      <c r="C42" s="1011">
        <v>1908.888507591</v>
      </c>
      <c r="D42" s="1011">
        <v>3651.1319190569998</v>
      </c>
      <c r="E42" s="1011">
        <v>981.91731412299998</v>
      </c>
      <c r="F42" s="1011">
        <v>60</v>
      </c>
    </row>
    <row r="43" spans="1:6" x14ac:dyDescent="0.25">
      <c r="A43" s="1011" t="s">
        <v>1884</v>
      </c>
      <c r="B43" s="1011">
        <v>54056197</v>
      </c>
      <c r="C43" s="1011">
        <v>4171.6533501559998</v>
      </c>
      <c r="D43" s="1011">
        <v>2394.0793434470002</v>
      </c>
      <c r="E43" s="1011">
        <v>617.71530440200002</v>
      </c>
      <c r="F43" s="1011">
        <v>51</v>
      </c>
    </row>
    <row r="44" spans="1:6" x14ac:dyDescent="0.25">
      <c r="A44" s="1011" t="s">
        <v>2339</v>
      </c>
      <c r="B44" s="1011">
        <v>44047363</v>
      </c>
      <c r="C44" s="1011">
        <v>4342.215948434</v>
      </c>
      <c r="D44" s="1011">
        <v>2237.8000409460001</v>
      </c>
      <c r="E44" s="1011">
        <v>810.77004606900005</v>
      </c>
      <c r="F44" s="1011">
        <v>64</v>
      </c>
    </row>
    <row r="45" spans="1:6" x14ac:dyDescent="0.25">
      <c r="A45" s="1011" t="s">
        <v>2482</v>
      </c>
      <c r="B45" s="1011">
        <v>93757649</v>
      </c>
      <c r="C45" s="1011">
        <v>4277.9458138629998</v>
      </c>
      <c r="D45" s="1011">
        <v>3842.325000542</v>
      </c>
      <c r="E45" s="1011">
        <v>1057.440613277</v>
      </c>
      <c r="F45" s="1011">
        <v>61</v>
      </c>
    </row>
    <row r="46" spans="1:6" x14ac:dyDescent="0.25">
      <c r="A46" s="1011" t="s">
        <v>2171</v>
      </c>
      <c r="B46" s="1011">
        <v>54235049</v>
      </c>
      <c r="C46" s="1011">
        <v>25133.378988234999</v>
      </c>
      <c r="D46" s="1011">
        <v>20269.023323018999</v>
      </c>
      <c r="E46" s="1011">
        <v>6520.1272591870002</v>
      </c>
      <c r="F46" s="1011">
        <v>84</v>
      </c>
    </row>
    <row r="47" spans="1:6" x14ac:dyDescent="0.25">
      <c r="A47" s="1011" t="s">
        <v>2128</v>
      </c>
      <c r="B47" s="1011">
        <v>73755613</v>
      </c>
      <c r="C47" s="1011">
        <v>1813.2558558010001</v>
      </c>
      <c r="D47" s="1011">
        <v>4794.1949239309997</v>
      </c>
      <c r="E47" s="1011">
        <v>996.75720119799996</v>
      </c>
      <c r="F47" s="1011">
        <v>80</v>
      </c>
    </row>
    <row r="48" spans="1:6" x14ac:dyDescent="0.25">
      <c r="A48" s="1011" t="s">
        <v>2580</v>
      </c>
      <c r="B48" s="1011">
        <v>53942876</v>
      </c>
      <c r="C48" s="1011">
        <v>5742.3494880730004</v>
      </c>
      <c r="D48" s="1011">
        <v>5938.4296123029999</v>
      </c>
      <c r="E48" s="1011">
        <v>1200.8825569139999</v>
      </c>
      <c r="F48" s="1011">
        <v>90</v>
      </c>
    </row>
    <row r="49" spans="1:6" x14ac:dyDescent="0.25">
      <c r="A49" s="1011" t="s">
        <v>1987</v>
      </c>
      <c r="B49" s="1011">
        <v>34241125</v>
      </c>
      <c r="C49" s="1011">
        <v>8111.7196729099996</v>
      </c>
      <c r="D49" s="1011">
        <v>12187.383640873</v>
      </c>
      <c r="E49" s="1011">
        <v>4227.2892130480004</v>
      </c>
      <c r="F49" s="1011">
        <v>116</v>
      </c>
    </row>
    <row r="50" spans="1:6" x14ac:dyDescent="0.25">
      <c r="A50" s="1011" t="s">
        <v>1437</v>
      </c>
      <c r="B50" s="1011">
        <v>44180685</v>
      </c>
      <c r="C50" s="1011">
        <v>6653.9320041829997</v>
      </c>
      <c r="D50" s="1011">
        <v>5028.5776174760003</v>
      </c>
      <c r="E50" s="1011">
        <v>1384.572526011</v>
      </c>
      <c r="F50" s="1011">
        <v>97</v>
      </c>
    </row>
    <row r="51" spans="1:6" x14ac:dyDescent="0.25">
      <c r="A51" s="1011" t="s">
        <v>1419</v>
      </c>
      <c r="B51" s="1011">
        <v>63995401</v>
      </c>
      <c r="C51" s="1011">
        <v>8448.0707060919995</v>
      </c>
      <c r="D51" s="1011">
        <v>11239.481448408</v>
      </c>
      <c r="E51" s="1011">
        <v>3374.832887265</v>
      </c>
      <c r="F51" s="1011">
        <v>110</v>
      </c>
    </row>
    <row r="52" spans="1:6" x14ac:dyDescent="0.25">
      <c r="A52" s="1011" t="s">
        <v>1526</v>
      </c>
      <c r="B52" s="1011">
        <v>34058099</v>
      </c>
      <c r="C52" s="1011">
        <v>2485.3401349679998</v>
      </c>
      <c r="D52" s="1011">
        <v>4855.6532923249997</v>
      </c>
      <c r="E52" s="1011">
        <v>1080.9831382760001</v>
      </c>
      <c r="F52" s="1011">
        <v>104</v>
      </c>
    </row>
    <row r="53" spans="1:6" x14ac:dyDescent="0.25">
      <c r="A53" s="1011" t="s">
        <v>2543</v>
      </c>
      <c r="B53" s="1011">
        <v>3753498</v>
      </c>
      <c r="C53" s="1011">
        <v>1199.240425558</v>
      </c>
      <c r="D53" s="1011">
        <v>2371.8089812090002</v>
      </c>
      <c r="E53" s="1011">
        <v>793.88025245699998</v>
      </c>
      <c r="F53" s="1011">
        <v>54</v>
      </c>
    </row>
    <row r="54" spans="1:6" x14ac:dyDescent="0.25">
      <c r="A54" s="1011" t="s">
        <v>1789</v>
      </c>
      <c r="B54" s="1011">
        <v>43941970</v>
      </c>
      <c r="C54" s="1011">
        <v>1039.2421273580001</v>
      </c>
      <c r="D54" s="1011">
        <v>2049.4725211340001</v>
      </c>
      <c r="E54" s="1011">
        <v>484.79814544300001</v>
      </c>
      <c r="F54" s="1011">
        <v>58</v>
      </c>
    </row>
    <row r="55" spans="1:6" x14ac:dyDescent="0.25">
      <c r="A55" s="1011" t="s">
        <v>2534</v>
      </c>
      <c r="B55" s="1011">
        <v>14089023</v>
      </c>
      <c r="C55" s="1011">
        <v>1039.729618762</v>
      </c>
      <c r="D55" s="1011">
        <v>2050.238338101</v>
      </c>
      <c r="E55" s="1011">
        <v>509.15169762599999</v>
      </c>
      <c r="F55" s="1011">
        <v>53</v>
      </c>
    </row>
    <row r="56" spans="1:6" x14ac:dyDescent="0.25">
      <c r="A56" s="1011" t="s">
        <v>1393</v>
      </c>
      <c r="B56" s="1011">
        <v>34148098</v>
      </c>
      <c r="C56" s="1011">
        <v>2276.7627155240002</v>
      </c>
      <c r="D56" s="1011">
        <v>4514.6448108369996</v>
      </c>
      <c r="E56" s="1011">
        <v>1491.185638077</v>
      </c>
      <c r="F56" s="1011">
        <v>64</v>
      </c>
    </row>
    <row r="57" spans="1:6" x14ac:dyDescent="0.25">
      <c r="A57" s="1011" t="s">
        <v>1918</v>
      </c>
      <c r="B57" s="1011">
        <v>44246809</v>
      </c>
      <c r="C57" s="1011">
        <v>647.61343965799995</v>
      </c>
      <c r="D57" s="1011">
        <v>5047.713689356</v>
      </c>
      <c r="E57" s="1011">
        <v>2432.9552106639999</v>
      </c>
      <c r="F57" s="1011">
        <v>6</v>
      </c>
    </row>
    <row r="58" spans="1:6" x14ac:dyDescent="0.25">
      <c r="A58" s="1011" t="s">
        <v>1409</v>
      </c>
      <c r="B58" s="1011">
        <v>63918262</v>
      </c>
      <c r="C58" s="1011">
        <v>2620.4815598069999</v>
      </c>
      <c r="D58" s="1011">
        <v>3176.4285454709998</v>
      </c>
      <c r="E58" s="1011">
        <v>1016.123678305</v>
      </c>
      <c r="F58" s="1011">
        <v>76</v>
      </c>
    </row>
    <row r="59" spans="1:6" x14ac:dyDescent="0.25">
      <c r="A59" s="1011" t="s">
        <v>1340</v>
      </c>
      <c r="B59" s="1011">
        <v>94067154</v>
      </c>
      <c r="C59" s="1011">
        <v>5937.857075719</v>
      </c>
      <c r="D59" s="1011">
        <v>5285.3126304369998</v>
      </c>
      <c r="E59" s="1011">
        <v>1614.2845830670001</v>
      </c>
      <c r="F59" s="1011">
        <v>94</v>
      </c>
    </row>
    <row r="60" spans="1:6" x14ac:dyDescent="0.25">
      <c r="A60" s="1011" t="s">
        <v>1502</v>
      </c>
      <c r="B60" s="1011">
        <v>33757618</v>
      </c>
      <c r="C60" s="1011">
        <v>8226.9784398510001</v>
      </c>
      <c r="D60" s="1011">
        <v>16672.217569437002</v>
      </c>
      <c r="E60" s="1011">
        <v>5083.0944849320003</v>
      </c>
      <c r="F60" s="1011">
        <v>112</v>
      </c>
    </row>
    <row r="61" spans="1:6" x14ac:dyDescent="0.25">
      <c r="A61" s="1011" t="s">
        <v>1686</v>
      </c>
      <c r="B61" s="1011">
        <v>44097343</v>
      </c>
      <c r="C61" s="1011">
        <v>1414.5304449929999</v>
      </c>
      <c r="D61" s="1011">
        <v>3312.6999791879998</v>
      </c>
      <c r="E61" s="1011">
        <v>946.45331236300001</v>
      </c>
      <c r="F61" s="1011">
        <v>38</v>
      </c>
    </row>
    <row r="62" spans="1:6" x14ac:dyDescent="0.25">
      <c r="A62" s="1011" t="s">
        <v>2065</v>
      </c>
      <c r="B62" s="1011">
        <v>64181985</v>
      </c>
      <c r="C62" s="1011">
        <v>2881.6662742889998</v>
      </c>
      <c r="D62" s="1011">
        <v>5120.5719949169998</v>
      </c>
      <c r="E62" s="1011">
        <v>1081.530130633</v>
      </c>
      <c r="F62" s="1011">
        <v>67</v>
      </c>
    </row>
    <row r="63" spans="1:6" x14ac:dyDescent="0.25">
      <c r="A63" s="1011" t="s">
        <v>2462</v>
      </c>
      <c r="B63" s="1011">
        <v>93754489</v>
      </c>
      <c r="C63" s="1011">
        <v>2053.6236620959999</v>
      </c>
      <c r="D63" s="1011">
        <v>3919.4301919139998</v>
      </c>
      <c r="E63" s="1011">
        <v>1249.91807374</v>
      </c>
      <c r="F63" s="1011">
        <v>60</v>
      </c>
    </row>
    <row r="64" spans="1:6" x14ac:dyDescent="0.25">
      <c r="A64" s="1011" t="s">
        <v>1578</v>
      </c>
      <c r="B64" s="1011">
        <v>93772242</v>
      </c>
      <c r="C64" s="1011">
        <v>1035.016691842</v>
      </c>
      <c r="D64" s="1011">
        <v>1810.7307317560001</v>
      </c>
      <c r="E64" s="1011">
        <v>481.77226002800001</v>
      </c>
      <c r="F64" s="1011">
        <v>52</v>
      </c>
    </row>
    <row r="65" spans="1:6" x14ac:dyDescent="0.25">
      <c r="A65" s="1011" t="s">
        <v>1467</v>
      </c>
      <c r="B65" s="1011">
        <v>14149348</v>
      </c>
      <c r="C65" s="1011">
        <v>3314.7340620240002</v>
      </c>
      <c r="D65" s="1011">
        <v>7092.3753691559996</v>
      </c>
      <c r="E65" s="1011">
        <v>1751.243491642</v>
      </c>
      <c r="F65" s="1011">
        <v>104</v>
      </c>
    </row>
    <row r="66" spans="1:6" x14ac:dyDescent="0.25">
      <c r="A66" s="1011" t="s">
        <v>2208</v>
      </c>
      <c r="B66" s="1011">
        <v>14106363</v>
      </c>
      <c r="C66" s="1011">
        <v>5419.6858329810002</v>
      </c>
      <c r="D66" s="1011">
        <v>17612.006363888999</v>
      </c>
      <c r="E66" s="1011">
        <v>4520.0824111860002</v>
      </c>
      <c r="F66" s="1011">
        <v>101</v>
      </c>
    </row>
    <row r="67" spans="1:6" x14ac:dyDescent="0.25">
      <c r="A67" s="1011" t="s">
        <v>2112</v>
      </c>
      <c r="B67" s="1011">
        <v>23754377</v>
      </c>
      <c r="C67" s="1011">
        <v>1461.46828183</v>
      </c>
      <c r="D67" s="1011">
        <v>7439.2668042269997</v>
      </c>
      <c r="E67" s="1011">
        <v>2412.569743904</v>
      </c>
      <c r="F67" s="1011">
        <v>25</v>
      </c>
    </row>
    <row r="68" spans="1:6" x14ac:dyDescent="0.25">
      <c r="A68" s="1011" t="s">
        <v>2226</v>
      </c>
      <c r="B68" s="1011">
        <v>4053286</v>
      </c>
      <c r="C68" s="1011">
        <v>2937.8622578700001</v>
      </c>
      <c r="D68" s="1011">
        <v>5504.0832212189998</v>
      </c>
      <c r="E68" s="1011">
        <v>1620.574891407</v>
      </c>
      <c r="F68" s="1011">
        <v>101</v>
      </c>
    </row>
    <row r="69" spans="1:6" x14ac:dyDescent="0.25">
      <c r="A69" s="1011" t="s">
        <v>2184</v>
      </c>
      <c r="B69" s="1011">
        <v>4013058</v>
      </c>
      <c r="C69" s="1011">
        <v>3688.601229461</v>
      </c>
      <c r="D69" s="1011">
        <v>6924.507055563</v>
      </c>
      <c r="E69" s="1011">
        <v>1934.345241341</v>
      </c>
      <c r="F69" s="1011">
        <v>59</v>
      </c>
    </row>
    <row r="70" spans="1:6" x14ac:dyDescent="0.25">
      <c r="A70" s="1011" t="s">
        <v>1872</v>
      </c>
      <c r="B70" s="1011">
        <v>63756076</v>
      </c>
      <c r="C70" s="1011">
        <v>3659.9983435590002</v>
      </c>
      <c r="D70" s="1011">
        <v>2334.7507300399998</v>
      </c>
      <c r="E70" s="1011">
        <v>507.97367864099999</v>
      </c>
      <c r="F70" s="1011">
        <v>51</v>
      </c>
    </row>
    <row r="71" spans="1:6" x14ac:dyDescent="0.25">
      <c r="A71" s="1011" t="s">
        <v>1538</v>
      </c>
      <c r="B71" s="1011">
        <v>64138647</v>
      </c>
      <c r="C71" s="1011">
        <v>1885.228831145</v>
      </c>
      <c r="D71" s="1011">
        <v>4697.7044705500002</v>
      </c>
      <c r="E71" s="1011">
        <v>1419.608820528</v>
      </c>
      <c r="F71" s="1011">
        <v>59</v>
      </c>
    </row>
    <row r="72" spans="1:6" x14ac:dyDescent="0.25">
      <c r="A72" s="1011" t="s">
        <v>2530</v>
      </c>
      <c r="B72" s="1011">
        <v>54239215</v>
      </c>
      <c r="C72" s="1011">
        <v>5687.8311967629998</v>
      </c>
      <c r="D72" s="1011">
        <v>5409.5338355510003</v>
      </c>
      <c r="E72" s="1011">
        <v>1918.2412129679999</v>
      </c>
      <c r="F72" s="1011">
        <v>75</v>
      </c>
    </row>
    <row r="73" spans="1:6" x14ac:dyDescent="0.25">
      <c r="A73" s="1011" t="s">
        <v>2042</v>
      </c>
      <c r="B73" s="1011">
        <v>13791983</v>
      </c>
      <c r="C73" s="1011">
        <v>2983.5332302370002</v>
      </c>
      <c r="D73" s="1011">
        <v>4439.7135519670001</v>
      </c>
      <c r="E73" s="1011">
        <v>1039.6099783120001</v>
      </c>
      <c r="F73" s="1011">
        <v>50</v>
      </c>
    </row>
    <row r="74" spans="1:6" x14ac:dyDescent="0.25">
      <c r="A74" s="1011" t="s">
        <v>2144</v>
      </c>
      <c r="B74" s="1011">
        <v>23757669</v>
      </c>
      <c r="C74" s="1011">
        <v>1830.128008331</v>
      </c>
      <c r="D74" s="1011">
        <v>4198.6728677379997</v>
      </c>
      <c r="E74" s="1011">
        <v>1206.8058299090001</v>
      </c>
      <c r="F74" s="1011">
        <v>56</v>
      </c>
    </row>
    <row r="75" spans="1:6" x14ac:dyDescent="0.25">
      <c r="A75" s="1011" t="s">
        <v>1572</v>
      </c>
      <c r="B75" s="1011">
        <v>83764498</v>
      </c>
      <c r="C75" s="1011">
        <v>2825.2109422520002</v>
      </c>
      <c r="D75" s="1011">
        <v>5551.3440852989997</v>
      </c>
      <c r="E75" s="1011">
        <v>1630.6335217979999</v>
      </c>
      <c r="F75" s="1011">
        <v>54</v>
      </c>
    </row>
    <row r="76" spans="1:6" x14ac:dyDescent="0.25">
      <c r="A76" s="1011" t="s">
        <v>2147</v>
      </c>
      <c r="B76" s="1011">
        <v>3753290</v>
      </c>
      <c r="C76" s="1011">
        <v>3195.4089573299998</v>
      </c>
      <c r="D76" s="1011">
        <v>4873.9287651679997</v>
      </c>
      <c r="E76" s="1011">
        <v>2065.076363872</v>
      </c>
      <c r="F76" s="1011">
        <v>90</v>
      </c>
    </row>
    <row r="77" spans="1:6" x14ac:dyDescent="0.25">
      <c r="A77" s="1011" t="s">
        <v>2541</v>
      </c>
      <c r="B77" s="1011">
        <v>3757705</v>
      </c>
      <c r="C77" s="1011">
        <v>6113.9637664720003</v>
      </c>
      <c r="D77" s="1011">
        <v>13974.983355998</v>
      </c>
      <c r="E77" s="1011">
        <v>3998.4433112460001</v>
      </c>
      <c r="F77" s="1011">
        <v>68.5</v>
      </c>
    </row>
    <row r="78" spans="1:6" x14ac:dyDescent="0.25">
      <c r="A78" s="1011" t="s">
        <v>2187</v>
      </c>
      <c r="B78" s="1011">
        <v>74072976</v>
      </c>
      <c r="C78" s="1011">
        <v>3836.6003752500001</v>
      </c>
      <c r="D78" s="1011">
        <v>7918.0371696820002</v>
      </c>
      <c r="E78" s="1011">
        <v>2379.5221562279999</v>
      </c>
      <c r="F78" s="1011">
        <v>100</v>
      </c>
    </row>
    <row r="79" spans="1:6" x14ac:dyDescent="0.25">
      <c r="A79" s="1011" t="s">
        <v>1958</v>
      </c>
      <c r="B79" s="1011">
        <v>84165521</v>
      </c>
      <c r="C79" s="1011">
        <v>6549.7571240859997</v>
      </c>
      <c r="D79" s="1011">
        <v>15568.142864822999</v>
      </c>
      <c r="E79" s="1011">
        <v>4232.2387723029997</v>
      </c>
      <c r="F79" s="1011">
        <v>113</v>
      </c>
    </row>
    <row r="80" spans="1:6" x14ac:dyDescent="0.25">
      <c r="A80" s="1011" t="s">
        <v>1834</v>
      </c>
      <c r="B80" s="1011">
        <v>64237621</v>
      </c>
      <c r="C80" s="1011">
        <v>12305.987220808</v>
      </c>
      <c r="D80" s="1011">
        <v>36137.220101168998</v>
      </c>
      <c r="E80" s="1011">
        <v>11237.788695161</v>
      </c>
      <c r="F80" s="1011">
        <v>154</v>
      </c>
    </row>
    <row r="81" spans="1:6" x14ac:dyDescent="0.25">
      <c r="A81" s="1011" t="s">
        <v>1863</v>
      </c>
      <c r="B81" s="1011">
        <v>84169713</v>
      </c>
      <c r="C81" s="1011">
        <v>3199.450748362</v>
      </c>
      <c r="D81" s="1011">
        <v>2746.9400783340002</v>
      </c>
      <c r="E81" s="1011">
        <v>794.45598896900003</v>
      </c>
      <c r="F81" s="1011">
        <v>62</v>
      </c>
    </row>
    <row r="82" spans="1:6" x14ac:dyDescent="0.25">
      <c r="A82" s="1011" t="s">
        <v>2570</v>
      </c>
      <c r="B82" s="1011">
        <v>23753668</v>
      </c>
      <c r="C82" s="1011">
        <v>37613.335774300998</v>
      </c>
      <c r="D82" s="1011">
        <v>4927.9945565779999</v>
      </c>
      <c r="E82" s="1011">
        <v>1229.734147911</v>
      </c>
      <c r="F82" s="1011">
        <v>99</v>
      </c>
    </row>
    <row r="83" spans="1:6" x14ac:dyDescent="0.25">
      <c r="A83" s="1011" t="s">
        <v>1821</v>
      </c>
      <c r="B83" s="1011">
        <v>23754310</v>
      </c>
      <c r="C83" s="1011">
        <v>4061.077321876</v>
      </c>
      <c r="D83" s="1011">
        <v>2934.7083203769998</v>
      </c>
      <c r="E83" s="1011">
        <v>1013.06640309</v>
      </c>
      <c r="F83" s="1011">
        <v>71</v>
      </c>
    </row>
    <row r="84" spans="1:6" x14ac:dyDescent="0.25">
      <c r="A84" s="1011" t="s">
        <v>2567</v>
      </c>
      <c r="B84" s="1011">
        <v>24114548</v>
      </c>
      <c r="C84" s="1011">
        <v>5622.9721870949998</v>
      </c>
      <c r="D84" s="1011">
        <v>12535.544718911</v>
      </c>
      <c r="E84" s="1011">
        <v>4234.0311563819996</v>
      </c>
      <c r="F84" s="1011">
        <v>152</v>
      </c>
    </row>
    <row r="85" spans="1:6" x14ac:dyDescent="0.25">
      <c r="A85" s="1011" t="s">
        <v>2048</v>
      </c>
      <c r="B85" s="1011">
        <v>63934905</v>
      </c>
      <c r="C85" s="1011">
        <v>7909.687256104</v>
      </c>
      <c r="D85" s="1011">
        <v>18393.976186863001</v>
      </c>
      <c r="E85" s="1011">
        <v>5173.220646275</v>
      </c>
      <c r="F85" s="1011">
        <v>137</v>
      </c>
    </row>
    <row r="86" spans="1:6" x14ac:dyDescent="0.25">
      <c r="A86" s="1011" t="s">
        <v>2433</v>
      </c>
      <c r="B86" s="1011">
        <v>93754380</v>
      </c>
      <c r="C86" s="1011">
        <v>1320.2004027559999</v>
      </c>
      <c r="D86" s="1011">
        <v>2019.756588169</v>
      </c>
      <c r="E86" s="1011">
        <v>586.52767931599999</v>
      </c>
      <c r="F86" s="1011">
        <v>20</v>
      </c>
    </row>
    <row r="87" spans="1:6" x14ac:dyDescent="0.25">
      <c r="A87" s="1011" t="s">
        <v>2559</v>
      </c>
      <c r="B87" s="1011">
        <v>24043473</v>
      </c>
      <c r="C87" s="1011">
        <v>3735.1662894880001</v>
      </c>
      <c r="D87" s="1011">
        <v>10503.182324593001</v>
      </c>
      <c r="E87" s="1011">
        <v>2184.6710604039999</v>
      </c>
      <c r="F87" s="1011">
        <v>141</v>
      </c>
    </row>
    <row r="88" spans="1:6" x14ac:dyDescent="0.25">
      <c r="A88" s="1011" t="s">
        <v>2576</v>
      </c>
      <c r="B88" s="1011">
        <v>3960127</v>
      </c>
      <c r="C88" s="1011">
        <v>2540.4026346740002</v>
      </c>
      <c r="D88" s="1011">
        <v>6166.2754953060003</v>
      </c>
      <c r="E88" s="1011">
        <v>1884.6833637970001</v>
      </c>
      <c r="F88" s="1011">
        <v>19.5</v>
      </c>
    </row>
    <row r="89" spans="1:6" x14ac:dyDescent="0.25">
      <c r="A89" s="1011" t="s">
        <v>2199</v>
      </c>
      <c r="B89" s="1011">
        <v>3754595</v>
      </c>
      <c r="C89" s="1011">
        <v>3493.8168747720001</v>
      </c>
      <c r="D89" s="1011">
        <v>3938.069794776</v>
      </c>
      <c r="E89" s="1011">
        <v>1074.2695128170001</v>
      </c>
      <c r="F89" s="1011">
        <v>47</v>
      </c>
    </row>
    <row r="90" spans="1:6" x14ac:dyDescent="0.25">
      <c r="A90" s="1011" t="s">
        <v>1801</v>
      </c>
      <c r="B90" s="1011">
        <v>3768215</v>
      </c>
      <c r="C90" s="1011">
        <v>3820.9002565340002</v>
      </c>
      <c r="D90" s="1011">
        <v>9154.3129387249992</v>
      </c>
      <c r="E90" s="1011">
        <v>3346.4493025689999</v>
      </c>
      <c r="F90" s="1011">
        <v>98</v>
      </c>
    </row>
    <row r="91" spans="1:6" x14ac:dyDescent="0.25">
      <c r="A91" s="1011" t="s">
        <v>2377</v>
      </c>
      <c r="B91" s="1011">
        <v>54045844</v>
      </c>
      <c r="C91" s="1011">
        <v>5436.7010278879998</v>
      </c>
      <c r="D91" s="1011">
        <v>3273.6489177039998</v>
      </c>
      <c r="E91" s="1011">
        <v>870.98795373999997</v>
      </c>
      <c r="F91" s="1011">
        <v>67</v>
      </c>
    </row>
    <row r="92" spans="1:6" x14ac:dyDescent="0.25">
      <c r="A92" s="1011" t="s">
        <v>2122</v>
      </c>
      <c r="B92" s="1011">
        <v>43893585</v>
      </c>
      <c r="C92" s="1011">
        <v>2619.1111763479998</v>
      </c>
      <c r="D92" s="1011">
        <v>6196.3856063599997</v>
      </c>
      <c r="E92" s="1011">
        <v>1614.8801465900001</v>
      </c>
      <c r="F92" s="1011">
        <v>106</v>
      </c>
    </row>
    <row r="93" spans="1:6" x14ac:dyDescent="0.25">
      <c r="A93" s="1011" t="s">
        <v>1600</v>
      </c>
      <c r="B93" s="1011">
        <v>44180420</v>
      </c>
      <c r="C93" s="1011">
        <v>3712.1398597030002</v>
      </c>
      <c r="D93" s="1011">
        <v>3271.0718425760001</v>
      </c>
      <c r="E93" s="1011">
        <v>917.24013012199998</v>
      </c>
      <c r="F93" s="1011">
        <v>68</v>
      </c>
    </row>
    <row r="94" spans="1:6" x14ac:dyDescent="0.25">
      <c r="A94" s="1011" t="s">
        <v>1369</v>
      </c>
      <c r="B94" s="1011">
        <v>74181983</v>
      </c>
      <c r="C94" s="1011">
        <v>4861.1033343859999</v>
      </c>
      <c r="D94" s="1011">
        <v>8526.5268044509994</v>
      </c>
      <c r="E94" s="1011">
        <v>2478.465250359</v>
      </c>
      <c r="F94" s="1011">
        <v>95</v>
      </c>
    </row>
    <row r="95" spans="1:6" x14ac:dyDescent="0.25">
      <c r="A95" s="1011" t="s">
        <v>1414</v>
      </c>
      <c r="B95" s="1011">
        <v>64062466</v>
      </c>
      <c r="C95" s="1011">
        <v>5308.6759918990001</v>
      </c>
      <c r="D95" s="1011">
        <v>10785.574867124</v>
      </c>
      <c r="E95" s="1011">
        <v>3349.8432618920001</v>
      </c>
      <c r="F95" s="1011">
        <v>122</v>
      </c>
    </row>
    <row r="96" spans="1:6" x14ac:dyDescent="0.25">
      <c r="A96" s="1011" t="s">
        <v>2052</v>
      </c>
      <c r="B96" s="1011">
        <v>4140778</v>
      </c>
      <c r="C96" s="1011">
        <v>1377.5614581729999</v>
      </c>
      <c r="D96" s="1011">
        <v>1926.225766174</v>
      </c>
      <c r="E96" s="1011">
        <v>607.85602851700003</v>
      </c>
      <c r="F96" s="1011">
        <v>115</v>
      </c>
    </row>
    <row r="97" spans="1:6" x14ac:dyDescent="0.25">
      <c r="A97" s="1011" t="s">
        <v>1325</v>
      </c>
      <c r="B97" s="1011">
        <v>64015894</v>
      </c>
      <c r="C97" s="1011">
        <v>7683.2649694069996</v>
      </c>
      <c r="D97" s="1011">
        <v>23653.480541264998</v>
      </c>
      <c r="E97" s="1011">
        <v>7096.038496614</v>
      </c>
      <c r="F97" s="1011">
        <v>118</v>
      </c>
    </row>
    <row r="98" spans="1:6" x14ac:dyDescent="0.25">
      <c r="A98" s="1011" t="s">
        <v>2300</v>
      </c>
      <c r="B98" s="1011">
        <v>24007189</v>
      </c>
      <c r="C98" s="1011">
        <v>2083.8567473789999</v>
      </c>
      <c r="D98" s="1011">
        <v>2830.3949090289998</v>
      </c>
      <c r="E98" s="1011">
        <v>799.64565066700004</v>
      </c>
      <c r="F98" s="1011">
        <v>55</v>
      </c>
    </row>
    <row r="99" spans="1:6" x14ac:dyDescent="0.25">
      <c r="A99" s="1011" t="s">
        <v>1713</v>
      </c>
      <c r="B99" s="1011">
        <v>13942362</v>
      </c>
      <c r="C99" s="1011">
        <v>5378.3852396860002</v>
      </c>
      <c r="D99" s="1011">
        <v>2310.036010153</v>
      </c>
      <c r="E99" s="1011">
        <v>716.68520576699996</v>
      </c>
      <c r="F99" s="1011">
        <v>64</v>
      </c>
    </row>
    <row r="100" spans="1:6" x14ac:dyDescent="0.25">
      <c r="A100" s="1011" t="s">
        <v>1993</v>
      </c>
      <c r="B100" s="1011">
        <v>24146680</v>
      </c>
      <c r="C100" s="1011">
        <v>8955.289953812</v>
      </c>
      <c r="D100" s="1011">
        <v>28702.336910623999</v>
      </c>
      <c r="E100" s="1011">
        <v>10081.379729908</v>
      </c>
      <c r="F100" s="1011">
        <v>109</v>
      </c>
    </row>
    <row r="101" spans="1:6" x14ac:dyDescent="0.25">
      <c r="A101" s="1011" t="s">
        <v>2488</v>
      </c>
      <c r="B101" s="1011">
        <v>23840531</v>
      </c>
      <c r="C101" s="1011">
        <v>4989.4816999650002</v>
      </c>
      <c r="D101" s="1011">
        <v>3194.7016720759998</v>
      </c>
      <c r="E101" s="1011">
        <v>898.55371175499999</v>
      </c>
      <c r="F101" s="1011">
        <v>82</v>
      </c>
    </row>
    <row r="102" spans="1:6" x14ac:dyDescent="0.25">
      <c r="A102" s="1011" t="s">
        <v>1804</v>
      </c>
      <c r="B102" s="1011">
        <v>24091738</v>
      </c>
      <c r="C102" s="1011">
        <v>2785.9928178270002</v>
      </c>
      <c r="D102" s="1011">
        <v>4747.9045127469999</v>
      </c>
      <c r="E102" s="1011">
        <v>1142.264867416</v>
      </c>
      <c r="F102" s="1011">
        <v>106</v>
      </c>
    </row>
    <row r="103" spans="1:6" x14ac:dyDescent="0.25">
      <c r="A103" s="1011" t="s">
        <v>1520</v>
      </c>
      <c r="B103" s="1011">
        <v>34137794</v>
      </c>
      <c r="C103" s="1011">
        <v>7638.1967805559998</v>
      </c>
      <c r="D103" s="1011">
        <v>7837.6012714349999</v>
      </c>
      <c r="E103" s="1011">
        <v>1781.321955596</v>
      </c>
      <c r="F103" s="1011">
        <v>58</v>
      </c>
    </row>
    <row r="104" spans="1:6" x14ac:dyDescent="0.25">
      <c r="A104" s="1011" t="s">
        <v>1497</v>
      </c>
      <c r="B104" s="1011">
        <v>3757812</v>
      </c>
      <c r="C104" s="1011">
        <v>6387.8500228800003</v>
      </c>
      <c r="D104" s="1011">
        <v>20607.708944739999</v>
      </c>
      <c r="E104" s="1011">
        <v>5913.0016891819996</v>
      </c>
      <c r="F104" s="1011">
        <v>116</v>
      </c>
    </row>
    <row r="105" spans="1:6" x14ac:dyDescent="0.25">
      <c r="A105" s="1011" t="s">
        <v>2092</v>
      </c>
      <c r="B105" s="1011">
        <v>43757624</v>
      </c>
      <c r="C105" s="1011">
        <v>3175.739734666</v>
      </c>
      <c r="D105" s="1011">
        <v>2859.8899953639998</v>
      </c>
      <c r="E105" s="1011">
        <v>760.01290254100002</v>
      </c>
      <c r="F105" s="1011">
        <v>48</v>
      </c>
    </row>
    <row r="106" spans="1:6" x14ac:dyDescent="0.25">
      <c r="A106" s="1011" t="s">
        <v>1765</v>
      </c>
      <c r="B106" s="1011">
        <v>74237348</v>
      </c>
      <c r="C106" s="1011">
        <v>4233.8365438310002</v>
      </c>
      <c r="D106" s="1011">
        <v>5136.2290605409999</v>
      </c>
      <c r="E106" s="1011">
        <v>1471.880188311</v>
      </c>
      <c r="F106" s="1011">
        <v>93</v>
      </c>
    </row>
    <row r="107" spans="1:6" x14ac:dyDescent="0.25">
      <c r="A107" s="1011" t="s">
        <v>2098</v>
      </c>
      <c r="B107" s="1011">
        <v>23771397</v>
      </c>
      <c r="C107" s="1011">
        <v>2697.521715934</v>
      </c>
      <c r="D107" s="1011">
        <v>6187.9116321239999</v>
      </c>
      <c r="E107" s="1011">
        <v>1618.6529742949999</v>
      </c>
      <c r="F107" s="1011">
        <v>59</v>
      </c>
    </row>
    <row r="108" spans="1:6" x14ac:dyDescent="0.25">
      <c r="A108" s="1011" t="s">
        <v>2415</v>
      </c>
      <c r="B108" s="1011">
        <v>74128661</v>
      </c>
      <c r="C108" s="1011">
        <v>16142.790610690001</v>
      </c>
      <c r="D108" s="1011">
        <v>3133.7917361640002</v>
      </c>
      <c r="E108" s="1011">
        <v>792.48729762699998</v>
      </c>
      <c r="F108" s="1011">
        <v>91</v>
      </c>
    </row>
    <row r="109" spans="1:6" x14ac:dyDescent="0.25">
      <c r="A109" s="1011" t="s">
        <v>2373</v>
      </c>
      <c r="B109" s="1011">
        <v>74253238</v>
      </c>
      <c r="C109" s="1011">
        <v>3400.6797072590002</v>
      </c>
      <c r="D109" s="1011">
        <v>9109.2238989819998</v>
      </c>
      <c r="E109" s="1011">
        <v>2336.1121827319998</v>
      </c>
      <c r="F109" s="1011">
        <v>85</v>
      </c>
    </row>
    <row r="110" spans="1:6" x14ac:dyDescent="0.25">
      <c r="A110" s="1011" t="s">
        <v>1610</v>
      </c>
      <c r="B110" s="1011">
        <v>84127497</v>
      </c>
      <c r="C110" s="1011">
        <v>4727.6997730069997</v>
      </c>
      <c r="D110" s="1011">
        <v>2854.1394718870001</v>
      </c>
      <c r="E110" s="1011">
        <v>778.83195115199999</v>
      </c>
      <c r="F110" s="1011">
        <v>48</v>
      </c>
    </row>
    <row r="111" spans="1:6" x14ac:dyDescent="0.25">
      <c r="A111" s="1011" t="s">
        <v>2276</v>
      </c>
      <c r="B111" s="1011">
        <v>84229129</v>
      </c>
      <c r="C111" s="1011">
        <v>6023.041187152</v>
      </c>
      <c r="D111" s="1011">
        <v>6751.5910471440002</v>
      </c>
      <c r="E111" s="1011">
        <v>2218.1489172510001</v>
      </c>
      <c r="F111" s="1011">
        <v>104</v>
      </c>
    </row>
    <row r="112" spans="1:6" x14ac:dyDescent="0.25">
      <c r="A112" s="1011" t="s">
        <v>2452</v>
      </c>
      <c r="B112" s="1011">
        <v>94235660</v>
      </c>
      <c r="C112" s="1011">
        <v>4926.9637017100004</v>
      </c>
      <c r="D112" s="1011">
        <v>3906.9958104309999</v>
      </c>
      <c r="E112" s="1011">
        <v>1140.3920445670001</v>
      </c>
      <c r="F112" s="1011">
        <v>52</v>
      </c>
    </row>
    <row r="113" spans="1:6" x14ac:dyDescent="0.25">
      <c r="A113" s="1011" t="s">
        <v>1352</v>
      </c>
      <c r="B113" s="1011">
        <v>93758050</v>
      </c>
      <c r="C113" s="1011">
        <v>2552.0961031840002</v>
      </c>
      <c r="D113" s="1011">
        <v>5596.9137664219998</v>
      </c>
      <c r="E113" s="1011">
        <v>1449.191912749</v>
      </c>
      <c r="F113" s="1011">
        <v>78</v>
      </c>
    </row>
    <row r="114" spans="1:6" x14ac:dyDescent="0.25">
      <c r="A114" s="1011" t="s">
        <v>2136</v>
      </c>
      <c r="B114" s="1011">
        <v>33770868</v>
      </c>
      <c r="C114" s="1011">
        <v>1451.6443438159999</v>
      </c>
      <c r="D114" s="1011">
        <v>1973.9820646979999</v>
      </c>
      <c r="E114" s="1011">
        <v>491.13966823200002</v>
      </c>
      <c r="F114" s="1011">
        <v>52</v>
      </c>
    </row>
    <row r="115" spans="1:6" x14ac:dyDescent="0.25">
      <c r="A115" s="1011" t="s">
        <v>1798</v>
      </c>
      <c r="B115" s="1011">
        <v>14253462</v>
      </c>
      <c r="C115" s="1011">
        <v>3301.1223772439998</v>
      </c>
      <c r="D115" s="1011">
        <v>6963.4649660040004</v>
      </c>
      <c r="E115" s="1011">
        <v>2291.7532932959998</v>
      </c>
      <c r="F115" s="1011">
        <v>69</v>
      </c>
    </row>
    <row r="116" spans="1:6" x14ac:dyDescent="0.25">
      <c r="A116" s="1011" t="s">
        <v>2381</v>
      </c>
      <c r="B116" s="1011">
        <v>24166571</v>
      </c>
      <c r="C116" s="1011">
        <v>6368.3001646450002</v>
      </c>
      <c r="D116" s="1011">
        <v>20259.411001598</v>
      </c>
      <c r="E116" s="1011">
        <v>6545.424333297</v>
      </c>
      <c r="F116" s="1011">
        <v>150</v>
      </c>
    </row>
    <row r="117" spans="1:6" x14ac:dyDescent="0.25">
      <c r="A117" s="1011" t="s">
        <v>2297</v>
      </c>
      <c r="B117" s="1011">
        <v>63998637</v>
      </c>
      <c r="C117" s="1011">
        <v>4279.7024860219999</v>
      </c>
      <c r="D117" s="1011">
        <v>4929.8732786</v>
      </c>
      <c r="E117" s="1011">
        <v>1090.617770545</v>
      </c>
      <c r="F117" s="1011">
        <v>53</v>
      </c>
    </row>
    <row r="118" spans="1:6" x14ac:dyDescent="0.25">
      <c r="A118" s="1011" t="s">
        <v>2553</v>
      </c>
      <c r="B118" s="1011">
        <v>73754517</v>
      </c>
      <c r="C118" s="1011">
        <v>9173.70637876</v>
      </c>
      <c r="D118" s="1011">
        <v>10240.426802776999</v>
      </c>
      <c r="E118" s="1011">
        <v>3168.3749656069999</v>
      </c>
      <c r="F118" s="1011">
        <v>106</v>
      </c>
    </row>
    <row r="119" spans="1:6" x14ac:dyDescent="0.25">
      <c r="A119" s="1011" t="s">
        <v>2314</v>
      </c>
      <c r="B119" s="1011">
        <v>94172707</v>
      </c>
      <c r="C119" s="1011">
        <v>5710.7304310580002</v>
      </c>
      <c r="D119" s="1011">
        <v>3301.3626073989999</v>
      </c>
      <c r="E119" s="1011">
        <v>975.85834906699995</v>
      </c>
      <c r="F119" s="1011">
        <v>69</v>
      </c>
    </row>
    <row r="120" spans="1:6" x14ac:dyDescent="0.25">
      <c r="A120" s="1011" t="s">
        <v>1586</v>
      </c>
      <c r="B120" s="1011">
        <v>23752710</v>
      </c>
      <c r="C120" s="1011">
        <v>2970.5764574989998</v>
      </c>
      <c r="D120" s="1011">
        <v>6111.8569397159999</v>
      </c>
      <c r="E120" s="1011">
        <v>1397.6650195120001</v>
      </c>
      <c r="F120" s="1011">
        <v>103</v>
      </c>
    </row>
    <row r="121" spans="1:6" x14ac:dyDescent="0.25">
      <c r="A121" s="1011" t="s">
        <v>1841</v>
      </c>
      <c r="B121" s="1011">
        <v>24053233</v>
      </c>
      <c r="C121" s="1011">
        <v>6999.9005740270004</v>
      </c>
      <c r="D121" s="1011">
        <v>9180.1262650919998</v>
      </c>
      <c r="E121" s="1011">
        <v>2581.347375583</v>
      </c>
      <c r="F121" s="1011">
        <v>153</v>
      </c>
    </row>
    <row r="122" spans="1:6" x14ac:dyDescent="0.25">
      <c r="A122" s="1011" t="s">
        <v>1701</v>
      </c>
      <c r="B122" s="1011">
        <v>24111999</v>
      </c>
      <c r="C122" s="1011">
        <v>3273.6901580439999</v>
      </c>
      <c r="D122" s="1011">
        <v>3126.762181305</v>
      </c>
      <c r="E122" s="1011">
        <v>857.56693054899995</v>
      </c>
      <c r="F122" s="1011">
        <v>54</v>
      </c>
    </row>
    <row r="123" spans="1:6" x14ac:dyDescent="0.25">
      <c r="A123" s="1011" t="s">
        <v>2082</v>
      </c>
      <c r="B123" s="1011">
        <v>64166572</v>
      </c>
      <c r="C123" s="1011">
        <v>3188.989514207</v>
      </c>
      <c r="D123" s="1011">
        <v>8546.0181458799998</v>
      </c>
      <c r="E123" s="1011">
        <v>3023.132896306</v>
      </c>
      <c r="F123" s="1011">
        <v>78</v>
      </c>
    </row>
    <row r="124" spans="1:6" x14ac:dyDescent="0.25">
      <c r="A124" s="1011" t="s">
        <v>1381</v>
      </c>
      <c r="B124" s="1011">
        <v>24106957</v>
      </c>
      <c r="C124" s="1011">
        <v>4158.7436813900003</v>
      </c>
      <c r="D124" s="1011">
        <v>4808.8067808570004</v>
      </c>
      <c r="E124" s="1011">
        <v>1442.0862821820001</v>
      </c>
      <c r="F124" s="1011">
        <v>104</v>
      </c>
    </row>
    <row r="125" spans="1:6" x14ac:dyDescent="0.25">
      <c r="A125" s="1011" t="s">
        <v>2551</v>
      </c>
      <c r="B125" s="1011">
        <v>34116459</v>
      </c>
      <c r="C125" s="1011">
        <v>2790.0660490710002</v>
      </c>
      <c r="D125" s="1011">
        <v>4313.233811651</v>
      </c>
      <c r="E125" s="1011">
        <v>1032.4561685599999</v>
      </c>
      <c r="F125" s="1011">
        <v>85</v>
      </c>
    </row>
    <row r="126" spans="1:6" x14ac:dyDescent="0.25">
      <c r="A126" s="1011" t="s">
        <v>2264</v>
      </c>
      <c r="B126" s="1011">
        <v>64020167</v>
      </c>
      <c r="C126" s="1011">
        <v>13326.758174545999</v>
      </c>
      <c r="D126" s="1011">
        <v>2509.7696130089998</v>
      </c>
      <c r="E126" s="1011">
        <v>802.92810777</v>
      </c>
      <c r="F126" s="1011">
        <v>59</v>
      </c>
    </row>
    <row r="127" spans="1:6" x14ac:dyDescent="0.25">
      <c r="A127" s="1011" t="s">
        <v>1425</v>
      </c>
      <c r="B127" s="1011">
        <v>74096488</v>
      </c>
      <c r="C127" s="1011">
        <v>3836.2050948699998</v>
      </c>
      <c r="D127" s="1011">
        <v>5699.9459221959996</v>
      </c>
      <c r="E127" s="1011">
        <v>1832.9847391149999</v>
      </c>
      <c r="F127" s="1011">
        <v>86</v>
      </c>
    </row>
    <row r="128" spans="1:6" x14ac:dyDescent="0.25">
      <c r="A128" s="1011" t="s">
        <v>1683</v>
      </c>
      <c r="B128" s="1011">
        <v>93977247</v>
      </c>
      <c r="C128" s="1011">
        <v>1981.328527293</v>
      </c>
      <c r="D128" s="1011">
        <v>4579.1924311610001</v>
      </c>
      <c r="E128" s="1011">
        <v>1017.6342859919999</v>
      </c>
      <c r="F128" s="1011">
        <v>55</v>
      </c>
    </row>
    <row r="129" spans="1:6" x14ac:dyDescent="0.25">
      <c r="A129" s="1011" t="s">
        <v>1563</v>
      </c>
      <c r="B129" s="1011">
        <v>53980132</v>
      </c>
      <c r="C129" s="1011">
        <v>4139.0542680560002</v>
      </c>
      <c r="D129" s="1011">
        <v>9239.0289316369999</v>
      </c>
      <c r="E129" s="1011">
        <v>2225.8530055910001</v>
      </c>
      <c r="F129" s="1011">
        <v>101</v>
      </c>
    </row>
    <row r="130" spans="1:6" x14ac:dyDescent="0.25">
      <c r="A130" s="1011" t="s">
        <v>2132</v>
      </c>
      <c r="B130" s="1011">
        <v>13768593</v>
      </c>
      <c r="C130" s="1011">
        <v>2455.2057644030001</v>
      </c>
      <c r="D130" s="1011">
        <v>3027.7708786610001</v>
      </c>
      <c r="E130" s="1011">
        <v>934.99499971399996</v>
      </c>
      <c r="F130" s="1011">
        <v>40</v>
      </c>
    </row>
    <row r="131" spans="1:6" x14ac:dyDescent="0.25">
      <c r="A131" s="1011" t="s">
        <v>2038</v>
      </c>
      <c r="B131" s="1011">
        <v>34138347</v>
      </c>
      <c r="C131" s="1011">
        <v>1763.4074416620001</v>
      </c>
      <c r="D131" s="1011">
        <v>3976.0192630500001</v>
      </c>
      <c r="E131" s="1011">
        <v>1212.3054781579999</v>
      </c>
      <c r="F131" s="1011">
        <v>77</v>
      </c>
    </row>
    <row r="132" spans="1:6" x14ac:dyDescent="0.25">
      <c r="A132" s="1011" t="s">
        <v>1946</v>
      </c>
      <c r="B132" s="1011">
        <v>94231842</v>
      </c>
      <c r="C132" s="1011">
        <v>2427.2571930160002</v>
      </c>
      <c r="D132" s="1011">
        <v>5697.695335978</v>
      </c>
      <c r="E132" s="1011">
        <v>1498.054509287</v>
      </c>
      <c r="F132" s="1011">
        <v>101</v>
      </c>
    </row>
    <row r="133" spans="1:6" x14ac:dyDescent="0.25">
      <c r="A133" s="1011" t="s">
        <v>2290</v>
      </c>
      <c r="B133" s="1011">
        <v>74235227</v>
      </c>
      <c r="C133" s="1011">
        <v>8611.6314811409993</v>
      </c>
      <c r="D133" s="1011">
        <v>2022.565160009</v>
      </c>
      <c r="E133" s="1011">
        <v>625.21760939800004</v>
      </c>
      <c r="F133" s="1011">
        <v>57</v>
      </c>
    </row>
    <row r="134" spans="1:6" x14ac:dyDescent="0.25">
      <c r="A134" s="1011" t="s">
        <v>2218</v>
      </c>
      <c r="B134" s="1011">
        <v>43758085</v>
      </c>
      <c r="C134" s="1011">
        <v>2090.3911419579999</v>
      </c>
      <c r="D134" s="1011">
        <v>6088.1203520720001</v>
      </c>
      <c r="E134" s="1011">
        <v>1616.5531117549999</v>
      </c>
      <c r="F134" s="1011">
        <v>55</v>
      </c>
    </row>
    <row r="135" spans="1:6" x14ac:dyDescent="0.25">
      <c r="A135" s="1011" t="s">
        <v>1878</v>
      </c>
      <c r="B135" s="1011">
        <v>23991268</v>
      </c>
      <c r="C135" s="1011">
        <v>8396.0579262249994</v>
      </c>
      <c r="D135" s="1011">
        <v>14538.071332731</v>
      </c>
      <c r="E135" s="1011">
        <v>4486.5356683970003</v>
      </c>
      <c r="F135" s="1011">
        <v>126</v>
      </c>
    </row>
    <row r="136" spans="1:6" x14ac:dyDescent="0.25">
      <c r="A136" s="1011" t="s">
        <v>2004</v>
      </c>
      <c r="B136" s="1011">
        <v>23936792</v>
      </c>
      <c r="C136" s="1011">
        <v>4312.636218267</v>
      </c>
      <c r="D136" s="1011">
        <v>5535.9363408689997</v>
      </c>
      <c r="E136" s="1011">
        <v>1722.7553524770001</v>
      </c>
      <c r="F136" s="1011">
        <v>115</v>
      </c>
    </row>
    <row r="137" spans="1:6" x14ac:dyDescent="0.25">
      <c r="A137" s="1011" t="s">
        <v>2118</v>
      </c>
      <c r="B137" s="1011">
        <v>24082927</v>
      </c>
      <c r="C137" s="1011">
        <v>1392.966879692</v>
      </c>
      <c r="D137" s="1011">
        <v>3424.8739056859999</v>
      </c>
      <c r="E137" s="1011">
        <v>715.00491502499995</v>
      </c>
      <c r="F137" s="1011">
        <v>36</v>
      </c>
    </row>
    <row r="138" spans="1:6" x14ac:dyDescent="0.25">
      <c r="A138" s="1011" t="s">
        <v>2426</v>
      </c>
      <c r="B138" s="1011">
        <v>63770606</v>
      </c>
      <c r="C138" s="1011">
        <v>1003.370063763</v>
      </c>
      <c r="D138" s="1011">
        <v>1170.2237847920001</v>
      </c>
      <c r="E138" s="1011">
        <v>305.24734266399997</v>
      </c>
      <c r="F138" s="1011">
        <v>31</v>
      </c>
    </row>
    <row r="139" spans="1:6" x14ac:dyDescent="0.25">
      <c r="A139" s="1011" t="s">
        <v>1455</v>
      </c>
      <c r="B139" s="1011">
        <v>93756971</v>
      </c>
      <c r="C139" s="1011">
        <v>21987.919679577</v>
      </c>
      <c r="D139" s="1011">
        <v>7372.095556751</v>
      </c>
      <c r="E139" s="1011">
        <v>1952.671878466</v>
      </c>
      <c r="F139" s="1011">
        <v>111</v>
      </c>
    </row>
    <row r="140" spans="1:6" x14ac:dyDescent="0.25">
      <c r="A140" s="1011" t="s">
        <v>2440</v>
      </c>
      <c r="B140" s="1011">
        <v>84085539</v>
      </c>
      <c r="C140" s="1011">
        <v>2704.2388534060001</v>
      </c>
      <c r="D140" s="1011">
        <v>5351.0737061039999</v>
      </c>
      <c r="E140" s="1011">
        <v>1608.710727997</v>
      </c>
      <c r="F140" s="1011">
        <v>100</v>
      </c>
    </row>
    <row r="141" spans="1:6" x14ac:dyDescent="0.25">
      <c r="A141" s="1011" t="s">
        <v>1758</v>
      </c>
      <c r="B141" s="1011">
        <v>53757761</v>
      </c>
      <c r="C141" s="1011">
        <v>1492.167120348</v>
      </c>
      <c r="D141" s="1011">
        <v>2596.9603688940001</v>
      </c>
      <c r="E141" s="1011">
        <v>848.85368584800005</v>
      </c>
      <c r="F141" s="1011">
        <v>60</v>
      </c>
    </row>
    <row r="142" spans="1:6" x14ac:dyDescent="0.25">
      <c r="A142" s="1011" t="s">
        <v>2478</v>
      </c>
      <c r="B142" s="1011">
        <v>84105592</v>
      </c>
      <c r="C142" s="1011">
        <v>5837.3791573850003</v>
      </c>
      <c r="D142" s="1011">
        <v>15952.004025296999</v>
      </c>
      <c r="E142" s="1011">
        <v>4818.3179852459998</v>
      </c>
      <c r="F142" s="1011">
        <v>114</v>
      </c>
    </row>
    <row r="143" spans="1:6" x14ac:dyDescent="0.25">
      <c r="A143" s="1011" t="s">
        <v>2520</v>
      </c>
      <c r="B143" s="1011">
        <v>33771395</v>
      </c>
      <c r="C143" s="1011">
        <v>5096.5452990780004</v>
      </c>
      <c r="D143" s="1011">
        <v>11470.199191551999</v>
      </c>
      <c r="E143" s="1011">
        <v>3707.6054808680001</v>
      </c>
      <c r="F143" s="1011">
        <v>104</v>
      </c>
    </row>
    <row r="144" spans="1:6" x14ac:dyDescent="0.25">
      <c r="A144" s="1011" t="s">
        <v>1625</v>
      </c>
      <c r="B144" s="1011">
        <v>34129312</v>
      </c>
      <c r="C144" s="1011">
        <v>2659.2799238480002</v>
      </c>
      <c r="D144" s="1011">
        <v>3648.8763594960001</v>
      </c>
      <c r="E144" s="1011">
        <v>956.38860132800005</v>
      </c>
      <c r="F144" s="1011">
        <v>68</v>
      </c>
    </row>
    <row r="145" spans="1:6" x14ac:dyDescent="0.25">
      <c r="A145" s="1011" t="s">
        <v>2139</v>
      </c>
      <c r="B145" s="1011">
        <v>54251327</v>
      </c>
      <c r="C145" s="1011">
        <v>1534.1620587729999</v>
      </c>
      <c r="D145" s="1011">
        <v>2860.6378800150001</v>
      </c>
      <c r="E145" s="1011">
        <v>740.80742905</v>
      </c>
      <c r="F145" s="1011">
        <v>75</v>
      </c>
    </row>
    <row r="146" spans="1:6" x14ac:dyDescent="0.25">
      <c r="A146" s="1011" t="s">
        <v>2392</v>
      </c>
      <c r="B146" s="1011">
        <v>53757597</v>
      </c>
      <c r="C146" s="1011">
        <v>1704.469471393</v>
      </c>
      <c r="D146" s="1011">
        <v>2682.0631871740002</v>
      </c>
      <c r="E146" s="1011">
        <v>870.60816434599997</v>
      </c>
      <c r="F146" s="1011">
        <v>54</v>
      </c>
    </row>
    <row r="147" spans="1:6" x14ac:dyDescent="0.25">
      <c r="A147" s="1011" t="s">
        <v>2351</v>
      </c>
      <c r="B147" s="1011">
        <v>43775741</v>
      </c>
      <c r="C147" s="1011">
        <v>3159.6568604079998</v>
      </c>
      <c r="D147" s="1011">
        <v>5165.5635385739997</v>
      </c>
      <c r="E147" s="1011">
        <v>1150.351469965</v>
      </c>
      <c r="F147" s="1011">
        <v>57</v>
      </c>
    </row>
    <row r="148" spans="1:6" x14ac:dyDescent="0.25">
      <c r="A148" s="1011" t="s">
        <v>2547</v>
      </c>
      <c r="B148" s="1011">
        <v>44114049</v>
      </c>
      <c r="C148" s="1011">
        <v>2490.9222368699998</v>
      </c>
      <c r="D148" s="1011">
        <v>5986.4253079279997</v>
      </c>
      <c r="E148" s="1011">
        <v>1914.5460825560001</v>
      </c>
      <c r="F148" s="1011">
        <v>72</v>
      </c>
    </row>
    <row r="149" spans="1:6" x14ac:dyDescent="0.25">
      <c r="A149" s="1011" t="s">
        <v>2360</v>
      </c>
      <c r="B149" s="1011">
        <v>44256188</v>
      </c>
      <c r="C149" s="1011">
        <v>1682.171379293</v>
      </c>
      <c r="D149" s="1011">
        <v>4350.6117059629996</v>
      </c>
      <c r="E149" s="1011">
        <v>1310.564287534</v>
      </c>
      <c r="F149" s="1011">
        <v>47</v>
      </c>
    </row>
    <row r="150" spans="1:6" x14ac:dyDescent="0.25">
      <c r="A150" s="1011" t="s">
        <v>1400</v>
      </c>
      <c r="B150" s="1011">
        <v>63752968</v>
      </c>
      <c r="C150" s="1011">
        <v>1612.274867442</v>
      </c>
      <c r="D150" s="1011">
        <v>2705.0700394539999</v>
      </c>
      <c r="E150" s="1011">
        <v>865.08034674800001</v>
      </c>
      <c r="F150" s="1011">
        <v>79</v>
      </c>
    </row>
    <row r="151" spans="1:6" x14ac:dyDescent="0.25">
      <c r="A151" s="1011" t="s">
        <v>1731</v>
      </c>
      <c r="B151" s="1011">
        <v>64116148</v>
      </c>
      <c r="C151" s="1011">
        <v>4231.8462206710001</v>
      </c>
      <c r="D151" s="1011">
        <v>10583.347562389999</v>
      </c>
      <c r="E151" s="1011">
        <v>2975.1850349159999</v>
      </c>
      <c r="F151" s="1011">
        <v>110</v>
      </c>
    </row>
    <row r="152" spans="1:6" x14ac:dyDescent="0.25">
      <c r="A152" s="1011" t="s">
        <v>2388</v>
      </c>
      <c r="B152" s="1011">
        <v>84218171</v>
      </c>
      <c r="C152" s="1011">
        <v>6452.0037405700004</v>
      </c>
      <c r="D152" s="1011">
        <v>11428.132418604</v>
      </c>
      <c r="E152" s="1011">
        <v>3742.2911773269998</v>
      </c>
      <c r="F152" s="1011">
        <v>141</v>
      </c>
    </row>
    <row r="153" spans="1:6" x14ac:dyDescent="0.25">
      <c r="A153" s="1011" t="s">
        <v>1718</v>
      </c>
      <c r="B153" s="1011">
        <v>43758200</v>
      </c>
      <c r="C153" s="1011">
        <v>3080.0911270480001</v>
      </c>
      <c r="D153" s="1011">
        <v>5188.456125873</v>
      </c>
      <c r="E153" s="1011">
        <v>1182.746353026</v>
      </c>
      <c r="F153" s="1011">
        <v>115</v>
      </c>
    </row>
    <row r="154" spans="1:6" x14ac:dyDescent="0.25">
      <c r="A154" s="1011" t="s">
        <v>1497</v>
      </c>
      <c r="B154" s="1011">
        <v>93797231</v>
      </c>
      <c r="C154" s="1011">
        <v>4317.904002196</v>
      </c>
      <c r="D154" s="1011">
        <v>10603.859347452</v>
      </c>
      <c r="E154" s="1011">
        <v>2999.2546102189999</v>
      </c>
      <c r="F154" s="1011">
        <v>122</v>
      </c>
    </row>
    <row r="155" spans="1:6" x14ac:dyDescent="0.25">
      <c r="A155" s="1011" t="s">
        <v>1750</v>
      </c>
      <c r="B155" s="1011">
        <v>3790045</v>
      </c>
      <c r="C155" s="1011">
        <v>2024.113576018</v>
      </c>
      <c r="D155" s="1011">
        <v>3163.4843396040001</v>
      </c>
      <c r="E155" s="1011">
        <v>1070.2113752570001</v>
      </c>
      <c r="F155" s="1011">
        <v>84</v>
      </c>
    </row>
    <row r="156" spans="1:6" x14ac:dyDescent="0.25">
      <c r="A156" s="1011" t="s">
        <v>1375</v>
      </c>
      <c r="B156" s="1011">
        <v>13789250</v>
      </c>
      <c r="C156" s="1011">
        <v>4749.0909341870001</v>
      </c>
      <c r="D156" s="1011">
        <v>12925.237326097</v>
      </c>
      <c r="E156" s="1011">
        <v>3373.217462046</v>
      </c>
      <c r="F156" s="1011">
        <v>71</v>
      </c>
    </row>
    <row r="157" spans="1:6" x14ac:dyDescent="0.25">
      <c r="A157" s="1011" t="s">
        <v>2303</v>
      </c>
      <c r="B157" s="1011">
        <v>34261214</v>
      </c>
      <c r="C157" s="1011">
        <v>2215.0585072200001</v>
      </c>
      <c r="D157" s="1011">
        <v>3165.2219603200001</v>
      </c>
      <c r="E157" s="1011">
        <v>719.44390463299999</v>
      </c>
      <c r="F157" s="1011">
        <v>25</v>
      </c>
    </row>
    <row r="158" spans="1:6" x14ac:dyDescent="0.25">
      <c r="A158" s="1011" t="s">
        <v>2317</v>
      </c>
      <c r="B158" s="1011">
        <v>54113899</v>
      </c>
      <c r="C158" s="1011">
        <v>33441.773415051997</v>
      </c>
      <c r="D158" s="1011">
        <v>6500.3042662560001</v>
      </c>
      <c r="E158" s="1011">
        <v>2033.6778378179999</v>
      </c>
      <c r="F158" s="1011">
        <v>101</v>
      </c>
    </row>
    <row r="159" spans="1:6" x14ac:dyDescent="0.25">
      <c r="A159" s="1011" t="s">
        <v>1646</v>
      </c>
      <c r="B159" s="1011">
        <v>64030455</v>
      </c>
      <c r="C159" s="1011">
        <v>6973.0073805840002</v>
      </c>
      <c r="D159" s="1011">
        <v>5019.920143108</v>
      </c>
      <c r="E159" s="1011">
        <v>1321.3409327859999</v>
      </c>
      <c r="F159" s="1011">
        <v>99</v>
      </c>
    </row>
    <row r="160" spans="1:6" x14ac:dyDescent="0.25">
      <c r="A160" s="1011" t="s">
        <v>2514</v>
      </c>
      <c r="B160" s="1011">
        <v>3756756</v>
      </c>
      <c r="C160" s="1011">
        <v>8196.1474359879994</v>
      </c>
      <c r="D160" s="1011">
        <v>2803.7165562149999</v>
      </c>
      <c r="E160" s="1011">
        <v>918.93737629999998</v>
      </c>
      <c r="F160" s="1011">
        <v>29</v>
      </c>
    </row>
    <row r="161" spans="1:6" x14ac:dyDescent="0.25">
      <c r="A161" s="1011" t="s">
        <v>1761</v>
      </c>
      <c r="B161" s="1011">
        <v>83756460</v>
      </c>
      <c r="C161" s="1011">
        <v>1838.299553673</v>
      </c>
      <c r="D161" s="1011">
        <v>2252.5708195040002</v>
      </c>
      <c r="E161" s="1011">
        <v>626.85747138099998</v>
      </c>
      <c r="F161" s="1011">
        <v>61</v>
      </c>
    </row>
    <row r="162" spans="1:6" x14ac:dyDescent="0.25">
      <c r="A162" s="1011" t="s">
        <v>1358</v>
      </c>
      <c r="B162" s="1011">
        <v>83992024</v>
      </c>
      <c r="C162" s="1011">
        <v>1003.265574615</v>
      </c>
      <c r="D162" s="1011">
        <v>2230.2457498670001</v>
      </c>
      <c r="E162" s="1011">
        <v>477.44764974999998</v>
      </c>
      <c r="F162" s="1011">
        <v>48</v>
      </c>
    </row>
    <row r="163" spans="1:6" x14ac:dyDescent="0.25">
      <c r="A163" s="1011" t="s">
        <v>2222</v>
      </c>
      <c r="B163" s="1011">
        <v>84143841</v>
      </c>
      <c r="C163" s="1011">
        <v>1119.53814274</v>
      </c>
      <c r="D163" s="1011">
        <v>2936.0102625720001</v>
      </c>
      <c r="E163" s="1011">
        <v>720.74101201799999</v>
      </c>
      <c r="F163" s="1011">
        <v>47</v>
      </c>
    </row>
    <row r="164" spans="1:6" x14ac:dyDescent="0.25">
      <c r="A164" s="1011" t="s">
        <v>2369</v>
      </c>
      <c r="B164" s="1011">
        <v>4165502</v>
      </c>
      <c r="C164" s="1011">
        <v>4715.4470235179997</v>
      </c>
      <c r="D164" s="1011">
        <v>10318.738645142999</v>
      </c>
      <c r="E164" s="1011">
        <v>3055.6153225009998</v>
      </c>
      <c r="F164" s="1011">
        <v>106</v>
      </c>
    </row>
    <row r="165" spans="1:6" x14ac:dyDescent="0.25">
      <c r="A165" s="1011" t="s">
        <v>1640</v>
      </c>
      <c r="B165" s="1011">
        <v>74055294</v>
      </c>
      <c r="C165" s="1011">
        <v>944.00874041700001</v>
      </c>
      <c r="D165" s="1011">
        <v>1536.168092422</v>
      </c>
      <c r="E165" s="1011">
        <v>388.86817718399999</v>
      </c>
      <c r="F165" s="1011">
        <v>40</v>
      </c>
    </row>
    <row r="166" spans="1:6" x14ac:dyDescent="0.25">
      <c r="A166" s="1011" t="s">
        <v>2475</v>
      </c>
      <c r="B166" s="1011">
        <v>24008617</v>
      </c>
      <c r="C166" s="1011">
        <v>2053.9985288510002</v>
      </c>
      <c r="D166" s="1011">
        <v>5073.7224506410003</v>
      </c>
      <c r="E166" s="1011">
        <v>1850.333835422</v>
      </c>
      <c r="F166" s="1011">
        <v>81</v>
      </c>
    </row>
    <row r="167" spans="1:6" x14ac:dyDescent="0.25">
      <c r="A167" s="1011" t="s">
        <v>1838</v>
      </c>
      <c r="B167" s="1011">
        <v>3978095</v>
      </c>
      <c r="C167" s="1011">
        <v>8561.0536005670001</v>
      </c>
      <c r="D167" s="1011">
        <v>19003.920609543999</v>
      </c>
      <c r="E167" s="1011">
        <v>6185.9515848150004</v>
      </c>
      <c r="F167" s="1011">
        <v>158</v>
      </c>
    </row>
    <row r="168" spans="1:6" x14ac:dyDescent="0.25">
      <c r="A168" s="1011" t="s">
        <v>1963</v>
      </c>
      <c r="B168" s="1011">
        <v>53754974</v>
      </c>
      <c r="C168" s="1011">
        <v>8763.100421096</v>
      </c>
      <c r="D168" s="1011">
        <v>2748.3962089820002</v>
      </c>
      <c r="E168" s="1011">
        <v>845.45136190999995</v>
      </c>
      <c r="F168" s="1011">
        <v>98</v>
      </c>
    </row>
    <row r="169" spans="1:6" x14ac:dyDescent="0.25">
      <c r="A169" s="1011" t="s">
        <v>2010</v>
      </c>
      <c r="B169" s="1011">
        <v>24079261</v>
      </c>
      <c r="C169" s="1011">
        <v>8300.9656142589993</v>
      </c>
      <c r="D169" s="1011">
        <v>9597.7924120799998</v>
      </c>
      <c r="E169" s="1011">
        <v>2738.535146315</v>
      </c>
      <c r="F169" s="1011">
        <v>107</v>
      </c>
    </row>
    <row r="170" spans="1:6" x14ac:dyDescent="0.25">
      <c r="A170" s="1011" t="s">
        <v>1725</v>
      </c>
      <c r="B170" s="1011">
        <v>33952011</v>
      </c>
      <c r="C170" s="1011">
        <v>11433.116390669</v>
      </c>
      <c r="D170" s="1011">
        <v>7011.9653090279999</v>
      </c>
      <c r="E170" s="1011">
        <v>1783.3284073899999</v>
      </c>
      <c r="F170" s="1011">
        <v>29</v>
      </c>
    </row>
    <row r="171" spans="1:6" x14ac:dyDescent="0.25">
      <c r="A171" s="1011" t="s">
        <v>1908</v>
      </c>
      <c r="B171" s="1011">
        <v>4059234</v>
      </c>
      <c r="C171" s="1011">
        <v>4006.4544991759999</v>
      </c>
      <c r="D171" s="1011">
        <v>1973.012891757</v>
      </c>
      <c r="E171" s="1011">
        <v>730.91024646599999</v>
      </c>
      <c r="F171" s="1011">
        <v>48</v>
      </c>
    </row>
    <row r="172" spans="1:6" x14ac:dyDescent="0.25">
      <c r="A172" s="1011" t="s">
        <v>1697</v>
      </c>
      <c r="B172" s="1011">
        <v>4180501</v>
      </c>
      <c r="C172" s="1011">
        <v>1365.7745785259999</v>
      </c>
      <c r="D172" s="1011">
        <v>2728.9543854630001</v>
      </c>
      <c r="E172" s="1011">
        <v>862.04800551000005</v>
      </c>
      <c r="F172" s="1011">
        <v>60</v>
      </c>
    </row>
    <row r="173" spans="1:6" x14ac:dyDescent="0.25">
      <c r="A173" s="1011" t="s">
        <v>2399</v>
      </c>
      <c r="B173" s="1011">
        <v>43990860</v>
      </c>
      <c r="C173" s="1011">
        <v>3507.283371388</v>
      </c>
      <c r="D173" s="1011">
        <v>7673.5309349119998</v>
      </c>
      <c r="E173" s="1011">
        <v>1783.454629696</v>
      </c>
      <c r="F173" s="1011">
        <v>86</v>
      </c>
    </row>
    <row r="174" spans="1:6" x14ac:dyDescent="0.25">
      <c r="A174" s="1011" t="s">
        <v>2565</v>
      </c>
      <c r="B174" s="1011">
        <v>83757740</v>
      </c>
      <c r="C174" s="1011">
        <v>5426.9630884030003</v>
      </c>
      <c r="D174" s="1011">
        <v>9236.5915822139996</v>
      </c>
      <c r="E174" s="1011">
        <v>3110.0765059649998</v>
      </c>
      <c r="F174" s="1011">
        <v>178</v>
      </c>
    </row>
    <row r="175" spans="1:6" x14ac:dyDescent="0.25">
      <c r="A175" s="1011" t="s">
        <v>2402</v>
      </c>
      <c r="B175" s="1011">
        <v>23756356</v>
      </c>
      <c r="C175" s="1011">
        <v>1885.2943955860001</v>
      </c>
      <c r="D175" s="1011">
        <v>4456.934537608</v>
      </c>
      <c r="E175" s="1011">
        <v>1483.7098386729999</v>
      </c>
      <c r="F175" s="1011">
        <v>56</v>
      </c>
    </row>
    <row r="176" spans="1:6" x14ac:dyDescent="0.25">
      <c r="A176" s="1011" t="s">
        <v>2511</v>
      </c>
      <c r="B176" s="1011">
        <v>24015307</v>
      </c>
      <c r="C176" s="1011">
        <v>2212.2209588010001</v>
      </c>
      <c r="D176" s="1011">
        <v>4060.6140356340002</v>
      </c>
      <c r="E176" s="1011">
        <v>1285.08415857</v>
      </c>
      <c r="F176" s="1011">
        <v>89</v>
      </c>
    </row>
    <row r="177" spans="1:6" x14ac:dyDescent="0.25">
      <c r="A177" s="1011" t="s">
        <v>2587</v>
      </c>
      <c r="B177" s="1011">
        <v>34259275</v>
      </c>
      <c r="C177" s="1011">
        <v>0</v>
      </c>
      <c r="D177" s="1011">
        <v>184.81321403999999</v>
      </c>
      <c r="E177" s="1011">
        <v>44.123096128</v>
      </c>
      <c r="F177" s="1011">
        <v>0</v>
      </c>
    </row>
    <row r="178" spans="1:6" x14ac:dyDescent="0.25">
      <c r="A178" s="1011" t="s">
        <v>1827</v>
      </c>
      <c r="B178" s="1011">
        <v>43964485</v>
      </c>
      <c r="C178" s="1011">
        <v>7387.133727038</v>
      </c>
      <c r="D178" s="1011">
        <v>17670.635136430999</v>
      </c>
      <c r="E178" s="1011">
        <v>4890.3039154300004</v>
      </c>
      <c r="F178" s="1011">
        <v>124</v>
      </c>
    </row>
    <row r="179" spans="1:6" x14ac:dyDescent="0.25">
      <c r="A179" s="1011" t="s">
        <v>1896</v>
      </c>
      <c r="B179" s="1011">
        <v>73968232</v>
      </c>
      <c r="C179" s="1011">
        <v>2395.4518046359999</v>
      </c>
      <c r="D179" s="1011">
        <v>4393.444618769</v>
      </c>
      <c r="E179" s="1011">
        <v>1097.3183150269999</v>
      </c>
      <c r="F179" s="1011">
        <v>54</v>
      </c>
    </row>
    <row r="180" spans="1:6" x14ac:dyDescent="0.25">
      <c r="A180" s="1011" t="s">
        <v>2335</v>
      </c>
      <c r="B180" s="1011">
        <v>34165688</v>
      </c>
      <c r="C180" s="1011">
        <v>2382.6717032269999</v>
      </c>
      <c r="D180" s="1011">
        <v>5866.5512483980001</v>
      </c>
      <c r="E180" s="1011">
        <v>1717.0364165359999</v>
      </c>
      <c r="F180" s="1011">
        <v>80</v>
      </c>
    </row>
    <row r="181" spans="1:6" x14ac:dyDescent="0.25">
      <c r="A181" s="1011" t="s">
        <v>2104</v>
      </c>
      <c r="B181" s="1011">
        <v>3757986</v>
      </c>
      <c r="C181" s="1011">
        <v>2700.3730757349999</v>
      </c>
      <c r="D181" s="1011">
        <v>5323.1309175610004</v>
      </c>
      <c r="E181" s="1011">
        <v>1349.2826492659999</v>
      </c>
      <c r="F181" s="1011">
        <v>102</v>
      </c>
    </row>
    <row r="182" spans="1:6" x14ac:dyDescent="0.25">
      <c r="A182" s="1011" t="s">
        <v>2526</v>
      </c>
      <c r="B182" s="1011">
        <v>3772456</v>
      </c>
      <c r="C182" s="1011">
        <v>3701.5774286269998</v>
      </c>
      <c r="D182" s="1011">
        <v>7033.3661452449996</v>
      </c>
      <c r="E182" s="1011">
        <v>2243.8630406819998</v>
      </c>
      <c r="F182" s="1011">
        <v>105</v>
      </c>
    </row>
    <row r="183" spans="1:6" x14ac:dyDescent="0.25">
      <c r="A183" s="1011" t="s">
        <v>2075</v>
      </c>
      <c r="B183" s="1011">
        <v>43771211</v>
      </c>
      <c r="C183" s="1011">
        <v>4935.5199212300004</v>
      </c>
      <c r="D183" s="1011">
        <v>12498.630166921999</v>
      </c>
      <c r="E183" s="1011">
        <v>3477.4899895819999</v>
      </c>
      <c r="F183" s="1011">
        <v>99</v>
      </c>
    </row>
    <row r="184" spans="1:6" x14ac:dyDescent="0.25">
      <c r="A184" s="1011" t="s">
        <v>2411</v>
      </c>
      <c r="B184" s="1011">
        <v>53752606</v>
      </c>
      <c r="C184" s="1011">
        <v>1723.911166911</v>
      </c>
      <c r="D184" s="1011">
        <v>3814.1757315049999</v>
      </c>
      <c r="E184" s="1011">
        <v>1169.9416182970001</v>
      </c>
      <c r="F184" s="1011">
        <v>52</v>
      </c>
    </row>
    <row r="185" spans="1:6" x14ac:dyDescent="0.25">
      <c r="A185" s="1011" t="s">
        <v>2467</v>
      </c>
      <c r="B185" s="1011">
        <v>64034705</v>
      </c>
      <c r="C185" s="1011">
        <v>2264.5624792230001</v>
      </c>
      <c r="D185" s="1011">
        <v>4763.3131523239999</v>
      </c>
      <c r="E185" s="1011">
        <v>1598.008093463</v>
      </c>
      <c r="F185" s="1011">
        <v>73</v>
      </c>
    </row>
    <row r="186" spans="1:6" x14ac:dyDescent="0.25">
      <c r="A186" s="1011" t="s">
        <v>2293</v>
      </c>
      <c r="B186" s="1011">
        <v>54180716</v>
      </c>
      <c r="C186" s="1011">
        <v>5472.7152746259999</v>
      </c>
      <c r="D186" s="1011">
        <v>4598.5986643670003</v>
      </c>
      <c r="E186" s="1011">
        <v>1379.9150740289999</v>
      </c>
      <c r="F186" s="1011">
        <v>92</v>
      </c>
    </row>
    <row r="187" spans="1:6" x14ac:dyDescent="0.25">
      <c r="A187" s="1011" t="s">
        <v>2385</v>
      </c>
      <c r="B187" s="1011">
        <v>23754112</v>
      </c>
      <c r="C187" s="1011">
        <v>5320.8613272419998</v>
      </c>
      <c r="D187" s="1011">
        <v>9265.9660426120008</v>
      </c>
      <c r="E187" s="1011">
        <v>2375.1724668860002</v>
      </c>
      <c r="F187" s="1011">
        <v>96</v>
      </c>
    </row>
    <row r="188" spans="1:6" x14ac:dyDescent="0.25">
      <c r="A188" s="1011" t="s">
        <v>2508</v>
      </c>
      <c r="B188" s="1011">
        <v>63996508</v>
      </c>
      <c r="C188" s="1011">
        <v>5717.2289906750002</v>
      </c>
      <c r="D188" s="1011">
        <v>3858.1986742240001</v>
      </c>
      <c r="E188" s="1011">
        <v>1209.3190950799999</v>
      </c>
      <c r="F188" s="1011">
        <v>100</v>
      </c>
    </row>
    <row r="189" spans="1:6" x14ac:dyDescent="0.25">
      <c r="A189" s="1011" t="s">
        <v>2494</v>
      </c>
      <c r="B189" s="1011">
        <v>54179593</v>
      </c>
      <c r="C189" s="1011">
        <v>2588.3470128990002</v>
      </c>
      <c r="D189" s="1011">
        <v>4565.0715754749999</v>
      </c>
      <c r="E189" s="1011">
        <v>1062.7592918</v>
      </c>
      <c r="F189" s="1011">
        <v>104</v>
      </c>
    </row>
    <row r="190" spans="1:6" x14ac:dyDescent="0.25">
      <c r="A190" s="1011" t="s">
        <v>1950</v>
      </c>
      <c r="B190" s="1011">
        <v>54277843</v>
      </c>
      <c r="C190" s="1011">
        <v>683.30456812600005</v>
      </c>
      <c r="D190" s="1011">
        <v>1066.9525528459999</v>
      </c>
      <c r="E190" s="1011">
        <v>323.90016417200002</v>
      </c>
      <c r="F190" s="1011">
        <v>27</v>
      </c>
    </row>
    <row r="191" spans="1:6" x14ac:dyDescent="0.25">
      <c r="A191" s="1011" t="s">
        <v>1473</v>
      </c>
      <c r="B191" s="1011">
        <v>4162996</v>
      </c>
      <c r="C191" s="1011">
        <v>3342.3125980630002</v>
      </c>
      <c r="D191" s="1011">
        <v>5303.0224965300004</v>
      </c>
      <c r="E191" s="1011">
        <v>1633.740552962</v>
      </c>
      <c r="F191" s="1011">
        <v>106</v>
      </c>
    </row>
    <row r="192" spans="1:6" x14ac:dyDescent="0.25">
      <c r="A192" s="1011" t="s">
        <v>2310</v>
      </c>
      <c r="B192" s="1011">
        <v>94174273</v>
      </c>
      <c r="C192" s="1011">
        <v>1534.14278296</v>
      </c>
      <c r="D192" s="1011">
        <v>2604.0541570810001</v>
      </c>
      <c r="E192" s="1011">
        <v>821.40429534600003</v>
      </c>
      <c r="F192" s="1011">
        <v>59</v>
      </c>
    </row>
    <row r="193" spans="1:6" x14ac:dyDescent="0.25">
      <c r="A193" s="1011" t="s">
        <v>2168</v>
      </c>
      <c r="B193" s="1011">
        <v>23756737</v>
      </c>
      <c r="C193" s="1011">
        <v>7329.4381888309999</v>
      </c>
      <c r="D193" s="1011">
        <v>18247.913269318</v>
      </c>
      <c r="E193" s="1011">
        <v>5005.8677939219997</v>
      </c>
      <c r="F193" s="1011">
        <v>96</v>
      </c>
    </row>
    <row r="194" spans="1:6" x14ac:dyDescent="0.25">
      <c r="A194" s="1011" t="s">
        <v>1655</v>
      </c>
      <c r="B194" s="1011">
        <v>23771421</v>
      </c>
      <c r="C194" s="1011">
        <v>2171.845285333</v>
      </c>
      <c r="D194" s="1011">
        <v>2055.369384478</v>
      </c>
      <c r="E194" s="1011">
        <v>791.211201942</v>
      </c>
      <c r="F194" s="1011">
        <v>80</v>
      </c>
    </row>
    <row r="195" spans="1:6" x14ac:dyDescent="0.25">
      <c r="A195" s="1011" t="s">
        <v>1997</v>
      </c>
      <c r="B195" s="1011">
        <v>43753961</v>
      </c>
      <c r="C195" s="1011">
        <v>3625.2053069789999</v>
      </c>
      <c r="D195" s="1011">
        <v>6258.8310268389996</v>
      </c>
      <c r="E195" s="1011">
        <v>1951.5968818419999</v>
      </c>
      <c r="F195" s="1011">
        <v>70</v>
      </c>
    </row>
    <row r="196" spans="1:6" x14ac:dyDescent="0.25">
      <c r="A196" s="1011" t="s">
        <v>2270</v>
      </c>
      <c r="B196" s="1011">
        <v>3956695</v>
      </c>
      <c r="C196" s="1011">
        <v>7118.5114686610004</v>
      </c>
      <c r="D196" s="1011">
        <v>12762.204207971999</v>
      </c>
      <c r="E196" s="1011">
        <v>3629.7822709319998</v>
      </c>
      <c r="F196" s="1011">
        <v>127</v>
      </c>
    </row>
    <row r="197" spans="1:6" x14ac:dyDescent="0.25">
      <c r="A197" s="1011" t="s">
        <v>2408</v>
      </c>
      <c r="B197" s="1011">
        <v>94010360</v>
      </c>
      <c r="C197" s="1011">
        <v>2319.2446694989999</v>
      </c>
      <c r="D197" s="1011">
        <v>4138.0098687990003</v>
      </c>
      <c r="E197" s="1011">
        <v>1036.318236375</v>
      </c>
      <c r="F197" s="1011">
        <v>112</v>
      </c>
    </row>
    <row r="198" spans="1:6" x14ac:dyDescent="0.25">
      <c r="A198" s="1011" t="s">
        <v>1972</v>
      </c>
      <c r="B198" s="1011">
        <v>94134871</v>
      </c>
      <c r="C198" s="1011">
        <v>1722.8043323750001</v>
      </c>
      <c r="D198" s="1011">
        <v>4300.1514608879997</v>
      </c>
      <c r="E198" s="1011">
        <v>1583.47092574</v>
      </c>
      <c r="F198" s="1011">
        <v>62</v>
      </c>
    </row>
    <row r="199" spans="1:6" x14ac:dyDescent="0.25">
      <c r="A199" s="1011" t="s">
        <v>1667</v>
      </c>
      <c r="B199" s="1011">
        <v>24128670</v>
      </c>
      <c r="C199" s="1011">
        <v>4067.8082484329998</v>
      </c>
      <c r="D199" s="1011">
        <v>2665.9949996559999</v>
      </c>
      <c r="E199" s="1011">
        <v>749.04018393199999</v>
      </c>
      <c r="F199" s="1011">
        <v>55</v>
      </c>
    </row>
    <row r="200" spans="1:6" x14ac:dyDescent="0.25">
      <c r="A200" s="1011" t="s">
        <v>2158</v>
      </c>
      <c r="B200" s="1011">
        <v>93921609</v>
      </c>
      <c r="C200" s="1011">
        <v>6887.5813402499998</v>
      </c>
      <c r="D200" s="1011">
        <v>6529.9296563959997</v>
      </c>
      <c r="E200" s="1011">
        <v>1704.3928140539999</v>
      </c>
      <c r="F200" s="1011">
        <v>101</v>
      </c>
    </row>
    <row r="201" spans="1:6" x14ac:dyDescent="0.25">
      <c r="A201" s="1011" t="s">
        <v>1912</v>
      </c>
      <c r="B201" s="1011">
        <v>94142809</v>
      </c>
      <c r="C201" s="1011">
        <v>6873.6091302000004</v>
      </c>
      <c r="D201" s="1011">
        <v>2913.3410070969999</v>
      </c>
      <c r="E201" s="1011">
        <v>831.48165022700005</v>
      </c>
      <c r="F201" s="1011">
        <v>55</v>
      </c>
    </row>
    <row r="202" spans="1:6" x14ac:dyDescent="0.25">
      <c r="A202" s="1011" t="s">
        <v>1508</v>
      </c>
      <c r="B202" s="1011">
        <v>14284871</v>
      </c>
      <c r="C202" s="1011">
        <v>1591.456394975</v>
      </c>
      <c r="D202" s="1011">
        <v>3016.4950986200001</v>
      </c>
      <c r="E202" s="1011">
        <v>849.97776977199999</v>
      </c>
      <c r="F202" s="1011">
        <v>68.5</v>
      </c>
    </row>
    <row r="203" spans="1:6" x14ac:dyDescent="0.25">
      <c r="A203" s="1011" t="s">
        <v>2523</v>
      </c>
      <c r="B203" s="1011">
        <v>24223216</v>
      </c>
      <c r="C203" s="1011">
        <v>2360.1569665219999</v>
      </c>
      <c r="D203" s="1011">
        <v>3216.0219971329998</v>
      </c>
      <c r="E203" s="1011">
        <v>856.42248553399997</v>
      </c>
      <c r="F203" s="1011">
        <v>77</v>
      </c>
    </row>
    <row r="204" spans="1:6" x14ac:dyDescent="0.25">
      <c r="A204" s="1011" t="s">
        <v>2101</v>
      </c>
      <c r="B204" s="1011">
        <v>23942782</v>
      </c>
      <c r="C204" s="1011">
        <v>1403.241605592</v>
      </c>
      <c r="D204" s="1011">
        <v>2041.8413674670001</v>
      </c>
      <c r="E204" s="1011">
        <v>592.89803942699996</v>
      </c>
      <c r="F204" s="1011">
        <v>47</v>
      </c>
    </row>
    <row r="205" spans="1:6" x14ac:dyDescent="0.25">
      <c r="A205" s="1011" t="s">
        <v>1557</v>
      </c>
      <c r="B205" s="1011">
        <v>4274296</v>
      </c>
      <c r="C205" s="1011">
        <v>2811.3871375630001</v>
      </c>
      <c r="D205" s="1011">
        <v>3983.4980121399999</v>
      </c>
      <c r="E205" s="1011">
        <v>888.56049836700004</v>
      </c>
      <c r="F205" s="1011">
        <v>30</v>
      </c>
    </row>
    <row r="206" spans="1:6" x14ac:dyDescent="0.25">
      <c r="A206" s="1011" t="s">
        <v>2538</v>
      </c>
      <c r="B206" s="1011">
        <v>43922541</v>
      </c>
      <c r="C206" s="1011">
        <v>2638.7646923490001</v>
      </c>
      <c r="D206" s="1011">
        <v>7060.8908981100003</v>
      </c>
      <c r="E206" s="1011">
        <v>1850.8465381999999</v>
      </c>
      <c r="F206" s="1011">
        <v>119</v>
      </c>
    </row>
    <row r="207" spans="1:6" x14ac:dyDescent="0.25">
      <c r="A207" s="1011" t="s">
        <v>1443</v>
      </c>
      <c r="B207" s="1011">
        <v>44220424</v>
      </c>
      <c r="C207" s="1011">
        <v>1789.2561986180001</v>
      </c>
      <c r="D207" s="1011">
        <v>2959.8524708710002</v>
      </c>
      <c r="E207" s="1011">
        <v>659.95660045099999</v>
      </c>
      <c r="F207" s="1011">
        <v>50</v>
      </c>
    </row>
    <row r="208" spans="1:6" x14ac:dyDescent="0.25">
      <c r="A208" s="1011" t="s">
        <v>1707</v>
      </c>
      <c r="B208" s="1011">
        <v>63885933</v>
      </c>
      <c r="C208" s="1011">
        <v>8172.2683129260004</v>
      </c>
      <c r="D208" s="1011">
        <v>6004.5249834449996</v>
      </c>
      <c r="E208" s="1011">
        <v>1872.7620246450001</v>
      </c>
      <c r="F208" s="1011">
        <v>99</v>
      </c>
    </row>
    <row r="209" spans="1:6" x14ac:dyDescent="0.25">
      <c r="A209" s="1011" t="s">
        <v>1542</v>
      </c>
      <c r="B209" s="1011">
        <v>64153794</v>
      </c>
      <c r="C209" s="1011">
        <v>3532.06466288</v>
      </c>
      <c r="D209" s="1011">
        <v>3264.6793275720001</v>
      </c>
      <c r="E209" s="1011">
        <v>665.01704871000004</v>
      </c>
      <c r="F209" s="1011">
        <v>58</v>
      </c>
    </row>
    <row r="210" spans="1:6" x14ac:dyDescent="0.25">
      <c r="A210" s="1011" t="s">
        <v>1661</v>
      </c>
      <c r="B210" s="1011">
        <v>73755514</v>
      </c>
      <c r="C210" s="1011">
        <v>2306.8980495549999</v>
      </c>
      <c r="D210" s="1011">
        <v>6453.9852441630001</v>
      </c>
      <c r="E210" s="1011">
        <v>2153.9280656420001</v>
      </c>
      <c r="F210" s="1011">
        <v>64</v>
      </c>
    </row>
    <row r="211" spans="1:6" x14ac:dyDescent="0.25">
      <c r="A211" s="1011" t="s">
        <v>2237</v>
      </c>
      <c r="B211" s="1011">
        <v>73756652</v>
      </c>
      <c r="C211" s="1011">
        <v>3771.5645944349999</v>
      </c>
      <c r="D211" s="1011">
        <v>5050.119582544</v>
      </c>
      <c r="E211" s="1011">
        <v>1660.3050167470001</v>
      </c>
      <c r="F211" s="1011">
        <v>89</v>
      </c>
    </row>
    <row r="212" spans="1:6" x14ac:dyDescent="0.25">
      <c r="A212" s="1011" t="s">
        <v>1848</v>
      </c>
      <c r="B212" s="1011">
        <v>94039054</v>
      </c>
      <c r="C212" s="1011">
        <v>1716.1358009739999</v>
      </c>
      <c r="D212" s="1011">
        <v>1954.4640450940001</v>
      </c>
      <c r="E212" s="1011">
        <v>610.74659417600003</v>
      </c>
      <c r="F212" s="1011">
        <v>93</v>
      </c>
    </row>
    <row r="213" spans="1:6" x14ac:dyDescent="0.25">
      <c r="A213" s="1011" t="s">
        <v>1954</v>
      </c>
      <c r="B213" s="1011">
        <v>94239241</v>
      </c>
      <c r="C213" s="1011">
        <v>2631.5523913369998</v>
      </c>
      <c r="D213" s="1011">
        <v>2521.2036716580001</v>
      </c>
      <c r="E213" s="1011">
        <v>706.59487151200005</v>
      </c>
      <c r="F213" s="1011">
        <v>73</v>
      </c>
    </row>
    <row r="214" spans="1:6" x14ac:dyDescent="0.25">
      <c r="A214" s="1011" t="s">
        <v>1738</v>
      </c>
      <c r="B214" s="1011">
        <v>83755538</v>
      </c>
      <c r="C214" s="1011">
        <v>4248.3805626169997</v>
      </c>
      <c r="D214" s="1011">
        <v>2678.782389559</v>
      </c>
      <c r="E214" s="1011">
        <v>926.46677837899995</v>
      </c>
      <c r="F214" s="1011">
        <v>24</v>
      </c>
    </row>
    <row r="215" spans="1:6" x14ac:dyDescent="0.25">
      <c r="A215" s="1011" t="s">
        <v>1815</v>
      </c>
      <c r="B215" s="1011">
        <v>14152664</v>
      </c>
      <c r="C215" s="1011">
        <v>3017.4613463760002</v>
      </c>
      <c r="D215" s="1011">
        <v>7725.9360696020003</v>
      </c>
      <c r="E215" s="1011">
        <v>2304.4376993770002</v>
      </c>
      <c r="F215" s="1011">
        <v>80</v>
      </c>
    </row>
    <row r="216" spans="1:6" x14ac:dyDescent="0.25">
      <c r="A216" s="1011" t="s">
        <v>2260</v>
      </c>
      <c r="B216" s="1011">
        <v>23994155</v>
      </c>
      <c r="C216" s="1011">
        <v>8171.6066351520003</v>
      </c>
      <c r="D216" s="1011">
        <v>3551.85275761</v>
      </c>
      <c r="E216" s="1011">
        <v>921.38515588300004</v>
      </c>
      <c r="F216" s="1011">
        <v>48</v>
      </c>
    </row>
    <row r="217" spans="1:6" x14ac:dyDescent="0.25">
      <c r="A217" s="1011" t="s">
        <v>2178</v>
      </c>
      <c r="B217" s="1011">
        <v>33753096</v>
      </c>
      <c r="C217" s="1011">
        <v>4715.3850438640002</v>
      </c>
      <c r="D217" s="1011">
        <v>8603.1256945410005</v>
      </c>
      <c r="E217" s="1011">
        <v>2576.3830323080001</v>
      </c>
      <c r="F217" s="1011">
        <v>99</v>
      </c>
    </row>
    <row r="218" spans="1:6" x14ac:dyDescent="0.25">
      <c r="A218" s="1011" t="s">
        <v>1488</v>
      </c>
      <c r="B218" s="1011">
        <v>4160016</v>
      </c>
      <c r="C218" s="1011">
        <v>3882.580662376</v>
      </c>
      <c r="D218" s="1011">
        <v>8893.7253503739994</v>
      </c>
      <c r="E218" s="1011">
        <v>2807.6536950569998</v>
      </c>
      <c r="F218" s="1011">
        <v>118</v>
      </c>
    </row>
    <row r="219" spans="1:6" x14ac:dyDescent="0.25">
      <c r="A219" s="1011" t="s">
        <v>2282</v>
      </c>
      <c r="B219" s="1011">
        <v>74163817</v>
      </c>
      <c r="C219" s="1011">
        <v>3181.3253141549999</v>
      </c>
      <c r="D219" s="1011">
        <v>3835.6924236169998</v>
      </c>
      <c r="E219" s="1011">
        <v>1281.816636023</v>
      </c>
      <c r="F219" s="1011">
        <v>92</v>
      </c>
    </row>
    <row r="220" spans="1:6" x14ac:dyDescent="0.25">
      <c r="A220" s="1011" t="s">
        <v>2021</v>
      </c>
      <c r="B220" s="1011">
        <v>53757399</v>
      </c>
      <c r="C220" s="1011">
        <v>3492.5017608849998</v>
      </c>
      <c r="D220" s="1011">
        <v>9194.3604866120004</v>
      </c>
      <c r="E220" s="1011">
        <v>2390.0572115999998</v>
      </c>
      <c r="F220" s="1011">
        <v>102</v>
      </c>
    </row>
    <row r="221" spans="1:6" x14ac:dyDescent="0.25">
      <c r="A221" s="1011" t="s">
        <v>1431</v>
      </c>
      <c r="B221" s="1011">
        <v>84106079</v>
      </c>
      <c r="C221" s="1011">
        <v>7956.3969603260002</v>
      </c>
      <c r="D221" s="1011">
        <v>4101.52419534</v>
      </c>
      <c r="E221" s="1011">
        <v>1166.976385189</v>
      </c>
      <c r="F221" s="1011">
        <v>104</v>
      </c>
    </row>
    <row r="222" spans="1:6" x14ac:dyDescent="0.25">
      <c r="A222" s="1011" t="s">
        <v>2241</v>
      </c>
      <c r="B222" s="1011">
        <v>63991905</v>
      </c>
      <c r="C222" s="1011">
        <v>2066.0517713270001</v>
      </c>
      <c r="D222" s="1011">
        <v>4578.6420015969998</v>
      </c>
      <c r="E222" s="1011">
        <v>1079.916115404</v>
      </c>
      <c r="F222" s="1011">
        <v>57</v>
      </c>
    </row>
    <row r="223" spans="1:6" x14ac:dyDescent="0.25">
      <c r="A223" s="1011" t="s">
        <v>1334</v>
      </c>
      <c r="B223" s="1011">
        <v>73758021</v>
      </c>
      <c r="C223" s="1011">
        <v>4290.473552161</v>
      </c>
      <c r="D223" s="1011">
        <v>4864.7877807779996</v>
      </c>
      <c r="E223" s="1011">
        <v>1356.9749663269999</v>
      </c>
      <c r="F223" s="1011">
        <v>61</v>
      </c>
    </row>
    <row r="224" spans="1:6" x14ac:dyDescent="0.25">
      <c r="A224" s="1011" t="s">
        <v>2405</v>
      </c>
      <c r="B224" s="1011">
        <v>83754820</v>
      </c>
      <c r="C224" s="1011">
        <v>3728.842685697</v>
      </c>
      <c r="D224" s="1011">
        <v>5650.2349020889997</v>
      </c>
      <c r="E224" s="1011">
        <v>1370.832277259</v>
      </c>
      <c r="F224" s="1011">
        <v>102</v>
      </c>
    </row>
    <row r="225" spans="1:6" x14ac:dyDescent="0.25">
      <c r="A225" s="1011" t="s">
        <v>2248</v>
      </c>
      <c r="B225" s="1011">
        <v>74133471</v>
      </c>
      <c r="C225" s="1011">
        <v>18478.543343131001</v>
      </c>
      <c r="D225" s="1011">
        <v>4604.3210778619996</v>
      </c>
      <c r="E225" s="1011">
        <v>1107.8896456990001</v>
      </c>
      <c r="F225" s="1011">
        <v>60</v>
      </c>
    </row>
    <row r="226" spans="1:6" x14ac:dyDescent="0.25">
      <c r="A226" s="1011" t="s">
        <v>2307</v>
      </c>
      <c r="B226" s="1011">
        <v>23757057</v>
      </c>
      <c r="C226" s="1011">
        <v>3006.5028873900001</v>
      </c>
      <c r="D226" s="1011">
        <v>6010.0208363539996</v>
      </c>
      <c r="E226" s="1011">
        <v>1322.639169736</v>
      </c>
      <c r="F226" s="1011">
        <v>56</v>
      </c>
    </row>
    <row r="227" spans="1:6" x14ac:dyDescent="0.25">
      <c r="A227" s="1011" t="s">
        <v>2154</v>
      </c>
      <c r="B227" s="1011">
        <v>4224762</v>
      </c>
      <c r="C227" s="1011">
        <v>1812.661789709</v>
      </c>
      <c r="D227" s="1011">
        <v>2245.0442964539998</v>
      </c>
      <c r="E227" s="1011">
        <v>701.90542979300005</v>
      </c>
      <c r="F227" s="1011">
        <v>42</v>
      </c>
    </row>
    <row r="228" spans="1:6" x14ac:dyDescent="0.25">
      <c r="A228" s="1011" t="s">
        <v>2233</v>
      </c>
      <c r="B228" s="1011">
        <v>44223121</v>
      </c>
      <c r="C228" s="1011">
        <v>3042.9966589350001</v>
      </c>
      <c r="D228" s="1011">
        <v>2920.6557633339999</v>
      </c>
      <c r="E228" s="1011">
        <v>888.27570075200003</v>
      </c>
      <c r="F228" s="1011">
        <v>93</v>
      </c>
    </row>
    <row r="229" spans="1:6" x14ac:dyDescent="0.25">
      <c r="A229" s="1011" t="s">
        <v>2396</v>
      </c>
      <c r="B229" s="1011">
        <v>63935860</v>
      </c>
      <c r="C229" s="1011">
        <v>2645.6707131889998</v>
      </c>
      <c r="D229" s="1011">
        <v>3325.773313056</v>
      </c>
      <c r="E229" s="1011">
        <v>1033.805836147</v>
      </c>
      <c r="F229" s="1011">
        <v>33</v>
      </c>
    </row>
    <row r="230" spans="1:6" x14ac:dyDescent="0.25">
      <c r="A230" s="1011" t="s">
        <v>2464</v>
      </c>
      <c r="B230" s="1011">
        <v>14259873</v>
      </c>
      <c r="C230" s="1011">
        <v>2327.7980574550002</v>
      </c>
      <c r="D230" s="1011">
        <v>2322.4090780179999</v>
      </c>
      <c r="E230" s="1011">
        <v>739.617090093</v>
      </c>
      <c r="F230" s="1011">
        <v>47</v>
      </c>
    </row>
    <row r="231" spans="1:6" x14ac:dyDescent="0.25">
      <c r="A231" s="1011" t="s">
        <v>1932</v>
      </c>
      <c r="B231" s="1011">
        <v>4232021</v>
      </c>
      <c r="C231" s="1011">
        <v>3363.2727608290002</v>
      </c>
      <c r="D231" s="1011">
        <v>6419.400803298</v>
      </c>
      <c r="E231" s="1011">
        <v>2105.904173382</v>
      </c>
      <c r="F231" s="1011">
        <v>54</v>
      </c>
    </row>
    <row r="232" spans="1:6" x14ac:dyDescent="0.25">
      <c r="A232" s="1011" t="s">
        <v>1485</v>
      </c>
      <c r="B232" s="1011">
        <v>53755336</v>
      </c>
      <c r="C232" s="1011">
        <v>7375.9524789300003</v>
      </c>
      <c r="D232" s="1011">
        <v>10092.578061065</v>
      </c>
      <c r="E232" s="1011">
        <v>3084.1645542209999</v>
      </c>
      <c r="F232" s="1011">
        <v>117</v>
      </c>
    </row>
    <row r="233" spans="1:6" x14ac:dyDescent="0.25">
      <c r="A233" s="1011" t="s">
        <v>2421</v>
      </c>
      <c r="B233" s="1011">
        <v>54172879</v>
      </c>
      <c r="C233" s="1011">
        <v>2777.6098884879998</v>
      </c>
      <c r="D233" s="1011">
        <v>2697.8660629619999</v>
      </c>
      <c r="E233" s="1011">
        <v>790.69932637399995</v>
      </c>
      <c r="F233" s="1011">
        <v>54</v>
      </c>
    </row>
    <row r="234" spans="1:6" x14ac:dyDescent="0.25">
      <c r="A234" s="1011" t="s">
        <v>1745</v>
      </c>
      <c r="B234" s="1011">
        <v>54253646</v>
      </c>
      <c r="C234" s="1011">
        <v>1839.797661455</v>
      </c>
      <c r="D234" s="1011">
        <v>2609.2013296929999</v>
      </c>
      <c r="E234" s="1011">
        <v>700.72047164100002</v>
      </c>
      <c r="F234" s="1011">
        <v>48</v>
      </c>
    </row>
    <row r="235" spans="1:6" x14ac:dyDescent="0.25">
      <c r="A235" s="1011" t="s">
        <v>1857</v>
      </c>
      <c r="B235" s="1011">
        <v>54044805</v>
      </c>
      <c r="C235" s="1011">
        <v>2368.3846586240002</v>
      </c>
      <c r="D235" s="1011">
        <v>2764.640617732</v>
      </c>
      <c r="E235" s="1011">
        <v>674.17937180199999</v>
      </c>
      <c r="F235" s="1011">
        <v>50</v>
      </c>
    </row>
    <row r="236" spans="1:6" x14ac:dyDescent="0.25">
      <c r="A236" s="1011" t="s">
        <v>2215</v>
      </c>
      <c r="B236" s="1011">
        <v>63768766</v>
      </c>
      <c r="C236" s="1011">
        <v>1065.8502247040001</v>
      </c>
      <c r="D236" s="1011">
        <v>1656.57537161</v>
      </c>
      <c r="E236" s="1011">
        <v>381.23139664500002</v>
      </c>
      <c r="F236" s="1011">
        <v>55</v>
      </c>
    </row>
    <row r="237" spans="1:6" x14ac:dyDescent="0.25">
      <c r="A237" s="1011" t="s">
        <v>1679</v>
      </c>
      <c r="B237" s="1011">
        <v>84150358</v>
      </c>
      <c r="C237" s="1011">
        <v>1993.773263752</v>
      </c>
      <c r="D237" s="1011">
        <v>6031.1889216609998</v>
      </c>
      <c r="E237" s="1011">
        <v>1649.117321834</v>
      </c>
      <c r="F237" s="1011">
        <v>90</v>
      </c>
    </row>
    <row r="238" spans="1:6" x14ac:dyDescent="0.25">
      <c r="A238" s="1011" t="s">
        <v>1980</v>
      </c>
      <c r="B238" s="1011">
        <v>84175637</v>
      </c>
      <c r="C238" s="1011">
        <v>2430.1817695680002</v>
      </c>
      <c r="D238" s="1011">
        <v>6029.2469363669998</v>
      </c>
      <c r="E238" s="1011">
        <v>1452.1826826880001</v>
      </c>
      <c r="F238" s="1011">
        <v>83</v>
      </c>
    </row>
    <row r="239" spans="1:6" x14ac:dyDescent="0.25">
      <c r="A239" s="1011" t="s">
        <v>2348</v>
      </c>
      <c r="B239" s="1011">
        <v>3756327</v>
      </c>
      <c r="C239" s="1011">
        <v>3307.4619413519999</v>
      </c>
      <c r="D239" s="1011">
        <v>2866.5074571139999</v>
      </c>
      <c r="E239" s="1011">
        <v>839.48649203900004</v>
      </c>
      <c r="F239" s="1011">
        <v>96</v>
      </c>
    </row>
    <row r="240" spans="1:6" x14ac:dyDescent="0.25">
      <c r="A240" s="1011" t="s">
        <v>2591</v>
      </c>
      <c r="B240" s="1011">
        <v>84054071</v>
      </c>
      <c r="C240" s="1011">
        <v>1468.0584076509999</v>
      </c>
      <c r="D240" s="1011">
        <v>2889.4619463150002</v>
      </c>
      <c r="E240" s="1011">
        <v>980.56385568099995</v>
      </c>
      <c r="F240" s="1011">
        <v>58</v>
      </c>
    </row>
    <row r="241" spans="1:6" x14ac:dyDescent="0.25">
      <c r="A241" s="1011" t="s">
        <v>2326</v>
      </c>
      <c r="B241" s="1011">
        <v>34153841</v>
      </c>
      <c r="C241" s="1011">
        <v>3367.183041971</v>
      </c>
      <c r="D241" s="1011">
        <v>1933.612550087</v>
      </c>
      <c r="E241" s="1011">
        <v>593.60592305</v>
      </c>
      <c r="F241" s="1011">
        <v>60</v>
      </c>
    </row>
    <row r="242" spans="1:6" x14ac:dyDescent="0.25">
      <c r="A242" s="1011" t="s">
        <v>1792</v>
      </c>
      <c r="B242" s="1011">
        <v>23787096</v>
      </c>
      <c r="C242" s="1011">
        <v>4505.2565142940002</v>
      </c>
      <c r="D242" s="1011">
        <v>2242.1254967690002</v>
      </c>
      <c r="E242" s="1011">
        <v>559.31346534500005</v>
      </c>
      <c r="F242" s="1011">
        <v>57</v>
      </c>
    </row>
    <row r="243" spans="1:6" x14ac:dyDescent="0.25">
      <c r="A243" s="1011" t="s">
        <v>1514</v>
      </c>
      <c r="B243" s="1011">
        <v>53767018</v>
      </c>
      <c r="C243" s="1011">
        <v>1608.933440194</v>
      </c>
      <c r="D243" s="1011">
        <v>2332.154659631</v>
      </c>
      <c r="E243" s="1011">
        <v>737.02446488400005</v>
      </c>
      <c r="F243" s="1011">
        <v>49</v>
      </c>
    </row>
    <row r="244" spans="1:6" x14ac:dyDescent="0.25">
      <c r="A244" s="1011" t="s">
        <v>2505</v>
      </c>
      <c r="B244" s="1011">
        <v>73766974</v>
      </c>
      <c r="C244" s="1011">
        <v>1319.1005001189999</v>
      </c>
      <c r="D244" s="1011">
        <v>2876.960463635</v>
      </c>
      <c r="E244" s="1011">
        <v>788.573044944</v>
      </c>
      <c r="F244" s="1011">
        <v>45</v>
      </c>
    </row>
    <row r="245" spans="1:6" x14ac:dyDescent="0.25">
      <c r="A245" s="1011" t="s">
        <v>1691</v>
      </c>
      <c r="B245" s="1011">
        <v>83773168</v>
      </c>
      <c r="C245" s="1011">
        <v>2150.6376672329998</v>
      </c>
      <c r="D245" s="1011">
        <v>2076.6038617959998</v>
      </c>
      <c r="E245" s="1011">
        <v>602.58949574899998</v>
      </c>
      <c r="F245" s="1011">
        <v>69</v>
      </c>
    </row>
    <row r="246" spans="1:6" x14ac:dyDescent="0.25">
      <c r="A246" s="1011" t="s">
        <v>1960</v>
      </c>
      <c r="B246" s="1011">
        <v>93754612</v>
      </c>
      <c r="C246" s="1011">
        <v>2084.8862712260002</v>
      </c>
      <c r="D246" s="1011">
        <v>3622.0116254969998</v>
      </c>
      <c r="E246" s="1011">
        <v>1384.249232723</v>
      </c>
      <c r="F246" s="1011">
        <v>82</v>
      </c>
    </row>
    <row r="247" spans="1:6" x14ac:dyDescent="0.25">
      <c r="A247" s="1011" t="s">
        <v>1969</v>
      </c>
      <c r="B247" s="1011">
        <v>44135580</v>
      </c>
      <c r="C247" s="1011">
        <v>6902.7961378440004</v>
      </c>
      <c r="D247" s="1011">
        <v>14419.627789983</v>
      </c>
      <c r="E247" s="1011">
        <v>4730.5677709199999</v>
      </c>
      <c r="F247" s="1011">
        <v>101</v>
      </c>
    </row>
    <row r="248" spans="1:6" x14ac:dyDescent="0.25">
      <c r="A248" s="1011" t="s">
        <v>2164</v>
      </c>
      <c r="B248" s="1011">
        <v>54173505</v>
      </c>
      <c r="C248" s="1011">
        <v>3793.2108582730002</v>
      </c>
      <c r="D248" s="1011">
        <v>2565.7047968400002</v>
      </c>
      <c r="E248" s="1011">
        <v>743.03296628700002</v>
      </c>
      <c r="F248" s="1011">
        <v>49</v>
      </c>
    </row>
    <row r="249" spans="1:6" x14ac:dyDescent="0.25">
      <c r="A249" s="1011" t="s">
        <v>1775</v>
      </c>
      <c r="B249" s="1011">
        <v>93970044</v>
      </c>
      <c r="C249" s="1011">
        <v>6198.6492425309998</v>
      </c>
      <c r="D249" s="1011">
        <v>7205.0040276930004</v>
      </c>
      <c r="E249" s="1011">
        <v>1836.715102078</v>
      </c>
      <c r="F249" s="1011">
        <v>92</v>
      </c>
    </row>
    <row r="250" spans="1:6" x14ac:dyDescent="0.25">
      <c r="A250" s="1011" t="s">
        <v>1548</v>
      </c>
      <c r="B250" s="1011">
        <v>13958731</v>
      </c>
      <c r="C250" s="1011">
        <v>5089.9604569820003</v>
      </c>
      <c r="D250" s="1011">
        <v>9767.5954570779995</v>
      </c>
      <c r="E250" s="1011">
        <v>3087.87059335</v>
      </c>
      <c r="F250" s="1011">
        <v>120</v>
      </c>
    </row>
    <row r="251" spans="1:6" x14ac:dyDescent="0.25">
      <c r="A251" s="1011" t="s">
        <v>1674</v>
      </c>
      <c r="B251" s="1011">
        <v>14141360</v>
      </c>
      <c r="C251" s="1011">
        <v>1749.038781643</v>
      </c>
      <c r="D251" s="1011">
        <v>3837.7751841089998</v>
      </c>
      <c r="E251" s="1011">
        <v>1021.994863747</v>
      </c>
      <c r="F251" s="1011">
        <v>75</v>
      </c>
    </row>
    <row r="252" spans="1:6" x14ac:dyDescent="0.25">
      <c r="A252" s="1011" t="s">
        <v>1850</v>
      </c>
      <c r="B252" s="1011">
        <v>33754342</v>
      </c>
      <c r="C252" s="1011">
        <v>2040.4517759099999</v>
      </c>
      <c r="D252" s="1011">
        <v>4187.0168103619999</v>
      </c>
      <c r="E252" s="1011">
        <v>1605.7993153489999</v>
      </c>
      <c r="F252" s="1011">
        <v>71</v>
      </c>
    </row>
    <row r="253" spans="1:6" x14ac:dyDescent="0.25">
      <c r="A253" s="1011" t="s">
        <v>2018</v>
      </c>
      <c r="B253" s="1011">
        <v>4004669</v>
      </c>
      <c r="C253" s="1011">
        <v>2733.187973912</v>
      </c>
      <c r="D253" s="1011">
        <v>5901.4697745359999</v>
      </c>
      <c r="E253" s="1011">
        <v>1917.167908269</v>
      </c>
      <c r="F253" s="1011">
        <v>98</v>
      </c>
    </row>
    <row r="254" spans="1:6" x14ac:dyDescent="0.25">
      <c r="A254" s="1011" t="s">
        <v>2286</v>
      </c>
      <c r="B254" s="1011">
        <v>84156447</v>
      </c>
      <c r="C254" s="1011">
        <v>4074.9715505919999</v>
      </c>
      <c r="D254" s="1011">
        <v>8813.8686868719997</v>
      </c>
      <c r="E254" s="1011">
        <v>2474.7414912899999</v>
      </c>
      <c r="F254" s="1011">
        <v>105</v>
      </c>
    </row>
    <row r="255" spans="1:6" x14ac:dyDescent="0.25">
      <c r="A255" s="1011" t="s">
        <v>2444</v>
      </c>
      <c r="B255" s="1011">
        <v>3755717</v>
      </c>
      <c r="C255" s="1011">
        <v>2475.1575144919998</v>
      </c>
      <c r="D255" s="1011">
        <v>6293.0534115119999</v>
      </c>
      <c r="E255" s="1011">
        <v>1863.847227211</v>
      </c>
      <c r="F255" s="1011">
        <v>54</v>
      </c>
    </row>
    <row r="256" spans="1:6" x14ac:dyDescent="0.25">
      <c r="A256" s="1011" t="s">
        <v>1629</v>
      </c>
      <c r="B256" s="1011">
        <v>44159820</v>
      </c>
      <c r="C256" s="1011">
        <v>2716.5375740479999</v>
      </c>
      <c r="D256" s="1011">
        <v>3735.3353668919999</v>
      </c>
      <c r="E256" s="1011">
        <v>1335.484053531</v>
      </c>
      <c r="F256" s="1011">
        <v>102</v>
      </c>
    </row>
    <row r="257" spans="1:6" x14ac:dyDescent="0.25">
      <c r="A257" s="1011" t="s">
        <v>1778</v>
      </c>
      <c r="B257" s="1011">
        <v>73754913</v>
      </c>
      <c r="C257" s="1011">
        <v>5378.9163754820001</v>
      </c>
      <c r="D257" s="1011">
        <v>6597.0579157599996</v>
      </c>
      <c r="E257" s="1011">
        <v>1780.890722284</v>
      </c>
      <c r="F257" s="1011">
        <v>65</v>
      </c>
    </row>
    <row r="258" spans="1:6" x14ac:dyDescent="0.25">
      <c r="A258" s="1011" t="s">
        <v>1784</v>
      </c>
      <c r="B258" s="1011">
        <v>44150696</v>
      </c>
      <c r="C258" s="1011">
        <v>4271.8782168990001</v>
      </c>
      <c r="D258" s="1011">
        <v>9168.8730873789991</v>
      </c>
      <c r="E258" s="1011">
        <v>2576.9834849089998</v>
      </c>
      <c r="F258" s="1011">
        <v>104</v>
      </c>
    </row>
    <row r="259" spans="1:6" x14ac:dyDescent="0.25">
      <c r="A259" s="1011" t="s">
        <v>2273</v>
      </c>
      <c r="B259" s="1011">
        <v>93757037</v>
      </c>
      <c r="C259" s="1011">
        <v>3173.5867104130002</v>
      </c>
      <c r="D259" s="1011">
        <v>2002.31101782</v>
      </c>
      <c r="E259" s="1011">
        <v>559.93355036599996</v>
      </c>
      <c r="F259" s="1011">
        <v>55</v>
      </c>
    </row>
    <row r="260" spans="1:6" x14ac:dyDescent="0.25">
      <c r="A260" s="1011" t="s">
        <v>1937</v>
      </c>
      <c r="B260" s="1011">
        <v>94251014</v>
      </c>
      <c r="C260" s="1011">
        <v>617.15793274199996</v>
      </c>
      <c r="D260" s="1011">
        <v>936.146778842</v>
      </c>
      <c r="E260" s="1011">
        <v>231.70278187100001</v>
      </c>
      <c r="F260" s="1011">
        <v>22</v>
      </c>
    </row>
    <row r="261" spans="1:6" x14ac:dyDescent="0.25">
      <c r="A261" s="1011" t="s">
        <v>2086</v>
      </c>
      <c r="B261" s="1011">
        <v>13769211</v>
      </c>
      <c r="C261" s="1011">
        <v>858.50004181400004</v>
      </c>
      <c r="D261" s="1011">
        <v>1108.8890714869999</v>
      </c>
      <c r="E261" s="1011">
        <v>332.80515630399998</v>
      </c>
      <c r="F261" s="1011">
        <v>33</v>
      </c>
    </row>
    <row r="262" spans="1:6" x14ac:dyDescent="0.25">
      <c r="A262" s="1011" t="s">
        <v>1403</v>
      </c>
      <c r="B262" s="1011">
        <v>13991989</v>
      </c>
      <c r="C262" s="1011">
        <v>12663.740130732</v>
      </c>
      <c r="D262" s="1011">
        <v>6352.3980322810003</v>
      </c>
      <c r="E262" s="1011">
        <v>1854.2408656780001</v>
      </c>
      <c r="F262" s="1011">
        <v>60</v>
      </c>
    </row>
    <row r="263" spans="1:6" x14ac:dyDescent="0.25">
      <c r="A263" s="1011" t="s">
        <v>2125</v>
      </c>
      <c r="B263" s="1011">
        <v>43754282</v>
      </c>
      <c r="C263" s="1011">
        <v>3413.3220793800001</v>
      </c>
      <c r="D263" s="1011">
        <v>11417.174718947999</v>
      </c>
      <c r="E263" s="1011">
        <v>2938.7453109160001</v>
      </c>
      <c r="F263" s="1011">
        <v>36.5</v>
      </c>
    </row>
    <row r="264" spans="1:6" x14ac:dyDescent="0.25">
      <c r="A264" s="1011" t="s">
        <v>1492</v>
      </c>
      <c r="B264" s="1011">
        <v>63757884</v>
      </c>
      <c r="C264" s="1011">
        <v>1940.4502341780001</v>
      </c>
      <c r="D264" s="1011">
        <v>4429.8133484970003</v>
      </c>
      <c r="E264" s="1011">
        <v>928.884326354</v>
      </c>
      <c r="F264" s="1011">
        <v>106</v>
      </c>
    </row>
    <row r="265" spans="1:6" x14ac:dyDescent="0.25">
      <c r="A265" s="1011" t="s">
        <v>1532</v>
      </c>
      <c r="B265" s="1011">
        <v>64042203</v>
      </c>
      <c r="C265" s="1011">
        <v>10746.169683605</v>
      </c>
      <c r="D265" s="1011">
        <v>19656.487751846002</v>
      </c>
      <c r="E265" s="1011">
        <v>5009.804142858</v>
      </c>
      <c r="F265" s="1011">
        <v>109</v>
      </c>
    </row>
    <row r="266" spans="1:6" x14ac:dyDescent="0.25">
      <c r="A266" s="1011" t="s">
        <v>1735</v>
      </c>
      <c r="B266" s="1011">
        <v>94011400</v>
      </c>
      <c r="C266" s="1011">
        <v>1640.187070107</v>
      </c>
      <c r="D266" s="1011">
        <v>2676.2122296460002</v>
      </c>
      <c r="E266" s="1011">
        <v>615.03807995</v>
      </c>
      <c r="F266" s="1011">
        <v>78</v>
      </c>
    </row>
    <row r="267" spans="1:6" x14ac:dyDescent="0.25">
      <c r="A267" s="1011" t="s">
        <v>2194</v>
      </c>
      <c r="B267" s="1011">
        <v>34092536</v>
      </c>
      <c r="C267" s="1011">
        <v>2181.9666933349999</v>
      </c>
      <c r="D267" s="1011">
        <v>2898.98101425</v>
      </c>
      <c r="E267" s="1011">
        <v>890.98303837000003</v>
      </c>
      <c r="F267" s="1011">
        <v>79</v>
      </c>
    </row>
    <row r="268" spans="1:6" x14ac:dyDescent="0.25">
      <c r="A268" s="1011" t="s">
        <v>1830</v>
      </c>
      <c r="B268" s="1011">
        <v>4138046</v>
      </c>
      <c r="C268" s="1011">
        <v>3329.814951884</v>
      </c>
      <c r="D268" s="1011">
        <v>8358.1813182090009</v>
      </c>
      <c r="E268" s="1011">
        <v>2035.3285726070001</v>
      </c>
      <c r="F268" s="1011">
        <v>106</v>
      </c>
    </row>
    <row r="269" spans="1:6" x14ac:dyDescent="0.25">
      <c r="A269" s="1011" t="s">
        <v>2059</v>
      </c>
      <c r="B269" s="1011">
        <v>83758029</v>
      </c>
      <c r="C269" s="1011">
        <v>8123.7391496800001</v>
      </c>
      <c r="D269" s="1011">
        <v>8848.1601642349997</v>
      </c>
      <c r="E269" s="1011">
        <v>2377.9751826299998</v>
      </c>
      <c r="F269" s="1011">
        <v>108</v>
      </c>
    </row>
    <row r="270" spans="1:6" x14ac:dyDescent="0.25">
      <c r="A270" s="1011" t="s">
        <v>2024</v>
      </c>
      <c r="B270" s="1011">
        <v>94164886</v>
      </c>
      <c r="C270" s="1011">
        <v>5418.2344904780002</v>
      </c>
      <c r="D270" s="1011">
        <v>2584.6511001479998</v>
      </c>
      <c r="E270" s="1011">
        <v>693.07894567699998</v>
      </c>
      <c r="F270" s="1011">
        <v>89</v>
      </c>
    </row>
    <row r="271" spans="1:6" x14ac:dyDescent="0.25">
      <c r="A271" s="1011" t="s">
        <v>1479</v>
      </c>
      <c r="B271" s="1011">
        <v>84098797</v>
      </c>
      <c r="C271" s="1011">
        <v>6429.1077186189996</v>
      </c>
      <c r="D271" s="1011">
        <v>12159.390324722999</v>
      </c>
      <c r="E271" s="1011">
        <v>3453.1932546210001</v>
      </c>
      <c r="F271" s="1011">
        <v>135</v>
      </c>
    </row>
    <row r="272" spans="1:6" x14ac:dyDescent="0.25">
      <c r="A272" s="1011" t="s">
        <v>2191</v>
      </c>
      <c r="B272" s="1011">
        <v>13757141</v>
      </c>
      <c r="C272" s="1011">
        <v>2553.4719838679998</v>
      </c>
      <c r="D272" s="1011">
        <v>5619.3981686779998</v>
      </c>
      <c r="E272" s="1011">
        <v>1211.867414886</v>
      </c>
      <c r="F272" s="1011">
        <v>38</v>
      </c>
    </row>
    <row r="273" spans="1:6" x14ac:dyDescent="0.25">
      <c r="A273" s="1011" t="s">
        <v>1553</v>
      </c>
      <c r="B273" s="1011">
        <v>23756901</v>
      </c>
      <c r="C273" s="1011">
        <v>1883.9449089889999</v>
      </c>
      <c r="D273" s="1011">
        <v>3564.1243652220001</v>
      </c>
      <c r="E273" s="1011">
        <v>977.57274356000005</v>
      </c>
      <c r="F273" s="1011">
        <v>57</v>
      </c>
    </row>
    <row r="274" spans="1:6" x14ac:dyDescent="0.25">
      <c r="A274" s="1011" t="s">
        <v>1943</v>
      </c>
      <c r="B274" s="1011">
        <v>43756410</v>
      </c>
      <c r="C274" s="1011">
        <v>3533.29482487</v>
      </c>
      <c r="D274" s="1011">
        <v>5756.7316297699999</v>
      </c>
      <c r="E274" s="1011">
        <v>1920.9749344910001</v>
      </c>
      <c r="F274" s="1011">
        <v>112</v>
      </c>
    </row>
    <row r="275" spans="1:6" x14ac:dyDescent="0.25">
      <c r="A275" s="1011" t="s">
        <v>1606</v>
      </c>
      <c r="B275" s="1011">
        <v>44080646</v>
      </c>
      <c r="C275" s="1011">
        <v>3569.9591423709999</v>
      </c>
      <c r="D275" s="1011">
        <v>8889.3489863409995</v>
      </c>
      <c r="E275" s="1011">
        <v>2361.2189020119999</v>
      </c>
      <c r="F275" s="1011">
        <v>88</v>
      </c>
    </row>
    <row r="276" spans="1:6" x14ac:dyDescent="0.25">
      <c r="A276" s="1011" t="s">
        <v>1346</v>
      </c>
      <c r="B276" s="1011">
        <v>14069587</v>
      </c>
      <c r="C276" s="1011">
        <v>1320.9386298679999</v>
      </c>
      <c r="D276" s="1011">
        <v>2067.7925873730001</v>
      </c>
      <c r="E276" s="1011">
        <v>499.58922308299998</v>
      </c>
      <c r="F276" s="1011">
        <v>46</v>
      </c>
    </row>
    <row r="277" spans="1:6" x14ac:dyDescent="0.25">
      <c r="A277" s="1011" t="s">
        <v>2000</v>
      </c>
      <c r="B277" s="1011">
        <v>63955280</v>
      </c>
      <c r="C277" s="1011">
        <v>5019.2043518070004</v>
      </c>
      <c r="D277" s="1011">
        <v>12021.559873908</v>
      </c>
      <c r="E277" s="1011">
        <v>2939.0903883450001</v>
      </c>
      <c r="F277" s="1011">
        <v>120</v>
      </c>
    </row>
    <row r="278" spans="1:6" x14ac:dyDescent="0.25">
      <c r="A278" s="1011" t="s">
        <v>1364</v>
      </c>
      <c r="B278" s="1011">
        <v>64042872</v>
      </c>
      <c r="C278" s="1011">
        <v>3460.2454097489999</v>
      </c>
      <c r="D278" s="1011">
        <v>5904.0876285599998</v>
      </c>
      <c r="E278" s="1011">
        <v>2007.585506531</v>
      </c>
      <c r="F278" s="1011">
        <v>80</v>
      </c>
    </row>
    <row r="279" spans="1:6" x14ac:dyDescent="0.25">
      <c r="A279" s="1011" t="s">
        <v>2254</v>
      </c>
      <c r="B279" s="1011">
        <v>74088600</v>
      </c>
      <c r="C279" s="1011">
        <v>2595.404055941</v>
      </c>
      <c r="D279" s="1011">
        <v>3043.0147794439999</v>
      </c>
      <c r="E279" s="1011">
        <v>899.70285399299996</v>
      </c>
      <c r="F279" s="1011">
        <v>64</v>
      </c>
    </row>
    <row r="280" spans="1:6" x14ac:dyDescent="0.25">
      <c r="A280" s="1011" t="s">
        <v>1976</v>
      </c>
      <c r="B280" s="1011">
        <v>4173308</v>
      </c>
      <c r="C280" s="1011">
        <v>6513.5063965720001</v>
      </c>
      <c r="D280" s="1011">
        <v>5331.0620021980003</v>
      </c>
      <c r="E280" s="1011">
        <v>1649.8354642649999</v>
      </c>
      <c r="F280" s="1011">
        <v>65</v>
      </c>
    </row>
    <row r="281" spans="1:6" x14ac:dyDescent="0.25">
      <c r="A281" s="1011" t="s">
        <v>2072</v>
      </c>
      <c r="B281" s="1011">
        <v>13753793</v>
      </c>
      <c r="C281" s="1011">
        <v>2880.067337121</v>
      </c>
      <c r="D281" s="1011">
        <v>5536.3254759210004</v>
      </c>
      <c r="E281" s="1011">
        <v>1391.329493794</v>
      </c>
      <c r="F281" s="1011">
        <v>75</v>
      </c>
    </row>
    <row r="282" spans="1:6" x14ac:dyDescent="0.25">
      <c r="A282" s="1011" t="s">
        <v>2437</v>
      </c>
      <c r="B282" s="1011">
        <v>13758214</v>
      </c>
      <c r="C282" s="1011">
        <v>1956.91246391</v>
      </c>
      <c r="D282" s="1011">
        <v>3480.1487358270001</v>
      </c>
      <c r="E282" s="1011">
        <v>867.27176483100004</v>
      </c>
      <c r="F282" s="1011">
        <v>62</v>
      </c>
    </row>
    <row r="283" spans="1:6" x14ac:dyDescent="0.25">
      <c r="A283" s="1011" t="s">
        <v>2458</v>
      </c>
      <c r="B283" s="1011">
        <v>14054480</v>
      </c>
      <c r="C283" s="1011">
        <v>8186.5586160989997</v>
      </c>
      <c r="D283" s="1011">
        <v>9752.2913386189994</v>
      </c>
      <c r="E283" s="1011">
        <v>3169.4901027740002</v>
      </c>
      <c r="F283" s="1011">
        <v>109</v>
      </c>
    </row>
    <row r="284" spans="1:6" x14ac:dyDescent="0.25">
      <c r="A284" s="1011" t="s">
        <v>1568</v>
      </c>
      <c r="B284" s="1011">
        <v>14268007</v>
      </c>
      <c r="C284" s="1011">
        <v>1211.2426621720001</v>
      </c>
      <c r="D284" s="1011">
        <v>2516.2685936439998</v>
      </c>
      <c r="E284" s="1011">
        <v>604.43711658200004</v>
      </c>
      <c r="F284" s="1011">
        <v>45</v>
      </c>
    </row>
    <row r="285" spans="1:6" x14ac:dyDescent="0.25">
      <c r="A285" s="1011" t="s">
        <v>2424</v>
      </c>
      <c r="B285" s="1011">
        <v>14270797</v>
      </c>
      <c r="C285" s="1011">
        <v>3599.3330246949999</v>
      </c>
      <c r="D285" s="1011">
        <v>7263.6840763970004</v>
      </c>
      <c r="E285" s="1011">
        <v>2092.041295253</v>
      </c>
      <c r="F285" s="1011">
        <v>88</v>
      </c>
    </row>
    <row r="286" spans="1:6" x14ac:dyDescent="0.25">
      <c r="A286" s="1011" t="s">
        <v>2448</v>
      </c>
      <c r="B286" s="1011">
        <v>34152462</v>
      </c>
      <c r="C286" s="1011">
        <v>14391.836345701</v>
      </c>
      <c r="D286" s="1011">
        <v>41916.432977005003</v>
      </c>
      <c r="E286" s="1011">
        <v>12487.089207569001</v>
      </c>
      <c r="F286" s="1011">
        <v>118</v>
      </c>
    </row>
    <row r="287" spans="1:6" x14ac:dyDescent="0.25">
      <c r="A287" s="1011" t="s">
        <v>2056</v>
      </c>
      <c r="B287" s="1011">
        <v>4089017</v>
      </c>
      <c r="C287" s="1011">
        <v>1959.3890518979999</v>
      </c>
      <c r="D287" s="1011">
        <v>3037.2555338349998</v>
      </c>
      <c r="E287" s="1011">
        <v>1038.603047303</v>
      </c>
      <c r="F287" s="1011">
        <v>86</v>
      </c>
    </row>
    <row r="288" spans="1:6" x14ac:dyDescent="0.25">
      <c r="A288" s="1011" t="s">
        <v>1890</v>
      </c>
      <c r="B288" s="1011">
        <v>4179792</v>
      </c>
      <c r="C288" s="1011">
        <v>7563.6528368290001</v>
      </c>
      <c r="D288" s="1011">
        <v>5891.5652076120004</v>
      </c>
      <c r="E288" s="1011">
        <v>2091.5864094660001</v>
      </c>
      <c r="F288" s="1011">
        <v>78</v>
      </c>
    </row>
    <row r="289" spans="1:6" x14ac:dyDescent="0.25">
      <c r="A289" s="1011" t="s">
        <v>1387</v>
      </c>
      <c r="B289" s="1011">
        <v>63757363</v>
      </c>
      <c r="C289" s="1011">
        <v>8199.6783750129998</v>
      </c>
      <c r="D289" s="1011">
        <v>6755.4441946460001</v>
      </c>
      <c r="E289" s="1011">
        <v>1753.235653601</v>
      </c>
      <c r="F289" s="1011">
        <v>73</v>
      </c>
    </row>
    <row r="290" spans="1:6" x14ac:dyDescent="0.25">
      <c r="A290" s="1011" t="s">
        <v>2244</v>
      </c>
      <c r="B290" s="1011">
        <v>73757874</v>
      </c>
      <c r="C290" s="1011">
        <v>1779.2256229029999</v>
      </c>
      <c r="D290" s="1011">
        <v>3100.330407248</v>
      </c>
      <c r="E290" s="1011">
        <v>821.92078675000005</v>
      </c>
      <c r="F290" s="1011">
        <v>47</v>
      </c>
    </row>
    <row r="291" spans="1:6" x14ac:dyDescent="0.25">
      <c r="A291" s="1011" t="s">
        <v>1845</v>
      </c>
      <c r="B291" s="1011">
        <v>44143477</v>
      </c>
      <c r="C291" s="1011">
        <v>7543.0287814060002</v>
      </c>
      <c r="D291" s="1011">
        <v>17488.021766425001</v>
      </c>
      <c r="E291" s="1011">
        <v>5604.3824766420003</v>
      </c>
      <c r="F291" s="1011">
        <v>161</v>
      </c>
    </row>
    <row r="292" spans="1:6" x14ac:dyDescent="0.25">
      <c r="A292" s="1011" t="s">
        <v>1467</v>
      </c>
      <c r="B292" s="1011">
        <v>84064930</v>
      </c>
      <c r="C292" s="1011">
        <v>5233.1259044119997</v>
      </c>
      <c r="D292" s="1011">
        <v>9734.0358726979994</v>
      </c>
      <c r="E292" s="1011">
        <v>2537.6997938250001</v>
      </c>
      <c r="F292" s="1011">
        <v>103</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2614"/>
  <sheetViews>
    <sheetView workbookViewId="0">
      <selection activeCell="G1" sqref="G1"/>
    </sheetView>
  </sheetViews>
  <sheetFormatPr defaultRowHeight="15" x14ac:dyDescent="0.25"/>
  <cols>
    <col min="1" max="1" width="10.28515625" style="1011" bestFit="1" customWidth="1"/>
    <col min="2" max="2" width="31.85546875" style="1011" bestFit="1" customWidth="1"/>
    <col min="3" max="3" width="29.7109375" style="1011" bestFit="1" customWidth="1"/>
    <col min="4" max="4" width="21.140625" style="1011" bestFit="1" customWidth="1"/>
    <col min="5" max="5" width="4.140625" style="1011" bestFit="1" customWidth="1"/>
    <col min="6" max="6" width="9.5703125" style="1011" bestFit="1" customWidth="1"/>
    <col min="7" max="16384" width="9.140625" style="1011"/>
  </cols>
  <sheetData>
    <row r="1" spans="1:6" x14ac:dyDescent="0.25">
      <c r="A1" s="801" t="s">
        <v>1118</v>
      </c>
      <c r="B1" s="801" t="s">
        <v>1117</v>
      </c>
      <c r="C1" s="801" t="s">
        <v>1138</v>
      </c>
      <c r="D1" s="801" t="s">
        <v>1139</v>
      </c>
      <c r="E1" s="801" t="s">
        <v>1140</v>
      </c>
      <c r="F1" s="801" t="s">
        <v>1141</v>
      </c>
    </row>
    <row r="2" spans="1:6" x14ac:dyDescent="0.25">
      <c r="A2" s="1011">
        <v>54038864</v>
      </c>
      <c r="B2" s="1011" t="s">
        <v>4184</v>
      </c>
      <c r="C2" s="1011" t="s">
        <v>4185</v>
      </c>
      <c r="D2" s="1011" t="s">
        <v>1824</v>
      </c>
      <c r="E2" s="1011" t="s">
        <v>1331</v>
      </c>
      <c r="F2" s="1011" t="s">
        <v>1823</v>
      </c>
    </row>
    <row r="3" spans="1:6" x14ac:dyDescent="0.25">
      <c r="A3" s="1011">
        <v>23756901</v>
      </c>
      <c r="B3" s="1011" t="s">
        <v>1553</v>
      </c>
      <c r="C3" s="1011" t="s">
        <v>1555</v>
      </c>
      <c r="D3" s="1011" t="s">
        <v>1464</v>
      </c>
      <c r="E3" s="1011" t="s">
        <v>1331</v>
      </c>
      <c r="F3" s="1011" t="s">
        <v>1463</v>
      </c>
    </row>
    <row r="4" spans="1:6" x14ac:dyDescent="0.25">
      <c r="A4" s="1011">
        <v>83974063</v>
      </c>
      <c r="B4" s="1011" t="s">
        <v>4186</v>
      </c>
      <c r="C4" s="1011" t="s">
        <v>4187</v>
      </c>
      <c r="D4" s="1011" t="s">
        <v>4188</v>
      </c>
      <c r="E4" s="1011" t="s">
        <v>1331</v>
      </c>
      <c r="F4" s="1011" t="s">
        <v>2736</v>
      </c>
    </row>
    <row r="5" spans="1:6" x14ac:dyDescent="0.25">
      <c r="A5" s="1011">
        <v>83936641</v>
      </c>
      <c r="B5" s="1011" t="s">
        <v>4189</v>
      </c>
      <c r="C5" s="1011" t="s">
        <v>4190</v>
      </c>
      <c r="D5" s="1011" t="s">
        <v>4191</v>
      </c>
      <c r="E5" s="1011" t="s">
        <v>1331</v>
      </c>
      <c r="F5" s="1011" t="s">
        <v>3456</v>
      </c>
    </row>
    <row r="6" spans="1:6" x14ac:dyDescent="0.25">
      <c r="A6" s="1011">
        <v>44256089</v>
      </c>
      <c r="B6" s="1011" t="s">
        <v>4192</v>
      </c>
      <c r="C6" s="1011" t="s">
        <v>4193</v>
      </c>
      <c r="D6" s="1011" t="s">
        <v>10</v>
      </c>
      <c r="E6" s="1011" t="s">
        <v>1331</v>
      </c>
      <c r="F6" s="1011" t="s">
        <v>1985</v>
      </c>
    </row>
    <row r="7" spans="1:6" x14ac:dyDescent="0.25">
      <c r="A7" s="1011">
        <v>84105592</v>
      </c>
      <c r="B7" s="1011" t="s">
        <v>2478</v>
      </c>
      <c r="C7" s="1011" t="s">
        <v>2480</v>
      </c>
      <c r="D7" s="1011" t="s">
        <v>1361</v>
      </c>
      <c r="E7" s="1011" t="s">
        <v>1331</v>
      </c>
      <c r="F7" s="1011" t="s">
        <v>1360</v>
      </c>
    </row>
    <row r="8" spans="1:6" x14ac:dyDescent="0.25">
      <c r="A8" s="1011">
        <v>64051386</v>
      </c>
      <c r="B8" s="1011" t="s">
        <v>4194</v>
      </c>
      <c r="C8" s="1011" t="s">
        <v>4195</v>
      </c>
      <c r="D8" s="1011" t="s">
        <v>4196</v>
      </c>
      <c r="E8" s="1011" t="s">
        <v>1331</v>
      </c>
      <c r="F8" s="1011" t="s">
        <v>3068</v>
      </c>
    </row>
    <row r="9" spans="1:6" x14ac:dyDescent="0.25">
      <c r="A9" s="1011">
        <v>84258904</v>
      </c>
      <c r="B9" s="1011" t="s">
        <v>4197</v>
      </c>
      <c r="C9" s="1011" t="s">
        <v>4198</v>
      </c>
      <c r="D9" s="1011" t="s">
        <v>4199</v>
      </c>
      <c r="E9" s="1011" t="s">
        <v>1331</v>
      </c>
      <c r="F9" s="1011" t="s">
        <v>1663</v>
      </c>
    </row>
    <row r="10" spans="1:6" x14ac:dyDescent="0.25">
      <c r="A10" s="1011">
        <v>94025533</v>
      </c>
      <c r="B10" s="1011" t="s">
        <v>4200</v>
      </c>
      <c r="C10" s="1011" t="s">
        <v>4201</v>
      </c>
      <c r="D10" s="1011" t="s">
        <v>1406</v>
      </c>
      <c r="E10" s="1011" t="s">
        <v>1331</v>
      </c>
      <c r="F10" s="1011" t="s">
        <v>1405</v>
      </c>
    </row>
    <row r="11" spans="1:6" x14ac:dyDescent="0.25">
      <c r="A11" s="1011">
        <v>73758047</v>
      </c>
      <c r="B11" s="1011" t="s">
        <v>4202</v>
      </c>
      <c r="C11" s="1011" t="s">
        <v>4203</v>
      </c>
      <c r="D11" s="1011" t="s">
        <v>1517</v>
      </c>
      <c r="E11" s="1011" t="s">
        <v>1331</v>
      </c>
      <c r="F11" s="1011" t="s">
        <v>1516</v>
      </c>
    </row>
    <row r="12" spans="1:6" x14ac:dyDescent="0.25">
      <c r="A12" s="1011">
        <v>74085739</v>
      </c>
      <c r="B12" s="1011" t="s">
        <v>4204</v>
      </c>
      <c r="C12" s="1011" t="s">
        <v>4205</v>
      </c>
      <c r="D12" s="1011" t="s">
        <v>2089</v>
      </c>
      <c r="E12" s="1011" t="s">
        <v>1331</v>
      </c>
      <c r="F12" s="1011" t="s">
        <v>3283</v>
      </c>
    </row>
    <row r="13" spans="1:6" x14ac:dyDescent="0.25">
      <c r="A13" s="1011">
        <v>3774882</v>
      </c>
      <c r="B13" s="1011" t="s">
        <v>4206</v>
      </c>
      <c r="C13" s="1011" t="s">
        <v>4207</v>
      </c>
      <c r="D13" s="1011" t="s">
        <v>4208</v>
      </c>
      <c r="E13" s="1011" t="s">
        <v>1331</v>
      </c>
      <c r="F13" s="1011" t="s">
        <v>2734</v>
      </c>
    </row>
    <row r="14" spans="1:6" x14ac:dyDescent="0.25">
      <c r="A14" s="1011">
        <v>3980802</v>
      </c>
      <c r="B14" s="1011" t="s">
        <v>4209</v>
      </c>
      <c r="C14" s="1011" t="s">
        <v>4210</v>
      </c>
      <c r="D14" s="1011" t="s">
        <v>1397</v>
      </c>
      <c r="E14" s="1011" t="s">
        <v>1331</v>
      </c>
      <c r="F14" s="1011" t="s">
        <v>1416</v>
      </c>
    </row>
    <row r="15" spans="1:6" x14ac:dyDescent="0.25">
      <c r="A15" s="1011">
        <v>63754576</v>
      </c>
      <c r="B15" s="1011" t="s">
        <v>4211</v>
      </c>
      <c r="C15" s="1011" t="s">
        <v>4212</v>
      </c>
      <c r="D15" s="1011" t="s">
        <v>1446</v>
      </c>
      <c r="E15" s="1011" t="s">
        <v>1331</v>
      </c>
      <c r="F15" s="1011" t="s">
        <v>1445</v>
      </c>
    </row>
    <row r="16" spans="1:6" x14ac:dyDescent="0.25">
      <c r="A16" s="1011">
        <v>74285164</v>
      </c>
      <c r="B16" s="1011" t="s">
        <v>4213</v>
      </c>
      <c r="C16" s="1011" t="s">
        <v>4214</v>
      </c>
      <c r="D16" s="1011" t="s">
        <v>1330</v>
      </c>
      <c r="E16" s="1011" t="s">
        <v>1331</v>
      </c>
      <c r="F16" s="1011" t="s">
        <v>1328</v>
      </c>
    </row>
    <row r="17" spans="1:6" x14ac:dyDescent="0.25">
      <c r="A17" s="1011">
        <v>14095178</v>
      </c>
      <c r="B17" s="1011" t="s">
        <v>4215</v>
      </c>
      <c r="C17" s="1011" t="s">
        <v>4216</v>
      </c>
      <c r="D17" s="1011" t="s">
        <v>4217</v>
      </c>
      <c r="E17" s="1011" t="s">
        <v>1331</v>
      </c>
      <c r="F17" s="1011" t="s">
        <v>1934</v>
      </c>
    </row>
    <row r="18" spans="1:6" x14ac:dyDescent="0.25">
      <c r="A18" s="1011">
        <v>43757624</v>
      </c>
      <c r="B18" s="1011" t="s">
        <v>2092</v>
      </c>
      <c r="C18" s="1011" t="s">
        <v>2096</v>
      </c>
      <c r="D18" s="1011" t="s">
        <v>2095</v>
      </c>
      <c r="E18" s="1011" t="s">
        <v>1331</v>
      </c>
      <c r="F18" s="1011" t="s">
        <v>2094</v>
      </c>
    </row>
    <row r="19" spans="1:6" x14ac:dyDescent="0.25">
      <c r="A19" s="1011">
        <v>33758038</v>
      </c>
      <c r="B19" s="1011" t="s">
        <v>4218</v>
      </c>
      <c r="C19" s="1011" t="s">
        <v>4219</v>
      </c>
      <c r="D19" s="1011" t="s">
        <v>2089</v>
      </c>
      <c r="E19" s="1011" t="s">
        <v>1331</v>
      </c>
      <c r="F19" s="1011" t="s">
        <v>2846</v>
      </c>
    </row>
    <row r="20" spans="1:6" x14ac:dyDescent="0.25">
      <c r="A20" s="1011">
        <v>34268581</v>
      </c>
      <c r="B20" s="1011" t="s">
        <v>4220</v>
      </c>
      <c r="C20" s="1011" t="s">
        <v>4221</v>
      </c>
      <c r="D20" s="1011" t="s">
        <v>1664</v>
      </c>
      <c r="E20" s="1011" t="s">
        <v>1331</v>
      </c>
      <c r="F20" s="1011" t="s">
        <v>1663</v>
      </c>
    </row>
    <row r="21" spans="1:6" x14ac:dyDescent="0.25">
      <c r="A21" s="1011">
        <v>3756921</v>
      </c>
      <c r="B21" s="1011" t="s">
        <v>4222</v>
      </c>
      <c r="C21" s="1011" t="s">
        <v>4223</v>
      </c>
      <c r="D21" s="1011" t="s">
        <v>4224</v>
      </c>
      <c r="E21" s="1011" t="s">
        <v>1331</v>
      </c>
      <c r="F21" s="1011" t="s">
        <v>3516</v>
      </c>
    </row>
    <row r="22" spans="1:6" x14ac:dyDescent="0.25">
      <c r="A22" s="1011">
        <v>13975594</v>
      </c>
      <c r="B22" s="1011" t="s">
        <v>4225</v>
      </c>
      <c r="C22" s="1011" t="s">
        <v>4226</v>
      </c>
      <c r="D22" s="1011" t="s">
        <v>4227</v>
      </c>
      <c r="E22" s="1011" t="s">
        <v>1331</v>
      </c>
      <c r="F22" s="1011" t="s">
        <v>3348</v>
      </c>
    </row>
    <row r="23" spans="1:6" x14ac:dyDescent="0.25">
      <c r="A23" s="1011">
        <v>34046102</v>
      </c>
      <c r="B23" s="1011" t="s">
        <v>4228</v>
      </c>
      <c r="C23" s="1011" t="s">
        <v>4229</v>
      </c>
      <c r="D23" s="1011" t="s">
        <v>4230</v>
      </c>
      <c r="E23" s="1011" t="s">
        <v>1331</v>
      </c>
      <c r="F23" s="1011" t="s">
        <v>2940</v>
      </c>
    </row>
    <row r="24" spans="1:6" x14ac:dyDescent="0.25">
      <c r="A24" s="1011">
        <v>83756684</v>
      </c>
      <c r="B24" s="1011" t="s">
        <v>4231</v>
      </c>
      <c r="C24" s="1011" t="s">
        <v>4232</v>
      </c>
      <c r="D24" s="1011" t="s">
        <v>1355</v>
      </c>
      <c r="E24" s="1011" t="s">
        <v>1331</v>
      </c>
      <c r="F24" s="1011" t="s">
        <v>1354</v>
      </c>
    </row>
    <row r="25" spans="1:6" x14ac:dyDescent="0.25">
      <c r="A25" s="1011">
        <v>14287262</v>
      </c>
      <c r="B25" s="1011" t="s">
        <v>4233</v>
      </c>
      <c r="C25" s="1011" t="s">
        <v>4234</v>
      </c>
      <c r="D25" s="1011" t="s">
        <v>4235</v>
      </c>
      <c r="E25" s="1011" t="s">
        <v>1331</v>
      </c>
      <c r="F25" s="1011" t="s">
        <v>2648</v>
      </c>
    </row>
    <row r="26" spans="1:6" x14ac:dyDescent="0.25">
      <c r="A26" s="1011">
        <v>74003104</v>
      </c>
      <c r="B26" s="1011" t="s">
        <v>4236</v>
      </c>
      <c r="C26" s="1011" t="s">
        <v>4237</v>
      </c>
      <c r="D26" s="1011" t="s">
        <v>4238</v>
      </c>
      <c r="E26" s="1011" t="s">
        <v>1331</v>
      </c>
      <c r="F26" s="1011" t="s">
        <v>2878</v>
      </c>
    </row>
    <row r="27" spans="1:6" x14ac:dyDescent="0.25">
      <c r="A27" s="1011">
        <v>94153087</v>
      </c>
      <c r="B27" s="1011" t="s">
        <v>4239</v>
      </c>
      <c r="C27" s="1011" t="s">
        <v>4240</v>
      </c>
      <c r="D27" s="1011" t="s">
        <v>1397</v>
      </c>
      <c r="E27" s="1011" t="s">
        <v>1331</v>
      </c>
      <c r="F27" s="1011" t="s">
        <v>1396</v>
      </c>
    </row>
    <row r="28" spans="1:6" x14ac:dyDescent="0.25">
      <c r="A28" s="1011">
        <v>84285618</v>
      </c>
      <c r="B28" s="1011" t="s">
        <v>4241</v>
      </c>
      <c r="C28" s="1011" t="s">
        <v>4242</v>
      </c>
      <c r="D28" s="1011" t="s">
        <v>4243</v>
      </c>
      <c r="E28" s="1011" t="s">
        <v>1331</v>
      </c>
      <c r="F28" s="1011" t="s">
        <v>3036</v>
      </c>
    </row>
    <row r="29" spans="1:6" x14ac:dyDescent="0.25">
      <c r="A29" s="1011">
        <v>64272404</v>
      </c>
      <c r="B29" s="1011" t="s">
        <v>4244</v>
      </c>
      <c r="C29" s="1011" t="s">
        <v>4245</v>
      </c>
      <c r="D29" s="1011" t="s">
        <v>1361</v>
      </c>
      <c r="E29" s="1011" t="s">
        <v>1331</v>
      </c>
      <c r="F29" s="1011" t="s">
        <v>1360</v>
      </c>
    </row>
    <row r="30" spans="1:6" x14ac:dyDescent="0.25">
      <c r="A30" s="1011">
        <v>13754494</v>
      </c>
      <c r="B30" s="1011" t="s">
        <v>4246</v>
      </c>
      <c r="C30" s="1011" t="s">
        <v>4247</v>
      </c>
      <c r="D30" s="1011" t="s">
        <v>1397</v>
      </c>
      <c r="E30" s="1011" t="s">
        <v>1331</v>
      </c>
      <c r="F30" s="1011" t="s">
        <v>1416</v>
      </c>
    </row>
    <row r="31" spans="1:6" x14ac:dyDescent="0.25">
      <c r="A31" s="1011">
        <v>63993562</v>
      </c>
      <c r="B31" s="1011" t="s">
        <v>4248</v>
      </c>
      <c r="C31" s="1011" t="s">
        <v>1743</v>
      </c>
      <c r="D31" s="1011" t="s">
        <v>65</v>
      </c>
      <c r="E31" s="1011" t="s">
        <v>1331</v>
      </c>
      <c r="F31" s="1011" t="s">
        <v>1565</v>
      </c>
    </row>
    <row r="32" spans="1:6" x14ac:dyDescent="0.25">
      <c r="A32" s="1011">
        <v>14151955</v>
      </c>
      <c r="B32" s="1011" t="s">
        <v>4249</v>
      </c>
      <c r="C32" s="1011" t="s">
        <v>4250</v>
      </c>
      <c r="D32" s="1011" t="s">
        <v>1397</v>
      </c>
      <c r="E32" s="1011" t="s">
        <v>1331</v>
      </c>
      <c r="F32" s="1011" t="s">
        <v>1416</v>
      </c>
    </row>
    <row r="33" spans="1:6" x14ac:dyDescent="0.25">
      <c r="A33" s="1011">
        <v>54087218</v>
      </c>
      <c r="B33" s="1011" t="s">
        <v>4251</v>
      </c>
      <c r="C33" s="1011" t="s">
        <v>4252</v>
      </c>
      <c r="D33" s="1011" t="s">
        <v>1372</v>
      </c>
      <c r="E33" s="1011" t="s">
        <v>1331</v>
      </c>
      <c r="F33" s="1011" t="s">
        <v>1371</v>
      </c>
    </row>
    <row r="34" spans="1:6" x14ac:dyDescent="0.25">
      <c r="A34" s="1011">
        <v>24063919</v>
      </c>
      <c r="B34" s="1011" t="s">
        <v>4253</v>
      </c>
      <c r="C34" s="1011" t="s">
        <v>4254</v>
      </c>
      <c r="D34" s="1011" t="s">
        <v>4255</v>
      </c>
      <c r="E34" s="1011" t="s">
        <v>1331</v>
      </c>
      <c r="F34" s="1011" t="s">
        <v>3030</v>
      </c>
    </row>
    <row r="35" spans="1:6" x14ac:dyDescent="0.25">
      <c r="A35" s="1011">
        <v>63756142</v>
      </c>
      <c r="B35" s="1011" t="s">
        <v>4256</v>
      </c>
      <c r="C35" s="1011" t="s">
        <v>4257</v>
      </c>
      <c r="D35" s="1011" t="s">
        <v>1406</v>
      </c>
      <c r="E35" s="1011" t="s">
        <v>1331</v>
      </c>
      <c r="F35" s="1011" t="s">
        <v>1405</v>
      </c>
    </row>
    <row r="36" spans="1:6" x14ac:dyDescent="0.25">
      <c r="A36" s="1011">
        <v>14046239</v>
      </c>
      <c r="B36" s="1011" t="s">
        <v>4258</v>
      </c>
      <c r="C36" s="1011" t="s">
        <v>4259</v>
      </c>
      <c r="D36" s="1011" t="s">
        <v>1397</v>
      </c>
      <c r="E36" s="1011" t="s">
        <v>1331</v>
      </c>
      <c r="F36" s="1011" t="s">
        <v>1416</v>
      </c>
    </row>
    <row r="37" spans="1:6" x14ac:dyDescent="0.25">
      <c r="A37" s="1011">
        <v>94275807</v>
      </c>
      <c r="B37" s="1011" t="s">
        <v>4260</v>
      </c>
      <c r="C37" s="1011" t="s">
        <v>4261</v>
      </c>
      <c r="D37" s="1011" t="s">
        <v>4262</v>
      </c>
      <c r="E37" s="1011" t="s">
        <v>1331</v>
      </c>
      <c r="F37" s="1011" t="s">
        <v>3381</v>
      </c>
    </row>
    <row r="38" spans="1:6" x14ac:dyDescent="0.25">
      <c r="A38" s="1011">
        <v>83757963</v>
      </c>
      <c r="B38" s="1011" t="s">
        <v>4263</v>
      </c>
      <c r="C38" s="1011" t="s">
        <v>4264</v>
      </c>
      <c r="D38" s="1011" t="s">
        <v>1664</v>
      </c>
      <c r="E38" s="1011" t="s">
        <v>1331</v>
      </c>
      <c r="F38" s="1011" t="s">
        <v>1663</v>
      </c>
    </row>
    <row r="39" spans="1:6" x14ac:dyDescent="0.25">
      <c r="A39" s="1011">
        <v>44030195</v>
      </c>
      <c r="B39" s="1011" t="s">
        <v>4265</v>
      </c>
      <c r="C39" s="1011" t="s">
        <v>4266</v>
      </c>
      <c r="D39" s="1011" t="s">
        <v>1330</v>
      </c>
      <c r="E39" s="1011" t="s">
        <v>1331</v>
      </c>
      <c r="F39" s="1011" t="s">
        <v>1328</v>
      </c>
    </row>
    <row r="40" spans="1:6" x14ac:dyDescent="0.25">
      <c r="A40" s="1011">
        <v>63761803</v>
      </c>
      <c r="B40" s="1011" t="s">
        <v>4267</v>
      </c>
      <c r="C40" s="1011" t="s">
        <v>4268</v>
      </c>
      <c r="D40" s="1011" t="s">
        <v>4269</v>
      </c>
      <c r="E40" s="1011" t="s">
        <v>4270</v>
      </c>
      <c r="F40" s="1011" t="s">
        <v>4271</v>
      </c>
    </row>
    <row r="41" spans="1:6" x14ac:dyDescent="0.25">
      <c r="A41" s="1011">
        <v>33757352</v>
      </c>
      <c r="B41" s="1011" t="s">
        <v>4272</v>
      </c>
      <c r="C41" s="1011" t="s">
        <v>4273</v>
      </c>
      <c r="D41" s="1011" t="s">
        <v>1990</v>
      </c>
      <c r="E41" s="1011" t="s">
        <v>1331</v>
      </c>
      <c r="F41" s="1011" t="s">
        <v>1989</v>
      </c>
    </row>
    <row r="42" spans="1:6" x14ac:dyDescent="0.25">
      <c r="A42" s="1011">
        <v>53755583</v>
      </c>
      <c r="B42" s="1011" t="s">
        <v>4274</v>
      </c>
      <c r="C42" s="1011" t="s">
        <v>4275</v>
      </c>
      <c r="D42" s="1011" t="s">
        <v>4276</v>
      </c>
      <c r="E42" s="1011" t="s">
        <v>1331</v>
      </c>
      <c r="F42" s="1011" t="s">
        <v>2960</v>
      </c>
    </row>
    <row r="43" spans="1:6" x14ac:dyDescent="0.25">
      <c r="A43" s="1011">
        <v>83892547</v>
      </c>
      <c r="B43" s="1011" t="s">
        <v>4277</v>
      </c>
      <c r="C43" s="1011" t="s">
        <v>4278</v>
      </c>
      <c r="D43" s="1011" t="s">
        <v>4279</v>
      </c>
      <c r="E43" s="1011" t="s">
        <v>1331</v>
      </c>
      <c r="F43" s="1011" t="s">
        <v>1934</v>
      </c>
    </row>
    <row r="44" spans="1:6" x14ac:dyDescent="0.25">
      <c r="A44" s="1011">
        <v>74015561</v>
      </c>
      <c r="B44" s="1011" t="s">
        <v>4280</v>
      </c>
      <c r="C44" s="1011" t="s">
        <v>4281</v>
      </c>
      <c r="D44" s="1011" t="s">
        <v>1452</v>
      </c>
      <c r="E44" s="1011" t="s">
        <v>1331</v>
      </c>
      <c r="F44" s="1011" t="s">
        <v>1451</v>
      </c>
    </row>
    <row r="45" spans="1:6" x14ac:dyDescent="0.25">
      <c r="A45" s="1011">
        <v>73758021</v>
      </c>
      <c r="B45" s="1011" t="s">
        <v>1334</v>
      </c>
      <c r="C45" s="1011" t="s">
        <v>1338</v>
      </c>
      <c r="D45" s="1011" t="s">
        <v>1337</v>
      </c>
      <c r="E45" s="1011" t="s">
        <v>1331</v>
      </c>
      <c r="F45" s="1011" t="s">
        <v>1336</v>
      </c>
    </row>
    <row r="46" spans="1:6" x14ac:dyDescent="0.25">
      <c r="A46" s="1011">
        <v>33755513</v>
      </c>
      <c r="B46" s="1011" t="s">
        <v>4282</v>
      </c>
      <c r="C46" s="1011" t="s">
        <v>4283</v>
      </c>
      <c r="D46" s="1011" t="s">
        <v>4284</v>
      </c>
      <c r="E46" s="1011" t="s">
        <v>1331</v>
      </c>
      <c r="F46" s="1011" t="s">
        <v>3079</v>
      </c>
    </row>
    <row r="47" spans="1:6" x14ac:dyDescent="0.25">
      <c r="A47" s="1011">
        <v>94016136</v>
      </c>
      <c r="B47" s="1011" t="s">
        <v>4285</v>
      </c>
      <c r="C47" s="1011" t="s">
        <v>4286</v>
      </c>
      <c r="D47" s="1011" t="s">
        <v>1446</v>
      </c>
      <c r="E47" s="1011" t="s">
        <v>1331</v>
      </c>
      <c r="F47" s="1011" t="s">
        <v>1445</v>
      </c>
    </row>
    <row r="48" spans="1:6" x14ac:dyDescent="0.25">
      <c r="A48" s="1011">
        <v>64246663</v>
      </c>
      <c r="B48" s="1011" t="s">
        <v>4287</v>
      </c>
      <c r="C48" s="1011" t="s">
        <v>4288</v>
      </c>
      <c r="D48" s="1011" t="s">
        <v>1397</v>
      </c>
      <c r="E48" s="1011" t="s">
        <v>1331</v>
      </c>
      <c r="F48" s="1011" t="s">
        <v>1416</v>
      </c>
    </row>
    <row r="49" spans="1:6" x14ac:dyDescent="0.25">
      <c r="A49" s="1011">
        <v>34082842</v>
      </c>
      <c r="B49" s="1011" t="s">
        <v>4289</v>
      </c>
      <c r="C49" s="1011" t="s">
        <v>4290</v>
      </c>
      <c r="D49" s="1011" t="s">
        <v>2089</v>
      </c>
      <c r="E49" s="1011" t="s">
        <v>1331</v>
      </c>
      <c r="F49" s="1011" t="s">
        <v>2632</v>
      </c>
    </row>
    <row r="50" spans="1:6" x14ac:dyDescent="0.25">
      <c r="A50" s="1011">
        <v>34179408</v>
      </c>
      <c r="B50" s="1011" t="s">
        <v>4291</v>
      </c>
      <c r="C50" s="1011" t="s">
        <v>4292</v>
      </c>
      <c r="D50" s="1011" t="s">
        <v>2068</v>
      </c>
      <c r="E50" s="1011" t="s">
        <v>1331</v>
      </c>
      <c r="F50" s="1011" t="s">
        <v>2067</v>
      </c>
    </row>
    <row r="51" spans="1:6" x14ac:dyDescent="0.25">
      <c r="A51" s="1011">
        <v>4163291</v>
      </c>
      <c r="B51" s="1011" t="s">
        <v>4293</v>
      </c>
      <c r="C51" s="1011" t="s">
        <v>4294</v>
      </c>
      <c r="D51" s="1011" t="s">
        <v>2161</v>
      </c>
      <c r="E51" s="1011" t="s">
        <v>1331</v>
      </c>
      <c r="F51" s="1011" t="s">
        <v>2160</v>
      </c>
    </row>
    <row r="52" spans="1:6" x14ac:dyDescent="0.25">
      <c r="A52" s="1011">
        <v>73768103</v>
      </c>
      <c r="B52" s="1011" t="s">
        <v>4295</v>
      </c>
      <c r="C52" s="1011" t="s">
        <v>4296</v>
      </c>
      <c r="D52" s="1011" t="s">
        <v>1397</v>
      </c>
      <c r="E52" s="1011" t="s">
        <v>1331</v>
      </c>
      <c r="F52" s="1011" t="s">
        <v>1416</v>
      </c>
    </row>
    <row r="53" spans="1:6" x14ac:dyDescent="0.25">
      <c r="A53" s="1011">
        <v>94061074</v>
      </c>
      <c r="B53" s="1011" t="s">
        <v>4297</v>
      </c>
      <c r="C53" s="1011" t="s">
        <v>4298</v>
      </c>
      <c r="D53" s="1011" t="s">
        <v>1330</v>
      </c>
      <c r="E53" s="1011" t="s">
        <v>1331</v>
      </c>
      <c r="F53" s="1011" t="s">
        <v>1328</v>
      </c>
    </row>
    <row r="54" spans="1:6" x14ac:dyDescent="0.25">
      <c r="A54" s="1011">
        <v>84131226</v>
      </c>
      <c r="B54" s="1011" t="s">
        <v>4299</v>
      </c>
      <c r="C54" s="1011" t="s">
        <v>4300</v>
      </c>
      <c r="D54" s="1011" t="s">
        <v>1664</v>
      </c>
      <c r="E54" s="1011" t="s">
        <v>1331</v>
      </c>
      <c r="F54" s="1011" t="s">
        <v>1663</v>
      </c>
    </row>
    <row r="55" spans="1:6" x14ac:dyDescent="0.25">
      <c r="A55" s="1011">
        <v>3768215</v>
      </c>
      <c r="B55" s="1011" t="s">
        <v>1801</v>
      </c>
      <c r="C55" s="1011" t="s">
        <v>1802</v>
      </c>
      <c r="D55" s="1011" t="s">
        <v>1397</v>
      </c>
      <c r="E55" s="1011" t="s">
        <v>1331</v>
      </c>
      <c r="F55" s="1011" t="s">
        <v>1416</v>
      </c>
    </row>
    <row r="56" spans="1:6" x14ac:dyDescent="0.25">
      <c r="A56" s="1011">
        <v>63873517</v>
      </c>
      <c r="B56" s="1011" t="s">
        <v>4301</v>
      </c>
      <c r="C56" s="1011" t="s">
        <v>4302</v>
      </c>
      <c r="D56" s="1011" t="s">
        <v>1664</v>
      </c>
      <c r="E56" s="1011" t="s">
        <v>1331</v>
      </c>
      <c r="F56" s="1011" t="s">
        <v>1663</v>
      </c>
    </row>
    <row r="57" spans="1:6" x14ac:dyDescent="0.25">
      <c r="A57" s="1011">
        <v>93758183</v>
      </c>
      <c r="B57" s="1011" t="s">
        <v>4303</v>
      </c>
      <c r="C57" s="1011" t="s">
        <v>4304</v>
      </c>
      <c r="D57" s="1011" t="s">
        <v>2089</v>
      </c>
      <c r="E57" s="1011" t="s">
        <v>1331</v>
      </c>
      <c r="F57" s="1011" t="s">
        <v>2843</v>
      </c>
    </row>
    <row r="58" spans="1:6" x14ac:dyDescent="0.25">
      <c r="A58" s="1011">
        <v>64174626</v>
      </c>
      <c r="B58" s="1011" t="s">
        <v>4305</v>
      </c>
      <c r="C58" s="1011" t="s">
        <v>4306</v>
      </c>
      <c r="D58" s="1011" t="s">
        <v>1355</v>
      </c>
      <c r="E58" s="1011" t="s">
        <v>1331</v>
      </c>
      <c r="F58" s="1011" t="s">
        <v>1354</v>
      </c>
    </row>
    <row r="59" spans="1:6" x14ac:dyDescent="0.25">
      <c r="A59" s="1011">
        <v>34146845</v>
      </c>
      <c r="B59" s="1011" t="s">
        <v>4307</v>
      </c>
      <c r="C59" s="1011" t="s">
        <v>4308</v>
      </c>
      <c r="D59" s="1011" t="s">
        <v>1511</v>
      </c>
      <c r="E59" s="1011" t="s">
        <v>1331</v>
      </c>
      <c r="F59" s="1011" t="s">
        <v>1510</v>
      </c>
    </row>
    <row r="60" spans="1:6" x14ac:dyDescent="0.25">
      <c r="A60" s="1011">
        <v>53983995</v>
      </c>
      <c r="B60" s="1011" t="s">
        <v>4309</v>
      </c>
      <c r="C60" s="1011" t="s">
        <v>4310</v>
      </c>
      <c r="D60" s="1011" t="s">
        <v>2089</v>
      </c>
      <c r="E60" s="1011" t="s">
        <v>1331</v>
      </c>
      <c r="F60" s="1011" t="s">
        <v>3169</v>
      </c>
    </row>
    <row r="61" spans="1:6" x14ac:dyDescent="0.25">
      <c r="A61" s="1011">
        <v>93913465</v>
      </c>
      <c r="B61" s="1011" t="s">
        <v>4311</v>
      </c>
      <c r="C61" s="1011" t="s">
        <v>4312</v>
      </c>
      <c r="D61" s="1011" t="s">
        <v>1337</v>
      </c>
      <c r="E61" s="1011" t="s">
        <v>1331</v>
      </c>
      <c r="F61" s="1011" t="s">
        <v>1336</v>
      </c>
    </row>
    <row r="62" spans="1:6" x14ac:dyDescent="0.25">
      <c r="A62" s="1011">
        <v>43892363</v>
      </c>
      <c r="B62" s="1011" t="s">
        <v>4313</v>
      </c>
      <c r="C62" s="1011" t="s">
        <v>4314</v>
      </c>
      <c r="D62" s="1011" t="s">
        <v>4315</v>
      </c>
      <c r="E62" s="1011" t="s">
        <v>1331</v>
      </c>
      <c r="F62" s="1011" t="s">
        <v>2650</v>
      </c>
    </row>
    <row r="63" spans="1:6" x14ac:dyDescent="0.25">
      <c r="A63" s="1011">
        <v>94025764</v>
      </c>
      <c r="B63" s="1011" t="s">
        <v>4316</v>
      </c>
      <c r="C63" s="1011" t="s">
        <v>4317</v>
      </c>
      <c r="D63" s="1011" t="s">
        <v>1597</v>
      </c>
      <c r="E63" s="1011" t="s">
        <v>1331</v>
      </c>
      <c r="F63" s="1011" t="s">
        <v>1596</v>
      </c>
    </row>
    <row r="64" spans="1:6" x14ac:dyDescent="0.25">
      <c r="A64" s="1011">
        <v>23787096</v>
      </c>
      <c r="B64" s="1011" t="s">
        <v>1792</v>
      </c>
      <c r="C64" s="1011" t="s">
        <v>1796</v>
      </c>
      <c r="D64" s="1011" t="s">
        <v>1795</v>
      </c>
      <c r="E64" s="1011" t="s">
        <v>1331</v>
      </c>
      <c r="F64" s="1011" t="s">
        <v>1794</v>
      </c>
    </row>
    <row r="65" spans="1:6" x14ac:dyDescent="0.25">
      <c r="A65" s="1011">
        <v>74071820</v>
      </c>
      <c r="B65" s="1011" t="s">
        <v>4318</v>
      </c>
      <c r="C65" s="1011" t="s">
        <v>4319</v>
      </c>
      <c r="D65" s="1011" t="s">
        <v>1355</v>
      </c>
      <c r="E65" s="1011" t="s">
        <v>1331</v>
      </c>
      <c r="F65" s="1011" t="s">
        <v>1354</v>
      </c>
    </row>
    <row r="66" spans="1:6" x14ac:dyDescent="0.25">
      <c r="A66" s="1011">
        <v>24179491</v>
      </c>
      <c r="B66" s="1011" t="s">
        <v>4320</v>
      </c>
      <c r="C66" s="1011" t="s">
        <v>4321</v>
      </c>
      <c r="D66" s="1011" t="s">
        <v>1869</v>
      </c>
      <c r="E66" s="1011" t="s">
        <v>1331</v>
      </c>
      <c r="F66" s="1011" t="s">
        <v>1868</v>
      </c>
    </row>
    <row r="67" spans="1:6" x14ac:dyDescent="0.25">
      <c r="A67" s="1011">
        <v>83764548</v>
      </c>
      <c r="B67" s="1011" t="s">
        <v>4322</v>
      </c>
      <c r="C67" s="1011" t="s">
        <v>4323</v>
      </c>
      <c r="D67" s="1011" t="s">
        <v>47</v>
      </c>
      <c r="E67" s="1011" t="s">
        <v>1331</v>
      </c>
      <c r="F67" s="1011" t="s">
        <v>1676</v>
      </c>
    </row>
    <row r="68" spans="1:6" x14ac:dyDescent="0.25">
      <c r="A68" s="1011">
        <v>73757734</v>
      </c>
      <c r="B68" s="1011" t="s">
        <v>4324</v>
      </c>
      <c r="C68" s="1011" t="s">
        <v>4325</v>
      </c>
      <c r="D68" s="1011" t="s">
        <v>2095</v>
      </c>
      <c r="E68" s="1011" t="s">
        <v>1331</v>
      </c>
      <c r="F68" s="1011" t="s">
        <v>2094</v>
      </c>
    </row>
    <row r="69" spans="1:6" x14ac:dyDescent="0.25">
      <c r="A69" s="1011">
        <v>44097343</v>
      </c>
      <c r="B69" s="1011" t="s">
        <v>1686</v>
      </c>
      <c r="C69" s="1011" t="s">
        <v>1689</v>
      </c>
      <c r="D69" s="1011" t="s">
        <v>1397</v>
      </c>
      <c r="E69" s="1011" t="s">
        <v>1331</v>
      </c>
      <c r="F69" s="1011" t="s">
        <v>1416</v>
      </c>
    </row>
    <row r="70" spans="1:6" x14ac:dyDescent="0.25">
      <c r="A70" s="1011">
        <v>53756425</v>
      </c>
      <c r="B70" s="1011" t="s">
        <v>4326</v>
      </c>
      <c r="C70" s="1011" t="s">
        <v>4327</v>
      </c>
      <c r="D70" s="1011" t="s">
        <v>1372</v>
      </c>
      <c r="E70" s="1011" t="s">
        <v>1331</v>
      </c>
      <c r="F70" s="1011" t="s">
        <v>1371</v>
      </c>
    </row>
    <row r="71" spans="1:6" x14ac:dyDescent="0.25">
      <c r="A71" s="1011">
        <v>64165228</v>
      </c>
      <c r="B71" s="1011" t="s">
        <v>4328</v>
      </c>
      <c r="C71" s="1011" t="s">
        <v>4329</v>
      </c>
      <c r="D71" s="1011" t="s">
        <v>1575</v>
      </c>
      <c r="E71" s="1011" t="s">
        <v>1331</v>
      </c>
      <c r="F71" s="1011" t="s">
        <v>1574</v>
      </c>
    </row>
    <row r="72" spans="1:6" x14ac:dyDescent="0.25">
      <c r="A72" s="1011">
        <v>94274628</v>
      </c>
      <c r="B72" s="1011" t="s">
        <v>4330</v>
      </c>
      <c r="C72" s="1011" t="s">
        <v>4331</v>
      </c>
      <c r="D72" s="1011" t="s">
        <v>4332</v>
      </c>
      <c r="E72" s="1011" t="s">
        <v>1331</v>
      </c>
      <c r="F72" s="1011" t="s">
        <v>3354</v>
      </c>
    </row>
    <row r="73" spans="1:6" x14ac:dyDescent="0.25">
      <c r="A73" s="1011">
        <v>94270691</v>
      </c>
      <c r="B73" s="1011" t="s">
        <v>4333</v>
      </c>
      <c r="C73" s="1011" t="s">
        <v>4334</v>
      </c>
      <c r="D73" s="1011" t="s">
        <v>1361</v>
      </c>
      <c r="E73" s="1011" t="s">
        <v>1331</v>
      </c>
      <c r="F73" s="1011" t="s">
        <v>1591</v>
      </c>
    </row>
    <row r="74" spans="1:6" x14ac:dyDescent="0.25">
      <c r="A74" s="1011">
        <v>94281938</v>
      </c>
      <c r="B74" s="1011" t="s">
        <v>4335</v>
      </c>
      <c r="C74" s="1011" t="s">
        <v>4336</v>
      </c>
      <c r="D74" s="1011" t="s">
        <v>1545</v>
      </c>
      <c r="E74" s="1011" t="s">
        <v>1331</v>
      </c>
      <c r="F74" s="1011" t="s">
        <v>1544</v>
      </c>
    </row>
    <row r="75" spans="1:6" x14ac:dyDescent="0.25">
      <c r="A75" s="1011">
        <v>54128996</v>
      </c>
      <c r="B75" s="1011" t="s">
        <v>4337</v>
      </c>
      <c r="C75" s="1011" t="s">
        <v>4338</v>
      </c>
      <c r="D75" s="1011" t="s">
        <v>1511</v>
      </c>
      <c r="E75" s="1011" t="s">
        <v>1331</v>
      </c>
      <c r="F75" s="1011" t="s">
        <v>1510</v>
      </c>
    </row>
    <row r="76" spans="1:6" x14ac:dyDescent="0.25">
      <c r="A76" s="1011">
        <v>84117084</v>
      </c>
      <c r="B76" s="1011" t="s">
        <v>4339</v>
      </c>
      <c r="C76" s="1011" t="s">
        <v>4340</v>
      </c>
      <c r="D76" s="1011" t="s">
        <v>1397</v>
      </c>
      <c r="E76" s="1011" t="s">
        <v>1331</v>
      </c>
      <c r="F76" s="1011" t="s">
        <v>1416</v>
      </c>
    </row>
    <row r="77" spans="1:6" x14ac:dyDescent="0.25">
      <c r="A77" s="1011">
        <v>93757037</v>
      </c>
      <c r="B77" s="1011" t="s">
        <v>2273</v>
      </c>
      <c r="C77" s="1011" t="s">
        <v>2274</v>
      </c>
      <c r="D77" s="1011" t="s">
        <v>2062</v>
      </c>
      <c r="E77" s="1011" t="s">
        <v>1331</v>
      </c>
      <c r="F77" s="1011" t="s">
        <v>2061</v>
      </c>
    </row>
    <row r="78" spans="1:6" x14ac:dyDescent="0.25">
      <c r="A78" s="1011">
        <v>83791574</v>
      </c>
      <c r="B78" s="1011" t="s">
        <v>4341</v>
      </c>
      <c r="C78" s="1011" t="s">
        <v>4342</v>
      </c>
      <c r="D78" s="1011" t="s">
        <v>2354</v>
      </c>
      <c r="E78" s="1011" t="s">
        <v>1331</v>
      </c>
      <c r="F78" s="1011" t="s">
        <v>2353</v>
      </c>
    </row>
    <row r="79" spans="1:6" x14ac:dyDescent="0.25">
      <c r="A79" s="1011">
        <v>63971923</v>
      </c>
      <c r="B79" s="1011" t="s">
        <v>4343</v>
      </c>
      <c r="C79" s="1011" t="s">
        <v>4344</v>
      </c>
      <c r="D79" s="1011" t="s">
        <v>1361</v>
      </c>
      <c r="E79" s="1011" t="s">
        <v>1331</v>
      </c>
      <c r="F79" s="1011" t="s">
        <v>1550</v>
      </c>
    </row>
    <row r="80" spans="1:6" x14ac:dyDescent="0.25">
      <c r="A80" s="1011">
        <v>43756121</v>
      </c>
      <c r="B80" s="1011" t="s">
        <v>4345</v>
      </c>
      <c r="C80" s="1011" t="s">
        <v>4346</v>
      </c>
      <c r="D80" s="1011" t="s">
        <v>1355</v>
      </c>
      <c r="E80" s="1011" t="s">
        <v>1331</v>
      </c>
      <c r="F80" s="1011" t="s">
        <v>1354</v>
      </c>
    </row>
    <row r="81" spans="1:6" x14ac:dyDescent="0.25">
      <c r="A81" s="1011">
        <v>33943085</v>
      </c>
      <c r="B81" s="1011" t="s">
        <v>4347</v>
      </c>
      <c r="C81" s="1011" t="s">
        <v>4348</v>
      </c>
      <c r="D81" s="1011" t="s">
        <v>4196</v>
      </c>
      <c r="E81" s="1011" t="s">
        <v>1331</v>
      </c>
      <c r="F81" s="1011" t="s">
        <v>3068</v>
      </c>
    </row>
    <row r="82" spans="1:6" x14ac:dyDescent="0.25">
      <c r="A82" s="1011">
        <v>24288573</v>
      </c>
      <c r="B82" s="1011" t="s">
        <v>4349</v>
      </c>
      <c r="C82" s="1011" t="s">
        <v>4350</v>
      </c>
      <c r="D82" s="1011" t="s">
        <v>4351</v>
      </c>
      <c r="E82" s="1011" t="s">
        <v>1331</v>
      </c>
      <c r="F82" s="1011" t="s">
        <v>3288</v>
      </c>
    </row>
    <row r="83" spans="1:6" x14ac:dyDescent="0.25">
      <c r="A83" s="1011">
        <v>54277843</v>
      </c>
      <c r="B83" s="1011" t="s">
        <v>1950</v>
      </c>
      <c r="C83" s="1011" t="s">
        <v>1952</v>
      </c>
      <c r="D83" s="1011" t="s">
        <v>1476</v>
      </c>
      <c r="E83" s="1011" t="s">
        <v>1331</v>
      </c>
      <c r="F83" s="1011" t="s">
        <v>1475</v>
      </c>
    </row>
    <row r="84" spans="1:6" x14ac:dyDescent="0.25">
      <c r="A84" s="1011">
        <v>24043994</v>
      </c>
      <c r="B84" s="1011" t="s">
        <v>4352</v>
      </c>
      <c r="C84" s="1011" t="s">
        <v>4353</v>
      </c>
      <c r="D84" s="1011" t="s">
        <v>2089</v>
      </c>
      <c r="E84" s="1011" t="s">
        <v>1331</v>
      </c>
      <c r="F84" s="1011" t="s">
        <v>3467</v>
      </c>
    </row>
    <row r="85" spans="1:6" x14ac:dyDescent="0.25">
      <c r="A85" s="1011">
        <v>44225142</v>
      </c>
      <c r="B85" s="1011" t="s">
        <v>4354</v>
      </c>
      <c r="C85" s="1011" t="s">
        <v>4355</v>
      </c>
      <c r="D85" s="1011" t="s">
        <v>4356</v>
      </c>
      <c r="E85" s="1011" t="s">
        <v>1331</v>
      </c>
      <c r="F85" s="1011" t="s">
        <v>3003</v>
      </c>
    </row>
    <row r="86" spans="1:6" x14ac:dyDescent="0.25">
      <c r="A86" s="1011">
        <v>84091099</v>
      </c>
      <c r="B86" s="1011" t="s">
        <v>4357</v>
      </c>
      <c r="C86" s="1011" t="s">
        <v>4358</v>
      </c>
      <c r="D86" s="1011" t="s">
        <v>4359</v>
      </c>
      <c r="E86" s="1011" t="s">
        <v>1331</v>
      </c>
      <c r="F86" s="1011" t="s">
        <v>3154</v>
      </c>
    </row>
    <row r="87" spans="1:6" x14ac:dyDescent="0.25">
      <c r="A87" s="1011">
        <v>73754814</v>
      </c>
      <c r="B87" s="1011" t="s">
        <v>4360</v>
      </c>
      <c r="C87" s="1011" t="s">
        <v>4361</v>
      </c>
      <c r="D87" s="1011" t="s">
        <v>4362</v>
      </c>
      <c r="E87" s="1011" t="s">
        <v>1331</v>
      </c>
      <c r="F87" s="1011" t="s">
        <v>4363</v>
      </c>
    </row>
    <row r="88" spans="1:6" x14ac:dyDescent="0.25">
      <c r="A88" s="1011">
        <v>93753804</v>
      </c>
      <c r="B88" s="1011" t="s">
        <v>4364</v>
      </c>
      <c r="C88" s="1011" t="s">
        <v>4365</v>
      </c>
      <c r="D88" s="1011" t="s">
        <v>65</v>
      </c>
      <c r="E88" s="1011" t="s">
        <v>1331</v>
      </c>
      <c r="F88" s="1011" t="s">
        <v>1565</v>
      </c>
    </row>
    <row r="89" spans="1:6" x14ac:dyDescent="0.25">
      <c r="A89" s="1011">
        <v>84239912</v>
      </c>
      <c r="B89" s="1011" t="s">
        <v>4366</v>
      </c>
      <c r="C89" s="1011" t="s">
        <v>4367</v>
      </c>
      <c r="D89" s="1011" t="s">
        <v>1664</v>
      </c>
      <c r="E89" s="1011" t="s">
        <v>1331</v>
      </c>
      <c r="F89" s="1011" t="s">
        <v>1663</v>
      </c>
    </row>
    <row r="90" spans="1:6" x14ac:dyDescent="0.25">
      <c r="A90" s="1011">
        <v>4086179</v>
      </c>
      <c r="B90" s="1011" t="s">
        <v>4368</v>
      </c>
      <c r="C90" s="1011" t="s">
        <v>4369</v>
      </c>
      <c r="D90" s="1011" t="s">
        <v>1361</v>
      </c>
      <c r="E90" s="1011" t="s">
        <v>1331</v>
      </c>
      <c r="F90" s="1011" t="s">
        <v>1499</v>
      </c>
    </row>
    <row r="91" spans="1:6" x14ac:dyDescent="0.25">
      <c r="A91" s="1011">
        <v>84230960</v>
      </c>
      <c r="B91" s="1011" t="s">
        <v>4370</v>
      </c>
      <c r="C91" s="1011" t="s">
        <v>4371</v>
      </c>
      <c r="D91" s="1011" t="s">
        <v>4372</v>
      </c>
      <c r="E91" s="1011" t="s">
        <v>1331</v>
      </c>
      <c r="F91" s="1011" t="s">
        <v>4373</v>
      </c>
    </row>
    <row r="92" spans="1:6" x14ac:dyDescent="0.25">
      <c r="A92" s="1011">
        <v>64145105</v>
      </c>
      <c r="B92" s="1011" t="s">
        <v>4374</v>
      </c>
      <c r="C92" s="1011" t="s">
        <v>4375</v>
      </c>
      <c r="D92" s="1011" t="s">
        <v>1925</v>
      </c>
      <c r="E92" s="1011" t="s">
        <v>1331</v>
      </c>
      <c r="F92" s="1011" t="s">
        <v>1924</v>
      </c>
    </row>
    <row r="93" spans="1:6" x14ac:dyDescent="0.25">
      <c r="A93" s="1011">
        <v>83760959</v>
      </c>
      <c r="B93" s="1011" t="s">
        <v>4376</v>
      </c>
      <c r="C93" s="1011" t="s">
        <v>4377</v>
      </c>
      <c r="D93" s="1011" t="s">
        <v>4276</v>
      </c>
      <c r="E93" s="1011" t="s">
        <v>1331</v>
      </c>
      <c r="F93" s="1011" t="s">
        <v>2960</v>
      </c>
    </row>
    <row r="94" spans="1:6" x14ac:dyDescent="0.25">
      <c r="A94" s="1011">
        <v>23757057</v>
      </c>
      <c r="B94" s="1011" t="s">
        <v>2307</v>
      </c>
      <c r="C94" s="1011" t="s">
        <v>2308</v>
      </c>
      <c r="D94" s="1011" t="s">
        <v>1812</v>
      </c>
      <c r="E94" s="1011" t="s">
        <v>1331</v>
      </c>
      <c r="F94" s="1011" t="s">
        <v>1811</v>
      </c>
    </row>
    <row r="95" spans="1:6" x14ac:dyDescent="0.25">
      <c r="A95" s="1011">
        <v>73757833</v>
      </c>
      <c r="B95" s="1011" t="s">
        <v>4378</v>
      </c>
      <c r="C95" s="1011" t="s">
        <v>4379</v>
      </c>
      <c r="D95" s="1011" t="s">
        <v>4380</v>
      </c>
      <c r="E95" s="1011" t="s">
        <v>1331</v>
      </c>
      <c r="F95" s="1011" t="s">
        <v>3478</v>
      </c>
    </row>
    <row r="96" spans="1:6" x14ac:dyDescent="0.25">
      <c r="A96" s="1011">
        <v>84169713</v>
      </c>
      <c r="B96" s="1011" t="s">
        <v>1863</v>
      </c>
      <c r="C96" s="1011" t="s">
        <v>1864</v>
      </c>
      <c r="D96" s="1011" t="s">
        <v>1597</v>
      </c>
      <c r="E96" s="1011" t="s">
        <v>1331</v>
      </c>
      <c r="F96" s="1011" t="s">
        <v>1596</v>
      </c>
    </row>
    <row r="97" spans="1:6" x14ac:dyDescent="0.25">
      <c r="A97" s="1011">
        <v>44029916</v>
      </c>
      <c r="B97" s="1011" t="s">
        <v>4381</v>
      </c>
      <c r="C97" s="1011" t="s">
        <v>4382</v>
      </c>
      <c r="D97" s="1011" t="s">
        <v>4383</v>
      </c>
      <c r="E97" s="1011" t="s">
        <v>2430</v>
      </c>
      <c r="F97" s="1011" t="s">
        <v>4384</v>
      </c>
    </row>
    <row r="98" spans="1:6" x14ac:dyDescent="0.25">
      <c r="A98" s="1011">
        <v>14298582</v>
      </c>
      <c r="B98" s="1011" t="s">
        <v>4385</v>
      </c>
      <c r="C98" s="1011" t="s">
        <v>4386</v>
      </c>
      <c r="D98" s="1011" t="s">
        <v>928</v>
      </c>
      <c r="E98" s="1011" t="s">
        <v>1331</v>
      </c>
      <c r="F98" s="1011" t="s">
        <v>4387</v>
      </c>
    </row>
    <row r="99" spans="1:6" x14ac:dyDescent="0.25">
      <c r="A99" s="1011">
        <v>33869462</v>
      </c>
      <c r="B99" s="1011" t="s">
        <v>4388</v>
      </c>
      <c r="C99" s="1011" t="s">
        <v>4389</v>
      </c>
      <c r="D99" s="1011" t="s">
        <v>1881</v>
      </c>
      <c r="E99" s="1011" t="s">
        <v>1331</v>
      </c>
      <c r="F99" s="1011" t="s">
        <v>1880</v>
      </c>
    </row>
    <row r="100" spans="1:6" x14ac:dyDescent="0.25">
      <c r="A100" s="1011">
        <v>63757090</v>
      </c>
      <c r="B100" s="1011" t="s">
        <v>4390</v>
      </c>
      <c r="C100" s="1011" t="s">
        <v>4391</v>
      </c>
      <c r="D100" s="1011" t="s">
        <v>1361</v>
      </c>
      <c r="E100" s="1011" t="s">
        <v>1331</v>
      </c>
      <c r="F100" s="1011" t="s">
        <v>1360</v>
      </c>
    </row>
    <row r="101" spans="1:6" x14ac:dyDescent="0.25">
      <c r="A101" s="1011">
        <v>13753058</v>
      </c>
      <c r="B101" s="1011" t="s">
        <v>4392</v>
      </c>
      <c r="C101" s="1011" t="s">
        <v>4393</v>
      </c>
      <c r="D101" s="1011" t="s">
        <v>1355</v>
      </c>
      <c r="E101" s="1011" t="s">
        <v>1331</v>
      </c>
      <c r="F101" s="1011" t="s">
        <v>1354</v>
      </c>
    </row>
    <row r="102" spans="1:6" x14ac:dyDescent="0.25">
      <c r="A102" s="1011">
        <v>34281394</v>
      </c>
      <c r="B102" s="1011" t="s">
        <v>4394</v>
      </c>
      <c r="C102" s="1011" t="s">
        <v>4395</v>
      </c>
      <c r="D102" s="1011" t="s">
        <v>1378</v>
      </c>
      <c r="E102" s="1011" t="s">
        <v>1331</v>
      </c>
      <c r="F102" s="1011" t="s">
        <v>1377</v>
      </c>
    </row>
    <row r="103" spans="1:6" x14ac:dyDescent="0.25">
      <c r="A103" s="1011">
        <v>23755515</v>
      </c>
      <c r="B103" s="1011" t="s">
        <v>4396</v>
      </c>
      <c r="C103" s="1011" t="s">
        <v>4397</v>
      </c>
      <c r="D103" s="1011" t="s">
        <v>4398</v>
      </c>
      <c r="E103" s="1011" t="s">
        <v>1331</v>
      </c>
      <c r="F103" s="1011" t="s">
        <v>3318</v>
      </c>
    </row>
    <row r="104" spans="1:6" x14ac:dyDescent="0.25">
      <c r="A104" s="1011">
        <v>13803812</v>
      </c>
      <c r="B104" s="1011" t="s">
        <v>4399</v>
      </c>
      <c r="C104" s="1011" t="s">
        <v>4400</v>
      </c>
      <c r="D104" s="1011" t="s">
        <v>1476</v>
      </c>
      <c r="E104" s="1011" t="s">
        <v>1331</v>
      </c>
      <c r="F104" s="1011" t="s">
        <v>1475</v>
      </c>
    </row>
    <row r="105" spans="1:6" x14ac:dyDescent="0.25">
      <c r="A105" s="1011">
        <v>4110037</v>
      </c>
      <c r="B105" s="1011" t="s">
        <v>4401</v>
      </c>
      <c r="C105" s="1011" t="s">
        <v>4402</v>
      </c>
      <c r="D105" s="1011" t="s">
        <v>4403</v>
      </c>
      <c r="E105" s="1011" t="s">
        <v>2430</v>
      </c>
      <c r="F105" s="1011" t="s">
        <v>3473</v>
      </c>
    </row>
    <row r="106" spans="1:6" x14ac:dyDescent="0.25">
      <c r="A106" s="1011">
        <v>53922431</v>
      </c>
      <c r="B106" s="1011" t="s">
        <v>4404</v>
      </c>
      <c r="C106" s="1011" t="s">
        <v>4405</v>
      </c>
      <c r="D106" s="1011" t="s">
        <v>2045</v>
      </c>
      <c r="E106" s="1011" t="s">
        <v>1331</v>
      </c>
      <c r="F106" s="1011" t="s">
        <v>2044</v>
      </c>
    </row>
    <row r="107" spans="1:6" x14ac:dyDescent="0.25">
      <c r="A107" s="1011">
        <v>84028273</v>
      </c>
      <c r="B107" s="1011" t="s">
        <v>4406</v>
      </c>
      <c r="C107" s="1011" t="s">
        <v>4407</v>
      </c>
      <c r="D107" s="1011" t="s">
        <v>4408</v>
      </c>
      <c r="E107" s="1011" t="s">
        <v>1331</v>
      </c>
      <c r="F107" s="1011" t="s">
        <v>2986</v>
      </c>
    </row>
    <row r="108" spans="1:6" x14ac:dyDescent="0.25">
      <c r="A108" s="1011">
        <v>84053800</v>
      </c>
      <c r="B108" s="1011" t="s">
        <v>4409</v>
      </c>
      <c r="C108" s="1011" t="s">
        <v>4410</v>
      </c>
      <c r="D108" s="1011" t="s">
        <v>1869</v>
      </c>
      <c r="E108" s="1011" t="s">
        <v>1331</v>
      </c>
      <c r="F108" s="1011" t="s">
        <v>1868</v>
      </c>
    </row>
    <row r="109" spans="1:6" x14ac:dyDescent="0.25">
      <c r="A109" s="1011">
        <v>53804340</v>
      </c>
      <c r="B109" s="1011" t="s">
        <v>4411</v>
      </c>
      <c r="C109" s="1011" t="s">
        <v>4412</v>
      </c>
      <c r="D109" s="1011" t="s">
        <v>2089</v>
      </c>
      <c r="E109" s="1011" t="s">
        <v>1331</v>
      </c>
      <c r="F109" s="1011" t="s">
        <v>3467</v>
      </c>
    </row>
    <row r="110" spans="1:6" x14ac:dyDescent="0.25">
      <c r="A110" s="1011">
        <v>83942631</v>
      </c>
      <c r="B110" s="1011" t="s">
        <v>4413</v>
      </c>
      <c r="C110" s="1011" t="s">
        <v>4414</v>
      </c>
      <c r="D110" s="1011" t="s">
        <v>4415</v>
      </c>
      <c r="E110" s="1011" t="s">
        <v>1331</v>
      </c>
      <c r="F110" s="1011" t="s">
        <v>3534</v>
      </c>
    </row>
    <row r="111" spans="1:6" x14ac:dyDescent="0.25">
      <c r="A111" s="1011">
        <v>74251562</v>
      </c>
      <c r="B111" s="1011" t="s">
        <v>4416</v>
      </c>
      <c r="C111" s="1011" t="s">
        <v>4417</v>
      </c>
      <c r="D111" s="1011" t="s">
        <v>1337</v>
      </c>
      <c r="E111" s="1011" t="s">
        <v>1331</v>
      </c>
      <c r="F111" s="1011" t="s">
        <v>1336</v>
      </c>
    </row>
    <row r="112" spans="1:6" x14ac:dyDescent="0.25">
      <c r="A112" s="1011">
        <v>94102563</v>
      </c>
      <c r="B112" s="1011" t="s">
        <v>4418</v>
      </c>
      <c r="C112" s="1011" t="s">
        <v>4419</v>
      </c>
      <c r="D112" s="1011" t="s">
        <v>4420</v>
      </c>
      <c r="E112" s="1011" t="s">
        <v>1331</v>
      </c>
      <c r="F112" s="1011" t="s">
        <v>3016</v>
      </c>
    </row>
    <row r="113" spans="1:6" x14ac:dyDescent="0.25">
      <c r="A113" s="1011">
        <v>44078707</v>
      </c>
      <c r="B113" s="1011" t="s">
        <v>4421</v>
      </c>
      <c r="C113" s="1011" t="s">
        <v>4422</v>
      </c>
      <c r="D113" s="1011" t="s">
        <v>4423</v>
      </c>
      <c r="E113" s="1011" t="s">
        <v>1331</v>
      </c>
      <c r="F113" s="1011" t="s">
        <v>3048</v>
      </c>
    </row>
    <row r="114" spans="1:6" x14ac:dyDescent="0.25">
      <c r="A114" s="1011">
        <v>13941596</v>
      </c>
      <c r="B114" s="1011" t="s">
        <v>4424</v>
      </c>
      <c r="C114" s="1011" t="s">
        <v>4425</v>
      </c>
      <c r="D114" s="1011" t="s">
        <v>4426</v>
      </c>
      <c r="E114" s="1011" t="s">
        <v>1331</v>
      </c>
      <c r="F114" s="1011" t="s">
        <v>1602</v>
      </c>
    </row>
    <row r="115" spans="1:6" x14ac:dyDescent="0.25">
      <c r="A115" s="1011">
        <v>43754530</v>
      </c>
      <c r="B115" s="1011" t="s">
        <v>2323</v>
      </c>
      <c r="C115" s="1011" t="s">
        <v>2324</v>
      </c>
      <c r="D115" s="1011" t="s">
        <v>2245</v>
      </c>
      <c r="E115" s="1011" t="s">
        <v>1331</v>
      </c>
      <c r="F115" s="1011" t="s">
        <v>1516</v>
      </c>
    </row>
    <row r="116" spans="1:6" x14ac:dyDescent="0.25">
      <c r="A116" s="1011">
        <v>63758148</v>
      </c>
      <c r="B116" s="1011" t="s">
        <v>4427</v>
      </c>
      <c r="C116" s="1011" t="s">
        <v>4428</v>
      </c>
      <c r="D116" s="1011" t="s">
        <v>1658</v>
      </c>
      <c r="E116" s="1011" t="s">
        <v>1331</v>
      </c>
      <c r="F116" s="1011" t="s">
        <v>1657</v>
      </c>
    </row>
    <row r="117" spans="1:6" x14ac:dyDescent="0.25">
      <c r="A117" s="1011">
        <v>64113087</v>
      </c>
      <c r="B117" s="1011" t="s">
        <v>4429</v>
      </c>
      <c r="C117" s="1011" t="s">
        <v>4430</v>
      </c>
      <c r="D117" s="1011" t="s">
        <v>1361</v>
      </c>
      <c r="E117" s="1011" t="s">
        <v>1331</v>
      </c>
      <c r="F117" s="1011" t="s">
        <v>1550</v>
      </c>
    </row>
    <row r="118" spans="1:6" x14ac:dyDescent="0.25">
      <c r="A118" s="1011">
        <v>54078423</v>
      </c>
      <c r="B118" s="1011" t="s">
        <v>4431</v>
      </c>
      <c r="C118" s="1011" t="s">
        <v>4432</v>
      </c>
      <c r="D118" s="1011" t="s">
        <v>4433</v>
      </c>
      <c r="E118" s="1011" t="s">
        <v>1331</v>
      </c>
      <c r="F118" s="1011" t="s">
        <v>3395</v>
      </c>
    </row>
    <row r="119" spans="1:6" x14ac:dyDescent="0.25">
      <c r="A119" s="1011">
        <v>83786574</v>
      </c>
      <c r="B119" s="1011" t="s">
        <v>4434</v>
      </c>
      <c r="C119" s="1011" t="s">
        <v>4435</v>
      </c>
      <c r="D119" s="1011" t="s">
        <v>4436</v>
      </c>
      <c r="E119" s="1011" t="s">
        <v>1331</v>
      </c>
      <c r="F119" s="1011" t="s">
        <v>3011</v>
      </c>
    </row>
    <row r="120" spans="1:6" x14ac:dyDescent="0.25">
      <c r="A120" s="1011">
        <v>73753360</v>
      </c>
      <c r="B120" s="1011" t="s">
        <v>4437</v>
      </c>
      <c r="C120" s="1011" t="s">
        <v>4438</v>
      </c>
      <c r="D120" s="1011" t="s">
        <v>2089</v>
      </c>
      <c r="E120" s="1011" t="s">
        <v>1331</v>
      </c>
      <c r="F120" s="1011" t="s">
        <v>2642</v>
      </c>
    </row>
    <row r="121" spans="1:6" x14ac:dyDescent="0.25">
      <c r="A121" s="1011">
        <v>23756349</v>
      </c>
      <c r="B121" s="1011" t="s">
        <v>4439</v>
      </c>
      <c r="C121" s="1011" t="s">
        <v>4440</v>
      </c>
      <c r="D121" s="1011" t="s">
        <v>4196</v>
      </c>
      <c r="E121" s="1011" t="s">
        <v>1331</v>
      </c>
      <c r="F121" s="1011" t="s">
        <v>2921</v>
      </c>
    </row>
    <row r="122" spans="1:6" x14ac:dyDescent="0.25">
      <c r="A122" s="1011">
        <v>23757420</v>
      </c>
      <c r="B122" s="1011" t="s">
        <v>4441</v>
      </c>
      <c r="C122" s="1011" t="s">
        <v>4442</v>
      </c>
      <c r="D122" s="1011" t="s">
        <v>1440</v>
      </c>
      <c r="E122" s="1011" t="s">
        <v>1331</v>
      </c>
      <c r="F122" s="1011" t="s">
        <v>1439</v>
      </c>
    </row>
    <row r="123" spans="1:6" x14ac:dyDescent="0.25">
      <c r="A123" s="1011">
        <v>44038602</v>
      </c>
      <c r="B123" s="1011" t="s">
        <v>4443</v>
      </c>
      <c r="C123" s="1011" t="s">
        <v>4444</v>
      </c>
      <c r="D123" s="1011" t="s">
        <v>1464</v>
      </c>
      <c r="E123" s="1011" t="s">
        <v>1331</v>
      </c>
      <c r="F123" s="1011" t="s">
        <v>1463</v>
      </c>
    </row>
    <row r="124" spans="1:6" x14ac:dyDescent="0.25">
      <c r="A124" s="1011">
        <v>64296551</v>
      </c>
      <c r="B124" s="1011" t="s">
        <v>4445</v>
      </c>
      <c r="C124" s="1011" t="s">
        <v>4446</v>
      </c>
      <c r="D124" s="1011" t="s">
        <v>4447</v>
      </c>
      <c r="E124" s="1011" t="s">
        <v>1331</v>
      </c>
      <c r="F124" s="1011" t="s">
        <v>2758</v>
      </c>
    </row>
    <row r="125" spans="1:6" x14ac:dyDescent="0.25">
      <c r="A125" s="1011">
        <v>93752863</v>
      </c>
      <c r="B125" s="1011" t="s">
        <v>4448</v>
      </c>
      <c r="C125" s="1011" t="s">
        <v>4449</v>
      </c>
      <c r="D125" s="1011" t="s">
        <v>4450</v>
      </c>
      <c r="E125" s="1011" t="s">
        <v>1331</v>
      </c>
      <c r="F125" s="1011" t="s">
        <v>2699</v>
      </c>
    </row>
    <row r="126" spans="1:6" x14ac:dyDescent="0.25">
      <c r="A126" s="1011">
        <v>63757272</v>
      </c>
      <c r="B126" s="1011" t="s">
        <v>4451</v>
      </c>
      <c r="C126" s="1011" t="s">
        <v>4452</v>
      </c>
      <c r="D126" s="1011" t="s">
        <v>1361</v>
      </c>
      <c r="E126" s="1011" t="s">
        <v>1331</v>
      </c>
      <c r="F126" s="1011" t="s">
        <v>1360</v>
      </c>
    </row>
    <row r="127" spans="1:6" x14ac:dyDescent="0.25">
      <c r="A127" s="1011">
        <v>54172879</v>
      </c>
      <c r="B127" s="1011" t="s">
        <v>2421</v>
      </c>
      <c r="C127" s="1011" t="s">
        <v>2422</v>
      </c>
      <c r="D127" s="1011" t="s">
        <v>1597</v>
      </c>
      <c r="E127" s="1011" t="s">
        <v>1331</v>
      </c>
      <c r="F127" s="1011" t="s">
        <v>1596</v>
      </c>
    </row>
    <row r="128" spans="1:6" x14ac:dyDescent="0.25">
      <c r="A128" s="1011">
        <v>24233207</v>
      </c>
      <c r="B128" s="1011" t="s">
        <v>4453</v>
      </c>
      <c r="C128" s="1011" t="s">
        <v>4454</v>
      </c>
      <c r="D128" s="1011" t="s">
        <v>2068</v>
      </c>
      <c r="E128" s="1011" t="s">
        <v>1331</v>
      </c>
      <c r="F128" s="1011" t="s">
        <v>2067</v>
      </c>
    </row>
    <row r="129" spans="1:6" x14ac:dyDescent="0.25">
      <c r="A129" s="1011">
        <v>4132551</v>
      </c>
      <c r="B129" s="1011" t="s">
        <v>4455</v>
      </c>
      <c r="C129" s="1011" t="s">
        <v>4456</v>
      </c>
      <c r="D129" s="1011" t="s">
        <v>2502</v>
      </c>
      <c r="E129" s="1011" t="s">
        <v>1331</v>
      </c>
      <c r="F129" s="1011" t="s">
        <v>2106</v>
      </c>
    </row>
    <row r="130" spans="1:6" x14ac:dyDescent="0.25">
      <c r="A130" s="1011">
        <v>84236884</v>
      </c>
      <c r="B130" s="1011" t="s">
        <v>4457</v>
      </c>
      <c r="C130" s="1011" t="s">
        <v>4458</v>
      </c>
      <c r="D130" s="1011" t="s">
        <v>1361</v>
      </c>
      <c r="E130" s="1011" t="s">
        <v>1331</v>
      </c>
      <c r="F130" s="1011" t="s">
        <v>1499</v>
      </c>
    </row>
    <row r="131" spans="1:6" x14ac:dyDescent="0.25">
      <c r="A131" s="1011">
        <v>13757851</v>
      </c>
      <c r="B131" s="1011" t="s">
        <v>4459</v>
      </c>
      <c r="C131" s="1011" t="s">
        <v>4460</v>
      </c>
      <c r="D131" s="1011" t="s">
        <v>2089</v>
      </c>
      <c r="E131" s="1011" t="s">
        <v>1331</v>
      </c>
      <c r="F131" s="1011" t="s">
        <v>3582</v>
      </c>
    </row>
    <row r="132" spans="1:6" x14ac:dyDescent="0.25">
      <c r="A132" s="1011">
        <v>94272622</v>
      </c>
      <c r="B132" s="1011" t="s">
        <v>4461</v>
      </c>
      <c r="C132" s="1011" t="s">
        <v>4462</v>
      </c>
      <c r="D132" s="1011" t="s">
        <v>4463</v>
      </c>
      <c r="E132" s="1011" t="s">
        <v>1331</v>
      </c>
      <c r="F132" s="1011" t="s">
        <v>4464</v>
      </c>
    </row>
    <row r="133" spans="1:6" x14ac:dyDescent="0.25">
      <c r="A133" s="1011">
        <v>24046583</v>
      </c>
      <c r="B133" s="1011" t="s">
        <v>4465</v>
      </c>
      <c r="C133" s="1011" t="s">
        <v>4466</v>
      </c>
      <c r="D133" s="1011" t="s">
        <v>65</v>
      </c>
      <c r="E133" s="1011" t="s">
        <v>1331</v>
      </c>
      <c r="F133" s="1011" t="s">
        <v>1565</v>
      </c>
    </row>
    <row r="134" spans="1:6" x14ac:dyDescent="0.25">
      <c r="A134" s="1011">
        <v>53975868</v>
      </c>
      <c r="B134" s="1011" t="s">
        <v>4467</v>
      </c>
      <c r="C134" s="1011" t="s">
        <v>4468</v>
      </c>
      <c r="D134" s="1011" t="s">
        <v>1818</v>
      </c>
      <c r="E134" s="1011" t="s">
        <v>1331</v>
      </c>
      <c r="F134" s="1011" t="s">
        <v>1817</v>
      </c>
    </row>
    <row r="135" spans="1:6" x14ac:dyDescent="0.25">
      <c r="A135" s="1011">
        <v>84155597</v>
      </c>
      <c r="B135" s="1011" t="s">
        <v>4469</v>
      </c>
      <c r="C135" s="1011" t="s">
        <v>4470</v>
      </c>
      <c r="D135" s="1011" t="s">
        <v>1664</v>
      </c>
      <c r="E135" s="1011" t="s">
        <v>1331</v>
      </c>
      <c r="F135" s="1011" t="s">
        <v>1663</v>
      </c>
    </row>
    <row r="136" spans="1:6" x14ac:dyDescent="0.25">
      <c r="A136" s="1011">
        <v>4288593</v>
      </c>
      <c r="B136" s="1011" t="s">
        <v>4471</v>
      </c>
      <c r="C136" s="1011" t="s">
        <v>4472</v>
      </c>
      <c r="D136" s="1011" t="s">
        <v>1768</v>
      </c>
      <c r="E136" s="1011" t="s">
        <v>1331</v>
      </c>
      <c r="F136" s="1011" t="s">
        <v>1767</v>
      </c>
    </row>
    <row r="137" spans="1:6" x14ac:dyDescent="0.25">
      <c r="A137" s="1011">
        <v>14061741</v>
      </c>
      <c r="B137" s="1011" t="s">
        <v>4473</v>
      </c>
      <c r="C137" s="1011" t="s">
        <v>4474</v>
      </c>
      <c r="D137" s="1011" t="s">
        <v>4420</v>
      </c>
      <c r="E137" s="1011" t="s">
        <v>1331</v>
      </c>
      <c r="F137" s="1011" t="s">
        <v>3016</v>
      </c>
    </row>
    <row r="138" spans="1:6" x14ac:dyDescent="0.25">
      <c r="A138" s="1011">
        <v>14140370</v>
      </c>
      <c r="B138" s="1011" t="s">
        <v>4475</v>
      </c>
      <c r="C138" s="1011" t="s">
        <v>4476</v>
      </c>
      <c r="D138" s="1011" t="s">
        <v>4477</v>
      </c>
      <c r="E138" s="1011" t="s">
        <v>1331</v>
      </c>
      <c r="F138" s="1011" t="s">
        <v>3294</v>
      </c>
    </row>
    <row r="139" spans="1:6" x14ac:dyDescent="0.25">
      <c r="A139" s="1011">
        <v>63943955</v>
      </c>
      <c r="B139" s="1011" t="s">
        <v>4478</v>
      </c>
      <c r="C139" s="1011" t="s">
        <v>4479</v>
      </c>
      <c r="D139" s="1011" t="s">
        <v>4480</v>
      </c>
      <c r="E139" s="1011" t="s">
        <v>1331</v>
      </c>
      <c r="F139" s="1011" t="s">
        <v>2756</v>
      </c>
    </row>
    <row r="140" spans="1:6" x14ac:dyDescent="0.25">
      <c r="A140" s="1011">
        <v>93917409</v>
      </c>
      <c r="B140" s="1011" t="s">
        <v>4481</v>
      </c>
      <c r="C140" s="1011" t="s">
        <v>4482</v>
      </c>
      <c r="D140" s="1011" t="s">
        <v>4450</v>
      </c>
      <c r="E140" s="1011" t="s">
        <v>1331</v>
      </c>
      <c r="F140" s="1011" t="s">
        <v>2699</v>
      </c>
    </row>
    <row r="141" spans="1:6" x14ac:dyDescent="0.25">
      <c r="A141" s="1011">
        <v>14138283</v>
      </c>
      <c r="B141" s="1011" t="s">
        <v>4483</v>
      </c>
      <c r="C141" s="1011" t="s">
        <v>4484</v>
      </c>
      <c r="D141" s="1011" t="s">
        <v>2045</v>
      </c>
      <c r="E141" s="1011" t="s">
        <v>1331</v>
      </c>
      <c r="F141" s="1011" t="s">
        <v>2044</v>
      </c>
    </row>
    <row r="142" spans="1:6" x14ac:dyDescent="0.25">
      <c r="A142" s="1011">
        <v>14092555</v>
      </c>
      <c r="B142" s="1011" t="s">
        <v>4485</v>
      </c>
      <c r="C142" s="1011" t="s">
        <v>4486</v>
      </c>
      <c r="D142" s="1011" t="s">
        <v>19</v>
      </c>
      <c r="E142" s="1011" t="s">
        <v>1331</v>
      </c>
      <c r="F142" s="1011" t="s">
        <v>2205</v>
      </c>
    </row>
    <row r="143" spans="1:6" x14ac:dyDescent="0.25">
      <c r="A143" s="1011">
        <v>43906718</v>
      </c>
      <c r="B143" s="1011" t="s">
        <v>4487</v>
      </c>
      <c r="C143" s="1011" t="s">
        <v>4488</v>
      </c>
      <c r="D143" s="1011" t="s">
        <v>4217</v>
      </c>
      <c r="E143" s="1011" t="s">
        <v>1331</v>
      </c>
      <c r="F143" s="1011" t="s">
        <v>1934</v>
      </c>
    </row>
    <row r="144" spans="1:6" x14ac:dyDescent="0.25">
      <c r="A144" s="1011">
        <v>43885961</v>
      </c>
      <c r="B144" s="1011" t="s">
        <v>4489</v>
      </c>
      <c r="C144" s="1011" t="s">
        <v>4490</v>
      </c>
      <c r="D144" s="1011" t="s">
        <v>1397</v>
      </c>
      <c r="E144" s="1011" t="s">
        <v>1331</v>
      </c>
      <c r="F144" s="1011" t="s">
        <v>1396</v>
      </c>
    </row>
    <row r="145" spans="1:6" x14ac:dyDescent="0.25">
      <c r="A145" s="1011">
        <v>74128661</v>
      </c>
      <c r="B145" s="1011" t="s">
        <v>2415</v>
      </c>
      <c r="C145" s="1011" t="s">
        <v>2419</v>
      </c>
      <c r="D145" s="1011" t="s">
        <v>2418</v>
      </c>
      <c r="E145" s="1011" t="s">
        <v>1331</v>
      </c>
      <c r="F145" s="1011" t="s">
        <v>2417</v>
      </c>
    </row>
    <row r="146" spans="1:6" x14ac:dyDescent="0.25">
      <c r="A146" s="1011">
        <v>14174874</v>
      </c>
      <c r="B146" s="1011" t="s">
        <v>4491</v>
      </c>
      <c r="C146" s="1011" t="s">
        <v>4492</v>
      </c>
      <c r="D146" s="1011" t="s">
        <v>1361</v>
      </c>
      <c r="E146" s="1011" t="s">
        <v>1331</v>
      </c>
      <c r="F146" s="1011" t="s">
        <v>1499</v>
      </c>
    </row>
    <row r="147" spans="1:6" x14ac:dyDescent="0.25">
      <c r="A147" s="1011">
        <v>43753011</v>
      </c>
      <c r="B147" s="1011" t="s">
        <v>4493</v>
      </c>
      <c r="C147" s="1011" t="s">
        <v>4494</v>
      </c>
      <c r="D147" s="1011" t="s">
        <v>1643</v>
      </c>
      <c r="E147" s="1011" t="s">
        <v>1331</v>
      </c>
      <c r="F147" s="1011" t="s">
        <v>1642</v>
      </c>
    </row>
    <row r="148" spans="1:6" x14ac:dyDescent="0.25">
      <c r="A148" s="1011">
        <v>63893044</v>
      </c>
      <c r="B148" s="1011" t="s">
        <v>4495</v>
      </c>
      <c r="C148" s="1011" t="s">
        <v>4496</v>
      </c>
      <c r="D148" s="1011" t="s">
        <v>4415</v>
      </c>
      <c r="E148" s="1011" t="s">
        <v>1331</v>
      </c>
      <c r="F148" s="1011" t="s">
        <v>3534</v>
      </c>
    </row>
    <row r="149" spans="1:6" x14ac:dyDescent="0.25">
      <c r="A149" s="1011">
        <v>83971929</v>
      </c>
      <c r="B149" s="1011" t="s">
        <v>4497</v>
      </c>
      <c r="C149" s="1011" t="s">
        <v>4498</v>
      </c>
      <c r="D149" s="1011" t="s">
        <v>1361</v>
      </c>
      <c r="E149" s="1011" t="s">
        <v>1331</v>
      </c>
      <c r="F149" s="1011" t="s">
        <v>1360</v>
      </c>
    </row>
    <row r="150" spans="1:6" x14ac:dyDescent="0.25">
      <c r="A150" s="1011">
        <v>44251775</v>
      </c>
      <c r="B150" s="1011" t="s">
        <v>4499</v>
      </c>
      <c r="C150" s="1011" t="s">
        <v>4500</v>
      </c>
      <c r="D150" s="1011" t="s">
        <v>1658</v>
      </c>
      <c r="E150" s="1011" t="s">
        <v>1331</v>
      </c>
      <c r="F150" s="1011" t="s">
        <v>1657</v>
      </c>
    </row>
    <row r="151" spans="1:6" x14ac:dyDescent="0.25">
      <c r="A151" s="1011">
        <v>63963797</v>
      </c>
      <c r="B151" s="1011" t="s">
        <v>4501</v>
      </c>
      <c r="C151" s="1011" t="s">
        <v>4502</v>
      </c>
      <c r="D151" s="1011" t="s">
        <v>4503</v>
      </c>
      <c r="E151" s="1011" t="s">
        <v>2430</v>
      </c>
      <c r="F151" s="1011" t="s">
        <v>2816</v>
      </c>
    </row>
    <row r="152" spans="1:6" x14ac:dyDescent="0.25">
      <c r="A152" s="1011">
        <v>74027350</v>
      </c>
      <c r="B152" s="1011" t="s">
        <v>4504</v>
      </c>
      <c r="C152" s="1011" t="s">
        <v>4505</v>
      </c>
      <c r="D152" s="1011" t="s">
        <v>4230</v>
      </c>
      <c r="E152" s="1011" t="s">
        <v>1331</v>
      </c>
      <c r="F152" s="1011" t="s">
        <v>2940</v>
      </c>
    </row>
    <row r="153" spans="1:6" x14ac:dyDescent="0.25">
      <c r="A153" s="1011">
        <v>93894780</v>
      </c>
      <c r="B153" s="1011" t="s">
        <v>4506</v>
      </c>
      <c r="C153" s="1011" t="s">
        <v>4507</v>
      </c>
      <c r="D153" s="1011" t="s">
        <v>1869</v>
      </c>
      <c r="E153" s="1011" t="s">
        <v>1331</v>
      </c>
      <c r="F153" s="1011" t="s">
        <v>1868</v>
      </c>
    </row>
    <row r="154" spans="1:6" x14ac:dyDescent="0.25">
      <c r="A154" s="1011">
        <v>63867550</v>
      </c>
      <c r="B154" s="1011" t="s">
        <v>4508</v>
      </c>
      <c r="C154" s="1011" t="s">
        <v>4509</v>
      </c>
      <c r="D154" s="1011" t="s">
        <v>1355</v>
      </c>
      <c r="E154" s="1011" t="s">
        <v>1331</v>
      </c>
      <c r="F154" s="1011" t="s">
        <v>2903</v>
      </c>
    </row>
    <row r="155" spans="1:6" x14ac:dyDescent="0.25">
      <c r="A155" s="1011">
        <v>63873616</v>
      </c>
      <c r="B155" s="1011" t="s">
        <v>4510</v>
      </c>
      <c r="C155" s="1011" t="s">
        <v>4511</v>
      </c>
      <c r="D155" s="1011" t="s">
        <v>1529</v>
      </c>
      <c r="E155" s="1011" t="s">
        <v>1331</v>
      </c>
      <c r="F155" s="1011" t="s">
        <v>1528</v>
      </c>
    </row>
    <row r="156" spans="1:6" x14ac:dyDescent="0.25">
      <c r="A156" s="1011">
        <v>4165502</v>
      </c>
      <c r="B156" s="1011" t="s">
        <v>2369</v>
      </c>
      <c r="C156" s="1011" t="s">
        <v>2371</v>
      </c>
      <c r="D156" s="1011" t="s">
        <v>1361</v>
      </c>
      <c r="E156" s="1011" t="s">
        <v>1331</v>
      </c>
      <c r="F156" s="1011" t="s">
        <v>1499</v>
      </c>
    </row>
    <row r="157" spans="1:6" x14ac:dyDescent="0.25">
      <c r="A157" s="1011">
        <v>74180712</v>
      </c>
      <c r="B157" s="1011" t="s">
        <v>4512</v>
      </c>
      <c r="C157" s="1011" t="s">
        <v>4513</v>
      </c>
      <c r="D157" s="1011" t="s">
        <v>2502</v>
      </c>
      <c r="E157" s="1011" t="s">
        <v>1331</v>
      </c>
      <c r="F157" s="1011" t="s">
        <v>2106</v>
      </c>
    </row>
    <row r="158" spans="1:6" x14ac:dyDescent="0.25">
      <c r="A158" s="1011">
        <v>93755783</v>
      </c>
      <c r="B158" s="1011" t="s">
        <v>4514</v>
      </c>
      <c r="C158" s="1011" t="s">
        <v>4515</v>
      </c>
      <c r="D158" s="1011" t="s">
        <v>1355</v>
      </c>
      <c r="E158" s="1011" t="s">
        <v>1331</v>
      </c>
      <c r="F158" s="1011" t="s">
        <v>1354</v>
      </c>
    </row>
    <row r="159" spans="1:6" x14ac:dyDescent="0.25">
      <c r="A159" s="1011">
        <v>64027949</v>
      </c>
      <c r="B159" s="1011" t="s">
        <v>4516</v>
      </c>
      <c r="C159" s="1011" t="s">
        <v>4517</v>
      </c>
      <c r="D159" s="1011" t="s">
        <v>4518</v>
      </c>
      <c r="E159" s="1011" t="s">
        <v>1331</v>
      </c>
      <c r="F159" s="1011" t="s">
        <v>3482</v>
      </c>
    </row>
    <row r="160" spans="1:6" x14ac:dyDescent="0.25">
      <c r="A160" s="1011">
        <v>84300060</v>
      </c>
      <c r="B160" s="1011" t="s">
        <v>4519</v>
      </c>
      <c r="C160" s="1011" t="s">
        <v>4520</v>
      </c>
      <c r="D160" s="1011" t="s">
        <v>1372</v>
      </c>
      <c r="E160" s="1011" t="s">
        <v>1331</v>
      </c>
      <c r="F160" s="1011" t="s">
        <v>1371</v>
      </c>
    </row>
    <row r="161" spans="1:6" x14ac:dyDescent="0.25">
      <c r="A161" s="1011">
        <v>43754282</v>
      </c>
      <c r="B161" s="1011" t="s">
        <v>2125</v>
      </c>
      <c r="C161" s="1011" t="s">
        <v>2126</v>
      </c>
      <c r="D161" s="1011" t="s">
        <v>1330</v>
      </c>
      <c r="E161" s="1011" t="s">
        <v>1331</v>
      </c>
      <c r="F161" s="1011" t="s">
        <v>1328</v>
      </c>
    </row>
    <row r="162" spans="1:6" x14ac:dyDescent="0.25">
      <c r="A162" s="1011">
        <v>4291266</v>
      </c>
      <c r="B162" s="1011" t="s">
        <v>4521</v>
      </c>
      <c r="C162" s="1011" t="s">
        <v>4522</v>
      </c>
      <c r="D162" s="1011" t="s">
        <v>1361</v>
      </c>
      <c r="E162" s="1011" t="s">
        <v>1331</v>
      </c>
      <c r="F162" s="1011" t="s">
        <v>1499</v>
      </c>
    </row>
    <row r="163" spans="1:6" x14ac:dyDescent="0.25">
      <c r="A163" s="1011">
        <v>84086974</v>
      </c>
      <c r="B163" s="1011" t="s">
        <v>4523</v>
      </c>
      <c r="C163" s="1011" t="s">
        <v>4524</v>
      </c>
      <c r="D163" s="1011" t="s">
        <v>4525</v>
      </c>
      <c r="E163" s="1011" t="s">
        <v>1331</v>
      </c>
      <c r="F163" s="1011" t="s">
        <v>2857</v>
      </c>
    </row>
    <row r="164" spans="1:6" x14ac:dyDescent="0.25">
      <c r="A164" s="1011">
        <v>84082783</v>
      </c>
      <c r="B164" s="1011" t="s">
        <v>4526</v>
      </c>
      <c r="C164" s="1011" t="s">
        <v>4527</v>
      </c>
      <c r="D164" s="1011" t="s">
        <v>1768</v>
      </c>
      <c r="E164" s="1011" t="s">
        <v>1331</v>
      </c>
      <c r="F164" s="1011" t="s">
        <v>1767</v>
      </c>
    </row>
    <row r="165" spans="1:6" x14ac:dyDescent="0.25">
      <c r="A165" s="1011">
        <v>84231554</v>
      </c>
      <c r="B165" s="1011" t="s">
        <v>4528</v>
      </c>
      <c r="C165" s="1011" t="s">
        <v>4529</v>
      </c>
      <c r="D165" s="1011" t="s">
        <v>19</v>
      </c>
      <c r="E165" s="1011" t="s">
        <v>1331</v>
      </c>
      <c r="F165" s="1011" t="s">
        <v>2205</v>
      </c>
    </row>
    <row r="166" spans="1:6" x14ac:dyDescent="0.25">
      <c r="A166" s="1011">
        <v>14225585</v>
      </c>
      <c r="B166" s="1011" t="s">
        <v>4530</v>
      </c>
      <c r="C166" s="1011" t="s">
        <v>4531</v>
      </c>
      <c r="D166" s="1011" t="s">
        <v>1925</v>
      </c>
      <c r="E166" s="1011" t="s">
        <v>1331</v>
      </c>
      <c r="F166" s="1011" t="s">
        <v>1924</v>
      </c>
    </row>
    <row r="167" spans="1:6" x14ac:dyDescent="0.25">
      <c r="A167" s="1011">
        <v>3757697</v>
      </c>
      <c r="B167" s="1011" t="s">
        <v>4532</v>
      </c>
      <c r="C167" s="1011" t="s">
        <v>4533</v>
      </c>
      <c r="D167" s="1011" t="s">
        <v>4450</v>
      </c>
      <c r="E167" s="1011" t="s">
        <v>1331</v>
      </c>
      <c r="F167" s="1011" t="s">
        <v>2699</v>
      </c>
    </row>
    <row r="168" spans="1:6" x14ac:dyDescent="0.25">
      <c r="A168" s="1011">
        <v>63771307</v>
      </c>
      <c r="B168" s="1011" t="s">
        <v>4534</v>
      </c>
      <c r="C168" s="1011" t="s">
        <v>4535</v>
      </c>
      <c r="D168" s="1011" t="s">
        <v>4536</v>
      </c>
      <c r="E168" s="1011" t="s">
        <v>1331</v>
      </c>
      <c r="F168" s="1011" t="s">
        <v>2770</v>
      </c>
    </row>
    <row r="169" spans="1:6" x14ac:dyDescent="0.25">
      <c r="A169" s="1011">
        <v>53753091</v>
      </c>
      <c r="B169" s="1011" t="s">
        <v>4537</v>
      </c>
      <c r="C169" s="1011" t="s">
        <v>4538</v>
      </c>
      <c r="D169" s="1011" t="s">
        <v>1658</v>
      </c>
      <c r="E169" s="1011" t="s">
        <v>1331</v>
      </c>
      <c r="F169" s="1011" t="s">
        <v>1657</v>
      </c>
    </row>
    <row r="170" spans="1:6" x14ac:dyDescent="0.25">
      <c r="A170" s="1011">
        <v>73841413</v>
      </c>
      <c r="B170" s="1011" t="s">
        <v>4539</v>
      </c>
      <c r="C170" s="1011" t="s">
        <v>4540</v>
      </c>
      <c r="D170" s="1011" t="s">
        <v>1818</v>
      </c>
      <c r="E170" s="1011" t="s">
        <v>1331</v>
      </c>
      <c r="F170" s="1011" t="s">
        <v>1817</v>
      </c>
    </row>
    <row r="171" spans="1:6" x14ac:dyDescent="0.25">
      <c r="A171" s="1011">
        <v>3803475</v>
      </c>
      <c r="B171" s="1011" t="s">
        <v>4541</v>
      </c>
      <c r="C171" s="1011" t="s">
        <v>4542</v>
      </c>
      <c r="D171" s="1011" t="s">
        <v>1940</v>
      </c>
      <c r="E171" s="1011" t="s">
        <v>1331</v>
      </c>
      <c r="F171" s="1011" t="s">
        <v>2683</v>
      </c>
    </row>
    <row r="172" spans="1:6" x14ac:dyDescent="0.25">
      <c r="A172" s="1011">
        <v>34024281</v>
      </c>
      <c r="B172" s="1011" t="s">
        <v>4543</v>
      </c>
      <c r="C172" s="1011" t="s">
        <v>4544</v>
      </c>
      <c r="D172" s="1011" t="s">
        <v>1511</v>
      </c>
      <c r="E172" s="1011" t="s">
        <v>1331</v>
      </c>
      <c r="F172" s="1011" t="s">
        <v>1510</v>
      </c>
    </row>
    <row r="173" spans="1:6" x14ac:dyDescent="0.25">
      <c r="A173" s="1011">
        <v>24284499</v>
      </c>
      <c r="B173" s="1011" t="s">
        <v>4545</v>
      </c>
      <c r="C173" s="1011" t="s">
        <v>4546</v>
      </c>
      <c r="D173" s="1011" t="s">
        <v>1397</v>
      </c>
      <c r="E173" s="1011" t="s">
        <v>1331</v>
      </c>
      <c r="F173" s="1011" t="s">
        <v>1416</v>
      </c>
    </row>
    <row r="174" spans="1:6" x14ac:dyDescent="0.25">
      <c r="A174" s="1011">
        <v>3996832</v>
      </c>
      <c r="B174" s="1011" t="s">
        <v>4547</v>
      </c>
      <c r="C174" s="1011" t="s">
        <v>4548</v>
      </c>
      <c r="D174" s="1011" t="s">
        <v>1428</v>
      </c>
      <c r="E174" s="1011" t="s">
        <v>1331</v>
      </c>
      <c r="F174" s="1011" t="s">
        <v>1427</v>
      </c>
    </row>
    <row r="175" spans="1:6" x14ac:dyDescent="0.25">
      <c r="A175" s="1011">
        <v>43771211</v>
      </c>
      <c r="B175" s="1011" t="s">
        <v>2075</v>
      </c>
      <c r="C175" s="1011" t="s">
        <v>2076</v>
      </c>
      <c r="D175" s="1011" t="s">
        <v>1406</v>
      </c>
      <c r="E175" s="1011" t="s">
        <v>1331</v>
      </c>
      <c r="F175" s="1011" t="s">
        <v>1405</v>
      </c>
    </row>
    <row r="176" spans="1:6" x14ac:dyDescent="0.25">
      <c r="A176" s="1011">
        <v>73923252</v>
      </c>
      <c r="B176" s="1011" t="s">
        <v>4549</v>
      </c>
      <c r="C176" s="1011" t="s">
        <v>4550</v>
      </c>
      <c r="D176" s="1011" t="s">
        <v>4551</v>
      </c>
      <c r="E176" s="1011" t="s">
        <v>1331</v>
      </c>
      <c r="F176" s="1011" t="s">
        <v>3018</v>
      </c>
    </row>
    <row r="177" spans="1:6" x14ac:dyDescent="0.25">
      <c r="A177" s="1011">
        <v>84181213</v>
      </c>
      <c r="B177" s="1011" t="s">
        <v>4552</v>
      </c>
      <c r="C177" s="1011" t="s">
        <v>4553</v>
      </c>
      <c r="D177" s="1011" t="s">
        <v>1355</v>
      </c>
      <c r="E177" s="1011" t="s">
        <v>1331</v>
      </c>
      <c r="F177" s="1011" t="s">
        <v>1354</v>
      </c>
    </row>
    <row r="178" spans="1:6" x14ac:dyDescent="0.25">
      <c r="A178" s="1011">
        <v>44246809</v>
      </c>
      <c r="B178" s="1011" t="s">
        <v>1918</v>
      </c>
      <c r="C178" s="1011" t="s">
        <v>1920</v>
      </c>
      <c r="D178" s="1011" t="s">
        <v>1869</v>
      </c>
      <c r="E178" s="1011" t="s">
        <v>1331</v>
      </c>
      <c r="F178" s="1011" t="s">
        <v>1868</v>
      </c>
    </row>
    <row r="179" spans="1:6" x14ac:dyDescent="0.25">
      <c r="A179" s="1011">
        <v>84226091</v>
      </c>
      <c r="B179" s="1011" t="s">
        <v>4554</v>
      </c>
      <c r="C179" s="1011" t="s">
        <v>4555</v>
      </c>
      <c r="D179" s="1011" t="s">
        <v>1535</v>
      </c>
      <c r="E179" s="1011" t="s">
        <v>1331</v>
      </c>
      <c r="F179" s="1011" t="s">
        <v>1534</v>
      </c>
    </row>
    <row r="180" spans="1:6" x14ac:dyDescent="0.25">
      <c r="A180" s="1011">
        <v>14077846</v>
      </c>
      <c r="B180" s="1011" t="s">
        <v>2078</v>
      </c>
      <c r="C180" s="1011" t="s">
        <v>2080</v>
      </c>
      <c r="D180" s="1011" t="s">
        <v>1464</v>
      </c>
      <c r="E180" s="1011" t="s">
        <v>1331</v>
      </c>
      <c r="F180" s="1011" t="s">
        <v>1463</v>
      </c>
    </row>
    <row r="181" spans="1:6" x14ac:dyDescent="0.25">
      <c r="A181" s="1011">
        <v>24156648</v>
      </c>
      <c r="B181" s="1011" t="s">
        <v>4556</v>
      </c>
      <c r="C181" s="1011" t="s">
        <v>4557</v>
      </c>
      <c r="D181" s="1011" t="s">
        <v>1361</v>
      </c>
      <c r="E181" s="1011" t="s">
        <v>1331</v>
      </c>
      <c r="F181" s="1011" t="s">
        <v>1591</v>
      </c>
    </row>
    <row r="182" spans="1:6" x14ac:dyDescent="0.25">
      <c r="A182" s="1011">
        <v>14067953</v>
      </c>
      <c r="B182" s="1011" t="s">
        <v>4558</v>
      </c>
      <c r="C182" s="1011" t="s">
        <v>4559</v>
      </c>
      <c r="D182" s="1011" t="s">
        <v>4255</v>
      </c>
      <c r="E182" s="1011" t="s">
        <v>1331</v>
      </c>
      <c r="F182" s="1011" t="s">
        <v>3030</v>
      </c>
    </row>
    <row r="183" spans="1:6" x14ac:dyDescent="0.25">
      <c r="A183" s="1011">
        <v>74104894</v>
      </c>
      <c r="B183" s="1011" t="s">
        <v>4560</v>
      </c>
      <c r="C183" s="1011" t="s">
        <v>4561</v>
      </c>
      <c r="D183" s="1011" t="s">
        <v>1523</v>
      </c>
      <c r="E183" s="1011" t="s">
        <v>1331</v>
      </c>
      <c r="F183" s="1011" t="s">
        <v>1522</v>
      </c>
    </row>
    <row r="184" spans="1:6" x14ac:dyDescent="0.25">
      <c r="A184" s="1011">
        <v>34088559</v>
      </c>
      <c r="B184" s="1011" t="s">
        <v>4562</v>
      </c>
      <c r="C184" s="1011" t="s">
        <v>4563</v>
      </c>
      <c r="D184" s="1011" t="s">
        <v>2556</v>
      </c>
      <c r="E184" s="1011" t="s">
        <v>1331</v>
      </c>
      <c r="F184" s="1011" t="s">
        <v>2555</v>
      </c>
    </row>
    <row r="185" spans="1:6" x14ac:dyDescent="0.25">
      <c r="A185" s="1011">
        <v>84114149</v>
      </c>
      <c r="B185" s="1011" t="s">
        <v>4564</v>
      </c>
      <c r="C185" s="1011" t="s">
        <v>4565</v>
      </c>
      <c r="D185" s="1011" t="s">
        <v>1397</v>
      </c>
      <c r="E185" s="1011" t="s">
        <v>1331</v>
      </c>
      <c r="F185" s="1011" t="s">
        <v>1416</v>
      </c>
    </row>
    <row r="186" spans="1:6" x14ac:dyDescent="0.25">
      <c r="A186" s="1011">
        <v>3756327</v>
      </c>
      <c r="B186" s="1011" t="s">
        <v>2348</v>
      </c>
      <c r="C186" s="1011" t="s">
        <v>2349</v>
      </c>
      <c r="D186" s="1011" t="s">
        <v>1881</v>
      </c>
      <c r="E186" s="1011" t="s">
        <v>1331</v>
      </c>
      <c r="F186" s="1011" t="s">
        <v>1880</v>
      </c>
    </row>
    <row r="187" spans="1:6" x14ac:dyDescent="0.25">
      <c r="A187" s="1011">
        <v>64055304</v>
      </c>
      <c r="B187" s="1011" t="s">
        <v>4566</v>
      </c>
      <c r="C187" s="1011" t="s">
        <v>4567</v>
      </c>
      <c r="D187" s="1011" t="s">
        <v>4568</v>
      </c>
      <c r="E187" s="1011" t="s">
        <v>1331</v>
      </c>
      <c r="F187" s="1011" t="s">
        <v>4569</v>
      </c>
    </row>
    <row r="188" spans="1:6" x14ac:dyDescent="0.25">
      <c r="A188" s="1011">
        <v>44279818</v>
      </c>
      <c r="B188" s="1011" t="s">
        <v>4570</v>
      </c>
      <c r="C188" s="1011" t="s">
        <v>4571</v>
      </c>
      <c r="D188" s="1011" t="s">
        <v>1397</v>
      </c>
      <c r="E188" s="1011" t="s">
        <v>1331</v>
      </c>
      <c r="F188" s="1011" t="s">
        <v>1416</v>
      </c>
    </row>
    <row r="189" spans="1:6" x14ac:dyDescent="0.25">
      <c r="A189" s="1011">
        <v>83884619</v>
      </c>
      <c r="B189" s="1011" t="s">
        <v>4572</v>
      </c>
      <c r="C189" s="1011" t="s">
        <v>4573</v>
      </c>
      <c r="D189" s="1011" t="s">
        <v>1464</v>
      </c>
      <c r="E189" s="1011" t="s">
        <v>1331</v>
      </c>
      <c r="F189" s="1011" t="s">
        <v>1463</v>
      </c>
    </row>
    <row r="190" spans="1:6" x14ac:dyDescent="0.25">
      <c r="A190" s="1011">
        <v>44051209</v>
      </c>
      <c r="B190" s="1011" t="s">
        <v>4574</v>
      </c>
      <c r="C190" s="1011" t="s">
        <v>4575</v>
      </c>
      <c r="D190" s="1011" t="s">
        <v>1397</v>
      </c>
      <c r="E190" s="1011" t="s">
        <v>1331</v>
      </c>
      <c r="F190" s="1011" t="s">
        <v>1396</v>
      </c>
    </row>
    <row r="191" spans="1:6" x14ac:dyDescent="0.25">
      <c r="A191" s="1011">
        <v>13770912</v>
      </c>
      <c r="B191" s="1011" t="s">
        <v>4576</v>
      </c>
      <c r="C191" s="1011" t="s">
        <v>1398</v>
      </c>
      <c r="D191" s="1011" t="s">
        <v>1397</v>
      </c>
      <c r="E191" s="1011" t="s">
        <v>1331</v>
      </c>
      <c r="F191" s="1011" t="s">
        <v>3378</v>
      </c>
    </row>
    <row r="192" spans="1:6" x14ac:dyDescent="0.25">
      <c r="A192" s="1011">
        <v>4131694</v>
      </c>
      <c r="B192" s="1011" t="s">
        <v>4577</v>
      </c>
      <c r="C192" s="1011" t="s">
        <v>4578</v>
      </c>
      <c r="D192" s="1011" t="s">
        <v>1355</v>
      </c>
      <c r="E192" s="1011" t="s">
        <v>1331</v>
      </c>
      <c r="F192" s="1011" t="s">
        <v>1354</v>
      </c>
    </row>
    <row r="193" spans="1:6" x14ac:dyDescent="0.25">
      <c r="A193" s="1011">
        <v>84292739</v>
      </c>
      <c r="B193" s="1011" t="s">
        <v>4579</v>
      </c>
      <c r="C193" s="1011" t="s">
        <v>4580</v>
      </c>
      <c r="D193" s="1011" t="s">
        <v>1464</v>
      </c>
      <c r="E193" s="1011" t="s">
        <v>1331</v>
      </c>
      <c r="F193" s="1011" t="s">
        <v>1463</v>
      </c>
    </row>
    <row r="194" spans="1:6" x14ac:dyDescent="0.25">
      <c r="A194" s="1011">
        <v>73920886</v>
      </c>
      <c r="B194" s="1011" t="s">
        <v>4581</v>
      </c>
      <c r="C194" s="1011" t="s">
        <v>4582</v>
      </c>
      <c r="D194" s="1011" t="s">
        <v>2089</v>
      </c>
      <c r="E194" s="1011" t="s">
        <v>1331</v>
      </c>
      <c r="F194" s="1011" t="s">
        <v>3016</v>
      </c>
    </row>
    <row r="195" spans="1:6" x14ac:dyDescent="0.25">
      <c r="A195" s="1011">
        <v>14043368</v>
      </c>
      <c r="B195" s="1011" t="s">
        <v>4583</v>
      </c>
      <c r="C195" s="1011" t="s">
        <v>4584</v>
      </c>
      <c r="D195" s="1011" t="s">
        <v>4450</v>
      </c>
      <c r="E195" s="1011" t="s">
        <v>1331</v>
      </c>
      <c r="F195" s="1011" t="s">
        <v>2699</v>
      </c>
    </row>
    <row r="196" spans="1:6" x14ac:dyDescent="0.25">
      <c r="A196" s="1011">
        <v>83758201</v>
      </c>
      <c r="B196" s="1011" t="s">
        <v>4585</v>
      </c>
      <c r="C196" s="1011" t="s">
        <v>4586</v>
      </c>
      <c r="D196" s="1011" t="s">
        <v>1664</v>
      </c>
      <c r="E196" s="1011" t="s">
        <v>1331</v>
      </c>
      <c r="F196" s="1011" t="s">
        <v>1663</v>
      </c>
    </row>
    <row r="197" spans="1:6" x14ac:dyDescent="0.25">
      <c r="A197" s="1011">
        <v>13897012</v>
      </c>
      <c r="B197" s="1011" t="s">
        <v>4587</v>
      </c>
      <c r="C197" s="1011" t="s">
        <v>4588</v>
      </c>
      <c r="D197" s="1011" t="s">
        <v>2491</v>
      </c>
      <c r="E197" s="1011" t="s">
        <v>1331</v>
      </c>
      <c r="F197" s="1011" t="s">
        <v>2490</v>
      </c>
    </row>
    <row r="198" spans="1:6" x14ac:dyDescent="0.25">
      <c r="A198" s="1011">
        <v>53757399</v>
      </c>
      <c r="B198" s="1011" t="s">
        <v>2021</v>
      </c>
      <c r="C198" s="1011" t="s">
        <v>2022</v>
      </c>
      <c r="D198" s="1011" t="s">
        <v>1397</v>
      </c>
      <c r="E198" s="1011" t="s">
        <v>1331</v>
      </c>
      <c r="F198" s="1011" t="s">
        <v>1416</v>
      </c>
    </row>
    <row r="199" spans="1:6" x14ac:dyDescent="0.25">
      <c r="A199" s="1011">
        <v>74045881</v>
      </c>
      <c r="B199" s="1011" t="s">
        <v>4589</v>
      </c>
      <c r="C199" s="1011" t="s">
        <v>4590</v>
      </c>
      <c r="D199" s="1011" t="s">
        <v>4591</v>
      </c>
      <c r="E199" s="1011" t="s">
        <v>1331</v>
      </c>
      <c r="F199" s="1011" t="s">
        <v>2933</v>
      </c>
    </row>
    <row r="200" spans="1:6" x14ac:dyDescent="0.25">
      <c r="A200" s="1011">
        <v>23839210</v>
      </c>
      <c r="B200" s="1011" t="s">
        <v>4592</v>
      </c>
      <c r="C200" s="1011" t="s">
        <v>4593</v>
      </c>
      <c r="D200" s="1011" t="s">
        <v>4594</v>
      </c>
      <c r="E200" s="1011" t="s">
        <v>1331</v>
      </c>
      <c r="F200" s="1011" t="s">
        <v>2632</v>
      </c>
    </row>
    <row r="201" spans="1:6" x14ac:dyDescent="0.25">
      <c r="A201" s="1011">
        <v>64135809</v>
      </c>
      <c r="B201" s="1011" t="s">
        <v>4595</v>
      </c>
      <c r="C201" s="1011" t="s">
        <v>4596</v>
      </c>
      <c r="D201" s="1011" t="s">
        <v>2027</v>
      </c>
      <c r="E201" s="1011" t="s">
        <v>1331</v>
      </c>
      <c r="F201" s="1011" t="s">
        <v>2026</v>
      </c>
    </row>
    <row r="202" spans="1:6" x14ac:dyDescent="0.25">
      <c r="A202" s="1011">
        <v>24055428</v>
      </c>
      <c r="B202" s="1011" t="s">
        <v>4597</v>
      </c>
      <c r="C202" s="1011" t="s">
        <v>4598</v>
      </c>
      <c r="D202" s="1011" t="s">
        <v>1361</v>
      </c>
      <c r="E202" s="1011" t="s">
        <v>1331</v>
      </c>
      <c r="F202" s="1011" t="s">
        <v>1591</v>
      </c>
    </row>
    <row r="203" spans="1:6" x14ac:dyDescent="0.25">
      <c r="A203" s="1011">
        <v>13756762</v>
      </c>
      <c r="B203" s="1011" t="s">
        <v>4599</v>
      </c>
      <c r="C203" s="1011" t="s">
        <v>4600</v>
      </c>
      <c r="D203" s="1011" t="s">
        <v>2089</v>
      </c>
      <c r="E203" s="1011" t="s">
        <v>1331</v>
      </c>
      <c r="F203" s="1011" t="s">
        <v>2642</v>
      </c>
    </row>
    <row r="204" spans="1:6" x14ac:dyDescent="0.25">
      <c r="A204" s="1011">
        <v>14269419</v>
      </c>
      <c r="B204" s="1011" t="s">
        <v>4601</v>
      </c>
      <c r="C204" s="1011" t="s">
        <v>4602</v>
      </c>
      <c r="D204" s="1011" t="s">
        <v>1869</v>
      </c>
      <c r="E204" s="1011" t="s">
        <v>1331</v>
      </c>
      <c r="F204" s="1011" t="s">
        <v>1868</v>
      </c>
    </row>
    <row r="205" spans="1:6" x14ac:dyDescent="0.25">
      <c r="A205" s="1011">
        <v>4103487</v>
      </c>
      <c r="B205" s="1011" t="s">
        <v>4603</v>
      </c>
      <c r="C205" s="1011" t="s">
        <v>4604</v>
      </c>
      <c r="D205" s="1011" t="s">
        <v>2089</v>
      </c>
      <c r="E205" s="1011" t="s">
        <v>1331</v>
      </c>
      <c r="F205" s="1011" t="s">
        <v>3013</v>
      </c>
    </row>
    <row r="206" spans="1:6" x14ac:dyDescent="0.25">
      <c r="A206" s="1011">
        <v>24105793</v>
      </c>
      <c r="B206" s="1011" t="s">
        <v>4605</v>
      </c>
      <c r="C206" s="1011" t="s">
        <v>4606</v>
      </c>
      <c r="D206" s="1011" t="s">
        <v>4351</v>
      </c>
      <c r="E206" s="1011" t="s">
        <v>1331</v>
      </c>
      <c r="F206" s="1011" t="s">
        <v>3288</v>
      </c>
    </row>
    <row r="207" spans="1:6" x14ac:dyDescent="0.25">
      <c r="A207" s="1011">
        <v>64151939</v>
      </c>
      <c r="B207" s="1011" t="s">
        <v>4607</v>
      </c>
      <c r="C207" s="1011" t="s">
        <v>4608</v>
      </c>
      <c r="D207" s="1011" t="s">
        <v>4609</v>
      </c>
      <c r="E207" s="1011" t="s">
        <v>1331</v>
      </c>
      <c r="F207" s="1011" t="s">
        <v>3463</v>
      </c>
    </row>
    <row r="208" spans="1:6" x14ac:dyDescent="0.25">
      <c r="A208" s="1011">
        <v>33754250</v>
      </c>
      <c r="B208" s="1011" t="s">
        <v>4610</v>
      </c>
      <c r="C208" s="1011" t="s">
        <v>4611</v>
      </c>
      <c r="D208" s="1011" t="s">
        <v>1818</v>
      </c>
      <c r="E208" s="1011" t="s">
        <v>1331</v>
      </c>
      <c r="F208" s="1011" t="s">
        <v>1817</v>
      </c>
    </row>
    <row r="209" spans="1:6" x14ac:dyDescent="0.25">
      <c r="A209" s="1011">
        <v>54020631</v>
      </c>
      <c r="B209" s="1011" t="s">
        <v>4612</v>
      </c>
      <c r="C209" s="1011" t="s">
        <v>4613</v>
      </c>
      <c r="D209" s="1011" t="s">
        <v>1361</v>
      </c>
      <c r="E209" s="1011" t="s">
        <v>1331</v>
      </c>
      <c r="F209" s="1011" t="s">
        <v>1499</v>
      </c>
    </row>
    <row r="210" spans="1:6" x14ac:dyDescent="0.25">
      <c r="A210" s="1011">
        <v>93910248</v>
      </c>
      <c r="B210" s="1011" t="s">
        <v>4614</v>
      </c>
      <c r="C210" s="1011" t="s">
        <v>4615</v>
      </c>
      <c r="D210" s="1011" t="s">
        <v>4616</v>
      </c>
      <c r="E210" s="1011" t="s">
        <v>2430</v>
      </c>
      <c r="F210" s="1011" t="s">
        <v>3296</v>
      </c>
    </row>
    <row r="211" spans="1:6" x14ac:dyDescent="0.25">
      <c r="A211" s="1011">
        <v>14261325</v>
      </c>
      <c r="B211" s="1011" t="s">
        <v>4617</v>
      </c>
      <c r="C211" s="1011" t="s">
        <v>4618</v>
      </c>
      <c r="D211" s="1011" t="s">
        <v>1361</v>
      </c>
      <c r="E211" s="1011" t="s">
        <v>1331</v>
      </c>
      <c r="F211" s="1011" t="s">
        <v>1550</v>
      </c>
    </row>
    <row r="212" spans="1:6" x14ac:dyDescent="0.25">
      <c r="A212" s="1011">
        <v>63754824</v>
      </c>
      <c r="B212" s="1011" t="s">
        <v>4619</v>
      </c>
      <c r="C212" s="1011" t="s">
        <v>4620</v>
      </c>
      <c r="D212" s="1011" t="s">
        <v>10</v>
      </c>
      <c r="E212" s="1011" t="s">
        <v>1331</v>
      </c>
      <c r="F212" s="1011" t="s">
        <v>1985</v>
      </c>
    </row>
    <row r="213" spans="1:6" x14ac:dyDescent="0.25">
      <c r="A213" s="1011">
        <v>94230976</v>
      </c>
      <c r="B213" s="1011" t="s">
        <v>4621</v>
      </c>
      <c r="C213" s="1011" t="s">
        <v>4618</v>
      </c>
      <c r="D213" s="1011" t="s">
        <v>1361</v>
      </c>
      <c r="E213" s="1011" t="s">
        <v>1331</v>
      </c>
      <c r="F213" s="1011" t="s">
        <v>1550</v>
      </c>
    </row>
    <row r="214" spans="1:6" x14ac:dyDescent="0.25">
      <c r="A214" s="1011">
        <v>94105210</v>
      </c>
      <c r="B214" s="1011" t="s">
        <v>4622</v>
      </c>
      <c r="C214" s="1011" t="s">
        <v>4623</v>
      </c>
      <c r="D214" s="1011" t="s">
        <v>2089</v>
      </c>
      <c r="E214" s="1011" t="s">
        <v>1331</v>
      </c>
      <c r="F214" s="1011" t="s">
        <v>2827</v>
      </c>
    </row>
    <row r="215" spans="1:6" x14ac:dyDescent="0.25">
      <c r="A215" s="1011">
        <v>73933335</v>
      </c>
      <c r="B215" s="1011" t="s">
        <v>4624</v>
      </c>
      <c r="C215" s="1011" t="s">
        <v>4625</v>
      </c>
      <c r="D215" s="1011" t="s">
        <v>4626</v>
      </c>
      <c r="E215" s="1011" t="s">
        <v>1331</v>
      </c>
      <c r="F215" s="1011" t="s">
        <v>3209</v>
      </c>
    </row>
    <row r="216" spans="1:6" x14ac:dyDescent="0.25">
      <c r="A216" s="1011">
        <v>24300493</v>
      </c>
      <c r="B216" s="1011" t="s">
        <v>4627</v>
      </c>
      <c r="C216" s="1011" t="s">
        <v>1429</v>
      </c>
      <c r="D216" s="1011" t="s">
        <v>1428</v>
      </c>
      <c r="E216" s="1011" t="s">
        <v>1331</v>
      </c>
      <c r="F216" s="1011" t="s">
        <v>1427</v>
      </c>
    </row>
    <row r="217" spans="1:6" x14ac:dyDescent="0.25">
      <c r="A217" s="1011">
        <v>74236340</v>
      </c>
      <c r="B217" s="1011" t="s">
        <v>4628</v>
      </c>
      <c r="C217" s="1011" t="s">
        <v>4629</v>
      </c>
      <c r="D217" s="1011" t="s">
        <v>1397</v>
      </c>
      <c r="E217" s="1011" t="s">
        <v>1331</v>
      </c>
      <c r="F217" s="1011" t="s">
        <v>1416</v>
      </c>
    </row>
    <row r="218" spans="1:6" x14ac:dyDescent="0.25">
      <c r="A218" s="1011">
        <v>74234527</v>
      </c>
      <c r="B218" s="1011" t="s">
        <v>4630</v>
      </c>
      <c r="C218" s="1011" t="s">
        <v>4631</v>
      </c>
      <c r="D218" s="1011" t="s">
        <v>1361</v>
      </c>
      <c r="E218" s="1011" t="s">
        <v>1331</v>
      </c>
      <c r="F218" s="1011" t="s">
        <v>1494</v>
      </c>
    </row>
    <row r="219" spans="1:6" x14ac:dyDescent="0.25">
      <c r="A219" s="1011">
        <v>84106079</v>
      </c>
      <c r="B219" s="1011" t="s">
        <v>1431</v>
      </c>
      <c r="C219" s="1011" t="s">
        <v>1435</v>
      </c>
      <c r="D219" s="1011" t="s">
        <v>1434</v>
      </c>
      <c r="E219" s="1011" t="s">
        <v>1331</v>
      </c>
      <c r="F219" s="1011" t="s">
        <v>1433</v>
      </c>
    </row>
    <row r="220" spans="1:6" x14ac:dyDescent="0.25">
      <c r="A220" s="1011">
        <v>63939987</v>
      </c>
      <c r="B220" s="1011" t="s">
        <v>4632</v>
      </c>
      <c r="C220" s="1011" t="s">
        <v>4633</v>
      </c>
      <c r="D220" s="1011" t="s">
        <v>4634</v>
      </c>
      <c r="E220" s="1011" t="s">
        <v>1331</v>
      </c>
      <c r="F220" s="1011" t="s">
        <v>2723</v>
      </c>
    </row>
    <row r="221" spans="1:6" x14ac:dyDescent="0.25">
      <c r="A221" s="1011">
        <v>93756476</v>
      </c>
      <c r="B221" s="1011" t="s">
        <v>4635</v>
      </c>
      <c r="C221" s="1011" t="s">
        <v>4636</v>
      </c>
      <c r="D221" s="1011" t="s">
        <v>10</v>
      </c>
      <c r="E221" s="1011" t="s">
        <v>1331</v>
      </c>
      <c r="F221" s="1011" t="s">
        <v>1985</v>
      </c>
    </row>
    <row r="222" spans="1:6" x14ac:dyDescent="0.25">
      <c r="A222" s="1011">
        <v>23755580</v>
      </c>
      <c r="B222" s="1011" t="s">
        <v>4637</v>
      </c>
      <c r="C222" s="1011" t="s">
        <v>4638</v>
      </c>
      <c r="D222" s="1011" t="s">
        <v>4639</v>
      </c>
      <c r="E222" s="1011" t="s">
        <v>1331</v>
      </c>
      <c r="F222" s="1011" t="s">
        <v>4640</v>
      </c>
    </row>
    <row r="223" spans="1:6" x14ac:dyDescent="0.25">
      <c r="A223" s="1011">
        <v>14077028</v>
      </c>
      <c r="B223" s="1011" t="s">
        <v>4641</v>
      </c>
      <c r="C223" s="1011" t="s">
        <v>4642</v>
      </c>
      <c r="D223" s="1011" t="s">
        <v>1361</v>
      </c>
      <c r="E223" s="1011" t="s">
        <v>1331</v>
      </c>
      <c r="F223" s="1011" t="s">
        <v>1360</v>
      </c>
    </row>
    <row r="224" spans="1:6" x14ac:dyDescent="0.25">
      <c r="A224" s="1011">
        <v>54064753</v>
      </c>
      <c r="B224" s="1011" t="s">
        <v>4643</v>
      </c>
      <c r="C224" s="1011" t="s">
        <v>4644</v>
      </c>
      <c r="D224" s="1011" t="s">
        <v>1545</v>
      </c>
      <c r="E224" s="1011" t="s">
        <v>1331</v>
      </c>
      <c r="F224" s="1011" t="s">
        <v>1544</v>
      </c>
    </row>
    <row r="225" spans="1:6" x14ac:dyDescent="0.25">
      <c r="A225" s="1011">
        <v>74183039</v>
      </c>
      <c r="B225" s="1011" t="s">
        <v>4645</v>
      </c>
      <c r="C225" s="1011" t="s">
        <v>4646</v>
      </c>
      <c r="D225" s="1011" t="s">
        <v>1597</v>
      </c>
      <c r="E225" s="1011" t="s">
        <v>1331</v>
      </c>
      <c r="F225" s="1011" t="s">
        <v>1596</v>
      </c>
    </row>
    <row r="226" spans="1:6" x14ac:dyDescent="0.25">
      <c r="A226" s="1011">
        <v>53755393</v>
      </c>
      <c r="B226" s="1011" t="s">
        <v>4647</v>
      </c>
      <c r="C226" s="1011" t="s">
        <v>4648</v>
      </c>
      <c r="D226" s="1011" t="s">
        <v>4649</v>
      </c>
      <c r="E226" s="1011" t="s">
        <v>1331</v>
      </c>
      <c r="F226" s="1011" t="s">
        <v>3013</v>
      </c>
    </row>
    <row r="227" spans="1:6" x14ac:dyDescent="0.25">
      <c r="A227" s="1011">
        <v>53757068</v>
      </c>
      <c r="B227" s="1011" t="s">
        <v>4650</v>
      </c>
      <c r="C227" s="1011" t="s">
        <v>4651</v>
      </c>
      <c r="D227" s="1011" t="s">
        <v>2062</v>
      </c>
      <c r="E227" s="1011" t="s">
        <v>1331</v>
      </c>
      <c r="F227" s="1011" t="s">
        <v>2061</v>
      </c>
    </row>
    <row r="228" spans="1:6" x14ac:dyDescent="0.25">
      <c r="A228" s="1011">
        <v>84277151</v>
      </c>
      <c r="B228" s="1011" t="s">
        <v>4652</v>
      </c>
      <c r="C228" s="1011" t="s">
        <v>4653</v>
      </c>
      <c r="D228" s="1011" t="s">
        <v>4654</v>
      </c>
      <c r="E228" s="1011" t="s">
        <v>1331</v>
      </c>
      <c r="F228" s="1011" t="s">
        <v>2752</v>
      </c>
    </row>
    <row r="229" spans="1:6" x14ac:dyDescent="0.25">
      <c r="A229" s="1011">
        <v>34084715</v>
      </c>
      <c r="B229" s="1011" t="s">
        <v>4655</v>
      </c>
      <c r="C229" s="1011" t="s">
        <v>4656</v>
      </c>
      <c r="D229" s="1011" t="s">
        <v>2089</v>
      </c>
      <c r="E229" s="1011" t="s">
        <v>1331</v>
      </c>
      <c r="F229" s="1011" t="s">
        <v>3022</v>
      </c>
    </row>
    <row r="230" spans="1:6" x14ac:dyDescent="0.25">
      <c r="A230" s="1011">
        <v>3754736</v>
      </c>
      <c r="B230" s="1011" t="s">
        <v>4657</v>
      </c>
      <c r="C230" s="1011" t="s">
        <v>4658</v>
      </c>
      <c r="D230" s="1011" t="s">
        <v>4659</v>
      </c>
      <c r="E230" s="1011" t="s">
        <v>1331</v>
      </c>
      <c r="F230" s="1011" t="s">
        <v>2714</v>
      </c>
    </row>
    <row r="231" spans="1:6" x14ac:dyDescent="0.25">
      <c r="A231" s="1011">
        <v>94059300</v>
      </c>
      <c r="B231" s="1011" t="s">
        <v>4660</v>
      </c>
      <c r="C231" s="1011" t="s">
        <v>4661</v>
      </c>
      <c r="D231" s="1011" t="s">
        <v>2089</v>
      </c>
      <c r="E231" s="1011" t="s">
        <v>1331</v>
      </c>
      <c r="F231" s="1011" t="s">
        <v>2718</v>
      </c>
    </row>
    <row r="232" spans="1:6" x14ac:dyDescent="0.25">
      <c r="A232" s="1011">
        <v>14181796</v>
      </c>
      <c r="B232" s="1011" t="s">
        <v>4662</v>
      </c>
      <c r="C232" s="1011" t="s">
        <v>4663</v>
      </c>
      <c r="D232" s="1011" t="s">
        <v>1406</v>
      </c>
      <c r="E232" s="1011" t="s">
        <v>1331</v>
      </c>
      <c r="F232" s="1011" t="s">
        <v>1405</v>
      </c>
    </row>
    <row r="233" spans="1:6" x14ac:dyDescent="0.25">
      <c r="A233" s="1011">
        <v>23921729</v>
      </c>
      <c r="B233" s="1011" t="s">
        <v>4664</v>
      </c>
      <c r="C233" s="1011" t="s">
        <v>4665</v>
      </c>
      <c r="D233" s="1011" t="s">
        <v>4666</v>
      </c>
      <c r="E233" s="1011" t="s">
        <v>1331</v>
      </c>
      <c r="F233" s="1011" t="s">
        <v>4667</v>
      </c>
    </row>
    <row r="234" spans="1:6" x14ac:dyDescent="0.25">
      <c r="A234" s="1011">
        <v>14007363</v>
      </c>
      <c r="B234" s="1011" t="s">
        <v>4668</v>
      </c>
      <c r="C234" s="1011" t="s">
        <v>4669</v>
      </c>
      <c r="D234" s="1011" t="s">
        <v>1768</v>
      </c>
      <c r="E234" s="1011" t="s">
        <v>1331</v>
      </c>
      <c r="F234" s="1011" t="s">
        <v>1767</v>
      </c>
    </row>
    <row r="235" spans="1:6" x14ac:dyDescent="0.25">
      <c r="A235" s="1011">
        <v>43901495</v>
      </c>
      <c r="B235" s="1011" t="s">
        <v>4670</v>
      </c>
      <c r="C235" s="1011" t="s">
        <v>4671</v>
      </c>
      <c r="D235" s="1011" t="s">
        <v>1768</v>
      </c>
      <c r="E235" s="1011" t="s">
        <v>1331</v>
      </c>
      <c r="F235" s="1011" t="s">
        <v>1767</v>
      </c>
    </row>
    <row r="236" spans="1:6" x14ac:dyDescent="0.25">
      <c r="A236" s="1011">
        <v>33755927</v>
      </c>
      <c r="B236" s="1011" t="s">
        <v>4672</v>
      </c>
      <c r="C236" s="1011" t="s">
        <v>4673</v>
      </c>
      <c r="D236" s="1011" t="s">
        <v>1361</v>
      </c>
      <c r="E236" s="1011" t="s">
        <v>1331</v>
      </c>
      <c r="F236" s="1011" t="s">
        <v>1550</v>
      </c>
    </row>
    <row r="237" spans="1:6" x14ac:dyDescent="0.25">
      <c r="A237" s="1011">
        <v>44004760</v>
      </c>
      <c r="B237" s="1011" t="s">
        <v>4674</v>
      </c>
      <c r="C237" s="1011" t="s">
        <v>4675</v>
      </c>
      <c r="D237" s="1011" t="s">
        <v>10</v>
      </c>
      <c r="E237" s="1011" t="s">
        <v>1331</v>
      </c>
      <c r="F237" s="1011" t="s">
        <v>3187</v>
      </c>
    </row>
    <row r="238" spans="1:6" x14ac:dyDescent="0.25">
      <c r="A238" s="1011">
        <v>83875344</v>
      </c>
      <c r="B238" s="1011" t="s">
        <v>4676</v>
      </c>
      <c r="C238" s="1011" t="s">
        <v>4677</v>
      </c>
      <c r="D238" s="1011" t="s">
        <v>2089</v>
      </c>
      <c r="E238" s="1011" t="s">
        <v>1331</v>
      </c>
      <c r="F238" s="1011" t="s">
        <v>2718</v>
      </c>
    </row>
    <row r="239" spans="1:6" x14ac:dyDescent="0.25">
      <c r="A239" s="1011">
        <v>74174632</v>
      </c>
      <c r="B239" s="1011" t="s">
        <v>4678</v>
      </c>
      <c r="C239" s="1011" t="s">
        <v>4679</v>
      </c>
      <c r="D239" s="1011" t="s">
        <v>1622</v>
      </c>
      <c r="E239" s="1011" t="s">
        <v>1331</v>
      </c>
      <c r="F239" s="1011" t="s">
        <v>1621</v>
      </c>
    </row>
    <row r="240" spans="1:6" x14ac:dyDescent="0.25">
      <c r="A240" s="1011">
        <v>33813064</v>
      </c>
      <c r="B240" s="1011" t="s">
        <v>4680</v>
      </c>
      <c r="C240" s="1011" t="s">
        <v>4681</v>
      </c>
      <c r="D240" s="1011" t="s">
        <v>1372</v>
      </c>
      <c r="E240" s="1011" t="s">
        <v>1331</v>
      </c>
      <c r="F240" s="1011" t="s">
        <v>1371</v>
      </c>
    </row>
    <row r="241" spans="1:6" x14ac:dyDescent="0.25">
      <c r="A241" s="1011">
        <v>94249612</v>
      </c>
      <c r="B241" s="1011" t="s">
        <v>4682</v>
      </c>
      <c r="C241" s="1011" t="s">
        <v>4683</v>
      </c>
      <c r="D241" s="1011" t="s">
        <v>65</v>
      </c>
      <c r="E241" s="1011" t="s">
        <v>1331</v>
      </c>
      <c r="F241" s="1011" t="s">
        <v>1565</v>
      </c>
    </row>
    <row r="242" spans="1:6" x14ac:dyDescent="0.25">
      <c r="A242" s="1011">
        <v>93758191</v>
      </c>
      <c r="B242" s="1011" t="s">
        <v>4684</v>
      </c>
      <c r="C242" s="1011" t="s">
        <v>4685</v>
      </c>
      <c r="D242" s="1011" t="s">
        <v>2089</v>
      </c>
      <c r="E242" s="1011" t="s">
        <v>1331</v>
      </c>
      <c r="F242" s="1011" t="s">
        <v>2954</v>
      </c>
    </row>
    <row r="243" spans="1:6" x14ac:dyDescent="0.25">
      <c r="A243" s="1011">
        <v>83755702</v>
      </c>
      <c r="B243" s="1011" t="s">
        <v>4686</v>
      </c>
      <c r="C243" s="1011" t="s">
        <v>4687</v>
      </c>
      <c r="D243" s="1011" t="s">
        <v>2089</v>
      </c>
      <c r="E243" s="1011" t="s">
        <v>1331</v>
      </c>
      <c r="F243" s="1011" t="s">
        <v>3156</v>
      </c>
    </row>
    <row r="244" spans="1:6" x14ac:dyDescent="0.25">
      <c r="A244" s="1011">
        <v>93757961</v>
      </c>
      <c r="B244" s="1011" t="s">
        <v>4688</v>
      </c>
      <c r="C244" s="1011" t="s">
        <v>4689</v>
      </c>
      <c r="D244" s="1011" t="s">
        <v>4196</v>
      </c>
      <c r="E244" s="1011" t="s">
        <v>1331</v>
      </c>
      <c r="F244" s="1011" t="s">
        <v>3068</v>
      </c>
    </row>
    <row r="245" spans="1:6" x14ac:dyDescent="0.25">
      <c r="A245" s="1011">
        <v>83909408</v>
      </c>
      <c r="B245" s="1011" t="s">
        <v>4690</v>
      </c>
      <c r="C245" s="1011" t="s">
        <v>4691</v>
      </c>
      <c r="D245" s="1011" t="s">
        <v>1355</v>
      </c>
      <c r="E245" s="1011" t="s">
        <v>1331</v>
      </c>
      <c r="F245" s="1011" t="s">
        <v>1354</v>
      </c>
    </row>
    <row r="246" spans="1:6" x14ac:dyDescent="0.25">
      <c r="A246" s="1011">
        <v>84040427</v>
      </c>
      <c r="B246" s="1011" t="s">
        <v>4692</v>
      </c>
      <c r="C246" s="1011" t="s">
        <v>4693</v>
      </c>
      <c r="D246" s="1011" t="s">
        <v>4380</v>
      </c>
      <c r="E246" s="1011" t="s">
        <v>1331</v>
      </c>
      <c r="F246" s="1011" t="s">
        <v>3478</v>
      </c>
    </row>
    <row r="247" spans="1:6" x14ac:dyDescent="0.25">
      <c r="A247" s="1011">
        <v>23882210</v>
      </c>
      <c r="B247" s="1011" t="s">
        <v>4272</v>
      </c>
      <c r="C247" s="1011" t="s">
        <v>4694</v>
      </c>
      <c r="D247" s="1011" t="s">
        <v>1505</v>
      </c>
      <c r="E247" s="1011" t="s">
        <v>1331</v>
      </c>
      <c r="F247" s="1011" t="s">
        <v>1504</v>
      </c>
    </row>
    <row r="248" spans="1:6" x14ac:dyDescent="0.25">
      <c r="A248" s="1011">
        <v>13757059</v>
      </c>
      <c r="B248" s="1011" t="s">
        <v>4695</v>
      </c>
      <c r="C248" s="1011" t="s">
        <v>4696</v>
      </c>
      <c r="D248" s="1011" t="s">
        <v>10</v>
      </c>
      <c r="E248" s="1011" t="s">
        <v>1331</v>
      </c>
      <c r="F248" s="1011" t="s">
        <v>3187</v>
      </c>
    </row>
    <row r="249" spans="1:6" x14ac:dyDescent="0.25">
      <c r="A249" s="1011">
        <v>14301683</v>
      </c>
      <c r="B249" s="1011" t="s">
        <v>4697</v>
      </c>
      <c r="C249" s="1011" t="s">
        <v>4698</v>
      </c>
      <c r="D249" s="1011" t="s">
        <v>1545</v>
      </c>
      <c r="E249" s="1011" t="s">
        <v>1331</v>
      </c>
      <c r="F249" s="1011" t="s">
        <v>1544</v>
      </c>
    </row>
    <row r="250" spans="1:6" x14ac:dyDescent="0.25">
      <c r="A250" s="1011">
        <v>34053223</v>
      </c>
      <c r="B250" s="1011" t="s">
        <v>4699</v>
      </c>
      <c r="C250" s="1011" t="s">
        <v>4700</v>
      </c>
      <c r="D250" s="1011" t="s">
        <v>1446</v>
      </c>
      <c r="E250" s="1011" t="s">
        <v>1331</v>
      </c>
      <c r="F250" s="1011" t="s">
        <v>1445</v>
      </c>
    </row>
    <row r="251" spans="1:6" x14ac:dyDescent="0.25">
      <c r="A251" s="1011">
        <v>3853967</v>
      </c>
      <c r="B251" s="1011" t="s">
        <v>4701</v>
      </c>
      <c r="C251" s="1011" t="s">
        <v>4702</v>
      </c>
      <c r="D251" s="1011" t="s">
        <v>1355</v>
      </c>
      <c r="E251" s="1011" t="s">
        <v>1331</v>
      </c>
      <c r="F251" s="1011" t="s">
        <v>1354</v>
      </c>
    </row>
    <row r="252" spans="1:6" x14ac:dyDescent="0.25">
      <c r="A252" s="1011">
        <v>14112882</v>
      </c>
      <c r="B252" s="1011" t="s">
        <v>4703</v>
      </c>
      <c r="C252" s="1011" t="s">
        <v>4704</v>
      </c>
      <c r="D252" s="1011" t="s">
        <v>4705</v>
      </c>
      <c r="E252" s="1011" t="s">
        <v>1331</v>
      </c>
      <c r="F252" s="1011" t="s">
        <v>4706</v>
      </c>
    </row>
    <row r="253" spans="1:6" x14ac:dyDescent="0.25">
      <c r="A253" s="1011">
        <v>24043473</v>
      </c>
      <c r="B253" s="1011" t="s">
        <v>2559</v>
      </c>
      <c r="C253" s="1011" t="s">
        <v>2563</v>
      </c>
      <c r="D253" s="1011" t="s">
        <v>2562</v>
      </c>
      <c r="E253" s="1011" t="s">
        <v>2430</v>
      </c>
      <c r="F253" s="1011" t="s">
        <v>2561</v>
      </c>
    </row>
    <row r="254" spans="1:6" x14ac:dyDescent="0.25">
      <c r="A254" s="1011">
        <v>3758190</v>
      </c>
      <c r="B254" s="1011" t="s">
        <v>4707</v>
      </c>
      <c r="C254" s="1011" t="s">
        <v>4708</v>
      </c>
      <c r="D254" s="1011" t="s">
        <v>1361</v>
      </c>
      <c r="E254" s="1011" t="s">
        <v>2430</v>
      </c>
      <c r="F254" s="1011" t="s">
        <v>3331</v>
      </c>
    </row>
    <row r="255" spans="1:6" x14ac:dyDescent="0.25">
      <c r="A255" s="1011">
        <v>94134871</v>
      </c>
      <c r="B255" s="1011" t="s">
        <v>1972</v>
      </c>
      <c r="C255" s="1011" t="s">
        <v>1974</v>
      </c>
      <c r="D255" s="1011" t="s">
        <v>1361</v>
      </c>
      <c r="E255" s="1011" t="s">
        <v>1331</v>
      </c>
      <c r="F255" s="1011" t="s">
        <v>1360</v>
      </c>
    </row>
    <row r="256" spans="1:6" x14ac:dyDescent="0.25">
      <c r="A256" s="1011">
        <v>93755973</v>
      </c>
      <c r="B256" s="1011" t="s">
        <v>4709</v>
      </c>
      <c r="C256" s="1011" t="s">
        <v>4710</v>
      </c>
      <c r="D256" s="1011" t="s">
        <v>2089</v>
      </c>
      <c r="E256" s="1011" t="s">
        <v>1331</v>
      </c>
      <c r="F256" s="1011" t="s">
        <v>3348</v>
      </c>
    </row>
    <row r="257" spans="1:6" x14ac:dyDescent="0.25">
      <c r="A257" s="1011">
        <v>23954514</v>
      </c>
      <c r="B257" s="1011" t="s">
        <v>4711</v>
      </c>
      <c r="C257" s="1011" t="s">
        <v>4712</v>
      </c>
      <c r="D257" s="1011" t="s">
        <v>1406</v>
      </c>
      <c r="E257" s="1011" t="s">
        <v>1331</v>
      </c>
      <c r="F257" s="1011" t="s">
        <v>1405</v>
      </c>
    </row>
    <row r="258" spans="1:6" x14ac:dyDescent="0.25">
      <c r="A258" s="1011">
        <v>93757391</v>
      </c>
      <c r="B258" s="1011" t="s">
        <v>4713</v>
      </c>
      <c r="C258" s="1011" t="s">
        <v>4714</v>
      </c>
      <c r="D258" s="1011" t="s">
        <v>2089</v>
      </c>
      <c r="E258" s="1011" t="s">
        <v>1331</v>
      </c>
      <c r="F258" s="1011" t="s">
        <v>3582</v>
      </c>
    </row>
    <row r="259" spans="1:6" x14ac:dyDescent="0.25">
      <c r="A259" s="1011">
        <v>54030275</v>
      </c>
      <c r="B259" s="1011" t="s">
        <v>4715</v>
      </c>
      <c r="C259" s="1011" t="s">
        <v>4716</v>
      </c>
      <c r="D259" s="1011" t="s">
        <v>4717</v>
      </c>
      <c r="E259" s="1011" t="s">
        <v>1331</v>
      </c>
      <c r="F259" s="1011" t="s">
        <v>2990</v>
      </c>
    </row>
    <row r="260" spans="1:6" x14ac:dyDescent="0.25">
      <c r="A260" s="1011">
        <v>64228679</v>
      </c>
      <c r="B260" s="1011" t="s">
        <v>4718</v>
      </c>
      <c r="C260" s="1011" t="s">
        <v>4719</v>
      </c>
      <c r="D260" s="1011" t="s">
        <v>1505</v>
      </c>
      <c r="E260" s="1011" t="s">
        <v>1331</v>
      </c>
      <c r="F260" s="1011" t="s">
        <v>1504</v>
      </c>
    </row>
    <row r="261" spans="1:6" x14ac:dyDescent="0.25">
      <c r="A261" s="1011">
        <v>44057669</v>
      </c>
      <c r="B261" s="1011" t="s">
        <v>4720</v>
      </c>
      <c r="C261" s="1011" t="s">
        <v>4721</v>
      </c>
      <c r="D261" s="1011" t="s">
        <v>10</v>
      </c>
      <c r="E261" s="1011" t="s">
        <v>1331</v>
      </c>
      <c r="F261" s="1011" t="s">
        <v>1806</v>
      </c>
    </row>
    <row r="262" spans="1:6" x14ac:dyDescent="0.25">
      <c r="A262" s="1011">
        <v>94064920</v>
      </c>
      <c r="B262" s="1011" t="s">
        <v>4722</v>
      </c>
      <c r="C262" s="1011" t="s">
        <v>4723</v>
      </c>
      <c r="D262" s="1011" t="s">
        <v>1355</v>
      </c>
      <c r="E262" s="1011" t="s">
        <v>1331</v>
      </c>
      <c r="F262" s="1011" t="s">
        <v>1354</v>
      </c>
    </row>
    <row r="263" spans="1:6" x14ac:dyDescent="0.25">
      <c r="A263" s="1011">
        <v>84060581</v>
      </c>
      <c r="B263" s="1011" t="s">
        <v>4724</v>
      </c>
      <c r="C263" s="1011" t="s">
        <v>4725</v>
      </c>
      <c r="D263" s="1011" t="s">
        <v>1517</v>
      </c>
      <c r="E263" s="1011" t="s">
        <v>1331</v>
      </c>
      <c r="F263" s="1011" t="s">
        <v>1516</v>
      </c>
    </row>
    <row r="264" spans="1:6" x14ac:dyDescent="0.25">
      <c r="A264" s="1011">
        <v>84285550</v>
      </c>
      <c r="B264" s="1011" t="s">
        <v>4726</v>
      </c>
      <c r="C264" s="1011" t="s">
        <v>4727</v>
      </c>
      <c r="D264" s="1011" t="s">
        <v>1893</v>
      </c>
      <c r="E264" s="1011" t="s">
        <v>1331</v>
      </c>
      <c r="F264" s="1011" t="s">
        <v>1892</v>
      </c>
    </row>
    <row r="265" spans="1:6" x14ac:dyDescent="0.25">
      <c r="A265" s="1011">
        <v>3756012</v>
      </c>
      <c r="B265" s="1011" t="s">
        <v>4728</v>
      </c>
      <c r="C265" s="1011" t="s">
        <v>4729</v>
      </c>
      <c r="D265" s="1011" t="s">
        <v>2089</v>
      </c>
      <c r="E265" s="1011" t="s">
        <v>1331</v>
      </c>
      <c r="F265" s="1011" t="s">
        <v>2642</v>
      </c>
    </row>
    <row r="266" spans="1:6" x14ac:dyDescent="0.25">
      <c r="A266" s="1011">
        <v>63924450</v>
      </c>
      <c r="B266" s="1011" t="s">
        <v>4730</v>
      </c>
      <c r="C266" s="1011" t="s">
        <v>4731</v>
      </c>
      <c r="D266" s="1011" t="s">
        <v>1361</v>
      </c>
      <c r="E266" s="1011" t="s">
        <v>1331</v>
      </c>
      <c r="F266" s="1011" t="s">
        <v>1360</v>
      </c>
    </row>
    <row r="267" spans="1:6" x14ac:dyDescent="0.25">
      <c r="A267" s="1011">
        <v>3970076</v>
      </c>
      <c r="B267" s="1011" t="s">
        <v>4732</v>
      </c>
      <c r="C267" s="1011" t="s">
        <v>4733</v>
      </c>
      <c r="D267" s="1011" t="s">
        <v>1824</v>
      </c>
      <c r="E267" s="1011" t="s">
        <v>1331</v>
      </c>
      <c r="F267" s="1011" t="s">
        <v>1823</v>
      </c>
    </row>
    <row r="268" spans="1:6" x14ac:dyDescent="0.25">
      <c r="A268" s="1011">
        <v>43756949</v>
      </c>
      <c r="B268" s="1011" t="s">
        <v>4734</v>
      </c>
      <c r="C268" s="1011" t="s">
        <v>4735</v>
      </c>
      <c r="D268" s="1011" t="s">
        <v>4279</v>
      </c>
      <c r="E268" s="1011" t="s">
        <v>1331</v>
      </c>
      <c r="F268" s="1011" t="s">
        <v>1934</v>
      </c>
    </row>
    <row r="269" spans="1:6" x14ac:dyDescent="0.25">
      <c r="A269" s="1011">
        <v>34114546</v>
      </c>
      <c r="B269" s="1011" t="s">
        <v>4736</v>
      </c>
      <c r="C269" s="1011" t="s">
        <v>4737</v>
      </c>
      <c r="D269" s="1011" t="s">
        <v>1464</v>
      </c>
      <c r="E269" s="1011" t="s">
        <v>1331</v>
      </c>
      <c r="F269" s="1011" t="s">
        <v>1463</v>
      </c>
    </row>
    <row r="270" spans="1:6" x14ac:dyDescent="0.25">
      <c r="A270" s="1011">
        <v>4089017</v>
      </c>
      <c r="B270" s="1011" t="s">
        <v>2056</v>
      </c>
      <c r="C270" s="1011" t="s">
        <v>2057</v>
      </c>
      <c r="D270" s="1011" t="s">
        <v>1397</v>
      </c>
      <c r="E270" s="1011" t="s">
        <v>1331</v>
      </c>
      <c r="F270" s="1011" t="s">
        <v>1416</v>
      </c>
    </row>
    <row r="271" spans="1:6" x14ac:dyDescent="0.25">
      <c r="A271" s="1011">
        <v>64045776</v>
      </c>
      <c r="B271" s="1011" t="s">
        <v>4738</v>
      </c>
      <c r="C271" s="1011" t="s">
        <v>4739</v>
      </c>
      <c r="D271" s="1011" t="s">
        <v>1397</v>
      </c>
      <c r="E271" s="1011" t="s">
        <v>1331</v>
      </c>
      <c r="F271" s="1011" t="s">
        <v>1396</v>
      </c>
    </row>
    <row r="272" spans="1:6" x14ac:dyDescent="0.25">
      <c r="A272" s="1011">
        <v>94009966</v>
      </c>
      <c r="B272" s="1011" t="s">
        <v>4740</v>
      </c>
      <c r="C272" s="1011" t="s">
        <v>4741</v>
      </c>
      <c r="D272" s="1011" t="s">
        <v>1355</v>
      </c>
      <c r="E272" s="1011" t="s">
        <v>1331</v>
      </c>
      <c r="F272" s="1011" t="s">
        <v>1354</v>
      </c>
    </row>
    <row r="273" spans="1:6" x14ac:dyDescent="0.25">
      <c r="A273" s="1011">
        <v>83755454</v>
      </c>
      <c r="B273" s="1011" t="s">
        <v>4742</v>
      </c>
      <c r="C273" s="1011" t="s">
        <v>4743</v>
      </c>
      <c r="D273" s="1011" t="s">
        <v>4744</v>
      </c>
      <c r="E273" s="1011" t="s">
        <v>1331</v>
      </c>
      <c r="F273" s="1011" t="s">
        <v>3197</v>
      </c>
    </row>
    <row r="274" spans="1:6" x14ac:dyDescent="0.25">
      <c r="A274" s="1011">
        <v>44110039</v>
      </c>
      <c r="B274" s="1011" t="s">
        <v>4401</v>
      </c>
      <c r="C274" s="1011" t="s">
        <v>4402</v>
      </c>
      <c r="D274" s="1011" t="s">
        <v>4403</v>
      </c>
      <c r="E274" s="1011" t="s">
        <v>2430</v>
      </c>
      <c r="F274" s="1011" t="s">
        <v>3473</v>
      </c>
    </row>
    <row r="275" spans="1:6" x14ac:dyDescent="0.25">
      <c r="A275" s="1011">
        <v>64064611</v>
      </c>
      <c r="B275" s="1011" t="s">
        <v>4403</v>
      </c>
      <c r="C275" s="1011" t="s">
        <v>4745</v>
      </c>
      <c r="D275" s="1011" t="s">
        <v>4746</v>
      </c>
      <c r="E275" s="1011" t="s">
        <v>2430</v>
      </c>
      <c r="F275" s="1011" t="s">
        <v>3402</v>
      </c>
    </row>
    <row r="276" spans="1:6" x14ac:dyDescent="0.25">
      <c r="A276" s="1011">
        <v>54281332</v>
      </c>
      <c r="B276" s="1011" t="s">
        <v>4747</v>
      </c>
      <c r="C276" s="1011" t="s">
        <v>4748</v>
      </c>
      <c r="D276" s="1011" t="s">
        <v>1355</v>
      </c>
      <c r="E276" s="1011" t="s">
        <v>1331</v>
      </c>
      <c r="F276" s="1011" t="s">
        <v>1354</v>
      </c>
    </row>
    <row r="277" spans="1:6" x14ac:dyDescent="0.25">
      <c r="A277" s="1011">
        <v>14013890</v>
      </c>
      <c r="B277" s="1011" t="s">
        <v>4749</v>
      </c>
      <c r="C277" s="1011" t="s">
        <v>4750</v>
      </c>
      <c r="D277" s="1011" t="s">
        <v>2089</v>
      </c>
      <c r="E277" s="1011" t="s">
        <v>1331</v>
      </c>
      <c r="F277" s="1011" t="s">
        <v>2951</v>
      </c>
    </row>
    <row r="278" spans="1:6" x14ac:dyDescent="0.25">
      <c r="A278" s="1011">
        <v>14038475</v>
      </c>
      <c r="B278" s="1011" t="s">
        <v>4751</v>
      </c>
      <c r="C278" s="1011" t="s">
        <v>4752</v>
      </c>
      <c r="D278" s="1011" t="s">
        <v>4753</v>
      </c>
      <c r="E278" s="1011" t="s">
        <v>1331</v>
      </c>
      <c r="F278" s="1011" t="s">
        <v>4754</v>
      </c>
    </row>
    <row r="279" spans="1:6" x14ac:dyDescent="0.25">
      <c r="A279" s="1011">
        <v>64054281</v>
      </c>
      <c r="B279" s="1011" t="s">
        <v>1652</v>
      </c>
      <c r="C279" s="1011" t="s">
        <v>1653</v>
      </c>
      <c r="D279" s="1011" t="s">
        <v>1355</v>
      </c>
      <c r="E279" s="1011" t="s">
        <v>1331</v>
      </c>
      <c r="F279" s="1011" t="s">
        <v>1354</v>
      </c>
    </row>
    <row r="280" spans="1:6" x14ac:dyDescent="0.25">
      <c r="A280" s="1011">
        <v>63906713</v>
      </c>
      <c r="B280" s="1011" t="s">
        <v>4755</v>
      </c>
      <c r="C280" s="1011" t="s">
        <v>4756</v>
      </c>
      <c r="D280" s="1011" t="s">
        <v>4757</v>
      </c>
      <c r="E280" s="1011" t="s">
        <v>1331</v>
      </c>
      <c r="F280" s="1011" t="s">
        <v>2730</v>
      </c>
    </row>
    <row r="281" spans="1:6" x14ac:dyDescent="0.25">
      <c r="A281" s="1011">
        <v>74096488</v>
      </c>
      <c r="B281" s="1011" t="s">
        <v>1425</v>
      </c>
      <c r="C281" s="1011" t="s">
        <v>1429</v>
      </c>
      <c r="D281" s="1011" t="s">
        <v>1428</v>
      </c>
      <c r="E281" s="1011" t="s">
        <v>1331</v>
      </c>
      <c r="F281" s="1011" t="s">
        <v>1427</v>
      </c>
    </row>
    <row r="282" spans="1:6" x14ac:dyDescent="0.25">
      <c r="A282" s="1011">
        <v>54291554</v>
      </c>
      <c r="B282" s="1011" t="s">
        <v>4758</v>
      </c>
      <c r="C282" s="1011" t="s">
        <v>4759</v>
      </c>
      <c r="D282" s="1011" t="s">
        <v>4760</v>
      </c>
      <c r="E282" s="1011" t="s">
        <v>1331</v>
      </c>
      <c r="F282" s="1011" t="s">
        <v>2765</v>
      </c>
    </row>
    <row r="283" spans="1:6" x14ac:dyDescent="0.25">
      <c r="A283" s="1011">
        <v>84181593</v>
      </c>
      <c r="B283" s="1011" t="s">
        <v>4761</v>
      </c>
      <c r="C283" s="1011" t="s">
        <v>4762</v>
      </c>
      <c r="D283" s="1011" t="s">
        <v>4351</v>
      </c>
      <c r="E283" s="1011" t="s">
        <v>1331</v>
      </c>
      <c r="F283" s="1011" t="s">
        <v>3288</v>
      </c>
    </row>
    <row r="284" spans="1:6" x14ac:dyDescent="0.25">
      <c r="A284" s="1011">
        <v>54144670</v>
      </c>
      <c r="B284" s="1011" t="s">
        <v>4763</v>
      </c>
      <c r="C284" s="1011" t="s">
        <v>4764</v>
      </c>
      <c r="D284" s="1011" t="s">
        <v>1464</v>
      </c>
      <c r="E284" s="1011" t="s">
        <v>1331</v>
      </c>
      <c r="F284" s="1011" t="s">
        <v>1463</v>
      </c>
    </row>
    <row r="285" spans="1:6" x14ac:dyDescent="0.25">
      <c r="A285" s="1011">
        <v>14298509</v>
      </c>
      <c r="B285" s="1011" t="s">
        <v>4765</v>
      </c>
      <c r="C285" s="1011" t="s">
        <v>4766</v>
      </c>
      <c r="D285" s="1011" t="s">
        <v>1378</v>
      </c>
      <c r="E285" s="1011" t="s">
        <v>1331</v>
      </c>
      <c r="F285" s="1011" t="s">
        <v>1377</v>
      </c>
    </row>
    <row r="286" spans="1:6" x14ac:dyDescent="0.25">
      <c r="A286" s="1011">
        <v>93985380</v>
      </c>
      <c r="B286" s="1011" t="s">
        <v>4767</v>
      </c>
      <c r="C286" s="1011" t="s">
        <v>4768</v>
      </c>
      <c r="D286" s="1011" t="s">
        <v>1355</v>
      </c>
      <c r="E286" s="1011" t="s">
        <v>1331</v>
      </c>
      <c r="F286" s="1011" t="s">
        <v>1354</v>
      </c>
    </row>
    <row r="287" spans="1:6" x14ac:dyDescent="0.25">
      <c r="A287" s="1011">
        <v>64042872</v>
      </c>
      <c r="B287" s="1011" t="s">
        <v>1364</v>
      </c>
      <c r="C287" s="1011" t="s">
        <v>1367</v>
      </c>
      <c r="D287" s="1011" t="s">
        <v>1355</v>
      </c>
      <c r="E287" s="1011" t="s">
        <v>1331</v>
      </c>
      <c r="F287" s="1011" t="s">
        <v>1354</v>
      </c>
    </row>
    <row r="288" spans="1:6" x14ac:dyDescent="0.25">
      <c r="A288" s="1011">
        <v>4072757</v>
      </c>
      <c r="B288" s="1011" t="s">
        <v>4769</v>
      </c>
      <c r="C288" s="1011" t="s">
        <v>4770</v>
      </c>
      <c r="D288" s="1011" t="s">
        <v>4771</v>
      </c>
      <c r="E288" s="1011" t="s">
        <v>1331</v>
      </c>
      <c r="F288" s="1011" t="s">
        <v>4772</v>
      </c>
    </row>
    <row r="289" spans="1:6" x14ac:dyDescent="0.25">
      <c r="A289" s="1011">
        <v>33753716</v>
      </c>
      <c r="B289" s="1011" t="s">
        <v>4773</v>
      </c>
      <c r="C289" s="1011" t="s">
        <v>4774</v>
      </c>
      <c r="D289" s="1011" t="s">
        <v>1355</v>
      </c>
      <c r="E289" s="1011" t="s">
        <v>1331</v>
      </c>
      <c r="F289" s="1011" t="s">
        <v>1354</v>
      </c>
    </row>
    <row r="290" spans="1:6" x14ac:dyDescent="0.25">
      <c r="A290" s="1011">
        <v>4103792</v>
      </c>
      <c r="B290" s="1011" t="s">
        <v>4775</v>
      </c>
      <c r="C290" s="1011" t="s">
        <v>4776</v>
      </c>
      <c r="D290" s="1011" t="s">
        <v>2068</v>
      </c>
      <c r="E290" s="1011" t="s">
        <v>1331</v>
      </c>
      <c r="F290" s="1011" t="s">
        <v>2067</v>
      </c>
    </row>
    <row r="291" spans="1:6" x14ac:dyDescent="0.25">
      <c r="A291" s="1011">
        <v>84079920</v>
      </c>
      <c r="B291" s="1011" t="s">
        <v>4777</v>
      </c>
      <c r="C291" s="1011" t="s">
        <v>4778</v>
      </c>
      <c r="D291" s="1011" t="s">
        <v>4779</v>
      </c>
      <c r="E291" s="1011" t="s">
        <v>1331</v>
      </c>
      <c r="F291" s="1011" t="s">
        <v>3570</v>
      </c>
    </row>
    <row r="292" spans="1:6" x14ac:dyDescent="0.25">
      <c r="A292" s="1011">
        <v>63873491</v>
      </c>
      <c r="B292" s="1011" t="s">
        <v>4780</v>
      </c>
      <c r="C292" s="1011" t="s">
        <v>4781</v>
      </c>
      <c r="D292" s="1011" t="s">
        <v>1355</v>
      </c>
      <c r="E292" s="1011" t="s">
        <v>1331</v>
      </c>
      <c r="F292" s="1011" t="s">
        <v>1354</v>
      </c>
    </row>
    <row r="293" spans="1:6" x14ac:dyDescent="0.25">
      <c r="A293" s="1011">
        <v>23968233</v>
      </c>
      <c r="B293" s="1011" t="s">
        <v>4782</v>
      </c>
      <c r="C293" s="1011" t="s">
        <v>2578</v>
      </c>
      <c r="D293" s="1011" t="s">
        <v>1824</v>
      </c>
      <c r="E293" s="1011" t="s">
        <v>1331</v>
      </c>
      <c r="F293" s="1011" t="s">
        <v>1823</v>
      </c>
    </row>
    <row r="294" spans="1:6" x14ac:dyDescent="0.25">
      <c r="A294" s="1011">
        <v>74099227</v>
      </c>
      <c r="B294" s="1011" t="s">
        <v>4783</v>
      </c>
      <c r="C294" s="1011" t="s">
        <v>4410</v>
      </c>
      <c r="D294" s="1011" t="s">
        <v>1869</v>
      </c>
      <c r="E294" s="1011" t="s">
        <v>1331</v>
      </c>
      <c r="F294" s="1011" t="s">
        <v>1868</v>
      </c>
    </row>
    <row r="295" spans="1:6" x14ac:dyDescent="0.25">
      <c r="A295" s="1011">
        <v>44179695</v>
      </c>
      <c r="B295" s="1011" t="s">
        <v>4784</v>
      </c>
      <c r="C295" s="1011" t="s">
        <v>4785</v>
      </c>
      <c r="D295" s="1011" t="s">
        <v>4786</v>
      </c>
      <c r="E295" s="1011" t="s">
        <v>4787</v>
      </c>
      <c r="F295" s="1011" t="s">
        <v>4788</v>
      </c>
    </row>
    <row r="296" spans="1:6" x14ac:dyDescent="0.25">
      <c r="A296" s="1011">
        <v>94177227</v>
      </c>
      <c r="B296" s="1011" t="s">
        <v>4789</v>
      </c>
      <c r="C296" s="1011" t="s">
        <v>4790</v>
      </c>
      <c r="D296" s="1011" t="s">
        <v>1355</v>
      </c>
      <c r="E296" s="1011" t="s">
        <v>1331</v>
      </c>
      <c r="F296" s="1011" t="s">
        <v>1354</v>
      </c>
    </row>
    <row r="297" spans="1:6" x14ac:dyDescent="0.25">
      <c r="A297" s="1011">
        <v>53868360</v>
      </c>
      <c r="B297" s="1011" t="s">
        <v>4791</v>
      </c>
      <c r="C297" s="1011" t="s">
        <v>4792</v>
      </c>
      <c r="D297" s="1011" t="s">
        <v>4196</v>
      </c>
      <c r="E297" s="1011" t="s">
        <v>1331</v>
      </c>
      <c r="F297" s="1011" t="s">
        <v>3068</v>
      </c>
    </row>
    <row r="298" spans="1:6" x14ac:dyDescent="0.25">
      <c r="A298" s="1011">
        <v>3755758</v>
      </c>
      <c r="B298" s="1011" t="s">
        <v>4793</v>
      </c>
      <c r="C298" s="1011" t="s">
        <v>4794</v>
      </c>
      <c r="D298" s="1011" t="s">
        <v>2089</v>
      </c>
      <c r="E298" s="1011" t="s">
        <v>1331</v>
      </c>
      <c r="F298" s="1011" t="s">
        <v>3276</v>
      </c>
    </row>
    <row r="299" spans="1:6" x14ac:dyDescent="0.25">
      <c r="A299" s="1011">
        <v>14295844</v>
      </c>
      <c r="B299" s="1011" t="s">
        <v>4795</v>
      </c>
      <c r="C299" s="1011" t="s">
        <v>4796</v>
      </c>
      <c r="D299" s="1011" t="s">
        <v>1355</v>
      </c>
      <c r="E299" s="1011" t="s">
        <v>1331</v>
      </c>
      <c r="F299" s="1011" t="s">
        <v>1354</v>
      </c>
    </row>
    <row r="300" spans="1:6" x14ac:dyDescent="0.25">
      <c r="A300" s="1011">
        <v>4289856</v>
      </c>
      <c r="B300" s="1011" t="s">
        <v>4797</v>
      </c>
      <c r="C300" s="1011" t="s">
        <v>4798</v>
      </c>
      <c r="D300" s="1011" t="s">
        <v>1355</v>
      </c>
      <c r="E300" s="1011" t="s">
        <v>1331</v>
      </c>
      <c r="F300" s="1011" t="s">
        <v>1354</v>
      </c>
    </row>
    <row r="301" spans="1:6" x14ac:dyDescent="0.25">
      <c r="A301" s="1011">
        <v>63756258</v>
      </c>
      <c r="B301" s="1011" t="s">
        <v>4799</v>
      </c>
      <c r="C301" s="1011" t="s">
        <v>4800</v>
      </c>
      <c r="D301" s="1011" t="s">
        <v>1361</v>
      </c>
      <c r="E301" s="1011" t="s">
        <v>1331</v>
      </c>
      <c r="F301" s="1011" t="s">
        <v>1360</v>
      </c>
    </row>
    <row r="302" spans="1:6" x14ac:dyDescent="0.25">
      <c r="A302" s="1011">
        <v>64163132</v>
      </c>
      <c r="B302" s="1011" t="s">
        <v>4801</v>
      </c>
      <c r="C302" s="1011" t="s">
        <v>4802</v>
      </c>
      <c r="D302" s="1011" t="s">
        <v>4362</v>
      </c>
      <c r="E302" s="1011" t="s">
        <v>1331</v>
      </c>
      <c r="F302" s="1011" t="s">
        <v>4363</v>
      </c>
    </row>
    <row r="303" spans="1:6" x14ac:dyDescent="0.25">
      <c r="A303" s="1011">
        <v>13754569</v>
      </c>
      <c r="B303" s="1011" t="s">
        <v>4803</v>
      </c>
      <c r="C303" s="1011" t="s">
        <v>4804</v>
      </c>
      <c r="D303" s="1011" t="s">
        <v>4805</v>
      </c>
      <c r="E303" s="1011" t="s">
        <v>1331</v>
      </c>
      <c r="F303" s="1011" t="s">
        <v>3201</v>
      </c>
    </row>
    <row r="304" spans="1:6" x14ac:dyDescent="0.25">
      <c r="A304" s="1011">
        <v>33787508</v>
      </c>
      <c r="B304" s="1011" t="s">
        <v>4806</v>
      </c>
      <c r="C304" s="1011" t="s">
        <v>4807</v>
      </c>
      <c r="D304" s="1011" t="s">
        <v>4757</v>
      </c>
      <c r="E304" s="1011" t="s">
        <v>1331</v>
      </c>
      <c r="F304" s="1011" t="s">
        <v>2730</v>
      </c>
    </row>
    <row r="305" spans="1:6" x14ac:dyDescent="0.25">
      <c r="A305" s="1011">
        <v>84276146</v>
      </c>
      <c r="B305" s="1011" t="s">
        <v>4808</v>
      </c>
      <c r="C305" s="1011" t="s">
        <v>4809</v>
      </c>
      <c r="D305" s="1011" t="s">
        <v>4415</v>
      </c>
      <c r="E305" s="1011" t="s">
        <v>1331</v>
      </c>
      <c r="F305" s="1011" t="s">
        <v>3534</v>
      </c>
    </row>
    <row r="306" spans="1:6" x14ac:dyDescent="0.25">
      <c r="A306" s="1011">
        <v>84031947</v>
      </c>
      <c r="B306" s="1011" t="s">
        <v>4810</v>
      </c>
      <c r="C306" s="1011" t="s">
        <v>4811</v>
      </c>
      <c r="D306" s="1011" t="s">
        <v>19</v>
      </c>
      <c r="E306" s="1011" t="s">
        <v>1331</v>
      </c>
      <c r="F306" s="1011" t="s">
        <v>2205</v>
      </c>
    </row>
    <row r="307" spans="1:6" x14ac:dyDescent="0.25">
      <c r="A307" s="1011">
        <v>23755960</v>
      </c>
      <c r="B307" s="1011" t="s">
        <v>4812</v>
      </c>
      <c r="C307" s="1011" t="s">
        <v>4813</v>
      </c>
      <c r="D307" s="1011" t="s">
        <v>47</v>
      </c>
      <c r="E307" s="1011" t="s">
        <v>1331</v>
      </c>
      <c r="F307" s="1011" t="s">
        <v>1676</v>
      </c>
    </row>
    <row r="308" spans="1:6" x14ac:dyDescent="0.25">
      <c r="A308" s="1011">
        <v>53915617</v>
      </c>
      <c r="B308" s="1011" t="s">
        <v>4814</v>
      </c>
      <c r="C308" s="1011" t="s">
        <v>4815</v>
      </c>
      <c r="D308" s="1011" t="s">
        <v>1343</v>
      </c>
      <c r="E308" s="1011" t="s">
        <v>1331</v>
      </c>
      <c r="F308" s="1011" t="s">
        <v>1342</v>
      </c>
    </row>
    <row r="309" spans="1:6" x14ac:dyDescent="0.25">
      <c r="A309" s="1011">
        <v>93753184</v>
      </c>
      <c r="B309" s="1011" t="s">
        <v>4816</v>
      </c>
      <c r="C309" s="1011" t="s">
        <v>4817</v>
      </c>
      <c r="D309" s="1011" t="s">
        <v>1925</v>
      </c>
      <c r="E309" s="1011" t="s">
        <v>1331</v>
      </c>
      <c r="F309" s="1011" t="s">
        <v>1924</v>
      </c>
    </row>
    <row r="310" spans="1:6" x14ac:dyDescent="0.25">
      <c r="A310" s="1011">
        <v>43757202</v>
      </c>
      <c r="B310" s="1011" t="s">
        <v>4818</v>
      </c>
      <c r="C310" s="1011" t="s">
        <v>4819</v>
      </c>
      <c r="D310" s="1011" t="s">
        <v>1670</v>
      </c>
      <c r="E310" s="1011" t="s">
        <v>1331</v>
      </c>
      <c r="F310" s="1011" t="s">
        <v>1669</v>
      </c>
    </row>
    <row r="311" spans="1:6" x14ac:dyDescent="0.25">
      <c r="A311" s="1011">
        <v>94301819</v>
      </c>
      <c r="B311" s="1011" t="s">
        <v>4820</v>
      </c>
      <c r="C311" s="1011" t="s">
        <v>4821</v>
      </c>
      <c r="D311" s="1011" t="s">
        <v>1869</v>
      </c>
      <c r="E311" s="1011" t="s">
        <v>1331</v>
      </c>
      <c r="F311" s="1011" t="s">
        <v>1868</v>
      </c>
    </row>
    <row r="312" spans="1:6" x14ac:dyDescent="0.25">
      <c r="A312" s="1011">
        <v>53754602</v>
      </c>
      <c r="B312" s="1011" t="s">
        <v>4572</v>
      </c>
      <c r="C312" s="1011" t="s">
        <v>2495</v>
      </c>
      <c r="D312" s="1011" t="s">
        <v>65</v>
      </c>
      <c r="E312" s="1011" t="s">
        <v>1331</v>
      </c>
      <c r="F312" s="1011" t="s">
        <v>1565</v>
      </c>
    </row>
    <row r="313" spans="1:6" x14ac:dyDescent="0.25">
      <c r="A313" s="1011">
        <v>53999835</v>
      </c>
      <c r="B313" s="1011" t="s">
        <v>4822</v>
      </c>
      <c r="C313" s="1011" t="s">
        <v>4823</v>
      </c>
      <c r="D313" s="1011" t="s">
        <v>1664</v>
      </c>
      <c r="E313" s="1011" t="s">
        <v>1331</v>
      </c>
      <c r="F313" s="1011" t="s">
        <v>1663</v>
      </c>
    </row>
    <row r="314" spans="1:6" x14ac:dyDescent="0.25">
      <c r="A314" s="1011">
        <v>4079992</v>
      </c>
      <c r="B314" s="1011" t="s">
        <v>4824</v>
      </c>
      <c r="C314" s="1011" t="s">
        <v>4825</v>
      </c>
      <c r="D314" s="1011" t="s">
        <v>1355</v>
      </c>
      <c r="E314" s="1011" t="s">
        <v>1331</v>
      </c>
      <c r="F314" s="1011" t="s">
        <v>1354</v>
      </c>
    </row>
    <row r="315" spans="1:6" x14ac:dyDescent="0.25">
      <c r="A315" s="1011">
        <v>4179685</v>
      </c>
      <c r="B315" s="1011" t="s">
        <v>4826</v>
      </c>
      <c r="C315" s="1011" t="s">
        <v>4827</v>
      </c>
      <c r="D315" s="1011" t="s">
        <v>1361</v>
      </c>
      <c r="E315" s="1011" t="s">
        <v>1331</v>
      </c>
      <c r="F315" s="1011" t="s">
        <v>1499</v>
      </c>
    </row>
    <row r="316" spans="1:6" x14ac:dyDescent="0.25">
      <c r="A316" s="1011">
        <v>94114527</v>
      </c>
      <c r="B316" s="1011" t="s">
        <v>4828</v>
      </c>
      <c r="C316" s="1011" t="s">
        <v>4829</v>
      </c>
      <c r="D316" s="1011" t="s">
        <v>1355</v>
      </c>
      <c r="E316" s="1011" t="s">
        <v>1331</v>
      </c>
      <c r="F316" s="1011" t="s">
        <v>1354</v>
      </c>
    </row>
    <row r="317" spans="1:6" x14ac:dyDescent="0.25">
      <c r="A317" s="1011">
        <v>84252584</v>
      </c>
      <c r="B317" s="1011" t="s">
        <v>4830</v>
      </c>
      <c r="C317" s="1011" t="s">
        <v>4831</v>
      </c>
      <c r="D317" s="1011" t="s">
        <v>4591</v>
      </c>
      <c r="E317" s="1011" t="s">
        <v>1331</v>
      </c>
      <c r="F317" s="1011" t="s">
        <v>2933</v>
      </c>
    </row>
    <row r="318" spans="1:6" x14ac:dyDescent="0.25">
      <c r="A318" s="1011">
        <v>13754916</v>
      </c>
      <c r="B318" s="1011" t="s">
        <v>4832</v>
      </c>
      <c r="C318" s="1011" t="s">
        <v>4833</v>
      </c>
      <c r="D318" s="1011" t="s">
        <v>4423</v>
      </c>
      <c r="E318" s="1011" t="s">
        <v>1331</v>
      </c>
      <c r="F318" s="1011" t="s">
        <v>3048</v>
      </c>
    </row>
    <row r="319" spans="1:6" x14ac:dyDescent="0.25">
      <c r="A319" s="1011">
        <v>53754180</v>
      </c>
      <c r="B319" s="1011" t="s">
        <v>4834</v>
      </c>
      <c r="C319" s="1011" t="s">
        <v>4835</v>
      </c>
      <c r="D319" s="1011" t="s">
        <v>4568</v>
      </c>
      <c r="E319" s="1011" t="s">
        <v>1331</v>
      </c>
      <c r="F319" s="1011" t="s">
        <v>4569</v>
      </c>
    </row>
    <row r="320" spans="1:6" x14ac:dyDescent="0.25">
      <c r="A320" s="1011">
        <v>43755891</v>
      </c>
      <c r="B320" s="1011" t="s">
        <v>4836</v>
      </c>
      <c r="C320" s="1011" t="s">
        <v>4837</v>
      </c>
      <c r="D320" s="1011" t="s">
        <v>4838</v>
      </c>
      <c r="E320" s="1011" t="s">
        <v>1331</v>
      </c>
      <c r="F320" s="1011" t="s">
        <v>2705</v>
      </c>
    </row>
    <row r="321" spans="1:6" x14ac:dyDescent="0.25">
      <c r="A321" s="1011">
        <v>94046224</v>
      </c>
      <c r="B321" s="1011" t="s">
        <v>4839</v>
      </c>
      <c r="C321" s="1011" t="s">
        <v>4259</v>
      </c>
      <c r="D321" s="1011" t="s">
        <v>1397</v>
      </c>
      <c r="E321" s="1011" t="s">
        <v>1331</v>
      </c>
      <c r="F321" s="1011" t="s">
        <v>1416</v>
      </c>
    </row>
    <row r="322" spans="1:6" x14ac:dyDescent="0.25">
      <c r="A322" s="1011">
        <v>34081356</v>
      </c>
      <c r="B322" s="1011" t="s">
        <v>4840</v>
      </c>
      <c r="C322" s="1011" t="s">
        <v>4841</v>
      </c>
      <c r="D322" s="1011" t="s">
        <v>4842</v>
      </c>
      <c r="E322" s="1011" t="s">
        <v>1331</v>
      </c>
      <c r="F322" s="1011" t="s">
        <v>4843</v>
      </c>
    </row>
    <row r="323" spans="1:6" x14ac:dyDescent="0.25">
      <c r="A323" s="1011">
        <v>93893105</v>
      </c>
      <c r="B323" s="1011" t="s">
        <v>4844</v>
      </c>
      <c r="C323" s="1011" t="s">
        <v>4845</v>
      </c>
      <c r="D323" s="1011" t="s">
        <v>2491</v>
      </c>
      <c r="E323" s="1011" t="s">
        <v>1331</v>
      </c>
      <c r="F323" s="1011" t="s">
        <v>2490</v>
      </c>
    </row>
    <row r="324" spans="1:6" x14ac:dyDescent="0.25">
      <c r="A324" s="1011">
        <v>63755250</v>
      </c>
      <c r="B324" s="1011" t="s">
        <v>4846</v>
      </c>
      <c r="C324" s="1011" t="s">
        <v>4847</v>
      </c>
      <c r="D324" s="1011" t="s">
        <v>4525</v>
      </c>
      <c r="E324" s="1011" t="s">
        <v>1331</v>
      </c>
      <c r="F324" s="1011" t="s">
        <v>2857</v>
      </c>
    </row>
    <row r="325" spans="1:6" x14ac:dyDescent="0.25">
      <c r="A325" s="1011">
        <v>73756850</v>
      </c>
      <c r="B325" s="1011" t="s">
        <v>4848</v>
      </c>
      <c r="C325" s="1011" t="s">
        <v>4849</v>
      </c>
      <c r="D325" s="1011" t="s">
        <v>1330</v>
      </c>
      <c r="E325" s="1011" t="s">
        <v>1331</v>
      </c>
      <c r="F325" s="1011" t="s">
        <v>1328</v>
      </c>
    </row>
    <row r="326" spans="1:6" x14ac:dyDescent="0.25">
      <c r="A326" s="1011">
        <v>94166600</v>
      </c>
      <c r="B326" s="1011" t="s">
        <v>4850</v>
      </c>
      <c r="C326" s="1011" t="s">
        <v>4851</v>
      </c>
      <c r="D326" s="1011" t="s">
        <v>2115</v>
      </c>
      <c r="E326" s="1011" t="s">
        <v>1331</v>
      </c>
      <c r="F326" s="1011" t="s">
        <v>2114</v>
      </c>
    </row>
    <row r="327" spans="1:6" x14ac:dyDescent="0.25">
      <c r="A327" s="1011">
        <v>54096151</v>
      </c>
      <c r="B327" s="1011" t="s">
        <v>4852</v>
      </c>
      <c r="C327" s="1011" t="s">
        <v>4853</v>
      </c>
      <c r="D327" s="1011" t="s">
        <v>1881</v>
      </c>
      <c r="E327" s="1011" t="s">
        <v>1331</v>
      </c>
      <c r="F327" s="1011" t="s">
        <v>1880</v>
      </c>
    </row>
    <row r="328" spans="1:6" x14ac:dyDescent="0.25">
      <c r="A328" s="1011">
        <v>53754214</v>
      </c>
      <c r="B328" s="1011" t="s">
        <v>4854</v>
      </c>
      <c r="C328" s="1011" t="s">
        <v>4855</v>
      </c>
      <c r="D328" s="1011" t="s">
        <v>1464</v>
      </c>
      <c r="E328" s="1011" t="s">
        <v>1331</v>
      </c>
      <c r="F328" s="1011" t="s">
        <v>1463</v>
      </c>
    </row>
    <row r="329" spans="1:6" x14ac:dyDescent="0.25">
      <c r="A329" s="1011">
        <v>64007354</v>
      </c>
      <c r="B329" s="1011" t="s">
        <v>4856</v>
      </c>
      <c r="C329" s="1011" t="s">
        <v>4857</v>
      </c>
      <c r="D329" s="1011" t="s">
        <v>2089</v>
      </c>
      <c r="E329" s="1011" t="s">
        <v>1331</v>
      </c>
      <c r="F329" s="1011" t="s">
        <v>3058</v>
      </c>
    </row>
    <row r="330" spans="1:6" x14ac:dyDescent="0.25">
      <c r="A330" s="1011">
        <v>63757991</v>
      </c>
      <c r="B330" s="1011" t="s">
        <v>4858</v>
      </c>
      <c r="C330" s="1011" t="s">
        <v>4859</v>
      </c>
      <c r="D330" s="1011" t="s">
        <v>4860</v>
      </c>
      <c r="E330" s="1011" t="s">
        <v>1331</v>
      </c>
      <c r="F330" s="1011" t="s">
        <v>3339</v>
      </c>
    </row>
    <row r="331" spans="1:6" x14ac:dyDescent="0.25">
      <c r="A331" s="1011">
        <v>14178412</v>
      </c>
      <c r="B331" s="1011" t="s">
        <v>4861</v>
      </c>
      <c r="C331" s="1011" t="s">
        <v>4862</v>
      </c>
      <c r="D331" s="1011" t="s">
        <v>4863</v>
      </c>
      <c r="E331" s="1011" t="s">
        <v>1331</v>
      </c>
      <c r="F331" s="1011" t="s">
        <v>3103</v>
      </c>
    </row>
    <row r="332" spans="1:6" x14ac:dyDescent="0.25">
      <c r="A332" s="1011">
        <v>33756883</v>
      </c>
      <c r="B332" s="1011" t="s">
        <v>4864</v>
      </c>
      <c r="C332" s="1011" t="s">
        <v>4865</v>
      </c>
      <c r="D332" s="1011" t="s">
        <v>10</v>
      </c>
      <c r="E332" s="1011" t="s">
        <v>1331</v>
      </c>
      <c r="F332" s="1011" t="s">
        <v>3187</v>
      </c>
    </row>
    <row r="333" spans="1:6" x14ac:dyDescent="0.25">
      <c r="A333" s="1011">
        <v>93758068</v>
      </c>
      <c r="B333" s="1011" t="s">
        <v>4866</v>
      </c>
      <c r="C333" s="1011" t="s">
        <v>4867</v>
      </c>
      <c r="D333" s="1011" t="s">
        <v>1658</v>
      </c>
      <c r="E333" s="1011" t="s">
        <v>1331</v>
      </c>
      <c r="F333" s="1011" t="s">
        <v>1657</v>
      </c>
    </row>
    <row r="334" spans="1:6" x14ac:dyDescent="0.25">
      <c r="A334" s="1011">
        <v>83754523</v>
      </c>
      <c r="B334" s="1011" t="s">
        <v>4868</v>
      </c>
      <c r="C334" s="1011" t="s">
        <v>4869</v>
      </c>
      <c r="D334" s="1011" t="s">
        <v>1818</v>
      </c>
      <c r="E334" s="1011" t="s">
        <v>1331</v>
      </c>
      <c r="F334" s="1011" t="s">
        <v>1817</v>
      </c>
    </row>
    <row r="335" spans="1:6" x14ac:dyDescent="0.25">
      <c r="A335" s="1011">
        <v>54037353</v>
      </c>
      <c r="B335" s="1011" t="s">
        <v>4870</v>
      </c>
      <c r="C335" s="1011" t="s">
        <v>4871</v>
      </c>
      <c r="D335" s="1011" t="s">
        <v>4433</v>
      </c>
      <c r="E335" s="1011" t="s">
        <v>1331</v>
      </c>
      <c r="F335" s="1011" t="s">
        <v>3395</v>
      </c>
    </row>
    <row r="336" spans="1:6" x14ac:dyDescent="0.25">
      <c r="A336" s="1011">
        <v>93943538</v>
      </c>
      <c r="B336" s="1011" t="s">
        <v>4872</v>
      </c>
      <c r="C336" s="1011" t="s">
        <v>4873</v>
      </c>
      <c r="D336" s="1011" t="s">
        <v>1505</v>
      </c>
      <c r="E336" s="1011" t="s">
        <v>1331</v>
      </c>
      <c r="F336" s="1011" t="s">
        <v>1504</v>
      </c>
    </row>
    <row r="337" spans="1:6" x14ac:dyDescent="0.25">
      <c r="A337" s="1011">
        <v>63754444</v>
      </c>
      <c r="B337" s="1011" t="s">
        <v>4874</v>
      </c>
      <c r="C337" s="1011" t="s">
        <v>4875</v>
      </c>
      <c r="D337" s="1011" t="s">
        <v>4359</v>
      </c>
      <c r="E337" s="1011" t="s">
        <v>1331</v>
      </c>
      <c r="F337" s="1011" t="s">
        <v>3154</v>
      </c>
    </row>
    <row r="338" spans="1:6" x14ac:dyDescent="0.25">
      <c r="A338" s="1011">
        <v>64169907</v>
      </c>
      <c r="B338" s="1011" t="s">
        <v>4876</v>
      </c>
      <c r="C338" s="1011" t="s">
        <v>4877</v>
      </c>
      <c r="D338" s="1011" t="s">
        <v>1523</v>
      </c>
      <c r="E338" s="1011" t="s">
        <v>1331</v>
      </c>
      <c r="F338" s="1011" t="s">
        <v>1522</v>
      </c>
    </row>
    <row r="339" spans="1:6" x14ac:dyDescent="0.25">
      <c r="A339" s="1011">
        <v>94285095</v>
      </c>
      <c r="B339" s="1011" t="s">
        <v>4878</v>
      </c>
      <c r="C339" s="1011" t="s">
        <v>4879</v>
      </c>
      <c r="D339" s="1011" t="s">
        <v>1875</v>
      </c>
      <c r="E339" s="1011" t="s">
        <v>1331</v>
      </c>
      <c r="F339" s="1011" t="s">
        <v>1874</v>
      </c>
    </row>
    <row r="340" spans="1:6" x14ac:dyDescent="0.25">
      <c r="A340" s="1011">
        <v>64122005</v>
      </c>
      <c r="B340" s="1011" t="s">
        <v>4880</v>
      </c>
      <c r="C340" s="1011" t="s">
        <v>4881</v>
      </c>
      <c r="D340" s="1011" t="s">
        <v>4882</v>
      </c>
      <c r="E340" s="1011" t="s">
        <v>1331</v>
      </c>
      <c r="F340" s="1011" t="s">
        <v>4883</v>
      </c>
    </row>
    <row r="341" spans="1:6" x14ac:dyDescent="0.25">
      <c r="A341" s="1011">
        <v>93758035</v>
      </c>
      <c r="B341" s="1011" t="s">
        <v>4884</v>
      </c>
      <c r="C341" s="1011" t="s">
        <v>4885</v>
      </c>
      <c r="D341" s="1011" t="s">
        <v>1355</v>
      </c>
      <c r="E341" s="1011" t="s">
        <v>1331</v>
      </c>
      <c r="F341" s="1011" t="s">
        <v>1354</v>
      </c>
    </row>
    <row r="342" spans="1:6" x14ac:dyDescent="0.25">
      <c r="A342" s="1011">
        <v>74250986</v>
      </c>
      <c r="B342" s="1011" t="s">
        <v>4886</v>
      </c>
      <c r="C342" s="1011" t="s">
        <v>4887</v>
      </c>
      <c r="D342" s="1011" t="s">
        <v>80</v>
      </c>
      <c r="E342" s="1011" t="s">
        <v>1331</v>
      </c>
      <c r="F342" s="1011" t="s">
        <v>1411</v>
      </c>
    </row>
    <row r="343" spans="1:6" x14ac:dyDescent="0.25">
      <c r="A343" s="1011">
        <v>43905199</v>
      </c>
      <c r="B343" s="1011" t="s">
        <v>4888</v>
      </c>
      <c r="C343" s="1011" t="s">
        <v>4889</v>
      </c>
      <c r="D343" s="1011" t="s">
        <v>2161</v>
      </c>
      <c r="E343" s="1011" t="s">
        <v>1331</v>
      </c>
      <c r="F343" s="1011" t="s">
        <v>2160</v>
      </c>
    </row>
    <row r="344" spans="1:6" x14ac:dyDescent="0.25">
      <c r="A344" s="1011">
        <v>14032676</v>
      </c>
      <c r="B344" s="1011" t="s">
        <v>4890</v>
      </c>
      <c r="C344" s="1011" t="s">
        <v>4891</v>
      </c>
      <c r="D344" s="1011" t="s">
        <v>1361</v>
      </c>
      <c r="E344" s="1011" t="s">
        <v>1331</v>
      </c>
      <c r="F344" s="1011" t="s">
        <v>1591</v>
      </c>
    </row>
    <row r="345" spans="1:6" x14ac:dyDescent="0.25">
      <c r="A345" s="1011">
        <v>64047384</v>
      </c>
      <c r="B345" s="1011" t="s">
        <v>4892</v>
      </c>
      <c r="C345" s="1011" t="s">
        <v>4893</v>
      </c>
      <c r="D345" s="1011" t="s">
        <v>2068</v>
      </c>
      <c r="E345" s="1011" t="s">
        <v>1331</v>
      </c>
      <c r="F345" s="1011" t="s">
        <v>2067</v>
      </c>
    </row>
    <row r="346" spans="1:6" x14ac:dyDescent="0.25">
      <c r="A346" s="1011">
        <v>23753007</v>
      </c>
      <c r="B346" s="1011" t="s">
        <v>4894</v>
      </c>
      <c r="C346" s="1011" t="s">
        <v>4895</v>
      </c>
      <c r="D346" s="1011" t="s">
        <v>1452</v>
      </c>
      <c r="E346" s="1011" t="s">
        <v>1331</v>
      </c>
      <c r="F346" s="1011" t="s">
        <v>1451</v>
      </c>
    </row>
    <row r="347" spans="1:6" x14ac:dyDescent="0.25">
      <c r="A347" s="1011">
        <v>13872809</v>
      </c>
      <c r="B347" s="1011" t="s">
        <v>4896</v>
      </c>
      <c r="C347" s="1011" t="s">
        <v>4897</v>
      </c>
      <c r="D347" s="1011" t="s">
        <v>10</v>
      </c>
      <c r="E347" s="1011" t="s">
        <v>1331</v>
      </c>
      <c r="F347" s="1011" t="s">
        <v>3187</v>
      </c>
    </row>
    <row r="348" spans="1:6" x14ac:dyDescent="0.25">
      <c r="A348" s="1011">
        <v>74297722</v>
      </c>
      <c r="B348" s="1011" t="s">
        <v>4898</v>
      </c>
      <c r="C348" s="1011" t="s">
        <v>4899</v>
      </c>
      <c r="D348" s="1011" t="s">
        <v>1446</v>
      </c>
      <c r="E348" s="1011" t="s">
        <v>1331</v>
      </c>
      <c r="F348" s="1011" t="s">
        <v>1445</v>
      </c>
    </row>
    <row r="349" spans="1:6" x14ac:dyDescent="0.25">
      <c r="A349" s="1011">
        <v>24095432</v>
      </c>
      <c r="B349" s="1011" t="s">
        <v>4900</v>
      </c>
      <c r="C349" s="1011" t="s">
        <v>4901</v>
      </c>
      <c r="D349" s="1011" t="s">
        <v>1337</v>
      </c>
      <c r="E349" s="1011" t="s">
        <v>1331</v>
      </c>
      <c r="F349" s="1011" t="s">
        <v>1336</v>
      </c>
    </row>
    <row r="350" spans="1:6" x14ac:dyDescent="0.25">
      <c r="A350" s="1011">
        <v>23912884</v>
      </c>
      <c r="B350" s="1011" t="s">
        <v>4902</v>
      </c>
      <c r="C350" s="1011" t="s">
        <v>4903</v>
      </c>
      <c r="D350" s="1011" t="s">
        <v>10</v>
      </c>
      <c r="E350" s="1011" t="s">
        <v>1331</v>
      </c>
      <c r="F350" s="1011" t="s">
        <v>3187</v>
      </c>
    </row>
    <row r="351" spans="1:6" x14ac:dyDescent="0.25">
      <c r="A351" s="1011">
        <v>53907416</v>
      </c>
      <c r="B351" s="1011" t="s">
        <v>4904</v>
      </c>
      <c r="C351" s="1011" t="s">
        <v>4905</v>
      </c>
      <c r="D351" s="1011" t="s">
        <v>1355</v>
      </c>
      <c r="E351" s="1011" t="s">
        <v>1331</v>
      </c>
      <c r="F351" s="1011" t="s">
        <v>1354</v>
      </c>
    </row>
    <row r="352" spans="1:6" x14ac:dyDescent="0.25">
      <c r="A352" s="1011">
        <v>24180846</v>
      </c>
      <c r="B352" s="1011" t="s">
        <v>4906</v>
      </c>
      <c r="C352" s="1011" t="s">
        <v>4907</v>
      </c>
      <c r="D352" s="1011" t="s">
        <v>1361</v>
      </c>
      <c r="E352" s="1011" t="s">
        <v>1331</v>
      </c>
      <c r="F352" s="1011" t="s">
        <v>1550</v>
      </c>
    </row>
    <row r="353" spans="1:6" x14ac:dyDescent="0.25">
      <c r="A353" s="1011">
        <v>43974013</v>
      </c>
      <c r="B353" s="1011" t="s">
        <v>4908</v>
      </c>
      <c r="C353" s="1011" t="s">
        <v>4909</v>
      </c>
      <c r="D353" s="1011" t="s">
        <v>1781</v>
      </c>
      <c r="E353" s="1011" t="s">
        <v>1331</v>
      </c>
      <c r="F353" s="1011" t="s">
        <v>1780</v>
      </c>
    </row>
    <row r="354" spans="1:6" x14ac:dyDescent="0.25">
      <c r="A354" s="1011">
        <v>63768766</v>
      </c>
      <c r="B354" s="1011" t="s">
        <v>2215</v>
      </c>
      <c r="C354" s="1011" t="s">
        <v>2216</v>
      </c>
      <c r="D354" s="1011" t="s">
        <v>1397</v>
      </c>
      <c r="E354" s="1011" t="s">
        <v>1331</v>
      </c>
      <c r="F354" s="1011" t="s">
        <v>1416</v>
      </c>
    </row>
    <row r="355" spans="1:6" x14ac:dyDescent="0.25">
      <c r="A355" s="1011">
        <v>54063862</v>
      </c>
      <c r="B355" s="1011" t="s">
        <v>4910</v>
      </c>
      <c r="C355" s="1011" t="s">
        <v>4911</v>
      </c>
      <c r="D355" s="1011" t="s">
        <v>4912</v>
      </c>
      <c r="E355" s="1011" t="s">
        <v>1331</v>
      </c>
      <c r="F355" s="1011" t="s">
        <v>4913</v>
      </c>
    </row>
    <row r="356" spans="1:6" x14ac:dyDescent="0.25">
      <c r="A356" s="1011">
        <v>24063869</v>
      </c>
      <c r="B356" s="1011" t="s">
        <v>4914</v>
      </c>
      <c r="C356" s="1011" t="s">
        <v>4915</v>
      </c>
      <c r="D356" s="1011" t="s">
        <v>4217</v>
      </c>
      <c r="E356" s="1011" t="s">
        <v>1331</v>
      </c>
      <c r="F356" s="1011" t="s">
        <v>1934</v>
      </c>
    </row>
    <row r="357" spans="1:6" x14ac:dyDescent="0.25">
      <c r="A357" s="1011">
        <v>84109404</v>
      </c>
      <c r="B357" s="1011" t="s">
        <v>4916</v>
      </c>
      <c r="C357" s="1011" t="s">
        <v>4917</v>
      </c>
      <c r="D357" s="1011" t="s">
        <v>4918</v>
      </c>
      <c r="E357" s="1011" t="s">
        <v>1331</v>
      </c>
      <c r="F357" s="1011" t="s">
        <v>1534</v>
      </c>
    </row>
    <row r="358" spans="1:6" x14ac:dyDescent="0.25">
      <c r="A358" s="1011">
        <v>63915383</v>
      </c>
      <c r="B358" s="1011" t="s">
        <v>4919</v>
      </c>
      <c r="C358" s="1011" t="s">
        <v>1832</v>
      </c>
      <c r="D358" s="1011" t="s">
        <v>1464</v>
      </c>
      <c r="E358" s="1011" t="s">
        <v>1331</v>
      </c>
      <c r="F358" s="1011" t="s">
        <v>1463</v>
      </c>
    </row>
    <row r="359" spans="1:6" x14ac:dyDescent="0.25">
      <c r="A359" s="1011">
        <v>73752784</v>
      </c>
      <c r="B359" s="1011" t="s">
        <v>4920</v>
      </c>
      <c r="C359" s="1011" t="s">
        <v>4921</v>
      </c>
      <c r="D359" s="1011" t="s">
        <v>1597</v>
      </c>
      <c r="E359" s="1011" t="s">
        <v>1331</v>
      </c>
      <c r="F359" s="1011" t="s">
        <v>1596</v>
      </c>
    </row>
    <row r="360" spans="1:6" x14ac:dyDescent="0.25">
      <c r="A360" s="1011">
        <v>64131782</v>
      </c>
      <c r="B360" s="1011" t="s">
        <v>4922</v>
      </c>
      <c r="C360" s="1011" t="s">
        <v>4923</v>
      </c>
      <c r="D360" s="1011" t="s">
        <v>1361</v>
      </c>
      <c r="E360" s="1011" t="s">
        <v>1331</v>
      </c>
      <c r="F360" s="1011" t="s">
        <v>1550</v>
      </c>
    </row>
    <row r="361" spans="1:6" x14ac:dyDescent="0.25">
      <c r="A361" s="1011">
        <v>3906500</v>
      </c>
      <c r="B361" s="1011" t="s">
        <v>4924</v>
      </c>
      <c r="C361" s="1011" t="s">
        <v>4925</v>
      </c>
      <c r="D361" s="1011" t="s">
        <v>1664</v>
      </c>
      <c r="E361" s="1011" t="s">
        <v>1331</v>
      </c>
      <c r="F361" s="1011" t="s">
        <v>1663</v>
      </c>
    </row>
    <row r="362" spans="1:6" x14ac:dyDescent="0.25">
      <c r="A362" s="1011">
        <v>14149348</v>
      </c>
      <c r="B362" s="1011" t="s">
        <v>1467</v>
      </c>
      <c r="C362" s="1011" t="s">
        <v>2497</v>
      </c>
      <c r="D362" s="1011" t="s">
        <v>10</v>
      </c>
      <c r="E362" s="1011" t="s">
        <v>1331</v>
      </c>
      <c r="F362" s="1011" t="s">
        <v>1985</v>
      </c>
    </row>
    <row r="363" spans="1:6" x14ac:dyDescent="0.25">
      <c r="A363" s="1011">
        <v>54157219</v>
      </c>
      <c r="B363" s="1011" t="s">
        <v>4926</v>
      </c>
      <c r="C363" s="1011" t="s">
        <v>4927</v>
      </c>
      <c r="D363" s="1011" t="s">
        <v>1818</v>
      </c>
      <c r="E363" s="1011" t="s">
        <v>1331</v>
      </c>
      <c r="F363" s="1011" t="s">
        <v>1817</v>
      </c>
    </row>
    <row r="364" spans="1:6" x14ac:dyDescent="0.25">
      <c r="A364" s="1011">
        <v>4242111</v>
      </c>
      <c r="B364" s="1011" t="s">
        <v>4928</v>
      </c>
      <c r="C364" s="1011" t="s">
        <v>4929</v>
      </c>
      <c r="D364" s="1011" t="s">
        <v>2068</v>
      </c>
      <c r="E364" s="1011" t="s">
        <v>1331</v>
      </c>
      <c r="F364" s="1011" t="s">
        <v>2067</v>
      </c>
    </row>
    <row r="365" spans="1:6" x14ac:dyDescent="0.25">
      <c r="A365" s="1011">
        <v>44039147</v>
      </c>
      <c r="B365" s="1011" t="s">
        <v>4930</v>
      </c>
      <c r="C365" s="1011" t="s">
        <v>4931</v>
      </c>
      <c r="D365" s="1011" t="s">
        <v>1355</v>
      </c>
      <c r="E365" s="1011" t="s">
        <v>1331</v>
      </c>
      <c r="F365" s="1011" t="s">
        <v>1354</v>
      </c>
    </row>
    <row r="366" spans="1:6" x14ac:dyDescent="0.25">
      <c r="A366" s="1011">
        <v>84101419</v>
      </c>
      <c r="B366" s="1011" t="s">
        <v>4932</v>
      </c>
      <c r="C366" s="1011" t="s">
        <v>4933</v>
      </c>
      <c r="D366" s="1011" t="s">
        <v>4351</v>
      </c>
      <c r="E366" s="1011" t="s">
        <v>1331</v>
      </c>
      <c r="F366" s="1011" t="s">
        <v>3288</v>
      </c>
    </row>
    <row r="367" spans="1:6" x14ac:dyDescent="0.25">
      <c r="A367" s="1011">
        <v>43757012</v>
      </c>
      <c r="B367" s="1011" t="s">
        <v>4934</v>
      </c>
      <c r="C367" s="1011" t="s">
        <v>4935</v>
      </c>
      <c r="D367" s="1011" t="s">
        <v>2089</v>
      </c>
      <c r="E367" s="1011" t="s">
        <v>1331</v>
      </c>
      <c r="F367" s="1011" t="s">
        <v>2718</v>
      </c>
    </row>
    <row r="368" spans="1:6" x14ac:dyDescent="0.25">
      <c r="A368" s="1011">
        <v>4300133</v>
      </c>
      <c r="B368" s="1011" t="s">
        <v>4936</v>
      </c>
      <c r="C368" s="1011" t="s">
        <v>4937</v>
      </c>
      <c r="D368" s="1011" t="s">
        <v>4860</v>
      </c>
      <c r="E368" s="1011" t="s">
        <v>1331</v>
      </c>
      <c r="F368" s="1011" t="s">
        <v>2776</v>
      </c>
    </row>
    <row r="369" spans="1:6" x14ac:dyDescent="0.25">
      <c r="A369" s="1011">
        <v>23757354</v>
      </c>
      <c r="B369" s="1011" t="s">
        <v>4938</v>
      </c>
      <c r="C369" s="1011" t="s">
        <v>4939</v>
      </c>
      <c r="D369" s="1011" t="s">
        <v>4940</v>
      </c>
      <c r="E369" s="1011" t="s">
        <v>1331</v>
      </c>
      <c r="F369" s="1011" t="s">
        <v>2913</v>
      </c>
    </row>
    <row r="370" spans="1:6" x14ac:dyDescent="0.25">
      <c r="A370" s="1011">
        <v>54091160</v>
      </c>
      <c r="B370" s="1011" t="s">
        <v>4941</v>
      </c>
      <c r="C370" s="1011" t="s">
        <v>4942</v>
      </c>
      <c r="D370" s="1011" t="s">
        <v>1361</v>
      </c>
      <c r="E370" s="1011" t="s">
        <v>1331</v>
      </c>
      <c r="F370" s="1011" t="s">
        <v>1360</v>
      </c>
    </row>
    <row r="371" spans="1:6" x14ac:dyDescent="0.25">
      <c r="A371" s="1011">
        <v>43754977</v>
      </c>
      <c r="B371" s="1011" t="s">
        <v>4943</v>
      </c>
      <c r="C371" s="1011" t="s">
        <v>4944</v>
      </c>
      <c r="D371" s="1011" t="s">
        <v>2089</v>
      </c>
      <c r="E371" s="1011" t="s">
        <v>1331</v>
      </c>
      <c r="F371" s="1011" t="s">
        <v>3018</v>
      </c>
    </row>
    <row r="372" spans="1:6" x14ac:dyDescent="0.25">
      <c r="A372" s="1011">
        <v>34052589</v>
      </c>
      <c r="B372" s="1011" t="s">
        <v>4945</v>
      </c>
      <c r="C372" s="1011" t="s">
        <v>4946</v>
      </c>
      <c r="D372" s="1011" t="s">
        <v>1529</v>
      </c>
      <c r="E372" s="1011" t="s">
        <v>1331</v>
      </c>
      <c r="F372" s="1011" t="s">
        <v>1528</v>
      </c>
    </row>
    <row r="373" spans="1:6" x14ac:dyDescent="0.25">
      <c r="A373" s="1011">
        <v>24099376</v>
      </c>
      <c r="B373" s="1011" t="s">
        <v>4947</v>
      </c>
      <c r="C373" s="1011" t="s">
        <v>4948</v>
      </c>
      <c r="D373" s="1011" t="s">
        <v>2491</v>
      </c>
      <c r="E373" s="1011" t="s">
        <v>1331</v>
      </c>
      <c r="F373" s="1011" t="s">
        <v>2490</v>
      </c>
    </row>
    <row r="374" spans="1:6" x14ac:dyDescent="0.25">
      <c r="A374" s="1011">
        <v>4162988</v>
      </c>
      <c r="B374" s="1011" t="s">
        <v>4949</v>
      </c>
      <c r="C374" s="1011" t="s">
        <v>4950</v>
      </c>
      <c r="D374" s="1011" t="s">
        <v>1343</v>
      </c>
      <c r="E374" s="1011" t="s">
        <v>1331</v>
      </c>
      <c r="F374" s="1011" t="s">
        <v>1342</v>
      </c>
    </row>
    <row r="375" spans="1:6" x14ac:dyDescent="0.25">
      <c r="A375" s="1011">
        <v>14066799</v>
      </c>
      <c r="B375" s="1011" t="s">
        <v>4951</v>
      </c>
      <c r="C375" s="1011" t="s">
        <v>4952</v>
      </c>
      <c r="D375" s="1011" t="s">
        <v>1397</v>
      </c>
      <c r="E375" s="1011" t="s">
        <v>1331</v>
      </c>
      <c r="F375" s="1011" t="s">
        <v>1416</v>
      </c>
    </row>
    <row r="376" spans="1:6" x14ac:dyDescent="0.25">
      <c r="A376" s="1011">
        <v>44131324</v>
      </c>
      <c r="B376" s="1011" t="s">
        <v>4953</v>
      </c>
      <c r="C376" s="1011" t="s">
        <v>4954</v>
      </c>
      <c r="D376" s="1011" t="s">
        <v>1511</v>
      </c>
      <c r="E376" s="1011" t="s">
        <v>1331</v>
      </c>
      <c r="F376" s="1011" t="s">
        <v>1510</v>
      </c>
    </row>
    <row r="377" spans="1:6" x14ac:dyDescent="0.25">
      <c r="A377" s="1011">
        <v>64080930</v>
      </c>
      <c r="B377" s="1011" t="s">
        <v>4955</v>
      </c>
      <c r="C377" s="1011" t="s">
        <v>4956</v>
      </c>
      <c r="D377" s="1011" t="s">
        <v>1361</v>
      </c>
      <c r="E377" s="1011" t="s">
        <v>1331</v>
      </c>
      <c r="F377" s="1011" t="s">
        <v>1360</v>
      </c>
    </row>
    <row r="378" spans="1:6" x14ac:dyDescent="0.25">
      <c r="A378" s="1011">
        <v>44039790</v>
      </c>
      <c r="B378" s="1011" t="s">
        <v>4957</v>
      </c>
      <c r="C378" s="1011" t="s">
        <v>4958</v>
      </c>
      <c r="D378" s="1011" t="s">
        <v>1355</v>
      </c>
      <c r="E378" s="1011" t="s">
        <v>1331</v>
      </c>
      <c r="F378" s="1011" t="s">
        <v>1354</v>
      </c>
    </row>
    <row r="379" spans="1:6" x14ac:dyDescent="0.25">
      <c r="A379" s="1011">
        <v>64302367</v>
      </c>
      <c r="B379" s="1011" t="s">
        <v>4959</v>
      </c>
      <c r="C379" s="1011" t="s">
        <v>4960</v>
      </c>
      <c r="D379" s="1011" t="s">
        <v>4961</v>
      </c>
      <c r="E379" s="1011" t="s">
        <v>1331</v>
      </c>
      <c r="F379" s="1011" t="s">
        <v>4962</v>
      </c>
    </row>
    <row r="380" spans="1:6" x14ac:dyDescent="0.25">
      <c r="A380" s="1011">
        <v>3757358</v>
      </c>
      <c r="B380" s="1011" t="s">
        <v>4963</v>
      </c>
      <c r="C380" s="1011" t="s">
        <v>4964</v>
      </c>
      <c r="D380" s="1011" t="s">
        <v>1343</v>
      </c>
      <c r="E380" s="1011" t="s">
        <v>1331</v>
      </c>
      <c r="F380" s="1011" t="s">
        <v>1342</v>
      </c>
    </row>
    <row r="381" spans="1:6" x14ac:dyDescent="0.25">
      <c r="A381" s="1011">
        <v>53755096</v>
      </c>
      <c r="B381" s="1011" t="s">
        <v>4965</v>
      </c>
      <c r="C381" s="1011" t="s">
        <v>4966</v>
      </c>
      <c r="D381" s="1011" t="s">
        <v>4967</v>
      </c>
      <c r="E381" s="1011" t="s">
        <v>1331</v>
      </c>
      <c r="F381" s="1011" t="s">
        <v>2772</v>
      </c>
    </row>
    <row r="382" spans="1:6" x14ac:dyDescent="0.25">
      <c r="A382" s="1011">
        <v>3757507</v>
      </c>
      <c r="B382" s="1011" t="s">
        <v>1902</v>
      </c>
      <c r="C382" s="1011" t="s">
        <v>1906</v>
      </c>
      <c r="D382" s="1011" t="s">
        <v>1905</v>
      </c>
      <c r="E382" s="1011" t="s">
        <v>1331</v>
      </c>
      <c r="F382" s="1011" t="s">
        <v>1904</v>
      </c>
    </row>
    <row r="383" spans="1:6" x14ac:dyDescent="0.25">
      <c r="A383" s="1011">
        <v>23757651</v>
      </c>
      <c r="B383" s="1011" t="s">
        <v>4968</v>
      </c>
      <c r="C383" s="1011" t="s">
        <v>4969</v>
      </c>
      <c r="D383" s="1011" t="s">
        <v>4634</v>
      </c>
      <c r="E383" s="1011" t="s">
        <v>1331</v>
      </c>
      <c r="F383" s="1011" t="s">
        <v>2723</v>
      </c>
    </row>
    <row r="384" spans="1:6" x14ac:dyDescent="0.25">
      <c r="A384" s="1011">
        <v>34174508</v>
      </c>
      <c r="B384" s="1011" t="s">
        <v>4970</v>
      </c>
      <c r="C384" s="1011" t="s">
        <v>4971</v>
      </c>
      <c r="D384" s="1011" t="s">
        <v>1535</v>
      </c>
      <c r="E384" s="1011" t="s">
        <v>1331</v>
      </c>
      <c r="F384" s="1011" t="s">
        <v>1534</v>
      </c>
    </row>
    <row r="385" spans="1:6" x14ac:dyDescent="0.25">
      <c r="A385" s="1011">
        <v>64303753</v>
      </c>
      <c r="B385" s="1011" t="s">
        <v>4972</v>
      </c>
      <c r="C385" s="1011" t="s">
        <v>4973</v>
      </c>
      <c r="D385" s="1011" t="s">
        <v>1664</v>
      </c>
      <c r="E385" s="1011" t="s">
        <v>1331</v>
      </c>
      <c r="F385" s="1011" t="s">
        <v>1663</v>
      </c>
    </row>
    <row r="386" spans="1:6" x14ac:dyDescent="0.25">
      <c r="A386" s="1011">
        <v>34240135</v>
      </c>
      <c r="B386" s="1011" t="s">
        <v>4974</v>
      </c>
      <c r="C386" s="1011" t="s">
        <v>4975</v>
      </c>
      <c r="D386" s="1011" t="s">
        <v>1511</v>
      </c>
      <c r="E386" s="1011" t="s">
        <v>1331</v>
      </c>
      <c r="F386" s="1011" t="s">
        <v>1510</v>
      </c>
    </row>
    <row r="387" spans="1:6" x14ac:dyDescent="0.25">
      <c r="A387" s="1011">
        <v>33756958</v>
      </c>
      <c r="B387" s="1011" t="s">
        <v>4976</v>
      </c>
      <c r="C387" s="1011" t="s">
        <v>4977</v>
      </c>
      <c r="D387" s="1011" t="s">
        <v>2429</v>
      </c>
      <c r="E387" s="1011" t="s">
        <v>2430</v>
      </c>
      <c r="F387" s="1011" t="s">
        <v>2428</v>
      </c>
    </row>
    <row r="388" spans="1:6" x14ac:dyDescent="0.25">
      <c r="A388" s="1011">
        <v>54012190</v>
      </c>
      <c r="B388" s="1011" t="s">
        <v>4978</v>
      </c>
      <c r="C388" s="1011" t="s">
        <v>4979</v>
      </c>
      <c r="D388" s="1011" t="s">
        <v>2089</v>
      </c>
      <c r="E388" s="1011" t="s">
        <v>1331</v>
      </c>
      <c r="F388" s="1011" t="s">
        <v>3013</v>
      </c>
    </row>
    <row r="389" spans="1:6" x14ac:dyDescent="0.25">
      <c r="A389" s="1011">
        <v>93882827</v>
      </c>
      <c r="B389" s="1011" t="s">
        <v>4980</v>
      </c>
      <c r="C389" s="1011" t="s">
        <v>4981</v>
      </c>
      <c r="D389" s="1011" t="s">
        <v>4433</v>
      </c>
      <c r="E389" s="1011" t="s">
        <v>1331</v>
      </c>
      <c r="F389" s="1011" t="s">
        <v>3395</v>
      </c>
    </row>
    <row r="390" spans="1:6" x14ac:dyDescent="0.25">
      <c r="A390" s="1011">
        <v>24273526</v>
      </c>
      <c r="B390" s="1011" t="s">
        <v>4982</v>
      </c>
      <c r="C390" s="1011" t="s">
        <v>4983</v>
      </c>
      <c r="D390" s="1011" t="s">
        <v>4984</v>
      </c>
      <c r="E390" s="1011" t="s">
        <v>1331</v>
      </c>
      <c r="F390" s="1011" t="s">
        <v>3406</v>
      </c>
    </row>
    <row r="391" spans="1:6" x14ac:dyDescent="0.25">
      <c r="A391" s="1011">
        <v>74223272</v>
      </c>
      <c r="B391" s="1011" t="s">
        <v>4985</v>
      </c>
      <c r="C391" s="1011" t="s">
        <v>4986</v>
      </c>
      <c r="D391" s="1011" t="s">
        <v>1355</v>
      </c>
      <c r="E391" s="1011" t="s">
        <v>1331</v>
      </c>
      <c r="F391" s="1011" t="s">
        <v>1354</v>
      </c>
    </row>
    <row r="392" spans="1:6" x14ac:dyDescent="0.25">
      <c r="A392" s="1011">
        <v>93754588</v>
      </c>
      <c r="B392" s="1011" t="s">
        <v>4987</v>
      </c>
      <c r="C392" s="1011" t="s">
        <v>4702</v>
      </c>
      <c r="D392" s="1011" t="s">
        <v>1355</v>
      </c>
      <c r="E392" s="1011" t="s">
        <v>1331</v>
      </c>
      <c r="F392" s="1011" t="s">
        <v>1354</v>
      </c>
    </row>
    <row r="393" spans="1:6" x14ac:dyDescent="0.25">
      <c r="A393" s="1011">
        <v>4064614</v>
      </c>
      <c r="B393" s="1011" t="s">
        <v>4988</v>
      </c>
      <c r="C393" s="1011" t="s">
        <v>4989</v>
      </c>
      <c r="D393" s="1011" t="s">
        <v>4990</v>
      </c>
      <c r="E393" s="1011" t="s">
        <v>1331</v>
      </c>
      <c r="F393" s="1011" t="s">
        <v>3337</v>
      </c>
    </row>
    <row r="394" spans="1:6" x14ac:dyDescent="0.25">
      <c r="A394" s="1011">
        <v>3753860</v>
      </c>
      <c r="B394" s="1011" t="s">
        <v>4991</v>
      </c>
      <c r="C394" s="1011" t="s">
        <v>4992</v>
      </c>
      <c r="D394" s="1011" t="s">
        <v>2089</v>
      </c>
      <c r="E394" s="1011" t="s">
        <v>1331</v>
      </c>
      <c r="F394" s="1011" t="s">
        <v>2642</v>
      </c>
    </row>
    <row r="395" spans="1:6" x14ac:dyDescent="0.25">
      <c r="A395" s="1011">
        <v>3757432</v>
      </c>
      <c r="B395" s="1011" t="s">
        <v>4993</v>
      </c>
      <c r="C395" s="1011" t="s">
        <v>4994</v>
      </c>
      <c r="D395" s="1011" t="s">
        <v>1768</v>
      </c>
      <c r="E395" s="1011" t="s">
        <v>1331</v>
      </c>
      <c r="F395" s="1011" t="s">
        <v>1767</v>
      </c>
    </row>
    <row r="396" spans="1:6" x14ac:dyDescent="0.25">
      <c r="A396" s="1011">
        <v>74277195</v>
      </c>
      <c r="B396" s="1011" t="s">
        <v>4995</v>
      </c>
      <c r="C396" s="1011" t="s">
        <v>4996</v>
      </c>
      <c r="D396" s="1011" t="s">
        <v>4423</v>
      </c>
      <c r="E396" s="1011" t="s">
        <v>1331</v>
      </c>
      <c r="F396" s="1011" t="s">
        <v>3048</v>
      </c>
    </row>
    <row r="397" spans="1:6" x14ac:dyDescent="0.25">
      <c r="A397" s="1011">
        <v>54253232</v>
      </c>
      <c r="B397" s="1011" t="s">
        <v>4997</v>
      </c>
      <c r="C397" s="1011" t="s">
        <v>4998</v>
      </c>
      <c r="D397" s="1011" t="s">
        <v>1446</v>
      </c>
      <c r="E397" s="1011" t="s">
        <v>1331</v>
      </c>
      <c r="F397" s="1011" t="s">
        <v>1445</v>
      </c>
    </row>
    <row r="398" spans="1:6" x14ac:dyDescent="0.25">
      <c r="A398" s="1011">
        <v>13752811</v>
      </c>
      <c r="B398" s="1011" t="s">
        <v>4999</v>
      </c>
      <c r="C398" s="1011" t="s">
        <v>5000</v>
      </c>
      <c r="D398" s="1011" t="s">
        <v>5001</v>
      </c>
      <c r="E398" s="1011" t="s">
        <v>1331</v>
      </c>
      <c r="F398" s="1011" t="s">
        <v>3070</v>
      </c>
    </row>
    <row r="399" spans="1:6" x14ac:dyDescent="0.25">
      <c r="A399" s="1011">
        <v>14152888</v>
      </c>
      <c r="B399" s="1011" t="s">
        <v>5002</v>
      </c>
      <c r="C399" s="1011" t="s">
        <v>5003</v>
      </c>
      <c r="D399" s="1011" t="s">
        <v>1768</v>
      </c>
      <c r="E399" s="1011" t="s">
        <v>1331</v>
      </c>
      <c r="F399" s="1011" t="s">
        <v>1767</v>
      </c>
    </row>
    <row r="400" spans="1:6" x14ac:dyDescent="0.25">
      <c r="A400" s="1011">
        <v>73755431</v>
      </c>
      <c r="B400" s="1011" t="s">
        <v>5004</v>
      </c>
      <c r="C400" s="1011" t="s">
        <v>5005</v>
      </c>
      <c r="D400" s="1011" t="s">
        <v>1905</v>
      </c>
      <c r="E400" s="1011" t="s">
        <v>1331</v>
      </c>
      <c r="F400" s="1011" t="s">
        <v>1904</v>
      </c>
    </row>
    <row r="401" spans="1:6" x14ac:dyDescent="0.25">
      <c r="A401" s="1011">
        <v>84144534</v>
      </c>
      <c r="B401" s="1011" t="s">
        <v>5006</v>
      </c>
      <c r="C401" s="1011" t="s">
        <v>5007</v>
      </c>
      <c r="D401" s="1011" t="s">
        <v>5008</v>
      </c>
      <c r="E401" s="1011" t="s">
        <v>1331</v>
      </c>
      <c r="F401" s="1011" t="s">
        <v>3122</v>
      </c>
    </row>
    <row r="402" spans="1:6" x14ac:dyDescent="0.25">
      <c r="A402" s="1011">
        <v>4073896</v>
      </c>
      <c r="B402" s="1011" t="s">
        <v>5009</v>
      </c>
      <c r="C402" s="1011" t="s">
        <v>5010</v>
      </c>
      <c r="D402" s="1011" t="s">
        <v>1905</v>
      </c>
      <c r="E402" s="1011" t="s">
        <v>1331</v>
      </c>
      <c r="F402" s="1011" t="s">
        <v>1904</v>
      </c>
    </row>
    <row r="403" spans="1:6" x14ac:dyDescent="0.25">
      <c r="A403" s="1011">
        <v>23952880</v>
      </c>
      <c r="B403" s="1011" t="s">
        <v>5011</v>
      </c>
      <c r="C403" s="1011" t="s">
        <v>5012</v>
      </c>
      <c r="D403" s="1011" t="s">
        <v>4196</v>
      </c>
      <c r="E403" s="1011" t="s">
        <v>1331</v>
      </c>
      <c r="F403" s="1011" t="s">
        <v>3068</v>
      </c>
    </row>
    <row r="404" spans="1:6" x14ac:dyDescent="0.25">
      <c r="A404" s="1011">
        <v>23759558</v>
      </c>
      <c r="B404" s="1011" t="s">
        <v>5013</v>
      </c>
      <c r="C404" s="1011" t="s">
        <v>5014</v>
      </c>
      <c r="D404" s="1011" t="s">
        <v>47</v>
      </c>
      <c r="E404" s="1011" t="s">
        <v>1331</v>
      </c>
      <c r="F404" s="1011" t="s">
        <v>1676</v>
      </c>
    </row>
    <row r="405" spans="1:6" x14ac:dyDescent="0.25">
      <c r="A405" s="1011">
        <v>63757231</v>
      </c>
      <c r="B405" s="1011" t="s">
        <v>5015</v>
      </c>
      <c r="C405" s="1011" t="s">
        <v>5016</v>
      </c>
      <c r="D405" s="1011" t="s">
        <v>4717</v>
      </c>
      <c r="E405" s="1011" t="s">
        <v>1331</v>
      </c>
      <c r="F405" s="1011" t="s">
        <v>2990</v>
      </c>
    </row>
    <row r="406" spans="1:6" x14ac:dyDescent="0.25">
      <c r="A406" s="1011">
        <v>84179720</v>
      </c>
      <c r="B406" s="1011" t="s">
        <v>5017</v>
      </c>
      <c r="C406" s="1011" t="s">
        <v>5018</v>
      </c>
      <c r="D406" s="1011" t="s">
        <v>1361</v>
      </c>
      <c r="E406" s="1011" t="s">
        <v>1331</v>
      </c>
      <c r="F406" s="1011" t="s">
        <v>1360</v>
      </c>
    </row>
    <row r="407" spans="1:6" x14ac:dyDescent="0.25">
      <c r="A407" s="1011">
        <v>24008617</v>
      </c>
      <c r="B407" s="1011" t="s">
        <v>2475</v>
      </c>
      <c r="C407" s="1011" t="s">
        <v>2476</v>
      </c>
      <c r="D407" s="1011" t="s">
        <v>1397</v>
      </c>
      <c r="E407" s="1011" t="s">
        <v>1331</v>
      </c>
      <c r="F407" s="1011" t="s">
        <v>1416</v>
      </c>
    </row>
    <row r="408" spans="1:6" x14ac:dyDescent="0.25">
      <c r="A408" s="1011">
        <v>23771991</v>
      </c>
      <c r="B408" s="1011" t="s">
        <v>5019</v>
      </c>
      <c r="C408" s="1011" t="s">
        <v>5020</v>
      </c>
      <c r="D408" s="1011" t="s">
        <v>1575</v>
      </c>
      <c r="E408" s="1011" t="s">
        <v>1331</v>
      </c>
      <c r="F408" s="1011" t="s">
        <v>1574</v>
      </c>
    </row>
    <row r="409" spans="1:6" x14ac:dyDescent="0.25">
      <c r="A409" s="1011">
        <v>93758209</v>
      </c>
      <c r="B409" s="1011" t="s">
        <v>5021</v>
      </c>
      <c r="C409" s="1011" t="s">
        <v>5022</v>
      </c>
      <c r="D409" s="1011" t="s">
        <v>4433</v>
      </c>
      <c r="E409" s="1011" t="s">
        <v>1331</v>
      </c>
      <c r="F409" s="1011" t="s">
        <v>3395</v>
      </c>
    </row>
    <row r="410" spans="1:6" x14ac:dyDescent="0.25">
      <c r="A410" s="1011">
        <v>14149199</v>
      </c>
      <c r="B410" s="1011" t="s">
        <v>4605</v>
      </c>
      <c r="C410" s="1011" t="s">
        <v>5023</v>
      </c>
      <c r="D410" s="1011" t="s">
        <v>1535</v>
      </c>
      <c r="E410" s="1011" t="s">
        <v>1331</v>
      </c>
      <c r="F410" s="1011" t="s">
        <v>1534</v>
      </c>
    </row>
    <row r="411" spans="1:6" x14ac:dyDescent="0.25">
      <c r="A411" s="1011">
        <v>54105606</v>
      </c>
      <c r="B411" s="1011" t="s">
        <v>5009</v>
      </c>
      <c r="C411" s="1011" t="s">
        <v>5024</v>
      </c>
      <c r="D411" s="1011" t="s">
        <v>1905</v>
      </c>
      <c r="E411" s="1011" t="s">
        <v>1331</v>
      </c>
      <c r="F411" s="1011" t="s">
        <v>1904</v>
      </c>
    </row>
    <row r="412" spans="1:6" x14ac:dyDescent="0.25">
      <c r="A412" s="1011">
        <v>4159919</v>
      </c>
      <c r="B412" s="1011" t="s">
        <v>5025</v>
      </c>
      <c r="C412" s="1011" t="s">
        <v>5026</v>
      </c>
      <c r="D412" s="1011" t="s">
        <v>1330</v>
      </c>
      <c r="E412" s="1011" t="s">
        <v>1331</v>
      </c>
      <c r="F412" s="1011" t="s">
        <v>1328</v>
      </c>
    </row>
    <row r="413" spans="1:6" x14ac:dyDescent="0.25">
      <c r="A413" s="1011">
        <v>84237999</v>
      </c>
      <c r="B413" s="1011" t="s">
        <v>5027</v>
      </c>
      <c r="C413" s="1011" t="s">
        <v>5028</v>
      </c>
      <c r="D413" s="1011" t="s">
        <v>1397</v>
      </c>
      <c r="E413" s="1011" t="s">
        <v>1331</v>
      </c>
      <c r="F413" s="1011" t="s">
        <v>1416</v>
      </c>
    </row>
    <row r="414" spans="1:6" x14ac:dyDescent="0.25">
      <c r="A414" s="1011">
        <v>24131443</v>
      </c>
      <c r="B414" s="1011" t="s">
        <v>5029</v>
      </c>
      <c r="C414" s="1011" t="s">
        <v>5030</v>
      </c>
      <c r="D414" s="1011" t="s">
        <v>4191</v>
      </c>
      <c r="E414" s="1011" t="s">
        <v>1331</v>
      </c>
      <c r="F414" s="1011" t="s">
        <v>3456</v>
      </c>
    </row>
    <row r="415" spans="1:6" x14ac:dyDescent="0.25">
      <c r="A415" s="1011">
        <v>13757174</v>
      </c>
      <c r="B415" s="1011" t="s">
        <v>5031</v>
      </c>
      <c r="C415" s="1011" t="s">
        <v>5032</v>
      </c>
      <c r="D415" s="1011" t="s">
        <v>1470</v>
      </c>
      <c r="E415" s="1011" t="s">
        <v>1331</v>
      </c>
      <c r="F415" s="1011" t="s">
        <v>3370</v>
      </c>
    </row>
    <row r="416" spans="1:6" x14ac:dyDescent="0.25">
      <c r="A416" s="1011">
        <v>34066720</v>
      </c>
      <c r="B416" s="1011" t="s">
        <v>5033</v>
      </c>
      <c r="C416" s="1011" t="s">
        <v>5034</v>
      </c>
      <c r="D416" s="1011" t="s">
        <v>5035</v>
      </c>
      <c r="E416" s="1011" t="s">
        <v>1331</v>
      </c>
      <c r="F416" s="1011" t="s">
        <v>1939</v>
      </c>
    </row>
    <row r="417" spans="1:6" x14ac:dyDescent="0.25">
      <c r="A417" s="1011">
        <v>43752674</v>
      </c>
      <c r="B417" s="1011" t="s">
        <v>5036</v>
      </c>
      <c r="C417" s="1011" t="s">
        <v>5037</v>
      </c>
      <c r="D417" s="1011" t="s">
        <v>5038</v>
      </c>
      <c r="E417" s="1011" t="s">
        <v>1331</v>
      </c>
      <c r="F417" s="1011" t="s">
        <v>2707</v>
      </c>
    </row>
    <row r="418" spans="1:6" x14ac:dyDescent="0.25">
      <c r="A418" s="1011">
        <v>63757207</v>
      </c>
      <c r="B418" s="1011" t="s">
        <v>5039</v>
      </c>
      <c r="C418" s="1011" t="s">
        <v>5040</v>
      </c>
      <c r="D418" s="1011" t="s">
        <v>1355</v>
      </c>
      <c r="E418" s="1011" t="s">
        <v>1331</v>
      </c>
      <c r="F418" s="1011" t="s">
        <v>1354</v>
      </c>
    </row>
    <row r="419" spans="1:6" x14ac:dyDescent="0.25">
      <c r="A419" s="1011">
        <v>73756496</v>
      </c>
      <c r="B419" s="1011" t="s">
        <v>5041</v>
      </c>
      <c r="C419" s="1011" t="s">
        <v>5042</v>
      </c>
      <c r="D419" s="1011" t="s">
        <v>2089</v>
      </c>
      <c r="E419" s="1011" t="s">
        <v>1331</v>
      </c>
      <c r="F419" s="1011" t="s">
        <v>2951</v>
      </c>
    </row>
    <row r="420" spans="1:6" x14ac:dyDescent="0.25">
      <c r="A420" s="1011">
        <v>14029565</v>
      </c>
      <c r="B420" s="1011" t="s">
        <v>5043</v>
      </c>
      <c r="C420" s="1011" t="s">
        <v>5044</v>
      </c>
      <c r="D420" s="1011" t="s">
        <v>2161</v>
      </c>
      <c r="E420" s="1011" t="s">
        <v>1331</v>
      </c>
      <c r="F420" s="1011" t="s">
        <v>2160</v>
      </c>
    </row>
    <row r="421" spans="1:6" x14ac:dyDescent="0.25">
      <c r="A421" s="1011">
        <v>83755140</v>
      </c>
      <c r="B421" s="1011" t="s">
        <v>5045</v>
      </c>
      <c r="C421" s="1011" t="s">
        <v>5046</v>
      </c>
      <c r="D421" s="1011" t="s">
        <v>2089</v>
      </c>
      <c r="E421" s="1011" t="s">
        <v>1331</v>
      </c>
      <c r="F421" s="1011" t="s">
        <v>2947</v>
      </c>
    </row>
    <row r="422" spans="1:6" x14ac:dyDescent="0.25">
      <c r="A422" s="1011">
        <v>64094238</v>
      </c>
      <c r="B422" s="1011" t="s">
        <v>5047</v>
      </c>
      <c r="C422" s="1011" t="s">
        <v>5048</v>
      </c>
      <c r="D422" s="1011" t="s">
        <v>1355</v>
      </c>
      <c r="E422" s="1011" t="s">
        <v>1331</v>
      </c>
      <c r="F422" s="1011" t="s">
        <v>1354</v>
      </c>
    </row>
    <row r="423" spans="1:6" x14ac:dyDescent="0.25">
      <c r="A423" s="1011">
        <v>74150095</v>
      </c>
      <c r="B423" s="1011" t="s">
        <v>5049</v>
      </c>
      <c r="C423" s="1011" t="s">
        <v>5050</v>
      </c>
      <c r="D423" s="1011" t="s">
        <v>5051</v>
      </c>
      <c r="E423" s="1011" t="s">
        <v>1331</v>
      </c>
      <c r="F423" s="1011" t="s">
        <v>5052</v>
      </c>
    </row>
    <row r="424" spans="1:6" x14ac:dyDescent="0.25">
      <c r="A424" s="1011">
        <v>53758215</v>
      </c>
      <c r="B424" s="1011" t="s">
        <v>1771</v>
      </c>
      <c r="C424" s="1011" t="s">
        <v>1773</v>
      </c>
      <c r="D424" s="1011" t="s">
        <v>1545</v>
      </c>
      <c r="E424" s="1011" t="s">
        <v>1331</v>
      </c>
      <c r="F424" s="1011" t="s">
        <v>1544</v>
      </c>
    </row>
    <row r="425" spans="1:6" x14ac:dyDescent="0.25">
      <c r="A425" s="1011">
        <v>94176120</v>
      </c>
      <c r="B425" s="1011" t="s">
        <v>5053</v>
      </c>
      <c r="C425" s="1011" t="s">
        <v>5054</v>
      </c>
      <c r="D425" s="1011" t="s">
        <v>1355</v>
      </c>
      <c r="E425" s="1011" t="s">
        <v>1331</v>
      </c>
      <c r="F425" s="1011" t="s">
        <v>1354</v>
      </c>
    </row>
    <row r="426" spans="1:6" x14ac:dyDescent="0.25">
      <c r="A426" s="1011">
        <v>83756965</v>
      </c>
      <c r="B426" s="1011" t="s">
        <v>5055</v>
      </c>
      <c r="C426" s="1011" t="s">
        <v>5056</v>
      </c>
      <c r="D426" s="1011" t="s">
        <v>2089</v>
      </c>
      <c r="E426" s="1011" t="s">
        <v>1331</v>
      </c>
      <c r="F426" s="1011" t="s">
        <v>5057</v>
      </c>
    </row>
    <row r="427" spans="1:6" x14ac:dyDescent="0.25">
      <c r="A427" s="1011">
        <v>74153768</v>
      </c>
      <c r="B427" s="1011" t="s">
        <v>5058</v>
      </c>
      <c r="C427" s="1011" t="s">
        <v>5059</v>
      </c>
      <c r="D427" s="1011" t="s">
        <v>1361</v>
      </c>
      <c r="E427" s="1011" t="s">
        <v>1331</v>
      </c>
      <c r="F427" s="1011" t="s">
        <v>1499</v>
      </c>
    </row>
    <row r="428" spans="1:6" x14ac:dyDescent="0.25">
      <c r="A428" s="1011">
        <v>93757649</v>
      </c>
      <c r="B428" s="1011" t="s">
        <v>2482</v>
      </c>
      <c r="C428" s="1011" t="s">
        <v>2486</v>
      </c>
      <c r="D428" s="1011" t="s">
        <v>2485</v>
      </c>
      <c r="E428" s="1011" t="s">
        <v>1331</v>
      </c>
      <c r="F428" s="1011" t="s">
        <v>2484</v>
      </c>
    </row>
    <row r="429" spans="1:6" x14ac:dyDescent="0.25">
      <c r="A429" s="1011">
        <v>3992047</v>
      </c>
      <c r="B429" s="1011" t="s">
        <v>5060</v>
      </c>
      <c r="C429" s="1011" t="s">
        <v>1653</v>
      </c>
      <c r="D429" s="1011" t="s">
        <v>1355</v>
      </c>
      <c r="E429" s="1011" t="s">
        <v>1331</v>
      </c>
      <c r="F429" s="1011" t="s">
        <v>1354</v>
      </c>
    </row>
    <row r="430" spans="1:6" x14ac:dyDescent="0.25">
      <c r="A430" s="1011">
        <v>24016990</v>
      </c>
      <c r="B430" s="1011" t="s">
        <v>5061</v>
      </c>
      <c r="C430" s="1011" t="s">
        <v>5062</v>
      </c>
      <c r="D430" s="1011" t="s">
        <v>2502</v>
      </c>
      <c r="E430" s="1011" t="s">
        <v>1331</v>
      </c>
      <c r="F430" s="1011" t="s">
        <v>2106</v>
      </c>
    </row>
    <row r="431" spans="1:6" x14ac:dyDescent="0.25">
      <c r="A431" s="1011">
        <v>14302145</v>
      </c>
      <c r="B431" s="1011" t="s">
        <v>5063</v>
      </c>
      <c r="C431" s="1011" t="s">
        <v>5064</v>
      </c>
      <c r="D431" s="1011" t="s">
        <v>1397</v>
      </c>
      <c r="E431" s="1011" t="s">
        <v>1331</v>
      </c>
      <c r="F431" s="1011" t="s">
        <v>1416</v>
      </c>
    </row>
    <row r="432" spans="1:6" x14ac:dyDescent="0.25">
      <c r="A432" s="1011">
        <v>4110011</v>
      </c>
      <c r="B432" s="1011" t="s">
        <v>5065</v>
      </c>
      <c r="C432" s="1011" t="s">
        <v>5066</v>
      </c>
      <c r="D432" s="1011" t="s">
        <v>5067</v>
      </c>
      <c r="E432" s="1011" t="s">
        <v>1331</v>
      </c>
      <c r="F432" s="1011" t="s">
        <v>3114</v>
      </c>
    </row>
    <row r="433" spans="1:6" x14ac:dyDescent="0.25">
      <c r="A433" s="1011">
        <v>64115322</v>
      </c>
      <c r="B433" s="1011" t="s">
        <v>5068</v>
      </c>
      <c r="C433" s="1011" t="s">
        <v>5069</v>
      </c>
      <c r="D433" s="1011" t="s">
        <v>5070</v>
      </c>
      <c r="E433" s="1011" t="s">
        <v>4787</v>
      </c>
      <c r="F433" s="1011" t="s">
        <v>3042</v>
      </c>
    </row>
    <row r="434" spans="1:6" x14ac:dyDescent="0.25">
      <c r="A434" s="1011">
        <v>84145630</v>
      </c>
      <c r="B434" s="1011" t="s">
        <v>5071</v>
      </c>
      <c r="C434" s="1011" t="s">
        <v>5072</v>
      </c>
      <c r="D434" s="1011" t="s">
        <v>2068</v>
      </c>
      <c r="E434" s="1011" t="s">
        <v>1331</v>
      </c>
      <c r="F434" s="1011" t="s">
        <v>2067</v>
      </c>
    </row>
    <row r="435" spans="1:6" x14ac:dyDescent="0.25">
      <c r="A435" s="1011">
        <v>64179724</v>
      </c>
      <c r="B435" s="1011" t="s">
        <v>5073</v>
      </c>
      <c r="C435" s="1011" t="s">
        <v>5074</v>
      </c>
      <c r="D435" s="1011" t="s">
        <v>1361</v>
      </c>
      <c r="E435" s="1011" t="s">
        <v>1331</v>
      </c>
      <c r="F435" s="1011" t="s">
        <v>1591</v>
      </c>
    </row>
    <row r="436" spans="1:6" x14ac:dyDescent="0.25">
      <c r="A436" s="1011">
        <v>34129312</v>
      </c>
      <c r="B436" s="1011" t="s">
        <v>1625</v>
      </c>
      <c r="C436" s="1011" t="s">
        <v>1627</v>
      </c>
      <c r="D436" s="1011" t="s">
        <v>1482</v>
      </c>
      <c r="E436" s="1011" t="s">
        <v>1331</v>
      </c>
      <c r="F436" s="1011" t="s">
        <v>1481</v>
      </c>
    </row>
    <row r="437" spans="1:6" x14ac:dyDescent="0.25">
      <c r="A437" s="1011">
        <v>44053429</v>
      </c>
      <c r="B437" s="1011" t="s">
        <v>5075</v>
      </c>
      <c r="C437" s="1011" t="s">
        <v>5076</v>
      </c>
      <c r="D437" s="1011" t="s">
        <v>1397</v>
      </c>
      <c r="E437" s="1011" t="s">
        <v>1331</v>
      </c>
      <c r="F437" s="1011" t="s">
        <v>1396</v>
      </c>
    </row>
    <row r="438" spans="1:6" x14ac:dyDescent="0.25">
      <c r="A438" s="1011">
        <v>44099463</v>
      </c>
      <c r="B438" s="1011" t="s">
        <v>5077</v>
      </c>
      <c r="C438" s="1011" t="s">
        <v>5078</v>
      </c>
      <c r="D438" s="1011" t="s">
        <v>1529</v>
      </c>
      <c r="E438" s="1011" t="s">
        <v>1331</v>
      </c>
      <c r="F438" s="1011" t="s">
        <v>1528</v>
      </c>
    </row>
    <row r="439" spans="1:6" x14ac:dyDescent="0.25">
      <c r="A439" s="1011">
        <v>94169448</v>
      </c>
      <c r="B439" s="1011" t="s">
        <v>5079</v>
      </c>
      <c r="C439" s="1011" t="s">
        <v>4462</v>
      </c>
      <c r="D439" s="1011" t="s">
        <v>4463</v>
      </c>
      <c r="E439" s="1011" t="s">
        <v>1331</v>
      </c>
      <c r="F439" s="1011" t="s">
        <v>4464</v>
      </c>
    </row>
    <row r="440" spans="1:6" x14ac:dyDescent="0.25">
      <c r="A440" s="1011">
        <v>74086414</v>
      </c>
      <c r="B440" s="1011" t="s">
        <v>4277</v>
      </c>
      <c r="C440" s="1011" t="s">
        <v>5080</v>
      </c>
      <c r="D440" s="1011" t="s">
        <v>4279</v>
      </c>
      <c r="E440" s="1011" t="s">
        <v>1331</v>
      </c>
      <c r="F440" s="1011" t="s">
        <v>1934</v>
      </c>
    </row>
    <row r="441" spans="1:6" x14ac:dyDescent="0.25">
      <c r="A441" s="1011">
        <v>43755529</v>
      </c>
      <c r="B441" s="1011" t="s">
        <v>5081</v>
      </c>
      <c r="C441" s="1011" t="s">
        <v>5082</v>
      </c>
      <c r="D441" s="1011" t="s">
        <v>2068</v>
      </c>
      <c r="E441" s="1011" t="s">
        <v>1331</v>
      </c>
      <c r="F441" s="1011" t="s">
        <v>2067</v>
      </c>
    </row>
    <row r="442" spans="1:6" x14ac:dyDescent="0.25">
      <c r="A442" s="1011">
        <v>43754092</v>
      </c>
      <c r="B442" s="1011" t="s">
        <v>5083</v>
      </c>
      <c r="C442" s="1011" t="s">
        <v>5084</v>
      </c>
      <c r="D442" s="1011" t="s">
        <v>5085</v>
      </c>
      <c r="E442" s="1011" t="s">
        <v>1331</v>
      </c>
      <c r="F442" s="1011" t="s">
        <v>3203</v>
      </c>
    </row>
    <row r="443" spans="1:6" x14ac:dyDescent="0.25">
      <c r="A443" s="1011">
        <v>74132507</v>
      </c>
      <c r="B443" s="1011" t="s">
        <v>5086</v>
      </c>
      <c r="C443" s="1011" t="s">
        <v>5087</v>
      </c>
      <c r="D443" s="1011" t="s">
        <v>5088</v>
      </c>
      <c r="E443" s="1011" t="s">
        <v>1331</v>
      </c>
      <c r="F443" s="1011" t="s">
        <v>3213</v>
      </c>
    </row>
    <row r="444" spans="1:6" x14ac:dyDescent="0.25">
      <c r="A444" s="1011">
        <v>94160058</v>
      </c>
      <c r="B444" s="1011" t="s">
        <v>5089</v>
      </c>
      <c r="C444" s="1011" t="s">
        <v>5090</v>
      </c>
      <c r="D444" s="1011" t="s">
        <v>5091</v>
      </c>
      <c r="E444" s="1011" t="s">
        <v>1331</v>
      </c>
      <c r="F444" s="1011" t="s">
        <v>1657</v>
      </c>
    </row>
    <row r="445" spans="1:6" x14ac:dyDescent="0.25">
      <c r="A445" s="1011">
        <v>44275782</v>
      </c>
      <c r="B445" s="1011" t="s">
        <v>5092</v>
      </c>
      <c r="C445" s="1011" t="s">
        <v>4798</v>
      </c>
      <c r="D445" s="1011" t="s">
        <v>1355</v>
      </c>
      <c r="E445" s="1011" t="s">
        <v>1331</v>
      </c>
      <c r="F445" s="1011" t="s">
        <v>1354</v>
      </c>
    </row>
    <row r="446" spans="1:6" x14ac:dyDescent="0.25">
      <c r="A446" s="1011">
        <v>4098869</v>
      </c>
      <c r="B446" s="1011" t="s">
        <v>5093</v>
      </c>
      <c r="C446" s="1011" t="s">
        <v>4766</v>
      </c>
      <c r="D446" s="1011" t="s">
        <v>1378</v>
      </c>
      <c r="E446" s="1011" t="s">
        <v>1331</v>
      </c>
      <c r="F446" s="1011" t="s">
        <v>1377</v>
      </c>
    </row>
    <row r="447" spans="1:6" x14ac:dyDescent="0.25">
      <c r="A447" s="1011">
        <v>13904206</v>
      </c>
      <c r="B447" s="1011" t="s">
        <v>5094</v>
      </c>
      <c r="C447" s="1011" t="s">
        <v>5095</v>
      </c>
      <c r="D447" s="1011" t="s">
        <v>1422</v>
      </c>
      <c r="E447" s="1011" t="s">
        <v>1331</v>
      </c>
      <c r="F447" s="1011" t="s">
        <v>1421</v>
      </c>
    </row>
    <row r="448" spans="1:6" x14ac:dyDescent="0.25">
      <c r="A448" s="1011">
        <v>23754187</v>
      </c>
      <c r="B448" s="1011" t="s">
        <v>5096</v>
      </c>
      <c r="C448" s="1011" t="s">
        <v>5097</v>
      </c>
      <c r="D448" s="1011" t="s">
        <v>1818</v>
      </c>
      <c r="E448" s="1011" t="s">
        <v>1331</v>
      </c>
      <c r="F448" s="1011" t="s">
        <v>1817</v>
      </c>
    </row>
    <row r="449" spans="1:6" x14ac:dyDescent="0.25">
      <c r="A449" s="1011">
        <v>4140950</v>
      </c>
      <c r="B449" s="1011" t="s">
        <v>5098</v>
      </c>
      <c r="C449" s="1011" t="s">
        <v>5099</v>
      </c>
      <c r="D449" s="1011" t="s">
        <v>1925</v>
      </c>
      <c r="E449" s="1011" t="s">
        <v>1331</v>
      </c>
      <c r="F449" s="1011" t="s">
        <v>1924</v>
      </c>
    </row>
    <row r="450" spans="1:6" x14ac:dyDescent="0.25">
      <c r="A450" s="1011">
        <v>84167311</v>
      </c>
      <c r="B450" s="1011" t="s">
        <v>5100</v>
      </c>
      <c r="C450" s="1011" t="s">
        <v>5101</v>
      </c>
      <c r="D450" s="1011" t="s">
        <v>1869</v>
      </c>
      <c r="E450" s="1011" t="s">
        <v>1331</v>
      </c>
      <c r="F450" s="1011" t="s">
        <v>1868</v>
      </c>
    </row>
    <row r="451" spans="1:6" x14ac:dyDescent="0.25">
      <c r="A451" s="1011">
        <v>73753840</v>
      </c>
      <c r="B451" s="1011" t="s">
        <v>5102</v>
      </c>
      <c r="C451" s="1011" t="s">
        <v>5103</v>
      </c>
      <c r="D451" s="1011" t="s">
        <v>1664</v>
      </c>
      <c r="E451" s="1011" t="s">
        <v>1331</v>
      </c>
      <c r="F451" s="1011" t="s">
        <v>3411</v>
      </c>
    </row>
    <row r="452" spans="1:6" x14ac:dyDescent="0.25">
      <c r="A452" s="1011">
        <v>34154476</v>
      </c>
      <c r="B452" s="1011" t="s">
        <v>5104</v>
      </c>
      <c r="C452" s="1011" t="s">
        <v>5105</v>
      </c>
      <c r="D452" s="1011" t="s">
        <v>4450</v>
      </c>
      <c r="E452" s="1011" t="s">
        <v>1331</v>
      </c>
      <c r="F452" s="1011" t="s">
        <v>2699</v>
      </c>
    </row>
    <row r="453" spans="1:6" x14ac:dyDescent="0.25">
      <c r="A453" s="1011">
        <v>4179792</v>
      </c>
      <c r="B453" s="1011" t="s">
        <v>1890</v>
      </c>
      <c r="C453" s="1011" t="s">
        <v>1894</v>
      </c>
      <c r="D453" s="1011" t="s">
        <v>1893</v>
      </c>
      <c r="E453" s="1011" t="s">
        <v>1331</v>
      </c>
      <c r="F453" s="1011" t="s">
        <v>1892</v>
      </c>
    </row>
    <row r="454" spans="1:6" x14ac:dyDescent="0.25">
      <c r="A454" s="1011">
        <v>3956695</v>
      </c>
      <c r="B454" s="1011" t="s">
        <v>2270</v>
      </c>
      <c r="C454" s="1011" t="s">
        <v>2271</v>
      </c>
      <c r="D454" s="1011" t="s">
        <v>1694</v>
      </c>
      <c r="E454" s="1011" t="s">
        <v>1331</v>
      </c>
      <c r="F454" s="1011" t="s">
        <v>1693</v>
      </c>
    </row>
    <row r="455" spans="1:6" x14ac:dyDescent="0.25">
      <c r="A455" s="1011">
        <v>63755334</v>
      </c>
      <c r="B455" s="1011" t="s">
        <v>5106</v>
      </c>
      <c r="C455" s="1011" t="s">
        <v>5107</v>
      </c>
      <c r="D455" s="1011" t="s">
        <v>2089</v>
      </c>
      <c r="E455" s="1011" t="s">
        <v>1331</v>
      </c>
      <c r="F455" s="1011" t="s">
        <v>3276</v>
      </c>
    </row>
    <row r="456" spans="1:6" x14ac:dyDescent="0.25">
      <c r="A456" s="1011">
        <v>64048259</v>
      </c>
      <c r="B456" s="1011" t="s">
        <v>5108</v>
      </c>
      <c r="C456" s="1011" t="s">
        <v>5109</v>
      </c>
      <c r="D456" s="1011" t="s">
        <v>2089</v>
      </c>
      <c r="E456" s="1011" t="s">
        <v>1331</v>
      </c>
      <c r="F456" s="1011" t="s">
        <v>3276</v>
      </c>
    </row>
    <row r="457" spans="1:6" x14ac:dyDescent="0.25">
      <c r="A457" s="1011">
        <v>54278262</v>
      </c>
      <c r="B457" s="1011" t="s">
        <v>5110</v>
      </c>
      <c r="C457" s="1011" t="s">
        <v>5111</v>
      </c>
      <c r="D457" s="1011" t="s">
        <v>1384</v>
      </c>
      <c r="E457" s="1011" t="s">
        <v>1331</v>
      </c>
      <c r="F457" s="1011" t="s">
        <v>1383</v>
      </c>
    </row>
    <row r="458" spans="1:6" x14ac:dyDescent="0.25">
      <c r="A458" s="1011">
        <v>14141360</v>
      </c>
      <c r="B458" s="1011" t="s">
        <v>1674</v>
      </c>
      <c r="C458" s="1011" t="s">
        <v>1677</v>
      </c>
      <c r="D458" s="1011" t="s">
        <v>47</v>
      </c>
      <c r="E458" s="1011" t="s">
        <v>1331</v>
      </c>
      <c r="F458" s="1011" t="s">
        <v>1676</v>
      </c>
    </row>
    <row r="459" spans="1:6" x14ac:dyDescent="0.25">
      <c r="A459" s="1011">
        <v>73883522</v>
      </c>
      <c r="B459" s="1011" t="s">
        <v>5112</v>
      </c>
      <c r="C459" s="1011" t="s">
        <v>5113</v>
      </c>
      <c r="D459" s="1011" t="s">
        <v>1397</v>
      </c>
      <c r="E459" s="1011" t="s">
        <v>1331</v>
      </c>
      <c r="F459" s="1011" t="s">
        <v>1396</v>
      </c>
    </row>
    <row r="460" spans="1:6" x14ac:dyDescent="0.25">
      <c r="A460" s="1011">
        <v>23754500</v>
      </c>
      <c r="B460" s="1011" t="s">
        <v>5114</v>
      </c>
      <c r="C460" s="1011" t="s">
        <v>5115</v>
      </c>
      <c r="D460" s="1011" t="s">
        <v>4940</v>
      </c>
      <c r="E460" s="1011" t="s">
        <v>1331</v>
      </c>
      <c r="F460" s="1011" t="s">
        <v>2913</v>
      </c>
    </row>
    <row r="461" spans="1:6" x14ac:dyDescent="0.25">
      <c r="A461" s="1011">
        <v>4071593</v>
      </c>
      <c r="B461" s="1011" t="s">
        <v>5116</v>
      </c>
      <c r="C461" s="1011" t="s">
        <v>5117</v>
      </c>
      <c r="D461" s="1011" t="s">
        <v>5118</v>
      </c>
      <c r="E461" s="1011" t="s">
        <v>1331</v>
      </c>
      <c r="F461" s="1011" t="s">
        <v>5119</v>
      </c>
    </row>
    <row r="462" spans="1:6" x14ac:dyDescent="0.25">
      <c r="A462" s="1011">
        <v>93827756</v>
      </c>
      <c r="B462" s="1011" t="s">
        <v>5120</v>
      </c>
      <c r="C462" s="1011" t="s">
        <v>5121</v>
      </c>
      <c r="D462" s="1011" t="s">
        <v>10</v>
      </c>
      <c r="E462" s="1011" t="s">
        <v>1331</v>
      </c>
      <c r="F462" s="1011" t="s">
        <v>1985</v>
      </c>
    </row>
    <row r="463" spans="1:6" x14ac:dyDescent="0.25">
      <c r="A463" s="1011">
        <v>94234317</v>
      </c>
      <c r="B463" s="1011" t="s">
        <v>5122</v>
      </c>
      <c r="C463" s="1011" t="s">
        <v>5123</v>
      </c>
      <c r="D463" s="1011" t="s">
        <v>1824</v>
      </c>
      <c r="E463" s="1011" t="s">
        <v>1331</v>
      </c>
      <c r="F463" s="1011" t="s">
        <v>1823</v>
      </c>
    </row>
    <row r="464" spans="1:6" x14ac:dyDescent="0.25">
      <c r="A464" s="1011">
        <v>53971925</v>
      </c>
      <c r="B464" s="1011" t="s">
        <v>5124</v>
      </c>
      <c r="C464" s="1011" t="s">
        <v>5125</v>
      </c>
      <c r="D464" s="1011" t="s">
        <v>1361</v>
      </c>
      <c r="E464" s="1011" t="s">
        <v>1331</v>
      </c>
      <c r="F464" s="1011" t="s">
        <v>1360</v>
      </c>
    </row>
    <row r="465" spans="1:6" x14ac:dyDescent="0.25">
      <c r="A465" s="1011">
        <v>24285553</v>
      </c>
      <c r="B465" s="1011" t="s">
        <v>5126</v>
      </c>
      <c r="C465" s="1011" t="s">
        <v>5127</v>
      </c>
      <c r="D465" s="1011" t="s">
        <v>80</v>
      </c>
      <c r="E465" s="1011" t="s">
        <v>1331</v>
      </c>
      <c r="F465" s="1011" t="s">
        <v>1411</v>
      </c>
    </row>
    <row r="466" spans="1:6" x14ac:dyDescent="0.25">
      <c r="A466" s="1011">
        <v>84113166</v>
      </c>
      <c r="B466" s="1011" t="s">
        <v>5128</v>
      </c>
      <c r="C466" s="1011" t="s">
        <v>5129</v>
      </c>
      <c r="D466" s="1011" t="s">
        <v>1869</v>
      </c>
      <c r="E466" s="1011" t="s">
        <v>1331</v>
      </c>
      <c r="F466" s="1011" t="s">
        <v>1868</v>
      </c>
    </row>
    <row r="467" spans="1:6" x14ac:dyDescent="0.25">
      <c r="A467" s="1011">
        <v>64138647</v>
      </c>
      <c r="B467" s="1011" t="s">
        <v>1538</v>
      </c>
      <c r="C467" s="1011" t="s">
        <v>1540</v>
      </c>
      <c r="D467" s="1011" t="s">
        <v>1330</v>
      </c>
      <c r="E467" s="1011" t="s">
        <v>1331</v>
      </c>
      <c r="F467" s="1011" t="s">
        <v>1328</v>
      </c>
    </row>
    <row r="468" spans="1:6" x14ac:dyDescent="0.25">
      <c r="A468" s="1011">
        <v>74033762</v>
      </c>
      <c r="B468" s="1011" t="s">
        <v>5130</v>
      </c>
      <c r="C468" s="1011" t="s">
        <v>5131</v>
      </c>
      <c r="D468" s="1011" t="s">
        <v>2354</v>
      </c>
      <c r="E468" s="1011" t="s">
        <v>1331</v>
      </c>
      <c r="F468" s="1011" t="s">
        <v>2353</v>
      </c>
    </row>
    <row r="469" spans="1:6" x14ac:dyDescent="0.25">
      <c r="A469" s="1011">
        <v>63754865</v>
      </c>
      <c r="B469" s="1011" t="s">
        <v>5132</v>
      </c>
      <c r="C469" s="1011" t="s">
        <v>5133</v>
      </c>
      <c r="D469" s="1011" t="s">
        <v>1397</v>
      </c>
      <c r="E469" s="1011" t="s">
        <v>1331</v>
      </c>
      <c r="F469" s="1011" t="s">
        <v>1416</v>
      </c>
    </row>
    <row r="470" spans="1:6" x14ac:dyDescent="0.25">
      <c r="A470" s="1011">
        <v>24174641</v>
      </c>
      <c r="B470" s="1011" t="s">
        <v>5134</v>
      </c>
      <c r="C470" s="1011" t="s">
        <v>5135</v>
      </c>
      <c r="D470" s="1011" t="s">
        <v>1446</v>
      </c>
      <c r="E470" s="1011" t="s">
        <v>1331</v>
      </c>
      <c r="F470" s="1011" t="s">
        <v>1445</v>
      </c>
    </row>
    <row r="471" spans="1:6" x14ac:dyDescent="0.25">
      <c r="A471" s="1011">
        <v>73754509</v>
      </c>
      <c r="B471" s="1011" t="s">
        <v>5136</v>
      </c>
      <c r="C471" s="1011" t="s">
        <v>5137</v>
      </c>
      <c r="D471" s="1011" t="s">
        <v>5138</v>
      </c>
      <c r="E471" s="1011" t="s">
        <v>1331</v>
      </c>
      <c r="F471" s="1011" t="s">
        <v>5139</v>
      </c>
    </row>
    <row r="472" spans="1:6" x14ac:dyDescent="0.25">
      <c r="A472" s="1011">
        <v>84181924</v>
      </c>
      <c r="B472" s="1011" t="s">
        <v>5140</v>
      </c>
      <c r="C472" s="1011" t="s">
        <v>5141</v>
      </c>
      <c r="D472" s="1011" t="s">
        <v>65</v>
      </c>
      <c r="E472" s="1011" t="s">
        <v>1331</v>
      </c>
      <c r="F472" s="1011" t="s">
        <v>1565</v>
      </c>
    </row>
    <row r="473" spans="1:6" x14ac:dyDescent="0.25">
      <c r="A473" s="1011">
        <v>33896515</v>
      </c>
      <c r="B473" s="1011" t="s">
        <v>5142</v>
      </c>
      <c r="C473" s="1011" t="s">
        <v>5143</v>
      </c>
      <c r="D473" s="1011" t="s">
        <v>1361</v>
      </c>
      <c r="E473" s="1011" t="s">
        <v>1331</v>
      </c>
      <c r="F473" s="1011" t="s">
        <v>1499</v>
      </c>
    </row>
    <row r="474" spans="1:6" x14ac:dyDescent="0.25">
      <c r="A474" s="1011">
        <v>43757160</v>
      </c>
      <c r="B474" s="1011" t="s">
        <v>5144</v>
      </c>
      <c r="C474" s="1011" t="s">
        <v>5145</v>
      </c>
      <c r="D474" s="1011" t="s">
        <v>5146</v>
      </c>
      <c r="E474" s="1011" t="s">
        <v>1331</v>
      </c>
      <c r="F474" s="1011" t="s">
        <v>3167</v>
      </c>
    </row>
    <row r="475" spans="1:6" x14ac:dyDescent="0.25">
      <c r="A475" s="1011">
        <v>33978081</v>
      </c>
      <c r="B475" s="1011" t="s">
        <v>5147</v>
      </c>
      <c r="C475" s="1011" t="s">
        <v>5148</v>
      </c>
      <c r="D475" s="1011" t="s">
        <v>4990</v>
      </c>
      <c r="E475" s="1011" t="s">
        <v>1331</v>
      </c>
      <c r="F475" s="1011" t="s">
        <v>3337</v>
      </c>
    </row>
    <row r="476" spans="1:6" x14ac:dyDescent="0.25">
      <c r="A476" s="1011">
        <v>33953605</v>
      </c>
      <c r="B476" s="1011" t="s">
        <v>5149</v>
      </c>
      <c r="C476" s="1011" t="s">
        <v>5150</v>
      </c>
      <c r="D476" s="1011" t="s">
        <v>1361</v>
      </c>
      <c r="E476" s="1011" t="s">
        <v>1331</v>
      </c>
      <c r="F476" s="1011" t="s">
        <v>1550</v>
      </c>
    </row>
    <row r="477" spans="1:6" x14ac:dyDescent="0.25">
      <c r="A477" s="1011">
        <v>94100880</v>
      </c>
      <c r="B477" s="1011" t="s">
        <v>5151</v>
      </c>
      <c r="C477" s="1011" t="s">
        <v>5152</v>
      </c>
      <c r="D477" s="1011" t="s">
        <v>1446</v>
      </c>
      <c r="E477" s="1011" t="s">
        <v>1331</v>
      </c>
      <c r="F477" s="1011" t="s">
        <v>1445</v>
      </c>
    </row>
    <row r="478" spans="1:6" x14ac:dyDescent="0.25">
      <c r="A478" s="1011">
        <v>93954501</v>
      </c>
      <c r="B478" s="1011" t="s">
        <v>5153</v>
      </c>
      <c r="C478" s="1011" t="s">
        <v>5154</v>
      </c>
      <c r="D478" s="1011" t="s">
        <v>1397</v>
      </c>
      <c r="E478" s="1011" t="s">
        <v>1331</v>
      </c>
      <c r="F478" s="1011" t="s">
        <v>1416</v>
      </c>
    </row>
    <row r="479" spans="1:6" x14ac:dyDescent="0.25">
      <c r="A479" s="1011">
        <v>43997204</v>
      </c>
      <c r="B479" s="1011" t="s">
        <v>5155</v>
      </c>
      <c r="C479" s="1011" t="s">
        <v>5156</v>
      </c>
      <c r="D479" s="1011" t="s">
        <v>1925</v>
      </c>
      <c r="E479" s="1011" t="s">
        <v>1331</v>
      </c>
      <c r="F479" s="1011" t="s">
        <v>1924</v>
      </c>
    </row>
    <row r="480" spans="1:6" x14ac:dyDescent="0.25">
      <c r="A480" s="1011">
        <v>14064430</v>
      </c>
      <c r="B480" s="1011" t="s">
        <v>5157</v>
      </c>
      <c r="C480" s="1011" t="s">
        <v>5158</v>
      </c>
      <c r="D480" s="1011" t="s">
        <v>4217</v>
      </c>
      <c r="E480" s="1011" t="s">
        <v>1331</v>
      </c>
      <c r="F480" s="1011" t="s">
        <v>3217</v>
      </c>
    </row>
    <row r="481" spans="1:6" x14ac:dyDescent="0.25">
      <c r="A481" s="1011">
        <v>63900849</v>
      </c>
      <c r="B481" s="1011" t="s">
        <v>5159</v>
      </c>
      <c r="C481" s="1011" t="s">
        <v>5160</v>
      </c>
      <c r="D481" s="1011" t="s">
        <v>2089</v>
      </c>
      <c r="E481" s="1011" t="s">
        <v>1331</v>
      </c>
      <c r="F481" s="1011" t="s">
        <v>2843</v>
      </c>
    </row>
    <row r="482" spans="1:6" x14ac:dyDescent="0.25">
      <c r="A482" s="1011">
        <v>53757365</v>
      </c>
      <c r="B482" s="1011" t="s">
        <v>1616</v>
      </c>
      <c r="C482" s="1011" t="s">
        <v>1617</v>
      </c>
      <c r="D482" s="1011" t="s">
        <v>65</v>
      </c>
      <c r="E482" s="1011" t="s">
        <v>1331</v>
      </c>
      <c r="F482" s="1011" t="s">
        <v>1565</v>
      </c>
    </row>
    <row r="483" spans="1:6" x14ac:dyDescent="0.25">
      <c r="A483" s="1011">
        <v>24028227</v>
      </c>
      <c r="B483" s="1011" t="s">
        <v>1449</v>
      </c>
      <c r="C483" s="1011" t="s">
        <v>1453</v>
      </c>
      <c r="D483" s="1011" t="s">
        <v>1452</v>
      </c>
      <c r="E483" s="1011" t="s">
        <v>1331</v>
      </c>
      <c r="F483" s="1011" t="s">
        <v>1451</v>
      </c>
    </row>
    <row r="484" spans="1:6" x14ac:dyDescent="0.25">
      <c r="A484" s="1011">
        <v>24111999</v>
      </c>
      <c r="B484" s="1011" t="s">
        <v>1701</v>
      </c>
      <c r="C484" s="1011" t="s">
        <v>1705</v>
      </c>
      <c r="D484" s="1011" t="s">
        <v>1704</v>
      </c>
      <c r="E484" s="1011" t="s">
        <v>1331</v>
      </c>
      <c r="F484" s="1011" t="s">
        <v>1703</v>
      </c>
    </row>
    <row r="485" spans="1:6" x14ac:dyDescent="0.25">
      <c r="A485" s="1011">
        <v>74041716</v>
      </c>
      <c r="B485" s="1011" t="s">
        <v>5161</v>
      </c>
      <c r="C485" s="1011" t="s">
        <v>5162</v>
      </c>
      <c r="D485" s="1011" t="s">
        <v>2089</v>
      </c>
      <c r="E485" s="1011" t="s">
        <v>1331</v>
      </c>
      <c r="F485" s="1011" t="s">
        <v>3592</v>
      </c>
    </row>
    <row r="486" spans="1:6" x14ac:dyDescent="0.25">
      <c r="A486" s="1011">
        <v>94096591</v>
      </c>
      <c r="B486" s="1011" t="s">
        <v>5163</v>
      </c>
      <c r="C486" s="1011" t="s">
        <v>5164</v>
      </c>
      <c r="D486" s="1011" t="s">
        <v>10</v>
      </c>
      <c r="E486" s="1011" t="s">
        <v>1331</v>
      </c>
      <c r="F486" s="1011" t="s">
        <v>3187</v>
      </c>
    </row>
    <row r="487" spans="1:6" x14ac:dyDescent="0.25">
      <c r="A487" s="1011">
        <v>24085532</v>
      </c>
      <c r="B487" s="1011" t="s">
        <v>5165</v>
      </c>
      <c r="C487" s="1011" t="s">
        <v>5166</v>
      </c>
      <c r="D487" s="1011" t="s">
        <v>2089</v>
      </c>
      <c r="E487" s="1011" t="s">
        <v>1331</v>
      </c>
      <c r="F487" s="1011" t="s">
        <v>2634</v>
      </c>
    </row>
    <row r="488" spans="1:6" x14ac:dyDescent="0.25">
      <c r="A488" s="1011">
        <v>84049675</v>
      </c>
      <c r="B488" s="1011" t="s">
        <v>5167</v>
      </c>
      <c r="C488" s="1011" t="s">
        <v>5168</v>
      </c>
      <c r="D488" s="1011" t="s">
        <v>1355</v>
      </c>
      <c r="E488" s="1011" t="s">
        <v>1331</v>
      </c>
      <c r="F488" s="1011" t="s">
        <v>1354</v>
      </c>
    </row>
    <row r="489" spans="1:6" x14ac:dyDescent="0.25">
      <c r="A489" s="1011">
        <v>43753847</v>
      </c>
      <c r="B489" s="1011" t="s">
        <v>5169</v>
      </c>
      <c r="C489" s="1011" t="s">
        <v>5170</v>
      </c>
      <c r="D489" s="1011" t="s">
        <v>4359</v>
      </c>
      <c r="E489" s="1011" t="s">
        <v>1331</v>
      </c>
      <c r="F489" s="1011" t="s">
        <v>3154</v>
      </c>
    </row>
    <row r="490" spans="1:6" x14ac:dyDescent="0.25">
      <c r="A490" s="1011">
        <v>73942310</v>
      </c>
      <c r="B490" s="1011" t="s">
        <v>5171</v>
      </c>
      <c r="C490" s="1011" t="s">
        <v>5172</v>
      </c>
      <c r="D490" s="1011" t="s">
        <v>2491</v>
      </c>
      <c r="E490" s="1011" t="s">
        <v>1331</v>
      </c>
      <c r="F490" s="1011" t="s">
        <v>2490</v>
      </c>
    </row>
    <row r="491" spans="1:6" x14ac:dyDescent="0.25">
      <c r="A491" s="1011">
        <v>24060147</v>
      </c>
      <c r="B491" s="1011" t="s">
        <v>5173</v>
      </c>
      <c r="C491" s="1011" t="s">
        <v>5174</v>
      </c>
      <c r="D491" s="1011" t="s">
        <v>10</v>
      </c>
      <c r="E491" s="1011" t="s">
        <v>1331</v>
      </c>
      <c r="F491" s="1011" t="s">
        <v>1806</v>
      </c>
    </row>
    <row r="492" spans="1:6" x14ac:dyDescent="0.25">
      <c r="A492" s="1011">
        <v>3885514</v>
      </c>
      <c r="B492" s="1011" t="s">
        <v>5175</v>
      </c>
      <c r="C492" s="1011" t="s">
        <v>5176</v>
      </c>
      <c r="D492" s="1011" t="s">
        <v>1361</v>
      </c>
      <c r="E492" s="1011" t="s">
        <v>1331</v>
      </c>
      <c r="F492" s="1011" t="s">
        <v>1360</v>
      </c>
    </row>
    <row r="493" spans="1:6" x14ac:dyDescent="0.25">
      <c r="A493" s="1011">
        <v>74111709</v>
      </c>
      <c r="B493" s="1011" t="s">
        <v>5177</v>
      </c>
      <c r="C493" s="1011" t="s">
        <v>5178</v>
      </c>
      <c r="D493" s="1011" t="s">
        <v>2491</v>
      </c>
      <c r="E493" s="1011" t="s">
        <v>1331</v>
      </c>
      <c r="F493" s="1011" t="s">
        <v>2490</v>
      </c>
    </row>
    <row r="494" spans="1:6" x14ac:dyDescent="0.25">
      <c r="A494" s="1011">
        <v>74281825</v>
      </c>
      <c r="B494" s="1011" t="s">
        <v>5179</v>
      </c>
      <c r="C494" s="1011" t="s">
        <v>5180</v>
      </c>
      <c r="D494" s="1011" t="s">
        <v>1361</v>
      </c>
      <c r="E494" s="1011" t="s">
        <v>1331</v>
      </c>
      <c r="F494" s="1011" t="s">
        <v>1360</v>
      </c>
    </row>
    <row r="495" spans="1:6" x14ac:dyDescent="0.25">
      <c r="A495" s="1011">
        <v>94164886</v>
      </c>
      <c r="B495" s="1011" t="s">
        <v>2024</v>
      </c>
      <c r="C495" s="1011" t="s">
        <v>2028</v>
      </c>
      <c r="D495" s="1011" t="s">
        <v>2027</v>
      </c>
      <c r="E495" s="1011" t="s">
        <v>1331</v>
      </c>
      <c r="F495" s="1011" t="s">
        <v>2026</v>
      </c>
    </row>
    <row r="496" spans="1:6" x14ac:dyDescent="0.25">
      <c r="A496" s="1011">
        <v>64237621</v>
      </c>
      <c r="B496" s="1011" t="s">
        <v>1834</v>
      </c>
      <c r="C496" s="1011" t="s">
        <v>1836</v>
      </c>
      <c r="D496" s="1011" t="s">
        <v>1355</v>
      </c>
      <c r="E496" s="1011" t="s">
        <v>1331</v>
      </c>
      <c r="F496" s="1011" t="s">
        <v>1354</v>
      </c>
    </row>
    <row r="497" spans="1:6" x14ac:dyDescent="0.25">
      <c r="A497" s="1011">
        <v>63811921</v>
      </c>
      <c r="B497" s="1011" t="s">
        <v>5181</v>
      </c>
      <c r="C497" s="1011" t="s">
        <v>5182</v>
      </c>
      <c r="D497" s="1011" t="s">
        <v>1905</v>
      </c>
      <c r="E497" s="1011" t="s">
        <v>1331</v>
      </c>
      <c r="F497" s="1011" t="s">
        <v>1904</v>
      </c>
    </row>
    <row r="498" spans="1:6" x14ac:dyDescent="0.25">
      <c r="A498" s="1011">
        <v>53757894</v>
      </c>
      <c r="B498" s="1011" t="s">
        <v>5183</v>
      </c>
      <c r="C498" s="1011" t="s">
        <v>5184</v>
      </c>
      <c r="D498" s="1011" t="s">
        <v>1664</v>
      </c>
      <c r="E498" s="1011" t="s">
        <v>1331</v>
      </c>
      <c r="F498" s="1011" t="s">
        <v>1663</v>
      </c>
    </row>
    <row r="499" spans="1:6" x14ac:dyDescent="0.25">
      <c r="A499" s="1011">
        <v>84114453</v>
      </c>
      <c r="B499" s="1011" t="s">
        <v>5185</v>
      </c>
      <c r="C499" s="1011" t="s">
        <v>5186</v>
      </c>
      <c r="D499" s="1011" t="s">
        <v>5187</v>
      </c>
      <c r="E499" s="1011" t="s">
        <v>1331</v>
      </c>
      <c r="F499" s="1011" t="s">
        <v>5188</v>
      </c>
    </row>
    <row r="500" spans="1:6" x14ac:dyDescent="0.25">
      <c r="A500" s="1011">
        <v>34035469</v>
      </c>
      <c r="B500" s="1011" t="s">
        <v>5189</v>
      </c>
      <c r="C500" s="1011" t="s">
        <v>5190</v>
      </c>
      <c r="D500" s="1011" t="s">
        <v>1881</v>
      </c>
      <c r="E500" s="1011" t="s">
        <v>1331</v>
      </c>
      <c r="F500" s="1011" t="s">
        <v>1880</v>
      </c>
    </row>
    <row r="501" spans="1:6" x14ac:dyDescent="0.25">
      <c r="A501" s="1011">
        <v>34287854</v>
      </c>
      <c r="B501" s="1011" t="s">
        <v>5191</v>
      </c>
      <c r="C501" s="1011" t="s">
        <v>5192</v>
      </c>
      <c r="D501" s="1011" t="s">
        <v>1384</v>
      </c>
      <c r="E501" s="1011" t="s">
        <v>1331</v>
      </c>
      <c r="F501" s="1011" t="s">
        <v>1383</v>
      </c>
    </row>
    <row r="502" spans="1:6" x14ac:dyDescent="0.25">
      <c r="A502" s="1011">
        <v>34037036</v>
      </c>
      <c r="B502" s="1011" t="s">
        <v>5193</v>
      </c>
      <c r="C502" s="1011" t="s">
        <v>5194</v>
      </c>
      <c r="D502" s="1011" t="s">
        <v>10</v>
      </c>
      <c r="E502" s="1011" t="s">
        <v>1331</v>
      </c>
      <c r="F502" s="1011" t="s">
        <v>1985</v>
      </c>
    </row>
    <row r="503" spans="1:6" x14ac:dyDescent="0.25">
      <c r="A503" s="1011">
        <v>43907005</v>
      </c>
      <c r="B503" s="1011" t="s">
        <v>5195</v>
      </c>
      <c r="C503" s="1011" t="s">
        <v>5196</v>
      </c>
      <c r="D503" s="1011" t="s">
        <v>1905</v>
      </c>
      <c r="E503" s="1011" t="s">
        <v>1331</v>
      </c>
      <c r="F503" s="1011" t="s">
        <v>1904</v>
      </c>
    </row>
    <row r="504" spans="1:6" x14ac:dyDescent="0.25">
      <c r="A504" s="1011">
        <v>74132986</v>
      </c>
      <c r="B504" s="1011" t="s">
        <v>5197</v>
      </c>
      <c r="C504" s="1011" t="s">
        <v>5198</v>
      </c>
      <c r="D504" s="1011" t="s">
        <v>1818</v>
      </c>
      <c r="E504" s="1011" t="s">
        <v>1331</v>
      </c>
      <c r="F504" s="1011" t="s">
        <v>1817</v>
      </c>
    </row>
    <row r="505" spans="1:6" x14ac:dyDescent="0.25">
      <c r="A505" s="1011">
        <v>34177048</v>
      </c>
      <c r="B505" s="1011" t="s">
        <v>5199</v>
      </c>
      <c r="C505" s="1011" t="s">
        <v>5200</v>
      </c>
      <c r="D505" s="1011" t="s">
        <v>1818</v>
      </c>
      <c r="E505" s="1011" t="s">
        <v>1331</v>
      </c>
      <c r="F505" s="1011" t="s">
        <v>1817</v>
      </c>
    </row>
    <row r="506" spans="1:6" x14ac:dyDescent="0.25">
      <c r="A506" s="1011">
        <v>63756241</v>
      </c>
      <c r="B506" s="1011" t="s">
        <v>5201</v>
      </c>
      <c r="C506" s="1011" t="s">
        <v>5202</v>
      </c>
      <c r="D506" s="1011" t="s">
        <v>47</v>
      </c>
      <c r="E506" s="1011" t="s">
        <v>1331</v>
      </c>
      <c r="F506" s="1011" t="s">
        <v>1676</v>
      </c>
    </row>
    <row r="507" spans="1:6" x14ac:dyDescent="0.25">
      <c r="A507" s="1011">
        <v>83754580</v>
      </c>
      <c r="B507" s="1011" t="s">
        <v>5203</v>
      </c>
      <c r="C507" s="1011" t="s">
        <v>5204</v>
      </c>
      <c r="D507" s="1011" t="s">
        <v>4351</v>
      </c>
      <c r="E507" s="1011" t="s">
        <v>1331</v>
      </c>
      <c r="F507" s="1011" t="s">
        <v>3288</v>
      </c>
    </row>
    <row r="508" spans="1:6" x14ac:dyDescent="0.25">
      <c r="A508" s="1011">
        <v>94076650</v>
      </c>
      <c r="B508" s="1011" t="s">
        <v>5205</v>
      </c>
      <c r="C508" s="1011" t="s">
        <v>5206</v>
      </c>
      <c r="D508" s="1011" t="s">
        <v>5207</v>
      </c>
      <c r="E508" s="1011" t="s">
        <v>1331</v>
      </c>
      <c r="F508" s="1011" t="s">
        <v>5208</v>
      </c>
    </row>
    <row r="509" spans="1:6" x14ac:dyDescent="0.25">
      <c r="A509" s="1011">
        <v>74285263</v>
      </c>
      <c r="B509" s="1011" t="s">
        <v>5209</v>
      </c>
      <c r="C509" s="1011" t="s">
        <v>5210</v>
      </c>
      <c r="D509" s="1011" t="s">
        <v>1795</v>
      </c>
      <c r="E509" s="1011" t="s">
        <v>1331</v>
      </c>
      <c r="F509" s="1011" t="s">
        <v>1794</v>
      </c>
    </row>
    <row r="510" spans="1:6" x14ac:dyDescent="0.25">
      <c r="A510" s="1011">
        <v>93994283</v>
      </c>
      <c r="B510" s="1011" t="s">
        <v>5211</v>
      </c>
      <c r="C510" s="1011" t="s">
        <v>5212</v>
      </c>
      <c r="D510" s="1011" t="s">
        <v>1818</v>
      </c>
      <c r="E510" s="1011" t="s">
        <v>1331</v>
      </c>
      <c r="F510" s="1011" t="s">
        <v>1817</v>
      </c>
    </row>
    <row r="511" spans="1:6" x14ac:dyDescent="0.25">
      <c r="A511" s="1011">
        <v>43757970</v>
      </c>
      <c r="B511" s="1011" t="s">
        <v>5213</v>
      </c>
      <c r="C511" s="1011" t="s">
        <v>5214</v>
      </c>
      <c r="D511" s="1011" t="s">
        <v>1940</v>
      </c>
      <c r="E511" s="1011" t="s">
        <v>1331</v>
      </c>
      <c r="F511" s="1011" t="s">
        <v>1939</v>
      </c>
    </row>
    <row r="512" spans="1:6" x14ac:dyDescent="0.25">
      <c r="A512" s="1011">
        <v>24081101</v>
      </c>
      <c r="B512" s="1011" t="s">
        <v>5215</v>
      </c>
      <c r="C512" s="1011" t="s">
        <v>5216</v>
      </c>
      <c r="D512" s="1011" t="s">
        <v>80</v>
      </c>
      <c r="E512" s="1011" t="s">
        <v>1331</v>
      </c>
      <c r="F512" s="1011" t="s">
        <v>1411</v>
      </c>
    </row>
    <row r="513" spans="1:6" x14ac:dyDescent="0.25">
      <c r="A513" s="1011">
        <v>94106929</v>
      </c>
      <c r="B513" s="1011" t="s">
        <v>5217</v>
      </c>
      <c r="C513" s="1011" t="s">
        <v>5218</v>
      </c>
      <c r="D513" s="1011" t="s">
        <v>4626</v>
      </c>
      <c r="E513" s="1011" t="s">
        <v>1331</v>
      </c>
      <c r="F513" s="1011" t="s">
        <v>3209</v>
      </c>
    </row>
    <row r="514" spans="1:6" x14ac:dyDescent="0.25">
      <c r="A514" s="1011">
        <v>54236047</v>
      </c>
      <c r="B514" s="1011" t="s">
        <v>5219</v>
      </c>
      <c r="C514" s="1011" t="s">
        <v>5220</v>
      </c>
      <c r="D514" s="1011" t="s">
        <v>1452</v>
      </c>
      <c r="E514" s="1011" t="s">
        <v>1331</v>
      </c>
      <c r="F514" s="1011" t="s">
        <v>1451</v>
      </c>
    </row>
    <row r="515" spans="1:6" x14ac:dyDescent="0.25">
      <c r="A515" s="1011">
        <v>44085553</v>
      </c>
      <c r="B515" s="1011" t="s">
        <v>5221</v>
      </c>
      <c r="C515" s="1011" t="s">
        <v>5222</v>
      </c>
      <c r="D515" s="1011" t="s">
        <v>5223</v>
      </c>
      <c r="E515" s="1011" t="s">
        <v>2430</v>
      </c>
      <c r="F515" s="1011" t="s">
        <v>3192</v>
      </c>
    </row>
    <row r="516" spans="1:6" x14ac:dyDescent="0.25">
      <c r="A516" s="1011">
        <v>74143462</v>
      </c>
      <c r="B516" s="1011" t="s">
        <v>5224</v>
      </c>
      <c r="C516" s="1011" t="s">
        <v>4646</v>
      </c>
      <c r="D516" s="1011" t="s">
        <v>5225</v>
      </c>
      <c r="E516" s="1011" t="s">
        <v>2430</v>
      </c>
      <c r="F516" s="1011" t="s">
        <v>2783</v>
      </c>
    </row>
    <row r="517" spans="1:6" x14ac:dyDescent="0.25">
      <c r="A517" s="1011">
        <v>14069074</v>
      </c>
      <c r="B517" s="1011" t="s">
        <v>5226</v>
      </c>
      <c r="C517" s="1011" t="s">
        <v>5227</v>
      </c>
      <c r="D517" s="1011" t="s">
        <v>1476</v>
      </c>
      <c r="E517" s="1011" t="s">
        <v>1331</v>
      </c>
      <c r="F517" s="1011" t="s">
        <v>1475</v>
      </c>
    </row>
    <row r="518" spans="1:6" x14ac:dyDescent="0.25">
      <c r="A518" s="1011">
        <v>24237497</v>
      </c>
      <c r="B518" s="1011" t="s">
        <v>5228</v>
      </c>
      <c r="C518" s="1011" t="s">
        <v>5229</v>
      </c>
      <c r="D518" s="1011" t="s">
        <v>5230</v>
      </c>
      <c r="E518" s="1011" t="s">
        <v>1331</v>
      </c>
      <c r="F518" s="1011" t="s">
        <v>3032</v>
      </c>
    </row>
    <row r="519" spans="1:6" x14ac:dyDescent="0.25">
      <c r="A519" s="1011">
        <v>63905152</v>
      </c>
      <c r="B519" s="1011" t="s">
        <v>5231</v>
      </c>
      <c r="C519" s="1011" t="s">
        <v>5232</v>
      </c>
      <c r="D519" s="1011" t="s">
        <v>4863</v>
      </c>
      <c r="E519" s="1011" t="s">
        <v>1331</v>
      </c>
      <c r="F519" s="1011" t="s">
        <v>3103</v>
      </c>
    </row>
    <row r="520" spans="1:6" x14ac:dyDescent="0.25">
      <c r="A520" s="1011">
        <v>14270797</v>
      </c>
      <c r="B520" s="1011" t="s">
        <v>2424</v>
      </c>
      <c r="C520" s="1011" t="s">
        <v>2425</v>
      </c>
      <c r="D520" s="1011" t="s">
        <v>1464</v>
      </c>
      <c r="E520" s="1011" t="s">
        <v>1331</v>
      </c>
      <c r="F520" s="1011" t="s">
        <v>1463</v>
      </c>
    </row>
    <row r="521" spans="1:6" x14ac:dyDescent="0.25">
      <c r="A521" s="1011">
        <v>94079332</v>
      </c>
      <c r="B521" s="1011" t="s">
        <v>5233</v>
      </c>
      <c r="C521" s="1011" t="s">
        <v>5234</v>
      </c>
      <c r="D521" s="1011" t="s">
        <v>4284</v>
      </c>
      <c r="E521" s="1011" t="s">
        <v>1331</v>
      </c>
      <c r="F521" s="1011" t="s">
        <v>3079</v>
      </c>
    </row>
    <row r="522" spans="1:6" x14ac:dyDescent="0.25">
      <c r="A522" s="1011">
        <v>34252387</v>
      </c>
      <c r="B522" s="1011" t="s">
        <v>5235</v>
      </c>
      <c r="C522" s="1011" t="s">
        <v>5236</v>
      </c>
      <c r="D522" s="1011" t="s">
        <v>5237</v>
      </c>
      <c r="E522" s="1011" t="s">
        <v>1331</v>
      </c>
      <c r="F522" s="1011" t="s">
        <v>3372</v>
      </c>
    </row>
    <row r="523" spans="1:6" x14ac:dyDescent="0.25">
      <c r="A523" s="1011">
        <v>93755403</v>
      </c>
      <c r="B523" s="1011" t="s">
        <v>5238</v>
      </c>
      <c r="C523" s="1011" t="s">
        <v>5239</v>
      </c>
      <c r="D523" s="1011" t="s">
        <v>1361</v>
      </c>
      <c r="E523" s="1011" t="s">
        <v>1331</v>
      </c>
      <c r="F523" s="1011" t="s">
        <v>1755</v>
      </c>
    </row>
    <row r="524" spans="1:6" x14ac:dyDescent="0.25">
      <c r="A524" s="1011">
        <v>53816047</v>
      </c>
      <c r="B524" s="1011" t="s">
        <v>5240</v>
      </c>
      <c r="C524" s="1011" t="s">
        <v>5241</v>
      </c>
      <c r="D524" s="1011" t="s">
        <v>10</v>
      </c>
      <c r="E524" s="1011" t="s">
        <v>1331</v>
      </c>
      <c r="F524" s="1011" t="s">
        <v>1806</v>
      </c>
    </row>
    <row r="525" spans="1:6" x14ac:dyDescent="0.25">
      <c r="A525" s="1011">
        <v>44066538</v>
      </c>
      <c r="B525" s="1011" t="s">
        <v>5242</v>
      </c>
      <c r="C525" s="1011" t="s">
        <v>5243</v>
      </c>
      <c r="D525" s="1011" t="s">
        <v>1355</v>
      </c>
      <c r="E525" s="1011" t="s">
        <v>1331</v>
      </c>
      <c r="F525" s="1011" t="s">
        <v>1354</v>
      </c>
    </row>
    <row r="526" spans="1:6" x14ac:dyDescent="0.25">
      <c r="A526" s="1011">
        <v>54275805</v>
      </c>
      <c r="B526" s="1011" t="s">
        <v>5244</v>
      </c>
      <c r="C526" s="1011" t="s">
        <v>5245</v>
      </c>
      <c r="D526" s="1011" t="s">
        <v>4262</v>
      </c>
      <c r="E526" s="1011" t="s">
        <v>1331</v>
      </c>
      <c r="F526" s="1011" t="s">
        <v>3381</v>
      </c>
    </row>
    <row r="527" spans="1:6" x14ac:dyDescent="0.25">
      <c r="A527" s="1011">
        <v>54253646</v>
      </c>
      <c r="B527" s="1011" t="s">
        <v>1745</v>
      </c>
      <c r="C527" s="1011" t="s">
        <v>1747</v>
      </c>
      <c r="D527" s="1011" t="s">
        <v>1406</v>
      </c>
      <c r="E527" s="1011" t="s">
        <v>1331</v>
      </c>
      <c r="F527" s="1011" t="s">
        <v>1405</v>
      </c>
    </row>
    <row r="528" spans="1:6" x14ac:dyDescent="0.25">
      <c r="A528" s="1011">
        <v>23757743</v>
      </c>
      <c r="B528" s="1011" t="s">
        <v>5246</v>
      </c>
      <c r="C528" s="1011" t="s">
        <v>5247</v>
      </c>
      <c r="D528" s="1011" t="s">
        <v>1658</v>
      </c>
      <c r="E528" s="1011" t="s">
        <v>1331</v>
      </c>
      <c r="F528" s="1011" t="s">
        <v>1657</v>
      </c>
    </row>
    <row r="529" spans="1:6" x14ac:dyDescent="0.25">
      <c r="A529" s="1011">
        <v>84269885</v>
      </c>
      <c r="B529" s="1011" t="s">
        <v>5248</v>
      </c>
      <c r="C529" s="1011" t="s">
        <v>5249</v>
      </c>
      <c r="D529" s="1011" t="s">
        <v>5250</v>
      </c>
      <c r="E529" s="1011" t="s">
        <v>1331</v>
      </c>
      <c r="F529" s="1011" t="s">
        <v>3417</v>
      </c>
    </row>
    <row r="530" spans="1:6" x14ac:dyDescent="0.25">
      <c r="A530" s="1011">
        <v>44223121</v>
      </c>
      <c r="B530" s="1011" t="s">
        <v>2233</v>
      </c>
      <c r="C530" s="1011" t="s">
        <v>2235</v>
      </c>
      <c r="D530" s="1011" t="s">
        <v>1384</v>
      </c>
      <c r="E530" s="1011" t="s">
        <v>1331</v>
      </c>
      <c r="F530" s="1011" t="s">
        <v>1383</v>
      </c>
    </row>
    <row r="531" spans="1:6" x14ac:dyDescent="0.25">
      <c r="A531" s="1011">
        <v>83947739</v>
      </c>
      <c r="B531" s="1011" t="s">
        <v>5251</v>
      </c>
      <c r="C531" s="1011" t="s">
        <v>5252</v>
      </c>
      <c r="D531" s="1011" t="s">
        <v>5085</v>
      </c>
      <c r="E531" s="1011" t="s">
        <v>1331</v>
      </c>
      <c r="F531" s="1011" t="s">
        <v>3203</v>
      </c>
    </row>
    <row r="532" spans="1:6" x14ac:dyDescent="0.25">
      <c r="A532" s="1011">
        <v>54077185</v>
      </c>
      <c r="B532" s="1011" t="s">
        <v>5253</v>
      </c>
      <c r="C532" s="1011" t="s">
        <v>5254</v>
      </c>
      <c r="D532" s="1011" t="s">
        <v>47</v>
      </c>
      <c r="E532" s="1011" t="s">
        <v>1331</v>
      </c>
      <c r="F532" s="1011" t="s">
        <v>1676</v>
      </c>
    </row>
    <row r="533" spans="1:6" x14ac:dyDescent="0.25">
      <c r="A533" s="1011">
        <v>34036822</v>
      </c>
      <c r="B533" s="1011" t="s">
        <v>5255</v>
      </c>
      <c r="C533" s="1011" t="s">
        <v>5256</v>
      </c>
      <c r="D533" s="1011" t="s">
        <v>1330</v>
      </c>
      <c r="E533" s="1011" t="s">
        <v>1331</v>
      </c>
      <c r="F533" s="1011" t="s">
        <v>1328</v>
      </c>
    </row>
    <row r="534" spans="1:6" x14ac:dyDescent="0.25">
      <c r="A534" s="1011">
        <v>54161302</v>
      </c>
      <c r="B534" s="1011" t="s">
        <v>5257</v>
      </c>
      <c r="C534" s="1011" t="s">
        <v>5258</v>
      </c>
      <c r="D534" s="1011" t="s">
        <v>1464</v>
      </c>
      <c r="E534" s="1011" t="s">
        <v>1331</v>
      </c>
      <c r="F534" s="1011" t="s">
        <v>1463</v>
      </c>
    </row>
    <row r="535" spans="1:6" x14ac:dyDescent="0.25">
      <c r="A535" s="1011">
        <v>54102413</v>
      </c>
      <c r="B535" s="1011" t="s">
        <v>5259</v>
      </c>
      <c r="C535" s="1011" t="s">
        <v>5204</v>
      </c>
      <c r="D535" s="1011" t="s">
        <v>4351</v>
      </c>
      <c r="E535" s="1011" t="s">
        <v>1331</v>
      </c>
      <c r="F535" s="1011" t="s">
        <v>3288</v>
      </c>
    </row>
    <row r="536" spans="1:6" x14ac:dyDescent="0.25">
      <c r="A536" s="1011">
        <v>23974686</v>
      </c>
      <c r="B536" s="1011" t="s">
        <v>5260</v>
      </c>
      <c r="C536" s="1011" t="s">
        <v>5261</v>
      </c>
      <c r="D536" s="1011" t="s">
        <v>2089</v>
      </c>
      <c r="E536" s="1011" t="s">
        <v>1331</v>
      </c>
      <c r="F536" s="1011" t="s">
        <v>3342</v>
      </c>
    </row>
    <row r="537" spans="1:6" x14ac:dyDescent="0.25">
      <c r="A537" s="1011">
        <v>53757456</v>
      </c>
      <c r="B537" s="1011" t="s">
        <v>5262</v>
      </c>
      <c r="C537" s="1011" t="s">
        <v>5263</v>
      </c>
      <c r="D537" s="1011" t="s">
        <v>5264</v>
      </c>
      <c r="E537" s="1011" t="s">
        <v>1331</v>
      </c>
      <c r="F537" s="1011" t="s">
        <v>2887</v>
      </c>
    </row>
    <row r="538" spans="1:6" x14ac:dyDescent="0.25">
      <c r="A538" s="1011">
        <v>63786123</v>
      </c>
      <c r="B538" s="1011" t="s">
        <v>5265</v>
      </c>
      <c r="C538" s="1011" t="s">
        <v>5266</v>
      </c>
      <c r="D538" s="1011" t="s">
        <v>1476</v>
      </c>
      <c r="E538" s="1011" t="s">
        <v>1331</v>
      </c>
      <c r="F538" s="1011" t="s">
        <v>1475</v>
      </c>
    </row>
    <row r="539" spans="1:6" x14ac:dyDescent="0.25">
      <c r="A539" s="1011">
        <v>34275461</v>
      </c>
      <c r="B539" s="1011" t="s">
        <v>5267</v>
      </c>
      <c r="C539" s="1011" t="s">
        <v>5268</v>
      </c>
      <c r="D539" s="1011" t="s">
        <v>5091</v>
      </c>
      <c r="E539" s="1011" t="s">
        <v>1331</v>
      </c>
      <c r="F539" s="1011" t="s">
        <v>1657</v>
      </c>
    </row>
    <row r="540" spans="1:6" x14ac:dyDescent="0.25">
      <c r="A540" s="1011">
        <v>4234662</v>
      </c>
      <c r="B540" s="1011" t="s">
        <v>5269</v>
      </c>
      <c r="C540" s="1011" t="s">
        <v>5270</v>
      </c>
      <c r="D540" s="1011" t="s">
        <v>65</v>
      </c>
      <c r="E540" s="1011" t="s">
        <v>1331</v>
      </c>
      <c r="F540" s="1011" t="s">
        <v>1565</v>
      </c>
    </row>
    <row r="541" spans="1:6" x14ac:dyDescent="0.25">
      <c r="A541" s="1011">
        <v>93755411</v>
      </c>
      <c r="B541" s="1011" t="s">
        <v>5271</v>
      </c>
      <c r="C541" s="1011" t="s">
        <v>5272</v>
      </c>
      <c r="D541" s="1011" t="s">
        <v>4208</v>
      </c>
      <c r="E541" s="1011" t="s">
        <v>1331</v>
      </c>
      <c r="F541" s="1011" t="s">
        <v>2734</v>
      </c>
    </row>
    <row r="542" spans="1:6" x14ac:dyDescent="0.25">
      <c r="A542" s="1011">
        <v>73838864</v>
      </c>
      <c r="B542" s="1011" t="s">
        <v>5273</v>
      </c>
      <c r="C542" s="1011" t="s">
        <v>5274</v>
      </c>
      <c r="D542" s="1011" t="s">
        <v>1575</v>
      </c>
      <c r="E542" s="1011" t="s">
        <v>1331</v>
      </c>
      <c r="F542" s="1011" t="s">
        <v>1574</v>
      </c>
    </row>
    <row r="543" spans="1:6" x14ac:dyDescent="0.25">
      <c r="A543" s="1011">
        <v>84252378</v>
      </c>
      <c r="B543" s="1011" t="s">
        <v>5275</v>
      </c>
      <c r="C543" s="1011" t="s">
        <v>5276</v>
      </c>
      <c r="D543" s="1011" t="s">
        <v>80</v>
      </c>
      <c r="E543" s="1011" t="s">
        <v>1331</v>
      </c>
      <c r="F543" s="1011" t="s">
        <v>1411</v>
      </c>
    </row>
    <row r="544" spans="1:6" x14ac:dyDescent="0.25">
      <c r="A544" s="1011">
        <v>63756134</v>
      </c>
      <c r="B544" s="1011" t="s">
        <v>5277</v>
      </c>
      <c r="C544" s="1011" t="s">
        <v>5278</v>
      </c>
      <c r="D544" s="1011" t="s">
        <v>2089</v>
      </c>
      <c r="E544" s="1011" t="s">
        <v>1331</v>
      </c>
      <c r="F544" s="1011" t="s">
        <v>3467</v>
      </c>
    </row>
    <row r="545" spans="1:6" x14ac:dyDescent="0.25">
      <c r="A545" s="1011">
        <v>63753461</v>
      </c>
      <c r="B545" s="1011" t="s">
        <v>5279</v>
      </c>
      <c r="C545" s="1011" t="s">
        <v>5280</v>
      </c>
      <c r="D545" s="1011" t="s">
        <v>1355</v>
      </c>
      <c r="E545" s="1011" t="s">
        <v>1331</v>
      </c>
      <c r="F545" s="1011" t="s">
        <v>1354</v>
      </c>
    </row>
    <row r="546" spans="1:6" x14ac:dyDescent="0.25">
      <c r="A546" s="1011">
        <v>83756767</v>
      </c>
      <c r="B546" s="1011" t="s">
        <v>5281</v>
      </c>
      <c r="C546" s="1011" t="s">
        <v>5282</v>
      </c>
      <c r="D546" s="1011" t="s">
        <v>2089</v>
      </c>
      <c r="E546" s="1011" t="s">
        <v>1331</v>
      </c>
      <c r="F546" s="1011" t="s">
        <v>3342</v>
      </c>
    </row>
    <row r="547" spans="1:6" x14ac:dyDescent="0.25">
      <c r="A547" s="1011">
        <v>24271066</v>
      </c>
      <c r="B547" s="1011" t="s">
        <v>5283</v>
      </c>
      <c r="C547" s="1011" t="s">
        <v>5284</v>
      </c>
      <c r="D547" s="1011" t="s">
        <v>1505</v>
      </c>
      <c r="E547" s="1011" t="s">
        <v>1331</v>
      </c>
      <c r="F547" s="1011" t="s">
        <v>1504</v>
      </c>
    </row>
    <row r="548" spans="1:6" x14ac:dyDescent="0.25">
      <c r="A548" s="1011">
        <v>94105848</v>
      </c>
      <c r="B548" s="1011" t="s">
        <v>5285</v>
      </c>
      <c r="C548" s="1011" t="s">
        <v>5286</v>
      </c>
      <c r="D548" s="1011" t="s">
        <v>1505</v>
      </c>
      <c r="E548" s="1011" t="s">
        <v>1331</v>
      </c>
      <c r="F548" s="1011" t="s">
        <v>1504</v>
      </c>
    </row>
    <row r="549" spans="1:6" x14ac:dyDescent="0.25">
      <c r="A549" s="1011">
        <v>73927253</v>
      </c>
      <c r="B549" s="1011" t="s">
        <v>5287</v>
      </c>
      <c r="C549" s="1011" t="s">
        <v>5288</v>
      </c>
      <c r="D549" s="1011" t="s">
        <v>5289</v>
      </c>
      <c r="E549" s="1011" t="s">
        <v>1331</v>
      </c>
      <c r="F549" s="1011" t="s">
        <v>3324</v>
      </c>
    </row>
    <row r="550" spans="1:6" x14ac:dyDescent="0.25">
      <c r="A550" s="1011">
        <v>14029276</v>
      </c>
      <c r="B550" s="1011" t="s">
        <v>5290</v>
      </c>
      <c r="C550" s="1011" t="s">
        <v>5291</v>
      </c>
      <c r="D550" s="1011" t="s">
        <v>1824</v>
      </c>
      <c r="E550" s="1011" t="s">
        <v>1331</v>
      </c>
      <c r="F550" s="1011" t="s">
        <v>1823</v>
      </c>
    </row>
    <row r="551" spans="1:6" x14ac:dyDescent="0.25">
      <c r="A551" s="1011">
        <v>33935834</v>
      </c>
      <c r="B551" s="1011" t="s">
        <v>5292</v>
      </c>
      <c r="C551" s="1011" t="s">
        <v>5293</v>
      </c>
      <c r="D551" s="1011" t="s">
        <v>1875</v>
      </c>
      <c r="E551" s="1011" t="s">
        <v>1331</v>
      </c>
      <c r="F551" s="1011" t="s">
        <v>1874</v>
      </c>
    </row>
    <row r="552" spans="1:6" x14ac:dyDescent="0.25">
      <c r="A552" s="1011">
        <v>44013134</v>
      </c>
      <c r="B552" s="1011" t="s">
        <v>5294</v>
      </c>
      <c r="C552" s="1011" t="s">
        <v>5295</v>
      </c>
      <c r="D552" s="1011" t="s">
        <v>5296</v>
      </c>
      <c r="E552" s="1011" t="s">
        <v>1331</v>
      </c>
      <c r="F552" s="1011" t="s">
        <v>3362</v>
      </c>
    </row>
    <row r="553" spans="1:6" x14ac:dyDescent="0.25">
      <c r="A553" s="1011">
        <v>33957564</v>
      </c>
      <c r="B553" s="1011" t="s">
        <v>5297</v>
      </c>
      <c r="C553" s="1011" t="s">
        <v>5298</v>
      </c>
      <c r="D553" s="1011" t="s">
        <v>1397</v>
      </c>
      <c r="E553" s="1011" t="s">
        <v>1331</v>
      </c>
      <c r="F553" s="1011" t="s">
        <v>1416</v>
      </c>
    </row>
    <row r="554" spans="1:6" x14ac:dyDescent="0.25">
      <c r="A554" s="1011">
        <v>4013058</v>
      </c>
      <c r="B554" s="1011" t="s">
        <v>2184</v>
      </c>
      <c r="C554" s="1011" t="s">
        <v>2185</v>
      </c>
      <c r="D554" s="1011" t="s">
        <v>1597</v>
      </c>
      <c r="E554" s="1011" t="s">
        <v>1331</v>
      </c>
      <c r="F554" s="1011" t="s">
        <v>1596</v>
      </c>
    </row>
    <row r="555" spans="1:6" x14ac:dyDescent="0.25">
      <c r="A555" s="1011">
        <v>84304294</v>
      </c>
      <c r="B555" s="1011" t="s">
        <v>5299</v>
      </c>
      <c r="C555" s="1011" t="s">
        <v>5300</v>
      </c>
      <c r="D555" s="1011" t="s">
        <v>1511</v>
      </c>
      <c r="E555" s="1011" t="s">
        <v>1331</v>
      </c>
      <c r="F555" s="1011" t="s">
        <v>1510</v>
      </c>
    </row>
    <row r="556" spans="1:6" x14ac:dyDescent="0.25">
      <c r="A556" s="1011">
        <v>14046361</v>
      </c>
      <c r="B556" s="1011" t="s">
        <v>5301</v>
      </c>
      <c r="C556" s="1011" t="s">
        <v>5302</v>
      </c>
      <c r="D556" s="1011" t="s">
        <v>1406</v>
      </c>
      <c r="E556" s="1011" t="s">
        <v>1331</v>
      </c>
      <c r="F556" s="1011" t="s">
        <v>1405</v>
      </c>
    </row>
    <row r="557" spans="1:6" x14ac:dyDescent="0.25">
      <c r="A557" s="1011">
        <v>93755940</v>
      </c>
      <c r="B557" s="1011" t="s">
        <v>5303</v>
      </c>
      <c r="C557" s="1011" t="s">
        <v>5304</v>
      </c>
      <c r="D557" s="1011" t="s">
        <v>4279</v>
      </c>
      <c r="E557" s="1011" t="s">
        <v>1331</v>
      </c>
      <c r="F557" s="1011" t="s">
        <v>3217</v>
      </c>
    </row>
    <row r="558" spans="1:6" x14ac:dyDescent="0.25">
      <c r="A558" s="1011">
        <v>13752944</v>
      </c>
      <c r="B558" s="1011" t="s">
        <v>5305</v>
      </c>
      <c r="C558" s="1011" t="s">
        <v>5170</v>
      </c>
      <c r="D558" s="1011" t="s">
        <v>4359</v>
      </c>
      <c r="E558" s="1011" t="s">
        <v>1331</v>
      </c>
      <c r="F558" s="1011" t="s">
        <v>3154</v>
      </c>
    </row>
    <row r="559" spans="1:6" x14ac:dyDescent="0.25">
      <c r="A559" s="1011">
        <v>34041905</v>
      </c>
      <c r="B559" s="1011" t="s">
        <v>5306</v>
      </c>
      <c r="C559" s="1011" t="s">
        <v>5307</v>
      </c>
      <c r="D559" s="1011" t="s">
        <v>5308</v>
      </c>
      <c r="E559" s="1011" t="s">
        <v>1331</v>
      </c>
      <c r="F559" s="1011" t="s">
        <v>2674</v>
      </c>
    </row>
    <row r="560" spans="1:6" x14ac:dyDescent="0.25">
      <c r="A560" s="1011">
        <v>54041900</v>
      </c>
      <c r="B560" s="1011" t="s">
        <v>5309</v>
      </c>
      <c r="C560" s="1011" t="s">
        <v>5310</v>
      </c>
      <c r="D560" s="1011" t="s">
        <v>1818</v>
      </c>
      <c r="E560" s="1011" t="s">
        <v>1331</v>
      </c>
      <c r="F560" s="1011" t="s">
        <v>1817</v>
      </c>
    </row>
    <row r="561" spans="1:6" x14ac:dyDescent="0.25">
      <c r="A561" s="1011">
        <v>53757498</v>
      </c>
      <c r="B561" s="1011" t="s">
        <v>5311</v>
      </c>
      <c r="C561" s="1011" t="s">
        <v>5312</v>
      </c>
      <c r="D561" s="1011" t="s">
        <v>1622</v>
      </c>
      <c r="E561" s="1011" t="s">
        <v>1331</v>
      </c>
      <c r="F561" s="1011" t="s">
        <v>1621</v>
      </c>
    </row>
    <row r="562" spans="1:6" x14ac:dyDescent="0.25">
      <c r="A562" s="1011">
        <v>3957552</v>
      </c>
      <c r="B562" s="1011" t="s">
        <v>5313</v>
      </c>
      <c r="C562" s="1011" t="s">
        <v>5298</v>
      </c>
      <c r="D562" s="1011" t="s">
        <v>1397</v>
      </c>
      <c r="E562" s="1011" t="s">
        <v>1331</v>
      </c>
      <c r="F562" s="1011" t="s">
        <v>1416</v>
      </c>
    </row>
    <row r="563" spans="1:6" x14ac:dyDescent="0.25">
      <c r="A563" s="1011">
        <v>93977247</v>
      </c>
      <c r="B563" s="1011" t="s">
        <v>1683</v>
      </c>
      <c r="C563" s="1011" t="s">
        <v>1684</v>
      </c>
      <c r="D563" s="1011" t="s">
        <v>1622</v>
      </c>
      <c r="E563" s="1011" t="s">
        <v>1331</v>
      </c>
      <c r="F563" s="1011" t="s">
        <v>1621</v>
      </c>
    </row>
    <row r="564" spans="1:6" x14ac:dyDescent="0.25">
      <c r="A564" s="1011">
        <v>74077249</v>
      </c>
      <c r="B564" s="1011" t="s">
        <v>5314</v>
      </c>
      <c r="C564" s="1011" t="s">
        <v>5315</v>
      </c>
      <c r="D564" s="1011" t="s">
        <v>4634</v>
      </c>
      <c r="E564" s="1011" t="s">
        <v>1331</v>
      </c>
      <c r="F564" s="1011" t="s">
        <v>2723</v>
      </c>
    </row>
    <row r="565" spans="1:6" x14ac:dyDescent="0.25">
      <c r="A565" s="1011">
        <v>73757353</v>
      </c>
      <c r="B565" s="1011" t="s">
        <v>5316</v>
      </c>
      <c r="C565" s="1011" t="s">
        <v>5317</v>
      </c>
      <c r="D565" s="1011" t="s">
        <v>2062</v>
      </c>
      <c r="E565" s="1011" t="s">
        <v>1331</v>
      </c>
      <c r="F565" s="1011" t="s">
        <v>2061</v>
      </c>
    </row>
    <row r="566" spans="1:6" x14ac:dyDescent="0.25">
      <c r="A566" s="1011">
        <v>64084387</v>
      </c>
      <c r="B566" s="1011" t="s">
        <v>5318</v>
      </c>
      <c r="C566" s="1011" t="s">
        <v>5319</v>
      </c>
      <c r="D566" s="1011" t="s">
        <v>4918</v>
      </c>
      <c r="E566" s="1011" t="s">
        <v>1331</v>
      </c>
      <c r="F566" s="1011" t="s">
        <v>1534</v>
      </c>
    </row>
    <row r="567" spans="1:6" x14ac:dyDescent="0.25">
      <c r="A567" s="1011">
        <v>84273002</v>
      </c>
      <c r="B567" s="1011" t="s">
        <v>5320</v>
      </c>
      <c r="C567" s="1011" t="s">
        <v>5321</v>
      </c>
      <c r="D567" s="1011" t="s">
        <v>1925</v>
      </c>
      <c r="E567" s="1011" t="s">
        <v>1331</v>
      </c>
      <c r="F567" s="1011" t="s">
        <v>1924</v>
      </c>
    </row>
    <row r="568" spans="1:6" x14ac:dyDescent="0.25">
      <c r="A568" s="1011">
        <v>4053286</v>
      </c>
      <c r="B568" s="1011" t="s">
        <v>2226</v>
      </c>
      <c r="C568" s="1011" t="s">
        <v>2228</v>
      </c>
      <c r="D568" s="1011" t="s">
        <v>1361</v>
      </c>
      <c r="E568" s="1011" t="s">
        <v>1331</v>
      </c>
      <c r="F568" s="1011" t="s">
        <v>1550</v>
      </c>
    </row>
    <row r="569" spans="1:6" x14ac:dyDescent="0.25">
      <c r="A569" s="1011">
        <v>53754974</v>
      </c>
      <c r="B569" s="1011" t="s">
        <v>1963</v>
      </c>
      <c r="C569" s="1011" t="s">
        <v>1967</v>
      </c>
      <c r="D569" s="1011" t="s">
        <v>1966</v>
      </c>
      <c r="E569" s="1011" t="s">
        <v>1331</v>
      </c>
      <c r="F569" s="1011" t="s">
        <v>1965</v>
      </c>
    </row>
    <row r="570" spans="1:6" x14ac:dyDescent="0.25">
      <c r="A570" s="1011">
        <v>83755371</v>
      </c>
      <c r="B570" s="1011" t="s">
        <v>5322</v>
      </c>
      <c r="C570" s="1011" t="s">
        <v>5323</v>
      </c>
      <c r="D570" s="1011" t="s">
        <v>1397</v>
      </c>
      <c r="E570" s="1011" t="s">
        <v>1331</v>
      </c>
      <c r="F570" s="1011" t="s">
        <v>1416</v>
      </c>
    </row>
    <row r="571" spans="1:6" x14ac:dyDescent="0.25">
      <c r="A571" s="1011">
        <v>63968564</v>
      </c>
      <c r="B571" s="1011" t="s">
        <v>5324</v>
      </c>
      <c r="C571" s="1011" t="s">
        <v>5325</v>
      </c>
      <c r="D571" s="1011" t="s">
        <v>10</v>
      </c>
      <c r="E571" s="1011" t="s">
        <v>1331</v>
      </c>
      <c r="F571" s="1011" t="s">
        <v>3187</v>
      </c>
    </row>
    <row r="572" spans="1:6" x14ac:dyDescent="0.25">
      <c r="A572" s="1011">
        <v>4013553</v>
      </c>
      <c r="B572" s="1011" t="s">
        <v>5326</v>
      </c>
      <c r="C572" s="1011" t="s">
        <v>5327</v>
      </c>
      <c r="D572" s="1011" t="s">
        <v>1355</v>
      </c>
      <c r="E572" s="1011" t="s">
        <v>1331</v>
      </c>
      <c r="F572" s="1011" t="s">
        <v>1354</v>
      </c>
    </row>
    <row r="573" spans="1:6" x14ac:dyDescent="0.25">
      <c r="A573" s="1011">
        <v>84025204</v>
      </c>
      <c r="B573" s="1011" t="s">
        <v>5328</v>
      </c>
      <c r="C573" s="1011" t="s">
        <v>5329</v>
      </c>
      <c r="D573" s="1011" t="s">
        <v>1378</v>
      </c>
      <c r="E573" s="1011" t="s">
        <v>1331</v>
      </c>
      <c r="F573" s="1011" t="s">
        <v>1377</v>
      </c>
    </row>
    <row r="574" spans="1:6" x14ac:dyDescent="0.25">
      <c r="A574" s="1011">
        <v>23943392</v>
      </c>
      <c r="B574" s="1011" t="s">
        <v>5330</v>
      </c>
      <c r="C574" s="1011" t="s">
        <v>5331</v>
      </c>
      <c r="D574" s="1011" t="s">
        <v>5332</v>
      </c>
      <c r="E574" s="1011" t="s">
        <v>1331</v>
      </c>
      <c r="F574" s="1011" t="s">
        <v>5333</v>
      </c>
    </row>
    <row r="575" spans="1:6" x14ac:dyDescent="0.25">
      <c r="A575" s="1011">
        <v>84228204</v>
      </c>
      <c r="B575" s="1011" t="s">
        <v>5334</v>
      </c>
      <c r="C575" s="1011" t="s">
        <v>5335</v>
      </c>
      <c r="D575" s="1011" t="s">
        <v>1361</v>
      </c>
      <c r="E575" s="1011" t="s">
        <v>1331</v>
      </c>
      <c r="F575" s="1011" t="s">
        <v>1550</v>
      </c>
    </row>
    <row r="576" spans="1:6" x14ac:dyDescent="0.25">
      <c r="A576" s="1011">
        <v>64012297</v>
      </c>
      <c r="B576" s="1011" t="s">
        <v>5336</v>
      </c>
      <c r="C576" s="1011" t="s">
        <v>5337</v>
      </c>
      <c r="D576" s="1011" t="s">
        <v>4525</v>
      </c>
      <c r="E576" s="1011" t="s">
        <v>1331</v>
      </c>
      <c r="F576" s="1011" t="s">
        <v>2857</v>
      </c>
    </row>
    <row r="577" spans="1:6" x14ac:dyDescent="0.25">
      <c r="A577" s="1011">
        <v>23952997</v>
      </c>
      <c r="B577" s="1011" t="s">
        <v>5338</v>
      </c>
      <c r="C577" s="1011" t="s">
        <v>5339</v>
      </c>
      <c r="D577" s="1011" t="s">
        <v>2089</v>
      </c>
      <c r="E577" s="1011" t="s">
        <v>1331</v>
      </c>
      <c r="F577" s="1011" t="s">
        <v>2695</v>
      </c>
    </row>
    <row r="578" spans="1:6" x14ac:dyDescent="0.25">
      <c r="A578" s="1011">
        <v>64270663</v>
      </c>
      <c r="B578" s="1011" t="s">
        <v>5340</v>
      </c>
      <c r="C578" s="1011" t="s">
        <v>5341</v>
      </c>
      <c r="D578" s="1011" t="s">
        <v>1361</v>
      </c>
      <c r="E578" s="1011" t="s">
        <v>1331</v>
      </c>
      <c r="F578" s="1011" t="s">
        <v>1360</v>
      </c>
    </row>
    <row r="579" spans="1:6" x14ac:dyDescent="0.25">
      <c r="A579" s="1011">
        <v>14045850</v>
      </c>
      <c r="B579" s="1011" t="s">
        <v>5342</v>
      </c>
      <c r="C579" s="1011" t="s">
        <v>5343</v>
      </c>
      <c r="D579" s="1011" t="s">
        <v>1470</v>
      </c>
      <c r="E579" s="1011" t="s">
        <v>1331</v>
      </c>
      <c r="F579" s="1011" t="s">
        <v>1469</v>
      </c>
    </row>
    <row r="580" spans="1:6" x14ac:dyDescent="0.25">
      <c r="A580" s="1011">
        <v>64015894</v>
      </c>
      <c r="B580" s="1011" t="s">
        <v>1325</v>
      </c>
      <c r="C580" s="1011" t="s">
        <v>1332</v>
      </c>
      <c r="D580" s="1011" t="s">
        <v>1330</v>
      </c>
      <c r="E580" s="1011" t="s">
        <v>1331</v>
      </c>
      <c r="F580" s="1011" t="s">
        <v>1328</v>
      </c>
    </row>
    <row r="581" spans="1:6" x14ac:dyDescent="0.25">
      <c r="A581" s="1011">
        <v>74106568</v>
      </c>
      <c r="B581" s="1011" t="s">
        <v>5344</v>
      </c>
      <c r="C581" s="1011" t="s">
        <v>5345</v>
      </c>
      <c r="D581" s="1011" t="s">
        <v>1643</v>
      </c>
      <c r="E581" s="1011" t="s">
        <v>1331</v>
      </c>
      <c r="F581" s="1011" t="s">
        <v>1642</v>
      </c>
    </row>
    <row r="582" spans="1:6" x14ac:dyDescent="0.25">
      <c r="A582" s="1011">
        <v>93755866</v>
      </c>
      <c r="B582" s="1011" t="s">
        <v>5346</v>
      </c>
      <c r="C582" s="1011" t="s">
        <v>5347</v>
      </c>
      <c r="D582" s="1011" t="s">
        <v>19</v>
      </c>
      <c r="E582" s="1011" t="s">
        <v>1331</v>
      </c>
      <c r="F582" s="1011" t="s">
        <v>2205</v>
      </c>
    </row>
    <row r="583" spans="1:6" x14ac:dyDescent="0.25">
      <c r="A583" s="1011">
        <v>3756558</v>
      </c>
      <c r="B583" s="1011" t="s">
        <v>5348</v>
      </c>
      <c r="C583" s="1011" t="s">
        <v>5349</v>
      </c>
      <c r="D583" s="1011" t="s">
        <v>5350</v>
      </c>
      <c r="E583" s="1011" t="s">
        <v>1331</v>
      </c>
      <c r="F583" s="1011" t="s">
        <v>5351</v>
      </c>
    </row>
    <row r="584" spans="1:6" x14ac:dyDescent="0.25">
      <c r="A584" s="1011">
        <v>44163285</v>
      </c>
      <c r="B584" s="1011" t="s">
        <v>5352</v>
      </c>
      <c r="C584" s="1011" t="s">
        <v>5353</v>
      </c>
      <c r="D584" s="1011" t="s">
        <v>1355</v>
      </c>
      <c r="E584" s="1011" t="s">
        <v>1331</v>
      </c>
      <c r="F584" s="1011" t="s">
        <v>1354</v>
      </c>
    </row>
    <row r="585" spans="1:6" x14ac:dyDescent="0.25">
      <c r="A585" s="1011">
        <v>93878064</v>
      </c>
      <c r="B585" s="1011" t="s">
        <v>5354</v>
      </c>
      <c r="C585" s="1011" t="s">
        <v>5355</v>
      </c>
      <c r="D585" s="1011" t="s">
        <v>4860</v>
      </c>
      <c r="E585" s="1011" t="s">
        <v>1331</v>
      </c>
      <c r="F585" s="1011" t="s">
        <v>2776</v>
      </c>
    </row>
    <row r="586" spans="1:6" x14ac:dyDescent="0.25">
      <c r="A586" s="1011">
        <v>43851914</v>
      </c>
      <c r="B586" s="1011" t="s">
        <v>5356</v>
      </c>
      <c r="C586" s="1011" t="s">
        <v>5357</v>
      </c>
      <c r="D586" s="1011" t="s">
        <v>4196</v>
      </c>
      <c r="E586" s="1011" t="s">
        <v>1331</v>
      </c>
      <c r="F586" s="1011" t="s">
        <v>2721</v>
      </c>
    </row>
    <row r="587" spans="1:6" x14ac:dyDescent="0.25">
      <c r="A587" s="1011">
        <v>44014249</v>
      </c>
      <c r="B587" s="1011" t="s">
        <v>5358</v>
      </c>
      <c r="C587" s="1011" t="s">
        <v>5359</v>
      </c>
      <c r="D587" s="1011" t="s">
        <v>10</v>
      </c>
      <c r="E587" s="1011" t="s">
        <v>1331</v>
      </c>
      <c r="F587" s="1011" t="s">
        <v>1985</v>
      </c>
    </row>
    <row r="588" spans="1:6" x14ac:dyDescent="0.25">
      <c r="A588" s="1011">
        <v>14301428</v>
      </c>
      <c r="B588" s="1011" t="s">
        <v>5360</v>
      </c>
      <c r="C588" s="1011" t="s">
        <v>5361</v>
      </c>
      <c r="D588" s="1011" t="s">
        <v>1664</v>
      </c>
      <c r="E588" s="1011" t="s">
        <v>1331</v>
      </c>
      <c r="F588" s="1011" t="s">
        <v>1663</v>
      </c>
    </row>
    <row r="589" spans="1:6" x14ac:dyDescent="0.25">
      <c r="A589" s="1011">
        <v>73756652</v>
      </c>
      <c r="B589" s="1011" t="s">
        <v>2237</v>
      </c>
      <c r="C589" s="1011" t="s">
        <v>2239</v>
      </c>
      <c r="D589" s="1011" t="s">
        <v>1361</v>
      </c>
      <c r="E589" s="1011" t="s">
        <v>1331</v>
      </c>
      <c r="F589" s="1011" t="s">
        <v>1755</v>
      </c>
    </row>
    <row r="590" spans="1:6" x14ac:dyDescent="0.25">
      <c r="A590" s="1011">
        <v>54246665</v>
      </c>
      <c r="B590" s="1011" t="s">
        <v>5362</v>
      </c>
      <c r="C590" s="1011" t="s">
        <v>4288</v>
      </c>
      <c r="D590" s="1011" t="s">
        <v>1397</v>
      </c>
      <c r="E590" s="1011" t="s">
        <v>1331</v>
      </c>
      <c r="F590" s="1011" t="s">
        <v>1416</v>
      </c>
    </row>
    <row r="591" spans="1:6" x14ac:dyDescent="0.25">
      <c r="A591" s="1011">
        <v>4095006</v>
      </c>
      <c r="B591" s="1011" t="s">
        <v>5363</v>
      </c>
      <c r="C591" s="1011" t="s">
        <v>5364</v>
      </c>
      <c r="D591" s="1011" t="s">
        <v>5138</v>
      </c>
      <c r="E591" s="1011" t="s">
        <v>1331</v>
      </c>
      <c r="F591" s="1011" t="s">
        <v>5139</v>
      </c>
    </row>
    <row r="592" spans="1:6" x14ac:dyDescent="0.25">
      <c r="A592" s="1011">
        <v>14048656</v>
      </c>
      <c r="B592" s="1011" t="s">
        <v>5365</v>
      </c>
      <c r="C592" s="1011" t="s">
        <v>4737</v>
      </c>
      <c r="D592" s="1011" t="s">
        <v>1464</v>
      </c>
      <c r="E592" s="1011" t="s">
        <v>1331</v>
      </c>
      <c r="F592" s="1011" t="s">
        <v>1463</v>
      </c>
    </row>
    <row r="593" spans="1:6" x14ac:dyDescent="0.25">
      <c r="A593" s="1011">
        <v>84082379</v>
      </c>
      <c r="B593" s="1011" t="s">
        <v>5366</v>
      </c>
      <c r="C593" s="1011" t="s">
        <v>5367</v>
      </c>
      <c r="D593" s="1011" t="s">
        <v>1355</v>
      </c>
      <c r="E593" s="1011" t="s">
        <v>1331</v>
      </c>
      <c r="F593" s="1011" t="s">
        <v>1354</v>
      </c>
    </row>
    <row r="594" spans="1:6" x14ac:dyDescent="0.25">
      <c r="A594" s="1011">
        <v>53756326</v>
      </c>
      <c r="B594" s="1011" t="s">
        <v>5368</v>
      </c>
      <c r="C594" s="1011" t="s">
        <v>5369</v>
      </c>
      <c r="D594" s="1011" t="s">
        <v>1881</v>
      </c>
      <c r="E594" s="1011" t="s">
        <v>1331</v>
      </c>
      <c r="F594" s="1011" t="s">
        <v>1880</v>
      </c>
    </row>
    <row r="595" spans="1:6" x14ac:dyDescent="0.25">
      <c r="A595" s="1011">
        <v>34138883</v>
      </c>
      <c r="B595" s="1011" t="s">
        <v>5370</v>
      </c>
      <c r="C595" s="1011" t="s">
        <v>5371</v>
      </c>
      <c r="D595" s="1011" t="s">
        <v>1818</v>
      </c>
      <c r="E595" s="1011" t="s">
        <v>1331</v>
      </c>
      <c r="F595" s="1011" t="s">
        <v>1817</v>
      </c>
    </row>
    <row r="596" spans="1:6" x14ac:dyDescent="0.25">
      <c r="A596" s="1011">
        <v>34259564</v>
      </c>
      <c r="B596" s="1011" t="s">
        <v>5372</v>
      </c>
      <c r="C596" s="1011" t="s">
        <v>5111</v>
      </c>
      <c r="D596" s="1011" t="s">
        <v>1384</v>
      </c>
      <c r="E596" s="1011" t="s">
        <v>1331</v>
      </c>
      <c r="F596" s="1011" t="s">
        <v>1383</v>
      </c>
    </row>
    <row r="597" spans="1:6" x14ac:dyDescent="0.25">
      <c r="A597" s="1011">
        <v>23753395</v>
      </c>
      <c r="B597" s="1011" t="s">
        <v>5373</v>
      </c>
      <c r="C597" s="1011" t="s">
        <v>5374</v>
      </c>
      <c r="D597" s="1011" t="s">
        <v>2089</v>
      </c>
      <c r="E597" s="1011" t="s">
        <v>1331</v>
      </c>
      <c r="F597" s="1011" t="s">
        <v>3156</v>
      </c>
    </row>
    <row r="598" spans="1:6" x14ac:dyDescent="0.25">
      <c r="A598" s="1011">
        <v>33975061</v>
      </c>
      <c r="B598" s="1011" t="s">
        <v>5375</v>
      </c>
      <c r="C598" s="1011" t="s">
        <v>5376</v>
      </c>
      <c r="D598" s="1011" t="s">
        <v>1361</v>
      </c>
      <c r="E598" s="1011" t="s">
        <v>1331</v>
      </c>
      <c r="F598" s="1011" t="s">
        <v>1499</v>
      </c>
    </row>
    <row r="599" spans="1:6" x14ac:dyDescent="0.25">
      <c r="A599" s="1011">
        <v>44290633</v>
      </c>
      <c r="B599" s="1011" t="s">
        <v>5377</v>
      </c>
      <c r="C599" s="1011" t="s">
        <v>5378</v>
      </c>
      <c r="D599" s="1011" t="s">
        <v>1818</v>
      </c>
      <c r="E599" s="1011" t="s">
        <v>1331</v>
      </c>
      <c r="F599" s="1011" t="s">
        <v>1817</v>
      </c>
    </row>
    <row r="600" spans="1:6" x14ac:dyDescent="0.25">
      <c r="A600" s="1011">
        <v>63757496</v>
      </c>
      <c r="B600" s="1011" t="s">
        <v>5379</v>
      </c>
      <c r="C600" s="1011" t="s">
        <v>5380</v>
      </c>
      <c r="D600" s="1011" t="s">
        <v>4860</v>
      </c>
      <c r="E600" s="1011" t="s">
        <v>1331</v>
      </c>
      <c r="F600" s="1011" t="s">
        <v>3339</v>
      </c>
    </row>
    <row r="601" spans="1:6" x14ac:dyDescent="0.25">
      <c r="A601" s="1011">
        <v>53983110</v>
      </c>
      <c r="B601" s="1011" t="s">
        <v>5381</v>
      </c>
      <c r="C601" s="1011" t="s">
        <v>5382</v>
      </c>
      <c r="D601" s="1011" t="s">
        <v>1643</v>
      </c>
      <c r="E601" s="1011" t="s">
        <v>1331</v>
      </c>
      <c r="F601" s="1011" t="s">
        <v>1642</v>
      </c>
    </row>
    <row r="602" spans="1:6" x14ac:dyDescent="0.25">
      <c r="A602" s="1011">
        <v>43754175</v>
      </c>
      <c r="B602" s="1011" t="s">
        <v>5383</v>
      </c>
      <c r="C602" s="1011" t="s">
        <v>5384</v>
      </c>
      <c r="D602" s="1011" t="s">
        <v>5385</v>
      </c>
      <c r="E602" s="1011" t="s">
        <v>1331</v>
      </c>
      <c r="F602" s="1011" t="s">
        <v>5386</v>
      </c>
    </row>
    <row r="603" spans="1:6" x14ac:dyDescent="0.25">
      <c r="A603" s="1011">
        <v>74289927</v>
      </c>
      <c r="B603" s="1011" t="s">
        <v>5387</v>
      </c>
      <c r="C603" s="1011" t="s">
        <v>5388</v>
      </c>
      <c r="D603" s="1011" t="s">
        <v>1330</v>
      </c>
      <c r="E603" s="1011" t="s">
        <v>1331</v>
      </c>
      <c r="F603" s="1011" t="s">
        <v>1328</v>
      </c>
    </row>
    <row r="604" spans="1:6" x14ac:dyDescent="0.25">
      <c r="A604" s="1011">
        <v>73755415</v>
      </c>
      <c r="B604" s="1011" t="s">
        <v>5389</v>
      </c>
      <c r="C604" s="1011" t="s">
        <v>5390</v>
      </c>
      <c r="D604" s="1011" t="s">
        <v>65</v>
      </c>
      <c r="E604" s="1011" t="s">
        <v>1331</v>
      </c>
      <c r="F604" s="1011" t="s">
        <v>1565</v>
      </c>
    </row>
    <row r="605" spans="1:6" x14ac:dyDescent="0.25">
      <c r="A605" s="1011">
        <v>64059231</v>
      </c>
      <c r="B605" s="1011" t="s">
        <v>5391</v>
      </c>
      <c r="C605" s="1011" t="s">
        <v>5392</v>
      </c>
      <c r="D605" s="1011" t="s">
        <v>1664</v>
      </c>
      <c r="E605" s="1011" t="s">
        <v>1331</v>
      </c>
      <c r="F605" s="1011" t="s">
        <v>1663</v>
      </c>
    </row>
    <row r="606" spans="1:6" x14ac:dyDescent="0.25">
      <c r="A606" s="1011">
        <v>63754766</v>
      </c>
      <c r="B606" s="1011" t="s">
        <v>5393</v>
      </c>
      <c r="C606" s="1011" t="s">
        <v>5394</v>
      </c>
      <c r="D606" s="1011" t="s">
        <v>5395</v>
      </c>
      <c r="E606" s="1011" t="s">
        <v>1331</v>
      </c>
      <c r="F606" s="1011" t="s">
        <v>3574</v>
      </c>
    </row>
    <row r="607" spans="1:6" x14ac:dyDescent="0.25">
      <c r="A607" s="1011">
        <v>23756851</v>
      </c>
      <c r="B607" s="1011" t="s">
        <v>5396</v>
      </c>
      <c r="C607" s="1011" t="s">
        <v>5397</v>
      </c>
      <c r="D607" s="1011" t="s">
        <v>1355</v>
      </c>
      <c r="E607" s="1011" t="s">
        <v>1331</v>
      </c>
      <c r="F607" s="1011" t="s">
        <v>1354</v>
      </c>
    </row>
    <row r="608" spans="1:6" x14ac:dyDescent="0.25">
      <c r="A608" s="1011">
        <v>4255691</v>
      </c>
      <c r="B608" s="1011" t="s">
        <v>5398</v>
      </c>
      <c r="C608" s="1011" t="s">
        <v>5399</v>
      </c>
      <c r="D608" s="1011" t="s">
        <v>1597</v>
      </c>
      <c r="E608" s="1011" t="s">
        <v>1331</v>
      </c>
      <c r="F608" s="1011" t="s">
        <v>1596</v>
      </c>
    </row>
    <row r="609" spans="1:6" x14ac:dyDescent="0.25">
      <c r="A609" s="1011">
        <v>13957568</v>
      </c>
      <c r="B609" s="1011" t="s">
        <v>5400</v>
      </c>
      <c r="C609" s="1011" t="s">
        <v>5298</v>
      </c>
      <c r="D609" s="1011" t="s">
        <v>1397</v>
      </c>
      <c r="E609" s="1011" t="s">
        <v>1331</v>
      </c>
      <c r="F609" s="1011" t="s">
        <v>1416</v>
      </c>
    </row>
    <row r="610" spans="1:6" x14ac:dyDescent="0.25">
      <c r="A610" s="1011">
        <v>24230468</v>
      </c>
      <c r="B610" s="1011" t="s">
        <v>5401</v>
      </c>
      <c r="C610" s="1011" t="s">
        <v>5402</v>
      </c>
      <c r="D610" s="1011" t="s">
        <v>1446</v>
      </c>
      <c r="E610" s="1011" t="s">
        <v>1331</v>
      </c>
      <c r="F610" s="1011" t="s">
        <v>1445</v>
      </c>
    </row>
    <row r="611" spans="1:6" x14ac:dyDescent="0.25">
      <c r="A611" s="1011">
        <v>4008298</v>
      </c>
      <c r="B611" s="1011" t="s">
        <v>5403</v>
      </c>
      <c r="C611" s="1011" t="s">
        <v>5404</v>
      </c>
      <c r="D611" s="1011" t="s">
        <v>4284</v>
      </c>
      <c r="E611" s="1011" t="s">
        <v>1331</v>
      </c>
      <c r="F611" s="1011" t="s">
        <v>3079</v>
      </c>
    </row>
    <row r="612" spans="1:6" x14ac:dyDescent="0.25">
      <c r="A612" s="1011">
        <v>53960662</v>
      </c>
      <c r="B612" s="1011" t="s">
        <v>5405</v>
      </c>
      <c r="C612" s="1011" t="s">
        <v>5406</v>
      </c>
      <c r="D612" s="1011" t="s">
        <v>1361</v>
      </c>
      <c r="E612" s="1011" t="s">
        <v>1331</v>
      </c>
      <c r="F612" s="1011" t="s">
        <v>1924</v>
      </c>
    </row>
    <row r="613" spans="1:6" x14ac:dyDescent="0.25">
      <c r="A613" s="1011">
        <v>64111123</v>
      </c>
      <c r="B613" s="1011" t="s">
        <v>5407</v>
      </c>
      <c r="C613" s="1011" t="s">
        <v>5408</v>
      </c>
      <c r="D613" s="1011" t="s">
        <v>5409</v>
      </c>
      <c r="E613" s="1011" t="s">
        <v>1331</v>
      </c>
      <c r="F613" s="1011" t="s">
        <v>2660</v>
      </c>
    </row>
    <row r="614" spans="1:6" x14ac:dyDescent="0.25">
      <c r="A614" s="1011">
        <v>83757930</v>
      </c>
      <c r="B614" s="1011" t="s">
        <v>5410</v>
      </c>
      <c r="C614" s="1011" t="s">
        <v>5411</v>
      </c>
      <c r="D614" s="1011" t="s">
        <v>2089</v>
      </c>
      <c r="E614" s="1011" t="s">
        <v>1331</v>
      </c>
      <c r="F614" s="1011" t="s">
        <v>3022</v>
      </c>
    </row>
    <row r="615" spans="1:6" x14ac:dyDescent="0.25">
      <c r="A615" s="1011">
        <v>33754540</v>
      </c>
      <c r="B615" s="1011" t="s">
        <v>5412</v>
      </c>
      <c r="C615" s="1011" t="s">
        <v>5413</v>
      </c>
      <c r="D615" s="1011" t="s">
        <v>5414</v>
      </c>
      <c r="E615" s="1011" t="s">
        <v>1331</v>
      </c>
      <c r="F615" s="1011" t="s">
        <v>5415</v>
      </c>
    </row>
    <row r="616" spans="1:6" x14ac:dyDescent="0.25">
      <c r="A616" s="1011">
        <v>53757340</v>
      </c>
      <c r="B616" s="1011" t="s">
        <v>5416</v>
      </c>
      <c r="C616" s="1011" t="s">
        <v>5417</v>
      </c>
      <c r="D616" s="1011" t="s">
        <v>2089</v>
      </c>
      <c r="E616" s="1011" t="s">
        <v>1331</v>
      </c>
      <c r="F616" s="1011" t="s">
        <v>2951</v>
      </c>
    </row>
    <row r="617" spans="1:6" x14ac:dyDescent="0.25">
      <c r="A617" s="1011">
        <v>53756334</v>
      </c>
      <c r="B617" s="1011" t="s">
        <v>5418</v>
      </c>
      <c r="C617" s="1011" t="s">
        <v>5419</v>
      </c>
      <c r="D617" s="1011" t="s">
        <v>5420</v>
      </c>
      <c r="E617" s="1011" t="s">
        <v>1331</v>
      </c>
      <c r="F617" s="1011" t="s">
        <v>2628</v>
      </c>
    </row>
    <row r="618" spans="1:6" x14ac:dyDescent="0.25">
      <c r="A618" s="1011">
        <v>74109810</v>
      </c>
      <c r="B618" s="1011" t="s">
        <v>5421</v>
      </c>
      <c r="C618" s="1011" t="s">
        <v>5422</v>
      </c>
      <c r="D618" s="1011" t="s">
        <v>1361</v>
      </c>
      <c r="E618" s="1011" t="s">
        <v>1331</v>
      </c>
      <c r="F618" s="1011" t="s">
        <v>1755</v>
      </c>
    </row>
    <row r="619" spans="1:6" x14ac:dyDescent="0.25">
      <c r="A619" s="1011">
        <v>93754273</v>
      </c>
      <c r="B619" s="1011" t="s">
        <v>5423</v>
      </c>
      <c r="C619" s="1011" t="s">
        <v>5424</v>
      </c>
      <c r="D619" s="1011" t="s">
        <v>1355</v>
      </c>
      <c r="E619" s="1011" t="s">
        <v>1331</v>
      </c>
      <c r="F619" s="1011" t="s">
        <v>1354</v>
      </c>
    </row>
    <row r="620" spans="1:6" x14ac:dyDescent="0.25">
      <c r="A620" s="1011">
        <v>54281167</v>
      </c>
      <c r="B620" s="1011" t="s">
        <v>5425</v>
      </c>
      <c r="C620" s="1011" t="s">
        <v>5426</v>
      </c>
      <c r="D620" s="1011" t="s">
        <v>1428</v>
      </c>
      <c r="E620" s="1011" t="s">
        <v>1331</v>
      </c>
      <c r="F620" s="1011" t="s">
        <v>1427</v>
      </c>
    </row>
    <row r="621" spans="1:6" x14ac:dyDescent="0.25">
      <c r="A621" s="1011">
        <v>93755726</v>
      </c>
      <c r="B621" s="1011" t="s">
        <v>5427</v>
      </c>
      <c r="C621" s="1011" t="s">
        <v>5428</v>
      </c>
      <c r="D621" s="1011" t="s">
        <v>1664</v>
      </c>
      <c r="E621" s="1011" t="s">
        <v>1331</v>
      </c>
      <c r="F621" s="1011" t="s">
        <v>1663</v>
      </c>
    </row>
    <row r="622" spans="1:6" x14ac:dyDescent="0.25">
      <c r="A622" s="1011">
        <v>64258601</v>
      </c>
      <c r="B622" s="1011" t="s">
        <v>5429</v>
      </c>
      <c r="C622" s="1011" t="s">
        <v>5430</v>
      </c>
      <c r="D622" s="1011" t="s">
        <v>1378</v>
      </c>
      <c r="E622" s="1011" t="s">
        <v>1331</v>
      </c>
      <c r="F622" s="1011" t="s">
        <v>1377</v>
      </c>
    </row>
    <row r="623" spans="1:6" x14ac:dyDescent="0.25">
      <c r="A623" s="1011">
        <v>13753926</v>
      </c>
      <c r="B623" s="1011" t="s">
        <v>5431</v>
      </c>
      <c r="C623" s="1011" t="s">
        <v>5432</v>
      </c>
      <c r="D623" s="1011" t="s">
        <v>2089</v>
      </c>
      <c r="E623" s="1011" t="s">
        <v>1331</v>
      </c>
      <c r="F623" s="1011" t="s">
        <v>3582</v>
      </c>
    </row>
    <row r="624" spans="1:6" x14ac:dyDescent="0.25">
      <c r="A624" s="1011">
        <v>24179525</v>
      </c>
      <c r="B624" s="1011" t="s">
        <v>5433</v>
      </c>
      <c r="C624" s="1011" t="s">
        <v>5434</v>
      </c>
      <c r="D624" s="1011" t="s">
        <v>2068</v>
      </c>
      <c r="E624" s="1011" t="s">
        <v>1331</v>
      </c>
      <c r="F624" s="1011" t="s">
        <v>2067</v>
      </c>
    </row>
    <row r="625" spans="1:6" x14ac:dyDescent="0.25">
      <c r="A625" s="1011">
        <v>84078138</v>
      </c>
      <c r="B625" s="1011" t="s">
        <v>5435</v>
      </c>
      <c r="C625" s="1011" t="s">
        <v>5436</v>
      </c>
      <c r="D625" s="1011" t="s">
        <v>4208</v>
      </c>
      <c r="E625" s="1011" t="s">
        <v>1331</v>
      </c>
      <c r="F625" s="1011" t="s">
        <v>2734</v>
      </c>
    </row>
    <row r="626" spans="1:6" x14ac:dyDescent="0.25">
      <c r="A626" s="1011">
        <v>43907484</v>
      </c>
      <c r="B626" s="1011" t="s">
        <v>5437</v>
      </c>
      <c r="C626" s="1011" t="s">
        <v>4561</v>
      </c>
      <c r="D626" s="1011" t="s">
        <v>1523</v>
      </c>
      <c r="E626" s="1011" t="s">
        <v>1331</v>
      </c>
      <c r="F626" s="1011" t="s">
        <v>1522</v>
      </c>
    </row>
    <row r="627" spans="1:6" x14ac:dyDescent="0.25">
      <c r="A627" s="1011">
        <v>14030373</v>
      </c>
      <c r="B627" s="1011" t="s">
        <v>5438</v>
      </c>
      <c r="C627" s="1011" t="s">
        <v>5439</v>
      </c>
      <c r="D627" s="1011" t="s">
        <v>1361</v>
      </c>
      <c r="E627" s="1011" t="s">
        <v>1331</v>
      </c>
      <c r="F627" s="1011" t="s">
        <v>1550</v>
      </c>
    </row>
    <row r="628" spans="1:6" x14ac:dyDescent="0.25">
      <c r="A628" s="1011">
        <v>54108394</v>
      </c>
      <c r="B628" s="1011" t="s">
        <v>5440</v>
      </c>
      <c r="C628" s="1011" t="s">
        <v>5441</v>
      </c>
      <c r="D628" s="1011" t="s">
        <v>2089</v>
      </c>
      <c r="E628" s="1011" t="s">
        <v>1331</v>
      </c>
      <c r="F628" s="1011" t="s">
        <v>3022</v>
      </c>
    </row>
    <row r="629" spans="1:6" x14ac:dyDescent="0.25">
      <c r="A629" s="1011">
        <v>84238765</v>
      </c>
      <c r="B629" s="1011" t="s">
        <v>5442</v>
      </c>
      <c r="C629" s="1011" t="s">
        <v>5443</v>
      </c>
      <c r="D629" s="1011" t="s">
        <v>1869</v>
      </c>
      <c r="E629" s="1011" t="s">
        <v>1331</v>
      </c>
      <c r="F629" s="1011" t="s">
        <v>1868</v>
      </c>
    </row>
    <row r="630" spans="1:6" x14ac:dyDescent="0.25">
      <c r="A630" s="1011">
        <v>54016175</v>
      </c>
      <c r="B630" s="1011" t="s">
        <v>5444</v>
      </c>
      <c r="C630" s="1011" t="s">
        <v>5445</v>
      </c>
      <c r="D630" s="1011" t="s">
        <v>47</v>
      </c>
      <c r="E630" s="1011" t="s">
        <v>1331</v>
      </c>
      <c r="F630" s="1011" t="s">
        <v>1676</v>
      </c>
    </row>
    <row r="631" spans="1:6" x14ac:dyDescent="0.25">
      <c r="A631" s="1011">
        <v>93957256</v>
      </c>
      <c r="B631" s="1011" t="s">
        <v>5446</v>
      </c>
      <c r="C631" s="1011" t="s">
        <v>5447</v>
      </c>
      <c r="D631" s="1011" t="s">
        <v>4284</v>
      </c>
      <c r="E631" s="1011" t="s">
        <v>1331</v>
      </c>
      <c r="F631" s="1011" t="s">
        <v>3079</v>
      </c>
    </row>
    <row r="632" spans="1:6" x14ac:dyDescent="0.25">
      <c r="A632" s="1011">
        <v>4070868</v>
      </c>
      <c r="B632" s="1011" t="s">
        <v>5448</v>
      </c>
      <c r="C632" s="1011" t="s">
        <v>5449</v>
      </c>
      <c r="D632" s="1011" t="s">
        <v>2089</v>
      </c>
      <c r="E632" s="1011" t="s">
        <v>1331</v>
      </c>
      <c r="F632" s="1011" t="s">
        <v>2634</v>
      </c>
    </row>
    <row r="633" spans="1:6" x14ac:dyDescent="0.25">
      <c r="A633" s="1011">
        <v>3883469</v>
      </c>
      <c r="B633" s="1011" t="s">
        <v>5450</v>
      </c>
      <c r="C633" s="1011" t="s">
        <v>5451</v>
      </c>
      <c r="D633" s="1011" t="s">
        <v>1355</v>
      </c>
      <c r="E633" s="1011" t="s">
        <v>1331</v>
      </c>
      <c r="F633" s="1011" t="s">
        <v>1354</v>
      </c>
    </row>
    <row r="634" spans="1:6" x14ac:dyDescent="0.25">
      <c r="A634" s="1011">
        <v>44105823</v>
      </c>
      <c r="B634" s="1011" t="s">
        <v>5452</v>
      </c>
      <c r="C634" s="1011" t="s">
        <v>5453</v>
      </c>
      <c r="D634" s="1011" t="s">
        <v>5454</v>
      </c>
      <c r="E634" s="1011" t="s">
        <v>2430</v>
      </c>
      <c r="F634" s="1011" t="s">
        <v>5455</v>
      </c>
    </row>
    <row r="635" spans="1:6" x14ac:dyDescent="0.25">
      <c r="A635" s="1011">
        <v>63756647</v>
      </c>
      <c r="B635" s="1011" t="s">
        <v>5456</v>
      </c>
      <c r="C635" s="1011" t="s">
        <v>5457</v>
      </c>
      <c r="D635" s="1011" t="s">
        <v>5458</v>
      </c>
      <c r="E635" s="1011" t="s">
        <v>1331</v>
      </c>
      <c r="F635" s="1011" t="s">
        <v>5459</v>
      </c>
    </row>
    <row r="636" spans="1:6" x14ac:dyDescent="0.25">
      <c r="A636" s="1011">
        <v>63994388</v>
      </c>
      <c r="B636" s="1011" t="s">
        <v>5460</v>
      </c>
      <c r="C636" s="1011" t="s">
        <v>5461</v>
      </c>
      <c r="D636" s="1011" t="s">
        <v>1575</v>
      </c>
      <c r="E636" s="1011" t="s">
        <v>1331</v>
      </c>
      <c r="F636" s="1011" t="s">
        <v>1574</v>
      </c>
    </row>
    <row r="637" spans="1:6" x14ac:dyDescent="0.25">
      <c r="A637" s="1011">
        <v>83755686</v>
      </c>
      <c r="B637" s="1011" t="s">
        <v>5462</v>
      </c>
      <c r="C637" s="1011" t="s">
        <v>5463</v>
      </c>
      <c r="D637" s="1011" t="s">
        <v>1434</v>
      </c>
      <c r="E637" s="1011" t="s">
        <v>1331</v>
      </c>
      <c r="F637" s="1011" t="s">
        <v>1433</v>
      </c>
    </row>
    <row r="638" spans="1:6" x14ac:dyDescent="0.25">
      <c r="A638" s="1011">
        <v>3884731</v>
      </c>
      <c r="B638" s="1011" t="s">
        <v>5464</v>
      </c>
      <c r="C638" s="1011" t="s">
        <v>5465</v>
      </c>
      <c r="D638" s="1011" t="s">
        <v>1355</v>
      </c>
      <c r="E638" s="1011" t="s">
        <v>1331</v>
      </c>
      <c r="F638" s="1011" t="s">
        <v>1354</v>
      </c>
    </row>
    <row r="639" spans="1:6" x14ac:dyDescent="0.25">
      <c r="A639" s="1011">
        <v>14079388</v>
      </c>
      <c r="B639" s="1011" t="s">
        <v>5466</v>
      </c>
      <c r="C639" s="1011" t="s">
        <v>5467</v>
      </c>
      <c r="D639" s="1011" t="s">
        <v>2089</v>
      </c>
      <c r="E639" s="1011" t="s">
        <v>1331</v>
      </c>
      <c r="F639" s="1011" t="s">
        <v>2642</v>
      </c>
    </row>
    <row r="640" spans="1:6" x14ac:dyDescent="0.25">
      <c r="A640" s="1011">
        <v>84082890</v>
      </c>
      <c r="B640" s="1011" t="s">
        <v>5468</v>
      </c>
      <c r="C640" s="1011" t="s">
        <v>5268</v>
      </c>
      <c r="D640" s="1011" t="s">
        <v>1658</v>
      </c>
      <c r="E640" s="1011" t="s">
        <v>1331</v>
      </c>
      <c r="F640" s="1011" t="s">
        <v>1657</v>
      </c>
    </row>
    <row r="641" spans="1:6" x14ac:dyDescent="0.25">
      <c r="A641" s="1011">
        <v>14049407</v>
      </c>
      <c r="B641" s="1011" t="s">
        <v>5469</v>
      </c>
      <c r="C641" s="1011" t="s">
        <v>5470</v>
      </c>
      <c r="D641" s="1011" t="s">
        <v>5471</v>
      </c>
      <c r="E641" s="1011" t="s">
        <v>1331</v>
      </c>
      <c r="F641" s="1011" t="s">
        <v>5472</v>
      </c>
    </row>
    <row r="642" spans="1:6" x14ac:dyDescent="0.25">
      <c r="A642" s="1011">
        <v>93973907</v>
      </c>
      <c r="B642" s="1011" t="s">
        <v>5473</v>
      </c>
      <c r="C642" s="1011" t="s">
        <v>5474</v>
      </c>
      <c r="D642" s="1011" t="s">
        <v>4380</v>
      </c>
      <c r="E642" s="1011" t="s">
        <v>1331</v>
      </c>
      <c r="F642" s="1011" t="s">
        <v>3478</v>
      </c>
    </row>
    <row r="643" spans="1:6" x14ac:dyDescent="0.25">
      <c r="A643" s="1011">
        <v>23936792</v>
      </c>
      <c r="B643" s="1011" t="s">
        <v>2004</v>
      </c>
      <c r="C643" s="1011" t="s">
        <v>2005</v>
      </c>
      <c r="D643" s="1011" t="s">
        <v>1658</v>
      </c>
      <c r="E643" s="1011" t="s">
        <v>1331</v>
      </c>
      <c r="F643" s="1011" t="s">
        <v>1657</v>
      </c>
    </row>
    <row r="644" spans="1:6" x14ac:dyDescent="0.25">
      <c r="A644" s="1011">
        <v>13908892</v>
      </c>
      <c r="B644" s="1011" t="s">
        <v>5475</v>
      </c>
      <c r="C644" s="1011" t="s">
        <v>5476</v>
      </c>
      <c r="D644" s="1011" t="s">
        <v>5477</v>
      </c>
      <c r="E644" s="1011" t="s">
        <v>1331</v>
      </c>
      <c r="F644" s="1011" t="s">
        <v>3077</v>
      </c>
    </row>
    <row r="645" spans="1:6" x14ac:dyDescent="0.25">
      <c r="A645" s="1011">
        <v>83759530</v>
      </c>
      <c r="B645" s="1011" t="s">
        <v>5478</v>
      </c>
      <c r="C645" s="1011" t="s">
        <v>5479</v>
      </c>
      <c r="D645" s="1011" t="s">
        <v>1643</v>
      </c>
      <c r="E645" s="1011" t="s">
        <v>1331</v>
      </c>
      <c r="F645" s="1011" t="s">
        <v>2721</v>
      </c>
    </row>
    <row r="646" spans="1:6" x14ac:dyDescent="0.25">
      <c r="A646" s="1011">
        <v>14246102</v>
      </c>
      <c r="B646" s="1011" t="s">
        <v>4878</v>
      </c>
      <c r="C646" s="1011" t="s">
        <v>5480</v>
      </c>
      <c r="D646" s="1011" t="s">
        <v>1875</v>
      </c>
      <c r="E646" s="1011" t="s">
        <v>1331</v>
      </c>
      <c r="F646" s="1011" t="s">
        <v>1874</v>
      </c>
    </row>
    <row r="647" spans="1:6" x14ac:dyDescent="0.25">
      <c r="A647" s="1011">
        <v>64052368</v>
      </c>
      <c r="B647" s="1011" t="s">
        <v>5481</v>
      </c>
      <c r="C647" s="1011" t="s">
        <v>5482</v>
      </c>
      <c r="D647" s="1011" t="s">
        <v>5420</v>
      </c>
      <c r="E647" s="1011" t="s">
        <v>1331</v>
      </c>
      <c r="F647" s="1011" t="s">
        <v>2628</v>
      </c>
    </row>
    <row r="648" spans="1:6" x14ac:dyDescent="0.25">
      <c r="A648" s="1011">
        <v>14046833</v>
      </c>
      <c r="B648" s="1011" t="s">
        <v>5483</v>
      </c>
      <c r="C648" s="1011" t="s">
        <v>5484</v>
      </c>
      <c r="D648" s="1011" t="s">
        <v>2089</v>
      </c>
      <c r="E648" s="1011" t="s">
        <v>1331</v>
      </c>
      <c r="F648" s="1011" t="s">
        <v>2846</v>
      </c>
    </row>
    <row r="649" spans="1:6" x14ac:dyDescent="0.25">
      <c r="A649" s="1011">
        <v>43755792</v>
      </c>
      <c r="B649" s="1011" t="s">
        <v>5485</v>
      </c>
      <c r="C649" s="1011" t="s">
        <v>5486</v>
      </c>
      <c r="D649" s="1011" t="s">
        <v>5487</v>
      </c>
      <c r="E649" s="1011" t="s">
        <v>1331</v>
      </c>
      <c r="F649" s="1011" t="s">
        <v>3016</v>
      </c>
    </row>
    <row r="650" spans="1:6" x14ac:dyDescent="0.25">
      <c r="A650" s="1011">
        <v>64043656</v>
      </c>
      <c r="B650" s="1011" t="s">
        <v>5488</v>
      </c>
      <c r="C650" s="1011" t="s">
        <v>5489</v>
      </c>
      <c r="D650" s="1011" t="s">
        <v>4188</v>
      </c>
      <c r="E650" s="1011" t="s">
        <v>1331</v>
      </c>
      <c r="F650" s="1011" t="s">
        <v>2736</v>
      </c>
    </row>
    <row r="651" spans="1:6" x14ac:dyDescent="0.25">
      <c r="A651" s="1011">
        <v>63990923</v>
      </c>
      <c r="B651" s="1011" t="s">
        <v>5490</v>
      </c>
      <c r="C651" s="1011" t="s">
        <v>5491</v>
      </c>
      <c r="D651" s="1011" t="s">
        <v>2089</v>
      </c>
      <c r="E651" s="1011" t="s">
        <v>1331</v>
      </c>
      <c r="F651" s="1011" t="s">
        <v>2718</v>
      </c>
    </row>
    <row r="652" spans="1:6" x14ac:dyDescent="0.25">
      <c r="A652" s="1011">
        <v>84163161</v>
      </c>
      <c r="B652" s="1011" t="s">
        <v>5492</v>
      </c>
      <c r="C652" s="1011" t="s">
        <v>5493</v>
      </c>
      <c r="D652" s="1011" t="s">
        <v>1361</v>
      </c>
      <c r="E652" s="1011" t="s">
        <v>1331</v>
      </c>
      <c r="F652" s="1011" t="s">
        <v>1499</v>
      </c>
    </row>
    <row r="653" spans="1:6" x14ac:dyDescent="0.25">
      <c r="A653" s="1011">
        <v>84241660</v>
      </c>
      <c r="B653" s="1011" t="s">
        <v>5494</v>
      </c>
      <c r="C653" s="1011" t="s">
        <v>5495</v>
      </c>
      <c r="D653" s="1011" t="s">
        <v>1710</v>
      </c>
      <c r="E653" s="1011" t="s">
        <v>1331</v>
      </c>
      <c r="F653" s="1011" t="s">
        <v>1709</v>
      </c>
    </row>
    <row r="654" spans="1:6" x14ac:dyDescent="0.25">
      <c r="A654" s="1011">
        <v>3753290</v>
      </c>
      <c r="B654" s="1011" t="s">
        <v>2147</v>
      </c>
      <c r="C654" s="1011" t="s">
        <v>2149</v>
      </c>
      <c r="D654" s="1011" t="s">
        <v>1372</v>
      </c>
      <c r="E654" s="1011" t="s">
        <v>1331</v>
      </c>
      <c r="F654" s="1011" t="s">
        <v>1371</v>
      </c>
    </row>
    <row r="655" spans="1:6" x14ac:dyDescent="0.25">
      <c r="A655" s="1011">
        <v>94150497</v>
      </c>
      <c r="B655" s="1011" t="s">
        <v>5496</v>
      </c>
      <c r="C655" s="1011" t="s">
        <v>5497</v>
      </c>
      <c r="D655" s="1011" t="s">
        <v>5498</v>
      </c>
      <c r="E655" s="1011" t="s">
        <v>2430</v>
      </c>
      <c r="F655" s="1011" t="s">
        <v>3496</v>
      </c>
    </row>
    <row r="656" spans="1:6" x14ac:dyDescent="0.25">
      <c r="A656" s="1011">
        <v>13757141</v>
      </c>
      <c r="B656" s="1011" t="s">
        <v>2191</v>
      </c>
      <c r="C656" s="1011" t="s">
        <v>2192</v>
      </c>
      <c r="D656" s="1011" t="s">
        <v>1812</v>
      </c>
      <c r="E656" s="1011" t="s">
        <v>1331</v>
      </c>
      <c r="F656" s="1011" t="s">
        <v>1811</v>
      </c>
    </row>
    <row r="657" spans="1:6" x14ac:dyDescent="0.25">
      <c r="A657" s="1011">
        <v>83756205</v>
      </c>
      <c r="B657" s="1011" t="s">
        <v>5499</v>
      </c>
      <c r="C657" s="1011" t="s">
        <v>5500</v>
      </c>
      <c r="D657" s="1011" t="s">
        <v>1397</v>
      </c>
      <c r="E657" s="1011" t="s">
        <v>1331</v>
      </c>
      <c r="F657" s="1011" t="s">
        <v>1416</v>
      </c>
    </row>
    <row r="658" spans="1:6" x14ac:dyDescent="0.25">
      <c r="A658" s="1011">
        <v>44165652</v>
      </c>
      <c r="B658" s="1011" t="s">
        <v>5501</v>
      </c>
      <c r="C658" s="1011" t="s">
        <v>5502</v>
      </c>
      <c r="D658" s="1011" t="s">
        <v>2089</v>
      </c>
      <c r="E658" s="1011" t="s">
        <v>1331</v>
      </c>
      <c r="F658" s="1011" t="s">
        <v>3467</v>
      </c>
    </row>
    <row r="659" spans="1:6" x14ac:dyDescent="0.25">
      <c r="A659" s="1011">
        <v>73757825</v>
      </c>
      <c r="B659" s="1011" t="s">
        <v>5503</v>
      </c>
      <c r="C659" s="1011" t="s">
        <v>5504</v>
      </c>
      <c r="D659" s="1011" t="s">
        <v>5395</v>
      </c>
      <c r="E659" s="1011" t="s">
        <v>1331</v>
      </c>
      <c r="F659" s="1011" t="s">
        <v>3574</v>
      </c>
    </row>
    <row r="660" spans="1:6" x14ac:dyDescent="0.25">
      <c r="A660" s="1011">
        <v>84030501</v>
      </c>
      <c r="B660" s="1011" t="s">
        <v>5505</v>
      </c>
      <c r="C660" s="1011" t="s">
        <v>5506</v>
      </c>
      <c r="D660" s="1011" t="s">
        <v>1355</v>
      </c>
      <c r="E660" s="1011" t="s">
        <v>1331</v>
      </c>
      <c r="F660" s="1011" t="s">
        <v>1354</v>
      </c>
    </row>
    <row r="661" spans="1:6" x14ac:dyDescent="0.25">
      <c r="A661" s="1011">
        <v>64182215</v>
      </c>
      <c r="B661" s="1011" t="s">
        <v>5507</v>
      </c>
      <c r="C661" s="1011" t="s">
        <v>5508</v>
      </c>
      <c r="D661" s="1011" t="s">
        <v>5088</v>
      </c>
      <c r="E661" s="1011" t="s">
        <v>1331</v>
      </c>
      <c r="F661" s="1011" t="s">
        <v>3213</v>
      </c>
    </row>
    <row r="662" spans="1:6" x14ac:dyDescent="0.25">
      <c r="A662" s="1011">
        <v>3756798</v>
      </c>
      <c r="B662" s="1011" t="s">
        <v>5509</v>
      </c>
      <c r="C662" s="1011" t="s">
        <v>5510</v>
      </c>
      <c r="D662" s="1011" t="s">
        <v>5511</v>
      </c>
      <c r="E662" s="1011" t="s">
        <v>1331</v>
      </c>
      <c r="F662" s="1011" t="s">
        <v>4363</v>
      </c>
    </row>
    <row r="663" spans="1:6" x14ac:dyDescent="0.25">
      <c r="A663" s="1011">
        <v>44054252</v>
      </c>
      <c r="B663" s="1011" t="s">
        <v>5512</v>
      </c>
      <c r="C663" s="1011" t="s">
        <v>5026</v>
      </c>
      <c r="D663" s="1011" t="s">
        <v>1330</v>
      </c>
      <c r="E663" s="1011" t="s">
        <v>1331</v>
      </c>
      <c r="F663" s="1011" t="s">
        <v>1328</v>
      </c>
    </row>
    <row r="664" spans="1:6" x14ac:dyDescent="0.25">
      <c r="A664" s="1011">
        <v>4101317</v>
      </c>
      <c r="B664" s="1011" t="s">
        <v>5513</v>
      </c>
      <c r="C664" s="1011" t="s">
        <v>4466</v>
      </c>
      <c r="D664" s="1011" t="s">
        <v>65</v>
      </c>
      <c r="E664" s="1011" t="s">
        <v>1331</v>
      </c>
      <c r="F664" s="1011" t="s">
        <v>1565</v>
      </c>
    </row>
    <row r="665" spans="1:6" x14ac:dyDescent="0.25">
      <c r="A665" s="1011">
        <v>24049512</v>
      </c>
      <c r="B665" s="1011" t="s">
        <v>2030</v>
      </c>
      <c r="C665" s="1011" t="s">
        <v>2032</v>
      </c>
      <c r="D665" s="1011" t="s">
        <v>1664</v>
      </c>
      <c r="E665" s="1011" t="s">
        <v>1331</v>
      </c>
      <c r="F665" s="1011" t="s">
        <v>1663</v>
      </c>
    </row>
    <row r="666" spans="1:6" x14ac:dyDescent="0.25">
      <c r="A666" s="1011">
        <v>24048522</v>
      </c>
      <c r="B666" s="1011" t="s">
        <v>5514</v>
      </c>
      <c r="C666" s="1011" t="s">
        <v>5515</v>
      </c>
      <c r="D666" s="1011" t="s">
        <v>1899</v>
      </c>
      <c r="E666" s="1011" t="s">
        <v>1331</v>
      </c>
      <c r="F666" s="1011" t="s">
        <v>1898</v>
      </c>
    </row>
    <row r="667" spans="1:6" x14ac:dyDescent="0.25">
      <c r="A667" s="1011">
        <v>53958658</v>
      </c>
      <c r="B667" s="1011" t="s">
        <v>5516</v>
      </c>
      <c r="C667" s="1011" t="s">
        <v>5517</v>
      </c>
      <c r="D667" s="1011" t="s">
        <v>5477</v>
      </c>
      <c r="E667" s="1011" t="s">
        <v>1331</v>
      </c>
      <c r="F667" s="1011" t="s">
        <v>3077</v>
      </c>
    </row>
    <row r="668" spans="1:6" x14ac:dyDescent="0.25">
      <c r="A668" s="1011">
        <v>3758224</v>
      </c>
      <c r="B668" s="1011" t="s">
        <v>5518</v>
      </c>
      <c r="C668" s="1011" t="s">
        <v>5519</v>
      </c>
      <c r="D668" s="1011" t="s">
        <v>1361</v>
      </c>
      <c r="E668" s="1011" t="s">
        <v>1331</v>
      </c>
      <c r="F668" s="1011" t="s">
        <v>1360</v>
      </c>
    </row>
    <row r="669" spans="1:6" x14ac:dyDescent="0.25">
      <c r="A669" s="1011">
        <v>33755612</v>
      </c>
      <c r="B669" s="1011" t="s">
        <v>5520</v>
      </c>
      <c r="C669" s="1011" t="s">
        <v>5521</v>
      </c>
      <c r="D669" s="1011" t="s">
        <v>2089</v>
      </c>
      <c r="E669" s="1011" t="s">
        <v>1331</v>
      </c>
      <c r="F669" s="1011" t="s">
        <v>2951</v>
      </c>
    </row>
    <row r="670" spans="1:6" x14ac:dyDescent="0.25">
      <c r="A670" s="1011">
        <v>83764498</v>
      </c>
      <c r="B670" s="1011" t="s">
        <v>1572</v>
      </c>
      <c r="C670" s="1011" t="s">
        <v>1576</v>
      </c>
      <c r="D670" s="1011" t="s">
        <v>1575</v>
      </c>
      <c r="E670" s="1011" t="s">
        <v>1331</v>
      </c>
      <c r="F670" s="1011" t="s">
        <v>1574</v>
      </c>
    </row>
    <row r="671" spans="1:6" x14ac:dyDescent="0.25">
      <c r="A671" s="1011">
        <v>53755336</v>
      </c>
      <c r="B671" s="1011" t="s">
        <v>1485</v>
      </c>
      <c r="C671" s="1011" t="s">
        <v>1486</v>
      </c>
      <c r="D671" s="1011" t="s">
        <v>1384</v>
      </c>
      <c r="E671" s="1011" t="s">
        <v>1331</v>
      </c>
      <c r="F671" s="1011" t="s">
        <v>1383</v>
      </c>
    </row>
    <row r="672" spans="1:6" x14ac:dyDescent="0.25">
      <c r="A672" s="1011">
        <v>34290338</v>
      </c>
      <c r="B672" s="1011" t="s">
        <v>5522</v>
      </c>
      <c r="C672" s="1011" t="s">
        <v>5523</v>
      </c>
      <c r="D672" s="1011" t="s">
        <v>5524</v>
      </c>
      <c r="E672" s="1011" t="s">
        <v>1331</v>
      </c>
      <c r="F672" s="1011" t="s">
        <v>5525</v>
      </c>
    </row>
    <row r="673" spans="1:6" x14ac:dyDescent="0.25">
      <c r="A673" s="1011">
        <v>44078426</v>
      </c>
      <c r="B673" s="1011" t="s">
        <v>5526</v>
      </c>
      <c r="C673" s="1011" t="s">
        <v>5527</v>
      </c>
      <c r="D673" s="1011" t="s">
        <v>5528</v>
      </c>
      <c r="E673" s="1011" t="s">
        <v>1331</v>
      </c>
      <c r="F673" s="1011" t="s">
        <v>5529</v>
      </c>
    </row>
    <row r="674" spans="1:6" x14ac:dyDescent="0.25">
      <c r="A674" s="1011">
        <v>74101262</v>
      </c>
      <c r="B674" s="1011" t="s">
        <v>5530</v>
      </c>
      <c r="C674" s="1011" t="s">
        <v>5531</v>
      </c>
      <c r="D674" s="1011" t="s">
        <v>4380</v>
      </c>
      <c r="E674" s="1011" t="s">
        <v>1331</v>
      </c>
      <c r="F674" s="1011" t="s">
        <v>3478</v>
      </c>
    </row>
    <row r="675" spans="1:6" x14ac:dyDescent="0.25">
      <c r="A675" s="1011">
        <v>83757252</v>
      </c>
      <c r="B675" s="1011" t="s">
        <v>5532</v>
      </c>
      <c r="C675" s="1011" t="s">
        <v>5533</v>
      </c>
      <c r="D675" s="1011" t="s">
        <v>1869</v>
      </c>
      <c r="E675" s="1011" t="s">
        <v>1331</v>
      </c>
      <c r="F675" s="1011" t="s">
        <v>1868</v>
      </c>
    </row>
    <row r="676" spans="1:6" x14ac:dyDescent="0.25">
      <c r="A676" s="1011">
        <v>4092102</v>
      </c>
      <c r="B676" s="1011" t="s">
        <v>5534</v>
      </c>
      <c r="C676" s="1011" t="s">
        <v>2246</v>
      </c>
      <c r="D676" s="1011" t="s">
        <v>2245</v>
      </c>
      <c r="E676" s="1011" t="s">
        <v>1331</v>
      </c>
      <c r="F676" s="1011" t="s">
        <v>1516</v>
      </c>
    </row>
    <row r="677" spans="1:6" x14ac:dyDescent="0.25">
      <c r="A677" s="1011">
        <v>4049391</v>
      </c>
      <c r="B677" s="1011" t="s">
        <v>5535</v>
      </c>
      <c r="C677" s="1011" t="s">
        <v>5536</v>
      </c>
      <c r="D677" s="1011" t="s">
        <v>2342</v>
      </c>
      <c r="E677" s="1011" t="s">
        <v>1331</v>
      </c>
      <c r="F677" s="1011" t="s">
        <v>2341</v>
      </c>
    </row>
    <row r="678" spans="1:6" x14ac:dyDescent="0.25">
      <c r="A678" s="1011">
        <v>13883624</v>
      </c>
      <c r="B678" s="1011" t="s">
        <v>5537</v>
      </c>
      <c r="C678" s="1011" t="s">
        <v>5538</v>
      </c>
      <c r="D678" s="1011" t="s">
        <v>2089</v>
      </c>
      <c r="E678" s="1011" t="s">
        <v>1331</v>
      </c>
      <c r="F678" s="1011" t="s">
        <v>3467</v>
      </c>
    </row>
    <row r="679" spans="1:6" x14ac:dyDescent="0.25">
      <c r="A679" s="1011">
        <v>4032264</v>
      </c>
      <c r="B679" s="1011" t="s">
        <v>5539</v>
      </c>
      <c r="C679" s="1011" t="s">
        <v>5540</v>
      </c>
      <c r="D679" s="1011" t="s">
        <v>5458</v>
      </c>
      <c r="E679" s="1011" t="s">
        <v>1331</v>
      </c>
      <c r="F679" s="1011" t="s">
        <v>5459</v>
      </c>
    </row>
    <row r="680" spans="1:6" x14ac:dyDescent="0.25">
      <c r="A680" s="1011">
        <v>33756214</v>
      </c>
      <c r="B680" s="1011" t="s">
        <v>5541</v>
      </c>
      <c r="C680" s="1011" t="s">
        <v>5542</v>
      </c>
      <c r="D680" s="1011" t="s">
        <v>4196</v>
      </c>
      <c r="E680" s="1011" t="s">
        <v>1331</v>
      </c>
      <c r="F680" s="1011" t="s">
        <v>2721</v>
      </c>
    </row>
    <row r="681" spans="1:6" x14ac:dyDescent="0.25">
      <c r="A681" s="1011">
        <v>94067154</v>
      </c>
      <c r="B681" s="1011" t="s">
        <v>1340</v>
      </c>
      <c r="C681" s="1011" t="s">
        <v>1344</v>
      </c>
      <c r="D681" s="1011" t="s">
        <v>1343</v>
      </c>
      <c r="E681" s="1011" t="s">
        <v>1331</v>
      </c>
      <c r="F681" s="1011" t="s">
        <v>1342</v>
      </c>
    </row>
    <row r="682" spans="1:6" x14ac:dyDescent="0.25">
      <c r="A682" s="1011">
        <v>73771982</v>
      </c>
      <c r="B682" s="1011" t="s">
        <v>5543</v>
      </c>
      <c r="C682" s="1011" t="s">
        <v>5544</v>
      </c>
      <c r="D682" s="1011" t="s">
        <v>2062</v>
      </c>
      <c r="E682" s="1011" t="s">
        <v>1331</v>
      </c>
      <c r="F682" s="1011" t="s">
        <v>2061</v>
      </c>
    </row>
    <row r="683" spans="1:6" x14ac:dyDescent="0.25">
      <c r="A683" s="1011">
        <v>83982355</v>
      </c>
      <c r="B683" s="1011" t="s">
        <v>5545</v>
      </c>
      <c r="C683" s="1011" t="s">
        <v>5546</v>
      </c>
      <c r="D683" s="1011" t="s">
        <v>2089</v>
      </c>
      <c r="E683" s="1011" t="s">
        <v>1331</v>
      </c>
      <c r="F683" s="1011" t="s">
        <v>3566</v>
      </c>
    </row>
    <row r="684" spans="1:6" x14ac:dyDescent="0.25">
      <c r="A684" s="1011">
        <v>13874201</v>
      </c>
      <c r="B684" s="1011" t="s">
        <v>5547</v>
      </c>
      <c r="C684" s="1011" t="s">
        <v>5548</v>
      </c>
      <c r="D684" s="1011" t="s">
        <v>5549</v>
      </c>
      <c r="E684" s="1011" t="s">
        <v>1331</v>
      </c>
      <c r="F684" s="1011" t="s">
        <v>3219</v>
      </c>
    </row>
    <row r="685" spans="1:6" x14ac:dyDescent="0.25">
      <c r="A685" s="1011">
        <v>74066655</v>
      </c>
      <c r="B685" s="1011" t="s">
        <v>5550</v>
      </c>
      <c r="C685" s="1011" t="s">
        <v>5551</v>
      </c>
      <c r="D685" s="1011" t="s">
        <v>1818</v>
      </c>
      <c r="E685" s="1011" t="s">
        <v>1331</v>
      </c>
      <c r="F685" s="1011" t="s">
        <v>1817</v>
      </c>
    </row>
    <row r="686" spans="1:6" x14ac:dyDescent="0.25">
      <c r="A686" s="1011">
        <v>94292265</v>
      </c>
      <c r="B686" s="1011" t="s">
        <v>5552</v>
      </c>
      <c r="C686" s="1011" t="s">
        <v>5553</v>
      </c>
      <c r="D686" s="1011" t="s">
        <v>1355</v>
      </c>
      <c r="E686" s="1011" t="s">
        <v>1331</v>
      </c>
      <c r="F686" s="1011" t="s">
        <v>1354</v>
      </c>
    </row>
    <row r="687" spans="1:6" x14ac:dyDescent="0.25">
      <c r="A687" s="1011">
        <v>54089362</v>
      </c>
      <c r="B687" s="1011" t="s">
        <v>5554</v>
      </c>
      <c r="C687" s="1011" t="s">
        <v>5555</v>
      </c>
      <c r="D687" s="1011" t="s">
        <v>5556</v>
      </c>
      <c r="E687" s="1011" t="s">
        <v>1331</v>
      </c>
      <c r="F687" s="1011" t="s">
        <v>3107</v>
      </c>
    </row>
    <row r="688" spans="1:6" x14ac:dyDescent="0.25">
      <c r="A688" s="1011">
        <v>73938573</v>
      </c>
      <c r="B688" s="1011" t="s">
        <v>5557</v>
      </c>
      <c r="C688" s="1011" t="s">
        <v>5558</v>
      </c>
      <c r="D688" s="1011" t="s">
        <v>4634</v>
      </c>
      <c r="E688" s="1011" t="s">
        <v>1331</v>
      </c>
      <c r="F688" s="1011" t="s">
        <v>3148</v>
      </c>
    </row>
    <row r="689" spans="1:6" x14ac:dyDescent="0.25">
      <c r="A689" s="1011">
        <v>64166713</v>
      </c>
      <c r="B689" s="1011" t="s">
        <v>5559</v>
      </c>
      <c r="C689" s="1011" t="s">
        <v>5560</v>
      </c>
      <c r="D689" s="1011" t="s">
        <v>1658</v>
      </c>
      <c r="E689" s="1011" t="s">
        <v>1331</v>
      </c>
      <c r="F689" s="1011" t="s">
        <v>1657</v>
      </c>
    </row>
    <row r="690" spans="1:6" x14ac:dyDescent="0.25">
      <c r="A690" s="1011">
        <v>43757731</v>
      </c>
      <c r="B690" s="1011" t="s">
        <v>5561</v>
      </c>
      <c r="C690" s="1011" t="s">
        <v>5562</v>
      </c>
      <c r="D690" s="1011" t="s">
        <v>4208</v>
      </c>
      <c r="E690" s="1011" t="s">
        <v>1331</v>
      </c>
      <c r="F690" s="1011" t="s">
        <v>2734</v>
      </c>
    </row>
    <row r="691" spans="1:6" x14ac:dyDescent="0.25">
      <c r="A691" s="1011">
        <v>23753692</v>
      </c>
      <c r="B691" s="1011" t="s">
        <v>5563</v>
      </c>
      <c r="C691" s="1011" t="s">
        <v>5564</v>
      </c>
      <c r="D691" s="1011" t="s">
        <v>1355</v>
      </c>
      <c r="E691" s="1011" t="s">
        <v>1331</v>
      </c>
      <c r="F691" s="1011" t="s">
        <v>1354</v>
      </c>
    </row>
    <row r="692" spans="1:6" x14ac:dyDescent="0.25">
      <c r="A692" s="1011">
        <v>44052959</v>
      </c>
      <c r="B692" s="1011" t="s">
        <v>5565</v>
      </c>
      <c r="C692" s="1011" t="s">
        <v>5566</v>
      </c>
      <c r="D692" s="1011" t="s">
        <v>2089</v>
      </c>
      <c r="E692" s="1011" t="s">
        <v>1331</v>
      </c>
      <c r="F692" s="1011" t="s">
        <v>3348</v>
      </c>
    </row>
    <row r="693" spans="1:6" x14ac:dyDescent="0.25">
      <c r="A693" s="1011">
        <v>44021681</v>
      </c>
      <c r="B693" s="1011" t="s">
        <v>5567</v>
      </c>
      <c r="C693" s="1011" t="s">
        <v>5568</v>
      </c>
      <c r="D693" s="1011" t="s">
        <v>1355</v>
      </c>
      <c r="E693" s="1011" t="s">
        <v>1331</v>
      </c>
      <c r="F693" s="1011" t="s">
        <v>1354</v>
      </c>
    </row>
    <row r="694" spans="1:6" x14ac:dyDescent="0.25">
      <c r="A694" s="1011">
        <v>83758029</v>
      </c>
      <c r="B694" s="1011" t="s">
        <v>2059</v>
      </c>
      <c r="C694" s="1011" t="s">
        <v>2063</v>
      </c>
      <c r="D694" s="1011" t="s">
        <v>2062</v>
      </c>
      <c r="E694" s="1011" t="s">
        <v>1331</v>
      </c>
      <c r="F694" s="1011" t="s">
        <v>2061</v>
      </c>
    </row>
    <row r="695" spans="1:6" x14ac:dyDescent="0.25">
      <c r="A695" s="1011">
        <v>63754899</v>
      </c>
      <c r="B695" s="1011" t="s">
        <v>5569</v>
      </c>
      <c r="C695" s="1011" t="s">
        <v>5570</v>
      </c>
      <c r="D695" s="1011" t="s">
        <v>4262</v>
      </c>
      <c r="E695" s="1011" t="s">
        <v>1331</v>
      </c>
      <c r="F695" s="1011" t="s">
        <v>3381</v>
      </c>
    </row>
    <row r="696" spans="1:6" x14ac:dyDescent="0.25">
      <c r="A696" s="1011">
        <v>74112996</v>
      </c>
      <c r="B696" s="1011" t="s">
        <v>1714</v>
      </c>
      <c r="C696" s="1011" t="s">
        <v>1716</v>
      </c>
      <c r="D696" s="1011" t="s">
        <v>1406</v>
      </c>
      <c r="E696" s="1011" t="s">
        <v>1331</v>
      </c>
      <c r="F696" s="1011" t="s">
        <v>1405</v>
      </c>
    </row>
    <row r="697" spans="1:6" x14ac:dyDescent="0.25">
      <c r="A697" s="1011">
        <v>24088635</v>
      </c>
      <c r="B697" s="1011" t="s">
        <v>2014</v>
      </c>
      <c r="C697" s="1011" t="s">
        <v>2016</v>
      </c>
      <c r="D697" s="1011" t="s">
        <v>1464</v>
      </c>
      <c r="E697" s="1011" t="s">
        <v>1331</v>
      </c>
      <c r="F697" s="1011" t="s">
        <v>1463</v>
      </c>
    </row>
    <row r="698" spans="1:6" x14ac:dyDescent="0.25">
      <c r="A698" s="1011">
        <v>63997555</v>
      </c>
      <c r="B698" s="1011" t="s">
        <v>1633</v>
      </c>
      <c r="C698" s="1011" t="s">
        <v>1634</v>
      </c>
      <c r="D698" s="1011" t="s">
        <v>1505</v>
      </c>
      <c r="E698" s="1011" t="s">
        <v>1331</v>
      </c>
      <c r="F698" s="1011" t="s">
        <v>1504</v>
      </c>
    </row>
    <row r="699" spans="1:6" x14ac:dyDescent="0.25">
      <c r="A699" s="1011">
        <v>4238994</v>
      </c>
      <c r="B699" s="1011" t="s">
        <v>5571</v>
      </c>
      <c r="C699" s="1011" t="s">
        <v>5572</v>
      </c>
      <c r="D699" s="1011" t="s">
        <v>2068</v>
      </c>
      <c r="E699" s="1011" t="s">
        <v>1331</v>
      </c>
      <c r="F699" s="1011" t="s">
        <v>2067</v>
      </c>
    </row>
    <row r="700" spans="1:6" x14ac:dyDescent="0.25">
      <c r="A700" s="1011">
        <v>94050937</v>
      </c>
      <c r="B700" s="1011" t="s">
        <v>5573</v>
      </c>
      <c r="C700" s="1011" t="s">
        <v>5574</v>
      </c>
      <c r="D700" s="1011" t="s">
        <v>1818</v>
      </c>
      <c r="E700" s="1011" t="s">
        <v>1331</v>
      </c>
      <c r="F700" s="1011" t="s">
        <v>1817</v>
      </c>
    </row>
    <row r="701" spans="1:6" x14ac:dyDescent="0.25">
      <c r="A701" s="1011">
        <v>4241907</v>
      </c>
      <c r="B701" s="1011" t="s">
        <v>5575</v>
      </c>
      <c r="C701" s="1011" t="s">
        <v>5576</v>
      </c>
      <c r="D701" s="1011" t="s">
        <v>5577</v>
      </c>
      <c r="E701" s="1011" t="s">
        <v>1331</v>
      </c>
      <c r="F701" s="1011" t="s">
        <v>1416</v>
      </c>
    </row>
    <row r="702" spans="1:6" x14ac:dyDescent="0.25">
      <c r="A702" s="1011">
        <v>74175282</v>
      </c>
      <c r="B702" s="1011" t="s">
        <v>5578</v>
      </c>
      <c r="C702" s="1011" t="s">
        <v>5579</v>
      </c>
      <c r="D702" s="1011" t="s">
        <v>1875</v>
      </c>
      <c r="E702" s="1011" t="s">
        <v>1331</v>
      </c>
      <c r="F702" s="1011" t="s">
        <v>1874</v>
      </c>
    </row>
    <row r="703" spans="1:6" x14ac:dyDescent="0.25">
      <c r="A703" s="1011">
        <v>83766972</v>
      </c>
      <c r="B703" s="1011" t="s">
        <v>2230</v>
      </c>
      <c r="C703" s="1011" t="s">
        <v>2231</v>
      </c>
      <c r="D703" s="1011" t="s">
        <v>1330</v>
      </c>
      <c r="E703" s="1011" t="s">
        <v>1331</v>
      </c>
      <c r="F703" s="1011" t="s">
        <v>1328</v>
      </c>
    </row>
    <row r="704" spans="1:6" x14ac:dyDescent="0.25">
      <c r="A704" s="1011">
        <v>13755061</v>
      </c>
      <c r="B704" s="1011" t="s">
        <v>5580</v>
      </c>
      <c r="C704" s="1011" t="s">
        <v>5581</v>
      </c>
      <c r="D704" s="1011" t="s">
        <v>4332</v>
      </c>
      <c r="E704" s="1011" t="s">
        <v>1331</v>
      </c>
      <c r="F704" s="1011" t="s">
        <v>3354</v>
      </c>
    </row>
    <row r="705" spans="1:6" x14ac:dyDescent="0.25">
      <c r="A705" s="1011">
        <v>33753666</v>
      </c>
      <c r="B705" s="1011" t="s">
        <v>5582</v>
      </c>
      <c r="C705" s="1011" t="s">
        <v>5583</v>
      </c>
      <c r="D705" s="1011" t="s">
        <v>1575</v>
      </c>
      <c r="E705" s="1011" t="s">
        <v>1331</v>
      </c>
      <c r="F705" s="1011" t="s">
        <v>1574</v>
      </c>
    </row>
    <row r="706" spans="1:6" x14ac:dyDescent="0.25">
      <c r="A706" s="1011">
        <v>54275920</v>
      </c>
      <c r="B706" s="1011" t="s">
        <v>5584</v>
      </c>
      <c r="C706" s="1011" t="s">
        <v>4809</v>
      </c>
      <c r="D706" s="1011" t="s">
        <v>4415</v>
      </c>
      <c r="E706" s="1011" t="s">
        <v>1331</v>
      </c>
      <c r="F706" s="1011" t="s">
        <v>3534</v>
      </c>
    </row>
    <row r="707" spans="1:6" x14ac:dyDescent="0.25">
      <c r="A707" s="1011">
        <v>24301566</v>
      </c>
      <c r="B707" s="1011" t="s">
        <v>5585</v>
      </c>
      <c r="C707" s="1011" t="s">
        <v>5586</v>
      </c>
      <c r="D707" s="1011" t="s">
        <v>4477</v>
      </c>
      <c r="E707" s="1011" t="s">
        <v>1331</v>
      </c>
      <c r="F707" s="1011" t="s">
        <v>3294</v>
      </c>
    </row>
    <row r="708" spans="1:6" x14ac:dyDescent="0.25">
      <c r="A708" s="1011">
        <v>94042876</v>
      </c>
      <c r="B708" s="1011" t="s">
        <v>5587</v>
      </c>
      <c r="C708" s="1011" t="s">
        <v>5588</v>
      </c>
      <c r="D708" s="1011" t="s">
        <v>1355</v>
      </c>
      <c r="E708" s="1011" t="s">
        <v>1331</v>
      </c>
      <c r="F708" s="1011" t="s">
        <v>1354</v>
      </c>
    </row>
    <row r="709" spans="1:6" x14ac:dyDescent="0.25">
      <c r="A709" s="1011">
        <v>63950307</v>
      </c>
      <c r="B709" s="1011" t="s">
        <v>5589</v>
      </c>
      <c r="C709" s="1011" t="s">
        <v>5590</v>
      </c>
      <c r="D709" s="1011" t="s">
        <v>4426</v>
      </c>
      <c r="E709" s="1011" t="s">
        <v>1331</v>
      </c>
      <c r="F709" s="1011" t="s">
        <v>2691</v>
      </c>
    </row>
    <row r="710" spans="1:6" x14ac:dyDescent="0.25">
      <c r="A710" s="1011">
        <v>34115667</v>
      </c>
      <c r="B710" s="1011" t="s">
        <v>5591</v>
      </c>
      <c r="C710" s="1011" t="s">
        <v>5592</v>
      </c>
      <c r="D710" s="1011" t="s">
        <v>4984</v>
      </c>
      <c r="E710" s="1011" t="s">
        <v>1331</v>
      </c>
      <c r="F710" s="1011" t="s">
        <v>3406</v>
      </c>
    </row>
    <row r="711" spans="1:6" x14ac:dyDescent="0.25">
      <c r="A711" s="1011">
        <v>74072976</v>
      </c>
      <c r="B711" s="1011" t="s">
        <v>2187</v>
      </c>
      <c r="C711" s="1011" t="s">
        <v>2189</v>
      </c>
      <c r="D711" s="1011" t="s">
        <v>1330</v>
      </c>
      <c r="E711" s="1011" t="s">
        <v>1331</v>
      </c>
      <c r="F711" s="1011" t="s">
        <v>1328</v>
      </c>
    </row>
    <row r="712" spans="1:6" x14ac:dyDescent="0.25">
      <c r="A712" s="1011">
        <v>44110005</v>
      </c>
      <c r="B712" s="1011" t="s">
        <v>5593</v>
      </c>
      <c r="C712" s="1011" t="s">
        <v>5594</v>
      </c>
      <c r="D712" s="1011" t="s">
        <v>1658</v>
      </c>
      <c r="E712" s="1011" t="s">
        <v>1331</v>
      </c>
      <c r="F712" s="1011" t="s">
        <v>1657</v>
      </c>
    </row>
    <row r="713" spans="1:6" x14ac:dyDescent="0.25">
      <c r="A713" s="1011">
        <v>63885933</v>
      </c>
      <c r="B713" s="1011" t="s">
        <v>1707</v>
      </c>
      <c r="C713" s="1011" t="s">
        <v>1711</v>
      </c>
      <c r="D713" s="1011" t="s">
        <v>1710</v>
      </c>
      <c r="E713" s="1011" t="s">
        <v>1331</v>
      </c>
      <c r="F713" s="1011" t="s">
        <v>1709</v>
      </c>
    </row>
    <row r="714" spans="1:6" x14ac:dyDescent="0.25">
      <c r="A714" s="1011">
        <v>14069587</v>
      </c>
      <c r="B714" s="1011" t="s">
        <v>1346</v>
      </c>
      <c r="C714" s="1011" t="s">
        <v>1350</v>
      </c>
      <c r="D714" s="1011" t="s">
        <v>1349</v>
      </c>
      <c r="E714" s="1011" t="s">
        <v>1331</v>
      </c>
      <c r="F714" s="1011" t="s">
        <v>1348</v>
      </c>
    </row>
    <row r="715" spans="1:6" x14ac:dyDescent="0.25">
      <c r="A715" s="1011">
        <v>44040608</v>
      </c>
      <c r="B715" s="1011" t="s">
        <v>5595</v>
      </c>
      <c r="C715" s="1011" t="s">
        <v>5596</v>
      </c>
      <c r="D715" s="1011" t="s">
        <v>1355</v>
      </c>
      <c r="E715" s="1011" t="s">
        <v>1331</v>
      </c>
      <c r="F715" s="1011" t="s">
        <v>1354</v>
      </c>
    </row>
    <row r="716" spans="1:6" x14ac:dyDescent="0.25">
      <c r="A716" s="1011">
        <v>93755312</v>
      </c>
      <c r="B716" s="1011" t="s">
        <v>5597</v>
      </c>
      <c r="C716" s="1011" t="s">
        <v>5598</v>
      </c>
      <c r="D716" s="1011" t="s">
        <v>10</v>
      </c>
      <c r="E716" s="1011" t="s">
        <v>1331</v>
      </c>
      <c r="F716" s="1011" t="s">
        <v>1985</v>
      </c>
    </row>
    <row r="717" spans="1:6" x14ac:dyDescent="0.25">
      <c r="A717" s="1011">
        <v>73756942</v>
      </c>
      <c r="B717" s="1011" t="s">
        <v>5599</v>
      </c>
      <c r="C717" s="1011" t="s">
        <v>5600</v>
      </c>
      <c r="D717" s="1011" t="s">
        <v>2089</v>
      </c>
      <c r="E717" s="1011" t="s">
        <v>1331</v>
      </c>
      <c r="F717" s="1011" t="s">
        <v>3467</v>
      </c>
    </row>
    <row r="718" spans="1:6" x14ac:dyDescent="0.25">
      <c r="A718" s="1011">
        <v>33753393</v>
      </c>
      <c r="B718" s="1011" t="s">
        <v>5601</v>
      </c>
      <c r="C718" s="1011" t="s">
        <v>5602</v>
      </c>
      <c r="D718" s="1011" t="s">
        <v>5603</v>
      </c>
      <c r="E718" s="1011" t="s">
        <v>1331</v>
      </c>
      <c r="F718" s="1011" t="s">
        <v>3018</v>
      </c>
    </row>
    <row r="719" spans="1:6" x14ac:dyDescent="0.25">
      <c r="A719" s="1011">
        <v>34277343</v>
      </c>
      <c r="B719" s="1011" t="s">
        <v>5604</v>
      </c>
      <c r="C719" s="1011" t="s">
        <v>5605</v>
      </c>
      <c r="D719" s="1011" t="s">
        <v>1372</v>
      </c>
      <c r="E719" s="1011" t="s">
        <v>1331</v>
      </c>
      <c r="F719" s="1011" t="s">
        <v>1371</v>
      </c>
    </row>
    <row r="720" spans="1:6" x14ac:dyDescent="0.25">
      <c r="A720" s="1011">
        <v>4160016</v>
      </c>
      <c r="B720" s="1011" t="s">
        <v>1488</v>
      </c>
      <c r="C720" s="1011" t="s">
        <v>1490</v>
      </c>
      <c r="D720" s="1011" t="s">
        <v>1355</v>
      </c>
      <c r="E720" s="1011" t="s">
        <v>1331</v>
      </c>
      <c r="F720" s="1011" t="s">
        <v>1354</v>
      </c>
    </row>
    <row r="721" spans="1:6" x14ac:dyDescent="0.25">
      <c r="A721" s="1011">
        <v>3758133</v>
      </c>
      <c r="B721" s="1011" t="s">
        <v>5606</v>
      </c>
      <c r="C721" s="1011" t="s">
        <v>5607</v>
      </c>
      <c r="D721" s="1011" t="s">
        <v>5608</v>
      </c>
      <c r="E721" s="1011" t="s">
        <v>1331</v>
      </c>
      <c r="F721" s="1011" t="s">
        <v>5609</v>
      </c>
    </row>
    <row r="722" spans="1:6" x14ac:dyDescent="0.25">
      <c r="A722" s="1011">
        <v>64100118</v>
      </c>
      <c r="B722" s="1011" t="s">
        <v>5610</v>
      </c>
      <c r="C722" s="1011" t="s">
        <v>5611</v>
      </c>
      <c r="D722" s="1011" t="s">
        <v>1361</v>
      </c>
      <c r="E722" s="1011" t="s">
        <v>1331</v>
      </c>
      <c r="F722" s="1011" t="s">
        <v>1591</v>
      </c>
    </row>
    <row r="723" spans="1:6" x14ac:dyDescent="0.25">
      <c r="A723" s="1011">
        <v>63895809</v>
      </c>
      <c r="B723" s="1011" t="s">
        <v>5612</v>
      </c>
      <c r="C723" s="1011" t="s">
        <v>4275</v>
      </c>
      <c r="D723" s="1011" t="s">
        <v>4276</v>
      </c>
      <c r="E723" s="1011" t="s">
        <v>1331</v>
      </c>
      <c r="F723" s="1011" t="s">
        <v>2960</v>
      </c>
    </row>
    <row r="724" spans="1:6" x14ac:dyDescent="0.25">
      <c r="A724" s="1011">
        <v>13987474</v>
      </c>
      <c r="B724" s="1011" t="s">
        <v>5613</v>
      </c>
      <c r="C724" s="1011" t="s">
        <v>5614</v>
      </c>
      <c r="D724" s="1011" t="s">
        <v>1658</v>
      </c>
      <c r="E724" s="1011" t="s">
        <v>1331</v>
      </c>
      <c r="F724" s="1011" t="s">
        <v>1657</v>
      </c>
    </row>
    <row r="725" spans="1:6" x14ac:dyDescent="0.25">
      <c r="A725" s="1011">
        <v>63904734</v>
      </c>
      <c r="B725" s="1011" t="s">
        <v>5615</v>
      </c>
      <c r="C725" s="1011" t="s">
        <v>5616</v>
      </c>
      <c r="D725" s="1011" t="s">
        <v>4408</v>
      </c>
      <c r="E725" s="1011" t="s">
        <v>1331</v>
      </c>
      <c r="F725" s="1011" t="s">
        <v>2986</v>
      </c>
    </row>
    <row r="726" spans="1:6" x14ac:dyDescent="0.25">
      <c r="A726" s="1011">
        <v>84240308</v>
      </c>
      <c r="B726" s="1011" t="s">
        <v>5617</v>
      </c>
      <c r="C726" s="1011" t="s">
        <v>5618</v>
      </c>
      <c r="D726" s="1011" t="s">
        <v>2366</v>
      </c>
      <c r="E726" s="1011" t="s">
        <v>1331</v>
      </c>
      <c r="F726" s="1011" t="s">
        <v>2365</v>
      </c>
    </row>
    <row r="727" spans="1:6" x14ac:dyDescent="0.25">
      <c r="A727" s="1011">
        <v>93757433</v>
      </c>
      <c r="B727" s="1011" t="s">
        <v>5619</v>
      </c>
      <c r="C727" s="1011" t="s">
        <v>5620</v>
      </c>
      <c r="D727" s="1011" t="s">
        <v>65</v>
      </c>
      <c r="E727" s="1011" t="s">
        <v>1331</v>
      </c>
      <c r="F727" s="1011" t="s">
        <v>1565</v>
      </c>
    </row>
    <row r="728" spans="1:6" x14ac:dyDescent="0.25">
      <c r="A728" s="1011">
        <v>64230824</v>
      </c>
      <c r="B728" s="1011" t="s">
        <v>5621</v>
      </c>
      <c r="C728" s="1011" t="s">
        <v>5622</v>
      </c>
      <c r="D728" s="1011" t="s">
        <v>5623</v>
      </c>
      <c r="E728" s="1011" t="s">
        <v>1331</v>
      </c>
      <c r="F728" s="1011" t="s">
        <v>2825</v>
      </c>
    </row>
    <row r="729" spans="1:6" x14ac:dyDescent="0.25">
      <c r="A729" s="1011">
        <v>44059459</v>
      </c>
      <c r="B729" s="1011" t="s">
        <v>5624</v>
      </c>
      <c r="C729" s="1011" t="s">
        <v>5625</v>
      </c>
      <c r="D729" s="1011" t="s">
        <v>1529</v>
      </c>
      <c r="E729" s="1011" t="s">
        <v>1331</v>
      </c>
      <c r="F729" s="1011" t="s">
        <v>1528</v>
      </c>
    </row>
    <row r="730" spans="1:6" x14ac:dyDescent="0.25">
      <c r="A730" s="1011">
        <v>13921648</v>
      </c>
      <c r="B730" s="1011" t="s">
        <v>5626</v>
      </c>
      <c r="C730" s="1011" t="s">
        <v>5627</v>
      </c>
      <c r="D730" s="1011" t="s">
        <v>1622</v>
      </c>
      <c r="E730" s="1011" t="s">
        <v>1331</v>
      </c>
      <c r="F730" s="1011" t="s">
        <v>1621</v>
      </c>
    </row>
    <row r="731" spans="1:6" x14ac:dyDescent="0.25">
      <c r="A731" s="1011">
        <v>4298659</v>
      </c>
      <c r="B731" s="1011" t="s">
        <v>5628</v>
      </c>
      <c r="C731" s="1011" t="s">
        <v>5629</v>
      </c>
      <c r="D731" s="1011" t="s">
        <v>2068</v>
      </c>
      <c r="E731" s="1011" t="s">
        <v>1331</v>
      </c>
      <c r="F731" s="1011" t="s">
        <v>2067</v>
      </c>
    </row>
    <row r="732" spans="1:6" x14ac:dyDescent="0.25">
      <c r="A732" s="1011">
        <v>74144544</v>
      </c>
      <c r="B732" s="1011" t="s">
        <v>5630</v>
      </c>
      <c r="C732" s="1011" t="s">
        <v>5631</v>
      </c>
      <c r="D732" s="1011" t="s">
        <v>5632</v>
      </c>
      <c r="E732" s="1011" t="s">
        <v>1331</v>
      </c>
      <c r="F732" s="1011" t="s">
        <v>5633</v>
      </c>
    </row>
    <row r="733" spans="1:6" x14ac:dyDescent="0.25">
      <c r="A733" s="1011">
        <v>94039054</v>
      </c>
      <c r="B733" s="1011" t="s">
        <v>1848</v>
      </c>
      <c r="C733" s="1011" t="s">
        <v>1849</v>
      </c>
      <c r="D733" s="1011" t="s">
        <v>1464</v>
      </c>
      <c r="E733" s="1011" t="s">
        <v>1331</v>
      </c>
      <c r="F733" s="1011" t="s">
        <v>1463</v>
      </c>
    </row>
    <row r="734" spans="1:6" x14ac:dyDescent="0.25">
      <c r="A734" s="1011">
        <v>34147462</v>
      </c>
      <c r="B734" s="1011" t="s">
        <v>5634</v>
      </c>
      <c r="C734" s="1011" t="s">
        <v>5635</v>
      </c>
      <c r="D734" s="1011" t="s">
        <v>5632</v>
      </c>
      <c r="E734" s="1011" t="s">
        <v>1331</v>
      </c>
      <c r="F734" s="1011" t="s">
        <v>5633</v>
      </c>
    </row>
    <row r="735" spans="1:6" x14ac:dyDescent="0.25">
      <c r="A735" s="1011">
        <v>43755628</v>
      </c>
      <c r="B735" s="1011" t="s">
        <v>5636</v>
      </c>
      <c r="C735" s="1011" t="s">
        <v>5637</v>
      </c>
      <c r="D735" s="1011" t="s">
        <v>4351</v>
      </c>
      <c r="E735" s="1011" t="s">
        <v>1331</v>
      </c>
      <c r="F735" s="1011" t="s">
        <v>3288</v>
      </c>
    </row>
    <row r="736" spans="1:6" x14ac:dyDescent="0.25">
      <c r="A736" s="1011">
        <v>64167430</v>
      </c>
      <c r="B736" s="1011" t="s">
        <v>5638</v>
      </c>
      <c r="C736" s="1011" t="s">
        <v>5639</v>
      </c>
      <c r="D736" s="1011" t="s">
        <v>1361</v>
      </c>
      <c r="E736" s="1011" t="s">
        <v>1331</v>
      </c>
      <c r="F736" s="1011" t="s">
        <v>1360</v>
      </c>
    </row>
    <row r="737" spans="1:6" x14ac:dyDescent="0.25">
      <c r="A737" s="1011">
        <v>23753742</v>
      </c>
      <c r="B737" s="1011" t="s">
        <v>5640</v>
      </c>
      <c r="C737" s="1011" t="s">
        <v>2578</v>
      </c>
      <c r="D737" s="1011" t="s">
        <v>1824</v>
      </c>
      <c r="E737" s="1011" t="s">
        <v>1331</v>
      </c>
      <c r="F737" s="1011" t="s">
        <v>1823</v>
      </c>
    </row>
    <row r="738" spans="1:6" x14ac:dyDescent="0.25">
      <c r="A738" s="1011">
        <v>24223216</v>
      </c>
      <c r="B738" s="1011" t="s">
        <v>2523</v>
      </c>
      <c r="C738" s="1011" t="s">
        <v>2524</v>
      </c>
      <c r="D738" s="1011" t="s">
        <v>2115</v>
      </c>
      <c r="E738" s="1011" t="s">
        <v>1331</v>
      </c>
      <c r="F738" s="1011" t="s">
        <v>2114</v>
      </c>
    </row>
    <row r="739" spans="1:6" x14ac:dyDescent="0.25">
      <c r="A739" s="1011">
        <v>74088808</v>
      </c>
      <c r="B739" s="1011" t="s">
        <v>5641</v>
      </c>
      <c r="C739" s="1011" t="s">
        <v>5642</v>
      </c>
      <c r="D739" s="1011" t="s">
        <v>1355</v>
      </c>
      <c r="E739" s="1011" t="s">
        <v>1331</v>
      </c>
      <c r="F739" s="1011" t="s">
        <v>1354</v>
      </c>
    </row>
    <row r="740" spans="1:6" x14ac:dyDescent="0.25">
      <c r="A740" s="1011">
        <v>64133465</v>
      </c>
      <c r="B740" s="1011" t="s">
        <v>4916</v>
      </c>
      <c r="C740" s="1011" t="s">
        <v>5643</v>
      </c>
      <c r="D740" s="1011" t="s">
        <v>1535</v>
      </c>
      <c r="E740" s="1011" t="s">
        <v>1331</v>
      </c>
      <c r="F740" s="1011" t="s">
        <v>1534</v>
      </c>
    </row>
    <row r="741" spans="1:6" x14ac:dyDescent="0.25">
      <c r="A741" s="1011">
        <v>24013203</v>
      </c>
      <c r="B741" s="1011" t="s">
        <v>5644</v>
      </c>
      <c r="C741" s="1011" t="s">
        <v>5645</v>
      </c>
      <c r="D741" s="1011" t="s">
        <v>1818</v>
      </c>
      <c r="E741" s="1011" t="s">
        <v>1331</v>
      </c>
      <c r="F741" s="1011" t="s">
        <v>1817</v>
      </c>
    </row>
    <row r="742" spans="1:6" x14ac:dyDescent="0.25">
      <c r="A742" s="1011">
        <v>93754612</v>
      </c>
      <c r="B742" s="1011" t="s">
        <v>1960</v>
      </c>
      <c r="C742" s="1011" t="s">
        <v>1961</v>
      </c>
      <c r="D742" s="1011" t="s">
        <v>1397</v>
      </c>
      <c r="E742" s="1011" t="s">
        <v>1331</v>
      </c>
      <c r="F742" s="1011" t="s">
        <v>1416</v>
      </c>
    </row>
    <row r="743" spans="1:6" x14ac:dyDescent="0.25">
      <c r="A743" s="1011">
        <v>84041995</v>
      </c>
      <c r="B743" s="1011" t="s">
        <v>5646</v>
      </c>
      <c r="C743" s="1011" t="s">
        <v>5647</v>
      </c>
      <c r="D743" s="1011" t="s">
        <v>5648</v>
      </c>
      <c r="E743" s="1011" t="s">
        <v>1331</v>
      </c>
      <c r="F743" s="1011" t="s">
        <v>3179</v>
      </c>
    </row>
    <row r="744" spans="1:6" x14ac:dyDescent="0.25">
      <c r="A744" s="1011">
        <v>54090238</v>
      </c>
      <c r="B744" s="1011" t="s">
        <v>5649</v>
      </c>
      <c r="C744" s="1011" t="s">
        <v>5650</v>
      </c>
      <c r="D744" s="1011" t="s">
        <v>4591</v>
      </c>
      <c r="E744" s="1011" t="s">
        <v>1331</v>
      </c>
      <c r="F744" s="1011" t="s">
        <v>2933</v>
      </c>
    </row>
    <row r="745" spans="1:6" x14ac:dyDescent="0.25">
      <c r="A745" s="1011">
        <v>44270643</v>
      </c>
      <c r="B745" s="1011" t="s">
        <v>5651</v>
      </c>
      <c r="C745" s="1011" t="s">
        <v>5652</v>
      </c>
      <c r="D745" s="1011" t="s">
        <v>4426</v>
      </c>
      <c r="E745" s="1011" t="s">
        <v>1331</v>
      </c>
      <c r="F745" s="1011" t="s">
        <v>2691</v>
      </c>
    </row>
    <row r="746" spans="1:6" x14ac:dyDescent="0.25">
      <c r="A746" s="1011">
        <v>4114344</v>
      </c>
      <c r="B746" s="1011" t="s">
        <v>5653</v>
      </c>
      <c r="C746" s="1011" t="s">
        <v>5654</v>
      </c>
      <c r="D746" s="1011" t="s">
        <v>1535</v>
      </c>
      <c r="E746" s="1011" t="s">
        <v>1331</v>
      </c>
      <c r="F746" s="1011" t="s">
        <v>1534</v>
      </c>
    </row>
    <row r="747" spans="1:6" x14ac:dyDescent="0.25">
      <c r="A747" s="1011">
        <v>4046579</v>
      </c>
      <c r="B747" s="1011" t="s">
        <v>5655</v>
      </c>
      <c r="C747" s="1011" t="s">
        <v>5656</v>
      </c>
      <c r="D747" s="1011" t="s">
        <v>1464</v>
      </c>
      <c r="E747" s="1011" t="s">
        <v>1331</v>
      </c>
      <c r="F747" s="1011" t="s">
        <v>1463</v>
      </c>
    </row>
    <row r="748" spans="1:6" x14ac:dyDescent="0.25">
      <c r="A748" s="1011">
        <v>84175637</v>
      </c>
      <c r="B748" s="1011" t="s">
        <v>1980</v>
      </c>
      <c r="C748" s="1011" t="s">
        <v>1981</v>
      </c>
      <c r="D748" s="1011" t="s">
        <v>1464</v>
      </c>
      <c r="E748" s="1011" t="s">
        <v>1331</v>
      </c>
      <c r="F748" s="1011" t="s">
        <v>1463</v>
      </c>
    </row>
    <row r="749" spans="1:6" x14ac:dyDescent="0.25">
      <c r="A749" s="1011">
        <v>64303290</v>
      </c>
      <c r="B749" s="1011" t="s">
        <v>5657</v>
      </c>
      <c r="C749" s="1011" t="s">
        <v>5658</v>
      </c>
      <c r="D749" s="1011" t="s">
        <v>1869</v>
      </c>
      <c r="E749" s="1011" t="s">
        <v>1331</v>
      </c>
      <c r="F749" s="1011" t="s">
        <v>1868</v>
      </c>
    </row>
    <row r="750" spans="1:6" x14ac:dyDescent="0.25">
      <c r="A750" s="1011">
        <v>43753961</v>
      </c>
      <c r="B750" s="1011" t="s">
        <v>1997</v>
      </c>
      <c r="C750" s="1011" t="s">
        <v>1998</v>
      </c>
      <c r="D750" s="1011" t="s">
        <v>1905</v>
      </c>
      <c r="E750" s="1011" t="s">
        <v>1331</v>
      </c>
      <c r="F750" s="1011" t="s">
        <v>1904</v>
      </c>
    </row>
    <row r="751" spans="1:6" x14ac:dyDescent="0.25">
      <c r="A751" s="1011">
        <v>33753799</v>
      </c>
      <c r="B751" s="1011" t="s">
        <v>5659</v>
      </c>
      <c r="C751" s="1011" t="s">
        <v>5660</v>
      </c>
      <c r="D751" s="1011" t="s">
        <v>1535</v>
      </c>
      <c r="E751" s="1011" t="s">
        <v>1331</v>
      </c>
      <c r="F751" s="1011" t="s">
        <v>1534</v>
      </c>
    </row>
    <row r="752" spans="1:6" x14ac:dyDescent="0.25">
      <c r="A752" s="1011">
        <v>93757151</v>
      </c>
      <c r="B752" s="1011" t="s">
        <v>5661</v>
      </c>
      <c r="C752" s="1011" t="s">
        <v>5662</v>
      </c>
      <c r="D752" s="1011" t="s">
        <v>1470</v>
      </c>
      <c r="E752" s="1011" t="s">
        <v>1331</v>
      </c>
      <c r="F752" s="1011" t="s">
        <v>3370</v>
      </c>
    </row>
    <row r="753" spans="1:6" x14ac:dyDescent="0.25">
      <c r="A753" s="1011">
        <v>4297321</v>
      </c>
      <c r="B753" s="1011" t="s">
        <v>5663</v>
      </c>
      <c r="C753" s="1011" t="s">
        <v>5664</v>
      </c>
      <c r="D753" s="1011" t="s">
        <v>2068</v>
      </c>
      <c r="E753" s="1011" t="s">
        <v>1331</v>
      </c>
      <c r="F753" s="1011" t="s">
        <v>2067</v>
      </c>
    </row>
    <row r="754" spans="1:6" x14ac:dyDescent="0.25">
      <c r="A754" s="1011">
        <v>54088505</v>
      </c>
      <c r="B754" s="1011" t="s">
        <v>5665</v>
      </c>
      <c r="C754" s="1011" t="s">
        <v>5666</v>
      </c>
      <c r="D754" s="1011" t="s">
        <v>4403</v>
      </c>
      <c r="E754" s="1011" t="s">
        <v>2430</v>
      </c>
      <c r="F754" s="1011" t="s">
        <v>3473</v>
      </c>
    </row>
    <row r="755" spans="1:6" x14ac:dyDescent="0.25">
      <c r="A755" s="1011">
        <v>23753643</v>
      </c>
      <c r="B755" s="1011" t="s">
        <v>5667</v>
      </c>
      <c r="C755" s="1011" t="s">
        <v>5668</v>
      </c>
      <c r="D755" s="1011" t="s">
        <v>5085</v>
      </c>
      <c r="E755" s="1011" t="s">
        <v>1331</v>
      </c>
      <c r="F755" s="1011" t="s">
        <v>3203</v>
      </c>
    </row>
    <row r="756" spans="1:6" x14ac:dyDescent="0.25">
      <c r="A756" s="1011">
        <v>24093197</v>
      </c>
      <c r="B756" s="1011" t="s">
        <v>5669</v>
      </c>
      <c r="C756" s="1011" t="s">
        <v>5670</v>
      </c>
      <c r="D756" s="1011" t="s">
        <v>2045</v>
      </c>
      <c r="E756" s="1011" t="s">
        <v>1331</v>
      </c>
      <c r="F756" s="1011" t="s">
        <v>2044</v>
      </c>
    </row>
    <row r="757" spans="1:6" x14ac:dyDescent="0.25">
      <c r="A757" s="1011">
        <v>4224762</v>
      </c>
      <c r="B757" s="1011" t="s">
        <v>2154</v>
      </c>
      <c r="C757" s="1011" t="s">
        <v>2156</v>
      </c>
      <c r="D757" s="1011" t="s">
        <v>1505</v>
      </c>
      <c r="E757" s="1011" t="s">
        <v>1331</v>
      </c>
      <c r="F757" s="1011" t="s">
        <v>1504</v>
      </c>
    </row>
    <row r="758" spans="1:6" x14ac:dyDescent="0.25">
      <c r="A758" s="1011">
        <v>53980132</v>
      </c>
      <c r="B758" s="1011" t="s">
        <v>1563</v>
      </c>
      <c r="C758" s="1011" t="s">
        <v>1566</v>
      </c>
      <c r="D758" s="1011" t="s">
        <v>65</v>
      </c>
      <c r="E758" s="1011" t="s">
        <v>1331</v>
      </c>
      <c r="F758" s="1011" t="s">
        <v>1565</v>
      </c>
    </row>
    <row r="759" spans="1:6" x14ac:dyDescent="0.25">
      <c r="A759" s="1011">
        <v>4293148</v>
      </c>
      <c r="B759" s="1011" t="s">
        <v>5671</v>
      </c>
      <c r="C759" s="1011" t="s">
        <v>5672</v>
      </c>
      <c r="D759" s="1011" t="s">
        <v>1869</v>
      </c>
      <c r="E759" s="1011" t="s">
        <v>1331</v>
      </c>
      <c r="F759" s="1011" t="s">
        <v>1868</v>
      </c>
    </row>
    <row r="760" spans="1:6" x14ac:dyDescent="0.25">
      <c r="A760" s="1011">
        <v>23754757</v>
      </c>
      <c r="B760" s="1011" t="s">
        <v>5673</v>
      </c>
      <c r="C760" s="1011" t="s">
        <v>5674</v>
      </c>
      <c r="D760" s="1011" t="s">
        <v>5675</v>
      </c>
      <c r="E760" s="1011" t="s">
        <v>1331</v>
      </c>
      <c r="F760" s="1011" t="s">
        <v>2676</v>
      </c>
    </row>
    <row r="761" spans="1:6" x14ac:dyDescent="0.25">
      <c r="A761" s="1011">
        <v>54056197</v>
      </c>
      <c r="B761" s="1011" t="s">
        <v>1884</v>
      </c>
      <c r="C761" s="1011" t="s">
        <v>1888</v>
      </c>
      <c r="D761" s="1011" t="s">
        <v>1887</v>
      </c>
      <c r="E761" s="1011" t="s">
        <v>1331</v>
      </c>
      <c r="F761" s="1011" t="s">
        <v>1886</v>
      </c>
    </row>
    <row r="762" spans="1:6" x14ac:dyDescent="0.25">
      <c r="A762" s="1011">
        <v>84078864</v>
      </c>
      <c r="B762" s="1011" t="s">
        <v>5676</v>
      </c>
      <c r="C762" s="1011" t="s">
        <v>5677</v>
      </c>
      <c r="D762" s="1011" t="s">
        <v>4423</v>
      </c>
      <c r="E762" s="1011" t="s">
        <v>1331</v>
      </c>
      <c r="F762" s="1011" t="s">
        <v>3048</v>
      </c>
    </row>
    <row r="763" spans="1:6" x14ac:dyDescent="0.25">
      <c r="A763" s="1011">
        <v>33772682</v>
      </c>
      <c r="B763" s="1011" t="s">
        <v>5678</v>
      </c>
      <c r="C763" s="1011" t="s">
        <v>5679</v>
      </c>
      <c r="D763" s="1011" t="s">
        <v>1361</v>
      </c>
      <c r="E763" s="1011" t="s">
        <v>1331</v>
      </c>
      <c r="F763" s="1011" t="s">
        <v>1360</v>
      </c>
    </row>
    <row r="764" spans="1:6" x14ac:dyDescent="0.25">
      <c r="A764" s="1011">
        <v>14092225</v>
      </c>
      <c r="B764" s="1011" t="s">
        <v>5680</v>
      </c>
      <c r="C764" s="1011" t="s">
        <v>5681</v>
      </c>
      <c r="D764" s="1011" t="s">
        <v>5682</v>
      </c>
      <c r="E764" s="1011" t="s">
        <v>1331</v>
      </c>
      <c r="F764" s="1011" t="s">
        <v>3077</v>
      </c>
    </row>
    <row r="765" spans="1:6" x14ac:dyDescent="0.25">
      <c r="A765" s="1011">
        <v>33788845</v>
      </c>
      <c r="B765" s="1011" t="s">
        <v>1461</v>
      </c>
      <c r="C765" s="1011" t="s">
        <v>1465</v>
      </c>
      <c r="D765" s="1011" t="s">
        <v>1464</v>
      </c>
      <c r="E765" s="1011" t="s">
        <v>1331</v>
      </c>
      <c r="F765" s="1011" t="s">
        <v>1463</v>
      </c>
    </row>
    <row r="766" spans="1:6" x14ac:dyDescent="0.25">
      <c r="A766" s="1011">
        <v>23951239</v>
      </c>
      <c r="B766" s="1011" t="s">
        <v>5683</v>
      </c>
      <c r="C766" s="1011" t="s">
        <v>5684</v>
      </c>
      <c r="D766" s="1011" t="s">
        <v>2556</v>
      </c>
      <c r="E766" s="1011" t="s">
        <v>1331</v>
      </c>
      <c r="F766" s="1011" t="s">
        <v>2555</v>
      </c>
    </row>
    <row r="767" spans="1:6" x14ac:dyDescent="0.25">
      <c r="A767" s="1011">
        <v>24052912</v>
      </c>
      <c r="B767" s="1011" t="s">
        <v>5685</v>
      </c>
      <c r="C767" s="1011" t="s">
        <v>5686</v>
      </c>
      <c r="D767" s="1011" t="s">
        <v>1464</v>
      </c>
      <c r="E767" s="1011" t="s">
        <v>1331</v>
      </c>
      <c r="F767" s="1011" t="s">
        <v>1463</v>
      </c>
    </row>
    <row r="768" spans="1:6" x14ac:dyDescent="0.25">
      <c r="A768" s="1011">
        <v>4115697</v>
      </c>
      <c r="B768" s="1011" t="s">
        <v>5687</v>
      </c>
      <c r="C768" s="1011" t="s">
        <v>5688</v>
      </c>
      <c r="D768" s="1011" t="s">
        <v>1355</v>
      </c>
      <c r="E768" s="1011" t="s">
        <v>1331</v>
      </c>
      <c r="F768" s="1011" t="s">
        <v>1354</v>
      </c>
    </row>
    <row r="769" spans="1:6" x14ac:dyDescent="0.25">
      <c r="A769" s="1011">
        <v>73757585</v>
      </c>
      <c r="B769" s="1011" t="s">
        <v>5689</v>
      </c>
      <c r="C769" s="1011" t="s">
        <v>5690</v>
      </c>
      <c r="D769" s="1011" t="s">
        <v>2089</v>
      </c>
      <c r="E769" s="1011" t="s">
        <v>1331</v>
      </c>
      <c r="F769" s="1011" t="s">
        <v>3022</v>
      </c>
    </row>
    <row r="770" spans="1:6" x14ac:dyDescent="0.25">
      <c r="A770" s="1011">
        <v>14163976</v>
      </c>
      <c r="B770" s="1011" t="s">
        <v>1636</v>
      </c>
      <c r="C770" s="1011" t="s">
        <v>1638</v>
      </c>
      <c r="D770" s="1011" t="s">
        <v>1361</v>
      </c>
      <c r="E770" s="1011" t="s">
        <v>1331</v>
      </c>
      <c r="F770" s="1011" t="s">
        <v>1360</v>
      </c>
    </row>
    <row r="771" spans="1:6" x14ac:dyDescent="0.25">
      <c r="A771" s="1011">
        <v>3756947</v>
      </c>
      <c r="B771" s="1011" t="s">
        <v>5691</v>
      </c>
      <c r="C771" s="1011" t="s">
        <v>5692</v>
      </c>
      <c r="D771" s="1011" t="s">
        <v>2089</v>
      </c>
      <c r="E771" s="1011" t="s">
        <v>1331</v>
      </c>
      <c r="F771" s="1011" t="s">
        <v>2951</v>
      </c>
    </row>
    <row r="772" spans="1:6" x14ac:dyDescent="0.25">
      <c r="A772" s="1011">
        <v>73754756</v>
      </c>
      <c r="B772" s="1011" t="s">
        <v>5693</v>
      </c>
      <c r="C772" s="1011" t="s">
        <v>5694</v>
      </c>
      <c r="D772" s="1011" t="s">
        <v>4230</v>
      </c>
      <c r="E772" s="1011" t="s">
        <v>1331</v>
      </c>
      <c r="F772" s="1011" t="s">
        <v>2940</v>
      </c>
    </row>
    <row r="773" spans="1:6" x14ac:dyDescent="0.25">
      <c r="A773" s="1011">
        <v>24104929</v>
      </c>
      <c r="B773" s="1011" t="s">
        <v>5695</v>
      </c>
      <c r="C773" s="1011" t="s">
        <v>5696</v>
      </c>
      <c r="D773" s="1011" t="s">
        <v>2089</v>
      </c>
      <c r="E773" s="1011" t="s">
        <v>1331</v>
      </c>
      <c r="F773" s="1011" t="s">
        <v>2852</v>
      </c>
    </row>
    <row r="774" spans="1:6" x14ac:dyDescent="0.25">
      <c r="A774" s="1011">
        <v>43913623</v>
      </c>
      <c r="B774" s="1011" t="s">
        <v>5697</v>
      </c>
      <c r="C774" s="1011" t="s">
        <v>5698</v>
      </c>
      <c r="D774" s="1011" t="s">
        <v>1355</v>
      </c>
      <c r="E774" s="1011" t="s">
        <v>1331</v>
      </c>
      <c r="F774" s="1011" t="s">
        <v>1354</v>
      </c>
    </row>
    <row r="775" spans="1:6" x14ac:dyDescent="0.25">
      <c r="A775" s="1011">
        <v>73983405</v>
      </c>
      <c r="B775" s="1011" t="s">
        <v>5699</v>
      </c>
      <c r="C775" s="1011" t="s">
        <v>5700</v>
      </c>
      <c r="D775" s="1011" t="s">
        <v>1337</v>
      </c>
      <c r="E775" s="1011" t="s">
        <v>1331</v>
      </c>
      <c r="F775" s="1011" t="s">
        <v>1336</v>
      </c>
    </row>
    <row r="776" spans="1:6" x14ac:dyDescent="0.25">
      <c r="A776" s="1011">
        <v>84287978</v>
      </c>
      <c r="B776" s="1011" t="s">
        <v>5701</v>
      </c>
      <c r="C776" s="1011" t="s">
        <v>5702</v>
      </c>
      <c r="D776" s="1011" t="s">
        <v>1925</v>
      </c>
      <c r="E776" s="1011" t="s">
        <v>1331</v>
      </c>
      <c r="F776" s="1011" t="s">
        <v>1924</v>
      </c>
    </row>
    <row r="777" spans="1:6" x14ac:dyDescent="0.25">
      <c r="A777" s="1011">
        <v>24055857</v>
      </c>
      <c r="B777" s="1011" t="s">
        <v>5703</v>
      </c>
      <c r="C777" s="1011" t="s">
        <v>5704</v>
      </c>
      <c r="D777" s="1011" t="s">
        <v>5705</v>
      </c>
      <c r="E777" s="1011" t="s">
        <v>1331</v>
      </c>
      <c r="F777" s="1011" t="s">
        <v>3556</v>
      </c>
    </row>
    <row r="778" spans="1:6" x14ac:dyDescent="0.25">
      <c r="A778" s="1011">
        <v>13753868</v>
      </c>
      <c r="B778" s="1011" t="s">
        <v>5706</v>
      </c>
      <c r="C778" s="1011" t="s">
        <v>5707</v>
      </c>
      <c r="D778" s="1011" t="s">
        <v>1818</v>
      </c>
      <c r="E778" s="1011" t="s">
        <v>1331</v>
      </c>
      <c r="F778" s="1011" t="s">
        <v>1817</v>
      </c>
    </row>
    <row r="779" spans="1:6" x14ac:dyDescent="0.25">
      <c r="A779" s="1011">
        <v>24078024</v>
      </c>
      <c r="B779" s="1011" t="s">
        <v>5708</v>
      </c>
      <c r="C779" s="1011" t="s">
        <v>5709</v>
      </c>
      <c r="D779" s="1011" t="s">
        <v>5710</v>
      </c>
      <c r="E779" s="1011" t="s">
        <v>1331</v>
      </c>
      <c r="F779" s="1011" t="s">
        <v>3469</v>
      </c>
    </row>
    <row r="780" spans="1:6" x14ac:dyDescent="0.25">
      <c r="A780" s="1011">
        <v>74103540</v>
      </c>
      <c r="B780" s="1011" t="s">
        <v>5711</v>
      </c>
      <c r="C780" s="1011" t="s">
        <v>5515</v>
      </c>
      <c r="D780" s="1011" t="s">
        <v>1899</v>
      </c>
      <c r="E780" s="1011" t="s">
        <v>1331</v>
      </c>
      <c r="F780" s="1011" t="s">
        <v>1898</v>
      </c>
    </row>
    <row r="781" spans="1:6" x14ac:dyDescent="0.25">
      <c r="A781" s="1011">
        <v>84109503</v>
      </c>
      <c r="B781" s="1011" t="s">
        <v>5712</v>
      </c>
      <c r="C781" s="1011" t="s">
        <v>5713</v>
      </c>
      <c r="D781" s="1011" t="s">
        <v>1361</v>
      </c>
      <c r="E781" s="1011" t="s">
        <v>1331</v>
      </c>
      <c r="F781" s="1011" t="s">
        <v>1755</v>
      </c>
    </row>
    <row r="782" spans="1:6" x14ac:dyDescent="0.25">
      <c r="A782" s="1011">
        <v>44135580</v>
      </c>
      <c r="B782" s="1011" t="s">
        <v>1969</v>
      </c>
      <c r="C782" s="1011" t="s">
        <v>1970</v>
      </c>
      <c r="D782" s="1011" t="s">
        <v>1905</v>
      </c>
      <c r="E782" s="1011" t="s">
        <v>1331</v>
      </c>
      <c r="F782" s="1011" t="s">
        <v>1904</v>
      </c>
    </row>
    <row r="783" spans="1:6" x14ac:dyDescent="0.25">
      <c r="A783" s="1011">
        <v>34045674</v>
      </c>
      <c r="B783" s="1011" t="s">
        <v>5714</v>
      </c>
      <c r="C783" s="1011" t="s">
        <v>5715</v>
      </c>
      <c r="D783" s="1011" t="s">
        <v>2089</v>
      </c>
      <c r="E783" s="1011" t="s">
        <v>1331</v>
      </c>
      <c r="F783" s="1011" t="s">
        <v>3467</v>
      </c>
    </row>
    <row r="784" spans="1:6" x14ac:dyDescent="0.25">
      <c r="A784" s="1011">
        <v>74130303</v>
      </c>
      <c r="B784" s="1011" t="s">
        <v>5716</v>
      </c>
      <c r="C784" s="1011" t="s">
        <v>5717</v>
      </c>
      <c r="D784" s="1011" t="s">
        <v>1397</v>
      </c>
      <c r="E784" s="1011" t="s">
        <v>1331</v>
      </c>
      <c r="F784" s="1011" t="s">
        <v>1416</v>
      </c>
    </row>
    <row r="785" spans="1:6" x14ac:dyDescent="0.25">
      <c r="A785" s="1011">
        <v>4138046</v>
      </c>
      <c r="B785" s="1011" t="s">
        <v>1830</v>
      </c>
      <c r="C785" s="1011" t="s">
        <v>1832</v>
      </c>
      <c r="D785" s="1011" t="s">
        <v>1464</v>
      </c>
      <c r="E785" s="1011" t="s">
        <v>1331</v>
      </c>
      <c r="F785" s="1011" t="s">
        <v>1463</v>
      </c>
    </row>
    <row r="786" spans="1:6" x14ac:dyDescent="0.25">
      <c r="A786" s="1011">
        <v>43754423</v>
      </c>
      <c r="B786" s="1011" t="s">
        <v>5718</v>
      </c>
      <c r="C786" s="1011" t="s">
        <v>5719</v>
      </c>
      <c r="D786" s="1011" t="s">
        <v>5720</v>
      </c>
      <c r="E786" s="1011" t="s">
        <v>1331</v>
      </c>
      <c r="F786" s="1011" t="s">
        <v>2850</v>
      </c>
    </row>
    <row r="787" spans="1:6" x14ac:dyDescent="0.25">
      <c r="A787" s="1011">
        <v>64140981</v>
      </c>
      <c r="B787" s="1011" t="s">
        <v>5721</v>
      </c>
      <c r="C787" s="1011" t="s">
        <v>5722</v>
      </c>
      <c r="D787" s="1011" t="s">
        <v>1361</v>
      </c>
      <c r="E787" s="1011" t="s">
        <v>1331</v>
      </c>
      <c r="F787" s="1011" t="s">
        <v>1360</v>
      </c>
    </row>
    <row r="788" spans="1:6" x14ac:dyDescent="0.25">
      <c r="A788" s="1011">
        <v>94282910</v>
      </c>
      <c r="B788" s="1011" t="s">
        <v>5723</v>
      </c>
      <c r="C788" s="1011" t="s">
        <v>5724</v>
      </c>
      <c r="D788" s="1011" t="s">
        <v>1355</v>
      </c>
      <c r="E788" s="1011" t="s">
        <v>1331</v>
      </c>
      <c r="F788" s="1011" t="s">
        <v>1354</v>
      </c>
    </row>
    <row r="789" spans="1:6" x14ac:dyDescent="0.25">
      <c r="A789" s="1011">
        <v>24034571</v>
      </c>
      <c r="B789" s="1011" t="s">
        <v>5725</v>
      </c>
      <c r="C789" s="1011" t="s">
        <v>5726</v>
      </c>
      <c r="D789" s="1011" t="s">
        <v>1349</v>
      </c>
      <c r="E789" s="1011" t="s">
        <v>1331</v>
      </c>
      <c r="F789" s="1011" t="s">
        <v>1348</v>
      </c>
    </row>
    <row r="790" spans="1:6" x14ac:dyDescent="0.25">
      <c r="A790" s="1011">
        <v>63755607</v>
      </c>
      <c r="B790" s="1011" t="s">
        <v>5727</v>
      </c>
      <c r="C790" s="1011" t="s">
        <v>4681</v>
      </c>
      <c r="D790" s="1011" t="s">
        <v>1372</v>
      </c>
      <c r="E790" s="1011" t="s">
        <v>1331</v>
      </c>
      <c r="F790" s="1011" t="s">
        <v>1371</v>
      </c>
    </row>
    <row r="791" spans="1:6" x14ac:dyDescent="0.25">
      <c r="A791" s="1011">
        <v>63757355</v>
      </c>
      <c r="B791" s="1011" t="s">
        <v>5728</v>
      </c>
      <c r="C791" s="1011" t="s">
        <v>5729</v>
      </c>
      <c r="D791" s="1011" t="s">
        <v>1361</v>
      </c>
      <c r="E791" s="1011" t="s">
        <v>1331</v>
      </c>
      <c r="F791" s="1011" t="s">
        <v>1550</v>
      </c>
    </row>
    <row r="792" spans="1:6" x14ac:dyDescent="0.25">
      <c r="A792" s="1011">
        <v>24294696</v>
      </c>
      <c r="B792" s="1011" t="s">
        <v>5730</v>
      </c>
      <c r="C792" s="1011" t="s">
        <v>5731</v>
      </c>
      <c r="D792" s="1011" t="s">
        <v>1406</v>
      </c>
      <c r="E792" s="1011" t="s">
        <v>1331</v>
      </c>
      <c r="F792" s="1011" t="s">
        <v>1405</v>
      </c>
    </row>
    <row r="793" spans="1:6" x14ac:dyDescent="0.25">
      <c r="A793" s="1011">
        <v>84304724</v>
      </c>
      <c r="B793" s="1011" t="s">
        <v>5732</v>
      </c>
      <c r="C793" s="1011" t="s">
        <v>5733</v>
      </c>
      <c r="D793" s="1011" t="s">
        <v>4351</v>
      </c>
      <c r="E793" s="1011" t="s">
        <v>1331</v>
      </c>
      <c r="F793" s="1011" t="s">
        <v>3288</v>
      </c>
    </row>
    <row r="794" spans="1:6" x14ac:dyDescent="0.25">
      <c r="A794" s="1011">
        <v>83794065</v>
      </c>
      <c r="B794" s="1011" t="s">
        <v>5734</v>
      </c>
      <c r="C794" s="1011" t="s">
        <v>5735</v>
      </c>
      <c r="D794" s="1011" t="s">
        <v>1476</v>
      </c>
      <c r="E794" s="1011" t="s">
        <v>1331</v>
      </c>
      <c r="F794" s="1011" t="s">
        <v>1475</v>
      </c>
    </row>
    <row r="795" spans="1:6" x14ac:dyDescent="0.25">
      <c r="A795" s="1011">
        <v>74287699</v>
      </c>
      <c r="B795" s="1011" t="s">
        <v>5736</v>
      </c>
      <c r="C795" s="1011" t="s">
        <v>5737</v>
      </c>
      <c r="D795" s="1011" t="s">
        <v>1881</v>
      </c>
      <c r="E795" s="1011" t="s">
        <v>1331</v>
      </c>
      <c r="F795" s="1011" t="s">
        <v>1880</v>
      </c>
    </row>
    <row r="796" spans="1:6" x14ac:dyDescent="0.25">
      <c r="A796" s="1011">
        <v>34131672</v>
      </c>
      <c r="B796" s="1011" t="s">
        <v>5738</v>
      </c>
      <c r="C796" s="1011" t="s">
        <v>5739</v>
      </c>
      <c r="D796" s="1011" t="s">
        <v>5740</v>
      </c>
      <c r="E796" s="1011" t="s">
        <v>1331</v>
      </c>
      <c r="F796" s="1011" t="s">
        <v>5741</v>
      </c>
    </row>
    <row r="797" spans="1:6" x14ac:dyDescent="0.25">
      <c r="A797" s="1011">
        <v>94039567</v>
      </c>
      <c r="B797" s="1011" t="s">
        <v>5742</v>
      </c>
      <c r="C797" s="1011" t="s">
        <v>5743</v>
      </c>
      <c r="D797" s="1011" t="s">
        <v>1476</v>
      </c>
      <c r="E797" s="1011" t="s">
        <v>1331</v>
      </c>
      <c r="F797" s="1011" t="s">
        <v>1475</v>
      </c>
    </row>
    <row r="798" spans="1:6" x14ac:dyDescent="0.25">
      <c r="A798" s="1011">
        <v>54274253</v>
      </c>
      <c r="B798" s="1011" t="s">
        <v>5744</v>
      </c>
      <c r="C798" s="1011" t="s">
        <v>5745</v>
      </c>
      <c r="D798" s="1011" t="s">
        <v>2354</v>
      </c>
      <c r="E798" s="1011" t="s">
        <v>1331</v>
      </c>
      <c r="F798" s="1011" t="s">
        <v>2353</v>
      </c>
    </row>
    <row r="799" spans="1:6" x14ac:dyDescent="0.25">
      <c r="A799" s="1011">
        <v>54136817</v>
      </c>
      <c r="B799" s="1011" t="s">
        <v>5746</v>
      </c>
      <c r="C799" s="1011" t="s">
        <v>1978</v>
      </c>
      <c r="D799" s="1011" t="s">
        <v>1893</v>
      </c>
      <c r="E799" s="1011" t="s">
        <v>1331</v>
      </c>
      <c r="F799" s="1011" t="s">
        <v>1892</v>
      </c>
    </row>
    <row r="800" spans="1:6" x14ac:dyDescent="0.25">
      <c r="A800" s="1011">
        <v>54036520</v>
      </c>
      <c r="B800" s="1011" t="s">
        <v>5747</v>
      </c>
      <c r="C800" s="1011" t="s">
        <v>5222</v>
      </c>
      <c r="D800" s="1011" t="s">
        <v>5223</v>
      </c>
      <c r="E800" s="1011" t="s">
        <v>2430</v>
      </c>
      <c r="F800" s="1011" t="s">
        <v>3192</v>
      </c>
    </row>
    <row r="801" spans="1:6" x14ac:dyDescent="0.25">
      <c r="A801" s="1011">
        <v>83763151</v>
      </c>
      <c r="B801" s="1011" t="s">
        <v>5748</v>
      </c>
      <c r="C801" s="1011" t="s">
        <v>5749</v>
      </c>
      <c r="D801" s="1011" t="s">
        <v>1274</v>
      </c>
      <c r="E801" s="1011" t="s">
        <v>1331</v>
      </c>
      <c r="F801" s="1011" t="s">
        <v>5750</v>
      </c>
    </row>
    <row r="802" spans="1:6" x14ac:dyDescent="0.25">
      <c r="A802" s="1011">
        <v>73754897</v>
      </c>
      <c r="B802" s="1011" t="s">
        <v>5751</v>
      </c>
      <c r="C802" s="1011" t="s">
        <v>5752</v>
      </c>
      <c r="D802" s="1011" t="s">
        <v>1355</v>
      </c>
      <c r="E802" s="1011" t="s">
        <v>1331</v>
      </c>
      <c r="F802" s="1011" t="s">
        <v>1354</v>
      </c>
    </row>
    <row r="803" spans="1:6" x14ac:dyDescent="0.25">
      <c r="A803" s="1011">
        <v>94052370</v>
      </c>
      <c r="B803" s="1011" t="s">
        <v>5753</v>
      </c>
      <c r="C803" s="1011" t="s">
        <v>2054</v>
      </c>
      <c r="D803" s="1011" t="s">
        <v>1361</v>
      </c>
      <c r="E803" s="1011" t="s">
        <v>1331</v>
      </c>
      <c r="F803" s="1011" t="s">
        <v>1550</v>
      </c>
    </row>
    <row r="804" spans="1:6" x14ac:dyDescent="0.25">
      <c r="A804" s="1011">
        <v>54110804</v>
      </c>
      <c r="B804" s="1011" t="s">
        <v>5754</v>
      </c>
      <c r="C804" s="1011" t="s">
        <v>5755</v>
      </c>
      <c r="D804" s="1011" t="s">
        <v>1355</v>
      </c>
      <c r="E804" s="1011" t="s">
        <v>1331</v>
      </c>
      <c r="F804" s="1011" t="s">
        <v>1354</v>
      </c>
    </row>
    <row r="805" spans="1:6" x14ac:dyDescent="0.25">
      <c r="A805" s="1011">
        <v>53757266</v>
      </c>
      <c r="B805" s="1011" t="s">
        <v>5756</v>
      </c>
      <c r="C805" s="1011" t="s">
        <v>5757</v>
      </c>
      <c r="D805" s="1011" t="s">
        <v>4860</v>
      </c>
      <c r="E805" s="1011" t="s">
        <v>1331</v>
      </c>
      <c r="F805" s="1011" t="s">
        <v>2776</v>
      </c>
    </row>
    <row r="806" spans="1:6" x14ac:dyDescent="0.25">
      <c r="A806" s="1011">
        <v>84169390</v>
      </c>
      <c r="B806" s="1011" t="s">
        <v>5758</v>
      </c>
      <c r="C806" s="1011" t="s">
        <v>5759</v>
      </c>
      <c r="D806" s="1011" t="s">
        <v>1925</v>
      </c>
      <c r="E806" s="1011" t="s">
        <v>1331</v>
      </c>
      <c r="F806" s="1011" t="s">
        <v>1924</v>
      </c>
    </row>
    <row r="807" spans="1:6" x14ac:dyDescent="0.25">
      <c r="A807" s="1011">
        <v>13943543</v>
      </c>
      <c r="B807" s="1011" t="s">
        <v>5760</v>
      </c>
      <c r="C807" s="1011" t="s">
        <v>5761</v>
      </c>
      <c r="D807" s="1011" t="s">
        <v>1349</v>
      </c>
      <c r="E807" s="1011" t="s">
        <v>1331</v>
      </c>
      <c r="F807" s="1011" t="s">
        <v>1348</v>
      </c>
    </row>
    <row r="808" spans="1:6" x14ac:dyDescent="0.25">
      <c r="A808" s="1011">
        <v>14032692</v>
      </c>
      <c r="B808" s="1011" t="s">
        <v>5762</v>
      </c>
      <c r="C808" s="1011" t="s">
        <v>5763</v>
      </c>
      <c r="D808" s="1011" t="s">
        <v>1925</v>
      </c>
      <c r="E808" s="1011" t="s">
        <v>1331</v>
      </c>
      <c r="F808" s="1011" t="s">
        <v>1924</v>
      </c>
    </row>
    <row r="809" spans="1:6" x14ac:dyDescent="0.25">
      <c r="A809" s="1011">
        <v>84064930</v>
      </c>
      <c r="B809" s="1011" t="s">
        <v>1467</v>
      </c>
      <c r="C809" s="1011" t="s">
        <v>1471</v>
      </c>
      <c r="D809" s="1011" t="s">
        <v>1470</v>
      </c>
      <c r="E809" s="1011" t="s">
        <v>1331</v>
      </c>
      <c r="F809" s="1011" t="s">
        <v>1469</v>
      </c>
    </row>
    <row r="810" spans="1:6" x14ac:dyDescent="0.25">
      <c r="A810" s="1011">
        <v>3756269</v>
      </c>
      <c r="B810" s="1011" t="s">
        <v>5764</v>
      </c>
      <c r="C810" s="1011" t="s">
        <v>5765</v>
      </c>
      <c r="D810" s="1011" t="s">
        <v>5766</v>
      </c>
      <c r="E810" s="1011" t="s">
        <v>1331</v>
      </c>
      <c r="F810" s="1011" t="s">
        <v>2703</v>
      </c>
    </row>
    <row r="811" spans="1:6" x14ac:dyDescent="0.25">
      <c r="A811" s="1011">
        <v>63755458</v>
      </c>
      <c r="B811" s="1011" t="s">
        <v>5767</v>
      </c>
      <c r="C811" s="1011" t="s">
        <v>5768</v>
      </c>
      <c r="D811" s="1011" t="s">
        <v>1361</v>
      </c>
      <c r="E811" s="1011" t="s">
        <v>1331</v>
      </c>
      <c r="F811" s="1011" t="s">
        <v>1494</v>
      </c>
    </row>
    <row r="812" spans="1:6" x14ac:dyDescent="0.25">
      <c r="A812" s="1011">
        <v>54165832</v>
      </c>
      <c r="B812" s="1011" t="s">
        <v>5769</v>
      </c>
      <c r="C812" s="1011" t="s">
        <v>5770</v>
      </c>
      <c r="D812" s="1011" t="s">
        <v>2354</v>
      </c>
      <c r="E812" s="1011" t="s">
        <v>1331</v>
      </c>
      <c r="F812" s="1011" t="s">
        <v>2353</v>
      </c>
    </row>
    <row r="813" spans="1:6" x14ac:dyDescent="0.25">
      <c r="A813" s="1011">
        <v>14230981</v>
      </c>
      <c r="B813" s="1011" t="s">
        <v>5771</v>
      </c>
      <c r="C813" s="1011" t="s">
        <v>5125</v>
      </c>
      <c r="D813" s="1011" t="s">
        <v>1361</v>
      </c>
      <c r="E813" s="1011" t="s">
        <v>1331</v>
      </c>
      <c r="F813" s="1011" t="s">
        <v>1360</v>
      </c>
    </row>
    <row r="814" spans="1:6" x14ac:dyDescent="0.25">
      <c r="A814" s="1011">
        <v>4089686</v>
      </c>
      <c r="B814" s="1011" t="s">
        <v>1589</v>
      </c>
      <c r="C814" s="1011" t="s">
        <v>1592</v>
      </c>
      <c r="D814" s="1011" t="s">
        <v>1361</v>
      </c>
      <c r="E814" s="1011" t="s">
        <v>1331</v>
      </c>
      <c r="F814" s="1011" t="s">
        <v>1591</v>
      </c>
    </row>
    <row r="815" spans="1:6" x14ac:dyDescent="0.25">
      <c r="A815" s="1011">
        <v>53754834</v>
      </c>
      <c r="B815" s="1011" t="s">
        <v>5772</v>
      </c>
      <c r="C815" s="1011" t="s">
        <v>5773</v>
      </c>
      <c r="D815" s="1011" t="s">
        <v>1925</v>
      </c>
      <c r="E815" s="1011" t="s">
        <v>1331</v>
      </c>
      <c r="F815" s="1011" t="s">
        <v>1924</v>
      </c>
    </row>
    <row r="816" spans="1:6" x14ac:dyDescent="0.25">
      <c r="A816" s="1011">
        <v>84299684</v>
      </c>
      <c r="B816" s="1011" t="s">
        <v>5774</v>
      </c>
      <c r="C816" s="1011" t="s">
        <v>5775</v>
      </c>
      <c r="D816" s="1011" t="s">
        <v>1397</v>
      </c>
      <c r="E816" s="1011" t="s">
        <v>1331</v>
      </c>
      <c r="F816" s="1011" t="s">
        <v>1416</v>
      </c>
    </row>
    <row r="817" spans="1:6" x14ac:dyDescent="0.25">
      <c r="A817" s="1011">
        <v>23754930</v>
      </c>
      <c r="B817" s="1011" t="s">
        <v>5776</v>
      </c>
      <c r="C817" s="1011" t="s">
        <v>5777</v>
      </c>
      <c r="D817" s="1011" t="s">
        <v>2089</v>
      </c>
      <c r="E817" s="1011" t="s">
        <v>1331</v>
      </c>
      <c r="F817" s="1011" t="s">
        <v>3058</v>
      </c>
    </row>
    <row r="818" spans="1:6" x14ac:dyDescent="0.25">
      <c r="A818" s="1011">
        <v>83754762</v>
      </c>
      <c r="B818" s="1011" t="s">
        <v>5778</v>
      </c>
      <c r="C818" s="1011" t="s">
        <v>5779</v>
      </c>
      <c r="D818" s="1011" t="s">
        <v>1649</v>
      </c>
      <c r="E818" s="1011" t="s">
        <v>1331</v>
      </c>
      <c r="F818" s="1011" t="s">
        <v>1648</v>
      </c>
    </row>
    <row r="819" spans="1:6" x14ac:dyDescent="0.25">
      <c r="A819" s="1011">
        <v>73755985</v>
      </c>
      <c r="B819" s="1011" t="s">
        <v>5780</v>
      </c>
      <c r="C819" s="1011" t="s">
        <v>5781</v>
      </c>
      <c r="D819" s="1011" t="s">
        <v>4276</v>
      </c>
      <c r="E819" s="1011" t="s">
        <v>1331</v>
      </c>
      <c r="F819" s="1011" t="s">
        <v>2960</v>
      </c>
    </row>
    <row r="820" spans="1:6" x14ac:dyDescent="0.25">
      <c r="A820" s="1011">
        <v>83754630</v>
      </c>
      <c r="B820" s="1011" t="s">
        <v>5782</v>
      </c>
      <c r="C820" s="1011" t="s">
        <v>5783</v>
      </c>
      <c r="D820" s="1011" t="s">
        <v>2089</v>
      </c>
      <c r="E820" s="1011" t="s">
        <v>1331</v>
      </c>
      <c r="F820" s="1011" t="s">
        <v>2718</v>
      </c>
    </row>
    <row r="821" spans="1:6" x14ac:dyDescent="0.25">
      <c r="A821" s="1011">
        <v>93757094</v>
      </c>
      <c r="B821" s="1011" t="s">
        <v>5784</v>
      </c>
      <c r="C821" s="1011" t="s">
        <v>5785</v>
      </c>
      <c r="D821" s="1011" t="s">
        <v>1464</v>
      </c>
      <c r="E821" s="1011" t="s">
        <v>1331</v>
      </c>
      <c r="F821" s="1011" t="s">
        <v>1463</v>
      </c>
    </row>
    <row r="822" spans="1:6" x14ac:dyDescent="0.25">
      <c r="A822" s="1011">
        <v>23755853</v>
      </c>
      <c r="B822" s="1011" t="s">
        <v>5786</v>
      </c>
      <c r="C822" s="1011" t="s">
        <v>5787</v>
      </c>
      <c r="D822" s="1011" t="s">
        <v>1446</v>
      </c>
      <c r="E822" s="1011" t="s">
        <v>1331</v>
      </c>
      <c r="F822" s="1011" t="s">
        <v>1445</v>
      </c>
    </row>
    <row r="823" spans="1:6" x14ac:dyDescent="0.25">
      <c r="A823" s="1011">
        <v>53753877</v>
      </c>
      <c r="B823" s="1011" t="s">
        <v>5788</v>
      </c>
      <c r="C823" s="1011" t="s">
        <v>5789</v>
      </c>
      <c r="D823" s="1011" t="s">
        <v>2089</v>
      </c>
      <c r="E823" s="1011" t="s">
        <v>1331</v>
      </c>
      <c r="F823" s="1011" t="s">
        <v>2634</v>
      </c>
    </row>
    <row r="824" spans="1:6" x14ac:dyDescent="0.25">
      <c r="A824" s="1011">
        <v>83755587</v>
      </c>
      <c r="B824" s="1011" t="s">
        <v>5790</v>
      </c>
      <c r="C824" s="1011" t="s">
        <v>5791</v>
      </c>
      <c r="D824" s="1011" t="s">
        <v>1384</v>
      </c>
      <c r="E824" s="1011" t="s">
        <v>1331</v>
      </c>
      <c r="F824" s="1011" t="s">
        <v>1383</v>
      </c>
    </row>
    <row r="825" spans="1:6" x14ac:dyDescent="0.25">
      <c r="A825" s="1011">
        <v>73757387</v>
      </c>
      <c r="B825" s="1011" t="s">
        <v>5792</v>
      </c>
      <c r="C825" s="1011" t="s">
        <v>5793</v>
      </c>
      <c r="D825" s="1011" t="s">
        <v>4188</v>
      </c>
      <c r="E825" s="1011" t="s">
        <v>1331</v>
      </c>
      <c r="F825" s="1011" t="s">
        <v>2736</v>
      </c>
    </row>
    <row r="826" spans="1:6" x14ac:dyDescent="0.25">
      <c r="A826" s="1011">
        <v>23785140</v>
      </c>
      <c r="B826" s="1011" t="s">
        <v>5794</v>
      </c>
      <c r="C826" s="1011" t="s">
        <v>5795</v>
      </c>
      <c r="D826" s="1011" t="s">
        <v>4990</v>
      </c>
      <c r="E826" s="1011" t="s">
        <v>1331</v>
      </c>
      <c r="F826" s="1011" t="s">
        <v>3337</v>
      </c>
    </row>
    <row r="827" spans="1:6" x14ac:dyDescent="0.25">
      <c r="A827" s="1011">
        <v>34110908</v>
      </c>
      <c r="B827" s="1011" t="s">
        <v>5796</v>
      </c>
      <c r="C827" s="1011" t="s">
        <v>5797</v>
      </c>
      <c r="D827" s="1011" t="s">
        <v>1397</v>
      </c>
      <c r="E827" s="1011" t="s">
        <v>1331</v>
      </c>
      <c r="F827" s="1011" t="s">
        <v>1416</v>
      </c>
    </row>
    <row r="828" spans="1:6" x14ac:dyDescent="0.25">
      <c r="A828" s="1011">
        <v>34179937</v>
      </c>
      <c r="B828" s="1011" t="s">
        <v>5798</v>
      </c>
      <c r="C828" s="1011" t="s">
        <v>5799</v>
      </c>
      <c r="D828" s="1011" t="s">
        <v>4918</v>
      </c>
      <c r="E828" s="1011" t="s">
        <v>1331</v>
      </c>
      <c r="F828" s="1011" t="s">
        <v>1534</v>
      </c>
    </row>
    <row r="829" spans="1:6" x14ac:dyDescent="0.25">
      <c r="A829" s="1011">
        <v>73756918</v>
      </c>
      <c r="B829" s="1011" t="s">
        <v>5800</v>
      </c>
      <c r="C829" s="1011" t="s">
        <v>5801</v>
      </c>
      <c r="D829" s="1011" t="s">
        <v>4227</v>
      </c>
      <c r="E829" s="1011" t="s">
        <v>1331</v>
      </c>
      <c r="F829" s="1011" t="s">
        <v>3348</v>
      </c>
    </row>
    <row r="830" spans="1:6" x14ac:dyDescent="0.25">
      <c r="A830" s="1011">
        <v>23973035</v>
      </c>
      <c r="B830" s="1011" t="s">
        <v>5802</v>
      </c>
      <c r="C830" s="1011" t="s">
        <v>5803</v>
      </c>
      <c r="D830" s="1011" t="s">
        <v>5804</v>
      </c>
      <c r="E830" s="1011" t="s">
        <v>1331</v>
      </c>
      <c r="F830" s="1011" t="s">
        <v>3298</v>
      </c>
    </row>
    <row r="831" spans="1:6" x14ac:dyDescent="0.25">
      <c r="A831" s="1011">
        <v>83881961</v>
      </c>
      <c r="B831" s="1011" t="s">
        <v>5805</v>
      </c>
      <c r="C831" s="1011" t="s">
        <v>5806</v>
      </c>
      <c r="D831" s="1011" t="s">
        <v>1452</v>
      </c>
      <c r="E831" s="1011" t="s">
        <v>1331</v>
      </c>
      <c r="F831" s="1011" t="s">
        <v>1451</v>
      </c>
    </row>
    <row r="832" spans="1:6" x14ac:dyDescent="0.25">
      <c r="A832" s="1011">
        <v>74246661</v>
      </c>
      <c r="B832" s="1011" t="s">
        <v>5807</v>
      </c>
      <c r="C832" s="1011" t="s">
        <v>4288</v>
      </c>
      <c r="D832" s="1011" t="s">
        <v>1397</v>
      </c>
      <c r="E832" s="1011" t="s">
        <v>1331</v>
      </c>
      <c r="F832" s="1011" t="s">
        <v>1416</v>
      </c>
    </row>
    <row r="833" spans="1:6" x14ac:dyDescent="0.25">
      <c r="A833" s="1011">
        <v>3813060</v>
      </c>
      <c r="B833" s="1011" t="s">
        <v>5808</v>
      </c>
      <c r="C833" s="1011" t="s">
        <v>5809</v>
      </c>
      <c r="D833" s="1011" t="s">
        <v>1355</v>
      </c>
      <c r="E833" s="1011" t="s">
        <v>1331</v>
      </c>
      <c r="F833" s="1011" t="s">
        <v>1354</v>
      </c>
    </row>
    <row r="834" spans="1:6" x14ac:dyDescent="0.25">
      <c r="A834" s="1011">
        <v>54044805</v>
      </c>
      <c r="B834" s="1011" t="s">
        <v>1857</v>
      </c>
      <c r="C834" s="1011" t="s">
        <v>1861</v>
      </c>
      <c r="D834" s="1011" t="s">
        <v>1860</v>
      </c>
      <c r="E834" s="1011" t="s">
        <v>1331</v>
      </c>
      <c r="F834" s="1011" t="s">
        <v>1859</v>
      </c>
    </row>
    <row r="835" spans="1:6" x14ac:dyDescent="0.25">
      <c r="A835" s="1011">
        <v>83954248</v>
      </c>
      <c r="B835" s="1011" t="s">
        <v>5810</v>
      </c>
      <c r="C835" s="1011" t="s">
        <v>5811</v>
      </c>
      <c r="D835" s="1011" t="s">
        <v>5812</v>
      </c>
      <c r="E835" s="1011" t="s">
        <v>1331</v>
      </c>
      <c r="F835" s="1011" t="s">
        <v>3435</v>
      </c>
    </row>
    <row r="836" spans="1:6" x14ac:dyDescent="0.25">
      <c r="A836" s="1011">
        <v>24150898</v>
      </c>
      <c r="B836" s="1011" t="s">
        <v>5813</v>
      </c>
      <c r="C836" s="1011" t="s">
        <v>5814</v>
      </c>
      <c r="D836" s="1011" t="s">
        <v>1361</v>
      </c>
      <c r="E836" s="1011" t="s">
        <v>1331</v>
      </c>
      <c r="F836" s="1011" t="s">
        <v>1591</v>
      </c>
    </row>
    <row r="837" spans="1:6" x14ac:dyDescent="0.25">
      <c r="A837" s="1011">
        <v>44073039</v>
      </c>
      <c r="B837" s="1011" t="s">
        <v>5815</v>
      </c>
      <c r="C837" s="1011" t="s">
        <v>5816</v>
      </c>
      <c r="D837" s="1011" t="s">
        <v>4276</v>
      </c>
      <c r="E837" s="1011" t="s">
        <v>1331</v>
      </c>
      <c r="F837" s="1011" t="s">
        <v>2960</v>
      </c>
    </row>
    <row r="838" spans="1:6" x14ac:dyDescent="0.25">
      <c r="A838" s="1011">
        <v>74237348</v>
      </c>
      <c r="B838" s="1011" t="s">
        <v>1765</v>
      </c>
      <c r="C838" s="1011" t="s">
        <v>1769</v>
      </c>
      <c r="D838" s="1011" t="s">
        <v>1768</v>
      </c>
      <c r="E838" s="1011" t="s">
        <v>1331</v>
      </c>
      <c r="F838" s="1011" t="s">
        <v>1767</v>
      </c>
    </row>
    <row r="839" spans="1:6" x14ac:dyDescent="0.25">
      <c r="A839" s="1011">
        <v>34261214</v>
      </c>
      <c r="B839" s="1011" t="s">
        <v>2303</v>
      </c>
      <c r="C839" s="1011" t="s">
        <v>2305</v>
      </c>
      <c r="D839" s="1011" t="s">
        <v>1511</v>
      </c>
      <c r="E839" s="1011" t="s">
        <v>1331</v>
      </c>
      <c r="F839" s="1011" t="s">
        <v>1510</v>
      </c>
    </row>
    <row r="840" spans="1:6" x14ac:dyDescent="0.25">
      <c r="A840" s="1011">
        <v>14292601</v>
      </c>
      <c r="B840" s="1011" t="s">
        <v>5817</v>
      </c>
      <c r="C840" s="1011" t="s">
        <v>5818</v>
      </c>
      <c r="D840" s="1011" t="s">
        <v>4447</v>
      </c>
      <c r="E840" s="1011" t="s">
        <v>1331</v>
      </c>
      <c r="F840" s="1011" t="s">
        <v>2758</v>
      </c>
    </row>
    <row r="841" spans="1:6" x14ac:dyDescent="0.25">
      <c r="A841" s="1011">
        <v>13756713</v>
      </c>
      <c r="B841" s="1011" t="s">
        <v>2583</v>
      </c>
      <c r="C841" s="1011" t="s">
        <v>2585</v>
      </c>
      <c r="D841" s="1011" t="s">
        <v>1361</v>
      </c>
      <c r="E841" s="1011" t="s">
        <v>1331</v>
      </c>
      <c r="F841" s="1011" t="s">
        <v>1591</v>
      </c>
    </row>
    <row r="842" spans="1:6" x14ac:dyDescent="0.25">
      <c r="A842" s="1011">
        <v>83973446</v>
      </c>
      <c r="B842" s="1011" t="s">
        <v>5819</v>
      </c>
      <c r="C842" s="1011" t="s">
        <v>5820</v>
      </c>
      <c r="D842" s="1011" t="s">
        <v>5821</v>
      </c>
      <c r="E842" s="1011" t="s">
        <v>2430</v>
      </c>
      <c r="F842" s="1011" t="s">
        <v>2780</v>
      </c>
    </row>
    <row r="843" spans="1:6" x14ac:dyDescent="0.25">
      <c r="A843" s="1011">
        <v>34180695</v>
      </c>
      <c r="B843" s="1011" t="s">
        <v>5822</v>
      </c>
      <c r="C843" s="1011" t="s">
        <v>5823</v>
      </c>
      <c r="D843" s="1011" t="s">
        <v>5824</v>
      </c>
      <c r="E843" s="1011" t="s">
        <v>1331</v>
      </c>
      <c r="F843" s="1011" t="s">
        <v>3488</v>
      </c>
    </row>
    <row r="844" spans="1:6" x14ac:dyDescent="0.25">
      <c r="A844" s="1011">
        <v>84229129</v>
      </c>
      <c r="B844" s="1011" t="s">
        <v>2276</v>
      </c>
      <c r="C844" s="1011" t="s">
        <v>2280</v>
      </c>
      <c r="D844" s="1011" t="s">
        <v>2279</v>
      </c>
      <c r="E844" s="1011" t="s">
        <v>1331</v>
      </c>
      <c r="F844" s="1011" t="s">
        <v>2278</v>
      </c>
    </row>
    <row r="845" spans="1:6" x14ac:dyDescent="0.25">
      <c r="A845" s="1011">
        <v>44023091</v>
      </c>
      <c r="B845" s="1011" t="s">
        <v>5825</v>
      </c>
      <c r="C845" s="1011" t="s">
        <v>5826</v>
      </c>
      <c r="D845" s="1011" t="s">
        <v>2089</v>
      </c>
      <c r="E845" s="1011" t="s">
        <v>1331</v>
      </c>
      <c r="F845" s="1011" t="s">
        <v>3508</v>
      </c>
    </row>
    <row r="846" spans="1:6" x14ac:dyDescent="0.25">
      <c r="A846" s="1011">
        <v>14086193</v>
      </c>
      <c r="B846" s="1011" t="s">
        <v>5827</v>
      </c>
      <c r="C846" s="1011" t="s">
        <v>4498</v>
      </c>
      <c r="D846" s="1011" t="s">
        <v>1361</v>
      </c>
      <c r="E846" s="1011" t="s">
        <v>1331</v>
      </c>
      <c r="F846" s="1011" t="s">
        <v>1360</v>
      </c>
    </row>
    <row r="847" spans="1:6" x14ac:dyDescent="0.25">
      <c r="A847" s="1011">
        <v>94114584</v>
      </c>
      <c r="B847" s="1011" t="s">
        <v>5828</v>
      </c>
      <c r="C847" s="1011" t="s">
        <v>5829</v>
      </c>
      <c r="D847" s="1011" t="s">
        <v>5830</v>
      </c>
      <c r="E847" s="1011" t="s">
        <v>1331</v>
      </c>
      <c r="F847" s="1011" t="s">
        <v>3285</v>
      </c>
    </row>
    <row r="848" spans="1:6" x14ac:dyDescent="0.25">
      <c r="A848" s="1011">
        <v>14109532</v>
      </c>
      <c r="B848" s="1011" t="s">
        <v>5831</v>
      </c>
      <c r="C848" s="1011" t="s">
        <v>4410</v>
      </c>
      <c r="D848" s="1011" t="s">
        <v>1869</v>
      </c>
      <c r="E848" s="1011" t="s">
        <v>1331</v>
      </c>
      <c r="F848" s="1011" t="s">
        <v>1868</v>
      </c>
    </row>
    <row r="849" spans="1:6" x14ac:dyDescent="0.25">
      <c r="A849" s="1011">
        <v>23963853</v>
      </c>
      <c r="B849" s="1011" t="s">
        <v>5832</v>
      </c>
      <c r="C849" s="1011" t="s">
        <v>5833</v>
      </c>
      <c r="D849" s="1011" t="s">
        <v>4860</v>
      </c>
      <c r="E849" s="1011" t="s">
        <v>1331</v>
      </c>
      <c r="F849" s="1011" t="s">
        <v>2776</v>
      </c>
    </row>
    <row r="850" spans="1:6" x14ac:dyDescent="0.25">
      <c r="A850" s="1011">
        <v>83755611</v>
      </c>
      <c r="B850" s="1011" t="s">
        <v>5834</v>
      </c>
      <c r="C850" s="1011" t="s">
        <v>5835</v>
      </c>
      <c r="D850" s="1011" t="s">
        <v>1361</v>
      </c>
      <c r="E850" s="1011" t="s">
        <v>1331</v>
      </c>
      <c r="F850" s="1011" t="s">
        <v>1550</v>
      </c>
    </row>
    <row r="851" spans="1:6" x14ac:dyDescent="0.25">
      <c r="A851" s="1011">
        <v>44023612</v>
      </c>
      <c r="B851" s="1011" t="s">
        <v>5836</v>
      </c>
      <c r="C851" s="1011" t="s">
        <v>5837</v>
      </c>
      <c r="D851" s="1011" t="s">
        <v>4235</v>
      </c>
      <c r="E851" s="1011" t="s">
        <v>1331</v>
      </c>
      <c r="F851" s="1011" t="s">
        <v>2648</v>
      </c>
    </row>
    <row r="852" spans="1:6" x14ac:dyDescent="0.25">
      <c r="A852" s="1011">
        <v>63758015</v>
      </c>
      <c r="B852" s="1011" t="s">
        <v>5838</v>
      </c>
      <c r="C852" s="1011" t="s">
        <v>5839</v>
      </c>
      <c r="D852" s="1011" t="s">
        <v>1355</v>
      </c>
      <c r="E852" s="1011" t="s">
        <v>1331</v>
      </c>
      <c r="F852" s="1011" t="s">
        <v>1354</v>
      </c>
    </row>
    <row r="853" spans="1:6" x14ac:dyDescent="0.25">
      <c r="A853" s="1011">
        <v>3957529</v>
      </c>
      <c r="B853" s="1011" t="s">
        <v>5840</v>
      </c>
      <c r="C853" s="1011" t="s">
        <v>5841</v>
      </c>
      <c r="D853" s="1011" t="s">
        <v>4717</v>
      </c>
      <c r="E853" s="1011" t="s">
        <v>1331</v>
      </c>
      <c r="F853" s="1011" t="s">
        <v>2990</v>
      </c>
    </row>
    <row r="854" spans="1:6" x14ac:dyDescent="0.25">
      <c r="A854" s="1011">
        <v>44129195</v>
      </c>
      <c r="B854" s="1011" t="s">
        <v>5842</v>
      </c>
      <c r="C854" s="1011" t="s">
        <v>5843</v>
      </c>
      <c r="D854" s="1011" t="s">
        <v>1869</v>
      </c>
      <c r="E854" s="1011" t="s">
        <v>1331</v>
      </c>
      <c r="F854" s="1011" t="s">
        <v>1868</v>
      </c>
    </row>
    <row r="855" spans="1:6" x14ac:dyDescent="0.25">
      <c r="A855" s="1011">
        <v>14146807</v>
      </c>
      <c r="B855" s="1011" t="s">
        <v>5844</v>
      </c>
      <c r="C855" s="1011" t="s">
        <v>5845</v>
      </c>
      <c r="D855" s="1011" t="s">
        <v>1440</v>
      </c>
      <c r="E855" s="1011" t="s">
        <v>1331</v>
      </c>
      <c r="F855" s="1011" t="s">
        <v>1439</v>
      </c>
    </row>
    <row r="856" spans="1:6" x14ac:dyDescent="0.25">
      <c r="A856" s="1011">
        <v>14026223</v>
      </c>
      <c r="B856" s="1011" t="s">
        <v>5846</v>
      </c>
      <c r="C856" s="1011" t="s">
        <v>5847</v>
      </c>
      <c r="D856" s="1011" t="s">
        <v>1361</v>
      </c>
      <c r="E856" s="1011" t="s">
        <v>1331</v>
      </c>
      <c r="F856" s="1011" t="s">
        <v>1360</v>
      </c>
    </row>
    <row r="857" spans="1:6" x14ac:dyDescent="0.25">
      <c r="A857" s="1011">
        <v>3756251</v>
      </c>
      <c r="B857" s="1011" t="s">
        <v>5848</v>
      </c>
      <c r="C857" s="1011" t="s">
        <v>5849</v>
      </c>
      <c r="D857" s="1011" t="s">
        <v>1355</v>
      </c>
      <c r="E857" s="1011" t="s">
        <v>1331</v>
      </c>
      <c r="F857" s="1011" t="s">
        <v>1354</v>
      </c>
    </row>
    <row r="858" spans="1:6" x14ac:dyDescent="0.25">
      <c r="A858" s="1011">
        <v>84080662</v>
      </c>
      <c r="B858" s="1011" t="s">
        <v>5850</v>
      </c>
      <c r="C858" s="1011" t="s">
        <v>5851</v>
      </c>
      <c r="D858" s="1011" t="s">
        <v>1664</v>
      </c>
      <c r="E858" s="1011" t="s">
        <v>1331</v>
      </c>
      <c r="F858" s="1011" t="s">
        <v>1663</v>
      </c>
    </row>
    <row r="859" spans="1:6" x14ac:dyDescent="0.25">
      <c r="A859" s="1011">
        <v>63756530</v>
      </c>
      <c r="B859" s="1011" t="s">
        <v>5852</v>
      </c>
      <c r="C859" s="1011" t="s">
        <v>5853</v>
      </c>
      <c r="D859" s="1011" t="s">
        <v>1361</v>
      </c>
      <c r="E859" s="1011" t="s">
        <v>1331</v>
      </c>
      <c r="F859" s="1011" t="s">
        <v>1591</v>
      </c>
    </row>
    <row r="860" spans="1:6" x14ac:dyDescent="0.25">
      <c r="A860" s="1011">
        <v>84169143</v>
      </c>
      <c r="B860" s="1011" t="s">
        <v>5854</v>
      </c>
      <c r="C860" s="1011" t="s">
        <v>5855</v>
      </c>
      <c r="D860" s="1011" t="s">
        <v>1482</v>
      </c>
      <c r="E860" s="1011" t="s">
        <v>1331</v>
      </c>
      <c r="F860" s="1011" t="s">
        <v>1481</v>
      </c>
    </row>
    <row r="861" spans="1:6" x14ac:dyDescent="0.25">
      <c r="A861" s="1011">
        <v>54066261</v>
      </c>
      <c r="B861" s="1011" t="s">
        <v>5856</v>
      </c>
      <c r="C861" s="1011" t="s">
        <v>5857</v>
      </c>
      <c r="D861" s="1011" t="s">
        <v>5556</v>
      </c>
      <c r="E861" s="1011" t="s">
        <v>1331</v>
      </c>
      <c r="F861" s="1011" t="s">
        <v>3107</v>
      </c>
    </row>
    <row r="862" spans="1:6" x14ac:dyDescent="0.25">
      <c r="A862" s="1011">
        <v>33958133</v>
      </c>
      <c r="B862" s="1011" t="s">
        <v>5058</v>
      </c>
      <c r="C862" s="1011" t="s">
        <v>5858</v>
      </c>
      <c r="D862" s="1011" t="s">
        <v>1361</v>
      </c>
      <c r="E862" s="1011" t="s">
        <v>1331</v>
      </c>
      <c r="F862" s="1011" t="s">
        <v>1499</v>
      </c>
    </row>
    <row r="863" spans="1:6" x14ac:dyDescent="0.25">
      <c r="A863" s="1011">
        <v>24082927</v>
      </c>
      <c r="B863" s="1011" t="s">
        <v>2118</v>
      </c>
      <c r="C863" s="1011" t="s">
        <v>2120</v>
      </c>
      <c r="D863" s="1011" t="s">
        <v>65</v>
      </c>
      <c r="E863" s="1011" t="s">
        <v>1331</v>
      </c>
      <c r="F863" s="1011" t="s">
        <v>1565</v>
      </c>
    </row>
    <row r="864" spans="1:6" x14ac:dyDescent="0.25">
      <c r="A864" s="1011">
        <v>64040140</v>
      </c>
      <c r="B864" s="1011" t="s">
        <v>5859</v>
      </c>
      <c r="C864" s="1011" t="s">
        <v>5860</v>
      </c>
      <c r="D864" s="1011" t="s">
        <v>10</v>
      </c>
      <c r="E864" s="1011" t="s">
        <v>1331</v>
      </c>
      <c r="F864" s="1011" t="s">
        <v>3187</v>
      </c>
    </row>
    <row r="865" spans="1:6" x14ac:dyDescent="0.25">
      <c r="A865" s="1011">
        <v>63770606</v>
      </c>
      <c r="B865" s="1011" t="s">
        <v>2426</v>
      </c>
      <c r="C865" s="1011" t="s">
        <v>2431</v>
      </c>
      <c r="D865" s="1011" t="s">
        <v>2429</v>
      </c>
      <c r="E865" s="1011" t="s">
        <v>2430</v>
      </c>
      <c r="F865" s="1011" t="s">
        <v>2428</v>
      </c>
    </row>
    <row r="866" spans="1:6" x14ac:dyDescent="0.25">
      <c r="A866" s="1011">
        <v>84218171</v>
      </c>
      <c r="B866" s="1011" t="s">
        <v>2388</v>
      </c>
      <c r="C866" s="1011" t="s">
        <v>2390</v>
      </c>
      <c r="D866" s="1011" t="s">
        <v>1818</v>
      </c>
      <c r="E866" s="1011" t="s">
        <v>1331</v>
      </c>
      <c r="F866" s="1011" t="s">
        <v>1817</v>
      </c>
    </row>
    <row r="867" spans="1:6" x14ac:dyDescent="0.25">
      <c r="A867" s="1011">
        <v>43757285</v>
      </c>
      <c r="B867" s="1011" t="s">
        <v>5861</v>
      </c>
      <c r="C867" s="1011" t="s">
        <v>5862</v>
      </c>
      <c r="D867" s="1011" t="s">
        <v>1560</v>
      </c>
      <c r="E867" s="1011" t="s">
        <v>1331</v>
      </c>
      <c r="F867" s="1011" t="s">
        <v>1559</v>
      </c>
    </row>
    <row r="868" spans="1:6" x14ac:dyDescent="0.25">
      <c r="A868" s="1011">
        <v>94091576</v>
      </c>
      <c r="B868" s="1011" t="s">
        <v>5863</v>
      </c>
      <c r="C868" s="1011" t="s">
        <v>5864</v>
      </c>
      <c r="D868" s="1011" t="s">
        <v>4860</v>
      </c>
      <c r="E868" s="1011" t="s">
        <v>1331</v>
      </c>
      <c r="F868" s="1011" t="s">
        <v>2776</v>
      </c>
    </row>
    <row r="869" spans="1:6" x14ac:dyDescent="0.25">
      <c r="A869" s="1011">
        <v>34122937</v>
      </c>
      <c r="B869" s="1011" t="s">
        <v>5865</v>
      </c>
      <c r="C869" s="1011" t="s">
        <v>5866</v>
      </c>
      <c r="D869" s="1011" t="s">
        <v>1361</v>
      </c>
      <c r="E869" s="1011" t="s">
        <v>1331</v>
      </c>
      <c r="F869" s="1011" t="s">
        <v>1755</v>
      </c>
    </row>
    <row r="870" spans="1:6" x14ac:dyDescent="0.25">
      <c r="A870" s="1011">
        <v>4106365</v>
      </c>
      <c r="B870" s="1011" t="s">
        <v>5867</v>
      </c>
      <c r="C870" s="1011" t="s">
        <v>5868</v>
      </c>
      <c r="D870" s="1011" t="s">
        <v>1397</v>
      </c>
      <c r="E870" s="1011" t="s">
        <v>1331</v>
      </c>
      <c r="F870" s="1011" t="s">
        <v>1416</v>
      </c>
    </row>
    <row r="871" spans="1:6" x14ac:dyDescent="0.25">
      <c r="A871" s="1011">
        <v>74102021</v>
      </c>
      <c r="B871" s="1011" t="s">
        <v>5869</v>
      </c>
      <c r="C871" s="1011" t="s">
        <v>5870</v>
      </c>
      <c r="D871" s="1011" t="s">
        <v>1925</v>
      </c>
      <c r="E871" s="1011" t="s">
        <v>1331</v>
      </c>
      <c r="F871" s="1011" t="s">
        <v>1924</v>
      </c>
    </row>
    <row r="872" spans="1:6" x14ac:dyDescent="0.25">
      <c r="A872" s="1011">
        <v>74300047</v>
      </c>
      <c r="B872" s="1011" t="s">
        <v>5871</v>
      </c>
      <c r="C872" s="1011" t="s">
        <v>5872</v>
      </c>
      <c r="D872" s="1011" t="s">
        <v>65</v>
      </c>
      <c r="E872" s="1011" t="s">
        <v>1331</v>
      </c>
      <c r="F872" s="1011" t="s">
        <v>1565</v>
      </c>
    </row>
    <row r="873" spans="1:6" x14ac:dyDescent="0.25">
      <c r="A873" s="1011">
        <v>64031701</v>
      </c>
      <c r="B873" s="1011" t="s">
        <v>5873</v>
      </c>
      <c r="C873" s="1011" t="s">
        <v>5874</v>
      </c>
      <c r="D873" s="1011" t="s">
        <v>5875</v>
      </c>
      <c r="E873" s="1011" t="s">
        <v>1331</v>
      </c>
      <c r="F873" s="1011" t="s">
        <v>3409</v>
      </c>
    </row>
    <row r="874" spans="1:6" x14ac:dyDescent="0.25">
      <c r="A874" s="1011">
        <v>63803803</v>
      </c>
      <c r="B874" s="1011" t="s">
        <v>5876</v>
      </c>
      <c r="C874" s="1011" t="s">
        <v>5877</v>
      </c>
      <c r="D874" s="1011" t="s">
        <v>1476</v>
      </c>
      <c r="E874" s="1011" t="s">
        <v>1331</v>
      </c>
      <c r="F874" s="1011" t="s">
        <v>1475</v>
      </c>
    </row>
    <row r="875" spans="1:6" x14ac:dyDescent="0.25">
      <c r="A875" s="1011">
        <v>24084717</v>
      </c>
      <c r="B875" s="1011" t="s">
        <v>5878</v>
      </c>
      <c r="C875" s="1011" t="s">
        <v>5879</v>
      </c>
      <c r="D875" s="1011" t="s">
        <v>1349</v>
      </c>
      <c r="E875" s="1011" t="s">
        <v>1331</v>
      </c>
      <c r="F875" s="1011" t="s">
        <v>1348</v>
      </c>
    </row>
    <row r="876" spans="1:6" x14ac:dyDescent="0.25">
      <c r="A876" s="1011">
        <v>54088240</v>
      </c>
      <c r="B876" s="1011" t="s">
        <v>5880</v>
      </c>
      <c r="C876" s="1011" t="s">
        <v>5881</v>
      </c>
      <c r="D876" s="1011" t="s">
        <v>65</v>
      </c>
      <c r="E876" s="1011" t="s">
        <v>1331</v>
      </c>
      <c r="F876" s="1011" t="s">
        <v>1565</v>
      </c>
    </row>
    <row r="877" spans="1:6" x14ac:dyDescent="0.25">
      <c r="A877" s="1011">
        <v>54098488</v>
      </c>
      <c r="B877" s="1011" t="s">
        <v>5882</v>
      </c>
      <c r="C877" s="1011" t="s">
        <v>5883</v>
      </c>
      <c r="D877" s="1011" t="s">
        <v>1523</v>
      </c>
      <c r="E877" s="1011" t="s">
        <v>1331</v>
      </c>
      <c r="F877" s="1011" t="s">
        <v>1522</v>
      </c>
    </row>
    <row r="878" spans="1:6" x14ac:dyDescent="0.25">
      <c r="A878" s="1011">
        <v>94021706</v>
      </c>
      <c r="B878" s="1011" t="s">
        <v>5884</v>
      </c>
      <c r="C878" s="1011" t="s">
        <v>5885</v>
      </c>
      <c r="D878" s="1011" t="s">
        <v>1337</v>
      </c>
      <c r="E878" s="1011" t="s">
        <v>1331</v>
      </c>
      <c r="F878" s="1011" t="s">
        <v>1336</v>
      </c>
    </row>
    <row r="879" spans="1:6" x14ac:dyDescent="0.25">
      <c r="A879" s="1011">
        <v>14142103</v>
      </c>
      <c r="B879" s="1011" t="s">
        <v>5886</v>
      </c>
      <c r="C879" s="1011" t="s">
        <v>5887</v>
      </c>
      <c r="D879" s="1011" t="s">
        <v>1768</v>
      </c>
      <c r="E879" s="1011" t="s">
        <v>1331</v>
      </c>
      <c r="F879" s="1011" t="s">
        <v>1767</v>
      </c>
    </row>
    <row r="880" spans="1:6" x14ac:dyDescent="0.25">
      <c r="A880" s="1011">
        <v>53786125</v>
      </c>
      <c r="B880" s="1011" t="s">
        <v>5888</v>
      </c>
      <c r="C880" s="1011" t="s">
        <v>5889</v>
      </c>
      <c r="D880" s="1011" t="s">
        <v>1406</v>
      </c>
      <c r="E880" s="1011" t="s">
        <v>1331</v>
      </c>
      <c r="F880" s="1011" t="s">
        <v>1405</v>
      </c>
    </row>
    <row r="881" spans="1:6" x14ac:dyDescent="0.25">
      <c r="A881" s="1011">
        <v>43921972</v>
      </c>
      <c r="B881" s="1011" t="s">
        <v>5890</v>
      </c>
      <c r="C881" s="1011" t="s">
        <v>5891</v>
      </c>
      <c r="D881" s="1011" t="s">
        <v>1361</v>
      </c>
      <c r="E881" s="1011" t="s">
        <v>1331</v>
      </c>
      <c r="F881" s="1011" t="s">
        <v>5892</v>
      </c>
    </row>
    <row r="882" spans="1:6" x14ac:dyDescent="0.25">
      <c r="A882" s="1011">
        <v>14055214</v>
      </c>
      <c r="B882" s="1011" t="s">
        <v>5893</v>
      </c>
      <c r="C882" s="1011" t="s">
        <v>5894</v>
      </c>
      <c r="D882" s="1011" t="s">
        <v>2089</v>
      </c>
      <c r="E882" s="1011" t="s">
        <v>1331</v>
      </c>
      <c r="F882" s="1011" t="s">
        <v>2852</v>
      </c>
    </row>
    <row r="883" spans="1:6" x14ac:dyDescent="0.25">
      <c r="A883" s="1011">
        <v>73754350</v>
      </c>
      <c r="B883" s="1011" t="s">
        <v>5895</v>
      </c>
      <c r="C883" s="1011" t="s">
        <v>5896</v>
      </c>
      <c r="D883" s="1011" t="s">
        <v>1397</v>
      </c>
      <c r="E883" s="1011" t="s">
        <v>1331</v>
      </c>
      <c r="F883" s="1011" t="s">
        <v>1416</v>
      </c>
    </row>
    <row r="884" spans="1:6" x14ac:dyDescent="0.25">
      <c r="A884" s="1011">
        <v>4025011</v>
      </c>
      <c r="B884" s="1011" t="s">
        <v>5897</v>
      </c>
      <c r="C884" s="1011" t="s">
        <v>5898</v>
      </c>
      <c r="D884" s="1011" t="s">
        <v>2089</v>
      </c>
      <c r="E884" s="1011" t="s">
        <v>1331</v>
      </c>
      <c r="F884" s="1011" t="s">
        <v>5899</v>
      </c>
    </row>
    <row r="885" spans="1:6" x14ac:dyDescent="0.25">
      <c r="A885" s="1011">
        <v>4004669</v>
      </c>
      <c r="B885" s="1011" t="s">
        <v>2018</v>
      </c>
      <c r="C885" s="1011" t="s">
        <v>2019</v>
      </c>
      <c r="D885" s="1011" t="s">
        <v>1397</v>
      </c>
      <c r="E885" s="1011" t="s">
        <v>1331</v>
      </c>
      <c r="F885" s="1011" t="s">
        <v>1416</v>
      </c>
    </row>
    <row r="886" spans="1:6" x14ac:dyDescent="0.25">
      <c r="A886" s="1011">
        <v>94144797</v>
      </c>
      <c r="B886" s="1011" t="s">
        <v>5900</v>
      </c>
      <c r="C886" s="1011" t="s">
        <v>5901</v>
      </c>
      <c r="D886" s="1011" t="s">
        <v>2556</v>
      </c>
      <c r="E886" s="1011" t="s">
        <v>1331</v>
      </c>
      <c r="F886" s="1011" t="s">
        <v>2555</v>
      </c>
    </row>
    <row r="887" spans="1:6" x14ac:dyDescent="0.25">
      <c r="A887" s="1011">
        <v>54066782</v>
      </c>
      <c r="B887" s="1011" t="s">
        <v>5902</v>
      </c>
      <c r="C887" s="1011" t="s">
        <v>5903</v>
      </c>
      <c r="D887" s="1011" t="s">
        <v>4860</v>
      </c>
      <c r="E887" s="1011" t="s">
        <v>1331</v>
      </c>
      <c r="F887" s="1011" t="s">
        <v>3339</v>
      </c>
    </row>
    <row r="888" spans="1:6" x14ac:dyDescent="0.25">
      <c r="A888" s="1011">
        <v>14039754</v>
      </c>
      <c r="B888" s="1011" t="s">
        <v>5904</v>
      </c>
      <c r="C888" s="1011" t="s">
        <v>5905</v>
      </c>
      <c r="D888" s="1011" t="s">
        <v>5906</v>
      </c>
      <c r="E888" s="1011" t="s">
        <v>1331</v>
      </c>
      <c r="F888" s="1011" t="s">
        <v>2859</v>
      </c>
    </row>
    <row r="889" spans="1:6" x14ac:dyDescent="0.25">
      <c r="A889" s="1011">
        <v>4270641</v>
      </c>
      <c r="B889" s="1011" t="s">
        <v>5907</v>
      </c>
      <c r="C889" s="1011" t="s">
        <v>5908</v>
      </c>
      <c r="D889" s="1011" t="s">
        <v>1694</v>
      </c>
      <c r="E889" s="1011" t="s">
        <v>1331</v>
      </c>
      <c r="F889" s="1011" t="s">
        <v>1693</v>
      </c>
    </row>
    <row r="890" spans="1:6" x14ac:dyDescent="0.25">
      <c r="A890" s="1011">
        <v>54231055</v>
      </c>
      <c r="B890" s="1011" t="s">
        <v>5909</v>
      </c>
      <c r="C890" s="1011" t="s">
        <v>5910</v>
      </c>
      <c r="D890" s="1011" t="s">
        <v>1658</v>
      </c>
      <c r="E890" s="1011" t="s">
        <v>1331</v>
      </c>
      <c r="F890" s="1011" t="s">
        <v>1657</v>
      </c>
    </row>
    <row r="891" spans="1:6" x14ac:dyDescent="0.25">
      <c r="A891" s="1011">
        <v>14259493</v>
      </c>
      <c r="B891" s="1011" t="s">
        <v>5911</v>
      </c>
      <c r="C891" s="1011" t="s">
        <v>5912</v>
      </c>
      <c r="D891" s="1011" t="s">
        <v>1397</v>
      </c>
      <c r="E891" s="1011" t="s">
        <v>1331</v>
      </c>
      <c r="F891" s="1011" t="s">
        <v>1416</v>
      </c>
    </row>
    <row r="892" spans="1:6" x14ac:dyDescent="0.25">
      <c r="A892" s="1011">
        <v>44048874</v>
      </c>
      <c r="B892" s="1011" t="s">
        <v>5913</v>
      </c>
      <c r="C892" s="1011" t="s">
        <v>5914</v>
      </c>
      <c r="D892" s="1011" t="s">
        <v>1893</v>
      </c>
      <c r="E892" s="1011" t="s">
        <v>1331</v>
      </c>
      <c r="F892" s="1011" t="s">
        <v>1892</v>
      </c>
    </row>
    <row r="893" spans="1:6" x14ac:dyDescent="0.25">
      <c r="A893" s="1011">
        <v>23753635</v>
      </c>
      <c r="B893" s="1011" t="s">
        <v>5915</v>
      </c>
      <c r="C893" s="1011" t="s">
        <v>5916</v>
      </c>
      <c r="D893" s="1011" t="s">
        <v>1361</v>
      </c>
      <c r="E893" s="1011" t="s">
        <v>1331</v>
      </c>
      <c r="F893" s="1011" t="s">
        <v>1591</v>
      </c>
    </row>
    <row r="894" spans="1:6" x14ac:dyDescent="0.25">
      <c r="A894" s="1011">
        <v>24225963</v>
      </c>
      <c r="B894" s="1011" t="s">
        <v>5917</v>
      </c>
      <c r="C894" s="1011" t="s">
        <v>5918</v>
      </c>
      <c r="D894" s="1011" t="s">
        <v>1658</v>
      </c>
      <c r="E894" s="1011" t="s">
        <v>1331</v>
      </c>
      <c r="F894" s="1011" t="s">
        <v>1657</v>
      </c>
    </row>
    <row r="895" spans="1:6" x14ac:dyDescent="0.25">
      <c r="A895" s="1011">
        <v>23754112</v>
      </c>
      <c r="B895" s="1011" t="s">
        <v>2385</v>
      </c>
      <c r="C895" s="1011" t="s">
        <v>2386</v>
      </c>
      <c r="D895" s="1011" t="s">
        <v>1603</v>
      </c>
      <c r="E895" s="1011" t="s">
        <v>1331</v>
      </c>
      <c r="F895" s="1011" t="s">
        <v>1602</v>
      </c>
    </row>
    <row r="896" spans="1:6" x14ac:dyDescent="0.25">
      <c r="A896" s="1011">
        <v>74173170</v>
      </c>
      <c r="B896" s="1011" t="s">
        <v>5919</v>
      </c>
      <c r="C896" s="1011" t="s">
        <v>5555</v>
      </c>
      <c r="D896" s="1011" t="s">
        <v>5556</v>
      </c>
      <c r="E896" s="1011" t="s">
        <v>1331</v>
      </c>
      <c r="F896" s="1011" t="s">
        <v>3107</v>
      </c>
    </row>
    <row r="897" spans="1:6" x14ac:dyDescent="0.25">
      <c r="A897" s="1011">
        <v>94084951</v>
      </c>
      <c r="B897" s="1011" t="s">
        <v>5920</v>
      </c>
      <c r="C897" s="1011" t="s">
        <v>5921</v>
      </c>
      <c r="D897" s="1011" t="s">
        <v>1869</v>
      </c>
      <c r="E897" s="1011" t="s">
        <v>1331</v>
      </c>
      <c r="F897" s="1011" t="s">
        <v>1868</v>
      </c>
    </row>
    <row r="898" spans="1:6" x14ac:dyDescent="0.25">
      <c r="A898" s="1011">
        <v>43775741</v>
      </c>
      <c r="B898" s="1011" t="s">
        <v>2351</v>
      </c>
      <c r="C898" s="1011" t="s">
        <v>2355</v>
      </c>
      <c r="D898" s="1011" t="s">
        <v>2354</v>
      </c>
      <c r="E898" s="1011" t="s">
        <v>1331</v>
      </c>
      <c r="F898" s="1011" t="s">
        <v>2353</v>
      </c>
    </row>
    <row r="899" spans="1:6" x14ac:dyDescent="0.25">
      <c r="A899" s="1011">
        <v>4002986</v>
      </c>
      <c r="B899" s="1011" t="s">
        <v>5922</v>
      </c>
      <c r="C899" s="1011" t="s">
        <v>5923</v>
      </c>
      <c r="D899" s="1011" t="s">
        <v>1470</v>
      </c>
      <c r="E899" s="1011" t="s">
        <v>1331</v>
      </c>
      <c r="F899" s="1011" t="s">
        <v>1469</v>
      </c>
    </row>
    <row r="900" spans="1:6" x14ac:dyDescent="0.25">
      <c r="A900" s="1011">
        <v>73757973</v>
      </c>
      <c r="B900" s="1011" t="s">
        <v>5924</v>
      </c>
      <c r="C900" s="1011" t="s">
        <v>5925</v>
      </c>
      <c r="D900" s="1011" t="s">
        <v>4433</v>
      </c>
      <c r="E900" s="1011" t="s">
        <v>1331</v>
      </c>
      <c r="F900" s="1011" t="s">
        <v>3395</v>
      </c>
    </row>
    <row r="901" spans="1:6" x14ac:dyDescent="0.25">
      <c r="A901" s="1011">
        <v>13789250</v>
      </c>
      <c r="B901" s="1011" t="s">
        <v>1375</v>
      </c>
      <c r="C901" s="1011" t="s">
        <v>1379</v>
      </c>
      <c r="D901" s="1011" t="s">
        <v>1378</v>
      </c>
      <c r="E901" s="1011" t="s">
        <v>1331</v>
      </c>
      <c r="F901" s="1011" t="s">
        <v>1377</v>
      </c>
    </row>
    <row r="902" spans="1:6" x14ac:dyDescent="0.25">
      <c r="A902" s="1011">
        <v>34039685</v>
      </c>
      <c r="B902" s="1011" t="s">
        <v>5926</v>
      </c>
      <c r="C902" s="1011" t="s">
        <v>5927</v>
      </c>
      <c r="D902" s="1011" t="s">
        <v>1406</v>
      </c>
      <c r="E902" s="1011" t="s">
        <v>1331</v>
      </c>
      <c r="F902" s="1011" t="s">
        <v>1405</v>
      </c>
    </row>
    <row r="903" spans="1:6" x14ac:dyDescent="0.25">
      <c r="A903" s="1011">
        <v>83757179</v>
      </c>
      <c r="B903" s="1011" t="s">
        <v>5928</v>
      </c>
      <c r="C903" s="1011" t="s">
        <v>5929</v>
      </c>
      <c r="D903" s="1011" t="s">
        <v>4217</v>
      </c>
      <c r="E903" s="1011" t="s">
        <v>1331</v>
      </c>
      <c r="F903" s="1011" t="s">
        <v>1934</v>
      </c>
    </row>
    <row r="904" spans="1:6" x14ac:dyDescent="0.25">
      <c r="A904" s="1011">
        <v>24173171</v>
      </c>
      <c r="B904" s="1011" t="s">
        <v>5930</v>
      </c>
      <c r="C904" s="1011" t="s">
        <v>5931</v>
      </c>
      <c r="D904" s="1011" t="s">
        <v>1664</v>
      </c>
      <c r="E904" s="1011" t="s">
        <v>1331</v>
      </c>
      <c r="F904" s="1011" t="s">
        <v>1663</v>
      </c>
    </row>
    <row r="905" spans="1:6" x14ac:dyDescent="0.25">
      <c r="A905" s="1011">
        <v>14277453</v>
      </c>
      <c r="B905" s="1011" t="s">
        <v>5932</v>
      </c>
      <c r="C905" s="1011" t="s">
        <v>5933</v>
      </c>
      <c r="D905" s="1011" t="s">
        <v>2068</v>
      </c>
      <c r="E905" s="1011" t="s">
        <v>1331</v>
      </c>
      <c r="F905" s="1011" t="s">
        <v>2067</v>
      </c>
    </row>
    <row r="906" spans="1:6" x14ac:dyDescent="0.25">
      <c r="A906" s="1011">
        <v>44105278</v>
      </c>
      <c r="B906" s="1011" t="s">
        <v>5934</v>
      </c>
      <c r="C906" s="1011" t="s">
        <v>5935</v>
      </c>
      <c r="D906" s="1011" t="s">
        <v>1330</v>
      </c>
      <c r="E906" s="1011" t="s">
        <v>1331</v>
      </c>
      <c r="F906" s="1011" t="s">
        <v>1328</v>
      </c>
    </row>
    <row r="907" spans="1:6" x14ac:dyDescent="0.25">
      <c r="A907" s="1011">
        <v>34223990</v>
      </c>
      <c r="B907" s="1011" t="s">
        <v>5936</v>
      </c>
      <c r="C907" s="1011" t="s">
        <v>5937</v>
      </c>
      <c r="D907" s="1011" t="s">
        <v>2068</v>
      </c>
      <c r="E907" s="1011" t="s">
        <v>1331</v>
      </c>
      <c r="F907" s="1011" t="s">
        <v>2067</v>
      </c>
    </row>
    <row r="908" spans="1:6" x14ac:dyDescent="0.25">
      <c r="A908" s="1011">
        <v>33753948</v>
      </c>
      <c r="B908" s="1011" t="s">
        <v>5938</v>
      </c>
      <c r="C908" s="1011" t="s">
        <v>5939</v>
      </c>
      <c r="D908" s="1011" t="s">
        <v>80</v>
      </c>
      <c r="E908" s="1011" t="s">
        <v>1331</v>
      </c>
      <c r="F908" s="1011" t="s">
        <v>1411</v>
      </c>
    </row>
    <row r="909" spans="1:6" x14ac:dyDescent="0.25">
      <c r="A909" s="1011">
        <v>14139265</v>
      </c>
      <c r="B909" s="1011" t="s">
        <v>5940</v>
      </c>
      <c r="C909" s="1011" t="s">
        <v>5941</v>
      </c>
      <c r="D909" s="1011" t="s">
        <v>4208</v>
      </c>
      <c r="E909" s="1011" t="s">
        <v>1331</v>
      </c>
      <c r="F909" s="1011" t="s">
        <v>2734</v>
      </c>
    </row>
    <row r="910" spans="1:6" x14ac:dyDescent="0.25">
      <c r="A910" s="1011">
        <v>84110030</v>
      </c>
      <c r="B910" s="1011" t="s">
        <v>4401</v>
      </c>
      <c r="C910" s="1011" t="s">
        <v>4402</v>
      </c>
      <c r="D910" s="1011" t="s">
        <v>4403</v>
      </c>
      <c r="E910" s="1011" t="s">
        <v>2430</v>
      </c>
      <c r="F910" s="1011" t="s">
        <v>3473</v>
      </c>
    </row>
    <row r="911" spans="1:6" x14ac:dyDescent="0.25">
      <c r="A911" s="1011">
        <v>13979521</v>
      </c>
      <c r="B911" s="1011" t="s">
        <v>5942</v>
      </c>
      <c r="C911" s="1011" t="s">
        <v>5943</v>
      </c>
      <c r="D911" s="1011" t="s">
        <v>1330</v>
      </c>
      <c r="E911" s="1011" t="s">
        <v>1331</v>
      </c>
      <c r="F911" s="1011" t="s">
        <v>1328</v>
      </c>
    </row>
    <row r="912" spans="1:6" x14ac:dyDescent="0.25">
      <c r="A912" s="1011">
        <v>24059024</v>
      </c>
      <c r="B912" s="1011" t="s">
        <v>5944</v>
      </c>
      <c r="C912" s="1011" t="s">
        <v>5945</v>
      </c>
      <c r="D912" s="1011" t="s">
        <v>1643</v>
      </c>
      <c r="E912" s="1011" t="s">
        <v>1331</v>
      </c>
      <c r="F912" s="1011" t="s">
        <v>1642</v>
      </c>
    </row>
    <row r="913" spans="1:6" x14ac:dyDescent="0.25">
      <c r="A913" s="1011">
        <v>33756396</v>
      </c>
      <c r="B913" s="1011" t="s">
        <v>5946</v>
      </c>
      <c r="C913" s="1011" t="s">
        <v>5879</v>
      </c>
      <c r="D913" s="1011" t="s">
        <v>1349</v>
      </c>
      <c r="E913" s="1011" t="s">
        <v>1331</v>
      </c>
      <c r="F913" s="1011" t="s">
        <v>1348</v>
      </c>
    </row>
    <row r="914" spans="1:6" x14ac:dyDescent="0.25">
      <c r="A914" s="1011">
        <v>64283732</v>
      </c>
      <c r="B914" s="1011" t="s">
        <v>5947</v>
      </c>
      <c r="C914" s="1011" t="s">
        <v>5799</v>
      </c>
      <c r="D914" s="1011" t="s">
        <v>4918</v>
      </c>
      <c r="E914" s="1011" t="s">
        <v>1331</v>
      </c>
      <c r="F914" s="1011" t="s">
        <v>1534</v>
      </c>
    </row>
    <row r="915" spans="1:6" x14ac:dyDescent="0.25">
      <c r="A915" s="1011">
        <v>4163036</v>
      </c>
      <c r="B915" s="1011" t="s">
        <v>5948</v>
      </c>
      <c r="C915" s="1011" t="s">
        <v>5949</v>
      </c>
      <c r="D915" s="1011" t="s">
        <v>5950</v>
      </c>
      <c r="E915" s="1011" t="s">
        <v>2430</v>
      </c>
      <c r="F915" s="1011" t="s">
        <v>3454</v>
      </c>
    </row>
    <row r="916" spans="1:6" x14ac:dyDescent="0.25">
      <c r="A916" s="1011">
        <v>4157442</v>
      </c>
      <c r="B916" s="1011" t="s">
        <v>5951</v>
      </c>
      <c r="C916" s="1011" t="s">
        <v>5952</v>
      </c>
      <c r="D916" s="1011" t="s">
        <v>4332</v>
      </c>
      <c r="E916" s="1011" t="s">
        <v>1331</v>
      </c>
      <c r="F916" s="1011" t="s">
        <v>3354</v>
      </c>
    </row>
    <row r="917" spans="1:6" x14ac:dyDescent="0.25">
      <c r="A917" s="1011">
        <v>44036564</v>
      </c>
      <c r="B917" s="1011" t="s">
        <v>5953</v>
      </c>
      <c r="C917" s="1011" t="s">
        <v>5954</v>
      </c>
      <c r="D917" s="1011" t="s">
        <v>1330</v>
      </c>
      <c r="E917" s="1011" t="s">
        <v>1331</v>
      </c>
      <c r="F917" s="1011" t="s">
        <v>1328</v>
      </c>
    </row>
    <row r="918" spans="1:6" x14ac:dyDescent="0.25">
      <c r="A918" s="1011">
        <v>23755903</v>
      </c>
      <c r="B918" s="1011" t="s">
        <v>5955</v>
      </c>
      <c r="C918" s="1011" t="s">
        <v>5956</v>
      </c>
      <c r="D918" s="1011" t="s">
        <v>1464</v>
      </c>
      <c r="E918" s="1011" t="s">
        <v>1331</v>
      </c>
      <c r="F918" s="1011" t="s">
        <v>1463</v>
      </c>
    </row>
    <row r="919" spans="1:6" x14ac:dyDescent="0.25">
      <c r="A919" s="1011">
        <v>24014672</v>
      </c>
      <c r="B919" s="1011" t="s">
        <v>5957</v>
      </c>
      <c r="C919" s="1011" t="s">
        <v>5958</v>
      </c>
      <c r="D919" s="1011" t="s">
        <v>4860</v>
      </c>
      <c r="E919" s="1011" t="s">
        <v>1331</v>
      </c>
      <c r="F919" s="1011" t="s">
        <v>2776</v>
      </c>
    </row>
    <row r="920" spans="1:6" x14ac:dyDescent="0.25">
      <c r="A920" s="1011">
        <v>74234808</v>
      </c>
      <c r="B920" s="1011" t="s">
        <v>5959</v>
      </c>
      <c r="C920" s="1011" t="s">
        <v>5960</v>
      </c>
      <c r="D920" s="1011" t="s">
        <v>1406</v>
      </c>
      <c r="E920" s="1011" t="s">
        <v>1331</v>
      </c>
      <c r="F920" s="1011" t="s">
        <v>1405</v>
      </c>
    </row>
    <row r="921" spans="1:6" x14ac:dyDescent="0.25">
      <c r="A921" s="1011">
        <v>43758176</v>
      </c>
      <c r="B921" s="1011" t="s">
        <v>5961</v>
      </c>
      <c r="C921" s="1011" t="s">
        <v>5962</v>
      </c>
      <c r="D921" s="1011" t="s">
        <v>2089</v>
      </c>
      <c r="E921" s="1011" t="s">
        <v>1331</v>
      </c>
      <c r="F921" s="1011" t="s">
        <v>3022</v>
      </c>
    </row>
    <row r="922" spans="1:6" x14ac:dyDescent="0.25">
      <c r="A922" s="1011">
        <v>84075126</v>
      </c>
      <c r="B922" s="1011" t="s">
        <v>5963</v>
      </c>
      <c r="C922" s="1011" t="s">
        <v>4996</v>
      </c>
      <c r="D922" s="1011" t="s">
        <v>4423</v>
      </c>
      <c r="E922" s="1011" t="s">
        <v>1331</v>
      </c>
      <c r="F922" s="1011" t="s">
        <v>3048</v>
      </c>
    </row>
    <row r="923" spans="1:6" x14ac:dyDescent="0.25">
      <c r="A923" s="1011">
        <v>64030455</v>
      </c>
      <c r="B923" s="1011" t="s">
        <v>1646</v>
      </c>
      <c r="C923" s="1011" t="s">
        <v>1650</v>
      </c>
      <c r="D923" s="1011" t="s">
        <v>1649</v>
      </c>
      <c r="E923" s="1011" t="s">
        <v>1331</v>
      </c>
      <c r="F923" s="1011" t="s">
        <v>1648</v>
      </c>
    </row>
    <row r="924" spans="1:6" x14ac:dyDescent="0.25">
      <c r="A924" s="1011">
        <v>84127901</v>
      </c>
      <c r="B924" s="1011" t="s">
        <v>5964</v>
      </c>
      <c r="C924" s="1011" t="s">
        <v>5965</v>
      </c>
      <c r="D924" s="1011" t="s">
        <v>1704</v>
      </c>
      <c r="E924" s="1011" t="s">
        <v>1331</v>
      </c>
      <c r="F924" s="1011" t="s">
        <v>1703</v>
      </c>
    </row>
    <row r="925" spans="1:6" x14ac:dyDescent="0.25">
      <c r="A925" s="1011">
        <v>24285603</v>
      </c>
      <c r="B925" s="1011" t="s">
        <v>5966</v>
      </c>
      <c r="C925" s="1011" t="s">
        <v>5967</v>
      </c>
      <c r="D925" s="1011" t="s">
        <v>1893</v>
      </c>
      <c r="E925" s="1011" t="s">
        <v>1331</v>
      </c>
      <c r="F925" s="1011" t="s">
        <v>1892</v>
      </c>
    </row>
    <row r="926" spans="1:6" x14ac:dyDescent="0.25">
      <c r="A926" s="1011">
        <v>53755997</v>
      </c>
      <c r="B926" s="1011" t="s">
        <v>5968</v>
      </c>
      <c r="C926" s="1011" t="s">
        <v>5969</v>
      </c>
      <c r="D926" s="1011" t="s">
        <v>1470</v>
      </c>
      <c r="E926" s="1011" t="s">
        <v>1331</v>
      </c>
      <c r="F926" s="1011" t="s">
        <v>3370</v>
      </c>
    </row>
    <row r="927" spans="1:6" x14ac:dyDescent="0.25">
      <c r="A927" s="1011">
        <v>23754153</v>
      </c>
      <c r="B927" s="1011" t="s">
        <v>5970</v>
      </c>
      <c r="C927" s="1011" t="s">
        <v>5971</v>
      </c>
      <c r="D927" s="1011" t="s">
        <v>1658</v>
      </c>
      <c r="E927" s="1011" t="s">
        <v>1331</v>
      </c>
      <c r="F927" s="1011" t="s">
        <v>1657</v>
      </c>
    </row>
    <row r="928" spans="1:6" x14ac:dyDescent="0.25">
      <c r="A928" s="1011">
        <v>84300557</v>
      </c>
      <c r="B928" s="1011" t="s">
        <v>5972</v>
      </c>
      <c r="C928" s="1011" t="s">
        <v>5973</v>
      </c>
      <c r="D928" s="1011" t="s">
        <v>1470</v>
      </c>
      <c r="E928" s="1011" t="s">
        <v>1331</v>
      </c>
      <c r="F928" s="1011" t="s">
        <v>1469</v>
      </c>
    </row>
    <row r="929" spans="1:6" x14ac:dyDescent="0.25">
      <c r="A929" s="1011">
        <v>84066406</v>
      </c>
      <c r="B929" s="1011" t="s">
        <v>5974</v>
      </c>
      <c r="C929" s="1011" t="s">
        <v>5975</v>
      </c>
      <c r="D929" s="1011" t="s">
        <v>1355</v>
      </c>
      <c r="E929" s="1011" t="s">
        <v>1331</v>
      </c>
      <c r="F929" s="1011" t="s">
        <v>1354</v>
      </c>
    </row>
    <row r="930" spans="1:6" x14ac:dyDescent="0.25">
      <c r="A930" s="1011">
        <v>3757390</v>
      </c>
      <c r="B930" s="1011" t="s">
        <v>5976</v>
      </c>
      <c r="C930" s="1011" t="s">
        <v>5977</v>
      </c>
      <c r="D930" s="1011" t="s">
        <v>2089</v>
      </c>
      <c r="E930" s="1011" t="s">
        <v>1331</v>
      </c>
      <c r="F930" s="1011" t="s">
        <v>5978</v>
      </c>
    </row>
    <row r="931" spans="1:6" x14ac:dyDescent="0.25">
      <c r="A931" s="1011">
        <v>23754534</v>
      </c>
      <c r="B931" s="1011" t="s">
        <v>5979</v>
      </c>
      <c r="C931" s="1011" t="s">
        <v>5980</v>
      </c>
      <c r="D931" s="1011" t="s">
        <v>1818</v>
      </c>
      <c r="E931" s="1011" t="s">
        <v>1331</v>
      </c>
      <c r="F931" s="1011" t="s">
        <v>1817</v>
      </c>
    </row>
    <row r="932" spans="1:6" x14ac:dyDescent="0.25">
      <c r="A932" s="1011">
        <v>24114548</v>
      </c>
      <c r="B932" s="1011" t="s">
        <v>2567</v>
      </c>
      <c r="C932" s="1011" t="s">
        <v>2569</v>
      </c>
      <c r="D932" s="1011" t="s">
        <v>1397</v>
      </c>
      <c r="E932" s="1011" t="s">
        <v>1331</v>
      </c>
      <c r="F932" s="1011" t="s">
        <v>1416</v>
      </c>
    </row>
    <row r="933" spans="1:6" x14ac:dyDescent="0.25">
      <c r="A933" s="1011">
        <v>53975470</v>
      </c>
      <c r="B933" s="1011" t="s">
        <v>5981</v>
      </c>
      <c r="C933" s="1011" t="s">
        <v>5982</v>
      </c>
      <c r="D933" s="1011" t="s">
        <v>2089</v>
      </c>
      <c r="E933" s="1011" t="s">
        <v>1331</v>
      </c>
      <c r="F933" s="1011" t="s">
        <v>3156</v>
      </c>
    </row>
    <row r="934" spans="1:6" x14ac:dyDescent="0.25">
      <c r="A934" s="1011">
        <v>53757597</v>
      </c>
      <c r="B934" s="1011" t="s">
        <v>2392</v>
      </c>
      <c r="C934" s="1011" t="s">
        <v>2394</v>
      </c>
      <c r="D934" s="1011" t="s">
        <v>65</v>
      </c>
      <c r="E934" s="1011" t="s">
        <v>1331</v>
      </c>
      <c r="F934" s="1011" t="s">
        <v>1565</v>
      </c>
    </row>
    <row r="935" spans="1:6" x14ac:dyDescent="0.25">
      <c r="A935" s="1011">
        <v>4162996</v>
      </c>
      <c r="B935" s="1011" t="s">
        <v>1473</v>
      </c>
      <c r="C935" s="1011" t="s">
        <v>1477</v>
      </c>
      <c r="D935" s="1011" t="s">
        <v>1476</v>
      </c>
      <c r="E935" s="1011" t="s">
        <v>1331</v>
      </c>
      <c r="F935" s="1011" t="s">
        <v>1475</v>
      </c>
    </row>
    <row r="936" spans="1:6" x14ac:dyDescent="0.25">
      <c r="A936" s="1011">
        <v>74228800</v>
      </c>
      <c r="B936" s="1011" t="s">
        <v>5983</v>
      </c>
      <c r="C936" s="1011" t="s">
        <v>5984</v>
      </c>
      <c r="D936" s="1011" t="s">
        <v>5985</v>
      </c>
      <c r="E936" s="1011" t="s">
        <v>1331</v>
      </c>
      <c r="F936" s="1011" t="s">
        <v>1516</v>
      </c>
    </row>
    <row r="937" spans="1:6" x14ac:dyDescent="0.25">
      <c r="A937" s="1011">
        <v>14073225</v>
      </c>
      <c r="B937" s="1011" t="s">
        <v>5986</v>
      </c>
      <c r="C937" s="1011" t="s">
        <v>5987</v>
      </c>
      <c r="D937" s="1011" t="s">
        <v>1361</v>
      </c>
      <c r="E937" s="1011" t="s">
        <v>1331</v>
      </c>
      <c r="F937" s="1011" t="s">
        <v>3529</v>
      </c>
    </row>
    <row r="938" spans="1:6" x14ac:dyDescent="0.25">
      <c r="A938" s="1011">
        <v>64152770</v>
      </c>
      <c r="B938" s="1011" t="s">
        <v>5988</v>
      </c>
      <c r="C938" s="1011" t="s">
        <v>5989</v>
      </c>
      <c r="D938" s="1011" t="s">
        <v>5990</v>
      </c>
      <c r="E938" s="1011" t="s">
        <v>1331</v>
      </c>
      <c r="F938" s="1011" t="s">
        <v>3238</v>
      </c>
    </row>
    <row r="939" spans="1:6" x14ac:dyDescent="0.25">
      <c r="A939" s="1011">
        <v>54278395</v>
      </c>
      <c r="B939" s="1011" t="s">
        <v>5991</v>
      </c>
      <c r="C939" s="1011" t="s">
        <v>5992</v>
      </c>
      <c r="D939" s="1011" t="s">
        <v>1818</v>
      </c>
      <c r="E939" s="1011" t="s">
        <v>1331</v>
      </c>
      <c r="F939" s="1011" t="s">
        <v>1817</v>
      </c>
    </row>
    <row r="940" spans="1:6" x14ac:dyDescent="0.25">
      <c r="A940" s="1011">
        <v>74163858</v>
      </c>
      <c r="B940" s="1011" t="s">
        <v>5993</v>
      </c>
      <c r="C940" s="1011" t="s">
        <v>5994</v>
      </c>
      <c r="D940" s="1011" t="s">
        <v>1446</v>
      </c>
      <c r="E940" s="1011" t="s">
        <v>1331</v>
      </c>
      <c r="F940" s="1011" t="s">
        <v>1445</v>
      </c>
    </row>
    <row r="941" spans="1:6" x14ac:dyDescent="0.25">
      <c r="A941" s="1011">
        <v>83924167</v>
      </c>
      <c r="B941" s="1011" t="s">
        <v>5995</v>
      </c>
      <c r="C941" s="1011" t="s">
        <v>5996</v>
      </c>
      <c r="D941" s="1011" t="s">
        <v>1664</v>
      </c>
      <c r="E941" s="1011" t="s">
        <v>1331</v>
      </c>
      <c r="F941" s="1011" t="s">
        <v>1663</v>
      </c>
    </row>
    <row r="942" spans="1:6" x14ac:dyDescent="0.25">
      <c r="A942" s="1011">
        <v>24165524</v>
      </c>
      <c r="B942" s="1011" t="s">
        <v>5997</v>
      </c>
      <c r="C942" s="1011" t="s">
        <v>5998</v>
      </c>
      <c r="D942" s="1011" t="s">
        <v>1622</v>
      </c>
      <c r="E942" s="1011" t="s">
        <v>1331</v>
      </c>
      <c r="F942" s="1011" t="s">
        <v>1621</v>
      </c>
    </row>
    <row r="943" spans="1:6" x14ac:dyDescent="0.25">
      <c r="A943" s="1011">
        <v>23838766</v>
      </c>
      <c r="B943" s="1011" t="s">
        <v>5999</v>
      </c>
      <c r="C943" s="1011" t="s">
        <v>6000</v>
      </c>
      <c r="D943" s="1011" t="s">
        <v>1529</v>
      </c>
      <c r="E943" s="1011" t="s">
        <v>1331</v>
      </c>
      <c r="F943" s="1011" t="s">
        <v>1528</v>
      </c>
    </row>
    <row r="944" spans="1:6" x14ac:dyDescent="0.25">
      <c r="A944" s="1011">
        <v>64090640</v>
      </c>
      <c r="B944" s="1011" t="s">
        <v>6001</v>
      </c>
      <c r="C944" s="1011" t="s">
        <v>6002</v>
      </c>
      <c r="D944" s="1011" t="s">
        <v>1337</v>
      </c>
      <c r="E944" s="1011" t="s">
        <v>1331</v>
      </c>
      <c r="F944" s="1011" t="s">
        <v>1336</v>
      </c>
    </row>
    <row r="945" spans="1:6" x14ac:dyDescent="0.25">
      <c r="A945" s="1011">
        <v>73883183</v>
      </c>
      <c r="B945" s="1011" t="s">
        <v>6003</v>
      </c>
      <c r="C945" s="1011" t="s">
        <v>6004</v>
      </c>
      <c r="D945" s="1011" t="s">
        <v>5001</v>
      </c>
      <c r="E945" s="1011" t="s">
        <v>1331</v>
      </c>
      <c r="F945" s="1011" t="s">
        <v>3070</v>
      </c>
    </row>
    <row r="946" spans="1:6" x14ac:dyDescent="0.25">
      <c r="A946" s="1011">
        <v>64012818</v>
      </c>
      <c r="B946" s="1011" t="s">
        <v>6005</v>
      </c>
      <c r="C946" s="1011" t="s">
        <v>6006</v>
      </c>
      <c r="D946" s="1011" t="s">
        <v>4639</v>
      </c>
      <c r="E946" s="1011" t="s">
        <v>1331</v>
      </c>
      <c r="F946" s="1011" t="s">
        <v>4640</v>
      </c>
    </row>
    <row r="947" spans="1:6" x14ac:dyDescent="0.25">
      <c r="A947" s="1011">
        <v>34153841</v>
      </c>
      <c r="B947" s="1011" t="s">
        <v>2326</v>
      </c>
      <c r="C947" s="1011" t="s">
        <v>2330</v>
      </c>
      <c r="D947" s="1011" t="s">
        <v>2329</v>
      </c>
      <c r="E947" s="1011" t="s">
        <v>1331</v>
      </c>
      <c r="F947" s="1011" t="s">
        <v>2328</v>
      </c>
    </row>
    <row r="948" spans="1:6" x14ac:dyDescent="0.25">
      <c r="A948" s="1011">
        <v>34103622</v>
      </c>
      <c r="B948" s="1011" t="s">
        <v>6007</v>
      </c>
      <c r="C948" s="1011" t="s">
        <v>6008</v>
      </c>
      <c r="D948" s="1011" t="s">
        <v>1355</v>
      </c>
      <c r="E948" s="1011" t="s">
        <v>1331</v>
      </c>
      <c r="F948" s="1011" t="s">
        <v>1354</v>
      </c>
    </row>
    <row r="949" spans="1:6" x14ac:dyDescent="0.25">
      <c r="A949" s="1011">
        <v>63998637</v>
      </c>
      <c r="B949" s="1011" t="s">
        <v>2297</v>
      </c>
      <c r="C949" s="1011" t="s">
        <v>2298</v>
      </c>
      <c r="D949" s="1011" t="s">
        <v>1670</v>
      </c>
      <c r="E949" s="1011" t="s">
        <v>1331</v>
      </c>
      <c r="F949" s="1011" t="s">
        <v>1669</v>
      </c>
    </row>
    <row r="950" spans="1:6" x14ac:dyDescent="0.25">
      <c r="A950" s="1011">
        <v>94089893</v>
      </c>
      <c r="B950" s="1011" t="s">
        <v>6009</v>
      </c>
      <c r="C950" s="1011" t="s">
        <v>6010</v>
      </c>
      <c r="D950" s="1011" t="s">
        <v>2279</v>
      </c>
      <c r="E950" s="1011" t="s">
        <v>1331</v>
      </c>
      <c r="F950" s="1011" t="s">
        <v>2278</v>
      </c>
    </row>
    <row r="951" spans="1:6" x14ac:dyDescent="0.25">
      <c r="A951" s="1011">
        <v>63983399</v>
      </c>
      <c r="B951" s="1011" t="s">
        <v>6011</v>
      </c>
      <c r="C951" s="1011" t="s">
        <v>6012</v>
      </c>
      <c r="D951" s="1011" t="s">
        <v>2089</v>
      </c>
      <c r="E951" s="1011" t="s">
        <v>1331</v>
      </c>
      <c r="F951" s="1011" t="s">
        <v>5899</v>
      </c>
    </row>
    <row r="952" spans="1:6" x14ac:dyDescent="0.25">
      <c r="A952" s="1011">
        <v>83932244</v>
      </c>
      <c r="B952" s="1011" t="s">
        <v>6013</v>
      </c>
      <c r="C952" s="1011" t="s">
        <v>6014</v>
      </c>
      <c r="D952" s="1011" t="s">
        <v>6015</v>
      </c>
      <c r="E952" s="1011" t="s">
        <v>1331</v>
      </c>
      <c r="F952" s="1011" t="s">
        <v>6016</v>
      </c>
    </row>
    <row r="953" spans="1:6" x14ac:dyDescent="0.25">
      <c r="A953" s="1011">
        <v>94093721</v>
      </c>
      <c r="B953" s="1011" t="s">
        <v>6017</v>
      </c>
      <c r="C953" s="1011" t="s">
        <v>6018</v>
      </c>
      <c r="D953" s="1011" t="s">
        <v>1361</v>
      </c>
      <c r="E953" s="1011" t="s">
        <v>1331</v>
      </c>
      <c r="F953" s="1011" t="s">
        <v>1550</v>
      </c>
    </row>
    <row r="954" spans="1:6" x14ac:dyDescent="0.25">
      <c r="A954" s="1011">
        <v>43964485</v>
      </c>
      <c r="B954" s="1011" t="s">
        <v>1827</v>
      </c>
      <c r="C954" s="1011" t="s">
        <v>1828</v>
      </c>
      <c r="D954" s="1011" t="s">
        <v>1397</v>
      </c>
      <c r="E954" s="1011" t="s">
        <v>1331</v>
      </c>
      <c r="F954" s="1011" t="s">
        <v>1416</v>
      </c>
    </row>
    <row r="955" spans="1:6" x14ac:dyDescent="0.25">
      <c r="A955" s="1011">
        <v>14283626</v>
      </c>
      <c r="B955" s="1011" t="s">
        <v>6019</v>
      </c>
      <c r="C955" s="1011" t="s">
        <v>6020</v>
      </c>
      <c r="D955" s="1011" t="s">
        <v>6021</v>
      </c>
      <c r="E955" s="1011" t="s">
        <v>1331</v>
      </c>
      <c r="F955" s="1011" t="s">
        <v>6022</v>
      </c>
    </row>
    <row r="956" spans="1:6" x14ac:dyDescent="0.25">
      <c r="A956" s="1011">
        <v>54102280</v>
      </c>
      <c r="B956" s="1011" t="s">
        <v>6023</v>
      </c>
      <c r="C956" s="1011" t="s">
        <v>6024</v>
      </c>
      <c r="D956" s="1011" t="s">
        <v>1355</v>
      </c>
      <c r="E956" s="1011" t="s">
        <v>1331</v>
      </c>
      <c r="F956" s="1011" t="s">
        <v>1354</v>
      </c>
    </row>
    <row r="957" spans="1:6" x14ac:dyDescent="0.25">
      <c r="A957" s="1011">
        <v>73994980</v>
      </c>
      <c r="B957" s="1011" t="s">
        <v>6025</v>
      </c>
      <c r="C957" s="1011" t="s">
        <v>6026</v>
      </c>
      <c r="D957" s="1011" t="s">
        <v>2045</v>
      </c>
      <c r="E957" s="1011" t="s">
        <v>1331</v>
      </c>
      <c r="F957" s="1011" t="s">
        <v>2044</v>
      </c>
    </row>
    <row r="958" spans="1:6" x14ac:dyDescent="0.25">
      <c r="A958" s="1011">
        <v>43757640</v>
      </c>
      <c r="B958" s="1011" t="s">
        <v>6027</v>
      </c>
      <c r="C958" s="1011" t="s">
        <v>6028</v>
      </c>
      <c r="D958" s="1011" t="s">
        <v>1397</v>
      </c>
      <c r="E958" s="1011" t="s">
        <v>1331</v>
      </c>
      <c r="F958" s="1011" t="s">
        <v>1416</v>
      </c>
    </row>
    <row r="959" spans="1:6" x14ac:dyDescent="0.25">
      <c r="A959" s="1011">
        <v>4177226</v>
      </c>
      <c r="B959" s="1011" t="s">
        <v>6029</v>
      </c>
      <c r="C959" s="1011" t="s">
        <v>6030</v>
      </c>
      <c r="D959" s="1011" t="s">
        <v>1440</v>
      </c>
      <c r="E959" s="1011" t="s">
        <v>1331</v>
      </c>
      <c r="F959" s="1011" t="s">
        <v>1439</v>
      </c>
    </row>
    <row r="960" spans="1:6" x14ac:dyDescent="0.25">
      <c r="A960" s="1011">
        <v>43983345</v>
      </c>
      <c r="B960" s="1011" t="s">
        <v>6031</v>
      </c>
      <c r="C960" s="1011" t="s">
        <v>6032</v>
      </c>
      <c r="D960" s="1011" t="s">
        <v>1795</v>
      </c>
      <c r="E960" s="1011" t="s">
        <v>1331</v>
      </c>
      <c r="F960" s="1011" t="s">
        <v>1794</v>
      </c>
    </row>
    <row r="961" spans="1:6" x14ac:dyDescent="0.25">
      <c r="A961" s="1011">
        <v>44149763</v>
      </c>
      <c r="B961" s="1011" t="s">
        <v>6033</v>
      </c>
      <c r="C961" s="1011" t="s">
        <v>1429</v>
      </c>
      <c r="D961" s="1011" t="s">
        <v>1428</v>
      </c>
      <c r="E961" s="1011" t="s">
        <v>1331</v>
      </c>
      <c r="F961" s="1011" t="s">
        <v>1427</v>
      </c>
    </row>
    <row r="962" spans="1:6" x14ac:dyDescent="0.25">
      <c r="A962" s="1011">
        <v>4273868</v>
      </c>
      <c r="B962" s="1011" t="s">
        <v>6034</v>
      </c>
      <c r="C962" s="1011" t="s">
        <v>6035</v>
      </c>
      <c r="D962" s="1011" t="s">
        <v>1881</v>
      </c>
      <c r="E962" s="1011" t="s">
        <v>1331</v>
      </c>
      <c r="F962" s="1011" t="s">
        <v>1880</v>
      </c>
    </row>
    <row r="963" spans="1:6" x14ac:dyDescent="0.25">
      <c r="A963" s="1011">
        <v>14284871</v>
      </c>
      <c r="B963" s="1011" t="s">
        <v>1508</v>
      </c>
      <c r="C963" s="1011" t="s">
        <v>1512</v>
      </c>
      <c r="D963" s="1011" t="s">
        <v>1511</v>
      </c>
      <c r="E963" s="1011" t="s">
        <v>1331</v>
      </c>
      <c r="F963" s="1011" t="s">
        <v>1510</v>
      </c>
    </row>
    <row r="964" spans="1:6" x14ac:dyDescent="0.25">
      <c r="A964" s="1011">
        <v>24103533</v>
      </c>
      <c r="B964" s="1011" t="s">
        <v>6036</v>
      </c>
      <c r="C964" s="1011" t="s">
        <v>6037</v>
      </c>
      <c r="D964" s="1011" t="s">
        <v>1355</v>
      </c>
      <c r="E964" s="1011" t="s">
        <v>1331</v>
      </c>
      <c r="F964" s="1011" t="s">
        <v>1354</v>
      </c>
    </row>
    <row r="965" spans="1:6" x14ac:dyDescent="0.25">
      <c r="A965" s="1011">
        <v>4232021</v>
      </c>
      <c r="B965" s="1011" t="s">
        <v>1932</v>
      </c>
      <c r="C965" s="1011" t="s">
        <v>1936</v>
      </c>
      <c r="D965" s="1011" t="s">
        <v>1935</v>
      </c>
      <c r="E965" s="1011" t="s">
        <v>1331</v>
      </c>
      <c r="F965" s="1011" t="s">
        <v>1934</v>
      </c>
    </row>
    <row r="966" spans="1:6" x14ac:dyDescent="0.25">
      <c r="A966" s="1011">
        <v>24015307</v>
      </c>
      <c r="B966" s="1011" t="s">
        <v>2511</v>
      </c>
      <c r="C966" s="1011" t="s">
        <v>2512</v>
      </c>
      <c r="D966" s="1011" t="s">
        <v>1818</v>
      </c>
      <c r="E966" s="1011" t="s">
        <v>1331</v>
      </c>
      <c r="F966" s="1011" t="s">
        <v>1817</v>
      </c>
    </row>
    <row r="967" spans="1:6" x14ac:dyDescent="0.25">
      <c r="A967" s="1011">
        <v>3878410</v>
      </c>
      <c r="B967" s="1011" t="s">
        <v>6038</v>
      </c>
      <c r="C967" s="1011" t="s">
        <v>6039</v>
      </c>
      <c r="D967" s="1011" t="s">
        <v>4860</v>
      </c>
      <c r="E967" s="1011" t="s">
        <v>1331</v>
      </c>
      <c r="F967" s="1011" t="s">
        <v>2776</v>
      </c>
    </row>
    <row r="968" spans="1:6" x14ac:dyDescent="0.25">
      <c r="A968" s="1011">
        <v>44129682</v>
      </c>
      <c r="B968" s="1011" t="s">
        <v>6040</v>
      </c>
      <c r="C968" s="1011" t="s">
        <v>6041</v>
      </c>
      <c r="D968" s="1011" t="s">
        <v>6042</v>
      </c>
      <c r="E968" s="1011" t="s">
        <v>1331</v>
      </c>
      <c r="F968" s="1011" t="s">
        <v>6043</v>
      </c>
    </row>
    <row r="969" spans="1:6" x14ac:dyDescent="0.25">
      <c r="A969" s="1011">
        <v>4058103</v>
      </c>
      <c r="B969" s="1011" t="s">
        <v>6044</v>
      </c>
      <c r="C969" s="1011" t="s">
        <v>6045</v>
      </c>
      <c r="D969" s="1011" t="s">
        <v>4208</v>
      </c>
      <c r="E969" s="1011" t="s">
        <v>1331</v>
      </c>
      <c r="F969" s="1011" t="s">
        <v>2734</v>
      </c>
    </row>
    <row r="970" spans="1:6" x14ac:dyDescent="0.25">
      <c r="A970" s="1011">
        <v>4078416</v>
      </c>
      <c r="B970" s="1011" t="s">
        <v>6046</v>
      </c>
      <c r="C970" s="1011" t="s">
        <v>6047</v>
      </c>
      <c r="D970" s="1011" t="s">
        <v>4423</v>
      </c>
      <c r="E970" s="1011" t="s">
        <v>1331</v>
      </c>
      <c r="F970" s="1011" t="s">
        <v>3048</v>
      </c>
    </row>
    <row r="971" spans="1:6" x14ac:dyDescent="0.25">
      <c r="A971" s="1011">
        <v>64101231</v>
      </c>
      <c r="B971" s="1011" t="s">
        <v>6048</v>
      </c>
      <c r="C971" s="1011" t="s">
        <v>6049</v>
      </c>
      <c r="D971" s="1011" t="s">
        <v>1622</v>
      </c>
      <c r="E971" s="1011" t="s">
        <v>1331</v>
      </c>
      <c r="F971" s="1011" t="s">
        <v>1621</v>
      </c>
    </row>
    <row r="972" spans="1:6" x14ac:dyDescent="0.25">
      <c r="A972" s="1011">
        <v>23992233</v>
      </c>
      <c r="B972" s="1011" t="s">
        <v>6050</v>
      </c>
      <c r="C972" s="1011" t="s">
        <v>6051</v>
      </c>
      <c r="D972" s="1011" t="s">
        <v>5385</v>
      </c>
      <c r="E972" s="1011" t="s">
        <v>1331</v>
      </c>
      <c r="F972" s="1011" t="s">
        <v>5386</v>
      </c>
    </row>
    <row r="973" spans="1:6" x14ac:dyDescent="0.25">
      <c r="A973" s="1011">
        <v>64159593</v>
      </c>
      <c r="B973" s="1011" t="s">
        <v>6052</v>
      </c>
      <c r="C973" s="1011" t="s">
        <v>6053</v>
      </c>
      <c r="D973" s="1011" t="s">
        <v>5264</v>
      </c>
      <c r="E973" s="1011" t="s">
        <v>1331</v>
      </c>
      <c r="F973" s="1011" t="s">
        <v>2887</v>
      </c>
    </row>
    <row r="974" spans="1:6" x14ac:dyDescent="0.25">
      <c r="A974" s="1011">
        <v>93973113</v>
      </c>
      <c r="B974" s="1011" t="s">
        <v>6054</v>
      </c>
      <c r="C974" s="1011" t="s">
        <v>6055</v>
      </c>
      <c r="D974" s="1011" t="s">
        <v>2089</v>
      </c>
      <c r="E974" s="1011" t="s">
        <v>1331</v>
      </c>
      <c r="F974" s="1011" t="s">
        <v>3566</v>
      </c>
    </row>
    <row r="975" spans="1:6" x14ac:dyDescent="0.25">
      <c r="A975" s="1011">
        <v>33753740</v>
      </c>
      <c r="B975" s="1011" t="s">
        <v>2335</v>
      </c>
      <c r="C975" s="1011" t="s">
        <v>6056</v>
      </c>
      <c r="D975" s="1011" t="s">
        <v>1355</v>
      </c>
      <c r="E975" s="1011" t="s">
        <v>1331</v>
      </c>
      <c r="F975" s="1011" t="s">
        <v>1354</v>
      </c>
    </row>
    <row r="976" spans="1:6" x14ac:dyDescent="0.25">
      <c r="A976" s="1011">
        <v>93758043</v>
      </c>
      <c r="B976" s="1011" t="s">
        <v>6057</v>
      </c>
      <c r="C976" s="1011" t="s">
        <v>6058</v>
      </c>
      <c r="D976" s="1011" t="s">
        <v>4860</v>
      </c>
      <c r="E976" s="1011" t="s">
        <v>1331</v>
      </c>
      <c r="F976" s="1011" t="s">
        <v>2776</v>
      </c>
    </row>
    <row r="977" spans="1:6" x14ac:dyDescent="0.25">
      <c r="A977" s="1011">
        <v>83752824</v>
      </c>
      <c r="B977" s="1011" t="s">
        <v>6059</v>
      </c>
      <c r="C977" s="1011" t="s">
        <v>6060</v>
      </c>
      <c r="D977" s="1011" t="s">
        <v>1622</v>
      </c>
      <c r="E977" s="1011" t="s">
        <v>1331</v>
      </c>
      <c r="F977" s="1011" t="s">
        <v>1621</v>
      </c>
    </row>
    <row r="978" spans="1:6" x14ac:dyDescent="0.25">
      <c r="A978" s="1011">
        <v>14104749</v>
      </c>
      <c r="B978" s="1011" t="s">
        <v>6061</v>
      </c>
      <c r="C978" s="1011" t="s">
        <v>6062</v>
      </c>
      <c r="D978" s="1011" t="s">
        <v>1355</v>
      </c>
      <c r="E978" s="1011" t="s">
        <v>1331</v>
      </c>
      <c r="F978" s="1011" t="s">
        <v>1354</v>
      </c>
    </row>
    <row r="979" spans="1:6" x14ac:dyDescent="0.25">
      <c r="A979" s="1011">
        <v>84045848</v>
      </c>
      <c r="B979" s="1011" t="s">
        <v>6063</v>
      </c>
      <c r="C979" s="1011" t="s">
        <v>6064</v>
      </c>
      <c r="D979" s="1011" t="s">
        <v>1397</v>
      </c>
      <c r="E979" s="1011" t="s">
        <v>1331</v>
      </c>
      <c r="F979" s="1011" t="s">
        <v>1396</v>
      </c>
    </row>
    <row r="980" spans="1:6" x14ac:dyDescent="0.25">
      <c r="A980" s="1011">
        <v>44055887</v>
      </c>
      <c r="B980" s="1011" t="s">
        <v>6065</v>
      </c>
      <c r="C980" s="1011" t="s">
        <v>6066</v>
      </c>
      <c r="D980" s="1011" t="s">
        <v>6067</v>
      </c>
      <c r="E980" s="1011" t="s">
        <v>1331</v>
      </c>
      <c r="F980" s="1011" t="s">
        <v>2992</v>
      </c>
    </row>
    <row r="981" spans="1:6" x14ac:dyDescent="0.25">
      <c r="A981" s="1011">
        <v>3754595</v>
      </c>
      <c r="B981" s="1011" t="s">
        <v>2199</v>
      </c>
      <c r="C981" s="1011" t="s">
        <v>2201</v>
      </c>
      <c r="D981" s="1011" t="s">
        <v>1545</v>
      </c>
      <c r="E981" s="1011" t="s">
        <v>1331</v>
      </c>
      <c r="F981" s="1011" t="s">
        <v>1544</v>
      </c>
    </row>
    <row r="982" spans="1:6" x14ac:dyDescent="0.25">
      <c r="A982" s="1011">
        <v>44179992</v>
      </c>
      <c r="B982" s="1011" t="s">
        <v>6068</v>
      </c>
      <c r="C982" s="1011" t="s">
        <v>6069</v>
      </c>
      <c r="D982" s="1011" t="s">
        <v>1361</v>
      </c>
      <c r="E982" s="1011" t="s">
        <v>1331</v>
      </c>
      <c r="F982" s="1011" t="s">
        <v>1550</v>
      </c>
    </row>
    <row r="983" spans="1:6" x14ac:dyDescent="0.25">
      <c r="A983" s="1011">
        <v>94059730</v>
      </c>
      <c r="B983" s="1011" t="s">
        <v>6070</v>
      </c>
      <c r="C983" s="1011" t="s">
        <v>6071</v>
      </c>
      <c r="D983" s="1011" t="s">
        <v>80</v>
      </c>
      <c r="E983" s="1011" t="s">
        <v>1331</v>
      </c>
      <c r="F983" s="1011" t="s">
        <v>1411</v>
      </c>
    </row>
    <row r="984" spans="1:6" x14ac:dyDescent="0.25">
      <c r="A984" s="1011">
        <v>84061621</v>
      </c>
      <c r="B984" s="1011" t="s">
        <v>6072</v>
      </c>
      <c r="C984" s="1011" t="s">
        <v>6073</v>
      </c>
      <c r="D984" s="1011" t="s">
        <v>1361</v>
      </c>
      <c r="E984" s="1011" t="s">
        <v>1331</v>
      </c>
      <c r="F984" s="1011" t="s">
        <v>1360</v>
      </c>
    </row>
    <row r="985" spans="1:6" x14ac:dyDescent="0.25">
      <c r="A985" s="1011">
        <v>3927597</v>
      </c>
      <c r="B985" s="1011" t="s">
        <v>6074</v>
      </c>
      <c r="C985" s="1011" t="s">
        <v>6075</v>
      </c>
      <c r="D985" s="1011" t="s">
        <v>1349</v>
      </c>
      <c r="E985" s="1011" t="s">
        <v>1331</v>
      </c>
      <c r="F985" s="1011" t="s">
        <v>1348</v>
      </c>
    </row>
    <row r="986" spans="1:6" x14ac:dyDescent="0.25">
      <c r="A986" s="1011">
        <v>33813858</v>
      </c>
      <c r="B986" s="1011" t="s">
        <v>6076</v>
      </c>
      <c r="C986" s="1011" t="s">
        <v>6077</v>
      </c>
      <c r="D986" s="1011" t="s">
        <v>6078</v>
      </c>
      <c r="E986" s="1011" t="s">
        <v>1331</v>
      </c>
      <c r="F986" s="1011" t="s">
        <v>6079</v>
      </c>
    </row>
    <row r="987" spans="1:6" x14ac:dyDescent="0.25">
      <c r="A987" s="1011">
        <v>44148302</v>
      </c>
      <c r="B987" s="1011" t="s">
        <v>6080</v>
      </c>
      <c r="C987" s="1011" t="s">
        <v>6081</v>
      </c>
      <c r="D987" s="1011" t="s">
        <v>2491</v>
      </c>
      <c r="E987" s="1011" t="s">
        <v>1331</v>
      </c>
      <c r="F987" s="1011" t="s">
        <v>2490</v>
      </c>
    </row>
    <row r="988" spans="1:6" x14ac:dyDescent="0.25">
      <c r="A988" s="1011">
        <v>53754859</v>
      </c>
      <c r="B988" s="1011" t="s">
        <v>6082</v>
      </c>
      <c r="C988" s="1011" t="s">
        <v>6083</v>
      </c>
      <c r="D988" s="1011" t="s">
        <v>4757</v>
      </c>
      <c r="E988" s="1011" t="s">
        <v>1331</v>
      </c>
      <c r="F988" s="1011" t="s">
        <v>2730</v>
      </c>
    </row>
    <row r="989" spans="1:6" x14ac:dyDescent="0.25">
      <c r="A989" s="1011">
        <v>74129321</v>
      </c>
      <c r="B989" s="1011" t="s">
        <v>6084</v>
      </c>
      <c r="C989" s="1011" t="s">
        <v>6085</v>
      </c>
      <c r="D989" s="1011" t="s">
        <v>6086</v>
      </c>
      <c r="E989" s="1011" t="s">
        <v>1331</v>
      </c>
      <c r="F989" s="1011" t="s">
        <v>2785</v>
      </c>
    </row>
    <row r="990" spans="1:6" x14ac:dyDescent="0.25">
      <c r="A990" s="1011">
        <v>83921510</v>
      </c>
      <c r="B990" s="1011" t="s">
        <v>6087</v>
      </c>
      <c r="C990" s="1011" t="s">
        <v>6088</v>
      </c>
      <c r="D990" s="1011" t="s">
        <v>1643</v>
      </c>
      <c r="E990" s="1011" t="s">
        <v>1331</v>
      </c>
      <c r="F990" s="1011" t="s">
        <v>2921</v>
      </c>
    </row>
    <row r="991" spans="1:6" x14ac:dyDescent="0.25">
      <c r="A991" s="1011">
        <v>63756910</v>
      </c>
      <c r="B991" s="1011" t="s">
        <v>6089</v>
      </c>
      <c r="C991" s="1011" t="s">
        <v>6090</v>
      </c>
      <c r="D991" s="1011" t="s">
        <v>1529</v>
      </c>
      <c r="E991" s="1011" t="s">
        <v>1331</v>
      </c>
      <c r="F991" s="1011" t="s">
        <v>1528</v>
      </c>
    </row>
    <row r="992" spans="1:6" x14ac:dyDescent="0.25">
      <c r="A992" s="1011">
        <v>74133471</v>
      </c>
      <c r="B992" s="1011" t="s">
        <v>2248</v>
      </c>
      <c r="C992" s="1011" t="s">
        <v>2252</v>
      </c>
      <c r="D992" s="1011" t="s">
        <v>2251</v>
      </c>
      <c r="E992" s="1011" t="s">
        <v>1331</v>
      </c>
      <c r="F992" s="1011" t="s">
        <v>2250</v>
      </c>
    </row>
    <row r="993" spans="1:6" x14ac:dyDescent="0.25">
      <c r="A993" s="1011">
        <v>34050096</v>
      </c>
      <c r="B993" s="1011" t="s">
        <v>6091</v>
      </c>
      <c r="C993" s="1011" t="s">
        <v>6092</v>
      </c>
      <c r="D993" s="1011" t="s">
        <v>1925</v>
      </c>
      <c r="E993" s="1011" t="s">
        <v>1331</v>
      </c>
      <c r="F993" s="1011" t="s">
        <v>1924</v>
      </c>
    </row>
    <row r="994" spans="1:6" x14ac:dyDescent="0.25">
      <c r="A994" s="1011">
        <v>84128693</v>
      </c>
      <c r="B994" s="1011" t="s">
        <v>6093</v>
      </c>
      <c r="C994" s="1011" t="s">
        <v>6094</v>
      </c>
      <c r="D994" s="1011" t="s">
        <v>1664</v>
      </c>
      <c r="E994" s="1011" t="s">
        <v>1331</v>
      </c>
      <c r="F994" s="1011" t="s">
        <v>1663</v>
      </c>
    </row>
    <row r="995" spans="1:6" x14ac:dyDescent="0.25">
      <c r="A995" s="1011">
        <v>84149095</v>
      </c>
      <c r="B995" s="1011" t="s">
        <v>6095</v>
      </c>
      <c r="C995" s="1011" t="s">
        <v>6096</v>
      </c>
      <c r="D995" s="1011" t="s">
        <v>2257</v>
      </c>
      <c r="E995" s="1011" t="s">
        <v>1331</v>
      </c>
      <c r="F995" s="1011" t="s">
        <v>2256</v>
      </c>
    </row>
    <row r="996" spans="1:6" x14ac:dyDescent="0.25">
      <c r="A996" s="1011">
        <v>93766970</v>
      </c>
      <c r="B996" s="1011" t="s">
        <v>6097</v>
      </c>
      <c r="C996" s="1011" t="s">
        <v>6098</v>
      </c>
      <c r="D996" s="1011" t="s">
        <v>1330</v>
      </c>
      <c r="E996" s="1011" t="s">
        <v>1331</v>
      </c>
      <c r="F996" s="1011" t="s">
        <v>1328</v>
      </c>
    </row>
    <row r="997" spans="1:6" x14ac:dyDescent="0.25">
      <c r="A997" s="1011">
        <v>14240147</v>
      </c>
      <c r="B997" s="1011" t="s">
        <v>6099</v>
      </c>
      <c r="C997" s="1011" t="s">
        <v>4498</v>
      </c>
      <c r="D997" s="1011" t="s">
        <v>1361</v>
      </c>
      <c r="E997" s="1011" t="s">
        <v>1331</v>
      </c>
      <c r="F997" s="1011" t="s">
        <v>1360</v>
      </c>
    </row>
    <row r="998" spans="1:6" x14ac:dyDescent="0.25">
      <c r="A998" s="1011">
        <v>24096562</v>
      </c>
      <c r="B998" s="1011" t="s">
        <v>6100</v>
      </c>
      <c r="C998" s="1011" t="s">
        <v>1991</v>
      </c>
      <c r="D998" s="1011" t="s">
        <v>1990</v>
      </c>
      <c r="E998" s="1011" t="s">
        <v>1331</v>
      </c>
      <c r="F998" s="1011" t="s">
        <v>1989</v>
      </c>
    </row>
    <row r="999" spans="1:6" x14ac:dyDescent="0.25">
      <c r="A999" s="1011">
        <v>13757497</v>
      </c>
      <c r="B999" s="1011" t="s">
        <v>6101</v>
      </c>
      <c r="C999" s="1011" t="s">
        <v>6102</v>
      </c>
      <c r="D999" s="1011" t="s">
        <v>5623</v>
      </c>
      <c r="E999" s="1011" t="s">
        <v>1331</v>
      </c>
      <c r="F999" s="1011" t="s">
        <v>2825</v>
      </c>
    </row>
    <row r="1000" spans="1:6" x14ac:dyDescent="0.25">
      <c r="A1000" s="1011">
        <v>34043539</v>
      </c>
      <c r="B1000" s="1011" t="s">
        <v>6103</v>
      </c>
      <c r="C1000" s="1011" t="s">
        <v>6104</v>
      </c>
      <c r="D1000" s="1011" t="s">
        <v>1476</v>
      </c>
      <c r="E1000" s="1011" t="s">
        <v>1331</v>
      </c>
      <c r="F1000" s="1011" t="s">
        <v>1475</v>
      </c>
    </row>
    <row r="1001" spans="1:6" x14ac:dyDescent="0.25">
      <c r="A1001" s="1011">
        <v>74036948</v>
      </c>
      <c r="B1001" s="1011" t="s">
        <v>6105</v>
      </c>
      <c r="C1001" s="1011" t="s">
        <v>6106</v>
      </c>
      <c r="D1001" s="1011" t="s">
        <v>1361</v>
      </c>
      <c r="E1001" s="1011" t="s">
        <v>1331</v>
      </c>
      <c r="F1001" s="1011" t="s">
        <v>1550</v>
      </c>
    </row>
    <row r="1002" spans="1:6" x14ac:dyDescent="0.25">
      <c r="A1002" s="1011">
        <v>14299986</v>
      </c>
      <c r="B1002" s="1011" t="s">
        <v>6107</v>
      </c>
      <c r="C1002" s="1011" t="s">
        <v>6108</v>
      </c>
      <c r="D1002" s="1011" t="s">
        <v>2068</v>
      </c>
      <c r="E1002" s="1011" t="s">
        <v>1331</v>
      </c>
      <c r="F1002" s="1011" t="s">
        <v>2067</v>
      </c>
    </row>
    <row r="1003" spans="1:6" x14ac:dyDescent="0.25">
      <c r="A1003" s="1011">
        <v>43941970</v>
      </c>
      <c r="B1003" s="1011" t="s">
        <v>1789</v>
      </c>
      <c r="C1003" s="1011" t="s">
        <v>1790</v>
      </c>
      <c r="D1003" s="1011" t="s">
        <v>1397</v>
      </c>
      <c r="E1003" s="1011" t="s">
        <v>1331</v>
      </c>
      <c r="F1003" s="1011" t="s">
        <v>1396</v>
      </c>
    </row>
    <row r="1004" spans="1:6" x14ac:dyDescent="0.25">
      <c r="A1004" s="1011">
        <v>74055294</v>
      </c>
      <c r="B1004" s="1011" t="s">
        <v>1640</v>
      </c>
      <c r="C1004" s="1011" t="s">
        <v>1644</v>
      </c>
      <c r="D1004" s="1011" t="s">
        <v>1643</v>
      </c>
      <c r="E1004" s="1011" t="s">
        <v>1331</v>
      </c>
      <c r="F1004" s="1011" t="s">
        <v>1642</v>
      </c>
    </row>
    <row r="1005" spans="1:6" x14ac:dyDescent="0.25">
      <c r="A1005" s="1011">
        <v>4116950</v>
      </c>
      <c r="B1005" s="1011" t="s">
        <v>6109</v>
      </c>
      <c r="C1005" s="1011" t="s">
        <v>6110</v>
      </c>
      <c r="D1005" s="1011" t="s">
        <v>1869</v>
      </c>
      <c r="E1005" s="1011" t="s">
        <v>1331</v>
      </c>
      <c r="F1005" s="1011" t="s">
        <v>1868</v>
      </c>
    </row>
    <row r="1006" spans="1:6" x14ac:dyDescent="0.25">
      <c r="A1006" s="1011">
        <v>83902825</v>
      </c>
      <c r="B1006" s="1011" t="s">
        <v>6111</v>
      </c>
      <c r="C1006" s="1011" t="s">
        <v>6112</v>
      </c>
      <c r="D1006" s="1011" t="s">
        <v>6113</v>
      </c>
      <c r="E1006" s="1011" t="s">
        <v>1331</v>
      </c>
      <c r="F1006" s="1011" t="s">
        <v>3448</v>
      </c>
    </row>
    <row r="1007" spans="1:6" x14ac:dyDescent="0.25">
      <c r="A1007" s="1011">
        <v>23757271</v>
      </c>
      <c r="B1007" s="1011" t="s">
        <v>6114</v>
      </c>
      <c r="C1007" s="1011" t="s">
        <v>6115</v>
      </c>
      <c r="D1007" s="1011" t="s">
        <v>2089</v>
      </c>
      <c r="E1007" s="1011" t="s">
        <v>1331</v>
      </c>
      <c r="F1007" s="1011" t="s">
        <v>2088</v>
      </c>
    </row>
    <row r="1008" spans="1:6" x14ac:dyDescent="0.25">
      <c r="A1008" s="1011">
        <v>54304753</v>
      </c>
      <c r="B1008" s="1011" t="s">
        <v>6116</v>
      </c>
      <c r="C1008" s="1011" t="s">
        <v>6117</v>
      </c>
      <c r="D1008" s="1011" t="s">
        <v>2161</v>
      </c>
      <c r="E1008" s="1011" t="s">
        <v>1331</v>
      </c>
      <c r="F1008" s="1011" t="s">
        <v>2160</v>
      </c>
    </row>
    <row r="1009" spans="1:6" x14ac:dyDescent="0.25">
      <c r="A1009" s="1011">
        <v>14165518</v>
      </c>
      <c r="B1009" s="1011" t="s">
        <v>6118</v>
      </c>
      <c r="C1009" s="1011" t="s">
        <v>6119</v>
      </c>
      <c r="D1009" s="1011" t="s">
        <v>1664</v>
      </c>
      <c r="E1009" s="1011" t="s">
        <v>1331</v>
      </c>
      <c r="F1009" s="1011" t="s">
        <v>1663</v>
      </c>
    </row>
    <row r="1010" spans="1:6" x14ac:dyDescent="0.25">
      <c r="A1010" s="1011">
        <v>64112154</v>
      </c>
      <c r="B1010" s="1011" t="s">
        <v>6120</v>
      </c>
      <c r="C1010" s="1011" t="s">
        <v>1948</v>
      </c>
      <c r="D1010" s="1011" t="s">
        <v>1869</v>
      </c>
      <c r="E1010" s="1011" t="s">
        <v>1331</v>
      </c>
      <c r="F1010" s="1011" t="s">
        <v>1868</v>
      </c>
    </row>
    <row r="1011" spans="1:6" x14ac:dyDescent="0.25">
      <c r="A1011" s="1011">
        <v>64066632</v>
      </c>
      <c r="B1011" s="1011" t="s">
        <v>6121</v>
      </c>
      <c r="C1011" s="1011" t="s">
        <v>6122</v>
      </c>
      <c r="D1011" s="1011" t="s">
        <v>4860</v>
      </c>
      <c r="E1011" s="1011" t="s">
        <v>1331</v>
      </c>
      <c r="F1011" s="1011" t="s">
        <v>3339</v>
      </c>
    </row>
    <row r="1012" spans="1:6" x14ac:dyDescent="0.25">
      <c r="A1012" s="1011">
        <v>43773944</v>
      </c>
      <c r="B1012" s="1011" t="s">
        <v>6123</v>
      </c>
      <c r="C1012" s="1011" t="s">
        <v>6124</v>
      </c>
      <c r="D1012" s="1011" t="s">
        <v>6113</v>
      </c>
      <c r="E1012" s="1011" t="s">
        <v>1331</v>
      </c>
      <c r="F1012" s="1011" t="s">
        <v>3448</v>
      </c>
    </row>
    <row r="1013" spans="1:6" x14ac:dyDescent="0.25">
      <c r="A1013" s="1011">
        <v>13987433</v>
      </c>
      <c r="B1013" s="1011" t="s">
        <v>6125</v>
      </c>
      <c r="C1013" s="1011" t="s">
        <v>6126</v>
      </c>
      <c r="D1013" s="1011" t="s">
        <v>2089</v>
      </c>
      <c r="E1013" s="1011" t="s">
        <v>1331</v>
      </c>
      <c r="F1013" s="1011" t="s">
        <v>2949</v>
      </c>
    </row>
    <row r="1014" spans="1:6" x14ac:dyDescent="0.25">
      <c r="A1014" s="1011">
        <v>94163771</v>
      </c>
      <c r="B1014" s="1011" t="s">
        <v>6127</v>
      </c>
      <c r="C1014" s="1011" t="s">
        <v>6128</v>
      </c>
      <c r="D1014" s="1011" t="s">
        <v>2068</v>
      </c>
      <c r="E1014" s="1011" t="s">
        <v>1331</v>
      </c>
      <c r="F1014" s="1011" t="s">
        <v>2067</v>
      </c>
    </row>
    <row r="1015" spans="1:6" x14ac:dyDescent="0.25">
      <c r="A1015" s="1011">
        <v>64037443</v>
      </c>
      <c r="B1015" s="1011" t="s">
        <v>6129</v>
      </c>
      <c r="C1015" s="1011" t="s">
        <v>5026</v>
      </c>
      <c r="D1015" s="1011" t="s">
        <v>1330</v>
      </c>
      <c r="E1015" s="1011" t="s">
        <v>1331</v>
      </c>
      <c r="F1015" s="1011" t="s">
        <v>1328</v>
      </c>
    </row>
    <row r="1016" spans="1:6" x14ac:dyDescent="0.25">
      <c r="A1016" s="1011">
        <v>64023526</v>
      </c>
      <c r="B1016" s="1011" t="s">
        <v>6130</v>
      </c>
      <c r="C1016" s="1011" t="s">
        <v>6131</v>
      </c>
      <c r="D1016" s="1011" t="s">
        <v>1434</v>
      </c>
      <c r="E1016" s="1011" t="s">
        <v>1331</v>
      </c>
      <c r="F1016" s="1011" t="s">
        <v>1433</v>
      </c>
    </row>
    <row r="1017" spans="1:6" x14ac:dyDescent="0.25">
      <c r="A1017" s="1011">
        <v>73936429</v>
      </c>
      <c r="B1017" s="1011" t="s">
        <v>6132</v>
      </c>
      <c r="C1017" s="1011" t="s">
        <v>6133</v>
      </c>
      <c r="D1017" s="1011" t="s">
        <v>1355</v>
      </c>
      <c r="E1017" s="1011" t="s">
        <v>1331</v>
      </c>
      <c r="F1017" s="1011" t="s">
        <v>1354</v>
      </c>
    </row>
    <row r="1018" spans="1:6" x14ac:dyDescent="0.25">
      <c r="A1018" s="1011">
        <v>44126902</v>
      </c>
      <c r="B1018" s="1011" t="s">
        <v>6134</v>
      </c>
      <c r="C1018" s="1011" t="s">
        <v>6135</v>
      </c>
      <c r="D1018" s="1011" t="s">
        <v>5008</v>
      </c>
      <c r="E1018" s="1011" t="s">
        <v>1331</v>
      </c>
      <c r="F1018" s="1011" t="s">
        <v>3122</v>
      </c>
    </row>
    <row r="1019" spans="1:6" x14ac:dyDescent="0.25">
      <c r="A1019" s="1011">
        <v>24050742</v>
      </c>
      <c r="B1019" s="1011" t="s">
        <v>6136</v>
      </c>
      <c r="C1019" s="1011" t="s">
        <v>6137</v>
      </c>
      <c r="D1019" s="1011" t="s">
        <v>1355</v>
      </c>
      <c r="E1019" s="1011" t="s">
        <v>1331</v>
      </c>
      <c r="F1019" s="1011" t="s">
        <v>1354</v>
      </c>
    </row>
    <row r="1020" spans="1:6" x14ac:dyDescent="0.25">
      <c r="A1020" s="1011">
        <v>34103614</v>
      </c>
      <c r="B1020" s="1011" t="s">
        <v>6138</v>
      </c>
      <c r="C1020" s="1011" t="s">
        <v>6139</v>
      </c>
      <c r="D1020" s="1011" t="s">
        <v>47</v>
      </c>
      <c r="E1020" s="1011" t="s">
        <v>1331</v>
      </c>
      <c r="F1020" s="1011" t="s">
        <v>1676</v>
      </c>
    </row>
    <row r="1021" spans="1:6" x14ac:dyDescent="0.25">
      <c r="A1021" s="1011">
        <v>74030016</v>
      </c>
      <c r="B1021" s="1011" t="s">
        <v>6140</v>
      </c>
      <c r="C1021" s="1011" t="s">
        <v>6141</v>
      </c>
      <c r="D1021" s="1011" t="s">
        <v>2089</v>
      </c>
      <c r="E1021" s="1011" t="s">
        <v>1331</v>
      </c>
      <c r="F1021" s="1011" t="s">
        <v>3467</v>
      </c>
    </row>
    <row r="1022" spans="1:6" x14ac:dyDescent="0.25">
      <c r="A1022" s="1011">
        <v>93978088</v>
      </c>
      <c r="B1022" s="1011" t="s">
        <v>6142</v>
      </c>
      <c r="C1022" s="1011" t="s">
        <v>6143</v>
      </c>
      <c r="D1022" s="1011" t="s">
        <v>2089</v>
      </c>
      <c r="E1022" s="1011" t="s">
        <v>1331</v>
      </c>
      <c r="F1022" s="1011" t="s">
        <v>3022</v>
      </c>
    </row>
    <row r="1023" spans="1:6" x14ac:dyDescent="0.25">
      <c r="A1023" s="1011">
        <v>13756374</v>
      </c>
      <c r="B1023" s="1011" t="s">
        <v>6144</v>
      </c>
      <c r="C1023" s="1011" t="s">
        <v>6145</v>
      </c>
      <c r="D1023" s="1011" t="s">
        <v>6146</v>
      </c>
      <c r="E1023" s="1011" t="s">
        <v>1331</v>
      </c>
      <c r="F1023" s="1011" t="s">
        <v>3169</v>
      </c>
    </row>
    <row r="1024" spans="1:6" x14ac:dyDescent="0.25">
      <c r="A1024" s="1011">
        <v>73755761</v>
      </c>
      <c r="B1024" s="1011" t="s">
        <v>6147</v>
      </c>
      <c r="C1024" s="1011" t="s">
        <v>6148</v>
      </c>
      <c r="D1024" s="1011" t="s">
        <v>1330</v>
      </c>
      <c r="E1024" s="1011" t="s">
        <v>1331</v>
      </c>
      <c r="F1024" s="1011" t="s">
        <v>1328</v>
      </c>
    </row>
    <row r="1025" spans="1:6" x14ac:dyDescent="0.25">
      <c r="A1025" s="1011">
        <v>63934905</v>
      </c>
      <c r="B1025" s="1011" t="s">
        <v>2048</v>
      </c>
      <c r="C1025" s="1011" t="s">
        <v>2050</v>
      </c>
      <c r="D1025" s="1011" t="s">
        <v>1511</v>
      </c>
      <c r="E1025" s="1011" t="s">
        <v>1331</v>
      </c>
      <c r="F1025" s="1011" t="s">
        <v>1510</v>
      </c>
    </row>
    <row r="1026" spans="1:6" x14ac:dyDescent="0.25">
      <c r="A1026" s="1011">
        <v>73754640</v>
      </c>
      <c r="B1026" s="1011" t="s">
        <v>6149</v>
      </c>
      <c r="C1026" s="1011" t="s">
        <v>5581</v>
      </c>
      <c r="D1026" s="1011" t="s">
        <v>5409</v>
      </c>
      <c r="E1026" s="1011" t="s">
        <v>1331</v>
      </c>
      <c r="F1026" s="1011" t="s">
        <v>2660</v>
      </c>
    </row>
    <row r="1027" spans="1:6" x14ac:dyDescent="0.25">
      <c r="A1027" s="1011">
        <v>34082248</v>
      </c>
      <c r="B1027" s="1011" t="s">
        <v>6150</v>
      </c>
      <c r="C1027" s="1011" t="s">
        <v>6151</v>
      </c>
      <c r="D1027" s="1011" t="s">
        <v>1397</v>
      </c>
      <c r="E1027" s="1011" t="s">
        <v>1331</v>
      </c>
      <c r="F1027" s="1011" t="s">
        <v>1416</v>
      </c>
    </row>
    <row r="1028" spans="1:6" x14ac:dyDescent="0.25">
      <c r="A1028" s="1011">
        <v>34116301</v>
      </c>
      <c r="B1028" s="1011" t="s">
        <v>6152</v>
      </c>
      <c r="C1028" s="1011" t="s">
        <v>6153</v>
      </c>
      <c r="D1028" s="1011" t="s">
        <v>4477</v>
      </c>
      <c r="E1028" s="1011" t="s">
        <v>1331</v>
      </c>
      <c r="F1028" s="1011" t="s">
        <v>3294</v>
      </c>
    </row>
    <row r="1029" spans="1:6" x14ac:dyDescent="0.25">
      <c r="A1029" s="1011">
        <v>4133625</v>
      </c>
      <c r="B1029" s="1011" t="s">
        <v>6154</v>
      </c>
      <c r="C1029" s="1011" t="s">
        <v>6155</v>
      </c>
      <c r="D1029" s="1011" t="s">
        <v>1343</v>
      </c>
      <c r="E1029" s="1011" t="s">
        <v>1331</v>
      </c>
      <c r="F1029" s="1011" t="s">
        <v>1342</v>
      </c>
    </row>
    <row r="1030" spans="1:6" x14ac:dyDescent="0.25">
      <c r="A1030" s="1011">
        <v>4301511</v>
      </c>
      <c r="B1030" s="1011" t="s">
        <v>6156</v>
      </c>
      <c r="C1030" s="1011" t="s">
        <v>6157</v>
      </c>
      <c r="D1030" s="1011" t="s">
        <v>2342</v>
      </c>
      <c r="E1030" s="1011" t="s">
        <v>1331</v>
      </c>
      <c r="F1030" s="1011" t="s">
        <v>2341</v>
      </c>
    </row>
    <row r="1031" spans="1:6" x14ac:dyDescent="0.25">
      <c r="A1031" s="1011">
        <v>24132417</v>
      </c>
      <c r="B1031" s="1011" t="s">
        <v>6158</v>
      </c>
      <c r="C1031" s="1011" t="s">
        <v>6159</v>
      </c>
      <c r="D1031" s="1011" t="s">
        <v>1664</v>
      </c>
      <c r="E1031" s="1011" t="s">
        <v>1331</v>
      </c>
      <c r="F1031" s="1011" t="s">
        <v>1663</v>
      </c>
    </row>
    <row r="1032" spans="1:6" x14ac:dyDescent="0.25">
      <c r="A1032" s="1011">
        <v>43753367</v>
      </c>
      <c r="B1032" s="1011" t="s">
        <v>6160</v>
      </c>
      <c r="C1032" s="1011" t="s">
        <v>6161</v>
      </c>
      <c r="D1032" s="1011" t="s">
        <v>2089</v>
      </c>
      <c r="E1032" s="1011" t="s">
        <v>1331</v>
      </c>
      <c r="F1032" s="1011" t="s">
        <v>2642</v>
      </c>
    </row>
    <row r="1033" spans="1:6" x14ac:dyDescent="0.25">
      <c r="A1033" s="1011">
        <v>13973011</v>
      </c>
      <c r="B1033" s="1011" t="s">
        <v>6162</v>
      </c>
      <c r="C1033" s="1011" t="s">
        <v>6163</v>
      </c>
      <c r="D1033" s="1011" t="s">
        <v>4860</v>
      </c>
      <c r="E1033" s="1011" t="s">
        <v>1331</v>
      </c>
      <c r="F1033" s="1011" t="s">
        <v>2776</v>
      </c>
    </row>
    <row r="1034" spans="1:6" x14ac:dyDescent="0.25">
      <c r="A1034" s="1011">
        <v>73906711</v>
      </c>
      <c r="B1034" s="1011" t="s">
        <v>6164</v>
      </c>
      <c r="C1034" s="1011" t="s">
        <v>6165</v>
      </c>
      <c r="D1034" s="1011" t="s">
        <v>2089</v>
      </c>
      <c r="E1034" s="1011" t="s">
        <v>1331</v>
      </c>
      <c r="F1034" s="1011" t="s">
        <v>2843</v>
      </c>
    </row>
    <row r="1035" spans="1:6" x14ac:dyDescent="0.25">
      <c r="A1035" s="1011">
        <v>44069508</v>
      </c>
      <c r="B1035" s="1011" t="s">
        <v>6166</v>
      </c>
      <c r="C1035" s="1011" t="s">
        <v>6167</v>
      </c>
      <c r="D1035" s="1011" t="s">
        <v>1643</v>
      </c>
      <c r="E1035" s="1011" t="s">
        <v>1331</v>
      </c>
      <c r="F1035" s="1011" t="s">
        <v>1642</v>
      </c>
    </row>
    <row r="1036" spans="1:6" x14ac:dyDescent="0.25">
      <c r="A1036" s="1011">
        <v>3756772</v>
      </c>
      <c r="B1036" s="1011" t="s">
        <v>6168</v>
      </c>
      <c r="C1036" s="1011" t="s">
        <v>6169</v>
      </c>
      <c r="D1036" s="1011" t="s">
        <v>1476</v>
      </c>
      <c r="E1036" s="1011" t="s">
        <v>1331</v>
      </c>
      <c r="F1036" s="1011" t="s">
        <v>1475</v>
      </c>
    </row>
    <row r="1037" spans="1:6" x14ac:dyDescent="0.25">
      <c r="A1037" s="1011">
        <v>63975700</v>
      </c>
      <c r="B1037" s="1011" t="s">
        <v>6170</v>
      </c>
      <c r="C1037" s="1011" t="s">
        <v>6171</v>
      </c>
      <c r="D1037" s="1011" t="s">
        <v>1361</v>
      </c>
      <c r="E1037" s="1011" t="s">
        <v>1331</v>
      </c>
      <c r="F1037" s="1011" t="s">
        <v>1360</v>
      </c>
    </row>
    <row r="1038" spans="1:6" x14ac:dyDescent="0.25">
      <c r="A1038" s="1011">
        <v>34087791</v>
      </c>
      <c r="B1038" s="1011" t="s">
        <v>6172</v>
      </c>
      <c r="C1038" s="1011" t="s">
        <v>6173</v>
      </c>
      <c r="D1038" s="1011" t="s">
        <v>1511</v>
      </c>
      <c r="E1038" s="1011" t="s">
        <v>1331</v>
      </c>
      <c r="F1038" s="1011" t="s">
        <v>1510</v>
      </c>
    </row>
    <row r="1039" spans="1:6" x14ac:dyDescent="0.25">
      <c r="A1039" s="1011">
        <v>3756178</v>
      </c>
      <c r="B1039" s="1011" t="s">
        <v>6174</v>
      </c>
      <c r="C1039" s="1011" t="s">
        <v>6175</v>
      </c>
      <c r="D1039" s="1011" t="s">
        <v>4634</v>
      </c>
      <c r="E1039" s="1011" t="s">
        <v>1331</v>
      </c>
      <c r="F1039" s="1011" t="s">
        <v>2723</v>
      </c>
    </row>
    <row r="1040" spans="1:6" x14ac:dyDescent="0.25">
      <c r="A1040" s="1011">
        <v>63756977</v>
      </c>
      <c r="B1040" s="1011" t="s">
        <v>6176</v>
      </c>
      <c r="C1040" s="1011" t="s">
        <v>6177</v>
      </c>
      <c r="D1040" s="1011" t="s">
        <v>4196</v>
      </c>
      <c r="E1040" s="1011" t="s">
        <v>1331</v>
      </c>
      <c r="F1040" s="1011" t="s">
        <v>2721</v>
      </c>
    </row>
    <row r="1041" spans="1:6" x14ac:dyDescent="0.25">
      <c r="A1041" s="1011">
        <v>24269417</v>
      </c>
      <c r="B1041" s="1011" t="s">
        <v>6178</v>
      </c>
      <c r="C1041" s="1011" t="s">
        <v>6179</v>
      </c>
      <c r="D1041" s="1011" t="s">
        <v>1511</v>
      </c>
      <c r="E1041" s="1011" t="s">
        <v>1331</v>
      </c>
      <c r="F1041" s="1011" t="s">
        <v>1510</v>
      </c>
    </row>
    <row r="1042" spans="1:6" x14ac:dyDescent="0.25">
      <c r="A1042" s="1011">
        <v>53754768</v>
      </c>
      <c r="B1042" s="1011" t="s">
        <v>6180</v>
      </c>
      <c r="C1042" s="1011" t="s">
        <v>5394</v>
      </c>
      <c r="D1042" s="1011" t="s">
        <v>5395</v>
      </c>
      <c r="E1042" s="1011" t="s">
        <v>1331</v>
      </c>
      <c r="F1042" s="1011" t="s">
        <v>3574</v>
      </c>
    </row>
    <row r="1043" spans="1:6" x14ac:dyDescent="0.25">
      <c r="A1043" s="1011">
        <v>43757178</v>
      </c>
      <c r="B1043" s="1011" t="s">
        <v>6181</v>
      </c>
      <c r="C1043" s="1011" t="s">
        <v>6182</v>
      </c>
      <c r="D1043" s="1011" t="s">
        <v>4196</v>
      </c>
      <c r="E1043" s="1011" t="s">
        <v>1331</v>
      </c>
      <c r="F1043" s="1011" t="s">
        <v>3068</v>
      </c>
    </row>
    <row r="1044" spans="1:6" x14ac:dyDescent="0.25">
      <c r="A1044" s="1011">
        <v>94160140</v>
      </c>
      <c r="B1044" s="1011" t="s">
        <v>6183</v>
      </c>
      <c r="C1044" s="1011" t="s">
        <v>6184</v>
      </c>
      <c r="D1044" s="1011" t="s">
        <v>2354</v>
      </c>
      <c r="E1044" s="1011" t="s">
        <v>1331</v>
      </c>
      <c r="F1044" s="1011" t="s">
        <v>2353</v>
      </c>
    </row>
    <row r="1045" spans="1:6" x14ac:dyDescent="0.25">
      <c r="A1045" s="1011">
        <v>84299452</v>
      </c>
      <c r="B1045" s="1011" t="s">
        <v>6185</v>
      </c>
      <c r="C1045" s="1011" t="s">
        <v>6186</v>
      </c>
      <c r="D1045" s="1011" t="s">
        <v>2068</v>
      </c>
      <c r="E1045" s="1011" t="s">
        <v>1331</v>
      </c>
      <c r="F1045" s="1011" t="s">
        <v>2067</v>
      </c>
    </row>
    <row r="1046" spans="1:6" x14ac:dyDescent="0.25">
      <c r="A1046" s="1011">
        <v>94140951</v>
      </c>
      <c r="B1046" s="1011" t="s">
        <v>6187</v>
      </c>
      <c r="C1046" s="1011" t="s">
        <v>6188</v>
      </c>
      <c r="D1046" s="1011" t="s">
        <v>4332</v>
      </c>
      <c r="E1046" s="1011" t="s">
        <v>1331</v>
      </c>
      <c r="F1046" s="1011" t="s">
        <v>3354</v>
      </c>
    </row>
    <row r="1047" spans="1:6" x14ac:dyDescent="0.25">
      <c r="A1047" s="1011">
        <v>13752720</v>
      </c>
      <c r="B1047" s="1011" t="s">
        <v>6189</v>
      </c>
      <c r="C1047" s="1011" t="s">
        <v>6190</v>
      </c>
      <c r="D1047" s="1011" t="s">
        <v>6191</v>
      </c>
      <c r="E1047" s="1011" t="s">
        <v>1331</v>
      </c>
      <c r="F1047" s="1011" t="s">
        <v>6192</v>
      </c>
    </row>
    <row r="1048" spans="1:6" x14ac:dyDescent="0.25">
      <c r="A1048" s="1011">
        <v>74181983</v>
      </c>
      <c r="B1048" s="1011" t="s">
        <v>1369</v>
      </c>
      <c r="C1048" s="1011" t="s">
        <v>1373</v>
      </c>
      <c r="D1048" s="1011" t="s">
        <v>1372</v>
      </c>
      <c r="E1048" s="1011" t="s">
        <v>1331</v>
      </c>
      <c r="F1048" s="1011" t="s">
        <v>1371</v>
      </c>
    </row>
    <row r="1049" spans="1:6" x14ac:dyDescent="0.25">
      <c r="A1049" s="1011">
        <v>53968988</v>
      </c>
      <c r="B1049" s="1011" t="s">
        <v>6193</v>
      </c>
      <c r="C1049" s="1011" t="s">
        <v>6194</v>
      </c>
      <c r="D1049" s="1011" t="s">
        <v>1925</v>
      </c>
      <c r="E1049" s="1011" t="s">
        <v>1331</v>
      </c>
      <c r="F1049" s="1011" t="s">
        <v>1924</v>
      </c>
    </row>
    <row r="1050" spans="1:6" x14ac:dyDescent="0.25">
      <c r="A1050" s="1011">
        <v>94304276</v>
      </c>
      <c r="B1050" s="1011" t="s">
        <v>6195</v>
      </c>
      <c r="C1050" s="1011" t="s">
        <v>6196</v>
      </c>
      <c r="D1050" s="1011" t="s">
        <v>1330</v>
      </c>
      <c r="E1050" s="1011" t="s">
        <v>1331</v>
      </c>
      <c r="F1050" s="1011" t="s">
        <v>1328</v>
      </c>
    </row>
    <row r="1051" spans="1:6" x14ac:dyDescent="0.25">
      <c r="A1051" s="1011">
        <v>4086278</v>
      </c>
      <c r="B1051" s="1011" t="s">
        <v>6197</v>
      </c>
      <c r="C1051" s="1011" t="s">
        <v>6198</v>
      </c>
      <c r="D1051" s="1011" t="s">
        <v>65</v>
      </c>
      <c r="E1051" s="1011" t="s">
        <v>1331</v>
      </c>
      <c r="F1051" s="1011" t="s">
        <v>1565</v>
      </c>
    </row>
    <row r="1052" spans="1:6" x14ac:dyDescent="0.25">
      <c r="A1052" s="1011">
        <v>74237686</v>
      </c>
      <c r="B1052" s="1011" t="s">
        <v>6199</v>
      </c>
      <c r="C1052" s="1011" t="s">
        <v>6200</v>
      </c>
      <c r="D1052" s="1011" t="s">
        <v>1355</v>
      </c>
      <c r="E1052" s="1011" t="s">
        <v>1331</v>
      </c>
      <c r="F1052" s="1011" t="s">
        <v>1354</v>
      </c>
    </row>
    <row r="1053" spans="1:6" x14ac:dyDescent="0.25">
      <c r="A1053" s="1011">
        <v>44046811</v>
      </c>
      <c r="B1053" s="1011" t="s">
        <v>6201</v>
      </c>
      <c r="C1053" s="1011" t="s">
        <v>6202</v>
      </c>
      <c r="D1053" s="1011" t="s">
        <v>5985</v>
      </c>
      <c r="E1053" s="1011" t="s">
        <v>1331</v>
      </c>
      <c r="F1053" s="1011" t="s">
        <v>1516</v>
      </c>
    </row>
    <row r="1054" spans="1:6" x14ac:dyDescent="0.25">
      <c r="A1054" s="1011">
        <v>84297357</v>
      </c>
      <c r="B1054" s="1011" t="s">
        <v>6203</v>
      </c>
      <c r="C1054" s="1011" t="s">
        <v>6204</v>
      </c>
      <c r="D1054" s="1011" t="s">
        <v>2429</v>
      </c>
      <c r="E1054" s="1011" t="s">
        <v>2430</v>
      </c>
      <c r="F1054" s="1011" t="s">
        <v>2428</v>
      </c>
    </row>
    <row r="1055" spans="1:6" x14ac:dyDescent="0.25">
      <c r="A1055" s="1011">
        <v>44180685</v>
      </c>
      <c r="B1055" s="1011" t="s">
        <v>1437</v>
      </c>
      <c r="C1055" s="1011" t="s">
        <v>1441</v>
      </c>
      <c r="D1055" s="1011" t="s">
        <v>1440</v>
      </c>
      <c r="E1055" s="1011" t="s">
        <v>1331</v>
      </c>
      <c r="F1055" s="1011" t="s">
        <v>1439</v>
      </c>
    </row>
    <row r="1056" spans="1:6" x14ac:dyDescent="0.25">
      <c r="A1056" s="1011">
        <v>43755966</v>
      </c>
      <c r="B1056" s="1011" t="s">
        <v>6205</v>
      </c>
      <c r="C1056" s="1011" t="s">
        <v>6206</v>
      </c>
      <c r="D1056" s="1011" t="s">
        <v>1613</v>
      </c>
      <c r="E1056" s="1011" t="s">
        <v>1331</v>
      </c>
      <c r="F1056" s="1011" t="s">
        <v>1612</v>
      </c>
    </row>
    <row r="1057" spans="1:6" x14ac:dyDescent="0.25">
      <c r="A1057" s="1011">
        <v>94059052</v>
      </c>
      <c r="B1057" s="1011" t="s">
        <v>5248</v>
      </c>
      <c r="C1057" s="1011" t="s">
        <v>5249</v>
      </c>
      <c r="D1057" s="1011" t="s">
        <v>5250</v>
      </c>
      <c r="E1057" s="1011" t="s">
        <v>1331</v>
      </c>
      <c r="F1057" s="1011" t="s">
        <v>3417</v>
      </c>
    </row>
    <row r="1058" spans="1:6" x14ac:dyDescent="0.25">
      <c r="A1058" s="1011">
        <v>74055419</v>
      </c>
      <c r="B1058" s="1011" t="s">
        <v>6207</v>
      </c>
      <c r="C1058" s="1011" t="s">
        <v>6208</v>
      </c>
      <c r="D1058" s="1011" t="s">
        <v>1361</v>
      </c>
      <c r="E1058" s="1011" t="s">
        <v>1331</v>
      </c>
      <c r="F1058" s="1011" t="s">
        <v>1755</v>
      </c>
    </row>
    <row r="1059" spans="1:6" x14ac:dyDescent="0.25">
      <c r="A1059" s="1011">
        <v>13758214</v>
      </c>
      <c r="B1059" s="1011" t="s">
        <v>2437</v>
      </c>
      <c r="C1059" s="1011" t="s">
        <v>2438</v>
      </c>
      <c r="D1059" s="1011" t="s">
        <v>1658</v>
      </c>
      <c r="E1059" s="1011" t="s">
        <v>1331</v>
      </c>
      <c r="F1059" s="1011" t="s">
        <v>1657</v>
      </c>
    </row>
    <row r="1060" spans="1:6" x14ac:dyDescent="0.25">
      <c r="A1060" s="1011">
        <v>24156432</v>
      </c>
      <c r="B1060" s="1011" t="s">
        <v>6209</v>
      </c>
      <c r="C1060" s="1011" t="s">
        <v>6210</v>
      </c>
      <c r="D1060" s="1011" t="s">
        <v>2068</v>
      </c>
      <c r="E1060" s="1011" t="s">
        <v>1331</v>
      </c>
      <c r="F1060" s="1011" t="s">
        <v>2067</v>
      </c>
    </row>
    <row r="1061" spans="1:6" x14ac:dyDescent="0.25">
      <c r="A1061" s="1011">
        <v>4230090</v>
      </c>
      <c r="B1061" s="1011" t="s">
        <v>6211</v>
      </c>
      <c r="C1061" s="1011" t="s">
        <v>6212</v>
      </c>
      <c r="D1061" s="1011" t="s">
        <v>1330</v>
      </c>
      <c r="E1061" s="1011" t="s">
        <v>1331</v>
      </c>
      <c r="F1061" s="1011" t="s">
        <v>1328</v>
      </c>
    </row>
    <row r="1062" spans="1:6" x14ac:dyDescent="0.25">
      <c r="A1062" s="1011">
        <v>94075348</v>
      </c>
      <c r="B1062" s="1011" t="s">
        <v>6213</v>
      </c>
      <c r="C1062" s="1011" t="s">
        <v>6214</v>
      </c>
      <c r="D1062" s="1011" t="s">
        <v>4525</v>
      </c>
      <c r="E1062" s="1011" t="s">
        <v>1331</v>
      </c>
      <c r="F1062" s="1011" t="s">
        <v>2857</v>
      </c>
    </row>
    <row r="1063" spans="1:6" x14ac:dyDescent="0.25">
      <c r="A1063" s="1011">
        <v>4293999</v>
      </c>
      <c r="B1063" s="1011" t="s">
        <v>6215</v>
      </c>
      <c r="C1063" s="1011" t="s">
        <v>6216</v>
      </c>
      <c r="D1063" s="1011" t="s">
        <v>1658</v>
      </c>
      <c r="E1063" s="1011" t="s">
        <v>1331</v>
      </c>
      <c r="F1063" s="1011" t="s">
        <v>1657</v>
      </c>
    </row>
    <row r="1064" spans="1:6" x14ac:dyDescent="0.25">
      <c r="A1064" s="1011">
        <v>54284823</v>
      </c>
      <c r="B1064" s="1011" t="s">
        <v>6217</v>
      </c>
      <c r="C1064" s="1011" t="s">
        <v>6218</v>
      </c>
      <c r="D1064" s="1011" t="s">
        <v>4918</v>
      </c>
      <c r="E1064" s="1011" t="s">
        <v>1331</v>
      </c>
      <c r="F1064" s="1011" t="s">
        <v>1534</v>
      </c>
    </row>
    <row r="1065" spans="1:6" x14ac:dyDescent="0.25">
      <c r="A1065" s="1011">
        <v>54150750</v>
      </c>
      <c r="B1065" s="1011" t="s">
        <v>6219</v>
      </c>
      <c r="C1065" s="1011" t="s">
        <v>6220</v>
      </c>
      <c r="D1065" s="1011" t="s">
        <v>1818</v>
      </c>
      <c r="E1065" s="1011" t="s">
        <v>1331</v>
      </c>
      <c r="F1065" s="1011" t="s">
        <v>1817</v>
      </c>
    </row>
    <row r="1066" spans="1:6" x14ac:dyDescent="0.25">
      <c r="A1066" s="1011">
        <v>54134267</v>
      </c>
      <c r="B1066" s="1011" t="s">
        <v>6221</v>
      </c>
      <c r="C1066" s="1011" t="s">
        <v>6222</v>
      </c>
      <c r="D1066" s="1011" t="s">
        <v>1818</v>
      </c>
      <c r="E1066" s="1011" t="s">
        <v>1331</v>
      </c>
      <c r="F1066" s="1011" t="s">
        <v>1817</v>
      </c>
    </row>
    <row r="1067" spans="1:6" x14ac:dyDescent="0.25">
      <c r="A1067" s="1011">
        <v>93755833</v>
      </c>
      <c r="B1067" s="1011" t="s">
        <v>6223</v>
      </c>
      <c r="C1067" s="1011" t="s">
        <v>6224</v>
      </c>
      <c r="D1067" s="1011" t="s">
        <v>6225</v>
      </c>
      <c r="E1067" s="1011" t="s">
        <v>1331</v>
      </c>
      <c r="F1067" s="1011" t="s">
        <v>2632</v>
      </c>
    </row>
    <row r="1068" spans="1:6" x14ac:dyDescent="0.25">
      <c r="A1068" s="1011">
        <v>44092963</v>
      </c>
      <c r="B1068" s="1011" t="s">
        <v>6226</v>
      </c>
      <c r="C1068" s="1011" t="s">
        <v>6227</v>
      </c>
      <c r="D1068" s="1011" t="s">
        <v>4757</v>
      </c>
      <c r="E1068" s="1011" t="s">
        <v>1331</v>
      </c>
      <c r="F1068" s="1011" t="s">
        <v>2730</v>
      </c>
    </row>
    <row r="1069" spans="1:6" x14ac:dyDescent="0.25">
      <c r="A1069" s="1011">
        <v>93754539</v>
      </c>
      <c r="B1069" s="1011" t="s">
        <v>6228</v>
      </c>
      <c r="C1069" s="1011" t="s">
        <v>6229</v>
      </c>
      <c r="D1069" s="1011" t="s">
        <v>4450</v>
      </c>
      <c r="E1069" s="1011" t="s">
        <v>1331</v>
      </c>
      <c r="F1069" s="1011" t="s">
        <v>2699</v>
      </c>
    </row>
    <row r="1070" spans="1:6" x14ac:dyDescent="0.25">
      <c r="A1070" s="1011">
        <v>33998956</v>
      </c>
      <c r="B1070" s="1011" t="s">
        <v>6230</v>
      </c>
      <c r="C1070" s="1011" t="s">
        <v>6231</v>
      </c>
      <c r="D1070" s="1011" t="s">
        <v>1361</v>
      </c>
      <c r="E1070" s="1011" t="s">
        <v>1331</v>
      </c>
      <c r="F1070" s="1011" t="s">
        <v>1360</v>
      </c>
    </row>
    <row r="1071" spans="1:6" x14ac:dyDescent="0.25">
      <c r="A1071" s="1011">
        <v>33869066</v>
      </c>
      <c r="B1071" s="1011" t="s">
        <v>6232</v>
      </c>
      <c r="C1071" s="1011" t="s">
        <v>6233</v>
      </c>
      <c r="D1071" s="1011" t="s">
        <v>2089</v>
      </c>
      <c r="E1071" s="1011" t="s">
        <v>1331</v>
      </c>
      <c r="F1071" s="1011" t="s">
        <v>2642</v>
      </c>
    </row>
    <row r="1072" spans="1:6" x14ac:dyDescent="0.25">
      <c r="A1072" s="1011">
        <v>23757404</v>
      </c>
      <c r="B1072" s="1011" t="s">
        <v>6234</v>
      </c>
      <c r="C1072" s="1011" t="s">
        <v>6235</v>
      </c>
      <c r="D1072" s="1011" t="s">
        <v>10</v>
      </c>
      <c r="E1072" s="1011" t="s">
        <v>1331</v>
      </c>
      <c r="F1072" s="1011" t="s">
        <v>3187</v>
      </c>
    </row>
    <row r="1073" spans="1:6" x14ac:dyDescent="0.25">
      <c r="A1073" s="1011">
        <v>43956267</v>
      </c>
      <c r="B1073" s="1011" t="s">
        <v>6236</v>
      </c>
      <c r="C1073" s="1011" t="s">
        <v>6237</v>
      </c>
      <c r="D1073" s="1011" t="s">
        <v>1869</v>
      </c>
      <c r="E1073" s="1011" t="s">
        <v>1331</v>
      </c>
      <c r="F1073" s="1011" t="s">
        <v>1868</v>
      </c>
    </row>
    <row r="1074" spans="1:6" x14ac:dyDescent="0.25">
      <c r="A1074" s="1011">
        <v>13941430</v>
      </c>
      <c r="B1074" s="1011" t="s">
        <v>6238</v>
      </c>
      <c r="C1074" s="1011" t="s">
        <v>6239</v>
      </c>
      <c r="D1074" s="1011" t="s">
        <v>1464</v>
      </c>
      <c r="E1074" s="1011" t="s">
        <v>1331</v>
      </c>
      <c r="F1074" s="1011" t="s">
        <v>1463</v>
      </c>
    </row>
    <row r="1075" spans="1:6" x14ac:dyDescent="0.25">
      <c r="A1075" s="1011">
        <v>4288569</v>
      </c>
      <c r="B1075" s="1011" t="s">
        <v>6240</v>
      </c>
      <c r="C1075" s="1011" t="s">
        <v>6241</v>
      </c>
      <c r="D1075" s="1011" t="s">
        <v>6242</v>
      </c>
      <c r="E1075" s="1011" t="s">
        <v>1331</v>
      </c>
      <c r="F1075" s="1011" t="s">
        <v>6243</v>
      </c>
    </row>
    <row r="1076" spans="1:6" x14ac:dyDescent="0.25">
      <c r="A1076" s="1011">
        <v>53882478</v>
      </c>
      <c r="B1076" s="1011" t="s">
        <v>6244</v>
      </c>
      <c r="C1076" s="1011" t="s">
        <v>6245</v>
      </c>
      <c r="D1076" s="1011" t="s">
        <v>1476</v>
      </c>
      <c r="E1076" s="1011" t="s">
        <v>1331</v>
      </c>
      <c r="F1076" s="1011" t="s">
        <v>1475</v>
      </c>
    </row>
    <row r="1077" spans="1:6" x14ac:dyDescent="0.25">
      <c r="A1077" s="1011">
        <v>54032040</v>
      </c>
      <c r="B1077" s="1011" t="s">
        <v>6246</v>
      </c>
      <c r="C1077" s="1011" t="s">
        <v>6247</v>
      </c>
      <c r="D1077" s="1011" t="s">
        <v>19</v>
      </c>
      <c r="E1077" s="1011" t="s">
        <v>1331</v>
      </c>
      <c r="F1077" s="1011" t="s">
        <v>2205</v>
      </c>
    </row>
    <row r="1078" spans="1:6" x14ac:dyDescent="0.25">
      <c r="A1078" s="1011">
        <v>64111016</v>
      </c>
      <c r="B1078" s="1011" t="s">
        <v>6248</v>
      </c>
      <c r="C1078" s="1011" t="s">
        <v>6249</v>
      </c>
      <c r="D1078" s="1011" t="s">
        <v>1925</v>
      </c>
      <c r="E1078" s="1011" t="s">
        <v>1331</v>
      </c>
      <c r="F1078" s="1011" t="s">
        <v>1924</v>
      </c>
    </row>
    <row r="1079" spans="1:6" x14ac:dyDescent="0.25">
      <c r="A1079" s="1011">
        <v>64088859</v>
      </c>
      <c r="B1079" s="1011" t="s">
        <v>6250</v>
      </c>
      <c r="C1079" s="1011" t="s">
        <v>6251</v>
      </c>
      <c r="D1079" s="1011" t="s">
        <v>1361</v>
      </c>
      <c r="E1079" s="1011" t="s">
        <v>1331</v>
      </c>
      <c r="F1079" s="1011" t="s">
        <v>3529</v>
      </c>
    </row>
    <row r="1080" spans="1:6" x14ac:dyDescent="0.25">
      <c r="A1080" s="1011">
        <v>94100914</v>
      </c>
      <c r="B1080" s="1011" t="s">
        <v>6252</v>
      </c>
      <c r="C1080" s="1011" t="s">
        <v>6253</v>
      </c>
      <c r="D1080" s="1011" t="s">
        <v>1795</v>
      </c>
      <c r="E1080" s="1011" t="s">
        <v>1331</v>
      </c>
      <c r="F1080" s="1011" t="s">
        <v>1794</v>
      </c>
    </row>
    <row r="1081" spans="1:6" x14ac:dyDescent="0.25">
      <c r="A1081" s="1011">
        <v>63757769</v>
      </c>
      <c r="B1081" s="1011" t="s">
        <v>6254</v>
      </c>
      <c r="C1081" s="1011" t="s">
        <v>6255</v>
      </c>
      <c r="D1081" s="1011" t="s">
        <v>1643</v>
      </c>
      <c r="E1081" s="1011" t="s">
        <v>1331</v>
      </c>
      <c r="F1081" s="1011" t="s">
        <v>1642</v>
      </c>
    </row>
    <row r="1082" spans="1:6" x14ac:dyDescent="0.25">
      <c r="A1082" s="1011">
        <v>64067572</v>
      </c>
      <c r="B1082" s="1011" t="s">
        <v>6256</v>
      </c>
      <c r="C1082" s="1011" t="s">
        <v>6257</v>
      </c>
      <c r="D1082" s="1011" t="s">
        <v>4634</v>
      </c>
      <c r="E1082" s="1011" t="s">
        <v>1331</v>
      </c>
      <c r="F1082" s="1011" t="s">
        <v>2723</v>
      </c>
    </row>
    <row r="1083" spans="1:6" x14ac:dyDescent="0.25">
      <c r="A1083" s="1011">
        <v>93907897</v>
      </c>
      <c r="B1083" s="1011" t="s">
        <v>6258</v>
      </c>
      <c r="C1083" s="1011" t="s">
        <v>6259</v>
      </c>
      <c r="D1083" s="1011" t="s">
        <v>4450</v>
      </c>
      <c r="E1083" s="1011" t="s">
        <v>1331</v>
      </c>
      <c r="F1083" s="1011" t="s">
        <v>2699</v>
      </c>
    </row>
    <row r="1084" spans="1:6" x14ac:dyDescent="0.25">
      <c r="A1084" s="1011">
        <v>33757071</v>
      </c>
      <c r="B1084" s="1011" t="s">
        <v>6260</v>
      </c>
      <c r="C1084" s="1011" t="s">
        <v>6261</v>
      </c>
      <c r="D1084" s="1011" t="s">
        <v>1355</v>
      </c>
      <c r="E1084" s="1011" t="s">
        <v>1331</v>
      </c>
      <c r="F1084" s="1011" t="s">
        <v>1354</v>
      </c>
    </row>
    <row r="1085" spans="1:6" x14ac:dyDescent="0.25">
      <c r="A1085" s="1011">
        <v>14141402</v>
      </c>
      <c r="B1085" s="1011" t="s">
        <v>6262</v>
      </c>
      <c r="C1085" s="1011" t="s">
        <v>6263</v>
      </c>
      <c r="D1085" s="1011" t="s">
        <v>1384</v>
      </c>
      <c r="E1085" s="1011" t="s">
        <v>1331</v>
      </c>
      <c r="F1085" s="1011" t="s">
        <v>1383</v>
      </c>
    </row>
    <row r="1086" spans="1:6" x14ac:dyDescent="0.25">
      <c r="A1086" s="1011">
        <v>4259552</v>
      </c>
      <c r="B1086" s="1011" t="s">
        <v>6264</v>
      </c>
      <c r="C1086" s="1011" t="s">
        <v>6265</v>
      </c>
      <c r="D1086" s="1011" t="s">
        <v>1622</v>
      </c>
      <c r="E1086" s="1011" t="s">
        <v>1331</v>
      </c>
      <c r="F1086" s="1011" t="s">
        <v>1621</v>
      </c>
    </row>
    <row r="1087" spans="1:6" x14ac:dyDescent="0.25">
      <c r="A1087" s="1011">
        <v>53977484</v>
      </c>
      <c r="B1087" s="1011" t="s">
        <v>6266</v>
      </c>
      <c r="C1087" s="1011" t="s">
        <v>6267</v>
      </c>
      <c r="D1087" s="1011" t="s">
        <v>1330</v>
      </c>
      <c r="E1087" s="1011" t="s">
        <v>1331</v>
      </c>
      <c r="F1087" s="1011" t="s">
        <v>1328</v>
      </c>
    </row>
    <row r="1088" spans="1:6" x14ac:dyDescent="0.25">
      <c r="A1088" s="1011">
        <v>74129032</v>
      </c>
      <c r="B1088" s="1011" t="s">
        <v>6268</v>
      </c>
      <c r="C1088" s="1011" t="s">
        <v>6269</v>
      </c>
      <c r="D1088" s="1011" t="s">
        <v>1406</v>
      </c>
      <c r="E1088" s="1011" t="s">
        <v>1331</v>
      </c>
      <c r="F1088" s="1011" t="s">
        <v>1405</v>
      </c>
    </row>
    <row r="1089" spans="1:6" x14ac:dyDescent="0.25">
      <c r="A1089" s="1011">
        <v>74293861</v>
      </c>
      <c r="B1089" s="1011" t="s">
        <v>6270</v>
      </c>
      <c r="C1089" s="1011" t="s">
        <v>6271</v>
      </c>
      <c r="D1089" s="1011" t="s">
        <v>1818</v>
      </c>
      <c r="E1089" s="1011" t="s">
        <v>1331</v>
      </c>
      <c r="F1089" s="1011" t="s">
        <v>1817</v>
      </c>
    </row>
    <row r="1090" spans="1:6" x14ac:dyDescent="0.25">
      <c r="A1090" s="1011">
        <v>24139925</v>
      </c>
      <c r="B1090" s="1011" t="s">
        <v>6272</v>
      </c>
      <c r="C1090" s="1011" t="s">
        <v>6273</v>
      </c>
      <c r="D1090" s="1011" t="s">
        <v>2115</v>
      </c>
      <c r="E1090" s="1011" t="s">
        <v>1331</v>
      </c>
      <c r="F1090" s="1011" t="s">
        <v>2114</v>
      </c>
    </row>
    <row r="1091" spans="1:6" x14ac:dyDescent="0.25">
      <c r="A1091" s="1011">
        <v>84138031</v>
      </c>
      <c r="B1091" s="1011" t="s">
        <v>6274</v>
      </c>
      <c r="C1091" s="1011" t="s">
        <v>6275</v>
      </c>
      <c r="D1091" s="1011" t="s">
        <v>2257</v>
      </c>
      <c r="E1091" s="1011" t="s">
        <v>1331</v>
      </c>
      <c r="F1091" s="1011" t="s">
        <v>2256</v>
      </c>
    </row>
    <row r="1092" spans="1:6" x14ac:dyDescent="0.25">
      <c r="A1092" s="1011">
        <v>3758083</v>
      </c>
      <c r="B1092" s="1011" t="s">
        <v>6276</v>
      </c>
      <c r="C1092" s="1011" t="s">
        <v>6277</v>
      </c>
      <c r="D1092" s="1011" t="s">
        <v>2089</v>
      </c>
      <c r="E1092" s="1011" t="s">
        <v>1331</v>
      </c>
      <c r="F1092" s="1011" t="s">
        <v>2827</v>
      </c>
    </row>
    <row r="1093" spans="1:6" x14ac:dyDescent="0.25">
      <c r="A1093" s="1011">
        <v>3960127</v>
      </c>
      <c r="B1093" s="1011" t="s">
        <v>2576</v>
      </c>
      <c r="C1093" s="1011" t="s">
        <v>2578</v>
      </c>
      <c r="D1093" s="1011" t="s">
        <v>1824</v>
      </c>
      <c r="E1093" s="1011" t="s">
        <v>1331</v>
      </c>
      <c r="F1093" s="1011" t="s">
        <v>1823</v>
      </c>
    </row>
    <row r="1094" spans="1:6" x14ac:dyDescent="0.25">
      <c r="A1094" s="1011">
        <v>3839842</v>
      </c>
      <c r="B1094" s="1011" t="s">
        <v>6278</v>
      </c>
      <c r="C1094" s="1011" t="s">
        <v>6279</v>
      </c>
      <c r="D1094" s="1011" t="s">
        <v>2089</v>
      </c>
      <c r="E1094" s="1011" t="s">
        <v>1331</v>
      </c>
      <c r="F1094" s="1011" t="s">
        <v>3366</v>
      </c>
    </row>
    <row r="1095" spans="1:6" x14ac:dyDescent="0.25">
      <c r="A1095" s="1011">
        <v>74069006</v>
      </c>
      <c r="B1095" s="1011" t="s">
        <v>6280</v>
      </c>
      <c r="C1095" s="1011" t="s">
        <v>6281</v>
      </c>
      <c r="D1095" s="1011" t="s">
        <v>4860</v>
      </c>
      <c r="E1095" s="1011" t="s">
        <v>1331</v>
      </c>
      <c r="F1095" s="1011" t="s">
        <v>2776</v>
      </c>
    </row>
    <row r="1096" spans="1:6" x14ac:dyDescent="0.25">
      <c r="A1096" s="1011">
        <v>54084819</v>
      </c>
      <c r="B1096" s="1011" t="s">
        <v>6282</v>
      </c>
      <c r="C1096" s="1011" t="s">
        <v>6283</v>
      </c>
      <c r="D1096" s="1011" t="s">
        <v>6284</v>
      </c>
      <c r="E1096" s="1011" t="s">
        <v>1331</v>
      </c>
      <c r="F1096" s="1011" t="s">
        <v>2662</v>
      </c>
    </row>
    <row r="1097" spans="1:6" x14ac:dyDescent="0.25">
      <c r="A1097" s="1011">
        <v>3761731</v>
      </c>
      <c r="B1097" s="1011" t="s">
        <v>6285</v>
      </c>
      <c r="C1097" s="1011" t="s">
        <v>6286</v>
      </c>
      <c r="D1097" s="1011" t="s">
        <v>2257</v>
      </c>
      <c r="E1097" s="1011" t="s">
        <v>1331</v>
      </c>
      <c r="F1097" s="1011" t="s">
        <v>2256</v>
      </c>
    </row>
    <row r="1098" spans="1:6" x14ac:dyDescent="0.25">
      <c r="A1098" s="1011">
        <v>34259275</v>
      </c>
      <c r="B1098" s="1011" t="s">
        <v>2587</v>
      </c>
      <c r="C1098" s="1011" t="s">
        <v>2589</v>
      </c>
      <c r="D1098" s="1011" t="s">
        <v>1361</v>
      </c>
      <c r="E1098" s="1011" t="s">
        <v>1331</v>
      </c>
      <c r="F1098" s="1011" t="s">
        <v>1494</v>
      </c>
    </row>
    <row r="1099" spans="1:6" x14ac:dyDescent="0.25">
      <c r="A1099" s="1011">
        <v>83782946</v>
      </c>
      <c r="B1099" s="1011" t="s">
        <v>6287</v>
      </c>
      <c r="C1099" s="1011" t="s">
        <v>6288</v>
      </c>
      <c r="D1099" s="1011" t="s">
        <v>2279</v>
      </c>
      <c r="E1099" s="1011" t="s">
        <v>1331</v>
      </c>
      <c r="F1099" s="1011" t="s">
        <v>2278</v>
      </c>
    </row>
    <row r="1100" spans="1:6" x14ac:dyDescent="0.25">
      <c r="A1100" s="1011">
        <v>74147224</v>
      </c>
      <c r="B1100" s="1011" t="s">
        <v>6289</v>
      </c>
      <c r="C1100" s="1011" t="s">
        <v>6290</v>
      </c>
      <c r="D1100" s="1011" t="s">
        <v>6291</v>
      </c>
      <c r="E1100" s="1011" t="s">
        <v>1331</v>
      </c>
      <c r="F1100" s="1011" t="s">
        <v>3518</v>
      </c>
    </row>
    <row r="1101" spans="1:6" x14ac:dyDescent="0.25">
      <c r="A1101" s="1011">
        <v>64062466</v>
      </c>
      <c r="B1101" s="1011" t="s">
        <v>1414</v>
      </c>
      <c r="C1101" s="1011" t="s">
        <v>1417</v>
      </c>
      <c r="D1101" s="1011" t="s">
        <v>1397</v>
      </c>
      <c r="E1101" s="1011" t="s">
        <v>1331</v>
      </c>
      <c r="F1101" s="1011" t="s">
        <v>1416</v>
      </c>
    </row>
    <row r="1102" spans="1:6" x14ac:dyDescent="0.25">
      <c r="A1102" s="1011">
        <v>24129652</v>
      </c>
      <c r="B1102" s="1011" t="s">
        <v>6292</v>
      </c>
      <c r="C1102" s="1011" t="s">
        <v>6293</v>
      </c>
      <c r="D1102" s="1011" t="s">
        <v>1330</v>
      </c>
      <c r="E1102" s="1011" t="s">
        <v>1331</v>
      </c>
      <c r="F1102" s="1011" t="s">
        <v>1328</v>
      </c>
    </row>
    <row r="1103" spans="1:6" x14ac:dyDescent="0.25">
      <c r="A1103" s="1011">
        <v>64176076</v>
      </c>
      <c r="B1103" s="1011" t="s">
        <v>5110</v>
      </c>
      <c r="C1103" s="1011" t="s">
        <v>5111</v>
      </c>
      <c r="D1103" s="1011" t="s">
        <v>1384</v>
      </c>
      <c r="E1103" s="1011" t="s">
        <v>1331</v>
      </c>
      <c r="F1103" s="1011" t="s">
        <v>1383</v>
      </c>
    </row>
    <row r="1104" spans="1:6" x14ac:dyDescent="0.25">
      <c r="A1104" s="1011">
        <v>3988474</v>
      </c>
      <c r="B1104" s="1011" t="s">
        <v>6294</v>
      </c>
      <c r="C1104" s="1011" t="s">
        <v>6295</v>
      </c>
      <c r="D1104" s="1011" t="s">
        <v>2089</v>
      </c>
      <c r="E1104" s="1011" t="s">
        <v>1331</v>
      </c>
      <c r="F1104" s="1011" t="s">
        <v>2718</v>
      </c>
    </row>
    <row r="1105" spans="1:6" x14ac:dyDescent="0.25">
      <c r="A1105" s="1011">
        <v>74078023</v>
      </c>
      <c r="B1105" s="1011" t="s">
        <v>6296</v>
      </c>
      <c r="C1105" s="1011" t="s">
        <v>4250</v>
      </c>
      <c r="D1105" s="1011" t="s">
        <v>1397</v>
      </c>
      <c r="E1105" s="1011" t="s">
        <v>1331</v>
      </c>
      <c r="F1105" s="1011" t="s">
        <v>1416</v>
      </c>
    </row>
    <row r="1106" spans="1:6" x14ac:dyDescent="0.25">
      <c r="A1106" s="1011">
        <v>33754615</v>
      </c>
      <c r="B1106" s="1011" t="s">
        <v>6297</v>
      </c>
      <c r="C1106" s="1011" t="s">
        <v>6298</v>
      </c>
      <c r="D1106" s="1011" t="s">
        <v>1603</v>
      </c>
      <c r="E1106" s="1011" t="s">
        <v>1331</v>
      </c>
      <c r="F1106" s="1011" t="s">
        <v>1602</v>
      </c>
    </row>
    <row r="1107" spans="1:6" x14ac:dyDescent="0.25">
      <c r="A1107" s="1011">
        <v>34116459</v>
      </c>
      <c r="B1107" s="1011" t="s">
        <v>2551</v>
      </c>
      <c r="C1107" s="1011" t="s">
        <v>2552</v>
      </c>
      <c r="D1107" s="1011" t="s">
        <v>1658</v>
      </c>
      <c r="E1107" s="1011" t="s">
        <v>1331</v>
      </c>
      <c r="F1107" s="1011" t="s">
        <v>1657</v>
      </c>
    </row>
    <row r="1108" spans="1:6" x14ac:dyDescent="0.25">
      <c r="A1108" s="1011">
        <v>4082665</v>
      </c>
      <c r="B1108" s="1011" t="s">
        <v>6299</v>
      </c>
      <c r="C1108" s="1011" t="s">
        <v>4325</v>
      </c>
      <c r="D1108" s="1011" t="s">
        <v>2095</v>
      </c>
      <c r="E1108" s="1011" t="s">
        <v>1331</v>
      </c>
      <c r="F1108" s="1011" t="s">
        <v>2094</v>
      </c>
    </row>
    <row r="1109" spans="1:6" x14ac:dyDescent="0.25">
      <c r="A1109" s="1011">
        <v>84083567</v>
      </c>
      <c r="B1109" s="1011" t="s">
        <v>6300</v>
      </c>
      <c r="C1109" s="1011" t="s">
        <v>6301</v>
      </c>
      <c r="D1109" s="1011" t="s">
        <v>1372</v>
      </c>
      <c r="E1109" s="1011" t="s">
        <v>1331</v>
      </c>
      <c r="F1109" s="1011" t="s">
        <v>1371</v>
      </c>
    </row>
    <row r="1110" spans="1:6" x14ac:dyDescent="0.25">
      <c r="A1110" s="1011">
        <v>3755717</v>
      </c>
      <c r="B1110" s="1011" t="s">
        <v>2444</v>
      </c>
      <c r="C1110" s="1011" t="s">
        <v>2446</v>
      </c>
      <c r="D1110" s="1011" t="s">
        <v>1925</v>
      </c>
      <c r="E1110" s="1011" t="s">
        <v>1331</v>
      </c>
      <c r="F1110" s="1011" t="s">
        <v>1924</v>
      </c>
    </row>
    <row r="1111" spans="1:6" x14ac:dyDescent="0.25">
      <c r="A1111" s="1011">
        <v>34093567</v>
      </c>
      <c r="B1111" s="1011" t="s">
        <v>6302</v>
      </c>
      <c r="C1111" s="1011" t="s">
        <v>6303</v>
      </c>
      <c r="D1111" s="1011" t="s">
        <v>1361</v>
      </c>
      <c r="E1111" s="1011" t="s">
        <v>1331</v>
      </c>
      <c r="F1111" s="1011" t="s">
        <v>1591</v>
      </c>
    </row>
    <row r="1112" spans="1:6" x14ac:dyDescent="0.25">
      <c r="A1112" s="1011">
        <v>54114731</v>
      </c>
      <c r="B1112" s="1011" t="s">
        <v>6304</v>
      </c>
      <c r="C1112" s="1011" t="s">
        <v>6305</v>
      </c>
      <c r="D1112" s="1011" t="s">
        <v>1361</v>
      </c>
      <c r="E1112" s="1011" t="s">
        <v>1331</v>
      </c>
      <c r="F1112" s="1011" t="s">
        <v>1591</v>
      </c>
    </row>
    <row r="1113" spans="1:6" x14ac:dyDescent="0.25">
      <c r="A1113" s="1011">
        <v>93756328</v>
      </c>
      <c r="B1113" s="1011" t="s">
        <v>6306</v>
      </c>
      <c r="C1113" s="1011" t="s">
        <v>6307</v>
      </c>
      <c r="D1113" s="1011" t="s">
        <v>2089</v>
      </c>
      <c r="E1113" s="1011" t="s">
        <v>1331</v>
      </c>
      <c r="F1113" s="1011" t="s">
        <v>3508</v>
      </c>
    </row>
    <row r="1114" spans="1:6" x14ac:dyDescent="0.25">
      <c r="A1114" s="1011">
        <v>64145121</v>
      </c>
      <c r="B1114" s="1011" t="s">
        <v>6308</v>
      </c>
      <c r="C1114" s="1011" t="s">
        <v>6309</v>
      </c>
      <c r="D1114" s="1011" t="s">
        <v>1925</v>
      </c>
      <c r="E1114" s="1011" t="s">
        <v>1331</v>
      </c>
      <c r="F1114" s="1011" t="s">
        <v>1924</v>
      </c>
    </row>
    <row r="1115" spans="1:6" x14ac:dyDescent="0.25">
      <c r="A1115" s="1011">
        <v>33975707</v>
      </c>
      <c r="B1115" s="1011" t="s">
        <v>6310</v>
      </c>
      <c r="C1115" s="1011" t="s">
        <v>5298</v>
      </c>
      <c r="D1115" s="1011" t="s">
        <v>1397</v>
      </c>
      <c r="E1115" s="1011" t="s">
        <v>1331</v>
      </c>
      <c r="F1115" s="1011" t="s">
        <v>1416</v>
      </c>
    </row>
    <row r="1116" spans="1:6" x14ac:dyDescent="0.25">
      <c r="A1116" s="1011">
        <v>3753993</v>
      </c>
      <c r="B1116" s="1011" t="s">
        <v>6311</v>
      </c>
      <c r="C1116" s="1011" t="s">
        <v>6312</v>
      </c>
      <c r="D1116" s="1011" t="s">
        <v>1603</v>
      </c>
      <c r="E1116" s="1011" t="s">
        <v>1331</v>
      </c>
      <c r="F1116" s="1011" t="s">
        <v>1602</v>
      </c>
    </row>
    <row r="1117" spans="1:6" x14ac:dyDescent="0.25">
      <c r="A1117" s="1011">
        <v>54173505</v>
      </c>
      <c r="B1117" s="1011" t="s">
        <v>2164</v>
      </c>
      <c r="C1117" s="1011" t="s">
        <v>2166</v>
      </c>
      <c r="D1117" s="1011" t="s">
        <v>1875</v>
      </c>
      <c r="E1117" s="1011" t="s">
        <v>1331</v>
      </c>
      <c r="F1117" s="1011" t="s">
        <v>1874</v>
      </c>
    </row>
    <row r="1118" spans="1:6" x14ac:dyDescent="0.25">
      <c r="A1118" s="1011">
        <v>74235227</v>
      </c>
      <c r="B1118" s="1011" t="s">
        <v>2290</v>
      </c>
      <c r="C1118" s="1011" t="s">
        <v>2291</v>
      </c>
      <c r="D1118" s="1011" t="s">
        <v>1664</v>
      </c>
      <c r="E1118" s="1011" t="s">
        <v>1331</v>
      </c>
      <c r="F1118" s="1011" t="s">
        <v>1663</v>
      </c>
    </row>
    <row r="1119" spans="1:6" x14ac:dyDescent="0.25">
      <c r="A1119" s="1011">
        <v>64172703</v>
      </c>
      <c r="B1119" s="1011" t="s">
        <v>6313</v>
      </c>
      <c r="C1119" s="1011" t="s">
        <v>6314</v>
      </c>
      <c r="D1119" s="1011" t="s">
        <v>4426</v>
      </c>
      <c r="E1119" s="1011" t="s">
        <v>1331</v>
      </c>
      <c r="F1119" s="1011" t="s">
        <v>2691</v>
      </c>
    </row>
    <row r="1120" spans="1:6" x14ac:dyDescent="0.25">
      <c r="A1120" s="1011">
        <v>53949277</v>
      </c>
      <c r="B1120" s="1011" t="s">
        <v>6315</v>
      </c>
      <c r="C1120" s="1011" t="s">
        <v>6316</v>
      </c>
      <c r="D1120" s="1011" t="s">
        <v>6317</v>
      </c>
      <c r="E1120" s="1011" t="s">
        <v>1331</v>
      </c>
      <c r="F1120" s="1011" t="s">
        <v>3552</v>
      </c>
    </row>
    <row r="1121" spans="1:6" x14ac:dyDescent="0.25">
      <c r="A1121" s="1011">
        <v>43758143</v>
      </c>
      <c r="B1121" s="1011" t="s">
        <v>6318</v>
      </c>
      <c r="C1121" s="1011" t="s">
        <v>6319</v>
      </c>
      <c r="D1121" s="1011" t="s">
        <v>6320</v>
      </c>
      <c r="E1121" s="1011" t="s">
        <v>1331</v>
      </c>
      <c r="F1121" s="1011" t="s">
        <v>2799</v>
      </c>
    </row>
    <row r="1122" spans="1:6" x14ac:dyDescent="0.25">
      <c r="A1122" s="1011">
        <v>23913361</v>
      </c>
      <c r="B1122" s="1011" t="s">
        <v>6321</v>
      </c>
      <c r="C1122" s="1011" t="s">
        <v>5684</v>
      </c>
      <c r="D1122" s="1011" t="s">
        <v>2556</v>
      </c>
      <c r="E1122" s="1011" t="s">
        <v>1331</v>
      </c>
      <c r="F1122" s="1011" t="s">
        <v>2555</v>
      </c>
    </row>
    <row r="1123" spans="1:6" x14ac:dyDescent="0.25">
      <c r="A1123" s="1011">
        <v>3961000</v>
      </c>
      <c r="B1123" s="1011" t="s">
        <v>6322</v>
      </c>
      <c r="C1123" s="1011" t="s">
        <v>6323</v>
      </c>
      <c r="D1123" s="1011" t="s">
        <v>1361</v>
      </c>
      <c r="E1123" s="1011" t="s">
        <v>1331</v>
      </c>
      <c r="F1123" s="1011" t="s">
        <v>1499</v>
      </c>
    </row>
    <row r="1124" spans="1:6" x14ac:dyDescent="0.25">
      <c r="A1124" s="1011">
        <v>23980246</v>
      </c>
      <c r="B1124" s="1011" t="s">
        <v>6324</v>
      </c>
      <c r="C1124" s="1011" t="s">
        <v>6325</v>
      </c>
      <c r="D1124" s="1011" t="s">
        <v>6317</v>
      </c>
      <c r="E1124" s="1011" t="s">
        <v>1331</v>
      </c>
      <c r="F1124" s="1011" t="s">
        <v>3552</v>
      </c>
    </row>
    <row r="1125" spans="1:6" x14ac:dyDescent="0.25">
      <c r="A1125" s="1011">
        <v>84223270</v>
      </c>
      <c r="B1125" s="1011" t="s">
        <v>6326</v>
      </c>
      <c r="C1125" s="1011" t="s">
        <v>6327</v>
      </c>
      <c r="D1125" s="1011" t="s">
        <v>1575</v>
      </c>
      <c r="E1125" s="1011" t="s">
        <v>1331</v>
      </c>
      <c r="F1125" s="1011" t="s">
        <v>1574</v>
      </c>
    </row>
    <row r="1126" spans="1:6" x14ac:dyDescent="0.25">
      <c r="A1126" s="1011">
        <v>4032256</v>
      </c>
      <c r="B1126" s="1011" t="s">
        <v>6328</v>
      </c>
      <c r="C1126" s="1011" t="s">
        <v>6329</v>
      </c>
      <c r="D1126" s="1011" t="s">
        <v>4654</v>
      </c>
      <c r="E1126" s="1011" t="s">
        <v>1331</v>
      </c>
      <c r="F1126" s="1011" t="s">
        <v>2752</v>
      </c>
    </row>
    <row r="1127" spans="1:6" x14ac:dyDescent="0.25">
      <c r="A1127" s="1011">
        <v>94291507</v>
      </c>
      <c r="B1127" s="1011" t="s">
        <v>6330</v>
      </c>
      <c r="C1127" s="1011" t="s">
        <v>6331</v>
      </c>
      <c r="D1127" s="1011" t="s">
        <v>5308</v>
      </c>
      <c r="E1127" s="1011" t="s">
        <v>1331</v>
      </c>
      <c r="F1127" s="1011" t="s">
        <v>2674</v>
      </c>
    </row>
    <row r="1128" spans="1:6" x14ac:dyDescent="0.25">
      <c r="A1128" s="1011">
        <v>3954500</v>
      </c>
      <c r="B1128" s="1011" t="s">
        <v>6332</v>
      </c>
      <c r="C1128" s="1011" t="s">
        <v>1566</v>
      </c>
      <c r="D1128" s="1011" t="s">
        <v>65</v>
      </c>
      <c r="E1128" s="1011" t="s">
        <v>1331</v>
      </c>
      <c r="F1128" s="1011" t="s">
        <v>1565</v>
      </c>
    </row>
    <row r="1129" spans="1:6" x14ac:dyDescent="0.25">
      <c r="A1129" s="1011">
        <v>84303148</v>
      </c>
      <c r="B1129" s="1011" t="s">
        <v>6333</v>
      </c>
      <c r="C1129" s="1011" t="s">
        <v>6334</v>
      </c>
      <c r="D1129" s="1011" t="s">
        <v>6335</v>
      </c>
      <c r="E1129" s="1011" t="s">
        <v>1331</v>
      </c>
      <c r="F1129" s="1011" t="s">
        <v>2917</v>
      </c>
    </row>
    <row r="1130" spans="1:6" x14ac:dyDescent="0.25">
      <c r="A1130" s="1011">
        <v>34099713</v>
      </c>
      <c r="B1130" s="1011" t="s">
        <v>6336</v>
      </c>
      <c r="C1130" s="1011" t="s">
        <v>6337</v>
      </c>
      <c r="D1130" s="1011" t="s">
        <v>47</v>
      </c>
      <c r="E1130" s="1011" t="s">
        <v>1331</v>
      </c>
      <c r="F1130" s="1011" t="s">
        <v>1676</v>
      </c>
    </row>
    <row r="1131" spans="1:6" x14ac:dyDescent="0.25">
      <c r="A1131" s="1011">
        <v>64081409</v>
      </c>
      <c r="B1131" s="1011" t="s">
        <v>6338</v>
      </c>
      <c r="C1131" s="1011" t="s">
        <v>6339</v>
      </c>
      <c r="D1131" s="1011" t="s">
        <v>1372</v>
      </c>
      <c r="E1131" s="1011" t="s">
        <v>1331</v>
      </c>
      <c r="F1131" s="1011" t="s">
        <v>1371</v>
      </c>
    </row>
    <row r="1132" spans="1:6" x14ac:dyDescent="0.25">
      <c r="A1132" s="1011">
        <v>23753882</v>
      </c>
      <c r="B1132" s="1011" t="s">
        <v>6340</v>
      </c>
      <c r="C1132" s="1011" t="s">
        <v>6341</v>
      </c>
      <c r="D1132" s="1011" t="s">
        <v>2089</v>
      </c>
      <c r="E1132" s="1011" t="s">
        <v>1331</v>
      </c>
      <c r="F1132" s="1011" t="s">
        <v>2642</v>
      </c>
    </row>
    <row r="1133" spans="1:6" x14ac:dyDescent="0.25">
      <c r="A1133" s="1011">
        <v>54236799</v>
      </c>
      <c r="B1133" s="1011" t="s">
        <v>6342</v>
      </c>
      <c r="C1133" s="1011" t="s">
        <v>6343</v>
      </c>
      <c r="D1133" s="1011" t="s">
        <v>2279</v>
      </c>
      <c r="E1133" s="1011" t="s">
        <v>1331</v>
      </c>
      <c r="F1133" s="1011" t="s">
        <v>2278</v>
      </c>
    </row>
    <row r="1134" spans="1:6" x14ac:dyDescent="0.25">
      <c r="A1134" s="1011">
        <v>83921163</v>
      </c>
      <c r="B1134" s="1011" t="s">
        <v>6344</v>
      </c>
      <c r="C1134" s="1011" t="s">
        <v>1870</v>
      </c>
      <c r="D1134" s="1011" t="s">
        <v>1869</v>
      </c>
      <c r="E1134" s="1011" t="s">
        <v>1331</v>
      </c>
      <c r="F1134" s="1011" t="s">
        <v>1868</v>
      </c>
    </row>
    <row r="1135" spans="1:6" x14ac:dyDescent="0.25">
      <c r="A1135" s="1011">
        <v>13757315</v>
      </c>
      <c r="B1135" s="1011" t="s">
        <v>6345</v>
      </c>
      <c r="C1135" s="1011" t="s">
        <v>6346</v>
      </c>
      <c r="D1135" s="1011" t="s">
        <v>4408</v>
      </c>
      <c r="E1135" s="1011" t="s">
        <v>1331</v>
      </c>
      <c r="F1135" s="1011" t="s">
        <v>2876</v>
      </c>
    </row>
    <row r="1136" spans="1:6" x14ac:dyDescent="0.25">
      <c r="A1136" s="1011">
        <v>24026221</v>
      </c>
      <c r="B1136" s="1011" t="s">
        <v>6347</v>
      </c>
      <c r="C1136" s="1011" t="s">
        <v>4646</v>
      </c>
      <c r="D1136" s="1011" t="s">
        <v>4477</v>
      </c>
      <c r="E1136" s="1011" t="s">
        <v>1331</v>
      </c>
      <c r="F1136" s="1011" t="s">
        <v>3294</v>
      </c>
    </row>
    <row r="1137" spans="1:6" x14ac:dyDescent="0.25">
      <c r="A1137" s="1011">
        <v>13884929</v>
      </c>
      <c r="B1137" s="1011" t="s">
        <v>6348</v>
      </c>
      <c r="C1137" s="1011" t="s">
        <v>6349</v>
      </c>
      <c r="D1137" s="1011" t="s">
        <v>4744</v>
      </c>
      <c r="E1137" s="1011" t="s">
        <v>1331</v>
      </c>
      <c r="F1137" s="1011" t="s">
        <v>3197</v>
      </c>
    </row>
    <row r="1138" spans="1:6" x14ac:dyDescent="0.25">
      <c r="A1138" s="1011">
        <v>94105863</v>
      </c>
      <c r="B1138" s="1011" t="s">
        <v>6350</v>
      </c>
      <c r="C1138" s="1011" t="s">
        <v>6351</v>
      </c>
      <c r="D1138" s="1011" t="s">
        <v>2279</v>
      </c>
      <c r="E1138" s="1011" t="s">
        <v>1331</v>
      </c>
      <c r="F1138" s="1011" t="s">
        <v>2278</v>
      </c>
    </row>
    <row r="1139" spans="1:6" x14ac:dyDescent="0.25">
      <c r="A1139" s="1011">
        <v>13970199</v>
      </c>
      <c r="B1139" s="1011" t="s">
        <v>6352</v>
      </c>
      <c r="C1139" s="1011" t="s">
        <v>6353</v>
      </c>
      <c r="D1139" s="1011" t="s">
        <v>1694</v>
      </c>
      <c r="E1139" s="1011" t="s">
        <v>1331</v>
      </c>
      <c r="F1139" s="1011" t="s">
        <v>1693</v>
      </c>
    </row>
    <row r="1140" spans="1:6" x14ac:dyDescent="0.25">
      <c r="A1140" s="1011">
        <v>64099310</v>
      </c>
      <c r="B1140" s="1011" t="s">
        <v>6354</v>
      </c>
      <c r="C1140" s="1011" t="s">
        <v>6355</v>
      </c>
      <c r="D1140" s="1011" t="s">
        <v>1824</v>
      </c>
      <c r="E1140" s="1011" t="s">
        <v>1331</v>
      </c>
      <c r="F1140" s="1011" t="s">
        <v>1823</v>
      </c>
    </row>
    <row r="1141" spans="1:6" x14ac:dyDescent="0.25">
      <c r="A1141" s="1011">
        <v>64233133</v>
      </c>
      <c r="B1141" s="1011" t="s">
        <v>6356</v>
      </c>
      <c r="C1141" s="1011" t="s">
        <v>6357</v>
      </c>
      <c r="D1141" s="1011" t="s">
        <v>5237</v>
      </c>
      <c r="E1141" s="1011" t="s">
        <v>1331</v>
      </c>
      <c r="F1141" s="1011" t="s">
        <v>3372</v>
      </c>
    </row>
    <row r="1142" spans="1:6" x14ac:dyDescent="0.25">
      <c r="A1142" s="1011">
        <v>74294687</v>
      </c>
      <c r="B1142" s="1011" t="s">
        <v>6358</v>
      </c>
      <c r="C1142" s="1011" t="s">
        <v>6359</v>
      </c>
      <c r="D1142" s="1011" t="s">
        <v>1768</v>
      </c>
      <c r="E1142" s="1011" t="s">
        <v>1331</v>
      </c>
      <c r="F1142" s="1011" t="s">
        <v>1767</v>
      </c>
    </row>
    <row r="1143" spans="1:6" x14ac:dyDescent="0.25">
      <c r="A1143" s="1011">
        <v>33783135</v>
      </c>
      <c r="B1143" s="1011" t="s">
        <v>2357</v>
      </c>
      <c r="C1143" s="1011" t="s">
        <v>6360</v>
      </c>
      <c r="D1143" s="1011" t="s">
        <v>1361</v>
      </c>
      <c r="E1143" s="1011" t="s">
        <v>1331</v>
      </c>
      <c r="F1143" s="1011" t="s">
        <v>1360</v>
      </c>
    </row>
    <row r="1144" spans="1:6" x14ac:dyDescent="0.25">
      <c r="A1144" s="1011">
        <v>44047363</v>
      </c>
      <c r="B1144" s="1011" t="s">
        <v>2339</v>
      </c>
      <c r="C1144" s="1011" t="s">
        <v>2343</v>
      </c>
      <c r="D1144" s="1011" t="s">
        <v>2342</v>
      </c>
      <c r="E1144" s="1011" t="s">
        <v>1331</v>
      </c>
      <c r="F1144" s="1011" t="s">
        <v>2341</v>
      </c>
    </row>
    <row r="1145" spans="1:6" x14ac:dyDescent="0.25">
      <c r="A1145" s="1011">
        <v>24110835</v>
      </c>
      <c r="B1145" s="1011" t="s">
        <v>6361</v>
      </c>
      <c r="C1145" s="1011" t="s">
        <v>5797</v>
      </c>
      <c r="D1145" s="1011" t="s">
        <v>1397</v>
      </c>
      <c r="E1145" s="1011" t="s">
        <v>1331</v>
      </c>
      <c r="F1145" s="1011" t="s">
        <v>1416</v>
      </c>
    </row>
    <row r="1146" spans="1:6" x14ac:dyDescent="0.25">
      <c r="A1146" s="1011">
        <v>54003348</v>
      </c>
      <c r="B1146" s="1011" t="s">
        <v>6362</v>
      </c>
      <c r="C1146" s="1011" t="s">
        <v>6363</v>
      </c>
      <c r="D1146" s="1011" t="s">
        <v>1476</v>
      </c>
      <c r="E1146" s="1011" t="s">
        <v>1331</v>
      </c>
      <c r="F1146" s="1011" t="s">
        <v>1475</v>
      </c>
    </row>
    <row r="1147" spans="1:6" x14ac:dyDescent="0.25">
      <c r="A1147" s="1011">
        <v>73756454</v>
      </c>
      <c r="B1147" s="1011" t="s">
        <v>6364</v>
      </c>
      <c r="C1147" s="1011" t="s">
        <v>6365</v>
      </c>
      <c r="D1147" s="1011" t="s">
        <v>5577</v>
      </c>
      <c r="E1147" s="1011" t="s">
        <v>1331</v>
      </c>
      <c r="F1147" s="1011" t="s">
        <v>1416</v>
      </c>
    </row>
    <row r="1148" spans="1:6" x14ac:dyDescent="0.25">
      <c r="A1148" s="1011">
        <v>3754785</v>
      </c>
      <c r="B1148" s="1011" t="s">
        <v>6366</v>
      </c>
      <c r="C1148" s="1011" t="s">
        <v>6367</v>
      </c>
      <c r="D1148" s="1011" t="s">
        <v>6368</v>
      </c>
      <c r="E1148" s="1011" t="s">
        <v>2430</v>
      </c>
      <c r="F1148" s="1011" t="s">
        <v>3205</v>
      </c>
    </row>
    <row r="1149" spans="1:6" x14ac:dyDescent="0.25">
      <c r="A1149" s="1011">
        <v>84051531</v>
      </c>
      <c r="B1149" s="1011" t="s">
        <v>6369</v>
      </c>
      <c r="C1149" s="1011" t="s">
        <v>6370</v>
      </c>
      <c r="D1149" s="1011" t="s">
        <v>2556</v>
      </c>
      <c r="E1149" s="1011" t="s">
        <v>1331</v>
      </c>
      <c r="F1149" s="1011" t="s">
        <v>2555</v>
      </c>
    </row>
    <row r="1150" spans="1:6" x14ac:dyDescent="0.25">
      <c r="A1150" s="1011">
        <v>23755887</v>
      </c>
      <c r="B1150" s="1011" t="s">
        <v>6371</v>
      </c>
      <c r="C1150" s="1011" t="s">
        <v>6372</v>
      </c>
      <c r="D1150" s="1011" t="s">
        <v>80</v>
      </c>
      <c r="E1150" s="1011" t="s">
        <v>1331</v>
      </c>
      <c r="F1150" s="1011" t="s">
        <v>1411</v>
      </c>
    </row>
    <row r="1151" spans="1:6" x14ac:dyDescent="0.25">
      <c r="A1151" s="1011">
        <v>53753901</v>
      </c>
      <c r="B1151" s="1011" t="s">
        <v>6373</v>
      </c>
      <c r="C1151" s="1011" t="s">
        <v>6374</v>
      </c>
      <c r="D1151" s="1011" t="s">
        <v>1355</v>
      </c>
      <c r="E1151" s="1011" t="s">
        <v>1331</v>
      </c>
      <c r="F1151" s="1011" t="s">
        <v>1354</v>
      </c>
    </row>
    <row r="1152" spans="1:6" x14ac:dyDescent="0.25">
      <c r="A1152" s="1011">
        <v>53791554</v>
      </c>
      <c r="B1152" s="1011" t="s">
        <v>6375</v>
      </c>
      <c r="C1152" s="1011" t="s">
        <v>6376</v>
      </c>
      <c r="D1152" s="1011" t="s">
        <v>47</v>
      </c>
      <c r="E1152" s="1011" t="s">
        <v>1331</v>
      </c>
      <c r="F1152" s="1011" t="s">
        <v>1676</v>
      </c>
    </row>
    <row r="1153" spans="1:6" x14ac:dyDescent="0.25">
      <c r="A1153" s="1011">
        <v>43932698</v>
      </c>
      <c r="B1153" s="1011" t="s">
        <v>6377</v>
      </c>
      <c r="C1153" s="1011" t="s">
        <v>6378</v>
      </c>
      <c r="D1153" s="1011" t="s">
        <v>1529</v>
      </c>
      <c r="E1153" s="1011" t="s">
        <v>1331</v>
      </c>
      <c r="F1153" s="1011" t="s">
        <v>1528</v>
      </c>
    </row>
    <row r="1154" spans="1:6" x14ac:dyDescent="0.25">
      <c r="A1154" s="1011">
        <v>74257544</v>
      </c>
      <c r="B1154" s="1011" t="s">
        <v>6379</v>
      </c>
      <c r="C1154" s="1011" t="s">
        <v>6380</v>
      </c>
      <c r="D1154" s="1011" t="s">
        <v>1710</v>
      </c>
      <c r="E1154" s="1011" t="s">
        <v>1331</v>
      </c>
      <c r="F1154" s="1011" t="s">
        <v>1709</v>
      </c>
    </row>
    <row r="1155" spans="1:6" x14ac:dyDescent="0.25">
      <c r="A1155" s="1011">
        <v>3873304</v>
      </c>
      <c r="B1155" s="1011" t="s">
        <v>6381</v>
      </c>
      <c r="C1155" s="1011" t="s">
        <v>6382</v>
      </c>
      <c r="D1155" s="1011" t="s">
        <v>4196</v>
      </c>
      <c r="E1155" s="1011" t="s">
        <v>1331</v>
      </c>
      <c r="F1155" s="1011" t="s">
        <v>3068</v>
      </c>
    </row>
    <row r="1156" spans="1:6" x14ac:dyDescent="0.25">
      <c r="A1156" s="1011">
        <v>4254462</v>
      </c>
      <c r="B1156" s="1011" t="s">
        <v>6383</v>
      </c>
      <c r="C1156" s="1011" t="s">
        <v>6384</v>
      </c>
      <c r="D1156" s="1011" t="s">
        <v>2068</v>
      </c>
      <c r="E1156" s="1011" t="s">
        <v>1331</v>
      </c>
      <c r="F1156" s="1011" t="s">
        <v>2067</v>
      </c>
    </row>
    <row r="1157" spans="1:6" x14ac:dyDescent="0.25">
      <c r="A1157" s="1011">
        <v>93752913</v>
      </c>
      <c r="B1157" s="1011" t="s">
        <v>6385</v>
      </c>
      <c r="C1157" s="1011" t="s">
        <v>6386</v>
      </c>
      <c r="D1157" s="1011" t="s">
        <v>2089</v>
      </c>
      <c r="E1157" s="1011" t="s">
        <v>1331</v>
      </c>
      <c r="F1157" s="1011" t="s">
        <v>2642</v>
      </c>
    </row>
    <row r="1158" spans="1:6" x14ac:dyDescent="0.25">
      <c r="A1158" s="1011">
        <v>64285299</v>
      </c>
      <c r="B1158" s="1011" t="s">
        <v>6387</v>
      </c>
      <c r="C1158" s="1011" t="s">
        <v>6388</v>
      </c>
      <c r="D1158" s="1011" t="s">
        <v>1505</v>
      </c>
      <c r="E1158" s="1011" t="s">
        <v>1331</v>
      </c>
      <c r="F1158" s="1011" t="s">
        <v>1504</v>
      </c>
    </row>
    <row r="1159" spans="1:6" x14ac:dyDescent="0.25">
      <c r="A1159" s="1011">
        <v>83773168</v>
      </c>
      <c r="B1159" s="1011" t="s">
        <v>1691</v>
      </c>
      <c r="C1159" s="1011" t="s">
        <v>1695</v>
      </c>
      <c r="D1159" s="1011" t="s">
        <v>1694</v>
      </c>
      <c r="E1159" s="1011" t="s">
        <v>1331</v>
      </c>
      <c r="F1159" s="1011" t="s">
        <v>1693</v>
      </c>
    </row>
    <row r="1160" spans="1:6" x14ac:dyDescent="0.25">
      <c r="A1160" s="1011">
        <v>34058099</v>
      </c>
      <c r="B1160" s="1011" t="s">
        <v>1526</v>
      </c>
      <c r="C1160" s="1011" t="s">
        <v>1530</v>
      </c>
      <c r="D1160" s="1011" t="s">
        <v>1529</v>
      </c>
      <c r="E1160" s="1011" t="s">
        <v>1331</v>
      </c>
      <c r="F1160" s="1011" t="s">
        <v>1528</v>
      </c>
    </row>
    <row r="1161" spans="1:6" x14ac:dyDescent="0.25">
      <c r="A1161" s="1011">
        <v>54231766</v>
      </c>
      <c r="B1161" s="1011" t="s">
        <v>6389</v>
      </c>
      <c r="C1161" s="1011" t="s">
        <v>6390</v>
      </c>
      <c r="D1161" s="1011" t="s">
        <v>1361</v>
      </c>
      <c r="E1161" s="1011" t="s">
        <v>1331</v>
      </c>
      <c r="F1161" s="1011" t="s">
        <v>1360</v>
      </c>
    </row>
    <row r="1162" spans="1:6" x14ac:dyDescent="0.25">
      <c r="A1162" s="1011">
        <v>4128864</v>
      </c>
      <c r="B1162" s="1011" t="s">
        <v>6391</v>
      </c>
      <c r="C1162" s="1011" t="s">
        <v>6392</v>
      </c>
      <c r="D1162" s="1011" t="s">
        <v>6393</v>
      </c>
      <c r="E1162" s="1011" t="s">
        <v>1331</v>
      </c>
      <c r="F1162" s="1011" t="s">
        <v>1342</v>
      </c>
    </row>
    <row r="1163" spans="1:6" x14ac:dyDescent="0.25">
      <c r="A1163" s="1011">
        <v>34128801</v>
      </c>
      <c r="B1163" s="1011" t="s">
        <v>6394</v>
      </c>
      <c r="C1163" s="1011" t="s">
        <v>6395</v>
      </c>
      <c r="D1163" s="1011" t="s">
        <v>80</v>
      </c>
      <c r="E1163" s="1011" t="s">
        <v>1331</v>
      </c>
      <c r="F1163" s="1011" t="s">
        <v>1411</v>
      </c>
    </row>
    <row r="1164" spans="1:6" x14ac:dyDescent="0.25">
      <c r="A1164" s="1011">
        <v>54178041</v>
      </c>
      <c r="B1164" s="1011" t="s">
        <v>6396</v>
      </c>
      <c r="C1164" s="1011" t="s">
        <v>5007</v>
      </c>
      <c r="D1164" s="1011" t="s">
        <v>5008</v>
      </c>
      <c r="E1164" s="1011" t="s">
        <v>1331</v>
      </c>
      <c r="F1164" s="1011" t="s">
        <v>3122</v>
      </c>
    </row>
    <row r="1165" spans="1:6" x14ac:dyDescent="0.25">
      <c r="A1165" s="1011">
        <v>43755826</v>
      </c>
      <c r="B1165" s="1011" t="s">
        <v>6397</v>
      </c>
      <c r="C1165" s="1011" t="s">
        <v>6398</v>
      </c>
      <c r="D1165" s="1011" t="s">
        <v>1361</v>
      </c>
      <c r="E1165" s="1011" t="s">
        <v>1331</v>
      </c>
      <c r="F1165" s="1011" t="s">
        <v>1360</v>
      </c>
    </row>
    <row r="1166" spans="1:6" x14ac:dyDescent="0.25">
      <c r="A1166" s="1011">
        <v>74099664</v>
      </c>
      <c r="B1166" s="1011" t="s">
        <v>6399</v>
      </c>
      <c r="C1166" s="1011" t="s">
        <v>6400</v>
      </c>
      <c r="D1166" s="1011" t="s">
        <v>2089</v>
      </c>
      <c r="E1166" s="1011" t="s">
        <v>1331</v>
      </c>
      <c r="F1166" s="1011" t="s">
        <v>3283</v>
      </c>
    </row>
    <row r="1167" spans="1:6" x14ac:dyDescent="0.25">
      <c r="A1167" s="1011">
        <v>64179880</v>
      </c>
      <c r="B1167" s="1011" t="s">
        <v>6401</v>
      </c>
      <c r="C1167" s="1011" t="s">
        <v>6402</v>
      </c>
      <c r="D1167" s="1011" t="s">
        <v>1355</v>
      </c>
      <c r="E1167" s="1011" t="s">
        <v>1331</v>
      </c>
      <c r="F1167" s="1011" t="s">
        <v>1354</v>
      </c>
    </row>
    <row r="1168" spans="1:6" x14ac:dyDescent="0.25">
      <c r="A1168" s="1011">
        <v>13942362</v>
      </c>
      <c r="B1168" s="1011" t="s">
        <v>1713</v>
      </c>
      <c r="C1168" s="1011" t="s">
        <v>1391</v>
      </c>
      <c r="D1168" s="1011" t="s">
        <v>1390</v>
      </c>
      <c r="E1168" s="1011" t="s">
        <v>1331</v>
      </c>
      <c r="F1168" s="1011" t="s">
        <v>1389</v>
      </c>
    </row>
    <row r="1169" spans="1:6" x14ac:dyDescent="0.25">
      <c r="A1169" s="1011">
        <v>63885537</v>
      </c>
      <c r="B1169" s="1011" t="s">
        <v>6403</v>
      </c>
      <c r="C1169" s="1011" t="s">
        <v>6404</v>
      </c>
      <c r="D1169" s="1011" t="s">
        <v>2257</v>
      </c>
      <c r="E1169" s="1011" t="s">
        <v>1331</v>
      </c>
      <c r="F1169" s="1011" t="s">
        <v>2256</v>
      </c>
    </row>
    <row r="1170" spans="1:6" x14ac:dyDescent="0.25">
      <c r="A1170" s="1011">
        <v>54067384</v>
      </c>
      <c r="B1170" s="1011" t="s">
        <v>6296</v>
      </c>
      <c r="C1170" s="1011" t="s">
        <v>4250</v>
      </c>
      <c r="D1170" s="1011" t="s">
        <v>1397</v>
      </c>
      <c r="E1170" s="1011" t="s">
        <v>1331</v>
      </c>
      <c r="F1170" s="1011" t="s">
        <v>1416</v>
      </c>
    </row>
    <row r="1171" spans="1:6" x14ac:dyDescent="0.25">
      <c r="A1171" s="1011">
        <v>23910714</v>
      </c>
      <c r="B1171" s="1011" t="s">
        <v>6405</v>
      </c>
      <c r="C1171" s="1011" t="s">
        <v>6406</v>
      </c>
      <c r="D1171" s="1011" t="s">
        <v>4863</v>
      </c>
      <c r="E1171" s="1011" t="s">
        <v>1331</v>
      </c>
      <c r="F1171" s="1011" t="s">
        <v>3103</v>
      </c>
    </row>
    <row r="1172" spans="1:6" x14ac:dyDescent="0.25">
      <c r="A1172" s="1011">
        <v>44255347</v>
      </c>
      <c r="B1172" s="1011" t="s">
        <v>6407</v>
      </c>
      <c r="C1172" s="1011" t="s">
        <v>6408</v>
      </c>
      <c r="D1172" s="1011" t="s">
        <v>6409</v>
      </c>
      <c r="E1172" s="1011" t="s">
        <v>1331</v>
      </c>
      <c r="F1172" s="1011" t="s">
        <v>2895</v>
      </c>
    </row>
    <row r="1173" spans="1:6" x14ac:dyDescent="0.25">
      <c r="A1173" s="1011">
        <v>43753169</v>
      </c>
      <c r="B1173" s="1011" t="s">
        <v>6410</v>
      </c>
      <c r="C1173" s="1011" t="s">
        <v>6411</v>
      </c>
      <c r="D1173" s="1011" t="s">
        <v>5824</v>
      </c>
      <c r="E1173" s="1011" t="s">
        <v>1331</v>
      </c>
      <c r="F1173" s="1011" t="s">
        <v>3488</v>
      </c>
    </row>
    <row r="1174" spans="1:6" x14ac:dyDescent="0.25">
      <c r="A1174" s="1011">
        <v>34152462</v>
      </c>
      <c r="B1174" s="1011" t="s">
        <v>2448</v>
      </c>
      <c r="C1174" s="1011" t="s">
        <v>2449</v>
      </c>
      <c r="D1174" s="1011" t="s">
        <v>1355</v>
      </c>
      <c r="E1174" s="1011" t="s">
        <v>1331</v>
      </c>
      <c r="F1174" s="1011" t="s">
        <v>1354</v>
      </c>
    </row>
    <row r="1175" spans="1:6" x14ac:dyDescent="0.25">
      <c r="A1175" s="1011">
        <v>3754942</v>
      </c>
      <c r="B1175" s="1011" t="s">
        <v>6412</v>
      </c>
      <c r="C1175" s="1011" t="s">
        <v>6413</v>
      </c>
      <c r="D1175" s="1011" t="s">
        <v>2089</v>
      </c>
      <c r="E1175" s="1011" t="s">
        <v>1331</v>
      </c>
      <c r="F1175" s="1011" t="s">
        <v>2634</v>
      </c>
    </row>
    <row r="1176" spans="1:6" x14ac:dyDescent="0.25">
      <c r="A1176" s="1011">
        <v>53963435</v>
      </c>
      <c r="B1176" s="1011" t="s">
        <v>6414</v>
      </c>
      <c r="C1176" s="1011" t="s">
        <v>6415</v>
      </c>
      <c r="D1176" s="1011" t="s">
        <v>1361</v>
      </c>
      <c r="E1176" s="1011" t="s">
        <v>1331</v>
      </c>
      <c r="F1176" s="1011" t="s">
        <v>1360</v>
      </c>
    </row>
    <row r="1177" spans="1:6" x14ac:dyDescent="0.25">
      <c r="A1177" s="1011">
        <v>34076430</v>
      </c>
      <c r="B1177" s="1011" t="s">
        <v>6416</v>
      </c>
      <c r="C1177" s="1011" t="s">
        <v>6417</v>
      </c>
      <c r="D1177" s="1011" t="s">
        <v>1378</v>
      </c>
      <c r="E1177" s="1011" t="s">
        <v>1331</v>
      </c>
      <c r="F1177" s="1011" t="s">
        <v>1377</v>
      </c>
    </row>
    <row r="1178" spans="1:6" x14ac:dyDescent="0.25">
      <c r="A1178" s="1011">
        <v>73756157</v>
      </c>
      <c r="B1178" s="1011" t="s">
        <v>6418</v>
      </c>
      <c r="C1178" s="1011" t="s">
        <v>6419</v>
      </c>
      <c r="D1178" s="1011" t="s">
        <v>4433</v>
      </c>
      <c r="E1178" s="1011" t="s">
        <v>1331</v>
      </c>
      <c r="F1178" s="1011" t="s">
        <v>3395</v>
      </c>
    </row>
    <row r="1179" spans="1:6" x14ac:dyDescent="0.25">
      <c r="A1179" s="1011">
        <v>14271464</v>
      </c>
      <c r="B1179" s="1011" t="s">
        <v>6420</v>
      </c>
      <c r="C1179" s="1011" t="s">
        <v>6421</v>
      </c>
      <c r="D1179" s="1011" t="s">
        <v>65</v>
      </c>
      <c r="E1179" s="1011" t="s">
        <v>1331</v>
      </c>
      <c r="F1179" s="1011" t="s">
        <v>1565</v>
      </c>
    </row>
    <row r="1180" spans="1:6" x14ac:dyDescent="0.25">
      <c r="A1180" s="1011">
        <v>84143841</v>
      </c>
      <c r="B1180" s="1011" t="s">
        <v>2222</v>
      </c>
      <c r="C1180" s="1011" t="s">
        <v>2224</v>
      </c>
      <c r="D1180" s="1011" t="s">
        <v>1664</v>
      </c>
      <c r="E1180" s="1011" t="s">
        <v>1331</v>
      </c>
      <c r="F1180" s="1011" t="s">
        <v>1663</v>
      </c>
    </row>
    <row r="1181" spans="1:6" x14ac:dyDescent="0.25">
      <c r="A1181" s="1011">
        <v>84126333</v>
      </c>
      <c r="B1181" s="1011" t="s">
        <v>6422</v>
      </c>
      <c r="C1181" s="1011" t="s">
        <v>6423</v>
      </c>
      <c r="D1181" s="1011" t="s">
        <v>1597</v>
      </c>
      <c r="E1181" s="1011" t="s">
        <v>1331</v>
      </c>
      <c r="F1181" s="1011" t="s">
        <v>1596</v>
      </c>
    </row>
    <row r="1182" spans="1:6" x14ac:dyDescent="0.25">
      <c r="A1182" s="1011">
        <v>4105961</v>
      </c>
      <c r="B1182" s="1011" t="s">
        <v>6424</v>
      </c>
      <c r="C1182" s="1011" t="s">
        <v>6425</v>
      </c>
      <c r="D1182" s="1011" t="s">
        <v>6426</v>
      </c>
      <c r="E1182" s="1011" t="s">
        <v>1331</v>
      </c>
      <c r="F1182" s="1011" t="s">
        <v>3339</v>
      </c>
    </row>
    <row r="1183" spans="1:6" x14ac:dyDescent="0.25">
      <c r="A1183" s="1011">
        <v>83754002</v>
      </c>
      <c r="B1183" s="1011" t="s">
        <v>6427</v>
      </c>
      <c r="C1183" s="1011" t="s">
        <v>6428</v>
      </c>
      <c r="D1183" s="1011" t="s">
        <v>1355</v>
      </c>
      <c r="E1183" s="1011" t="s">
        <v>1331</v>
      </c>
      <c r="F1183" s="1011" t="s">
        <v>1354</v>
      </c>
    </row>
    <row r="1184" spans="1:6" x14ac:dyDescent="0.25">
      <c r="A1184" s="1011">
        <v>24079261</v>
      </c>
      <c r="B1184" s="1011" t="s">
        <v>2010</v>
      </c>
      <c r="C1184" s="1011" t="s">
        <v>2012</v>
      </c>
      <c r="D1184" s="1011" t="s">
        <v>1440</v>
      </c>
      <c r="E1184" s="1011" t="s">
        <v>1331</v>
      </c>
      <c r="F1184" s="1011" t="s">
        <v>1439</v>
      </c>
    </row>
    <row r="1185" spans="1:6" x14ac:dyDescent="0.25">
      <c r="A1185" s="1011">
        <v>14114383</v>
      </c>
      <c r="B1185" s="1011" t="s">
        <v>6429</v>
      </c>
      <c r="C1185" s="1011" t="s">
        <v>6430</v>
      </c>
      <c r="D1185" s="1011" t="s">
        <v>2366</v>
      </c>
      <c r="E1185" s="1011" t="s">
        <v>1331</v>
      </c>
      <c r="F1185" s="1011" t="s">
        <v>2365</v>
      </c>
    </row>
    <row r="1186" spans="1:6" x14ac:dyDescent="0.25">
      <c r="A1186" s="1011">
        <v>54239215</v>
      </c>
      <c r="B1186" s="1011" t="s">
        <v>2530</v>
      </c>
      <c r="C1186" s="1011" t="s">
        <v>2532</v>
      </c>
      <c r="D1186" s="1011" t="s">
        <v>1670</v>
      </c>
      <c r="E1186" s="1011" t="s">
        <v>1331</v>
      </c>
      <c r="F1186" s="1011" t="s">
        <v>1669</v>
      </c>
    </row>
    <row r="1187" spans="1:6" x14ac:dyDescent="0.25">
      <c r="A1187" s="1011">
        <v>83948984</v>
      </c>
      <c r="B1187" s="1011" t="s">
        <v>6431</v>
      </c>
      <c r="C1187" s="1011" t="s">
        <v>6432</v>
      </c>
      <c r="D1187" s="1011" t="s">
        <v>1355</v>
      </c>
      <c r="E1187" s="1011" t="s">
        <v>1331</v>
      </c>
      <c r="F1187" s="1011" t="s">
        <v>1354</v>
      </c>
    </row>
    <row r="1188" spans="1:6" x14ac:dyDescent="0.25">
      <c r="A1188" s="1011">
        <v>83955286</v>
      </c>
      <c r="B1188" s="1011" t="s">
        <v>6433</v>
      </c>
      <c r="C1188" s="1011" t="s">
        <v>6434</v>
      </c>
      <c r="D1188" s="1011" t="s">
        <v>10</v>
      </c>
      <c r="E1188" s="1011" t="s">
        <v>2430</v>
      </c>
      <c r="F1188" s="1011" t="s">
        <v>3490</v>
      </c>
    </row>
    <row r="1189" spans="1:6" x14ac:dyDescent="0.25">
      <c r="A1189" s="1011">
        <v>23753445</v>
      </c>
      <c r="B1189" s="1011" t="s">
        <v>6435</v>
      </c>
      <c r="C1189" s="1011" t="s">
        <v>6436</v>
      </c>
      <c r="D1189" s="1011" t="s">
        <v>4196</v>
      </c>
      <c r="E1189" s="1011" t="s">
        <v>1331</v>
      </c>
      <c r="F1189" s="1011" t="s">
        <v>3068</v>
      </c>
    </row>
    <row r="1190" spans="1:6" x14ac:dyDescent="0.25">
      <c r="A1190" s="1011">
        <v>43752807</v>
      </c>
      <c r="B1190" s="1011" t="s">
        <v>6437</v>
      </c>
      <c r="C1190" s="1011" t="s">
        <v>6438</v>
      </c>
      <c r="D1190" s="1011" t="s">
        <v>4420</v>
      </c>
      <c r="E1190" s="1011" t="s">
        <v>1331</v>
      </c>
      <c r="F1190" s="1011" t="s">
        <v>3016</v>
      </c>
    </row>
    <row r="1191" spans="1:6" x14ac:dyDescent="0.25">
      <c r="A1191" s="1011">
        <v>43944024</v>
      </c>
      <c r="B1191" s="1011" t="s">
        <v>6439</v>
      </c>
      <c r="C1191" s="1011" t="s">
        <v>6440</v>
      </c>
      <c r="D1191" s="1011" t="s">
        <v>6441</v>
      </c>
      <c r="E1191" s="1011" t="s">
        <v>1331</v>
      </c>
      <c r="F1191" s="1011" t="s">
        <v>6442</v>
      </c>
    </row>
    <row r="1192" spans="1:6" x14ac:dyDescent="0.25">
      <c r="A1192" s="1011">
        <v>74060088</v>
      </c>
      <c r="B1192" s="1011" t="s">
        <v>6443</v>
      </c>
      <c r="C1192" s="1011" t="s">
        <v>6444</v>
      </c>
      <c r="D1192" s="1011" t="s">
        <v>4591</v>
      </c>
      <c r="E1192" s="1011" t="s">
        <v>1331</v>
      </c>
      <c r="F1192" s="1011" t="s">
        <v>2933</v>
      </c>
    </row>
    <row r="1193" spans="1:6" x14ac:dyDescent="0.25">
      <c r="A1193" s="1011">
        <v>24131245</v>
      </c>
      <c r="B1193" s="1011" t="s">
        <v>6445</v>
      </c>
      <c r="C1193" s="1011" t="s">
        <v>6446</v>
      </c>
      <c r="D1193" s="1011" t="s">
        <v>2062</v>
      </c>
      <c r="E1193" s="1011" t="s">
        <v>1331</v>
      </c>
      <c r="F1193" s="1011" t="s">
        <v>2061</v>
      </c>
    </row>
    <row r="1194" spans="1:6" x14ac:dyDescent="0.25">
      <c r="A1194" s="1011">
        <v>54115100</v>
      </c>
      <c r="B1194" s="1011" t="s">
        <v>6447</v>
      </c>
      <c r="C1194" s="1011" t="s">
        <v>6448</v>
      </c>
      <c r="D1194" s="1011" t="s">
        <v>1361</v>
      </c>
      <c r="E1194" s="1011" t="s">
        <v>1331</v>
      </c>
      <c r="F1194" s="1011" t="s">
        <v>1550</v>
      </c>
    </row>
    <row r="1195" spans="1:6" x14ac:dyDescent="0.25">
      <c r="A1195" s="1011">
        <v>14165450</v>
      </c>
      <c r="B1195" s="1011" t="s">
        <v>6449</v>
      </c>
      <c r="C1195" s="1011" t="s">
        <v>6450</v>
      </c>
      <c r="D1195" s="1011" t="s">
        <v>1446</v>
      </c>
      <c r="E1195" s="1011" t="s">
        <v>1331</v>
      </c>
      <c r="F1195" s="1011" t="s">
        <v>1445</v>
      </c>
    </row>
    <row r="1196" spans="1:6" x14ac:dyDescent="0.25">
      <c r="A1196" s="1011">
        <v>63868905</v>
      </c>
      <c r="B1196" s="1011" t="s">
        <v>6451</v>
      </c>
      <c r="C1196" s="1011" t="s">
        <v>6452</v>
      </c>
      <c r="D1196" s="1011" t="s">
        <v>4415</v>
      </c>
      <c r="E1196" s="1011" t="s">
        <v>1331</v>
      </c>
      <c r="F1196" s="1011" t="s">
        <v>3534</v>
      </c>
    </row>
    <row r="1197" spans="1:6" x14ac:dyDescent="0.25">
      <c r="A1197" s="1011">
        <v>44298628</v>
      </c>
      <c r="B1197" s="1011" t="s">
        <v>6453</v>
      </c>
      <c r="C1197" s="1011" t="s">
        <v>6454</v>
      </c>
      <c r="D1197" s="1011" t="s">
        <v>1575</v>
      </c>
      <c r="E1197" s="1011" t="s">
        <v>1331</v>
      </c>
      <c r="F1197" s="1011" t="s">
        <v>1574</v>
      </c>
    </row>
    <row r="1198" spans="1:6" x14ac:dyDescent="0.25">
      <c r="A1198" s="1011">
        <v>4163234</v>
      </c>
      <c r="B1198" s="1011" t="s">
        <v>6455</v>
      </c>
      <c r="C1198" s="1011" t="s">
        <v>6456</v>
      </c>
      <c r="D1198" s="1011" t="s">
        <v>4356</v>
      </c>
      <c r="E1198" s="1011" t="s">
        <v>1331</v>
      </c>
      <c r="F1198" s="1011" t="s">
        <v>3003</v>
      </c>
    </row>
    <row r="1199" spans="1:6" x14ac:dyDescent="0.25">
      <c r="A1199" s="1011">
        <v>54235049</v>
      </c>
      <c r="B1199" s="1011" t="s">
        <v>2171</v>
      </c>
      <c r="C1199" s="1011" t="s">
        <v>2176</v>
      </c>
      <c r="D1199" s="1011" t="s">
        <v>2174</v>
      </c>
      <c r="E1199" s="1011" t="s">
        <v>2175</v>
      </c>
      <c r="F1199" s="1011" t="s">
        <v>2173</v>
      </c>
    </row>
    <row r="1200" spans="1:6" x14ac:dyDescent="0.25">
      <c r="A1200" s="1011">
        <v>14300388</v>
      </c>
      <c r="B1200" s="1011" t="s">
        <v>6457</v>
      </c>
      <c r="C1200" s="1011" t="s">
        <v>6458</v>
      </c>
      <c r="D1200" s="1011" t="s">
        <v>1545</v>
      </c>
      <c r="E1200" s="1011" t="s">
        <v>1331</v>
      </c>
      <c r="F1200" s="1011" t="s">
        <v>1544</v>
      </c>
    </row>
    <row r="1201" spans="1:6" x14ac:dyDescent="0.25">
      <c r="A1201" s="1011">
        <v>73968232</v>
      </c>
      <c r="B1201" s="1011" t="s">
        <v>1896</v>
      </c>
      <c r="C1201" s="1011" t="s">
        <v>1900</v>
      </c>
      <c r="D1201" s="1011" t="s">
        <v>1899</v>
      </c>
      <c r="E1201" s="1011" t="s">
        <v>1331</v>
      </c>
      <c r="F1201" s="1011" t="s">
        <v>1898</v>
      </c>
    </row>
    <row r="1202" spans="1:6" x14ac:dyDescent="0.25">
      <c r="A1202" s="1011">
        <v>94080686</v>
      </c>
      <c r="B1202" s="1011" t="s">
        <v>6459</v>
      </c>
      <c r="C1202" s="1011" t="s">
        <v>6460</v>
      </c>
      <c r="D1202" s="1011" t="s">
        <v>1361</v>
      </c>
      <c r="E1202" s="1011" t="s">
        <v>1331</v>
      </c>
      <c r="F1202" s="1011" t="s">
        <v>1591</v>
      </c>
    </row>
    <row r="1203" spans="1:6" x14ac:dyDescent="0.25">
      <c r="A1203" s="1011">
        <v>14143259</v>
      </c>
      <c r="B1203" s="1011" t="s">
        <v>6461</v>
      </c>
      <c r="C1203" s="1011" t="s">
        <v>6462</v>
      </c>
      <c r="D1203" s="1011" t="s">
        <v>4356</v>
      </c>
      <c r="E1203" s="1011" t="s">
        <v>1331</v>
      </c>
      <c r="F1203" s="1011" t="s">
        <v>3003</v>
      </c>
    </row>
    <row r="1204" spans="1:6" x14ac:dyDescent="0.25">
      <c r="A1204" s="1011">
        <v>13757257</v>
      </c>
      <c r="B1204" s="1011" t="s">
        <v>6463</v>
      </c>
      <c r="C1204" s="1011" t="s">
        <v>6464</v>
      </c>
      <c r="D1204" s="1011" t="s">
        <v>6465</v>
      </c>
      <c r="E1204" s="1011" t="s">
        <v>1331</v>
      </c>
      <c r="F1204" s="1011" t="s">
        <v>2866</v>
      </c>
    </row>
    <row r="1205" spans="1:6" x14ac:dyDescent="0.25">
      <c r="A1205" s="1011">
        <v>54014899</v>
      </c>
      <c r="B1205" s="1011" t="s">
        <v>6466</v>
      </c>
      <c r="C1205" s="1011" t="s">
        <v>6467</v>
      </c>
      <c r="D1205" s="1011" t="s">
        <v>2089</v>
      </c>
      <c r="E1205" s="1011" t="s">
        <v>1331</v>
      </c>
      <c r="F1205" s="1011" t="s">
        <v>2740</v>
      </c>
    </row>
    <row r="1206" spans="1:6" x14ac:dyDescent="0.25">
      <c r="A1206" s="1011">
        <v>23932114</v>
      </c>
      <c r="B1206" s="1011" t="s">
        <v>6468</v>
      </c>
      <c r="C1206" s="1011" t="s">
        <v>6469</v>
      </c>
      <c r="D1206" s="1011" t="s">
        <v>5603</v>
      </c>
      <c r="E1206" s="1011" t="s">
        <v>1331</v>
      </c>
      <c r="F1206" s="1011" t="s">
        <v>3018</v>
      </c>
    </row>
    <row r="1207" spans="1:6" x14ac:dyDescent="0.25">
      <c r="A1207" s="1011">
        <v>24128670</v>
      </c>
      <c r="B1207" s="1011" t="s">
        <v>1667</v>
      </c>
      <c r="C1207" s="1011" t="s">
        <v>1671</v>
      </c>
      <c r="D1207" s="1011" t="s">
        <v>1670</v>
      </c>
      <c r="E1207" s="1011" t="s">
        <v>1331</v>
      </c>
      <c r="F1207" s="1011" t="s">
        <v>1669</v>
      </c>
    </row>
    <row r="1208" spans="1:6" x14ac:dyDescent="0.25">
      <c r="A1208" s="1011">
        <v>74274648</v>
      </c>
      <c r="B1208" s="1011" t="s">
        <v>6470</v>
      </c>
      <c r="C1208" s="1011" t="s">
        <v>6271</v>
      </c>
      <c r="D1208" s="1011" t="s">
        <v>1818</v>
      </c>
      <c r="E1208" s="1011" t="s">
        <v>1331</v>
      </c>
      <c r="F1208" s="1011" t="s">
        <v>1817</v>
      </c>
    </row>
    <row r="1209" spans="1:6" x14ac:dyDescent="0.25">
      <c r="A1209" s="1011">
        <v>14246789</v>
      </c>
      <c r="B1209" s="1011" t="s">
        <v>6471</v>
      </c>
      <c r="C1209" s="1011" t="s">
        <v>6472</v>
      </c>
      <c r="D1209" s="1011" t="s">
        <v>1649</v>
      </c>
      <c r="E1209" s="1011" t="s">
        <v>1331</v>
      </c>
      <c r="F1209" s="1011" t="s">
        <v>1648</v>
      </c>
    </row>
    <row r="1210" spans="1:6" x14ac:dyDescent="0.25">
      <c r="A1210" s="1011">
        <v>23758048</v>
      </c>
      <c r="B1210" s="1011" t="s">
        <v>6473</v>
      </c>
      <c r="C1210" s="1011" t="s">
        <v>6474</v>
      </c>
      <c r="D1210" s="1011" t="s">
        <v>5477</v>
      </c>
      <c r="E1210" s="1011" t="s">
        <v>1331</v>
      </c>
      <c r="F1210" s="1011" t="s">
        <v>1934</v>
      </c>
    </row>
    <row r="1211" spans="1:6" x14ac:dyDescent="0.25">
      <c r="A1211" s="1011">
        <v>93754604</v>
      </c>
      <c r="B1211" s="1011" t="s">
        <v>6475</v>
      </c>
      <c r="C1211" s="1011" t="s">
        <v>6476</v>
      </c>
      <c r="D1211" s="1011" t="s">
        <v>1575</v>
      </c>
      <c r="E1211" s="1011" t="s">
        <v>1331</v>
      </c>
      <c r="F1211" s="1011" t="s">
        <v>1574</v>
      </c>
    </row>
    <row r="1212" spans="1:6" x14ac:dyDescent="0.25">
      <c r="A1212" s="1011">
        <v>64234909</v>
      </c>
      <c r="B1212" s="1011" t="s">
        <v>6477</v>
      </c>
      <c r="C1212" s="1011" t="s">
        <v>6478</v>
      </c>
      <c r="D1212" s="1011" t="s">
        <v>2115</v>
      </c>
      <c r="E1212" s="1011" t="s">
        <v>1331</v>
      </c>
      <c r="F1212" s="1011" t="s">
        <v>2114</v>
      </c>
    </row>
    <row r="1213" spans="1:6" x14ac:dyDescent="0.25">
      <c r="A1213" s="1011">
        <v>94115094</v>
      </c>
      <c r="B1213" s="1011" t="s">
        <v>6479</v>
      </c>
      <c r="C1213" s="1011" t="s">
        <v>6480</v>
      </c>
      <c r="D1213" s="1011" t="s">
        <v>4332</v>
      </c>
      <c r="E1213" s="1011" t="s">
        <v>1331</v>
      </c>
      <c r="F1213" s="1011" t="s">
        <v>3354</v>
      </c>
    </row>
    <row r="1214" spans="1:6" x14ac:dyDescent="0.25">
      <c r="A1214" s="1011">
        <v>63878656</v>
      </c>
      <c r="B1214" s="1011" t="s">
        <v>6481</v>
      </c>
      <c r="C1214" s="1011" t="s">
        <v>6482</v>
      </c>
      <c r="D1214" s="1011" t="s">
        <v>10</v>
      </c>
      <c r="E1214" s="1011" t="s">
        <v>1331</v>
      </c>
      <c r="F1214" s="1011" t="s">
        <v>1806</v>
      </c>
    </row>
    <row r="1215" spans="1:6" x14ac:dyDescent="0.25">
      <c r="A1215" s="1011">
        <v>84113067</v>
      </c>
      <c r="B1215" s="1011" t="s">
        <v>6483</v>
      </c>
      <c r="C1215" s="1011" t="s">
        <v>6484</v>
      </c>
      <c r="D1215" s="1011" t="s">
        <v>1915</v>
      </c>
      <c r="E1215" s="1011" t="s">
        <v>1331</v>
      </c>
      <c r="F1215" s="1011" t="s">
        <v>1914</v>
      </c>
    </row>
    <row r="1216" spans="1:6" x14ac:dyDescent="0.25">
      <c r="A1216" s="1011">
        <v>23983315</v>
      </c>
      <c r="B1216" s="1011" t="s">
        <v>6485</v>
      </c>
      <c r="C1216" s="1011" t="s">
        <v>6486</v>
      </c>
      <c r="D1216" s="1011" t="s">
        <v>5264</v>
      </c>
      <c r="E1216" s="1011" t="s">
        <v>1331</v>
      </c>
      <c r="F1216" s="1011" t="s">
        <v>2887</v>
      </c>
    </row>
    <row r="1217" spans="1:6" x14ac:dyDescent="0.25">
      <c r="A1217" s="1011">
        <v>24291874</v>
      </c>
      <c r="B1217" s="1011" t="s">
        <v>6487</v>
      </c>
      <c r="C1217" s="1011" t="s">
        <v>6488</v>
      </c>
      <c r="D1217" s="1011" t="s">
        <v>1355</v>
      </c>
      <c r="E1217" s="1011" t="s">
        <v>1331</v>
      </c>
      <c r="F1217" s="1011" t="s">
        <v>1354</v>
      </c>
    </row>
    <row r="1218" spans="1:6" x14ac:dyDescent="0.25">
      <c r="A1218" s="1011">
        <v>44179265</v>
      </c>
      <c r="B1218" s="1011" t="s">
        <v>6489</v>
      </c>
      <c r="C1218" s="1011" t="s">
        <v>6490</v>
      </c>
      <c r="D1218" s="1011" t="s">
        <v>1511</v>
      </c>
      <c r="E1218" s="1011" t="s">
        <v>1331</v>
      </c>
      <c r="F1218" s="1011" t="s">
        <v>1510</v>
      </c>
    </row>
    <row r="1219" spans="1:6" x14ac:dyDescent="0.25">
      <c r="A1219" s="1011">
        <v>93757177</v>
      </c>
      <c r="B1219" s="1011" t="s">
        <v>6491</v>
      </c>
      <c r="C1219" s="1011" t="s">
        <v>6492</v>
      </c>
      <c r="D1219" s="1011" t="s">
        <v>2089</v>
      </c>
      <c r="E1219" s="1011" t="s">
        <v>1331</v>
      </c>
      <c r="F1219" s="1011" t="s">
        <v>2630</v>
      </c>
    </row>
    <row r="1220" spans="1:6" x14ac:dyDescent="0.25">
      <c r="A1220" s="1011">
        <v>43906908</v>
      </c>
      <c r="B1220" s="1011" t="s">
        <v>6493</v>
      </c>
      <c r="C1220" s="1011" t="s">
        <v>6494</v>
      </c>
      <c r="D1220" s="1011" t="s">
        <v>2089</v>
      </c>
      <c r="E1220" s="1011" t="s">
        <v>1331</v>
      </c>
      <c r="F1220" s="1011" t="s">
        <v>3022</v>
      </c>
    </row>
    <row r="1221" spans="1:6" x14ac:dyDescent="0.25">
      <c r="A1221" s="1011">
        <v>93952182</v>
      </c>
      <c r="B1221" s="1011" t="s">
        <v>6495</v>
      </c>
      <c r="C1221" s="1011" t="s">
        <v>6496</v>
      </c>
      <c r="D1221" s="1011" t="s">
        <v>1899</v>
      </c>
      <c r="E1221" s="1011" t="s">
        <v>1331</v>
      </c>
      <c r="F1221" s="1011" t="s">
        <v>1898</v>
      </c>
    </row>
    <row r="1222" spans="1:6" x14ac:dyDescent="0.25">
      <c r="A1222" s="1011">
        <v>44285872</v>
      </c>
      <c r="B1222" s="1011" t="s">
        <v>6497</v>
      </c>
      <c r="C1222" s="1011" t="s">
        <v>6498</v>
      </c>
      <c r="D1222" s="1011" t="s">
        <v>1464</v>
      </c>
      <c r="E1222" s="1011" t="s">
        <v>1331</v>
      </c>
      <c r="F1222" s="1011" t="s">
        <v>1463</v>
      </c>
    </row>
    <row r="1223" spans="1:6" x14ac:dyDescent="0.25">
      <c r="A1223" s="1011">
        <v>3754264</v>
      </c>
      <c r="B1223" s="1011" t="s">
        <v>6499</v>
      </c>
      <c r="C1223" s="1011" t="s">
        <v>6500</v>
      </c>
      <c r="D1223" s="1011" t="s">
        <v>4196</v>
      </c>
      <c r="E1223" s="1011" t="s">
        <v>1331</v>
      </c>
      <c r="F1223" s="1011" t="s">
        <v>3068</v>
      </c>
    </row>
    <row r="1224" spans="1:6" x14ac:dyDescent="0.25">
      <c r="A1224" s="1011">
        <v>93960367</v>
      </c>
      <c r="B1224" s="1011" t="s">
        <v>6501</v>
      </c>
      <c r="C1224" s="1011" t="s">
        <v>4633</v>
      </c>
      <c r="D1224" s="1011" t="s">
        <v>4634</v>
      </c>
      <c r="E1224" s="1011" t="s">
        <v>1331</v>
      </c>
      <c r="F1224" s="1011" t="s">
        <v>2723</v>
      </c>
    </row>
    <row r="1225" spans="1:6" x14ac:dyDescent="0.25">
      <c r="A1225" s="1011">
        <v>34290536</v>
      </c>
      <c r="B1225" s="1011" t="s">
        <v>6502</v>
      </c>
      <c r="C1225" s="1011" t="s">
        <v>6503</v>
      </c>
      <c r="D1225" s="1011" t="s">
        <v>1658</v>
      </c>
      <c r="E1225" s="1011" t="s">
        <v>1331</v>
      </c>
      <c r="F1225" s="1011" t="s">
        <v>1657</v>
      </c>
    </row>
    <row r="1226" spans="1:6" x14ac:dyDescent="0.25">
      <c r="A1226" s="1011">
        <v>64042203</v>
      </c>
      <c r="B1226" s="1011" t="s">
        <v>1532</v>
      </c>
      <c r="C1226" s="1011" t="s">
        <v>1536</v>
      </c>
      <c r="D1226" s="1011" t="s">
        <v>1535</v>
      </c>
      <c r="E1226" s="1011" t="s">
        <v>1331</v>
      </c>
      <c r="F1226" s="1011" t="s">
        <v>1534</v>
      </c>
    </row>
    <row r="1227" spans="1:6" x14ac:dyDescent="0.25">
      <c r="A1227" s="1011">
        <v>43988849</v>
      </c>
      <c r="B1227" s="1011" t="s">
        <v>6504</v>
      </c>
      <c r="C1227" s="1011" t="s">
        <v>6505</v>
      </c>
      <c r="D1227" s="1011" t="s">
        <v>1361</v>
      </c>
      <c r="E1227" s="1011" t="s">
        <v>1331</v>
      </c>
      <c r="F1227" s="1011" t="s">
        <v>1499</v>
      </c>
    </row>
    <row r="1228" spans="1:6" x14ac:dyDescent="0.25">
      <c r="A1228" s="1011">
        <v>13798137</v>
      </c>
      <c r="B1228" s="1011" t="s">
        <v>6506</v>
      </c>
      <c r="C1228" s="1011" t="s">
        <v>6507</v>
      </c>
      <c r="D1228" s="1011" t="s">
        <v>6508</v>
      </c>
      <c r="E1228" s="1011" t="s">
        <v>1331</v>
      </c>
      <c r="F1228" s="1011" t="s">
        <v>6509</v>
      </c>
    </row>
    <row r="1229" spans="1:6" x14ac:dyDescent="0.25">
      <c r="A1229" s="1011">
        <v>24030561</v>
      </c>
      <c r="B1229" s="1011" t="s">
        <v>6510</v>
      </c>
      <c r="C1229" s="1011" t="s">
        <v>6511</v>
      </c>
      <c r="D1229" s="1011" t="s">
        <v>4284</v>
      </c>
      <c r="E1229" s="1011" t="s">
        <v>1331</v>
      </c>
      <c r="F1229" s="1011" t="s">
        <v>3079</v>
      </c>
    </row>
    <row r="1230" spans="1:6" x14ac:dyDescent="0.25">
      <c r="A1230" s="1011">
        <v>34092536</v>
      </c>
      <c r="B1230" s="1011" t="s">
        <v>2194</v>
      </c>
      <c r="C1230" s="1011" t="s">
        <v>2196</v>
      </c>
      <c r="D1230" s="1011" t="s">
        <v>1355</v>
      </c>
      <c r="E1230" s="1011" t="s">
        <v>1331</v>
      </c>
      <c r="F1230" s="1011" t="s">
        <v>1354</v>
      </c>
    </row>
    <row r="1231" spans="1:6" x14ac:dyDescent="0.25">
      <c r="A1231" s="1011">
        <v>43757574</v>
      </c>
      <c r="B1231" s="1011" t="s">
        <v>6512</v>
      </c>
      <c r="C1231" s="1011" t="s">
        <v>6513</v>
      </c>
      <c r="D1231" s="1011" t="s">
        <v>1446</v>
      </c>
      <c r="E1231" s="1011" t="s">
        <v>1331</v>
      </c>
      <c r="F1231" s="1011" t="s">
        <v>1445</v>
      </c>
    </row>
    <row r="1232" spans="1:6" x14ac:dyDescent="0.25">
      <c r="A1232" s="1011">
        <v>44092146</v>
      </c>
      <c r="B1232" s="1011" t="s">
        <v>6514</v>
      </c>
      <c r="C1232" s="1011" t="s">
        <v>6515</v>
      </c>
      <c r="D1232" s="1011" t="s">
        <v>2089</v>
      </c>
      <c r="E1232" s="1011" t="s">
        <v>1331</v>
      </c>
      <c r="F1232" s="1011" t="s">
        <v>3566</v>
      </c>
    </row>
    <row r="1233" spans="1:6" x14ac:dyDescent="0.25">
      <c r="A1233" s="1011">
        <v>13996921</v>
      </c>
      <c r="B1233" s="1011" t="s">
        <v>6516</v>
      </c>
      <c r="C1233" s="1011" t="s">
        <v>5521</v>
      </c>
      <c r="D1233" s="1011" t="s">
        <v>2089</v>
      </c>
      <c r="E1233" s="1011" t="s">
        <v>1331</v>
      </c>
      <c r="F1233" s="1011" t="s">
        <v>2951</v>
      </c>
    </row>
    <row r="1234" spans="1:6" x14ac:dyDescent="0.25">
      <c r="A1234" s="1011">
        <v>94151081</v>
      </c>
      <c r="B1234" s="1011" t="s">
        <v>6517</v>
      </c>
      <c r="C1234" s="1011" t="s">
        <v>6518</v>
      </c>
      <c r="D1234" s="1011" t="s">
        <v>47</v>
      </c>
      <c r="E1234" s="1011" t="s">
        <v>1331</v>
      </c>
      <c r="F1234" s="1011" t="s">
        <v>1676</v>
      </c>
    </row>
    <row r="1235" spans="1:6" x14ac:dyDescent="0.25">
      <c r="A1235" s="1011">
        <v>43957554</v>
      </c>
      <c r="B1235" s="1011" t="s">
        <v>6180</v>
      </c>
      <c r="C1235" s="1011" t="s">
        <v>5298</v>
      </c>
      <c r="D1235" s="1011" t="s">
        <v>1397</v>
      </c>
      <c r="E1235" s="1011" t="s">
        <v>1331</v>
      </c>
      <c r="F1235" s="1011" t="s">
        <v>1416</v>
      </c>
    </row>
    <row r="1236" spans="1:6" x14ac:dyDescent="0.25">
      <c r="A1236" s="1011">
        <v>64089709</v>
      </c>
      <c r="B1236" s="1011" t="s">
        <v>6519</v>
      </c>
      <c r="C1236" s="1011" t="s">
        <v>6520</v>
      </c>
      <c r="D1236" s="1011" t="s">
        <v>2089</v>
      </c>
      <c r="E1236" s="1011" t="s">
        <v>1331</v>
      </c>
      <c r="F1236" s="1011" t="s">
        <v>2846</v>
      </c>
    </row>
    <row r="1237" spans="1:6" x14ac:dyDescent="0.25">
      <c r="A1237" s="1011">
        <v>94011400</v>
      </c>
      <c r="B1237" s="1011" t="s">
        <v>1735</v>
      </c>
      <c r="C1237" s="1011" t="s">
        <v>1736</v>
      </c>
      <c r="D1237" s="1011" t="s">
        <v>1397</v>
      </c>
      <c r="E1237" s="1011" t="s">
        <v>1331</v>
      </c>
      <c r="F1237" s="1011" t="s">
        <v>1396</v>
      </c>
    </row>
    <row r="1238" spans="1:6" x14ac:dyDescent="0.25">
      <c r="A1238" s="1011">
        <v>3848975</v>
      </c>
      <c r="B1238" s="1011" t="s">
        <v>6521</v>
      </c>
      <c r="C1238" s="1011" t="s">
        <v>6522</v>
      </c>
      <c r="D1238" s="1011" t="s">
        <v>6523</v>
      </c>
      <c r="E1238" s="1011" t="s">
        <v>1331</v>
      </c>
      <c r="F1238" s="1011" t="s">
        <v>1354</v>
      </c>
    </row>
    <row r="1239" spans="1:6" x14ac:dyDescent="0.25">
      <c r="A1239" s="1011">
        <v>3964335</v>
      </c>
      <c r="B1239" s="1011" t="s">
        <v>6524</v>
      </c>
      <c r="C1239" s="1011" t="s">
        <v>6525</v>
      </c>
      <c r="D1239" s="1011" t="s">
        <v>1343</v>
      </c>
      <c r="E1239" s="1011" t="s">
        <v>1331</v>
      </c>
      <c r="F1239" s="1011" t="s">
        <v>1342</v>
      </c>
    </row>
    <row r="1240" spans="1:6" x14ac:dyDescent="0.25">
      <c r="A1240" s="1011">
        <v>53977138</v>
      </c>
      <c r="B1240" s="1011" t="s">
        <v>6526</v>
      </c>
      <c r="C1240" s="1011" t="s">
        <v>6527</v>
      </c>
      <c r="D1240" s="1011" t="s">
        <v>1899</v>
      </c>
      <c r="E1240" s="1011" t="s">
        <v>1331</v>
      </c>
      <c r="F1240" s="1011" t="s">
        <v>1898</v>
      </c>
    </row>
    <row r="1241" spans="1:6" x14ac:dyDescent="0.25">
      <c r="A1241" s="1011">
        <v>43755560</v>
      </c>
      <c r="B1241" s="1011" t="s">
        <v>6528</v>
      </c>
      <c r="C1241" s="1011" t="s">
        <v>6529</v>
      </c>
      <c r="D1241" s="1011" t="s">
        <v>4351</v>
      </c>
      <c r="E1241" s="1011" t="s">
        <v>1331</v>
      </c>
      <c r="F1241" s="1011" t="s">
        <v>3288</v>
      </c>
    </row>
    <row r="1242" spans="1:6" x14ac:dyDescent="0.25">
      <c r="A1242" s="1011">
        <v>63935860</v>
      </c>
      <c r="B1242" s="1011" t="s">
        <v>2396</v>
      </c>
      <c r="C1242" s="1011" t="s">
        <v>2397</v>
      </c>
      <c r="D1242" s="1011" t="s">
        <v>2161</v>
      </c>
      <c r="E1242" s="1011" t="s">
        <v>1331</v>
      </c>
      <c r="F1242" s="1011" t="s">
        <v>2160</v>
      </c>
    </row>
    <row r="1243" spans="1:6" x14ac:dyDescent="0.25">
      <c r="A1243" s="1011">
        <v>43758200</v>
      </c>
      <c r="B1243" s="1011" t="s">
        <v>1718</v>
      </c>
      <c r="C1243" s="1011" t="s">
        <v>1720</v>
      </c>
      <c r="D1243" s="1011" t="s">
        <v>1529</v>
      </c>
      <c r="E1243" s="1011" t="s">
        <v>1331</v>
      </c>
      <c r="F1243" s="1011" t="s">
        <v>1528</v>
      </c>
    </row>
    <row r="1244" spans="1:6" x14ac:dyDescent="0.25">
      <c r="A1244" s="1011">
        <v>54180716</v>
      </c>
      <c r="B1244" s="1011" t="s">
        <v>2293</v>
      </c>
      <c r="C1244" s="1011" t="s">
        <v>2295</v>
      </c>
      <c r="D1244" s="1011" t="s">
        <v>1990</v>
      </c>
      <c r="E1244" s="1011" t="s">
        <v>1331</v>
      </c>
      <c r="F1244" s="1011" t="s">
        <v>1989</v>
      </c>
    </row>
    <row r="1245" spans="1:6" x14ac:dyDescent="0.25">
      <c r="A1245" s="1011">
        <v>34169383</v>
      </c>
      <c r="B1245" s="1011" t="s">
        <v>6530</v>
      </c>
      <c r="C1245" s="1011" t="s">
        <v>6531</v>
      </c>
      <c r="D1245" s="1011" t="s">
        <v>1378</v>
      </c>
      <c r="E1245" s="1011" t="s">
        <v>1331</v>
      </c>
      <c r="F1245" s="1011" t="s">
        <v>1377</v>
      </c>
    </row>
    <row r="1246" spans="1:6" x14ac:dyDescent="0.25">
      <c r="A1246" s="1011">
        <v>24115321</v>
      </c>
      <c r="B1246" s="1011" t="s">
        <v>6532</v>
      </c>
      <c r="C1246" s="1011" t="s">
        <v>6533</v>
      </c>
      <c r="D1246" s="1011" t="s">
        <v>1361</v>
      </c>
      <c r="E1246" s="1011" t="s">
        <v>1331</v>
      </c>
      <c r="F1246" s="1011" t="s">
        <v>1499</v>
      </c>
    </row>
    <row r="1247" spans="1:6" x14ac:dyDescent="0.25">
      <c r="A1247" s="1011">
        <v>63753982</v>
      </c>
      <c r="B1247" s="1011" t="s">
        <v>6534</v>
      </c>
      <c r="C1247" s="1011" t="s">
        <v>6535</v>
      </c>
      <c r="D1247" s="1011" t="s">
        <v>2502</v>
      </c>
      <c r="E1247" s="1011" t="s">
        <v>1331</v>
      </c>
      <c r="F1247" s="1011" t="s">
        <v>2106</v>
      </c>
    </row>
    <row r="1248" spans="1:6" x14ac:dyDescent="0.25">
      <c r="A1248" s="1011">
        <v>53906715</v>
      </c>
      <c r="B1248" s="1011" t="s">
        <v>6536</v>
      </c>
      <c r="C1248" s="1011" t="s">
        <v>6537</v>
      </c>
      <c r="D1248" s="1011" t="s">
        <v>1470</v>
      </c>
      <c r="E1248" s="1011" t="s">
        <v>1331</v>
      </c>
      <c r="F1248" s="1011" t="s">
        <v>3370</v>
      </c>
    </row>
    <row r="1249" spans="1:6" x14ac:dyDescent="0.25">
      <c r="A1249" s="1011">
        <v>94142809</v>
      </c>
      <c r="B1249" s="1011" t="s">
        <v>1912</v>
      </c>
      <c r="C1249" s="1011" t="s">
        <v>1916</v>
      </c>
      <c r="D1249" s="1011" t="s">
        <v>1915</v>
      </c>
      <c r="E1249" s="1011" t="s">
        <v>1331</v>
      </c>
      <c r="F1249" s="1011" t="s">
        <v>1914</v>
      </c>
    </row>
    <row r="1250" spans="1:6" x14ac:dyDescent="0.25">
      <c r="A1250" s="1011">
        <v>3753498</v>
      </c>
      <c r="B1250" s="1011" t="s">
        <v>2543</v>
      </c>
      <c r="C1250" s="1011" t="s">
        <v>2545</v>
      </c>
      <c r="D1250" s="1011" t="s">
        <v>1869</v>
      </c>
      <c r="E1250" s="1011" t="s">
        <v>1331</v>
      </c>
      <c r="F1250" s="1011" t="s">
        <v>1868</v>
      </c>
    </row>
    <row r="1251" spans="1:6" x14ac:dyDescent="0.25">
      <c r="A1251" s="1011">
        <v>84106541</v>
      </c>
      <c r="B1251" s="1011" t="s">
        <v>6538</v>
      </c>
      <c r="C1251" s="1011" t="s">
        <v>6539</v>
      </c>
      <c r="D1251" s="1011" t="s">
        <v>1397</v>
      </c>
      <c r="E1251" s="1011" t="s">
        <v>1331</v>
      </c>
      <c r="F1251" s="1011" t="s">
        <v>1416</v>
      </c>
    </row>
    <row r="1252" spans="1:6" x14ac:dyDescent="0.25">
      <c r="A1252" s="1011">
        <v>74122383</v>
      </c>
      <c r="B1252" s="1011" t="s">
        <v>6540</v>
      </c>
      <c r="C1252" s="1011" t="s">
        <v>6541</v>
      </c>
      <c r="D1252" s="1011" t="s">
        <v>47</v>
      </c>
      <c r="E1252" s="1011" t="s">
        <v>1331</v>
      </c>
      <c r="F1252" s="1011" t="s">
        <v>1676</v>
      </c>
    </row>
    <row r="1253" spans="1:6" x14ac:dyDescent="0.25">
      <c r="A1253" s="1011">
        <v>3756657</v>
      </c>
      <c r="B1253" s="1011" t="s">
        <v>6542</v>
      </c>
      <c r="C1253" s="1011" t="s">
        <v>6543</v>
      </c>
      <c r="D1253" s="1011" t="s">
        <v>2115</v>
      </c>
      <c r="E1253" s="1011" t="s">
        <v>1331</v>
      </c>
      <c r="F1253" s="1011" t="s">
        <v>2114</v>
      </c>
    </row>
    <row r="1254" spans="1:6" x14ac:dyDescent="0.25">
      <c r="A1254" s="1011">
        <v>44071124</v>
      </c>
      <c r="B1254" s="1011" t="s">
        <v>6544</v>
      </c>
      <c r="C1254" s="1011" t="s">
        <v>6545</v>
      </c>
      <c r="D1254" s="1011" t="s">
        <v>1881</v>
      </c>
      <c r="E1254" s="1011" t="s">
        <v>1331</v>
      </c>
      <c r="F1254" s="1011" t="s">
        <v>1880</v>
      </c>
    </row>
    <row r="1255" spans="1:6" x14ac:dyDescent="0.25">
      <c r="A1255" s="1011">
        <v>53931879</v>
      </c>
      <c r="B1255" s="1011" t="s">
        <v>6546</v>
      </c>
      <c r="C1255" s="1011" t="s">
        <v>6547</v>
      </c>
      <c r="D1255" s="1011" t="s">
        <v>6548</v>
      </c>
      <c r="E1255" s="1011" t="s">
        <v>1331</v>
      </c>
      <c r="F1255" s="1011" t="s">
        <v>3013</v>
      </c>
    </row>
    <row r="1256" spans="1:6" x14ac:dyDescent="0.25">
      <c r="A1256" s="1011">
        <v>4163259</v>
      </c>
      <c r="B1256" s="1011" t="s">
        <v>6549</v>
      </c>
      <c r="C1256" s="1011" t="s">
        <v>6550</v>
      </c>
      <c r="D1256" s="1011" t="s">
        <v>4757</v>
      </c>
      <c r="E1256" s="1011" t="s">
        <v>1331</v>
      </c>
      <c r="F1256" s="1011" t="s">
        <v>2730</v>
      </c>
    </row>
    <row r="1257" spans="1:6" x14ac:dyDescent="0.25">
      <c r="A1257" s="1011">
        <v>44143477</v>
      </c>
      <c r="B1257" s="1011" t="s">
        <v>1845</v>
      </c>
      <c r="C1257" s="1011" t="s">
        <v>1846</v>
      </c>
      <c r="D1257" s="1011" t="s">
        <v>80</v>
      </c>
      <c r="E1257" s="1011" t="s">
        <v>1331</v>
      </c>
      <c r="F1257" s="1011" t="s">
        <v>1411</v>
      </c>
    </row>
    <row r="1258" spans="1:6" x14ac:dyDescent="0.25">
      <c r="A1258" s="1011">
        <v>34159319</v>
      </c>
      <c r="B1258" s="1011" t="s">
        <v>6551</v>
      </c>
      <c r="C1258" s="1011" t="s">
        <v>6552</v>
      </c>
      <c r="D1258" s="1011" t="s">
        <v>1446</v>
      </c>
      <c r="E1258" s="1011" t="s">
        <v>1331</v>
      </c>
      <c r="F1258" s="1011" t="s">
        <v>1445</v>
      </c>
    </row>
    <row r="1259" spans="1:6" x14ac:dyDescent="0.25">
      <c r="A1259" s="1011">
        <v>24233249</v>
      </c>
      <c r="B1259" s="1011" t="s">
        <v>6553</v>
      </c>
      <c r="C1259" s="1011" t="s">
        <v>6554</v>
      </c>
      <c r="D1259" s="1011" t="s">
        <v>1658</v>
      </c>
      <c r="E1259" s="1011" t="s">
        <v>1331</v>
      </c>
      <c r="F1259" s="1011" t="s">
        <v>1657</v>
      </c>
    </row>
    <row r="1260" spans="1:6" x14ac:dyDescent="0.25">
      <c r="A1260" s="1011">
        <v>63970701</v>
      </c>
      <c r="B1260" s="1011" t="s">
        <v>6555</v>
      </c>
      <c r="C1260" s="1011" t="s">
        <v>6556</v>
      </c>
      <c r="D1260" s="1011" t="s">
        <v>2089</v>
      </c>
      <c r="E1260" s="1011" t="s">
        <v>1331</v>
      </c>
      <c r="F1260" s="1011" t="s">
        <v>3467</v>
      </c>
    </row>
    <row r="1261" spans="1:6" x14ac:dyDescent="0.25">
      <c r="A1261" s="1011">
        <v>34007039</v>
      </c>
      <c r="B1261" s="1011" t="s">
        <v>6557</v>
      </c>
      <c r="C1261" s="1011" t="s">
        <v>6558</v>
      </c>
      <c r="D1261" s="1011" t="s">
        <v>4525</v>
      </c>
      <c r="E1261" s="1011" t="s">
        <v>1331</v>
      </c>
      <c r="F1261" s="1011" t="s">
        <v>2857</v>
      </c>
    </row>
    <row r="1262" spans="1:6" x14ac:dyDescent="0.25">
      <c r="A1262" s="1011">
        <v>3753365</v>
      </c>
      <c r="B1262" s="1011" t="s">
        <v>6559</v>
      </c>
      <c r="C1262" s="1011" t="s">
        <v>4438</v>
      </c>
      <c r="D1262" s="1011" t="s">
        <v>2089</v>
      </c>
      <c r="E1262" s="1011" t="s">
        <v>1331</v>
      </c>
      <c r="F1262" s="1011" t="s">
        <v>2642</v>
      </c>
    </row>
    <row r="1263" spans="1:6" x14ac:dyDescent="0.25">
      <c r="A1263" s="1011">
        <v>74054701</v>
      </c>
      <c r="B1263" s="1011" t="s">
        <v>6560</v>
      </c>
      <c r="C1263" s="1011" t="s">
        <v>6561</v>
      </c>
      <c r="D1263" s="1011" t="s">
        <v>6562</v>
      </c>
      <c r="E1263" s="1011" t="s">
        <v>1331</v>
      </c>
      <c r="F1263" s="1011" t="s">
        <v>3374</v>
      </c>
    </row>
    <row r="1264" spans="1:6" x14ac:dyDescent="0.25">
      <c r="A1264" s="1011">
        <v>13874896</v>
      </c>
      <c r="B1264" s="1011" t="s">
        <v>6563</v>
      </c>
      <c r="C1264" s="1011" t="s">
        <v>6564</v>
      </c>
      <c r="D1264" s="1011" t="s">
        <v>4315</v>
      </c>
      <c r="E1264" s="1011" t="s">
        <v>1331</v>
      </c>
      <c r="F1264" s="1011" t="s">
        <v>2650</v>
      </c>
    </row>
    <row r="1265" spans="1:6" x14ac:dyDescent="0.25">
      <c r="A1265" s="1011">
        <v>33755349</v>
      </c>
      <c r="B1265" s="1011" t="s">
        <v>6565</v>
      </c>
      <c r="C1265" s="1011" t="s">
        <v>6566</v>
      </c>
      <c r="D1265" s="1011" t="s">
        <v>2089</v>
      </c>
      <c r="E1265" s="1011" t="s">
        <v>1331</v>
      </c>
      <c r="F1265" s="1011" t="s">
        <v>2642</v>
      </c>
    </row>
    <row r="1266" spans="1:6" x14ac:dyDescent="0.25">
      <c r="A1266" s="1011">
        <v>83934240</v>
      </c>
      <c r="B1266" s="1011" t="s">
        <v>6567</v>
      </c>
      <c r="C1266" s="1011" t="s">
        <v>6568</v>
      </c>
      <c r="D1266" s="1011" t="s">
        <v>2089</v>
      </c>
      <c r="E1266" s="1011" t="s">
        <v>1331</v>
      </c>
      <c r="F1266" s="1011" t="s">
        <v>3276</v>
      </c>
    </row>
    <row r="1267" spans="1:6" x14ac:dyDescent="0.25">
      <c r="A1267" s="1011">
        <v>43754852</v>
      </c>
      <c r="B1267" s="1011" t="s">
        <v>6569</v>
      </c>
      <c r="C1267" s="1011" t="s">
        <v>6570</v>
      </c>
      <c r="D1267" s="1011" t="s">
        <v>1378</v>
      </c>
      <c r="E1267" s="1011" t="s">
        <v>1331</v>
      </c>
      <c r="F1267" s="1011" t="s">
        <v>1377</v>
      </c>
    </row>
    <row r="1268" spans="1:6" x14ac:dyDescent="0.25">
      <c r="A1268" s="1011">
        <v>4295820</v>
      </c>
      <c r="B1268" s="1011" t="s">
        <v>6571</v>
      </c>
      <c r="C1268" s="1011" t="s">
        <v>6572</v>
      </c>
      <c r="D1268" s="1011" t="s">
        <v>2279</v>
      </c>
      <c r="E1268" s="1011" t="s">
        <v>1331</v>
      </c>
      <c r="F1268" s="1011" t="s">
        <v>2278</v>
      </c>
    </row>
    <row r="1269" spans="1:6" x14ac:dyDescent="0.25">
      <c r="A1269" s="1011">
        <v>54073184</v>
      </c>
      <c r="B1269" s="1011" t="s">
        <v>6573</v>
      </c>
      <c r="C1269" s="1011" t="s">
        <v>6574</v>
      </c>
      <c r="D1269" s="1011" t="s">
        <v>4450</v>
      </c>
      <c r="E1269" s="1011" t="s">
        <v>1331</v>
      </c>
      <c r="F1269" s="1011" t="s">
        <v>2699</v>
      </c>
    </row>
    <row r="1270" spans="1:6" x14ac:dyDescent="0.25">
      <c r="A1270" s="1011">
        <v>83992024</v>
      </c>
      <c r="B1270" s="1011" t="s">
        <v>1358</v>
      </c>
      <c r="C1270" s="1011" t="s">
        <v>1362</v>
      </c>
      <c r="D1270" s="1011" t="s">
        <v>1361</v>
      </c>
      <c r="E1270" s="1011" t="s">
        <v>1331</v>
      </c>
      <c r="F1270" s="1011" t="s">
        <v>1360</v>
      </c>
    </row>
    <row r="1271" spans="1:6" x14ac:dyDescent="0.25">
      <c r="A1271" s="1011">
        <v>13923537</v>
      </c>
      <c r="B1271" s="1011" t="s">
        <v>6575</v>
      </c>
      <c r="C1271" s="1011" t="s">
        <v>6576</v>
      </c>
      <c r="D1271" s="1011" t="s">
        <v>1464</v>
      </c>
      <c r="E1271" s="1011" t="s">
        <v>1331</v>
      </c>
      <c r="F1271" s="1011" t="s">
        <v>1463</v>
      </c>
    </row>
    <row r="1272" spans="1:6" x14ac:dyDescent="0.25">
      <c r="A1272" s="1011">
        <v>13904818</v>
      </c>
      <c r="B1272" s="1011" t="s">
        <v>2363</v>
      </c>
      <c r="C1272" s="1011" t="s">
        <v>2367</v>
      </c>
      <c r="D1272" s="1011" t="s">
        <v>2366</v>
      </c>
      <c r="E1272" s="1011" t="s">
        <v>1331</v>
      </c>
      <c r="F1272" s="1011" t="s">
        <v>2365</v>
      </c>
    </row>
    <row r="1273" spans="1:6" x14ac:dyDescent="0.25">
      <c r="A1273" s="1011">
        <v>14292940</v>
      </c>
      <c r="B1273" s="1011" t="s">
        <v>6577</v>
      </c>
      <c r="C1273" s="1011" t="s">
        <v>6578</v>
      </c>
      <c r="D1273" s="1011" t="s">
        <v>2068</v>
      </c>
      <c r="E1273" s="1011" t="s">
        <v>1331</v>
      </c>
      <c r="F1273" s="1011" t="s">
        <v>2067</v>
      </c>
    </row>
    <row r="1274" spans="1:6" x14ac:dyDescent="0.25">
      <c r="A1274" s="1011">
        <v>44076347</v>
      </c>
      <c r="B1274" s="1011" t="s">
        <v>6579</v>
      </c>
      <c r="C1274" s="1011" t="s">
        <v>6580</v>
      </c>
      <c r="D1274" s="1011" t="s">
        <v>1397</v>
      </c>
      <c r="E1274" s="1011" t="s">
        <v>1331</v>
      </c>
      <c r="F1274" s="1011" t="s">
        <v>1416</v>
      </c>
    </row>
    <row r="1275" spans="1:6" x14ac:dyDescent="0.25">
      <c r="A1275" s="1011">
        <v>84127497</v>
      </c>
      <c r="B1275" s="1011" t="s">
        <v>1610</v>
      </c>
      <c r="C1275" s="1011" t="s">
        <v>1614</v>
      </c>
      <c r="D1275" s="1011" t="s">
        <v>1613</v>
      </c>
      <c r="E1275" s="1011" t="s">
        <v>1331</v>
      </c>
      <c r="F1275" s="1011" t="s">
        <v>1612</v>
      </c>
    </row>
    <row r="1276" spans="1:6" x14ac:dyDescent="0.25">
      <c r="A1276" s="1011">
        <v>3756715</v>
      </c>
      <c r="B1276" s="1011" t="s">
        <v>6581</v>
      </c>
      <c r="C1276" s="1011" t="s">
        <v>6582</v>
      </c>
      <c r="D1276" s="1011" t="s">
        <v>4420</v>
      </c>
      <c r="E1276" s="1011" t="s">
        <v>1331</v>
      </c>
      <c r="F1276" s="1011" t="s">
        <v>3016</v>
      </c>
    </row>
    <row r="1277" spans="1:6" x14ac:dyDescent="0.25">
      <c r="A1277" s="1011">
        <v>43796705</v>
      </c>
      <c r="B1277" s="1011" t="s">
        <v>1809</v>
      </c>
      <c r="C1277" s="1011" t="s">
        <v>1813</v>
      </c>
      <c r="D1277" s="1011" t="s">
        <v>1812</v>
      </c>
      <c r="E1277" s="1011" t="s">
        <v>1331</v>
      </c>
      <c r="F1277" s="1011" t="s">
        <v>1811</v>
      </c>
    </row>
    <row r="1278" spans="1:6" x14ac:dyDescent="0.25">
      <c r="A1278" s="1011">
        <v>13753355</v>
      </c>
      <c r="B1278" s="1011" t="s">
        <v>6583</v>
      </c>
      <c r="C1278" s="1011" t="s">
        <v>6584</v>
      </c>
      <c r="D1278" s="1011" t="s">
        <v>1355</v>
      </c>
      <c r="E1278" s="1011" t="s">
        <v>1331</v>
      </c>
      <c r="F1278" s="1011" t="s">
        <v>1354</v>
      </c>
    </row>
    <row r="1279" spans="1:6" x14ac:dyDescent="0.25">
      <c r="A1279" s="1011">
        <v>53943734</v>
      </c>
      <c r="B1279" s="1011" t="s">
        <v>6585</v>
      </c>
      <c r="C1279" s="1011" t="s">
        <v>6586</v>
      </c>
      <c r="D1279" s="1011" t="s">
        <v>2257</v>
      </c>
      <c r="E1279" s="1011" t="s">
        <v>1331</v>
      </c>
      <c r="F1279" s="1011" t="s">
        <v>2256</v>
      </c>
    </row>
    <row r="1280" spans="1:6" x14ac:dyDescent="0.25">
      <c r="A1280" s="1011">
        <v>73755605</v>
      </c>
      <c r="B1280" s="1011" t="s">
        <v>6587</v>
      </c>
      <c r="C1280" s="1011" t="s">
        <v>6588</v>
      </c>
      <c r="D1280" s="1011" t="s">
        <v>10</v>
      </c>
      <c r="E1280" s="1011" t="s">
        <v>1331</v>
      </c>
      <c r="F1280" s="1011" t="s">
        <v>1985</v>
      </c>
    </row>
    <row r="1281" spans="1:6" x14ac:dyDescent="0.25">
      <c r="A1281" s="1011">
        <v>43754845</v>
      </c>
      <c r="B1281" s="1011" t="s">
        <v>6589</v>
      </c>
      <c r="C1281" s="1011" t="s">
        <v>6590</v>
      </c>
      <c r="D1281" s="1011" t="s">
        <v>2089</v>
      </c>
      <c r="E1281" s="1011" t="s">
        <v>1331</v>
      </c>
      <c r="F1281" s="1011" t="s">
        <v>2642</v>
      </c>
    </row>
    <row r="1282" spans="1:6" x14ac:dyDescent="0.25">
      <c r="A1282" s="1011">
        <v>74269234</v>
      </c>
      <c r="B1282" s="1011" t="s">
        <v>6591</v>
      </c>
      <c r="C1282" s="1011" t="s">
        <v>4989</v>
      </c>
      <c r="D1282" s="1011" t="s">
        <v>4990</v>
      </c>
      <c r="E1282" s="1011" t="s">
        <v>1331</v>
      </c>
      <c r="F1282" s="1011" t="s">
        <v>3337</v>
      </c>
    </row>
    <row r="1283" spans="1:6" x14ac:dyDescent="0.25">
      <c r="A1283" s="1011">
        <v>34051912</v>
      </c>
      <c r="B1283" s="1011" t="s">
        <v>6592</v>
      </c>
      <c r="C1283" s="1011" t="s">
        <v>6593</v>
      </c>
      <c r="D1283" s="1011" t="s">
        <v>5001</v>
      </c>
      <c r="E1283" s="1011" t="s">
        <v>1331</v>
      </c>
      <c r="F1283" s="1011" t="s">
        <v>3070</v>
      </c>
    </row>
    <row r="1284" spans="1:6" x14ac:dyDescent="0.25">
      <c r="A1284" s="1011">
        <v>83756700</v>
      </c>
      <c r="B1284" s="1011" t="s">
        <v>6594</v>
      </c>
      <c r="C1284" s="1011" t="s">
        <v>6595</v>
      </c>
      <c r="D1284" s="1011" t="s">
        <v>1529</v>
      </c>
      <c r="E1284" s="1011" t="s">
        <v>1331</v>
      </c>
      <c r="F1284" s="1011" t="s">
        <v>1528</v>
      </c>
    </row>
    <row r="1285" spans="1:6" x14ac:dyDescent="0.25">
      <c r="A1285" s="1011">
        <v>64166572</v>
      </c>
      <c r="B1285" s="1011" t="s">
        <v>2082</v>
      </c>
      <c r="C1285" s="1011" t="s">
        <v>2084</v>
      </c>
      <c r="D1285" s="1011" t="s">
        <v>1361</v>
      </c>
      <c r="E1285" s="1011" t="s">
        <v>1331</v>
      </c>
      <c r="F1285" s="1011" t="s">
        <v>1499</v>
      </c>
    </row>
    <row r="1286" spans="1:6" x14ac:dyDescent="0.25">
      <c r="A1286" s="1011">
        <v>44149201</v>
      </c>
      <c r="B1286" s="1011" t="s">
        <v>6596</v>
      </c>
      <c r="C1286" s="1011" t="s">
        <v>6597</v>
      </c>
      <c r="D1286" s="1011" t="s">
        <v>2502</v>
      </c>
      <c r="E1286" s="1011" t="s">
        <v>1331</v>
      </c>
      <c r="F1286" s="1011" t="s">
        <v>2106</v>
      </c>
    </row>
    <row r="1287" spans="1:6" x14ac:dyDescent="0.25">
      <c r="A1287" s="1011">
        <v>94076635</v>
      </c>
      <c r="B1287" s="1011" t="s">
        <v>6598</v>
      </c>
      <c r="C1287" s="1011" t="s">
        <v>6599</v>
      </c>
      <c r="D1287" s="1011" t="s">
        <v>1869</v>
      </c>
      <c r="E1287" s="1011" t="s">
        <v>1331</v>
      </c>
      <c r="F1287" s="1011" t="s">
        <v>1868</v>
      </c>
    </row>
    <row r="1288" spans="1:6" x14ac:dyDescent="0.25">
      <c r="A1288" s="1011">
        <v>74092255</v>
      </c>
      <c r="B1288" s="1011" t="s">
        <v>6600</v>
      </c>
      <c r="C1288" s="1011" t="s">
        <v>6601</v>
      </c>
      <c r="D1288" s="1011" t="s">
        <v>4525</v>
      </c>
      <c r="E1288" s="1011" t="s">
        <v>1331</v>
      </c>
      <c r="F1288" s="1011" t="s">
        <v>2857</v>
      </c>
    </row>
    <row r="1289" spans="1:6" x14ac:dyDescent="0.25">
      <c r="A1289" s="1011">
        <v>53905923</v>
      </c>
      <c r="B1289" s="1011" t="s">
        <v>6602</v>
      </c>
      <c r="C1289" s="1011" t="s">
        <v>6603</v>
      </c>
      <c r="D1289" s="1011" t="s">
        <v>6604</v>
      </c>
      <c r="E1289" s="1011" t="s">
        <v>1331</v>
      </c>
      <c r="F1289" s="1011" t="s">
        <v>6605</v>
      </c>
    </row>
    <row r="1290" spans="1:6" x14ac:dyDescent="0.25">
      <c r="A1290" s="1011">
        <v>83757427</v>
      </c>
      <c r="B1290" s="1011" t="s">
        <v>6606</v>
      </c>
      <c r="C1290" s="1011" t="s">
        <v>6607</v>
      </c>
      <c r="D1290" s="1011" t="s">
        <v>4480</v>
      </c>
      <c r="E1290" s="1011" t="s">
        <v>1331</v>
      </c>
      <c r="F1290" s="1011" t="s">
        <v>2756</v>
      </c>
    </row>
    <row r="1291" spans="1:6" x14ac:dyDescent="0.25">
      <c r="A1291" s="1011">
        <v>93757482</v>
      </c>
      <c r="B1291" s="1011" t="s">
        <v>6608</v>
      </c>
      <c r="C1291" s="1011" t="s">
        <v>6609</v>
      </c>
      <c r="D1291" s="1011" t="s">
        <v>80</v>
      </c>
      <c r="E1291" s="1011" t="s">
        <v>1331</v>
      </c>
      <c r="F1291" s="1011" t="s">
        <v>1411</v>
      </c>
    </row>
    <row r="1292" spans="1:6" x14ac:dyDescent="0.25">
      <c r="A1292" s="1011">
        <v>84104660</v>
      </c>
      <c r="B1292" s="1011" t="s">
        <v>6610</v>
      </c>
      <c r="C1292" s="1011" t="s">
        <v>4375</v>
      </c>
      <c r="D1292" s="1011" t="s">
        <v>1925</v>
      </c>
      <c r="E1292" s="1011" t="s">
        <v>1331</v>
      </c>
      <c r="F1292" s="1011" t="s">
        <v>1924</v>
      </c>
    </row>
    <row r="1293" spans="1:6" x14ac:dyDescent="0.25">
      <c r="A1293" s="1011">
        <v>13883194</v>
      </c>
      <c r="B1293" s="1011" t="s">
        <v>6611</v>
      </c>
      <c r="C1293" s="1011" t="s">
        <v>6612</v>
      </c>
      <c r="D1293" s="1011" t="s">
        <v>4276</v>
      </c>
      <c r="E1293" s="1011" t="s">
        <v>1331</v>
      </c>
      <c r="F1293" s="1011" t="s">
        <v>2960</v>
      </c>
    </row>
    <row r="1294" spans="1:6" x14ac:dyDescent="0.25">
      <c r="A1294" s="1011">
        <v>4252110</v>
      </c>
      <c r="B1294" s="1011" t="s">
        <v>6613</v>
      </c>
      <c r="C1294" s="1011" t="s">
        <v>6614</v>
      </c>
      <c r="D1294" s="1011" t="s">
        <v>1664</v>
      </c>
      <c r="E1294" s="1011" t="s">
        <v>1331</v>
      </c>
      <c r="F1294" s="1011" t="s">
        <v>1663</v>
      </c>
    </row>
    <row r="1295" spans="1:6" x14ac:dyDescent="0.25">
      <c r="A1295" s="1011">
        <v>14063903</v>
      </c>
      <c r="B1295" s="1011" t="s">
        <v>6615</v>
      </c>
      <c r="C1295" s="1011" t="s">
        <v>6616</v>
      </c>
      <c r="D1295" s="1011" t="s">
        <v>1372</v>
      </c>
      <c r="E1295" s="1011" t="s">
        <v>1331</v>
      </c>
      <c r="F1295" s="1011" t="s">
        <v>1371</v>
      </c>
    </row>
    <row r="1296" spans="1:6" x14ac:dyDescent="0.25">
      <c r="A1296" s="1011">
        <v>83756692</v>
      </c>
      <c r="B1296" s="1011" t="s">
        <v>6617</v>
      </c>
      <c r="C1296" s="1011" t="s">
        <v>6618</v>
      </c>
      <c r="D1296" s="1011" t="s">
        <v>6619</v>
      </c>
      <c r="E1296" s="1011" t="s">
        <v>1331</v>
      </c>
      <c r="F1296" s="1011" t="s">
        <v>2907</v>
      </c>
    </row>
    <row r="1297" spans="1:6" x14ac:dyDescent="0.25">
      <c r="A1297" s="1011">
        <v>64276207</v>
      </c>
      <c r="B1297" s="1011" t="s">
        <v>6620</v>
      </c>
      <c r="C1297" s="1011" t="s">
        <v>6621</v>
      </c>
      <c r="D1297" s="1011" t="s">
        <v>65</v>
      </c>
      <c r="E1297" s="1011" t="s">
        <v>1331</v>
      </c>
      <c r="F1297" s="1011" t="s">
        <v>1565</v>
      </c>
    </row>
    <row r="1298" spans="1:6" x14ac:dyDescent="0.25">
      <c r="A1298" s="1011">
        <v>83981993</v>
      </c>
      <c r="B1298" s="1011" t="s">
        <v>6622</v>
      </c>
      <c r="C1298" s="1011" t="s">
        <v>6623</v>
      </c>
      <c r="D1298" s="1011" t="s">
        <v>1361</v>
      </c>
      <c r="E1298" s="1011" t="s">
        <v>1331</v>
      </c>
      <c r="F1298" s="1011" t="s">
        <v>1499</v>
      </c>
    </row>
    <row r="1299" spans="1:6" x14ac:dyDescent="0.25">
      <c r="A1299" s="1011">
        <v>4139101</v>
      </c>
      <c r="B1299" s="1011" t="s">
        <v>6624</v>
      </c>
      <c r="C1299" s="1011" t="s">
        <v>6625</v>
      </c>
      <c r="D1299" s="1011" t="s">
        <v>1664</v>
      </c>
      <c r="E1299" s="1011" t="s">
        <v>1331</v>
      </c>
      <c r="F1299" s="1011" t="s">
        <v>1663</v>
      </c>
    </row>
    <row r="1300" spans="1:6" x14ac:dyDescent="0.25">
      <c r="A1300" s="1011">
        <v>43773480</v>
      </c>
      <c r="B1300" s="1011" t="s">
        <v>6626</v>
      </c>
      <c r="C1300" s="1011" t="s">
        <v>6627</v>
      </c>
      <c r="D1300" s="1011" t="s">
        <v>6562</v>
      </c>
      <c r="E1300" s="1011" t="s">
        <v>1331</v>
      </c>
      <c r="F1300" s="1011" t="s">
        <v>3374</v>
      </c>
    </row>
    <row r="1301" spans="1:6" x14ac:dyDescent="0.25">
      <c r="A1301" s="1011">
        <v>84109933</v>
      </c>
      <c r="B1301" s="1011" t="s">
        <v>6628</v>
      </c>
      <c r="C1301" s="1011" t="s">
        <v>6629</v>
      </c>
      <c r="D1301" s="1011" t="s">
        <v>2089</v>
      </c>
      <c r="E1301" s="1011" t="s">
        <v>1331</v>
      </c>
      <c r="F1301" s="1011" t="s">
        <v>2642</v>
      </c>
    </row>
    <row r="1302" spans="1:6" x14ac:dyDescent="0.25">
      <c r="A1302" s="1011">
        <v>83934778</v>
      </c>
      <c r="B1302" s="1011" t="s">
        <v>6630</v>
      </c>
      <c r="C1302" s="1011" t="s">
        <v>6631</v>
      </c>
      <c r="D1302" s="1011" t="s">
        <v>1361</v>
      </c>
      <c r="E1302" s="1011" t="s">
        <v>1331</v>
      </c>
      <c r="F1302" s="1011" t="s">
        <v>1550</v>
      </c>
    </row>
    <row r="1303" spans="1:6" x14ac:dyDescent="0.25">
      <c r="A1303" s="1011">
        <v>34126631</v>
      </c>
      <c r="B1303" s="1011" t="s">
        <v>6632</v>
      </c>
      <c r="C1303" s="1011" t="s">
        <v>6633</v>
      </c>
      <c r="D1303" s="1011" t="s">
        <v>1452</v>
      </c>
      <c r="E1303" s="1011" t="s">
        <v>1331</v>
      </c>
      <c r="F1303" s="1011" t="s">
        <v>1451</v>
      </c>
    </row>
    <row r="1304" spans="1:6" x14ac:dyDescent="0.25">
      <c r="A1304" s="1011">
        <v>33757444</v>
      </c>
      <c r="B1304" s="1011" t="s">
        <v>6634</v>
      </c>
      <c r="C1304" s="1011" t="s">
        <v>6635</v>
      </c>
      <c r="D1304" s="1011" t="s">
        <v>4415</v>
      </c>
      <c r="E1304" s="1011" t="s">
        <v>1331</v>
      </c>
      <c r="F1304" s="1011" t="s">
        <v>3534</v>
      </c>
    </row>
    <row r="1305" spans="1:6" x14ac:dyDescent="0.25">
      <c r="A1305" s="1011">
        <v>4233748</v>
      </c>
      <c r="B1305" s="1011" t="s">
        <v>6636</v>
      </c>
      <c r="C1305" s="1011" t="s">
        <v>6637</v>
      </c>
      <c r="D1305" s="1011" t="s">
        <v>1658</v>
      </c>
      <c r="E1305" s="1011" t="s">
        <v>1331</v>
      </c>
      <c r="F1305" s="1011" t="s">
        <v>1657</v>
      </c>
    </row>
    <row r="1306" spans="1:6" x14ac:dyDescent="0.25">
      <c r="A1306" s="1011">
        <v>74093956</v>
      </c>
      <c r="B1306" s="1011" t="s">
        <v>6638</v>
      </c>
      <c r="C1306" s="1011" t="s">
        <v>6639</v>
      </c>
      <c r="D1306" s="1011" t="s">
        <v>5830</v>
      </c>
      <c r="E1306" s="1011" t="s">
        <v>1331</v>
      </c>
      <c r="F1306" s="1011" t="s">
        <v>3285</v>
      </c>
    </row>
    <row r="1307" spans="1:6" x14ac:dyDescent="0.25">
      <c r="A1307" s="1011">
        <v>4278636</v>
      </c>
      <c r="B1307" s="1011" t="s">
        <v>6640</v>
      </c>
      <c r="C1307" s="1011" t="s">
        <v>6641</v>
      </c>
      <c r="D1307" s="1011" t="s">
        <v>6642</v>
      </c>
      <c r="E1307" s="1011" t="s">
        <v>1331</v>
      </c>
      <c r="F1307" s="1011" t="s">
        <v>2944</v>
      </c>
    </row>
    <row r="1308" spans="1:6" x14ac:dyDescent="0.25">
      <c r="A1308" s="1011">
        <v>64272511</v>
      </c>
      <c r="B1308" s="1011" t="s">
        <v>6643</v>
      </c>
      <c r="C1308" s="1011" t="s">
        <v>6644</v>
      </c>
      <c r="D1308" s="1011" t="s">
        <v>1925</v>
      </c>
      <c r="E1308" s="1011" t="s">
        <v>1331</v>
      </c>
      <c r="F1308" s="1011" t="s">
        <v>1924</v>
      </c>
    </row>
    <row r="1309" spans="1:6" x14ac:dyDescent="0.25">
      <c r="A1309" s="1011">
        <v>54137427</v>
      </c>
      <c r="B1309" s="1011" t="s">
        <v>6645</v>
      </c>
      <c r="C1309" s="1011" t="s">
        <v>6303</v>
      </c>
      <c r="D1309" s="1011" t="s">
        <v>1361</v>
      </c>
      <c r="E1309" s="1011" t="s">
        <v>1331</v>
      </c>
      <c r="F1309" s="1011" t="s">
        <v>1591</v>
      </c>
    </row>
    <row r="1310" spans="1:6" x14ac:dyDescent="0.25">
      <c r="A1310" s="1011">
        <v>44132041</v>
      </c>
      <c r="B1310" s="1011" t="s">
        <v>6646</v>
      </c>
      <c r="C1310" s="1011" t="s">
        <v>6647</v>
      </c>
      <c r="D1310" s="1011" t="s">
        <v>1818</v>
      </c>
      <c r="E1310" s="1011" t="s">
        <v>1331</v>
      </c>
      <c r="F1310" s="1011" t="s">
        <v>1817</v>
      </c>
    </row>
    <row r="1311" spans="1:6" x14ac:dyDescent="0.25">
      <c r="A1311" s="1011">
        <v>64101017</v>
      </c>
      <c r="B1311" s="1011" t="s">
        <v>6648</v>
      </c>
      <c r="C1311" s="1011" t="s">
        <v>5652</v>
      </c>
      <c r="D1311" s="1011" t="s">
        <v>1603</v>
      </c>
      <c r="E1311" s="1011" t="s">
        <v>1331</v>
      </c>
      <c r="F1311" s="1011" t="s">
        <v>2691</v>
      </c>
    </row>
    <row r="1312" spans="1:6" x14ac:dyDescent="0.25">
      <c r="A1312" s="1011">
        <v>44096402</v>
      </c>
      <c r="B1312" s="1011" t="s">
        <v>6649</v>
      </c>
      <c r="C1312" s="1011" t="s">
        <v>6650</v>
      </c>
      <c r="D1312" s="1011" t="s">
        <v>1397</v>
      </c>
      <c r="E1312" s="1011" t="s">
        <v>1331</v>
      </c>
      <c r="F1312" s="1011" t="s">
        <v>1416</v>
      </c>
    </row>
    <row r="1313" spans="1:6" x14ac:dyDescent="0.25">
      <c r="A1313" s="1011">
        <v>83758193</v>
      </c>
      <c r="B1313" s="1011" t="s">
        <v>6651</v>
      </c>
      <c r="C1313" s="1011" t="s">
        <v>6652</v>
      </c>
      <c r="D1313" s="1011" t="s">
        <v>6653</v>
      </c>
      <c r="E1313" s="1011" t="s">
        <v>2430</v>
      </c>
      <c r="F1313" s="1011" t="s">
        <v>3580</v>
      </c>
    </row>
    <row r="1314" spans="1:6" x14ac:dyDescent="0.25">
      <c r="A1314" s="1011">
        <v>44274488</v>
      </c>
      <c r="B1314" s="1011" t="s">
        <v>6654</v>
      </c>
      <c r="C1314" s="1011" t="s">
        <v>6655</v>
      </c>
      <c r="D1314" s="1011" t="s">
        <v>2502</v>
      </c>
      <c r="E1314" s="1011" t="s">
        <v>1331</v>
      </c>
      <c r="F1314" s="1011" t="s">
        <v>2106</v>
      </c>
    </row>
    <row r="1315" spans="1:6" x14ac:dyDescent="0.25">
      <c r="A1315" s="1011">
        <v>74100132</v>
      </c>
      <c r="B1315" s="1011" t="s">
        <v>6656</v>
      </c>
      <c r="C1315" s="1011" t="s">
        <v>6657</v>
      </c>
      <c r="D1315" s="1011" t="s">
        <v>1511</v>
      </c>
      <c r="E1315" s="1011" t="s">
        <v>1331</v>
      </c>
      <c r="F1315" s="1011" t="s">
        <v>1510</v>
      </c>
    </row>
    <row r="1316" spans="1:6" x14ac:dyDescent="0.25">
      <c r="A1316" s="1011">
        <v>64279359</v>
      </c>
      <c r="B1316" s="1011" t="s">
        <v>6658</v>
      </c>
      <c r="C1316" s="1011" t="s">
        <v>4468</v>
      </c>
      <c r="D1316" s="1011" t="s">
        <v>1818</v>
      </c>
      <c r="E1316" s="1011" t="s">
        <v>1331</v>
      </c>
      <c r="F1316" s="1011" t="s">
        <v>1817</v>
      </c>
    </row>
    <row r="1317" spans="1:6" x14ac:dyDescent="0.25">
      <c r="A1317" s="1011">
        <v>13755921</v>
      </c>
      <c r="B1317" s="1011" t="s">
        <v>6659</v>
      </c>
      <c r="C1317" s="1011" t="s">
        <v>6660</v>
      </c>
      <c r="D1317" s="1011" t="s">
        <v>1397</v>
      </c>
      <c r="E1317" s="1011" t="s">
        <v>1331</v>
      </c>
      <c r="F1317" s="1011" t="s">
        <v>1416</v>
      </c>
    </row>
    <row r="1318" spans="1:6" x14ac:dyDescent="0.25">
      <c r="A1318" s="1011">
        <v>34162271</v>
      </c>
      <c r="B1318" s="1011" t="s">
        <v>6661</v>
      </c>
      <c r="C1318" s="1011" t="s">
        <v>6662</v>
      </c>
      <c r="D1318" s="1011" t="s">
        <v>1925</v>
      </c>
      <c r="E1318" s="1011" t="s">
        <v>1331</v>
      </c>
      <c r="F1318" s="1011" t="s">
        <v>1924</v>
      </c>
    </row>
    <row r="1319" spans="1:6" x14ac:dyDescent="0.25">
      <c r="A1319" s="1011">
        <v>44159556</v>
      </c>
      <c r="B1319" s="1011" t="s">
        <v>6663</v>
      </c>
      <c r="C1319" s="1011" t="s">
        <v>6664</v>
      </c>
      <c r="D1319" s="1011" t="s">
        <v>1869</v>
      </c>
      <c r="E1319" s="1011" t="s">
        <v>1331</v>
      </c>
      <c r="F1319" s="1011" t="s">
        <v>1868</v>
      </c>
    </row>
    <row r="1320" spans="1:6" x14ac:dyDescent="0.25">
      <c r="A1320" s="1011">
        <v>24300485</v>
      </c>
      <c r="B1320" s="1011" t="s">
        <v>6665</v>
      </c>
      <c r="C1320" s="1011" t="s">
        <v>6666</v>
      </c>
      <c r="D1320" s="1011" t="s">
        <v>1664</v>
      </c>
      <c r="E1320" s="1011" t="s">
        <v>1331</v>
      </c>
      <c r="F1320" s="1011" t="s">
        <v>1663</v>
      </c>
    </row>
    <row r="1321" spans="1:6" x14ac:dyDescent="0.25">
      <c r="A1321" s="1011">
        <v>54223540</v>
      </c>
      <c r="B1321" s="1011" t="s">
        <v>6667</v>
      </c>
      <c r="C1321" s="1011" t="s">
        <v>6668</v>
      </c>
      <c r="D1321" s="1011" t="s">
        <v>1622</v>
      </c>
      <c r="E1321" s="1011" t="s">
        <v>1331</v>
      </c>
      <c r="F1321" s="1011" t="s">
        <v>1621</v>
      </c>
    </row>
    <row r="1322" spans="1:6" x14ac:dyDescent="0.25">
      <c r="A1322" s="1011">
        <v>84110832</v>
      </c>
      <c r="B1322" s="1011" t="s">
        <v>6669</v>
      </c>
      <c r="C1322" s="1011" t="s">
        <v>6670</v>
      </c>
      <c r="D1322" s="1011" t="s">
        <v>1664</v>
      </c>
      <c r="E1322" s="1011" t="s">
        <v>1331</v>
      </c>
      <c r="F1322" s="1011" t="s">
        <v>1663</v>
      </c>
    </row>
    <row r="1323" spans="1:6" x14ac:dyDescent="0.25">
      <c r="A1323" s="1011">
        <v>74084013</v>
      </c>
      <c r="B1323" s="1011" t="s">
        <v>6671</v>
      </c>
      <c r="C1323" s="1011" t="s">
        <v>1920</v>
      </c>
      <c r="D1323" s="1011" t="s">
        <v>1869</v>
      </c>
      <c r="E1323" s="1011" t="s">
        <v>1331</v>
      </c>
      <c r="F1323" s="1011" t="s">
        <v>1868</v>
      </c>
    </row>
    <row r="1324" spans="1:6" x14ac:dyDescent="0.25">
      <c r="A1324" s="1011">
        <v>73752925</v>
      </c>
      <c r="B1324" s="1011" t="s">
        <v>6672</v>
      </c>
      <c r="C1324" s="1011" t="s">
        <v>6673</v>
      </c>
      <c r="D1324" s="1011" t="s">
        <v>4230</v>
      </c>
      <c r="E1324" s="1011" t="s">
        <v>1331</v>
      </c>
      <c r="F1324" s="1011" t="s">
        <v>2940</v>
      </c>
    </row>
    <row r="1325" spans="1:6" x14ac:dyDescent="0.25">
      <c r="A1325" s="1011">
        <v>13768593</v>
      </c>
      <c r="B1325" s="1011" t="s">
        <v>2132</v>
      </c>
      <c r="C1325" s="1011" t="s">
        <v>2134</v>
      </c>
      <c r="D1325" s="1011" t="s">
        <v>1704</v>
      </c>
      <c r="E1325" s="1011" t="s">
        <v>1331</v>
      </c>
      <c r="F1325" s="1011" t="s">
        <v>1703</v>
      </c>
    </row>
    <row r="1326" spans="1:6" x14ac:dyDescent="0.25">
      <c r="A1326" s="1011">
        <v>84081603</v>
      </c>
      <c r="B1326" s="1011" t="s">
        <v>6674</v>
      </c>
      <c r="C1326" s="1011" t="s">
        <v>6675</v>
      </c>
      <c r="D1326" s="1011" t="s">
        <v>1440</v>
      </c>
      <c r="E1326" s="1011" t="s">
        <v>1331</v>
      </c>
      <c r="F1326" s="1011" t="s">
        <v>1439</v>
      </c>
    </row>
    <row r="1327" spans="1:6" x14ac:dyDescent="0.25">
      <c r="A1327" s="1011">
        <v>73756579</v>
      </c>
      <c r="B1327" s="1011" t="s">
        <v>6676</v>
      </c>
      <c r="C1327" s="1011" t="s">
        <v>6677</v>
      </c>
      <c r="D1327" s="1011" t="s">
        <v>47</v>
      </c>
      <c r="E1327" s="1011" t="s">
        <v>1331</v>
      </c>
      <c r="F1327" s="1011" t="s">
        <v>1676</v>
      </c>
    </row>
    <row r="1328" spans="1:6" x14ac:dyDescent="0.25">
      <c r="A1328" s="1011">
        <v>14106363</v>
      </c>
      <c r="B1328" s="1011" t="s">
        <v>2208</v>
      </c>
      <c r="C1328" s="1011" t="s">
        <v>2209</v>
      </c>
      <c r="D1328" s="1011" t="s">
        <v>47</v>
      </c>
      <c r="E1328" s="1011" t="s">
        <v>1331</v>
      </c>
      <c r="F1328" s="1011" t="s">
        <v>1676</v>
      </c>
    </row>
    <row r="1329" spans="1:6" x14ac:dyDescent="0.25">
      <c r="A1329" s="1011">
        <v>14241384</v>
      </c>
      <c r="B1329" s="1011" t="s">
        <v>6678</v>
      </c>
      <c r="C1329" s="1011" t="s">
        <v>6679</v>
      </c>
      <c r="D1329" s="1011" t="s">
        <v>1818</v>
      </c>
      <c r="E1329" s="1011" t="s">
        <v>1331</v>
      </c>
      <c r="F1329" s="1011" t="s">
        <v>1817</v>
      </c>
    </row>
    <row r="1330" spans="1:6" x14ac:dyDescent="0.25">
      <c r="A1330" s="1011">
        <v>3774940</v>
      </c>
      <c r="B1330" s="1011" t="s">
        <v>6680</v>
      </c>
      <c r="C1330" s="1011" t="s">
        <v>6681</v>
      </c>
      <c r="D1330" s="1011" t="s">
        <v>1768</v>
      </c>
      <c r="E1330" s="1011" t="s">
        <v>1331</v>
      </c>
      <c r="F1330" s="1011" t="s">
        <v>1767</v>
      </c>
    </row>
    <row r="1331" spans="1:6" x14ac:dyDescent="0.25">
      <c r="A1331" s="1011">
        <v>4106555</v>
      </c>
      <c r="B1331" s="1011" t="s">
        <v>6682</v>
      </c>
      <c r="C1331" s="1011" t="s">
        <v>6683</v>
      </c>
      <c r="D1331" s="1011" t="s">
        <v>6684</v>
      </c>
      <c r="E1331" s="1011" t="s">
        <v>1331</v>
      </c>
      <c r="F1331" s="1011" t="s">
        <v>3342</v>
      </c>
    </row>
    <row r="1332" spans="1:6" x14ac:dyDescent="0.25">
      <c r="A1332" s="1011">
        <v>93757912</v>
      </c>
      <c r="B1332" s="1011" t="s">
        <v>2332</v>
      </c>
      <c r="C1332" s="1011" t="s">
        <v>2333</v>
      </c>
      <c r="D1332" s="1011" t="s">
        <v>1384</v>
      </c>
      <c r="E1332" s="1011" t="s">
        <v>1331</v>
      </c>
      <c r="F1332" s="1011" t="s">
        <v>1383</v>
      </c>
    </row>
    <row r="1333" spans="1:6" x14ac:dyDescent="0.25">
      <c r="A1333" s="1011">
        <v>33753096</v>
      </c>
      <c r="B1333" s="1011" t="s">
        <v>2178</v>
      </c>
      <c r="C1333" s="1011" t="s">
        <v>2180</v>
      </c>
      <c r="D1333" s="1011" t="s">
        <v>1355</v>
      </c>
      <c r="E1333" s="1011" t="s">
        <v>1331</v>
      </c>
      <c r="F1333" s="1011" t="s">
        <v>1354</v>
      </c>
    </row>
    <row r="1334" spans="1:6" x14ac:dyDescent="0.25">
      <c r="A1334" s="1011">
        <v>53935391</v>
      </c>
      <c r="B1334" s="1011" t="s">
        <v>6685</v>
      </c>
      <c r="C1334" s="1011" t="s">
        <v>6686</v>
      </c>
      <c r="D1334" s="1011" t="s">
        <v>19</v>
      </c>
      <c r="E1334" s="1011" t="s">
        <v>1331</v>
      </c>
      <c r="F1334" s="1011" t="s">
        <v>2205</v>
      </c>
    </row>
    <row r="1335" spans="1:6" x14ac:dyDescent="0.25">
      <c r="A1335" s="1011">
        <v>3989704</v>
      </c>
      <c r="B1335" s="1011" t="s">
        <v>6687</v>
      </c>
      <c r="C1335" s="1011" t="s">
        <v>6688</v>
      </c>
      <c r="D1335" s="1011" t="s">
        <v>65</v>
      </c>
      <c r="E1335" s="1011" t="s">
        <v>1331</v>
      </c>
      <c r="F1335" s="1011" t="s">
        <v>1565</v>
      </c>
    </row>
    <row r="1336" spans="1:6" x14ac:dyDescent="0.25">
      <c r="A1336" s="1011">
        <v>83754820</v>
      </c>
      <c r="B1336" s="1011" t="s">
        <v>2405</v>
      </c>
      <c r="C1336" s="1011" t="s">
        <v>2406</v>
      </c>
      <c r="D1336" s="1011" t="s">
        <v>1446</v>
      </c>
      <c r="E1336" s="1011" t="s">
        <v>1331</v>
      </c>
      <c r="F1336" s="1011" t="s">
        <v>1445</v>
      </c>
    </row>
    <row r="1337" spans="1:6" x14ac:dyDescent="0.25">
      <c r="A1337" s="1011">
        <v>4300141</v>
      </c>
      <c r="B1337" s="1011" t="s">
        <v>6689</v>
      </c>
      <c r="C1337" s="1011" t="s">
        <v>6690</v>
      </c>
      <c r="D1337" s="1011" t="s">
        <v>1818</v>
      </c>
      <c r="E1337" s="1011" t="s">
        <v>1331</v>
      </c>
      <c r="F1337" s="1011" t="s">
        <v>1817</v>
      </c>
    </row>
    <row r="1338" spans="1:6" x14ac:dyDescent="0.25">
      <c r="A1338" s="1011">
        <v>13906292</v>
      </c>
      <c r="B1338" s="1011" t="s">
        <v>6691</v>
      </c>
      <c r="C1338" s="1011" t="s">
        <v>6692</v>
      </c>
      <c r="D1338" s="1011" t="s">
        <v>1361</v>
      </c>
      <c r="E1338" s="1011" t="s">
        <v>1331</v>
      </c>
      <c r="F1338" s="1011" t="s">
        <v>1591</v>
      </c>
    </row>
    <row r="1339" spans="1:6" x14ac:dyDescent="0.25">
      <c r="A1339" s="1011">
        <v>34162834</v>
      </c>
      <c r="B1339" s="1011" t="s">
        <v>6693</v>
      </c>
      <c r="C1339" s="1011" t="s">
        <v>6694</v>
      </c>
      <c r="D1339" s="1011" t="s">
        <v>1915</v>
      </c>
      <c r="E1339" s="1011" t="s">
        <v>1331</v>
      </c>
      <c r="F1339" s="1011" t="s">
        <v>1914</v>
      </c>
    </row>
    <row r="1340" spans="1:6" x14ac:dyDescent="0.25">
      <c r="A1340" s="1011">
        <v>83852160</v>
      </c>
      <c r="B1340" s="1011" t="s">
        <v>2498</v>
      </c>
      <c r="C1340" s="1011" t="s">
        <v>2499</v>
      </c>
      <c r="D1340" s="1011" t="s">
        <v>1378</v>
      </c>
      <c r="E1340" s="1011" t="s">
        <v>1331</v>
      </c>
      <c r="F1340" s="1011" t="s">
        <v>1377</v>
      </c>
    </row>
    <row r="1341" spans="1:6" x14ac:dyDescent="0.25">
      <c r="A1341" s="1011">
        <v>4268181</v>
      </c>
      <c r="B1341" s="1011" t="s">
        <v>6695</v>
      </c>
      <c r="C1341" s="1011" t="s">
        <v>6696</v>
      </c>
      <c r="D1341" s="1011" t="s">
        <v>5146</v>
      </c>
      <c r="E1341" s="1011" t="s">
        <v>1331</v>
      </c>
      <c r="F1341" s="1011" t="s">
        <v>3167</v>
      </c>
    </row>
    <row r="1342" spans="1:6" x14ac:dyDescent="0.25">
      <c r="A1342" s="1011">
        <v>13791983</v>
      </c>
      <c r="B1342" s="1011" t="s">
        <v>2042</v>
      </c>
      <c r="C1342" s="1011" t="s">
        <v>2046</v>
      </c>
      <c r="D1342" s="1011" t="s">
        <v>2045</v>
      </c>
      <c r="E1342" s="1011" t="s">
        <v>1331</v>
      </c>
      <c r="F1342" s="1011" t="s">
        <v>2044</v>
      </c>
    </row>
    <row r="1343" spans="1:6" x14ac:dyDescent="0.25">
      <c r="A1343" s="1011">
        <v>34174748</v>
      </c>
      <c r="B1343" s="1011" t="s">
        <v>6697</v>
      </c>
      <c r="C1343" s="1011" t="s">
        <v>5284</v>
      </c>
      <c r="D1343" s="1011" t="s">
        <v>1505</v>
      </c>
      <c r="E1343" s="1011" t="s">
        <v>1331</v>
      </c>
      <c r="F1343" s="1011" t="s">
        <v>1504</v>
      </c>
    </row>
    <row r="1344" spans="1:6" x14ac:dyDescent="0.25">
      <c r="A1344" s="1011">
        <v>63757132</v>
      </c>
      <c r="B1344" s="1011" t="s">
        <v>6698</v>
      </c>
      <c r="C1344" s="1011" t="s">
        <v>6699</v>
      </c>
      <c r="D1344" s="1011" t="s">
        <v>1361</v>
      </c>
      <c r="E1344" s="1011" t="s">
        <v>1331</v>
      </c>
      <c r="F1344" s="1011" t="s">
        <v>1755</v>
      </c>
    </row>
    <row r="1345" spans="1:6" x14ac:dyDescent="0.25">
      <c r="A1345" s="1011">
        <v>94148103</v>
      </c>
      <c r="B1345" s="1011" t="s">
        <v>6700</v>
      </c>
      <c r="C1345" s="1011" t="s">
        <v>2549</v>
      </c>
      <c r="D1345" s="1011" t="s">
        <v>1361</v>
      </c>
      <c r="E1345" s="1011" t="s">
        <v>1331</v>
      </c>
      <c r="F1345" s="1011" t="s">
        <v>1499</v>
      </c>
    </row>
    <row r="1346" spans="1:6" x14ac:dyDescent="0.25">
      <c r="A1346" s="1011">
        <v>33752692</v>
      </c>
      <c r="B1346" s="1011" t="s">
        <v>6701</v>
      </c>
      <c r="C1346" s="1011" t="s">
        <v>6702</v>
      </c>
      <c r="D1346" s="1011" t="s">
        <v>1529</v>
      </c>
      <c r="E1346" s="1011" t="s">
        <v>1331</v>
      </c>
      <c r="F1346" s="1011" t="s">
        <v>1528</v>
      </c>
    </row>
    <row r="1347" spans="1:6" x14ac:dyDescent="0.25">
      <c r="A1347" s="1011">
        <v>83976001</v>
      </c>
      <c r="B1347" s="1011" t="s">
        <v>6703</v>
      </c>
      <c r="C1347" s="1011" t="s">
        <v>6704</v>
      </c>
      <c r="D1347" s="1011" t="s">
        <v>1670</v>
      </c>
      <c r="E1347" s="1011" t="s">
        <v>1331</v>
      </c>
      <c r="F1347" s="1011" t="s">
        <v>1669</v>
      </c>
    </row>
    <row r="1348" spans="1:6" x14ac:dyDescent="0.25">
      <c r="A1348" s="1011">
        <v>4097291</v>
      </c>
      <c r="B1348" s="1011" t="s">
        <v>6705</v>
      </c>
      <c r="C1348" s="1011" t="s">
        <v>6706</v>
      </c>
      <c r="D1348" s="1011" t="s">
        <v>1361</v>
      </c>
      <c r="E1348" s="1011" t="s">
        <v>1331</v>
      </c>
      <c r="F1348" s="1011" t="s">
        <v>1494</v>
      </c>
    </row>
    <row r="1349" spans="1:6" x14ac:dyDescent="0.25">
      <c r="A1349" s="1011">
        <v>64132731</v>
      </c>
      <c r="B1349" s="1011" t="s">
        <v>6707</v>
      </c>
      <c r="C1349" s="1011" t="s">
        <v>6708</v>
      </c>
      <c r="D1349" s="1011" t="s">
        <v>1428</v>
      </c>
      <c r="E1349" s="1011" t="s">
        <v>1331</v>
      </c>
      <c r="F1349" s="1011" t="s">
        <v>1427</v>
      </c>
    </row>
    <row r="1350" spans="1:6" x14ac:dyDescent="0.25">
      <c r="A1350" s="1011">
        <v>44270742</v>
      </c>
      <c r="B1350" s="1011" t="s">
        <v>6709</v>
      </c>
      <c r="C1350" s="1011" t="s">
        <v>6710</v>
      </c>
      <c r="D1350" s="1011" t="s">
        <v>1824</v>
      </c>
      <c r="E1350" s="1011" t="s">
        <v>1331</v>
      </c>
      <c r="F1350" s="1011" t="s">
        <v>1823</v>
      </c>
    </row>
    <row r="1351" spans="1:6" x14ac:dyDescent="0.25">
      <c r="A1351" s="1011">
        <v>53752960</v>
      </c>
      <c r="B1351" s="1011" t="s">
        <v>6711</v>
      </c>
      <c r="C1351" s="1011" t="s">
        <v>6712</v>
      </c>
      <c r="D1351" s="1011" t="s">
        <v>4420</v>
      </c>
      <c r="E1351" s="1011" t="s">
        <v>1331</v>
      </c>
      <c r="F1351" s="1011" t="s">
        <v>3016</v>
      </c>
    </row>
    <row r="1352" spans="1:6" x14ac:dyDescent="0.25">
      <c r="A1352" s="1011">
        <v>13757984</v>
      </c>
      <c r="B1352" s="1011" t="s">
        <v>6713</v>
      </c>
      <c r="C1352" s="1011" t="s">
        <v>6714</v>
      </c>
      <c r="D1352" s="1011" t="s">
        <v>4436</v>
      </c>
      <c r="E1352" s="1011" t="s">
        <v>1331</v>
      </c>
      <c r="F1352" s="1011" t="s">
        <v>3011</v>
      </c>
    </row>
    <row r="1353" spans="1:6" x14ac:dyDescent="0.25">
      <c r="A1353" s="1011">
        <v>44241875</v>
      </c>
      <c r="B1353" s="1011" t="s">
        <v>6715</v>
      </c>
      <c r="C1353" s="1011" t="s">
        <v>6716</v>
      </c>
      <c r="D1353" s="1011" t="s">
        <v>1664</v>
      </c>
      <c r="E1353" s="1011" t="s">
        <v>1331</v>
      </c>
      <c r="F1353" s="1011" t="s">
        <v>1663</v>
      </c>
    </row>
    <row r="1354" spans="1:6" x14ac:dyDescent="0.25">
      <c r="A1354" s="1011">
        <v>73754699</v>
      </c>
      <c r="B1354" s="1011" t="s">
        <v>6717</v>
      </c>
      <c r="C1354" s="1011" t="s">
        <v>6718</v>
      </c>
      <c r="D1354" s="1011" t="s">
        <v>5420</v>
      </c>
      <c r="E1354" s="1011" t="s">
        <v>1331</v>
      </c>
      <c r="F1354" s="1011" t="s">
        <v>2628</v>
      </c>
    </row>
    <row r="1355" spans="1:6" x14ac:dyDescent="0.25">
      <c r="A1355" s="1011">
        <v>64103419</v>
      </c>
      <c r="B1355" s="1011" t="s">
        <v>6719</v>
      </c>
      <c r="C1355" s="1011" t="s">
        <v>6720</v>
      </c>
      <c r="D1355" s="1011" t="s">
        <v>1343</v>
      </c>
      <c r="E1355" s="1011" t="s">
        <v>1331</v>
      </c>
      <c r="F1355" s="1011" t="s">
        <v>1342</v>
      </c>
    </row>
    <row r="1356" spans="1:6" x14ac:dyDescent="0.25">
      <c r="A1356" s="1011">
        <v>24161085</v>
      </c>
      <c r="B1356" s="1011" t="s">
        <v>6721</v>
      </c>
      <c r="C1356" s="1011" t="s">
        <v>6722</v>
      </c>
      <c r="D1356" s="1011" t="s">
        <v>1361</v>
      </c>
      <c r="E1356" s="1011" t="s">
        <v>1331</v>
      </c>
      <c r="F1356" s="1011" t="s">
        <v>1499</v>
      </c>
    </row>
    <row r="1357" spans="1:6" x14ac:dyDescent="0.25">
      <c r="A1357" s="1011">
        <v>14020861</v>
      </c>
      <c r="B1357" s="1011" t="s">
        <v>6723</v>
      </c>
      <c r="C1357" s="1011" t="s">
        <v>6724</v>
      </c>
      <c r="D1357" s="1011" t="s">
        <v>1511</v>
      </c>
      <c r="E1357" s="1011" t="s">
        <v>1331</v>
      </c>
      <c r="F1357" s="1011" t="s">
        <v>1510</v>
      </c>
    </row>
    <row r="1358" spans="1:6" x14ac:dyDescent="0.25">
      <c r="A1358" s="1011">
        <v>14146633</v>
      </c>
      <c r="B1358" s="1011" t="s">
        <v>5389</v>
      </c>
      <c r="C1358" s="1011" t="s">
        <v>6725</v>
      </c>
      <c r="D1358" s="1011" t="s">
        <v>65</v>
      </c>
      <c r="E1358" s="1011" t="s">
        <v>1331</v>
      </c>
      <c r="F1358" s="1011" t="s">
        <v>1565</v>
      </c>
    </row>
    <row r="1359" spans="1:6" x14ac:dyDescent="0.25">
      <c r="A1359" s="1011">
        <v>44138634</v>
      </c>
      <c r="B1359" s="1011" t="s">
        <v>6726</v>
      </c>
      <c r="C1359" s="1011" t="s">
        <v>5998</v>
      </c>
      <c r="D1359" s="1011" t="s">
        <v>1622</v>
      </c>
      <c r="E1359" s="1011" t="s">
        <v>1331</v>
      </c>
      <c r="F1359" s="1011" t="s">
        <v>1621</v>
      </c>
    </row>
    <row r="1360" spans="1:6" x14ac:dyDescent="0.25">
      <c r="A1360" s="1011">
        <v>23920135</v>
      </c>
      <c r="B1360" s="1011" t="s">
        <v>6727</v>
      </c>
      <c r="C1360" s="1011" t="s">
        <v>6728</v>
      </c>
      <c r="D1360" s="1011" t="s">
        <v>1361</v>
      </c>
      <c r="E1360" s="1011" t="s">
        <v>1331</v>
      </c>
      <c r="F1360" s="1011" t="s">
        <v>1924</v>
      </c>
    </row>
    <row r="1361" spans="1:6" x14ac:dyDescent="0.25">
      <c r="A1361" s="1011">
        <v>83968636</v>
      </c>
      <c r="B1361" s="1011" t="s">
        <v>6729</v>
      </c>
      <c r="C1361" s="1011" t="s">
        <v>6730</v>
      </c>
      <c r="D1361" s="1011" t="s">
        <v>1361</v>
      </c>
      <c r="E1361" s="1011" t="s">
        <v>1331</v>
      </c>
      <c r="F1361" s="1011" t="s">
        <v>1591</v>
      </c>
    </row>
    <row r="1362" spans="1:6" x14ac:dyDescent="0.25">
      <c r="A1362" s="1011">
        <v>73943730</v>
      </c>
      <c r="B1362" s="1011" t="s">
        <v>6731</v>
      </c>
      <c r="C1362" s="1011" t="s">
        <v>6732</v>
      </c>
      <c r="D1362" s="1011" t="s">
        <v>1664</v>
      </c>
      <c r="E1362" s="1011" t="s">
        <v>1331</v>
      </c>
      <c r="F1362" s="1011" t="s">
        <v>1663</v>
      </c>
    </row>
    <row r="1363" spans="1:6" x14ac:dyDescent="0.25">
      <c r="A1363" s="1011">
        <v>94130788</v>
      </c>
      <c r="B1363" s="1011" t="s">
        <v>6733</v>
      </c>
      <c r="C1363" s="1011" t="s">
        <v>6734</v>
      </c>
      <c r="D1363" s="1011" t="s">
        <v>4779</v>
      </c>
      <c r="E1363" s="1011" t="s">
        <v>1331</v>
      </c>
      <c r="F1363" s="1011" t="s">
        <v>3570</v>
      </c>
    </row>
    <row r="1364" spans="1:6" x14ac:dyDescent="0.25">
      <c r="A1364" s="1011">
        <v>24163008</v>
      </c>
      <c r="B1364" s="1011" t="s">
        <v>6735</v>
      </c>
      <c r="C1364" s="1011" t="s">
        <v>6736</v>
      </c>
      <c r="D1364" s="1011" t="s">
        <v>1476</v>
      </c>
      <c r="E1364" s="1011" t="s">
        <v>1331</v>
      </c>
      <c r="F1364" s="1011" t="s">
        <v>1475</v>
      </c>
    </row>
    <row r="1365" spans="1:6" x14ac:dyDescent="0.25">
      <c r="A1365" s="1011">
        <v>44024651</v>
      </c>
      <c r="B1365" s="1011" t="s">
        <v>6737</v>
      </c>
      <c r="C1365" s="1011" t="s">
        <v>6738</v>
      </c>
      <c r="D1365" s="1011" t="s">
        <v>4235</v>
      </c>
      <c r="E1365" s="1011" t="s">
        <v>1331</v>
      </c>
      <c r="F1365" s="1011" t="s">
        <v>2648</v>
      </c>
    </row>
    <row r="1366" spans="1:6" x14ac:dyDescent="0.25">
      <c r="A1366" s="1011">
        <v>3795655</v>
      </c>
      <c r="B1366" s="1011" t="s">
        <v>6739</v>
      </c>
      <c r="C1366" s="1011" t="s">
        <v>6740</v>
      </c>
      <c r="D1366" s="1011" t="s">
        <v>1355</v>
      </c>
      <c r="E1366" s="1011" t="s">
        <v>1331</v>
      </c>
      <c r="F1366" s="1011" t="s">
        <v>1354</v>
      </c>
    </row>
    <row r="1367" spans="1:6" x14ac:dyDescent="0.25">
      <c r="A1367" s="1011">
        <v>64253040</v>
      </c>
      <c r="B1367" s="1011" t="s">
        <v>6741</v>
      </c>
      <c r="C1367" s="1011" t="s">
        <v>6742</v>
      </c>
      <c r="D1367" s="1011" t="s">
        <v>1361</v>
      </c>
      <c r="E1367" s="1011" t="s">
        <v>1331</v>
      </c>
      <c r="F1367" s="1011" t="s">
        <v>1499</v>
      </c>
    </row>
    <row r="1368" spans="1:6" x14ac:dyDescent="0.25">
      <c r="A1368" s="1011">
        <v>84087444</v>
      </c>
      <c r="B1368" s="1011" t="s">
        <v>6743</v>
      </c>
      <c r="C1368" s="1011" t="s">
        <v>6744</v>
      </c>
      <c r="D1368" s="1011" t="s">
        <v>1664</v>
      </c>
      <c r="E1368" s="1011" t="s">
        <v>1331</v>
      </c>
      <c r="F1368" s="1011" t="s">
        <v>1663</v>
      </c>
    </row>
    <row r="1369" spans="1:6" x14ac:dyDescent="0.25">
      <c r="A1369" s="1011">
        <v>43758085</v>
      </c>
      <c r="B1369" s="1011" t="s">
        <v>2218</v>
      </c>
      <c r="C1369" s="1011" t="s">
        <v>2220</v>
      </c>
      <c r="D1369" s="1011" t="s">
        <v>1361</v>
      </c>
      <c r="E1369" s="1011" t="s">
        <v>1331</v>
      </c>
      <c r="F1369" s="1011" t="s">
        <v>1755</v>
      </c>
    </row>
    <row r="1370" spans="1:6" x14ac:dyDescent="0.25">
      <c r="A1370" s="1011">
        <v>4112645</v>
      </c>
      <c r="B1370" s="1011" t="s">
        <v>6745</v>
      </c>
      <c r="C1370" s="1011" t="s">
        <v>6742</v>
      </c>
      <c r="D1370" s="1011" t="s">
        <v>1361</v>
      </c>
      <c r="E1370" s="1011" t="s">
        <v>1331</v>
      </c>
      <c r="F1370" s="1011" t="s">
        <v>1499</v>
      </c>
    </row>
    <row r="1371" spans="1:6" x14ac:dyDescent="0.25">
      <c r="A1371" s="1011">
        <v>34181966</v>
      </c>
      <c r="B1371" s="1011" t="s">
        <v>6746</v>
      </c>
      <c r="C1371" s="1011" t="s">
        <v>6747</v>
      </c>
      <c r="D1371" s="1011" t="s">
        <v>1768</v>
      </c>
      <c r="E1371" s="1011" t="s">
        <v>1331</v>
      </c>
      <c r="F1371" s="1011" t="s">
        <v>1767</v>
      </c>
    </row>
    <row r="1372" spans="1:6" x14ac:dyDescent="0.25">
      <c r="A1372" s="1011">
        <v>23755267</v>
      </c>
      <c r="B1372" s="1011" t="s">
        <v>6748</v>
      </c>
      <c r="C1372" s="1011" t="s">
        <v>6749</v>
      </c>
      <c r="D1372" s="1011" t="s">
        <v>1925</v>
      </c>
      <c r="E1372" s="1011" t="s">
        <v>1331</v>
      </c>
      <c r="F1372" s="1011" t="s">
        <v>1924</v>
      </c>
    </row>
    <row r="1373" spans="1:6" x14ac:dyDescent="0.25">
      <c r="A1373" s="1011">
        <v>4175642</v>
      </c>
      <c r="B1373" s="1011" t="s">
        <v>5578</v>
      </c>
      <c r="C1373" s="1011" t="s">
        <v>5579</v>
      </c>
      <c r="D1373" s="1011" t="s">
        <v>1875</v>
      </c>
      <c r="E1373" s="1011" t="s">
        <v>1331</v>
      </c>
      <c r="F1373" s="1011" t="s">
        <v>1874</v>
      </c>
    </row>
    <row r="1374" spans="1:6" x14ac:dyDescent="0.25">
      <c r="A1374" s="1011">
        <v>44230647</v>
      </c>
      <c r="B1374" s="1011" t="s">
        <v>6750</v>
      </c>
      <c r="C1374" s="1011" t="s">
        <v>6751</v>
      </c>
      <c r="D1374" s="1011" t="s">
        <v>1355</v>
      </c>
      <c r="E1374" s="1011" t="s">
        <v>1331</v>
      </c>
      <c r="F1374" s="1011" t="s">
        <v>1354</v>
      </c>
    </row>
    <row r="1375" spans="1:6" x14ac:dyDescent="0.25">
      <c r="A1375" s="1011">
        <v>24047771</v>
      </c>
      <c r="B1375" s="1011" t="s">
        <v>6752</v>
      </c>
      <c r="C1375" s="1011" t="s">
        <v>6753</v>
      </c>
      <c r="D1375" s="1011" t="s">
        <v>1768</v>
      </c>
      <c r="E1375" s="1011" t="s">
        <v>1331</v>
      </c>
      <c r="F1375" s="1011" t="s">
        <v>1767</v>
      </c>
    </row>
    <row r="1376" spans="1:6" x14ac:dyDescent="0.25">
      <c r="A1376" s="1011">
        <v>83757112</v>
      </c>
      <c r="B1376" s="1011" t="s">
        <v>6754</v>
      </c>
      <c r="C1376" s="1011" t="s">
        <v>6755</v>
      </c>
      <c r="D1376" s="1011" t="s">
        <v>65</v>
      </c>
      <c r="E1376" s="1011" t="s">
        <v>1331</v>
      </c>
      <c r="F1376" s="1011" t="s">
        <v>1565</v>
      </c>
    </row>
    <row r="1377" spans="1:6" x14ac:dyDescent="0.25">
      <c r="A1377" s="1011">
        <v>63949945</v>
      </c>
      <c r="B1377" s="1011" t="s">
        <v>6756</v>
      </c>
      <c r="C1377" s="1011" t="s">
        <v>6757</v>
      </c>
      <c r="D1377" s="1011" t="s">
        <v>1899</v>
      </c>
      <c r="E1377" s="1011" t="s">
        <v>1331</v>
      </c>
      <c r="F1377" s="1011" t="s">
        <v>1898</v>
      </c>
    </row>
    <row r="1378" spans="1:6" x14ac:dyDescent="0.25">
      <c r="A1378" s="1011">
        <v>84148063</v>
      </c>
      <c r="B1378" s="1011" t="s">
        <v>6758</v>
      </c>
      <c r="C1378" s="1011" t="s">
        <v>6759</v>
      </c>
      <c r="D1378" s="1011" t="s">
        <v>1664</v>
      </c>
      <c r="E1378" s="1011" t="s">
        <v>1331</v>
      </c>
      <c r="F1378" s="1011" t="s">
        <v>1663</v>
      </c>
    </row>
    <row r="1379" spans="1:6" x14ac:dyDescent="0.25">
      <c r="A1379" s="1011">
        <v>83943340</v>
      </c>
      <c r="B1379" s="1011" t="s">
        <v>6760</v>
      </c>
      <c r="C1379" s="1011" t="s">
        <v>6761</v>
      </c>
      <c r="D1379" s="1011" t="s">
        <v>1361</v>
      </c>
      <c r="E1379" s="1011" t="s">
        <v>1331</v>
      </c>
      <c r="F1379" s="1011" t="s">
        <v>1550</v>
      </c>
    </row>
    <row r="1380" spans="1:6" x14ac:dyDescent="0.25">
      <c r="A1380" s="1011">
        <v>4103164</v>
      </c>
      <c r="B1380" s="1011" t="s">
        <v>6762</v>
      </c>
      <c r="C1380" s="1011" t="s">
        <v>6763</v>
      </c>
      <c r="D1380" s="1011" t="s">
        <v>1434</v>
      </c>
      <c r="E1380" s="1011" t="s">
        <v>1331</v>
      </c>
      <c r="F1380" s="1011" t="s">
        <v>1433</v>
      </c>
    </row>
    <row r="1381" spans="1:6" x14ac:dyDescent="0.25">
      <c r="A1381" s="1011">
        <v>24046716</v>
      </c>
      <c r="B1381" s="1011" t="s">
        <v>6764</v>
      </c>
      <c r="C1381" s="1011" t="s">
        <v>6765</v>
      </c>
      <c r="D1381" s="1011" t="s">
        <v>5830</v>
      </c>
      <c r="E1381" s="1011" t="s">
        <v>1331</v>
      </c>
      <c r="F1381" s="1011" t="s">
        <v>3285</v>
      </c>
    </row>
    <row r="1382" spans="1:6" x14ac:dyDescent="0.25">
      <c r="A1382" s="1011">
        <v>24084600</v>
      </c>
      <c r="B1382" s="1011" t="s">
        <v>6766</v>
      </c>
      <c r="C1382" s="1011" t="s">
        <v>6767</v>
      </c>
      <c r="D1382" s="1011" t="s">
        <v>1664</v>
      </c>
      <c r="E1382" s="1011" t="s">
        <v>1331</v>
      </c>
      <c r="F1382" s="1011" t="s">
        <v>1663</v>
      </c>
    </row>
    <row r="1383" spans="1:6" x14ac:dyDescent="0.25">
      <c r="A1383" s="1011">
        <v>94101235</v>
      </c>
      <c r="B1383" s="1011" t="s">
        <v>6768</v>
      </c>
      <c r="C1383" s="1011" t="s">
        <v>6769</v>
      </c>
      <c r="D1383" s="1011" t="s">
        <v>65</v>
      </c>
      <c r="E1383" s="1011" t="s">
        <v>1331</v>
      </c>
      <c r="F1383" s="1011" t="s">
        <v>1565</v>
      </c>
    </row>
    <row r="1384" spans="1:6" x14ac:dyDescent="0.25">
      <c r="A1384" s="1011">
        <v>83840207</v>
      </c>
      <c r="B1384" s="1011" t="s">
        <v>6770</v>
      </c>
      <c r="C1384" s="1011" t="s">
        <v>6771</v>
      </c>
      <c r="D1384" s="1011" t="s">
        <v>1824</v>
      </c>
      <c r="E1384" s="1011" t="s">
        <v>1331</v>
      </c>
      <c r="F1384" s="1011" t="s">
        <v>1823</v>
      </c>
    </row>
    <row r="1385" spans="1:6" x14ac:dyDescent="0.25">
      <c r="A1385" s="1011">
        <v>4293676</v>
      </c>
      <c r="B1385" s="1011" t="s">
        <v>6772</v>
      </c>
      <c r="C1385" s="1011" t="s">
        <v>6773</v>
      </c>
      <c r="D1385" s="1011" t="s">
        <v>1464</v>
      </c>
      <c r="E1385" s="1011" t="s">
        <v>1331</v>
      </c>
      <c r="F1385" s="1011" t="s">
        <v>1463</v>
      </c>
    </row>
    <row r="1386" spans="1:6" x14ac:dyDescent="0.25">
      <c r="A1386" s="1011">
        <v>63768402</v>
      </c>
      <c r="B1386" s="1011" t="s">
        <v>6774</v>
      </c>
      <c r="C1386" s="1011" t="s">
        <v>6775</v>
      </c>
      <c r="D1386" s="1011" t="s">
        <v>1406</v>
      </c>
      <c r="E1386" s="1011" t="s">
        <v>1331</v>
      </c>
      <c r="F1386" s="1011" t="s">
        <v>1405</v>
      </c>
    </row>
    <row r="1387" spans="1:6" x14ac:dyDescent="0.25">
      <c r="A1387" s="1011">
        <v>74090473</v>
      </c>
      <c r="B1387" s="1011" t="s">
        <v>6776</v>
      </c>
      <c r="C1387" s="1011" t="s">
        <v>6777</v>
      </c>
      <c r="D1387" s="1011" t="s">
        <v>1812</v>
      </c>
      <c r="E1387" s="1011" t="s">
        <v>1331</v>
      </c>
      <c r="F1387" s="1011" t="s">
        <v>1811</v>
      </c>
    </row>
    <row r="1388" spans="1:6" x14ac:dyDescent="0.25">
      <c r="A1388" s="1011">
        <v>64079940</v>
      </c>
      <c r="B1388" s="1011" t="s">
        <v>6778</v>
      </c>
      <c r="C1388" s="1011" t="s">
        <v>6779</v>
      </c>
      <c r="D1388" s="1011" t="s">
        <v>1704</v>
      </c>
      <c r="E1388" s="1011" t="s">
        <v>1331</v>
      </c>
      <c r="F1388" s="1011" t="s">
        <v>1703</v>
      </c>
    </row>
    <row r="1389" spans="1:6" x14ac:dyDescent="0.25">
      <c r="A1389" s="1011">
        <v>24052839</v>
      </c>
      <c r="B1389" s="1011" t="s">
        <v>6780</v>
      </c>
      <c r="C1389" s="1011" t="s">
        <v>6781</v>
      </c>
      <c r="D1389" s="1011" t="s">
        <v>1330</v>
      </c>
      <c r="E1389" s="1011" t="s">
        <v>1331</v>
      </c>
      <c r="F1389" s="1011" t="s">
        <v>1328</v>
      </c>
    </row>
    <row r="1390" spans="1:6" x14ac:dyDescent="0.25">
      <c r="A1390" s="1011">
        <v>4270526</v>
      </c>
      <c r="B1390" s="1011" t="s">
        <v>6782</v>
      </c>
      <c r="C1390" s="1011" t="s">
        <v>6783</v>
      </c>
      <c r="D1390" s="1011" t="s">
        <v>1694</v>
      </c>
      <c r="E1390" s="1011" t="s">
        <v>1331</v>
      </c>
      <c r="F1390" s="1011" t="s">
        <v>1693</v>
      </c>
    </row>
    <row r="1391" spans="1:6" x14ac:dyDescent="0.25">
      <c r="A1391" s="1011">
        <v>84298736</v>
      </c>
      <c r="B1391" s="1011" t="s">
        <v>6784</v>
      </c>
      <c r="C1391" s="1011" t="s">
        <v>6785</v>
      </c>
      <c r="D1391" s="1011" t="s">
        <v>1664</v>
      </c>
      <c r="E1391" s="1011" t="s">
        <v>1331</v>
      </c>
      <c r="F1391" s="1011" t="s">
        <v>1663</v>
      </c>
    </row>
    <row r="1392" spans="1:6" x14ac:dyDescent="0.25">
      <c r="A1392" s="1011">
        <v>94036837</v>
      </c>
      <c r="B1392" s="1011" t="s">
        <v>6786</v>
      </c>
      <c r="C1392" s="1011" t="s">
        <v>6787</v>
      </c>
      <c r="D1392" s="1011" t="s">
        <v>2089</v>
      </c>
      <c r="E1392" s="1011" t="s">
        <v>1331</v>
      </c>
      <c r="F1392" s="1011" t="s">
        <v>3478</v>
      </c>
    </row>
    <row r="1393" spans="1:6" x14ac:dyDescent="0.25">
      <c r="A1393" s="1011">
        <v>94106366</v>
      </c>
      <c r="B1393" s="1011" t="s">
        <v>6788</v>
      </c>
      <c r="C1393" s="1011" t="s">
        <v>6789</v>
      </c>
      <c r="D1393" s="1011" t="s">
        <v>1670</v>
      </c>
      <c r="E1393" s="1011" t="s">
        <v>1331</v>
      </c>
      <c r="F1393" s="1011" t="s">
        <v>1669</v>
      </c>
    </row>
    <row r="1394" spans="1:6" x14ac:dyDescent="0.25">
      <c r="A1394" s="1011">
        <v>24142614</v>
      </c>
      <c r="B1394" s="1011" t="s">
        <v>6790</v>
      </c>
      <c r="C1394" s="1011" t="s">
        <v>6791</v>
      </c>
      <c r="D1394" s="1011" t="s">
        <v>1355</v>
      </c>
      <c r="E1394" s="1011" t="s">
        <v>1331</v>
      </c>
      <c r="F1394" s="1011" t="s">
        <v>1354</v>
      </c>
    </row>
    <row r="1395" spans="1:6" x14ac:dyDescent="0.25">
      <c r="A1395" s="1011">
        <v>84294735</v>
      </c>
      <c r="B1395" s="1011" t="s">
        <v>6792</v>
      </c>
      <c r="C1395" s="1011" t="s">
        <v>6793</v>
      </c>
      <c r="D1395" s="1011" t="s">
        <v>5720</v>
      </c>
      <c r="E1395" s="1011" t="s">
        <v>1331</v>
      </c>
      <c r="F1395" s="1011" t="s">
        <v>2850</v>
      </c>
    </row>
    <row r="1396" spans="1:6" x14ac:dyDescent="0.25">
      <c r="A1396" s="1011">
        <v>44110773</v>
      </c>
      <c r="B1396" s="1011" t="s">
        <v>6794</v>
      </c>
      <c r="C1396" s="1011" t="s">
        <v>6795</v>
      </c>
      <c r="D1396" s="1011" t="s">
        <v>2089</v>
      </c>
      <c r="E1396" s="1011" t="s">
        <v>1331</v>
      </c>
      <c r="F1396" s="1011" t="s">
        <v>2718</v>
      </c>
    </row>
    <row r="1397" spans="1:6" x14ac:dyDescent="0.25">
      <c r="A1397" s="1011">
        <v>14055057</v>
      </c>
      <c r="B1397" s="1011" t="s">
        <v>6796</v>
      </c>
      <c r="C1397" s="1011" t="s">
        <v>6797</v>
      </c>
      <c r="D1397" s="1011" t="s">
        <v>5395</v>
      </c>
      <c r="E1397" s="1011" t="s">
        <v>1331</v>
      </c>
      <c r="F1397" s="1011" t="s">
        <v>3574</v>
      </c>
    </row>
    <row r="1398" spans="1:6" x14ac:dyDescent="0.25">
      <c r="A1398" s="1011">
        <v>23753668</v>
      </c>
      <c r="B1398" s="1011" t="s">
        <v>2570</v>
      </c>
      <c r="C1398" s="1011" t="s">
        <v>2574</v>
      </c>
      <c r="D1398" s="1011" t="s">
        <v>2573</v>
      </c>
      <c r="E1398" s="1011" t="s">
        <v>1331</v>
      </c>
      <c r="F1398" s="1011" t="s">
        <v>2572</v>
      </c>
    </row>
    <row r="1399" spans="1:6" x14ac:dyDescent="0.25">
      <c r="A1399" s="1011">
        <v>94098126</v>
      </c>
      <c r="B1399" s="1011" t="s">
        <v>6798</v>
      </c>
      <c r="C1399" s="1011" t="s">
        <v>6273</v>
      </c>
      <c r="D1399" s="1011" t="s">
        <v>2115</v>
      </c>
      <c r="E1399" s="1011" t="s">
        <v>1331</v>
      </c>
      <c r="F1399" s="1011" t="s">
        <v>2114</v>
      </c>
    </row>
    <row r="1400" spans="1:6" x14ac:dyDescent="0.25">
      <c r="A1400" s="1011">
        <v>53905881</v>
      </c>
      <c r="B1400" s="1011" t="s">
        <v>6799</v>
      </c>
      <c r="C1400" s="1011" t="s">
        <v>6800</v>
      </c>
      <c r="D1400" s="1011" t="s">
        <v>1529</v>
      </c>
      <c r="E1400" s="1011" t="s">
        <v>1331</v>
      </c>
      <c r="F1400" s="1011" t="s">
        <v>1528</v>
      </c>
    </row>
    <row r="1401" spans="1:6" x14ac:dyDescent="0.25">
      <c r="A1401" s="1011">
        <v>94177557</v>
      </c>
      <c r="B1401" s="1011" t="s">
        <v>4272</v>
      </c>
      <c r="C1401" s="1011" t="s">
        <v>6801</v>
      </c>
      <c r="D1401" s="1011" t="s">
        <v>1464</v>
      </c>
      <c r="E1401" s="1011" t="s">
        <v>1331</v>
      </c>
      <c r="F1401" s="1011" t="s">
        <v>1463</v>
      </c>
    </row>
    <row r="1402" spans="1:6" x14ac:dyDescent="0.25">
      <c r="A1402" s="1011">
        <v>93797231</v>
      </c>
      <c r="B1402" s="1011" t="s">
        <v>1497</v>
      </c>
      <c r="C1402" s="1011" t="s">
        <v>1500</v>
      </c>
      <c r="D1402" s="1011" t="s">
        <v>1361</v>
      </c>
      <c r="E1402" s="1011" t="s">
        <v>1331</v>
      </c>
      <c r="F1402" s="1011" t="s">
        <v>1499</v>
      </c>
    </row>
    <row r="1403" spans="1:6" x14ac:dyDescent="0.25">
      <c r="A1403" s="1011">
        <v>43972512</v>
      </c>
      <c r="B1403" s="1011" t="s">
        <v>6802</v>
      </c>
      <c r="C1403" s="1011" t="s">
        <v>6803</v>
      </c>
      <c r="D1403" s="1011" t="s">
        <v>2089</v>
      </c>
      <c r="E1403" s="1011" t="s">
        <v>1331</v>
      </c>
      <c r="F1403" s="1011" t="s">
        <v>2827</v>
      </c>
    </row>
    <row r="1404" spans="1:6" x14ac:dyDescent="0.25">
      <c r="A1404" s="1011">
        <v>4069779</v>
      </c>
      <c r="B1404" s="1011" t="s">
        <v>6804</v>
      </c>
      <c r="C1404" s="1011" t="s">
        <v>6805</v>
      </c>
      <c r="D1404" s="1011" t="s">
        <v>4262</v>
      </c>
      <c r="E1404" s="1011" t="s">
        <v>1331</v>
      </c>
      <c r="F1404" s="1011" t="s">
        <v>3381</v>
      </c>
    </row>
    <row r="1405" spans="1:6" x14ac:dyDescent="0.25">
      <c r="A1405" s="1011">
        <v>94182433</v>
      </c>
      <c r="B1405" s="1011" t="s">
        <v>1753</v>
      </c>
      <c r="C1405" s="1011" t="s">
        <v>1756</v>
      </c>
      <c r="D1405" s="1011" t="s">
        <v>1361</v>
      </c>
      <c r="E1405" s="1011" t="s">
        <v>1331</v>
      </c>
      <c r="F1405" s="1011" t="s">
        <v>1755</v>
      </c>
    </row>
    <row r="1406" spans="1:6" x14ac:dyDescent="0.25">
      <c r="A1406" s="1011">
        <v>93755601</v>
      </c>
      <c r="B1406" s="1011" t="s">
        <v>6806</v>
      </c>
      <c r="C1406" s="1011" t="s">
        <v>6807</v>
      </c>
      <c r="D1406" s="1011" t="s">
        <v>4196</v>
      </c>
      <c r="E1406" s="1011" t="s">
        <v>1331</v>
      </c>
      <c r="F1406" s="1011" t="s">
        <v>3068</v>
      </c>
    </row>
    <row r="1407" spans="1:6" x14ac:dyDescent="0.25">
      <c r="A1407" s="1011">
        <v>93755593</v>
      </c>
      <c r="B1407" s="1011" t="s">
        <v>6808</v>
      </c>
      <c r="C1407" s="1011" t="s">
        <v>6809</v>
      </c>
      <c r="D1407" s="1011" t="s">
        <v>1452</v>
      </c>
      <c r="E1407" s="1011" t="s">
        <v>1331</v>
      </c>
      <c r="F1407" s="1011" t="s">
        <v>1451</v>
      </c>
    </row>
    <row r="1408" spans="1:6" x14ac:dyDescent="0.25">
      <c r="A1408" s="1011">
        <v>63864250</v>
      </c>
      <c r="B1408" s="1011" t="s">
        <v>6810</v>
      </c>
      <c r="C1408" s="1011" t="s">
        <v>6811</v>
      </c>
      <c r="D1408" s="1011" t="s">
        <v>6225</v>
      </c>
      <c r="E1408" s="1011" t="s">
        <v>1331</v>
      </c>
      <c r="F1408" s="1011" t="s">
        <v>2632</v>
      </c>
    </row>
    <row r="1409" spans="1:6" x14ac:dyDescent="0.25">
      <c r="A1409" s="1011">
        <v>14166706</v>
      </c>
      <c r="B1409" s="1011" t="s">
        <v>6812</v>
      </c>
      <c r="C1409" s="1011" t="s">
        <v>6813</v>
      </c>
      <c r="D1409" s="1011" t="s">
        <v>1768</v>
      </c>
      <c r="E1409" s="1011" t="s">
        <v>1331</v>
      </c>
      <c r="F1409" s="1011" t="s">
        <v>1767</v>
      </c>
    </row>
    <row r="1410" spans="1:6" x14ac:dyDescent="0.25">
      <c r="A1410" s="1011">
        <v>43756543</v>
      </c>
      <c r="B1410" s="1011" t="s">
        <v>6814</v>
      </c>
      <c r="C1410" s="1011" t="s">
        <v>6815</v>
      </c>
      <c r="D1410" s="1011" t="s">
        <v>1355</v>
      </c>
      <c r="E1410" s="1011" t="s">
        <v>1331</v>
      </c>
      <c r="F1410" s="1011" t="s">
        <v>1354</v>
      </c>
    </row>
    <row r="1411" spans="1:6" x14ac:dyDescent="0.25">
      <c r="A1411" s="1011">
        <v>33877390</v>
      </c>
      <c r="B1411" s="1011" t="s">
        <v>6816</v>
      </c>
      <c r="C1411" s="1011" t="s">
        <v>6817</v>
      </c>
      <c r="D1411" s="1011" t="s">
        <v>4771</v>
      </c>
      <c r="E1411" s="1011" t="s">
        <v>1331</v>
      </c>
      <c r="F1411" s="1011" t="s">
        <v>4772</v>
      </c>
    </row>
    <row r="1412" spans="1:6" x14ac:dyDescent="0.25">
      <c r="A1412" s="1011">
        <v>74251133</v>
      </c>
      <c r="B1412" s="1011" t="s">
        <v>6818</v>
      </c>
      <c r="C1412" s="1011" t="s">
        <v>6819</v>
      </c>
      <c r="D1412" s="1011" t="s">
        <v>4315</v>
      </c>
      <c r="E1412" s="1011" t="s">
        <v>1331</v>
      </c>
      <c r="F1412" s="1011" t="s">
        <v>2650</v>
      </c>
    </row>
    <row r="1413" spans="1:6" x14ac:dyDescent="0.25">
      <c r="A1413" s="1011">
        <v>44164614</v>
      </c>
      <c r="B1413" s="1011" t="s">
        <v>6820</v>
      </c>
      <c r="C1413" s="1011" t="s">
        <v>6821</v>
      </c>
      <c r="D1413" s="1011" t="s">
        <v>1768</v>
      </c>
      <c r="E1413" s="1011" t="s">
        <v>1331</v>
      </c>
      <c r="F1413" s="1011" t="s">
        <v>1767</v>
      </c>
    </row>
    <row r="1414" spans="1:6" x14ac:dyDescent="0.25">
      <c r="A1414" s="1011">
        <v>74279928</v>
      </c>
      <c r="B1414" s="1011" t="s">
        <v>6822</v>
      </c>
      <c r="C1414" s="1011" t="s">
        <v>6823</v>
      </c>
      <c r="D1414" s="1011" t="s">
        <v>1881</v>
      </c>
      <c r="E1414" s="1011" t="s">
        <v>1331</v>
      </c>
      <c r="F1414" s="1011" t="s">
        <v>1880</v>
      </c>
    </row>
    <row r="1415" spans="1:6" x14ac:dyDescent="0.25">
      <c r="A1415" s="1011">
        <v>94234937</v>
      </c>
      <c r="B1415" s="1011" t="s">
        <v>6824</v>
      </c>
      <c r="C1415" s="1011" t="s">
        <v>6825</v>
      </c>
      <c r="D1415" s="1011" t="s">
        <v>2491</v>
      </c>
      <c r="E1415" s="1011" t="s">
        <v>1331</v>
      </c>
      <c r="F1415" s="1011" t="s">
        <v>2490</v>
      </c>
    </row>
    <row r="1416" spans="1:6" x14ac:dyDescent="0.25">
      <c r="A1416" s="1011">
        <v>43930817</v>
      </c>
      <c r="B1416" s="1011" t="s">
        <v>6826</v>
      </c>
      <c r="C1416" s="1011" t="s">
        <v>6827</v>
      </c>
      <c r="D1416" s="1011" t="s">
        <v>2089</v>
      </c>
      <c r="E1416" s="1011" t="s">
        <v>1331</v>
      </c>
      <c r="F1416" s="1011" t="s">
        <v>3504</v>
      </c>
    </row>
    <row r="1417" spans="1:6" x14ac:dyDescent="0.25">
      <c r="A1417" s="1011">
        <v>74273442</v>
      </c>
      <c r="B1417" s="1011" t="s">
        <v>6828</v>
      </c>
      <c r="C1417" s="1011" t="s">
        <v>6829</v>
      </c>
      <c r="D1417" s="1011" t="s">
        <v>1361</v>
      </c>
      <c r="E1417" s="1011" t="s">
        <v>1331</v>
      </c>
      <c r="F1417" s="1011" t="s">
        <v>1755</v>
      </c>
    </row>
    <row r="1418" spans="1:6" x14ac:dyDescent="0.25">
      <c r="A1418" s="1011">
        <v>93852887</v>
      </c>
      <c r="B1418" s="1011" t="s">
        <v>6830</v>
      </c>
      <c r="C1418" s="1011" t="s">
        <v>6124</v>
      </c>
      <c r="D1418" s="1011" t="s">
        <v>6113</v>
      </c>
      <c r="E1418" s="1011" t="s">
        <v>1331</v>
      </c>
      <c r="F1418" s="1011" t="s">
        <v>3448</v>
      </c>
    </row>
    <row r="1419" spans="1:6" x14ac:dyDescent="0.25">
      <c r="A1419" s="1011">
        <v>93756666</v>
      </c>
      <c r="B1419" s="1011" t="s">
        <v>6831</v>
      </c>
      <c r="C1419" s="1011" t="s">
        <v>6832</v>
      </c>
      <c r="D1419" s="1011" t="s">
        <v>4433</v>
      </c>
      <c r="E1419" s="1011" t="s">
        <v>1331</v>
      </c>
      <c r="F1419" s="1011" t="s">
        <v>3395</v>
      </c>
    </row>
    <row r="1420" spans="1:6" x14ac:dyDescent="0.25">
      <c r="A1420" s="1011">
        <v>54047964</v>
      </c>
      <c r="B1420" s="1011" t="s">
        <v>6833</v>
      </c>
      <c r="C1420" s="1011" t="s">
        <v>6834</v>
      </c>
      <c r="D1420" s="1011" t="s">
        <v>6835</v>
      </c>
      <c r="E1420" s="1011" t="s">
        <v>1331</v>
      </c>
      <c r="F1420" s="1011" t="s">
        <v>2899</v>
      </c>
    </row>
    <row r="1421" spans="1:6" x14ac:dyDescent="0.25">
      <c r="A1421" s="1011">
        <v>64034705</v>
      </c>
      <c r="B1421" s="1011" t="s">
        <v>2467</v>
      </c>
      <c r="C1421" s="1011" t="s">
        <v>2469</v>
      </c>
      <c r="D1421" s="1011" t="s">
        <v>1372</v>
      </c>
      <c r="E1421" s="1011" t="s">
        <v>1331</v>
      </c>
      <c r="F1421" s="1011" t="s">
        <v>1371</v>
      </c>
    </row>
    <row r="1422" spans="1:6" x14ac:dyDescent="0.25">
      <c r="A1422" s="1011">
        <v>44054245</v>
      </c>
      <c r="B1422" s="1011" t="s">
        <v>6836</v>
      </c>
      <c r="C1422" s="1011" t="s">
        <v>6837</v>
      </c>
      <c r="D1422" s="1011" t="s">
        <v>2089</v>
      </c>
      <c r="E1422" s="1011" t="s">
        <v>1331</v>
      </c>
      <c r="F1422" s="1011" t="s">
        <v>2947</v>
      </c>
    </row>
    <row r="1423" spans="1:6" x14ac:dyDescent="0.25">
      <c r="A1423" s="1011">
        <v>94172707</v>
      </c>
      <c r="B1423" s="1011" t="s">
        <v>2314</v>
      </c>
      <c r="C1423" s="1011" t="s">
        <v>2315</v>
      </c>
      <c r="D1423" s="1011" t="s">
        <v>1390</v>
      </c>
      <c r="E1423" s="1011" t="s">
        <v>1331</v>
      </c>
      <c r="F1423" s="1011" t="s">
        <v>1389</v>
      </c>
    </row>
    <row r="1424" spans="1:6" x14ac:dyDescent="0.25">
      <c r="A1424" s="1011">
        <v>94029873</v>
      </c>
      <c r="B1424" s="1011" t="s">
        <v>6838</v>
      </c>
      <c r="C1424" s="1011" t="s">
        <v>6839</v>
      </c>
      <c r="D1424" s="1011" t="s">
        <v>1384</v>
      </c>
      <c r="E1424" s="1011" t="s">
        <v>1331</v>
      </c>
      <c r="F1424" s="1011" t="s">
        <v>1383</v>
      </c>
    </row>
    <row r="1425" spans="1:6" x14ac:dyDescent="0.25">
      <c r="A1425" s="1011">
        <v>4131033</v>
      </c>
      <c r="B1425" s="1011" t="s">
        <v>6840</v>
      </c>
      <c r="C1425" s="1011" t="s">
        <v>6841</v>
      </c>
      <c r="D1425" s="1011" t="s">
        <v>1905</v>
      </c>
      <c r="E1425" s="1011" t="s">
        <v>1331</v>
      </c>
      <c r="F1425" s="1011" t="s">
        <v>1904</v>
      </c>
    </row>
    <row r="1426" spans="1:6" x14ac:dyDescent="0.25">
      <c r="A1426" s="1011">
        <v>93753366</v>
      </c>
      <c r="B1426" s="1011" t="s">
        <v>6842</v>
      </c>
      <c r="C1426" s="1011" t="s">
        <v>4438</v>
      </c>
      <c r="D1426" s="1011" t="s">
        <v>2089</v>
      </c>
      <c r="E1426" s="1011" t="s">
        <v>1331</v>
      </c>
      <c r="F1426" s="1011" t="s">
        <v>2642</v>
      </c>
    </row>
    <row r="1427" spans="1:6" x14ac:dyDescent="0.25">
      <c r="A1427" s="1011">
        <v>74063314</v>
      </c>
      <c r="B1427" s="1011" t="s">
        <v>6843</v>
      </c>
      <c r="C1427" s="1011" t="s">
        <v>2180</v>
      </c>
      <c r="D1427" s="1011" t="s">
        <v>1355</v>
      </c>
      <c r="E1427" s="1011" t="s">
        <v>1331</v>
      </c>
      <c r="F1427" s="1011" t="s">
        <v>1354</v>
      </c>
    </row>
    <row r="1428" spans="1:6" x14ac:dyDescent="0.25">
      <c r="A1428" s="1011">
        <v>93874147</v>
      </c>
      <c r="B1428" s="1011" t="s">
        <v>2357</v>
      </c>
      <c r="C1428" s="1011" t="s">
        <v>2358</v>
      </c>
      <c r="D1428" s="1011" t="s">
        <v>1361</v>
      </c>
      <c r="E1428" s="1011" t="s">
        <v>1331</v>
      </c>
      <c r="F1428" s="1011" t="s">
        <v>1360</v>
      </c>
    </row>
    <row r="1429" spans="1:6" x14ac:dyDescent="0.25">
      <c r="A1429" s="1011">
        <v>23942782</v>
      </c>
      <c r="B1429" s="1011" t="s">
        <v>2101</v>
      </c>
      <c r="C1429" s="1011" t="s">
        <v>2102</v>
      </c>
      <c r="D1429" s="1011" t="s">
        <v>1378</v>
      </c>
      <c r="E1429" s="1011" t="s">
        <v>1331</v>
      </c>
      <c r="F1429" s="1011" t="s">
        <v>1377</v>
      </c>
    </row>
    <row r="1430" spans="1:6" x14ac:dyDescent="0.25">
      <c r="A1430" s="1011">
        <v>93754687</v>
      </c>
      <c r="B1430" s="1011" t="s">
        <v>6844</v>
      </c>
      <c r="C1430" s="1011" t="s">
        <v>6845</v>
      </c>
      <c r="D1430" s="1011" t="s">
        <v>1397</v>
      </c>
      <c r="E1430" s="1011" t="s">
        <v>1331</v>
      </c>
      <c r="F1430" s="1011" t="s">
        <v>1396</v>
      </c>
    </row>
    <row r="1431" spans="1:6" x14ac:dyDescent="0.25">
      <c r="A1431" s="1011">
        <v>53785549</v>
      </c>
      <c r="B1431" s="1011" t="s">
        <v>6846</v>
      </c>
      <c r="C1431" s="1011" t="s">
        <v>6847</v>
      </c>
      <c r="D1431" s="1011" t="s">
        <v>6848</v>
      </c>
      <c r="E1431" s="1011" t="s">
        <v>1331</v>
      </c>
      <c r="F1431" s="1011" t="s">
        <v>6849</v>
      </c>
    </row>
    <row r="1432" spans="1:6" x14ac:dyDescent="0.25">
      <c r="A1432" s="1011">
        <v>4023701</v>
      </c>
      <c r="B1432" s="1011" t="s">
        <v>6850</v>
      </c>
      <c r="C1432" s="1011" t="s">
        <v>6851</v>
      </c>
      <c r="D1432" s="1011" t="s">
        <v>2045</v>
      </c>
      <c r="E1432" s="1011" t="s">
        <v>1331</v>
      </c>
      <c r="F1432" s="1011" t="s">
        <v>2044</v>
      </c>
    </row>
    <row r="1433" spans="1:6" x14ac:dyDescent="0.25">
      <c r="A1433" s="1011">
        <v>23953771</v>
      </c>
      <c r="B1433" s="1011" t="s">
        <v>6852</v>
      </c>
      <c r="C1433" s="1011" t="s">
        <v>4331</v>
      </c>
      <c r="D1433" s="1011" t="s">
        <v>4332</v>
      </c>
      <c r="E1433" s="1011" t="s">
        <v>1331</v>
      </c>
      <c r="F1433" s="1011" t="s">
        <v>3354</v>
      </c>
    </row>
    <row r="1434" spans="1:6" x14ac:dyDescent="0.25">
      <c r="A1434" s="1011">
        <v>44028645</v>
      </c>
      <c r="B1434" s="1011" t="s">
        <v>6853</v>
      </c>
      <c r="C1434" s="1011" t="s">
        <v>6854</v>
      </c>
      <c r="D1434" s="1011" t="s">
        <v>4717</v>
      </c>
      <c r="E1434" s="1011" t="s">
        <v>1331</v>
      </c>
      <c r="F1434" s="1011" t="s">
        <v>2990</v>
      </c>
    </row>
    <row r="1435" spans="1:6" x14ac:dyDescent="0.25">
      <c r="A1435" s="1011">
        <v>54095427</v>
      </c>
      <c r="B1435" s="1011" t="s">
        <v>6855</v>
      </c>
      <c r="C1435" s="1011" t="s">
        <v>6856</v>
      </c>
      <c r="D1435" s="1011" t="s">
        <v>10</v>
      </c>
      <c r="E1435" s="1011" t="s">
        <v>1331</v>
      </c>
      <c r="F1435" s="1011" t="s">
        <v>1985</v>
      </c>
    </row>
    <row r="1436" spans="1:6" x14ac:dyDescent="0.25">
      <c r="A1436" s="1011">
        <v>63909956</v>
      </c>
      <c r="B1436" s="1011" t="s">
        <v>6857</v>
      </c>
      <c r="C1436" s="1011" t="s">
        <v>6858</v>
      </c>
      <c r="D1436" s="1011" t="s">
        <v>4196</v>
      </c>
      <c r="E1436" s="1011" t="s">
        <v>1331</v>
      </c>
      <c r="F1436" s="1011" t="s">
        <v>2921</v>
      </c>
    </row>
    <row r="1437" spans="1:6" x14ac:dyDescent="0.25">
      <c r="A1437" s="1011">
        <v>54269295</v>
      </c>
      <c r="B1437" s="1011" t="s">
        <v>6859</v>
      </c>
      <c r="C1437" s="1011" t="s">
        <v>6860</v>
      </c>
      <c r="D1437" s="1011" t="s">
        <v>47</v>
      </c>
      <c r="E1437" s="1011" t="s">
        <v>1331</v>
      </c>
      <c r="F1437" s="1011" t="s">
        <v>1676</v>
      </c>
    </row>
    <row r="1438" spans="1:6" x14ac:dyDescent="0.25">
      <c r="A1438" s="1011">
        <v>43764539</v>
      </c>
      <c r="B1438" s="1011" t="s">
        <v>6861</v>
      </c>
      <c r="C1438" s="1011" t="s">
        <v>6862</v>
      </c>
      <c r="D1438" s="1011" t="s">
        <v>47</v>
      </c>
      <c r="E1438" s="1011" t="s">
        <v>1331</v>
      </c>
      <c r="F1438" s="1011" t="s">
        <v>1676</v>
      </c>
    </row>
    <row r="1439" spans="1:6" x14ac:dyDescent="0.25">
      <c r="A1439" s="1011">
        <v>4072872</v>
      </c>
      <c r="B1439" s="1011" t="s">
        <v>6863</v>
      </c>
      <c r="C1439" s="1011" t="s">
        <v>6864</v>
      </c>
      <c r="D1439" s="1011" t="s">
        <v>1361</v>
      </c>
      <c r="E1439" s="1011" t="s">
        <v>1331</v>
      </c>
      <c r="F1439" s="1011" t="s">
        <v>3529</v>
      </c>
    </row>
    <row r="1440" spans="1:6" x14ac:dyDescent="0.25">
      <c r="A1440" s="1011">
        <v>3783776</v>
      </c>
      <c r="B1440" s="1011" t="s">
        <v>6865</v>
      </c>
      <c r="C1440" s="1011" t="s">
        <v>6866</v>
      </c>
      <c r="D1440" s="1011" t="s">
        <v>1355</v>
      </c>
      <c r="E1440" s="1011" t="s">
        <v>1331</v>
      </c>
      <c r="F1440" s="1011" t="s">
        <v>1354</v>
      </c>
    </row>
    <row r="1441" spans="1:6" x14ac:dyDescent="0.25">
      <c r="A1441" s="1011">
        <v>64283138</v>
      </c>
      <c r="B1441" s="1011" t="s">
        <v>6867</v>
      </c>
      <c r="C1441" s="1011" t="s">
        <v>6868</v>
      </c>
      <c r="D1441" s="1011" t="s">
        <v>5223</v>
      </c>
      <c r="E1441" s="1011" t="s">
        <v>2430</v>
      </c>
      <c r="F1441" s="1011" t="s">
        <v>3192</v>
      </c>
    </row>
    <row r="1442" spans="1:6" x14ac:dyDescent="0.25">
      <c r="A1442" s="1011">
        <v>94052438</v>
      </c>
      <c r="B1442" s="1011" t="s">
        <v>6869</v>
      </c>
      <c r="C1442" s="1011" t="s">
        <v>6870</v>
      </c>
      <c r="D1442" s="1011" t="s">
        <v>6548</v>
      </c>
      <c r="E1442" s="1011" t="s">
        <v>1331</v>
      </c>
      <c r="F1442" s="1011" t="s">
        <v>2787</v>
      </c>
    </row>
    <row r="1443" spans="1:6" x14ac:dyDescent="0.25">
      <c r="A1443" s="1011">
        <v>44103570</v>
      </c>
      <c r="B1443" s="1011" t="s">
        <v>6871</v>
      </c>
      <c r="C1443" s="1011" t="s">
        <v>4942</v>
      </c>
      <c r="D1443" s="1011" t="s">
        <v>1361</v>
      </c>
      <c r="E1443" s="1011" t="s">
        <v>1331</v>
      </c>
      <c r="F1443" s="1011" t="s">
        <v>1360</v>
      </c>
    </row>
    <row r="1444" spans="1:6" x14ac:dyDescent="0.25">
      <c r="A1444" s="1011">
        <v>24040677</v>
      </c>
      <c r="B1444" s="1011" t="s">
        <v>6872</v>
      </c>
      <c r="C1444" s="1011" t="s">
        <v>6873</v>
      </c>
      <c r="D1444" s="1011" t="s">
        <v>4196</v>
      </c>
      <c r="E1444" s="1011" t="s">
        <v>1331</v>
      </c>
      <c r="F1444" s="1011" t="s">
        <v>3068</v>
      </c>
    </row>
    <row r="1445" spans="1:6" x14ac:dyDescent="0.25">
      <c r="A1445" s="1011">
        <v>24102774</v>
      </c>
      <c r="B1445" s="1011" t="s">
        <v>1674</v>
      </c>
      <c r="C1445" s="1011" t="s">
        <v>6874</v>
      </c>
      <c r="D1445" s="1011" t="s">
        <v>47</v>
      </c>
      <c r="E1445" s="1011" t="s">
        <v>1331</v>
      </c>
      <c r="F1445" s="1011" t="s">
        <v>1676</v>
      </c>
    </row>
    <row r="1446" spans="1:6" x14ac:dyDescent="0.25">
      <c r="A1446" s="1011">
        <v>13757331</v>
      </c>
      <c r="B1446" s="1011" t="s">
        <v>6875</v>
      </c>
      <c r="C1446" s="1011" t="s">
        <v>6876</v>
      </c>
      <c r="D1446" s="1011" t="s">
        <v>5289</v>
      </c>
      <c r="E1446" s="1011" t="s">
        <v>1331</v>
      </c>
      <c r="F1446" s="1011" t="s">
        <v>3324</v>
      </c>
    </row>
    <row r="1447" spans="1:6" x14ac:dyDescent="0.25">
      <c r="A1447" s="1011">
        <v>64034382</v>
      </c>
      <c r="B1447" s="1011" t="s">
        <v>6877</v>
      </c>
      <c r="C1447" s="1011" t="s">
        <v>6878</v>
      </c>
      <c r="D1447" s="1011" t="s">
        <v>1940</v>
      </c>
      <c r="E1447" s="1011" t="s">
        <v>1331</v>
      </c>
      <c r="F1447" s="1011" t="s">
        <v>1939</v>
      </c>
    </row>
    <row r="1448" spans="1:6" x14ac:dyDescent="0.25">
      <c r="A1448" s="1011">
        <v>14076970</v>
      </c>
      <c r="B1448" s="1011" t="s">
        <v>1853</v>
      </c>
      <c r="C1448" s="1011" t="s">
        <v>1855</v>
      </c>
      <c r="D1448" s="1011" t="s">
        <v>1658</v>
      </c>
      <c r="E1448" s="1011" t="s">
        <v>1331</v>
      </c>
      <c r="F1448" s="1011" t="s">
        <v>1657</v>
      </c>
    </row>
    <row r="1449" spans="1:6" x14ac:dyDescent="0.25">
      <c r="A1449" s="1011">
        <v>33757568</v>
      </c>
      <c r="B1449" s="1011" t="s">
        <v>6879</v>
      </c>
      <c r="C1449" s="1011" t="s">
        <v>6880</v>
      </c>
      <c r="D1449" s="1011" t="s">
        <v>4805</v>
      </c>
      <c r="E1449" s="1011" t="s">
        <v>1331</v>
      </c>
      <c r="F1449" s="1011" t="s">
        <v>3201</v>
      </c>
    </row>
    <row r="1450" spans="1:6" x14ac:dyDescent="0.25">
      <c r="A1450" s="1011">
        <v>94089687</v>
      </c>
      <c r="B1450" s="1011" t="s">
        <v>6881</v>
      </c>
      <c r="C1450" s="1011" t="s">
        <v>6882</v>
      </c>
      <c r="D1450" s="1011" t="s">
        <v>1330</v>
      </c>
      <c r="E1450" s="1011" t="s">
        <v>1331</v>
      </c>
      <c r="F1450" s="1011" t="s">
        <v>1328</v>
      </c>
    </row>
    <row r="1451" spans="1:6" x14ac:dyDescent="0.25">
      <c r="A1451" s="1011">
        <v>4065389</v>
      </c>
      <c r="B1451" s="1011" t="s">
        <v>6883</v>
      </c>
      <c r="C1451" s="1011" t="s">
        <v>6884</v>
      </c>
      <c r="D1451" s="1011" t="s">
        <v>1446</v>
      </c>
      <c r="E1451" s="1011" t="s">
        <v>1331</v>
      </c>
      <c r="F1451" s="1011" t="s">
        <v>1445</v>
      </c>
    </row>
    <row r="1452" spans="1:6" x14ac:dyDescent="0.25">
      <c r="A1452" s="1011">
        <v>63755524</v>
      </c>
      <c r="B1452" s="1011" t="s">
        <v>6885</v>
      </c>
      <c r="C1452" s="1011" t="s">
        <v>6886</v>
      </c>
      <c r="D1452" s="1011" t="s">
        <v>2491</v>
      </c>
      <c r="E1452" s="1011" t="s">
        <v>1331</v>
      </c>
      <c r="F1452" s="1011" t="s">
        <v>2490</v>
      </c>
    </row>
    <row r="1453" spans="1:6" x14ac:dyDescent="0.25">
      <c r="A1453" s="1011">
        <v>24170060</v>
      </c>
      <c r="B1453" s="1011" t="s">
        <v>6887</v>
      </c>
      <c r="C1453" s="1011" t="s">
        <v>6888</v>
      </c>
      <c r="D1453" s="1011" t="s">
        <v>1355</v>
      </c>
      <c r="E1453" s="1011" t="s">
        <v>1331</v>
      </c>
      <c r="F1453" s="1011" t="s">
        <v>1354</v>
      </c>
    </row>
    <row r="1454" spans="1:6" x14ac:dyDescent="0.25">
      <c r="A1454" s="1011">
        <v>54098157</v>
      </c>
      <c r="B1454" s="1011" t="s">
        <v>6889</v>
      </c>
      <c r="C1454" s="1011" t="s">
        <v>6890</v>
      </c>
      <c r="D1454" s="1011" t="s">
        <v>1505</v>
      </c>
      <c r="E1454" s="1011" t="s">
        <v>1331</v>
      </c>
      <c r="F1454" s="1011" t="s">
        <v>1504</v>
      </c>
    </row>
    <row r="1455" spans="1:6" x14ac:dyDescent="0.25">
      <c r="A1455" s="1011">
        <v>54219944</v>
      </c>
      <c r="B1455" s="1011" t="s">
        <v>6891</v>
      </c>
      <c r="C1455" s="1011" t="s">
        <v>6892</v>
      </c>
      <c r="D1455" s="1011" t="s">
        <v>4591</v>
      </c>
      <c r="E1455" s="1011" t="s">
        <v>1331</v>
      </c>
      <c r="F1455" s="1011" t="s">
        <v>2933</v>
      </c>
    </row>
    <row r="1456" spans="1:6" x14ac:dyDescent="0.25">
      <c r="A1456" s="1011">
        <v>73765257</v>
      </c>
      <c r="B1456" s="1011" t="s">
        <v>6893</v>
      </c>
      <c r="C1456" s="1011" t="s">
        <v>6894</v>
      </c>
      <c r="D1456" s="1011" t="s">
        <v>2089</v>
      </c>
      <c r="E1456" s="1011" t="s">
        <v>1331</v>
      </c>
      <c r="F1456" s="1011" t="s">
        <v>2951</v>
      </c>
    </row>
    <row r="1457" spans="1:6" x14ac:dyDescent="0.25">
      <c r="A1457" s="1011">
        <v>44070159</v>
      </c>
      <c r="B1457" s="1011" t="s">
        <v>6895</v>
      </c>
      <c r="C1457" s="1011" t="s">
        <v>1398</v>
      </c>
      <c r="D1457" s="1011" t="s">
        <v>1397</v>
      </c>
      <c r="E1457" s="1011" t="s">
        <v>1331</v>
      </c>
      <c r="F1457" s="1011" t="s">
        <v>1396</v>
      </c>
    </row>
    <row r="1458" spans="1:6" x14ac:dyDescent="0.25">
      <c r="A1458" s="1011">
        <v>84054071</v>
      </c>
      <c r="B1458" s="1011" t="s">
        <v>2591</v>
      </c>
      <c r="C1458" s="1011" t="s">
        <v>2593</v>
      </c>
      <c r="D1458" s="1011" t="s">
        <v>1869</v>
      </c>
      <c r="E1458" s="1011" t="s">
        <v>1331</v>
      </c>
      <c r="F1458" s="1011" t="s">
        <v>1868</v>
      </c>
    </row>
    <row r="1459" spans="1:6" x14ac:dyDescent="0.25">
      <c r="A1459" s="1011">
        <v>14054480</v>
      </c>
      <c r="B1459" s="1011" t="s">
        <v>2458</v>
      </c>
      <c r="C1459" s="1011" t="s">
        <v>2460</v>
      </c>
      <c r="D1459" s="1011" t="s">
        <v>1422</v>
      </c>
      <c r="E1459" s="1011" t="s">
        <v>1331</v>
      </c>
      <c r="F1459" s="1011" t="s">
        <v>1421</v>
      </c>
    </row>
    <row r="1460" spans="1:6" x14ac:dyDescent="0.25">
      <c r="A1460" s="1011">
        <v>84069129</v>
      </c>
      <c r="B1460" s="1011" t="s">
        <v>6896</v>
      </c>
      <c r="C1460" s="1011" t="s">
        <v>6897</v>
      </c>
      <c r="D1460" s="1011" t="s">
        <v>47</v>
      </c>
      <c r="E1460" s="1011" t="s">
        <v>1331</v>
      </c>
      <c r="F1460" s="1011" t="s">
        <v>1676</v>
      </c>
    </row>
    <row r="1461" spans="1:6" x14ac:dyDescent="0.25">
      <c r="A1461" s="1011">
        <v>44073377</v>
      </c>
      <c r="B1461" s="1011" t="s">
        <v>6898</v>
      </c>
      <c r="C1461" s="1011" t="s">
        <v>6899</v>
      </c>
      <c r="D1461" s="1011" t="s">
        <v>6900</v>
      </c>
      <c r="E1461" s="1011" t="s">
        <v>1331</v>
      </c>
      <c r="F1461" s="1011" t="s">
        <v>3584</v>
      </c>
    </row>
    <row r="1462" spans="1:6" x14ac:dyDescent="0.25">
      <c r="A1462" s="1011">
        <v>64030018</v>
      </c>
      <c r="B1462" s="1011" t="s">
        <v>6901</v>
      </c>
      <c r="C1462" s="1011" t="s">
        <v>6902</v>
      </c>
      <c r="D1462" s="1011" t="s">
        <v>2089</v>
      </c>
      <c r="E1462" s="1011" t="s">
        <v>1331</v>
      </c>
      <c r="F1462" s="1011" t="s">
        <v>2642</v>
      </c>
    </row>
    <row r="1463" spans="1:6" x14ac:dyDescent="0.25">
      <c r="A1463" s="1011">
        <v>44294528</v>
      </c>
      <c r="B1463" s="1011" t="s">
        <v>1821</v>
      </c>
      <c r="C1463" s="1011" t="s">
        <v>6903</v>
      </c>
      <c r="D1463" s="1011" t="s">
        <v>1824</v>
      </c>
      <c r="E1463" s="1011" t="s">
        <v>1331</v>
      </c>
      <c r="F1463" s="1011" t="s">
        <v>1823</v>
      </c>
    </row>
    <row r="1464" spans="1:6" x14ac:dyDescent="0.25">
      <c r="A1464" s="1011">
        <v>63755797</v>
      </c>
      <c r="B1464" s="1011" t="s">
        <v>5464</v>
      </c>
      <c r="C1464" s="1011" t="s">
        <v>6904</v>
      </c>
      <c r="D1464" s="1011" t="s">
        <v>1330</v>
      </c>
      <c r="E1464" s="1011" t="s">
        <v>1331</v>
      </c>
      <c r="F1464" s="1011" t="s">
        <v>1328</v>
      </c>
    </row>
    <row r="1465" spans="1:6" x14ac:dyDescent="0.25">
      <c r="A1465" s="1011">
        <v>3953494</v>
      </c>
      <c r="B1465" s="1011" t="s">
        <v>6905</v>
      </c>
      <c r="C1465" s="1011" t="s">
        <v>6906</v>
      </c>
      <c r="D1465" s="1011" t="s">
        <v>1361</v>
      </c>
      <c r="E1465" s="1011" t="s">
        <v>1331</v>
      </c>
      <c r="F1465" s="1011" t="s">
        <v>1550</v>
      </c>
    </row>
    <row r="1466" spans="1:6" x14ac:dyDescent="0.25">
      <c r="A1466" s="1011">
        <v>14110753</v>
      </c>
      <c r="B1466" s="1011" t="s">
        <v>6907</v>
      </c>
      <c r="C1466" s="1011" t="s">
        <v>6908</v>
      </c>
      <c r="D1466" s="1011" t="s">
        <v>6909</v>
      </c>
      <c r="E1466" s="1011" t="s">
        <v>1331</v>
      </c>
      <c r="F1466" s="1011" t="s">
        <v>3359</v>
      </c>
    </row>
    <row r="1467" spans="1:6" x14ac:dyDescent="0.25">
      <c r="A1467" s="1011">
        <v>94273604</v>
      </c>
      <c r="B1467" s="1011" t="s">
        <v>6910</v>
      </c>
      <c r="C1467" s="1011" t="s">
        <v>6911</v>
      </c>
      <c r="D1467" s="1011" t="s">
        <v>1361</v>
      </c>
      <c r="E1467" s="1011" t="s">
        <v>1331</v>
      </c>
      <c r="F1467" s="1011" t="s">
        <v>1499</v>
      </c>
    </row>
    <row r="1468" spans="1:6" x14ac:dyDescent="0.25">
      <c r="A1468" s="1011">
        <v>84041714</v>
      </c>
      <c r="B1468" s="1011" t="s">
        <v>6912</v>
      </c>
      <c r="C1468" s="1011" t="s">
        <v>6913</v>
      </c>
      <c r="D1468" s="1011" t="s">
        <v>4634</v>
      </c>
      <c r="E1468" s="1011" t="s">
        <v>1331</v>
      </c>
      <c r="F1468" s="1011" t="s">
        <v>3148</v>
      </c>
    </row>
    <row r="1469" spans="1:6" x14ac:dyDescent="0.25">
      <c r="A1469" s="1011">
        <v>33756529</v>
      </c>
      <c r="B1469" s="1011" t="s">
        <v>6914</v>
      </c>
      <c r="C1469" s="1011" t="s">
        <v>6915</v>
      </c>
      <c r="D1469" s="1011" t="s">
        <v>1361</v>
      </c>
      <c r="E1469" s="1011" t="s">
        <v>1331</v>
      </c>
      <c r="F1469" s="1011" t="s">
        <v>1550</v>
      </c>
    </row>
    <row r="1470" spans="1:6" x14ac:dyDescent="0.25">
      <c r="A1470" s="1011">
        <v>24141624</v>
      </c>
      <c r="B1470" s="1011" t="s">
        <v>6916</v>
      </c>
      <c r="C1470" s="1011" t="s">
        <v>6917</v>
      </c>
      <c r="D1470" s="1011" t="s">
        <v>1818</v>
      </c>
      <c r="E1470" s="1011" t="s">
        <v>1331</v>
      </c>
      <c r="F1470" s="1011" t="s">
        <v>1817</v>
      </c>
    </row>
    <row r="1471" spans="1:6" x14ac:dyDescent="0.25">
      <c r="A1471" s="1011">
        <v>64162902</v>
      </c>
      <c r="B1471" s="1011" t="s">
        <v>6918</v>
      </c>
      <c r="C1471" s="1011" t="s">
        <v>6919</v>
      </c>
      <c r="D1471" s="1011" t="s">
        <v>2068</v>
      </c>
      <c r="E1471" s="1011" t="s">
        <v>1331</v>
      </c>
      <c r="F1471" s="1011" t="s">
        <v>2067</v>
      </c>
    </row>
    <row r="1472" spans="1:6" x14ac:dyDescent="0.25">
      <c r="A1472" s="1011">
        <v>54165220</v>
      </c>
      <c r="B1472" s="1011" t="s">
        <v>4722</v>
      </c>
      <c r="C1472" s="1011" t="s">
        <v>6920</v>
      </c>
      <c r="D1472" s="1011" t="s">
        <v>1355</v>
      </c>
      <c r="E1472" s="1011" t="s">
        <v>1331</v>
      </c>
      <c r="F1472" s="1011" t="s">
        <v>1354</v>
      </c>
    </row>
    <row r="1473" spans="1:6" x14ac:dyDescent="0.25">
      <c r="A1473" s="1011">
        <v>4235115</v>
      </c>
      <c r="B1473" s="1011" t="s">
        <v>6921</v>
      </c>
      <c r="C1473" s="1011" t="s">
        <v>6922</v>
      </c>
      <c r="D1473" s="1011" t="s">
        <v>1361</v>
      </c>
      <c r="E1473" s="1011" t="s">
        <v>1331</v>
      </c>
      <c r="F1473" s="1011" t="s">
        <v>1755</v>
      </c>
    </row>
    <row r="1474" spans="1:6" x14ac:dyDescent="0.25">
      <c r="A1474" s="1011">
        <v>54282173</v>
      </c>
      <c r="B1474" s="1011" t="s">
        <v>6923</v>
      </c>
      <c r="C1474" s="1011" t="s">
        <v>6924</v>
      </c>
      <c r="D1474" s="1011" t="s">
        <v>1446</v>
      </c>
      <c r="E1474" s="1011" t="s">
        <v>1331</v>
      </c>
      <c r="F1474" s="1011" t="s">
        <v>1445</v>
      </c>
    </row>
    <row r="1475" spans="1:6" x14ac:dyDescent="0.25">
      <c r="A1475" s="1011">
        <v>74273186</v>
      </c>
      <c r="B1475" s="1011" t="s">
        <v>6925</v>
      </c>
      <c r="C1475" s="1011" t="s">
        <v>6926</v>
      </c>
      <c r="D1475" s="1011" t="s">
        <v>1361</v>
      </c>
      <c r="E1475" s="1011" t="s">
        <v>1331</v>
      </c>
      <c r="F1475" s="1011" t="s">
        <v>3529</v>
      </c>
    </row>
    <row r="1476" spans="1:6" x14ac:dyDescent="0.25">
      <c r="A1476" s="1011">
        <v>44171122</v>
      </c>
      <c r="B1476" s="1011" t="s">
        <v>6927</v>
      </c>
      <c r="C1476" s="1011" t="s">
        <v>6928</v>
      </c>
      <c r="D1476" s="1011" t="s">
        <v>65</v>
      </c>
      <c r="E1476" s="1011" t="s">
        <v>1331</v>
      </c>
      <c r="F1476" s="1011" t="s">
        <v>1565</v>
      </c>
    </row>
    <row r="1477" spans="1:6" x14ac:dyDescent="0.25">
      <c r="A1477" s="1011">
        <v>13902895</v>
      </c>
      <c r="B1477" s="1011" t="s">
        <v>6929</v>
      </c>
      <c r="C1477" s="1011" t="s">
        <v>6930</v>
      </c>
      <c r="D1477" s="1011" t="s">
        <v>4196</v>
      </c>
      <c r="E1477" s="1011" t="s">
        <v>1331</v>
      </c>
      <c r="F1477" s="1011" t="s">
        <v>2721</v>
      </c>
    </row>
    <row r="1478" spans="1:6" x14ac:dyDescent="0.25">
      <c r="A1478" s="1011">
        <v>14037493</v>
      </c>
      <c r="B1478" s="1011" t="s">
        <v>6931</v>
      </c>
      <c r="C1478" s="1011" t="s">
        <v>6932</v>
      </c>
      <c r="D1478" s="1011" t="s">
        <v>4230</v>
      </c>
      <c r="E1478" s="1011" t="s">
        <v>1331</v>
      </c>
      <c r="F1478" s="1011" t="s">
        <v>2940</v>
      </c>
    </row>
    <row r="1479" spans="1:6" x14ac:dyDescent="0.25">
      <c r="A1479" s="1011">
        <v>4131488</v>
      </c>
      <c r="B1479" s="1011" t="s">
        <v>6933</v>
      </c>
      <c r="C1479" s="1011" t="s">
        <v>6934</v>
      </c>
      <c r="D1479" s="1011" t="s">
        <v>1818</v>
      </c>
      <c r="E1479" s="1011" t="s">
        <v>1331</v>
      </c>
      <c r="F1479" s="1011" t="s">
        <v>1817</v>
      </c>
    </row>
    <row r="1480" spans="1:6" x14ac:dyDescent="0.25">
      <c r="A1480" s="1011">
        <v>84272434</v>
      </c>
      <c r="B1480" s="1011" t="s">
        <v>6935</v>
      </c>
      <c r="C1480" s="1011" t="s">
        <v>6936</v>
      </c>
      <c r="D1480" s="1011" t="s">
        <v>2068</v>
      </c>
      <c r="E1480" s="1011" t="s">
        <v>1331</v>
      </c>
      <c r="F1480" s="1011" t="s">
        <v>2067</v>
      </c>
    </row>
    <row r="1481" spans="1:6" x14ac:dyDescent="0.25">
      <c r="A1481" s="1011">
        <v>84272012</v>
      </c>
      <c r="B1481" s="1011" t="s">
        <v>6937</v>
      </c>
      <c r="C1481" s="1011" t="s">
        <v>6938</v>
      </c>
      <c r="D1481" s="1011" t="s">
        <v>1529</v>
      </c>
      <c r="E1481" s="1011" t="s">
        <v>1331</v>
      </c>
      <c r="F1481" s="1011" t="s">
        <v>1528</v>
      </c>
    </row>
    <row r="1482" spans="1:6" x14ac:dyDescent="0.25">
      <c r="A1482" s="1011">
        <v>63757884</v>
      </c>
      <c r="B1482" s="1011" t="s">
        <v>1492</v>
      </c>
      <c r="C1482" s="1011" t="s">
        <v>1495</v>
      </c>
      <c r="D1482" s="1011" t="s">
        <v>1361</v>
      </c>
      <c r="E1482" s="1011" t="s">
        <v>1331</v>
      </c>
      <c r="F1482" s="1011" t="s">
        <v>1494</v>
      </c>
    </row>
    <row r="1483" spans="1:6" x14ac:dyDescent="0.25">
      <c r="A1483" s="1011">
        <v>34097196</v>
      </c>
      <c r="B1483" s="1011" t="s">
        <v>6939</v>
      </c>
      <c r="C1483" s="1011" t="s">
        <v>6940</v>
      </c>
      <c r="D1483" s="1011" t="s">
        <v>1505</v>
      </c>
      <c r="E1483" s="1011" t="s">
        <v>1331</v>
      </c>
      <c r="F1483" s="1011" t="s">
        <v>1504</v>
      </c>
    </row>
    <row r="1484" spans="1:6" x14ac:dyDescent="0.25">
      <c r="A1484" s="1011">
        <v>64077787</v>
      </c>
      <c r="B1484" s="1011" t="s">
        <v>6941</v>
      </c>
      <c r="C1484" s="1011" t="s">
        <v>5618</v>
      </c>
      <c r="D1484" s="1011" t="s">
        <v>2366</v>
      </c>
      <c r="E1484" s="1011" t="s">
        <v>1331</v>
      </c>
      <c r="F1484" s="1011" t="s">
        <v>2365</v>
      </c>
    </row>
    <row r="1485" spans="1:6" x14ac:dyDescent="0.25">
      <c r="A1485" s="1011">
        <v>84169051</v>
      </c>
      <c r="B1485" s="1011" t="s">
        <v>6942</v>
      </c>
      <c r="C1485" s="1011" t="s">
        <v>6943</v>
      </c>
      <c r="D1485" s="1011" t="s">
        <v>6944</v>
      </c>
      <c r="E1485" s="1011" t="s">
        <v>1331</v>
      </c>
      <c r="F1485" s="1011" t="s">
        <v>3362</v>
      </c>
    </row>
    <row r="1486" spans="1:6" x14ac:dyDescent="0.25">
      <c r="A1486" s="1011">
        <v>13754288</v>
      </c>
      <c r="B1486" s="1011" t="s">
        <v>6945</v>
      </c>
      <c r="C1486" s="1011" t="s">
        <v>6946</v>
      </c>
      <c r="D1486" s="1011" t="s">
        <v>1422</v>
      </c>
      <c r="E1486" s="1011" t="s">
        <v>1331</v>
      </c>
      <c r="F1486" s="1011" t="s">
        <v>1421</v>
      </c>
    </row>
    <row r="1487" spans="1:6" x14ac:dyDescent="0.25">
      <c r="A1487" s="1011">
        <v>24070161</v>
      </c>
      <c r="B1487" s="1011" t="s">
        <v>6947</v>
      </c>
      <c r="C1487" s="1011" t="s">
        <v>6948</v>
      </c>
      <c r="D1487" s="1011" t="s">
        <v>6191</v>
      </c>
      <c r="E1487" s="1011" t="s">
        <v>1331</v>
      </c>
      <c r="F1487" s="1011" t="s">
        <v>6192</v>
      </c>
    </row>
    <row r="1488" spans="1:6" x14ac:dyDescent="0.25">
      <c r="A1488" s="1011">
        <v>23953227</v>
      </c>
      <c r="B1488" s="1011" t="s">
        <v>6949</v>
      </c>
      <c r="C1488" s="1011" t="s">
        <v>2209</v>
      </c>
      <c r="D1488" s="1011" t="s">
        <v>47</v>
      </c>
      <c r="E1488" s="1011" t="s">
        <v>1331</v>
      </c>
      <c r="F1488" s="1011" t="s">
        <v>1676</v>
      </c>
    </row>
    <row r="1489" spans="1:6" x14ac:dyDescent="0.25">
      <c r="A1489" s="1011">
        <v>14279871</v>
      </c>
      <c r="B1489" s="1011" t="s">
        <v>6950</v>
      </c>
      <c r="C1489" s="1011" t="s">
        <v>6951</v>
      </c>
      <c r="D1489" s="1011" t="s">
        <v>2257</v>
      </c>
      <c r="E1489" s="1011" t="s">
        <v>1331</v>
      </c>
      <c r="F1489" s="1011" t="s">
        <v>2256</v>
      </c>
    </row>
    <row r="1490" spans="1:6" x14ac:dyDescent="0.25">
      <c r="A1490" s="1011">
        <v>73757395</v>
      </c>
      <c r="B1490" s="1011" t="s">
        <v>6952</v>
      </c>
      <c r="C1490" s="1011" t="s">
        <v>6953</v>
      </c>
      <c r="D1490" s="1011" t="s">
        <v>4967</v>
      </c>
      <c r="E1490" s="1011" t="s">
        <v>1331</v>
      </c>
      <c r="F1490" s="1011" t="s">
        <v>2772</v>
      </c>
    </row>
    <row r="1491" spans="1:6" x14ac:dyDescent="0.25">
      <c r="A1491" s="1011">
        <v>23957566</v>
      </c>
      <c r="B1491" s="1011" t="s">
        <v>6954</v>
      </c>
      <c r="C1491" s="1011" t="s">
        <v>5298</v>
      </c>
      <c r="D1491" s="1011" t="s">
        <v>1397</v>
      </c>
      <c r="E1491" s="1011" t="s">
        <v>1331</v>
      </c>
      <c r="F1491" s="1011" t="s">
        <v>1416</v>
      </c>
    </row>
    <row r="1492" spans="1:6" x14ac:dyDescent="0.25">
      <c r="A1492" s="1011">
        <v>3757606</v>
      </c>
      <c r="B1492" s="1011" t="s">
        <v>6955</v>
      </c>
      <c r="C1492" s="1011" t="s">
        <v>6956</v>
      </c>
      <c r="D1492" s="1011" t="s">
        <v>4332</v>
      </c>
      <c r="E1492" s="1011" t="s">
        <v>1331</v>
      </c>
      <c r="F1492" s="1011" t="s">
        <v>3354</v>
      </c>
    </row>
    <row r="1493" spans="1:6" x14ac:dyDescent="0.25">
      <c r="A1493" s="1011">
        <v>74021973</v>
      </c>
      <c r="B1493" s="1011" t="s">
        <v>6957</v>
      </c>
      <c r="C1493" s="1011" t="s">
        <v>6958</v>
      </c>
      <c r="D1493" s="1011" t="s">
        <v>1464</v>
      </c>
      <c r="E1493" s="1011" t="s">
        <v>1331</v>
      </c>
      <c r="F1493" s="1011" t="s">
        <v>1463</v>
      </c>
    </row>
    <row r="1494" spans="1:6" x14ac:dyDescent="0.25">
      <c r="A1494" s="1011">
        <v>74011024</v>
      </c>
      <c r="B1494" s="1011" t="s">
        <v>6959</v>
      </c>
      <c r="C1494" s="1011" t="s">
        <v>6960</v>
      </c>
      <c r="D1494" s="1011" t="s">
        <v>5051</v>
      </c>
      <c r="E1494" s="1011" t="s">
        <v>1331</v>
      </c>
      <c r="F1494" s="1011" t="s">
        <v>5052</v>
      </c>
    </row>
    <row r="1495" spans="1:6" x14ac:dyDescent="0.25">
      <c r="A1495" s="1011">
        <v>83756064</v>
      </c>
      <c r="B1495" s="1011" t="s">
        <v>6961</v>
      </c>
      <c r="C1495" s="1011" t="s">
        <v>6962</v>
      </c>
      <c r="D1495" s="1011" t="s">
        <v>1361</v>
      </c>
      <c r="E1495" s="1011" t="s">
        <v>1331</v>
      </c>
      <c r="F1495" s="1011" t="s">
        <v>1494</v>
      </c>
    </row>
    <row r="1496" spans="1:6" x14ac:dyDescent="0.25">
      <c r="A1496" s="1011">
        <v>24096331</v>
      </c>
      <c r="B1496" s="1011" t="s">
        <v>6963</v>
      </c>
      <c r="C1496" s="1011" t="s">
        <v>6964</v>
      </c>
      <c r="D1496" s="1011" t="s">
        <v>4224</v>
      </c>
      <c r="E1496" s="1011" t="s">
        <v>1331</v>
      </c>
      <c r="F1496" s="1011" t="s">
        <v>3516</v>
      </c>
    </row>
    <row r="1497" spans="1:6" x14ac:dyDescent="0.25">
      <c r="A1497" s="1011">
        <v>14232573</v>
      </c>
      <c r="B1497" s="1011" t="s">
        <v>6965</v>
      </c>
      <c r="C1497" s="1011" t="s">
        <v>6966</v>
      </c>
      <c r="D1497" s="1011" t="s">
        <v>80</v>
      </c>
      <c r="E1497" s="1011" t="s">
        <v>1331</v>
      </c>
      <c r="F1497" s="1011" t="s">
        <v>1411</v>
      </c>
    </row>
    <row r="1498" spans="1:6" x14ac:dyDescent="0.25">
      <c r="A1498" s="1011">
        <v>83950832</v>
      </c>
      <c r="B1498" s="1011" t="s">
        <v>6967</v>
      </c>
      <c r="C1498" s="1011" t="s">
        <v>5298</v>
      </c>
      <c r="D1498" s="1011" t="s">
        <v>1397</v>
      </c>
      <c r="E1498" s="1011" t="s">
        <v>1331</v>
      </c>
      <c r="F1498" s="1011" t="s">
        <v>1416</v>
      </c>
    </row>
    <row r="1499" spans="1:6" x14ac:dyDescent="0.25">
      <c r="A1499" s="1011">
        <v>64288012</v>
      </c>
      <c r="B1499" s="1011" t="s">
        <v>6968</v>
      </c>
      <c r="C1499" s="1011" t="s">
        <v>6969</v>
      </c>
      <c r="D1499" s="1011" t="s">
        <v>1406</v>
      </c>
      <c r="E1499" s="1011" t="s">
        <v>1331</v>
      </c>
      <c r="F1499" s="1011" t="s">
        <v>1405</v>
      </c>
    </row>
    <row r="1500" spans="1:6" x14ac:dyDescent="0.25">
      <c r="A1500" s="1011">
        <v>24059065</v>
      </c>
      <c r="B1500" s="1011" t="s">
        <v>6970</v>
      </c>
      <c r="C1500" s="1011" t="s">
        <v>6971</v>
      </c>
      <c r="D1500" s="1011" t="s">
        <v>1905</v>
      </c>
      <c r="E1500" s="1011" t="s">
        <v>1331</v>
      </c>
      <c r="F1500" s="1011" t="s">
        <v>1904</v>
      </c>
    </row>
    <row r="1501" spans="1:6" x14ac:dyDescent="0.25">
      <c r="A1501" s="1011">
        <v>4230421</v>
      </c>
      <c r="B1501" s="1011" t="s">
        <v>6972</v>
      </c>
      <c r="C1501" s="1011" t="s">
        <v>6973</v>
      </c>
      <c r="D1501" s="1011" t="s">
        <v>1664</v>
      </c>
      <c r="E1501" s="1011" t="s">
        <v>1331</v>
      </c>
      <c r="F1501" s="1011" t="s">
        <v>1663</v>
      </c>
    </row>
    <row r="1502" spans="1:6" x14ac:dyDescent="0.25">
      <c r="A1502" s="1011">
        <v>73922544</v>
      </c>
      <c r="B1502" s="1011" t="s">
        <v>6974</v>
      </c>
      <c r="C1502" s="1011" t="s">
        <v>6975</v>
      </c>
      <c r="D1502" s="1011" t="s">
        <v>1361</v>
      </c>
      <c r="E1502" s="1011" t="s">
        <v>1331</v>
      </c>
      <c r="F1502" s="1011" t="s">
        <v>1499</v>
      </c>
    </row>
    <row r="1503" spans="1:6" x14ac:dyDescent="0.25">
      <c r="A1503" s="1011">
        <v>54273529</v>
      </c>
      <c r="B1503" s="1011" t="s">
        <v>6976</v>
      </c>
      <c r="C1503" s="1011" t="s">
        <v>6977</v>
      </c>
      <c r="D1503" s="1011" t="s">
        <v>5648</v>
      </c>
      <c r="E1503" s="1011" t="s">
        <v>1331</v>
      </c>
      <c r="F1503" s="1011" t="s">
        <v>3179</v>
      </c>
    </row>
    <row r="1504" spans="1:6" x14ac:dyDescent="0.25">
      <c r="A1504" s="1011">
        <v>94063393</v>
      </c>
      <c r="B1504" s="1011" t="s">
        <v>6978</v>
      </c>
      <c r="C1504" s="1011" t="s">
        <v>6979</v>
      </c>
      <c r="D1504" s="1011" t="s">
        <v>6335</v>
      </c>
      <c r="E1504" s="1011" t="s">
        <v>2430</v>
      </c>
      <c r="F1504" s="1011" t="s">
        <v>2978</v>
      </c>
    </row>
    <row r="1505" spans="1:6" x14ac:dyDescent="0.25">
      <c r="A1505" s="1011">
        <v>43893585</v>
      </c>
      <c r="B1505" s="1011" t="s">
        <v>2122</v>
      </c>
      <c r="C1505" s="1011" t="s">
        <v>2123</v>
      </c>
      <c r="D1505" s="1011" t="s">
        <v>1464</v>
      </c>
      <c r="E1505" s="1011" t="s">
        <v>1331</v>
      </c>
      <c r="F1505" s="1011" t="s">
        <v>1463</v>
      </c>
    </row>
    <row r="1506" spans="1:6" x14ac:dyDescent="0.25">
      <c r="A1506" s="1011">
        <v>4055414</v>
      </c>
      <c r="B1506" s="1011" t="s">
        <v>6980</v>
      </c>
      <c r="C1506" s="1011" t="s">
        <v>6981</v>
      </c>
      <c r="D1506" s="1011" t="s">
        <v>1361</v>
      </c>
      <c r="E1506" s="1011" t="s">
        <v>1331</v>
      </c>
      <c r="F1506" s="1011" t="s">
        <v>1550</v>
      </c>
    </row>
    <row r="1507" spans="1:6" x14ac:dyDescent="0.25">
      <c r="A1507" s="1011">
        <v>74005893</v>
      </c>
      <c r="B1507" s="1011" t="s">
        <v>6982</v>
      </c>
      <c r="C1507" s="1011" t="s">
        <v>6983</v>
      </c>
      <c r="D1507" s="1011" t="s">
        <v>4525</v>
      </c>
      <c r="E1507" s="1011" t="s">
        <v>1331</v>
      </c>
      <c r="F1507" s="1011" t="s">
        <v>2857</v>
      </c>
    </row>
    <row r="1508" spans="1:6" x14ac:dyDescent="0.25">
      <c r="A1508" s="1011">
        <v>34285403</v>
      </c>
      <c r="B1508" s="1011" t="s">
        <v>6984</v>
      </c>
      <c r="C1508" s="1011" t="s">
        <v>6985</v>
      </c>
      <c r="D1508" s="1011" t="s">
        <v>5085</v>
      </c>
      <c r="E1508" s="1011" t="s">
        <v>1331</v>
      </c>
      <c r="F1508" s="1011" t="s">
        <v>3203</v>
      </c>
    </row>
    <row r="1509" spans="1:6" x14ac:dyDescent="0.25">
      <c r="A1509" s="1011">
        <v>54282207</v>
      </c>
      <c r="B1509" s="1011" t="s">
        <v>6986</v>
      </c>
      <c r="C1509" s="1011" t="s">
        <v>6987</v>
      </c>
      <c r="D1509" s="1011" t="s">
        <v>4332</v>
      </c>
      <c r="E1509" s="1011" t="s">
        <v>1331</v>
      </c>
      <c r="F1509" s="1011" t="s">
        <v>3354</v>
      </c>
    </row>
    <row r="1510" spans="1:6" x14ac:dyDescent="0.25">
      <c r="A1510" s="1011">
        <v>94104734</v>
      </c>
      <c r="B1510" s="1011" t="s">
        <v>6988</v>
      </c>
      <c r="C1510" s="1011" t="s">
        <v>6989</v>
      </c>
      <c r="D1510" s="1011" t="s">
        <v>2089</v>
      </c>
      <c r="E1510" s="1011" t="s">
        <v>1331</v>
      </c>
      <c r="F1510" s="1011" t="s">
        <v>2951</v>
      </c>
    </row>
    <row r="1511" spans="1:6" x14ac:dyDescent="0.25">
      <c r="A1511" s="1011">
        <v>93753523</v>
      </c>
      <c r="B1511" s="1011" t="s">
        <v>6990</v>
      </c>
      <c r="C1511" s="1011" t="s">
        <v>6991</v>
      </c>
      <c r="D1511" s="1011" t="s">
        <v>1535</v>
      </c>
      <c r="E1511" s="1011" t="s">
        <v>1331</v>
      </c>
      <c r="F1511" s="1011" t="s">
        <v>1534</v>
      </c>
    </row>
    <row r="1512" spans="1:6" x14ac:dyDescent="0.25">
      <c r="A1512" s="1011">
        <v>94160090</v>
      </c>
      <c r="B1512" s="1011" t="s">
        <v>6992</v>
      </c>
      <c r="C1512" s="1011" t="s">
        <v>6993</v>
      </c>
      <c r="D1512" s="1011" t="s">
        <v>6994</v>
      </c>
      <c r="E1512" s="1011" t="s">
        <v>1331</v>
      </c>
      <c r="F1512" s="1011" t="s">
        <v>3248</v>
      </c>
    </row>
    <row r="1513" spans="1:6" x14ac:dyDescent="0.25">
      <c r="A1513" s="1011">
        <v>14179691</v>
      </c>
      <c r="B1513" s="1011" t="s">
        <v>6995</v>
      </c>
      <c r="C1513" s="1011" t="s">
        <v>6996</v>
      </c>
      <c r="D1513" s="1011" t="s">
        <v>1361</v>
      </c>
      <c r="E1513" s="1011" t="s">
        <v>1331</v>
      </c>
      <c r="F1513" s="1011" t="s">
        <v>1499</v>
      </c>
    </row>
    <row r="1514" spans="1:6" x14ac:dyDescent="0.25">
      <c r="A1514" s="1011">
        <v>13764378</v>
      </c>
      <c r="B1514" s="1011" t="s">
        <v>6997</v>
      </c>
      <c r="C1514" s="1011" t="s">
        <v>6998</v>
      </c>
      <c r="D1514" s="1011" t="s">
        <v>2329</v>
      </c>
      <c r="E1514" s="1011" t="s">
        <v>1331</v>
      </c>
      <c r="F1514" s="1011" t="s">
        <v>2328</v>
      </c>
    </row>
    <row r="1515" spans="1:6" x14ac:dyDescent="0.25">
      <c r="A1515" s="1011">
        <v>84064278</v>
      </c>
      <c r="B1515" s="1011" t="s">
        <v>6999</v>
      </c>
      <c r="C1515" s="1011" t="s">
        <v>7000</v>
      </c>
      <c r="D1515" s="1011" t="s">
        <v>1397</v>
      </c>
      <c r="E1515" s="1011" t="s">
        <v>1331</v>
      </c>
      <c r="F1515" s="1011" t="s">
        <v>1416</v>
      </c>
    </row>
    <row r="1516" spans="1:6" x14ac:dyDescent="0.25">
      <c r="A1516" s="1011">
        <v>14276158</v>
      </c>
      <c r="B1516" s="1011" t="s">
        <v>7001</v>
      </c>
      <c r="C1516" s="1011" t="s">
        <v>7002</v>
      </c>
      <c r="D1516" s="1011" t="s">
        <v>1464</v>
      </c>
      <c r="E1516" s="1011" t="s">
        <v>1331</v>
      </c>
      <c r="F1516" s="1011" t="s">
        <v>1463</v>
      </c>
    </row>
    <row r="1517" spans="1:6" x14ac:dyDescent="0.25">
      <c r="A1517" s="1011">
        <v>94080603</v>
      </c>
      <c r="B1517" s="1011" t="s">
        <v>7003</v>
      </c>
      <c r="C1517" s="1011" t="s">
        <v>7004</v>
      </c>
      <c r="D1517" s="1011" t="s">
        <v>10</v>
      </c>
      <c r="E1517" s="1011" t="s">
        <v>1331</v>
      </c>
      <c r="F1517" s="1011" t="s">
        <v>1985</v>
      </c>
    </row>
    <row r="1518" spans="1:6" x14ac:dyDescent="0.25">
      <c r="A1518" s="1011">
        <v>4037404</v>
      </c>
      <c r="B1518" s="1011" t="s">
        <v>7005</v>
      </c>
      <c r="C1518" s="1011" t="s">
        <v>7006</v>
      </c>
      <c r="D1518" s="1011" t="s">
        <v>2089</v>
      </c>
      <c r="E1518" s="1011" t="s">
        <v>1331</v>
      </c>
      <c r="F1518" s="1011" t="s">
        <v>3283</v>
      </c>
    </row>
    <row r="1519" spans="1:6" x14ac:dyDescent="0.25">
      <c r="A1519" s="1011">
        <v>4048575</v>
      </c>
      <c r="B1519" s="1011" t="s">
        <v>7007</v>
      </c>
      <c r="C1519" s="1011" t="s">
        <v>7008</v>
      </c>
      <c r="D1519" s="1011" t="s">
        <v>1940</v>
      </c>
      <c r="E1519" s="1011" t="s">
        <v>1331</v>
      </c>
      <c r="F1519" s="1011" t="s">
        <v>1939</v>
      </c>
    </row>
    <row r="1520" spans="1:6" x14ac:dyDescent="0.25">
      <c r="A1520" s="1011">
        <v>54034855</v>
      </c>
      <c r="B1520" s="1011" t="s">
        <v>7009</v>
      </c>
      <c r="C1520" s="1011" t="s">
        <v>7010</v>
      </c>
      <c r="D1520" s="1011" t="s">
        <v>4351</v>
      </c>
      <c r="E1520" s="1011" t="s">
        <v>1331</v>
      </c>
      <c r="F1520" s="1011" t="s">
        <v>3288</v>
      </c>
    </row>
    <row r="1521" spans="1:6" x14ac:dyDescent="0.25">
      <c r="A1521" s="1011">
        <v>24131708</v>
      </c>
      <c r="B1521" s="1011" t="s">
        <v>7011</v>
      </c>
      <c r="C1521" s="1011" t="s">
        <v>4578</v>
      </c>
      <c r="D1521" s="1011" t="s">
        <v>1355</v>
      </c>
      <c r="E1521" s="1011" t="s">
        <v>1331</v>
      </c>
      <c r="F1521" s="1011" t="s">
        <v>1354</v>
      </c>
    </row>
    <row r="1522" spans="1:6" x14ac:dyDescent="0.25">
      <c r="A1522" s="1011">
        <v>44146025</v>
      </c>
      <c r="B1522" s="1011" t="s">
        <v>7012</v>
      </c>
      <c r="C1522" s="1011" t="s">
        <v>7013</v>
      </c>
      <c r="D1522" s="1011" t="s">
        <v>2279</v>
      </c>
      <c r="E1522" s="1011" t="s">
        <v>1331</v>
      </c>
      <c r="F1522" s="1011" t="s">
        <v>2278</v>
      </c>
    </row>
    <row r="1523" spans="1:6" x14ac:dyDescent="0.25">
      <c r="A1523" s="1011">
        <v>4069068</v>
      </c>
      <c r="B1523" s="1011" t="s">
        <v>7014</v>
      </c>
      <c r="C1523" s="1011" t="s">
        <v>4400</v>
      </c>
      <c r="D1523" s="1011" t="s">
        <v>1476</v>
      </c>
      <c r="E1523" s="1011" t="s">
        <v>1331</v>
      </c>
      <c r="F1523" s="1011" t="s">
        <v>1475</v>
      </c>
    </row>
    <row r="1524" spans="1:6" x14ac:dyDescent="0.25">
      <c r="A1524" s="1011">
        <v>93795722</v>
      </c>
      <c r="B1524" s="1011" t="s">
        <v>7015</v>
      </c>
      <c r="C1524" s="1011" t="s">
        <v>7016</v>
      </c>
      <c r="D1524" s="1011" t="s">
        <v>2027</v>
      </c>
      <c r="E1524" s="1011" t="s">
        <v>1331</v>
      </c>
      <c r="F1524" s="1011" t="s">
        <v>2026</v>
      </c>
    </row>
    <row r="1525" spans="1:6" x14ac:dyDescent="0.25">
      <c r="A1525" s="1011">
        <v>63988448</v>
      </c>
      <c r="B1525" s="1011" t="s">
        <v>7017</v>
      </c>
      <c r="C1525" s="1011" t="s">
        <v>7018</v>
      </c>
      <c r="D1525" s="1011" t="s">
        <v>6994</v>
      </c>
      <c r="E1525" s="1011" t="s">
        <v>1331</v>
      </c>
      <c r="F1525" s="1011" t="s">
        <v>3248</v>
      </c>
    </row>
    <row r="1526" spans="1:6" x14ac:dyDescent="0.25">
      <c r="A1526" s="1011">
        <v>64162514</v>
      </c>
      <c r="B1526" s="1011" t="s">
        <v>7019</v>
      </c>
      <c r="C1526" s="1011" t="s">
        <v>7020</v>
      </c>
      <c r="D1526" s="1011" t="s">
        <v>2354</v>
      </c>
      <c r="E1526" s="1011" t="s">
        <v>1331</v>
      </c>
      <c r="F1526" s="1011" t="s">
        <v>2353</v>
      </c>
    </row>
    <row r="1527" spans="1:6" x14ac:dyDescent="0.25">
      <c r="A1527" s="1011">
        <v>24096505</v>
      </c>
      <c r="B1527" s="1011" t="s">
        <v>7021</v>
      </c>
      <c r="C1527" s="1011" t="s">
        <v>7022</v>
      </c>
      <c r="D1527" s="1011" t="s">
        <v>4609</v>
      </c>
      <c r="E1527" s="1011" t="s">
        <v>1331</v>
      </c>
      <c r="F1527" s="1011" t="s">
        <v>3463</v>
      </c>
    </row>
    <row r="1528" spans="1:6" x14ac:dyDescent="0.25">
      <c r="A1528" s="1011">
        <v>54073929</v>
      </c>
      <c r="B1528" s="1011" t="s">
        <v>7023</v>
      </c>
      <c r="C1528" s="1011" t="s">
        <v>7024</v>
      </c>
      <c r="D1528" s="1011" t="s">
        <v>2089</v>
      </c>
      <c r="E1528" s="1011" t="s">
        <v>1331</v>
      </c>
      <c r="F1528" s="1011" t="s">
        <v>5057</v>
      </c>
    </row>
    <row r="1529" spans="1:6" x14ac:dyDescent="0.25">
      <c r="A1529" s="1011">
        <v>13980354</v>
      </c>
      <c r="B1529" s="1011" t="s">
        <v>7025</v>
      </c>
      <c r="C1529" s="1011" t="s">
        <v>7026</v>
      </c>
      <c r="D1529" s="1011" t="s">
        <v>1355</v>
      </c>
      <c r="E1529" s="1011" t="s">
        <v>1331</v>
      </c>
      <c r="F1529" s="1011" t="s">
        <v>1354</v>
      </c>
    </row>
    <row r="1530" spans="1:6" x14ac:dyDescent="0.25">
      <c r="A1530" s="1011">
        <v>83758219</v>
      </c>
      <c r="B1530" s="1011" t="s">
        <v>7027</v>
      </c>
      <c r="C1530" s="1011" t="s">
        <v>7028</v>
      </c>
      <c r="D1530" s="1011" t="s">
        <v>7029</v>
      </c>
      <c r="E1530" s="1011" t="s">
        <v>1331</v>
      </c>
      <c r="F1530" s="1011" t="s">
        <v>3022</v>
      </c>
    </row>
    <row r="1531" spans="1:6" x14ac:dyDescent="0.25">
      <c r="A1531" s="1011">
        <v>63983993</v>
      </c>
      <c r="B1531" s="1011" t="s">
        <v>7030</v>
      </c>
      <c r="C1531" s="1011" t="s">
        <v>7031</v>
      </c>
      <c r="D1531" s="1011" t="s">
        <v>2089</v>
      </c>
      <c r="E1531" s="1011" t="s">
        <v>1331</v>
      </c>
      <c r="F1531" s="1011" t="s">
        <v>3016</v>
      </c>
    </row>
    <row r="1532" spans="1:6" x14ac:dyDescent="0.25">
      <c r="A1532" s="1011">
        <v>64134380</v>
      </c>
      <c r="B1532" s="1011" t="s">
        <v>7032</v>
      </c>
      <c r="C1532" s="1011" t="s">
        <v>7033</v>
      </c>
      <c r="D1532" s="1011" t="s">
        <v>1343</v>
      </c>
      <c r="E1532" s="1011" t="s">
        <v>1331</v>
      </c>
      <c r="F1532" s="1011" t="s">
        <v>1342</v>
      </c>
    </row>
    <row r="1533" spans="1:6" x14ac:dyDescent="0.25">
      <c r="A1533" s="1011">
        <v>53754446</v>
      </c>
      <c r="B1533" s="1011" t="s">
        <v>7034</v>
      </c>
      <c r="C1533" s="1011" t="s">
        <v>7035</v>
      </c>
      <c r="D1533" s="1011" t="s">
        <v>1869</v>
      </c>
      <c r="E1533" s="1011" t="s">
        <v>1331</v>
      </c>
      <c r="F1533" s="1011" t="s">
        <v>1868</v>
      </c>
    </row>
    <row r="1534" spans="1:6" x14ac:dyDescent="0.25">
      <c r="A1534" s="1011">
        <v>53757167</v>
      </c>
      <c r="B1534" s="1011" t="s">
        <v>2570</v>
      </c>
      <c r="C1534" s="1011" t="s">
        <v>7036</v>
      </c>
      <c r="D1534" s="1011" t="s">
        <v>1470</v>
      </c>
      <c r="E1534" s="1011" t="s">
        <v>1331</v>
      </c>
      <c r="F1534" s="1011" t="s">
        <v>3370</v>
      </c>
    </row>
    <row r="1535" spans="1:6" x14ac:dyDescent="0.25">
      <c r="A1535" s="1011">
        <v>14091227</v>
      </c>
      <c r="B1535" s="1011" t="s">
        <v>7037</v>
      </c>
      <c r="C1535" s="1011" t="s">
        <v>7038</v>
      </c>
      <c r="D1535" s="1011" t="s">
        <v>7039</v>
      </c>
      <c r="E1535" s="1011" t="s">
        <v>2430</v>
      </c>
      <c r="F1535" s="1011" t="s">
        <v>3101</v>
      </c>
    </row>
    <row r="1536" spans="1:6" x14ac:dyDescent="0.25">
      <c r="A1536" s="1011">
        <v>34071233</v>
      </c>
      <c r="B1536" s="1011" t="s">
        <v>7040</v>
      </c>
      <c r="C1536" s="1011" t="s">
        <v>7041</v>
      </c>
      <c r="D1536" s="1011" t="s">
        <v>1355</v>
      </c>
      <c r="E1536" s="1011" t="s">
        <v>1331</v>
      </c>
      <c r="F1536" s="1011" t="s">
        <v>1354</v>
      </c>
    </row>
    <row r="1537" spans="1:6" x14ac:dyDescent="0.25">
      <c r="A1537" s="1011">
        <v>24085391</v>
      </c>
      <c r="B1537" s="1011" t="s">
        <v>7042</v>
      </c>
      <c r="C1537" s="1011" t="s">
        <v>7043</v>
      </c>
      <c r="D1537" s="1011" t="s">
        <v>1511</v>
      </c>
      <c r="E1537" s="1011" t="s">
        <v>1331</v>
      </c>
      <c r="F1537" s="1011" t="s">
        <v>1510</v>
      </c>
    </row>
    <row r="1538" spans="1:6" x14ac:dyDescent="0.25">
      <c r="A1538" s="1011">
        <v>44091163</v>
      </c>
      <c r="B1538" s="1011" t="s">
        <v>7044</v>
      </c>
      <c r="C1538" s="1011" t="s">
        <v>7045</v>
      </c>
      <c r="D1538" s="1011" t="s">
        <v>1893</v>
      </c>
      <c r="E1538" s="1011" t="s">
        <v>1331</v>
      </c>
      <c r="F1538" s="1011" t="s">
        <v>1892</v>
      </c>
    </row>
    <row r="1539" spans="1:6" x14ac:dyDescent="0.25">
      <c r="A1539" s="1011">
        <v>34113134</v>
      </c>
      <c r="B1539" s="1011" t="s">
        <v>7046</v>
      </c>
      <c r="C1539" s="1011" t="s">
        <v>7047</v>
      </c>
      <c r="D1539" s="1011" t="s">
        <v>1869</v>
      </c>
      <c r="E1539" s="1011" t="s">
        <v>1331</v>
      </c>
      <c r="F1539" s="1011" t="s">
        <v>1868</v>
      </c>
    </row>
    <row r="1540" spans="1:6" x14ac:dyDescent="0.25">
      <c r="A1540" s="1011">
        <v>13959770</v>
      </c>
      <c r="B1540" s="1011" t="s">
        <v>7048</v>
      </c>
      <c r="C1540" s="1011" t="s">
        <v>7049</v>
      </c>
      <c r="D1540" s="1011" t="s">
        <v>1511</v>
      </c>
      <c r="E1540" s="1011" t="s">
        <v>1331</v>
      </c>
      <c r="F1540" s="1011" t="s">
        <v>1510</v>
      </c>
    </row>
    <row r="1541" spans="1:6" x14ac:dyDescent="0.25">
      <c r="A1541" s="1011">
        <v>44159820</v>
      </c>
      <c r="B1541" s="1011" t="s">
        <v>1629</v>
      </c>
      <c r="C1541" s="1011" t="s">
        <v>1631</v>
      </c>
      <c r="D1541" s="1011" t="s">
        <v>1397</v>
      </c>
      <c r="E1541" s="1011" t="s">
        <v>1331</v>
      </c>
      <c r="F1541" s="1011" t="s">
        <v>1416</v>
      </c>
    </row>
    <row r="1542" spans="1:6" x14ac:dyDescent="0.25">
      <c r="A1542" s="1011">
        <v>13853882</v>
      </c>
      <c r="B1542" s="1011" t="s">
        <v>7050</v>
      </c>
      <c r="C1542" s="1011" t="s">
        <v>7051</v>
      </c>
      <c r="D1542" s="1011" t="s">
        <v>10</v>
      </c>
      <c r="E1542" s="1011" t="s">
        <v>1331</v>
      </c>
      <c r="F1542" s="1011" t="s">
        <v>1806</v>
      </c>
    </row>
    <row r="1543" spans="1:6" x14ac:dyDescent="0.25">
      <c r="A1543" s="1011">
        <v>73972937</v>
      </c>
      <c r="B1543" s="1011" t="s">
        <v>7052</v>
      </c>
      <c r="C1543" s="1011" t="s">
        <v>7053</v>
      </c>
      <c r="D1543" s="1011" t="s">
        <v>10</v>
      </c>
      <c r="E1543" s="1011" t="s">
        <v>1331</v>
      </c>
      <c r="F1543" s="1011" t="s">
        <v>3187</v>
      </c>
    </row>
    <row r="1544" spans="1:6" x14ac:dyDescent="0.25">
      <c r="A1544" s="1011">
        <v>33930843</v>
      </c>
      <c r="B1544" s="1011" t="s">
        <v>7054</v>
      </c>
      <c r="C1544" s="1011" t="s">
        <v>7055</v>
      </c>
      <c r="D1544" s="1011" t="s">
        <v>1372</v>
      </c>
      <c r="E1544" s="1011" t="s">
        <v>1331</v>
      </c>
      <c r="F1544" s="1011" t="s">
        <v>1371</v>
      </c>
    </row>
    <row r="1545" spans="1:6" x14ac:dyDescent="0.25">
      <c r="A1545" s="1011">
        <v>3975224</v>
      </c>
      <c r="B1545" s="1011" t="s">
        <v>7056</v>
      </c>
      <c r="C1545" s="1011" t="s">
        <v>7057</v>
      </c>
      <c r="D1545" s="1011" t="s">
        <v>1464</v>
      </c>
      <c r="E1545" s="1011" t="s">
        <v>1331</v>
      </c>
      <c r="F1545" s="1011" t="s">
        <v>1463</v>
      </c>
    </row>
    <row r="1546" spans="1:6" x14ac:dyDescent="0.25">
      <c r="A1546" s="1011">
        <v>3864550</v>
      </c>
      <c r="B1546" s="1011" t="s">
        <v>6427</v>
      </c>
      <c r="C1546" s="1011" t="s">
        <v>7058</v>
      </c>
      <c r="D1546" s="1011" t="s">
        <v>10</v>
      </c>
      <c r="E1546" s="1011" t="s">
        <v>1331</v>
      </c>
      <c r="F1546" s="1011" t="s">
        <v>1806</v>
      </c>
    </row>
    <row r="1547" spans="1:6" x14ac:dyDescent="0.25">
      <c r="A1547" s="1011">
        <v>73755753</v>
      </c>
      <c r="B1547" s="1011" t="s">
        <v>7059</v>
      </c>
      <c r="C1547" s="1011" t="s">
        <v>7060</v>
      </c>
      <c r="D1547" s="1011" t="s">
        <v>2089</v>
      </c>
      <c r="E1547" s="1011" t="s">
        <v>1331</v>
      </c>
      <c r="F1547" s="1011" t="s">
        <v>3508</v>
      </c>
    </row>
    <row r="1548" spans="1:6" x14ac:dyDescent="0.25">
      <c r="A1548" s="1011">
        <v>3757812</v>
      </c>
      <c r="B1548" s="1011" t="s">
        <v>1497</v>
      </c>
      <c r="C1548" s="1011" t="s">
        <v>2182</v>
      </c>
      <c r="D1548" s="1011" t="s">
        <v>1361</v>
      </c>
      <c r="E1548" s="1011" t="s">
        <v>1331</v>
      </c>
      <c r="F1548" s="1011" t="s">
        <v>1360</v>
      </c>
    </row>
    <row r="1549" spans="1:6" x14ac:dyDescent="0.25">
      <c r="A1549" s="1011">
        <v>33757865</v>
      </c>
      <c r="B1549" s="1011" t="s">
        <v>7061</v>
      </c>
      <c r="C1549" s="1011" t="s">
        <v>7062</v>
      </c>
      <c r="D1549" s="1011" t="s">
        <v>2115</v>
      </c>
      <c r="E1549" s="1011" t="s">
        <v>1331</v>
      </c>
      <c r="F1549" s="1011" t="s">
        <v>2114</v>
      </c>
    </row>
    <row r="1550" spans="1:6" x14ac:dyDescent="0.25">
      <c r="A1550" s="1011">
        <v>34162511</v>
      </c>
      <c r="B1550" s="1011" t="s">
        <v>7063</v>
      </c>
      <c r="C1550" s="1011" t="s">
        <v>7064</v>
      </c>
      <c r="D1550" s="1011" t="s">
        <v>4426</v>
      </c>
      <c r="E1550" s="1011" t="s">
        <v>1331</v>
      </c>
      <c r="F1550" s="1011" t="s">
        <v>2691</v>
      </c>
    </row>
    <row r="1551" spans="1:6" x14ac:dyDescent="0.25">
      <c r="A1551" s="1011">
        <v>14046585</v>
      </c>
      <c r="B1551" s="1011" t="s">
        <v>7065</v>
      </c>
      <c r="C1551" s="1011" t="s">
        <v>7066</v>
      </c>
      <c r="D1551" s="1011" t="s">
        <v>1397</v>
      </c>
      <c r="E1551" s="1011" t="s">
        <v>1331</v>
      </c>
      <c r="F1551" s="1011" t="s">
        <v>1396</v>
      </c>
    </row>
    <row r="1552" spans="1:6" x14ac:dyDescent="0.25">
      <c r="A1552" s="1011">
        <v>63754832</v>
      </c>
      <c r="B1552" s="1011" t="s">
        <v>7067</v>
      </c>
      <c r="C1552" s="1011" t="s">
        <v>7068</v>
      </c>
      <c r="D1552" s="1011" t="s">
        <v>7069</v>
      </c>
      <c r="E1552" s="1011" t="s">
        <v>1331</v>
      </c>
      <c r="F1552" s="1011" t="s">
        <v>3236</v>
      </c>
    </row>
    <row r="1553" spans="1:6" x14ac:dyDescent="0.25">
      <c r="A1553" s="1011">
        <v>93785244</v>
      </c>
      <c r="B1553" s="1011" t="s">
        <v>7070</v>
      </c>
      <c r="C1553" s="1011" t="s">
        <v>7071</v>
      </c>
      <c r="D1553" s="1011" t="s">
        <v>1355</v>
      </c>
      <c r="E1553" s="1011" t="s">
        <v>1331</v>
      </c>
      <c r="F1553" s="1011" t="s">
        <v>1354</v>
      </c>
    </row>
    <row r="1554" spans="1:6" x14ac:dyDescent="0.25">
      <c r="A1554" s="1011">
        <v>33755968</v>
      </c>
      <c r="B1554" s="1011" t="s">
        <v>7072</v>
      </c>
      <c r="C1554" s="1011" t="s">
        <v>7073</v>
      </c>
      <c r="D1554" s="1011" t="s">
        <v>4433</v>
      </c>
      <c r="E1554" s="1011" t="s">
        <v>1331</v>
      </c>
      <c r="F1554" s="1011" t="s">
        <v>3395</v>
      </c>
    </row>
    <row r="1555" spans="1:6" x14ac:dyDescent="0.25">
      <c r="A1555" s="1011">
        <v>24051187</v>
      </c>
      <c r="B1555" s="1011" t="s">
        <v>7074</v>
      </c>
      <c r="C1555" s="1011" t="s">
        <v>7075</v>
      </c>
      <c r="D1555" s="1011" t="s">
        <v>1881</v>
      </c>
      <c r="E1555" s="1011" t="s">
        <v>1331</v>
      </c>
      <c r="F1555" s="1011" t="s">
        <v>1880</v>
      </c>
    </row>
    <row r="1556" spans="1:6" x14ac:dyDescent="0.25">
      <c r="A1556" s="1011">
        <v>34104950</v>
      </c>
      <c r="B1556" s="1011" t="s">
        <v>7076</v>
      </c>
      <c r="C1556" s="1011" t="s">
        <v>7077</v>
      </c>
      <c r="D1556" s="1011" t="s">
        <v>1935</v>
      </c>
      <c r="E1556" s="1011" t="s">
        <v>1331</v>
      </c>
      <c r="F1556" s="1011" t="s">
        <v>1934</v>
      </c>
    </row>
    <row r="1557" spans="1:6" x14ac:dyDescent="0.25">
      <c r="A1557" s="1011">
        <v>63752968</v>
      </c>
      <c r="B1557" s="1011" t="s">
        <v>1400</v>
      </c>
      <c r="C1557" s="1011" t="s">
        <v>1401</v>
      </c>
      <c r="D1557" s="1011" t="s">
        <v>1355</v>
      </c>
      <c r="E1557" s="1011" t="s">
        <v>1331</v>
      </c>
      <c r="F1557" s="1011" t="s">
        <v>1354</v>
      </c>
    </row>
    <row r="1558" spans="1:6" x14ac:dyDescent="0.25">
      <c r="A1558" s="1011">
        <v>93794063</v>
      </c>
      <c r="B1558" s="1011" t="s">
        <v>7078</v>
      </c>
      <c r="C1558" s="1011" t="s">
        <v>7079</v>
      </c>
      <c r="D1558" s="1011" t="s">
        <v>1940</v>
      </c>
      <c r="E1558" s="1011" t="s">
        <v>1331</v>
      </c>
      <c r="F1558" s="1011" t="s">
        <v>1939</v>
      </c>
    </row>
    <row r="1559" spans="1:6" x14ac:dyDescent="0.25">
      <c r="A1559" s="1011">
        <v>4128997</v>
      </c>
      <c r="B1559" s="1011" t="s">
        <v>7080</v>
      </c>
      <c r="C1559" s="1011" t="s">
        <v>7081</v>
      </c>
      <c r="D1559" s="1011" t="s">
        <v>7082</v>
      </c>
      <c r="E1559" s="1011" t="s">
        <v>1331</v>
      </c>
      <c r="F1559" s="1011" t="s">
        <v>7083</v>
      </c>
    </row>
    <row r="1560" spans="1:6" x14ac:dyDescent="0.25">
      <c r="A1560" s="1011">
        <v>23754310</v>
      </c>
      <c r="B1560" s="1011" t="s">
        <v>1821</v>
      </c>
      <c r="C1560" s="1011" t="s">
        <v>1825</v>
      </c>
      <c r="D1560" s="1011" t="s">
        <v>1824</v>
      </c>
      <c r="E1560" s="1011" t="s">
        <v>1331</v>
      </c>
      <c r="F1560" s="1011" t="s">
        <v>1823</v>
      </c>
    </row>
    <row r="1561" spans="1:6" x14ac:dyDescent="0.25">
      <c r="A1561" s="1011">
        <v>54021688</v>
      </c>
      <c r="B1561" s="1011" t="s">
        <v>7084</v>
      </c>
      <c r="C1561" s="1011" t="s">
        <v>5568</v>
      </c>
      <c r="D1561" s="1011" t="s">
        <v>1355</v>
      </c>
      <c r="E1561" s="1011" t="s">
        <v>1331</v>
      </c>
      <c r="F1561" s="1011" t="s">
        <v>1354</v>
      </c>
    </row>
    <row r="1562" spans="1:6" x14ac:dyDescent="0.25">
      <c r="A1562" s="1011">
        <v>23939820</v>
      </c>
      <c r="B1562" s="1011" t="s">
        <v>7085</v>
      </c>
      <c r="C1562" s="1011" t="s">
        <v>7086</v>
      </c>
      <c r="D1562" s="1011" t="s">
        <v>7087</v>
      </c>
      <c r="E1562" s="1011" t="s">
        <v>1331</v>
      </c>
      <c r="F1562" s="1011" t="s">
        <v>1469</v>
      </c>
    </row>
    <row r="1563" spans="1:6" x14ac:dyDescent="0.25">
      <c r="A1563" s="1011">
        <v>14100309</v>
      </c>
      <c r="B1563" s="1011" t="s">
        <v>5751</v>
      </c>
      <c r="C1563" s="1011" t="s">
        <v>7088</v>
      </c>
      <c r="D1563" s="1011" t="s">
        <v>1355</v>
      </c>
      <c r="E1563" s="1011" t="s">
        <v>1331</v>
      </c>
      <c r="F1563" s="1011" t="s">
        <v>1354</v>
      </c>
    </row>
    <row r="1564" spans="1:6" x14ac:dyDescent="0.25">
      <c r="A1564" s="1011">
        <v>4073144</v>
      </c>
      <c r="B1564" s="1011" t="s">
        <v>7089</v>
      </c>
      <c r="C1564" s="1011" t="s">
        <v>7090</v>
      </c>
      <c r="D1564" s="1011" t="s">
        <v>1476</v>
      </c>
      <c r="E1564" s="1011" t="s">
        <v>1331</v>
      </c>
      <c r="F1564" s="1011" t="s">
        <v>1475</v>
      </c>
    </row>
    <row r="1565" spans="1:6" x14ac:dyDescent="0.25">
      <c r="A1565" s="1011">
        <v>84077791</v>
      </c>
      <c r="B1565" s="1011" t="s">
        <v>7091</v>
      </c>
      <c r="C1565" s="1011" t="s">
        <v>7092</v>
      </c>
      <c r="D1565" s="1011" t="s">
        <v>1597</v>
      </c>
      <c r="E1565" s="1011" t="s">
        <v>1331</v>
      </c>
      <c r="F1565" s="1011" t="s">
        <v>1596</v>
      </c>
    </row>
    <row r="1566" spans="1:6" x14ac:dyDescent="0.25">
      <c r="A1566" s="1011">
        <v>74288341</v>
      </c>
      <c r="B1566" s="1011" t="s">
        <v>7093</v>
      </c>
      <c r="C1566" s="1011" t="s">
        <v>7094</v>
      </c>
      <c r="D1566" s="1011" t="s">
        <v>4332</v>
      </c>
      <c r="E1566" s="1011" t="s">
        <v>1331</v>
      </c>
      <c r="F1566" s="1011" t="s">
        <v>3354</v>
      </c>
    </row>
    <row r="1567" spans="1:6" x14ac:dyDescent="0.25">
      <c r="A1567" s="1011">
        <v>63956882</v>
      </c>
      <c r="B1567" s="1011" t="s">
        <v>7095</v>
      </c>
      <c r="C1567" s="1011" t="s">
        <v>7096</v>
      </c>
      <c r="D1567" s="1011" t="s">
        <v>10</v>
      </c>
      <c r="E1567" s="1011" t="s">
        <v>1331</v>
      </c>
      <c r="F1567" s="1011" t="s">
        <v>3187</v>
      </c>
    </row>
    <row r="1568" spans="1:6" x14ac:dyDescent="0.25">
      <c r="A1568" s="1011">
        <v>74068347</v>
      </c>
      <c r="B1568" s="1011" t="s">
        <v>1741</v>
      </c>
      <c r="C1568" s="1011" t="s">
        <v>1743</v>
      </c>
      <c r="D1568" s="1011" t="s">
        <v>65</v>
      </c>
      <c r="E1568" s="1011" t="s">
        <v>1331</v>
      </c>
      <c r="F1568" s="1011" t="s">
        <v>1565</v>
      </c>
    </row>
    <row r="1569" spans="1:6" x14ac:dyDescent="0.25">
      <c r="A1569" s="1011">
        <v>14127732</v>
      </c>
      <c r="B1569" s="1011" t="s">
        <v>7097</v>
      </c>
      <c r="C1569" s="1011" t="s">
        <v>7098</v>
      </c>
      <c r="D1569" s="1011" t="s">
        <v>1622</v>
      </c>
      <c r="E1569" s="1011" t="s">
        <v>1331</v>
      </c>
      <c r="F1569" s="1011" t="s">
        <v>1621</v>
      </c>
    </row>
    <row r="1570" spans="1:6" x14ac:dyDescent="0.25">
      <c r="A1570" s="1011">
        <v>4303541</v>
      </c>
      <c r="B1570" s="1011" t="s">
        <v>7099</v>
      </c>
      <c r="C1570" s="1011" t="s">
        <v>7100</v>
      </c>
      <c r="D1570" s="1011" t="s">
        <v>7101</v>
      </c>
      <c r="E1570" s="1011" t="s">
        <v>1331</v>
      </c>
      <c r="F1570" s="1011" t="s">
        <v>3500</v>
      </c>
    </row>
    <row r="1571" spans="1:6" x14ac:dyDescent="0.25">
      <c r="A1571" s="1011">
        <v>74135930</v>
      </c>
      <c r="B1571" s="1011" t="s">
        <v>7102</v>
      </c>
      <c r="C1571" s="1011" t="s">
        <v>7103</v>
      </c>
      <c r="D1571" s="1011" t="s">
        <v>1818</v>
      </c>
      <c r="E1571" s="1011" t="s">
        <v>1331</v>
      </c>
      <c r="F1571" s="1011" t="s">
        <v>1817</v>
      </c>
    </row>
    <row r="1572" spans="1:6" x14ac:dyDescent="0.25">
      <c r="A1572" s="1011">
        <v>94180023</v>
      </c>
      <c r="B1572" s="1011" t="s">
        <v>7104</v>
      </c>
      <c r="C1572" s="1011" t="s">
        <v>6062</v>
      </c>
      <c r="D1572" s="1011" t="s">
        <v>1355</v>
      </c>
      <c r="E1572" s="1011" t="s">
        <v>1331</v>
      </c>
      <c r="F1572" s="1011" t="s">
        <v>1354</v>
      </c>
    </row>
    <row r="1573" spans="1:6" x14ac:dyDescent="0.25">
      <c r="A1573" s="1011">
        <v>33900895</v>
      </c>
      <c r="B1573" s="1011" t="s">
        <v>7105</v>
      </c>
      <c r="C1573" s="1011" t="s">
        <v>7106</v>
      </c>
      <c r="D1573" s="1011" t="s">
        <v>2089</v>
      </c>
      <c r="E1573" s="1011" t="s">
        <v>1331</v>
      </c>
      <c r="F1573" s="1011" t="s">
        <v>3467</v>
      </c>
    </row>
    <row r="1574" spans="1:6" x14ac:dyDescent="0.25">
      <c r="A1574" s="1011">
        <v>13968441</v>
      </c>
      <c r="B1574" s="1011" t="s">
        <v>7107</v>
      </c>
      <c r="C1574" s="1011" t="s">
        <v>7108</v>
      </c>
      <c r="D1574" s="1011" t="s">
        <v>1529</v>
      </c>
      <c r="E1574" s="1011" t="s">
        <v>1331</v>
      </c>
      <c r="F1574" s="1011" t="s">
        <v>1528</v>
      </c>
    </row>
    <row r="1575" spans="1:6" x14ac:dyDescent="0.25">
      <c r="A1575" s="1011">
        <v>64091572</v>
      </c>
      <c r="B1575" s="1011" t="s">
        <v>7109</v>
      </c>
      <c r="C1575" s="1011" t="s">
        <v>7110</v>
      </c>
      <c r="D1575" s="1011" t="s">
        <v>4860</v>
      </c>
      <c r="E1575" s="1011" t="s">
        <v>1331</v>
      </c>
      <c r="F1575" s="1011" t="s">
        <v>3339</v>
      </c>
    </row>
    <row r="1576" spans="1:6" x14ac:dyDescent="0.25">
      <c r="A1576" s="1011">
        <v>54300348</v>
      </c>
      <c r="B1576" s="1011" t="s">
        <v>7111</v>
      </c>
      <c r="C1576" s="1011" t="s">
        <v>7112</v>
      </c>
      <c r="D1576" s="1011" t="s">
        <v>1384</v>
      </c>
      <c r="E1576" s="1011" t="s">
        <v>1331</v>
      </c>
      <c r="F1576" s="1011" t="s">
        <v>1383</v>
      </c>
    </row>
    <row r="1577" spans="1:6" x14ac:dyDescent="0.25">
      <c r="A1577" s="1011">
        <v>93757813</v>
      </c>
      <c r="B1577" s="1011" t="s">
        <v>7113</v>
      </c>
      <c r="C1577" s="1011" t="s">
        <v>7114</v>
      </c>
      <c r="D1577" s="1011" t="s">
        <v>1330</v>
      </c>
      <c r="E1577" s="1011" t="s">
        <v>1331</v>
      </c>
      <c r="F1577" s="1011" t="s">
        <v>1328</v>
      </c>
    </row>
    <row r="1578" spans="1:6" x14ac:dyDescent="0.25">
      <c r="A1578" s="1011">
        <v>14159123</v>
      </c>
      <c r="B1578" s="1011" t="s">
        <v>7115</v>
      </c>
      <c r="C1578" s="1011" t="s">
        <v>6915</v>
      </c>
      <c r="D1578" s="1011" t="s">
        <v>1361</v>
      </c>
      <c r="E1578" s="1011" t="s">
        <v>1331</v>
      </c>
      <c r="F1578" s="1011" t="s">
        <v>1550</v>
      </c>
    </row>
    <row r="1579" spans="1:6" x14ac:dyDescent="0.25">
      <c r="A1579" s="1011">
        <v>43757228</v>
      </c>
      <c r="B1579" s="1011" t="s">
        <v>7116</v>
      </c>
      <c r="C1579" s="1011" t="s">
        <v>7117</v>
      </c>
      <c r="D1579" s="1011" t="s">
        <v>1511</v>
      </c>
      <c r="E1579" s="1011" t="s">
        <v>1331</v>
      </c>
      <c r="F1579" s="1011" t="s">
        <v>1510</v>
      </c>
    </row>
    <row r="1580" spans="1:6" x14ac:dyDescent="0.25">
      <c r="A1580" s="1011">
        <v>14097901</v>
      </c>
      <c r="B1580" s="1011" t="s">
        <v>7118</v>
      </c>
      <c r="C1580" s="1011" t="s">
        <v>7119</v>
      </c>
      <c r="D1580" s="1011" t="s">
        <v>1355</v>
      </c>
      <c r="E1580" s="1011" t="s">
        <v>1331</v>
      </c>
      <c r="F1580" s="1011" t="s">
        <v>1354</v>
      </c>
    </row>
    <row r="1581" spans="1:6" x14ac:dyDescent="0.25">
      <c r="A1581" s="1011">
        <v>14252639</v>
      </c>
      <c r="B1581" s="1011" t="s">
        <v>7120</v>
      </c>
      <c r="C1581" s="1011" t="s">
        <v>7121</v>
      </c>
      <c r="D1581" s="1011" t="s">
        <v>1355</v>
      </c>
      <c r="E1581" s="1011" t="s">
        <v>1331</v>
      </c>
      <c r="F1581" s="1011" t="s">
        <v>1354</v>
      </c>
    </row>
    <row r="1582" spans="1:6" x14ac:dyDescent="0.25">
      <c r="A1582" s="1011">
        <v>94254323</v>
      </c>
      <c r="B1582" s="1011" t="s">
        <v>7122</v>
      </c>
      <c r="C1582" s="1011" t="s">
        <v>4590</v>
      </c>
      <c r="D1582" s="1011" t="s">
        <v>4591</v>
      </c>
      <c r="E1582" s="1011" t="s">
        <v>1331</v>
      </c>
      <c r="F1582" s="1011" t="s">
        <v>2933</v>
      </c>
    </row>
    <row r="1583" spans="1:6" x14ac:dyDescent="0.25">
      <c r="A1583" s="1011">
        <v>63969471</v>
      </c>
      <c r="B1583" s="1011" t="s">
        <v>5438</v>
      </c>
      <c r="C1583" s="1011" t="s">
        <v>7123</v>
      </c>
      <c r="D1583" s="1011" t="s">
        <v>1361</v>
      </c>
      <c r="E1583" s="1011" t="s">
        <v>1331</v>
      </c>
      <c r="F1583" s="1011" t="s">
        <v>1550</v>
      </c>
    </row>
    <row r="1584" spans="1:6" x14ac:dyDescent="0.25">
      <c r="A1584" s="1011">
        <v>34037952</v>
      </c>
      <c r="B1584" s="1011" t="s">
        <v>7124</v>
      </c>
      <c r="C1584" s="1011" t="s">
        <v>7125</v>
      </c>
      <c r="D1584" s="1011" t="s">
        <v>7126</v>
      </c>
      <c r="E1584" s="1011" t="s">
        <v>1331</v>
      </c>
      <c r="F1584" s="1011" t="s">
        <v>3252</v>
      </c>
    </row>
    <row r="1585" spans="1:6" x14ac:dyDescent="0.25">
      <c r="A1585" s="1011">
        <v>84101310</v>
      </c>
      <c r="B1585" s="1011" t="s">
        <v>7127</v>
      </c>
      <c r="C1585" s="1011" t="s">
        <v>7066</v>
      </c>
      <c r="D1585" s="1011" t="s">
        <v>1397</v>
      </c>
      <c r="E1585" s="1011" t="s">
        <v>1331</v>
      </c>
      <c r="F1585" s="1011" t="s">
        <v>1396</v>
      </c>
    </row>
    <row r="1586" spans="1:6" x14ac:dyDescent="0.25">
      <c r="A1586" s="1011">
        <v>24275992</v>
      </c>
      <c r="B1586" s="1011" t="s">
        <v>7128</v>
      </c>
      <c r="C1586" s="1011" t="s">
        <v>7129</v>
      </c>
      <c r="D1586" s="1011" t="s">
        <v>1384</v>
      </c>
      <c r="E1586" s="1011" t="s">
        <v>1331</v>
      </c>
      <c r="F1586" s="1011" t="s">
        <v>1383</v>
      </c>
    </row>
    <row r="1587" spans="1:6" x14ac:dyDescent="0.25">
      <c r="A1587" s="1011">
        <v>54135843</v>
      </c>
      <c r="B1587" s="1011" t="s">
        <v>7130</v>
      </c>
      <c r="C1587" s="1011" t="s">
        <v>7131</v>
      </c>
      <c r="D1587" s="1011" t="s">
        <v>1397</v>
      </c>
      <c r="E1587" s="1011" t="s">
        <v>1331</v>
      </c>
      <c r="F1587" s="1011" t="s">
        <v>1416</v>
      </c>
    </row>
    <row r="1588" spans="1:6" x14ac:dyDescent="0.25">
      <c r="A1588" s="1011">
        <v>4140778</v>
      </c>
      <c r="B1588" s="1011" t="s">
        <v>2052</v>
      </c>
      <c r="C1588" s="1011" t="s">
        <v>2054</v>
      </c>
      <c r="D1588" s="1011" t="s">
        <v>1361</v>
      </c>
      <c r="E1588" s="1011" t="s">
        <v>1331</v>
      </c>
      <c r="F1588" s="1011" t="s">
        <v>1550</v>
      </c>
    </row>
    <row r="1589" spans="1:6" x14ac:dyDescent="0.25">
      <c r="A1589" s="1011">
        <v>53767018</v>
      </c>
      <c r="B1589" s="1011" t="s">
        <v>1514</v>
      </c>
      <c r="C1589" s="1011" t="s">
        <v>1518</v>
      </c>
      <c r="D1589" s="1011" t="s">
        <v>1517</v>
      </c>
      <c r="E1589" s="1011" t="s">
        <v>1331</v>
      </c>
      <c r="F1589" s="1011" t="s">
        <v>1516</v>
      </c>
    </row>
    <row r="1590" spans="1:6" x14ac:dyDescent="0.25">
      <c r="A1590" s="1011">
        <v>23994296</v>
      </c>
      <c r="B1590" s="1011" t="s">
        <v>7132</v>
      </c>
      <c r="C1590" s="1011" t="s">
        <v>4298</v>
      </c>
      <c r="D1590" s="1011" t="s">
        <v>1330</v>
      </c>
      <c r="E1590" s="1011" t="s">
        <v>1331</v>
      </c>
      <c r="F1590" s="1011" t="s">
        <v>1328</v>
      </c>
    </row>
    <row r="1591" spans="1:6" x14ac:dyDescent="0.25">
      <c r="A1591" s="1011">
        <v>74139155</v>
      </c>
      <c r="B1591" s="1011" t="s">
        <v>7133</v>
      </c>
      <c r="C1591" s="1011" t="s">
        <v>7134</v>
      </c>
      <c r="D1591" s="1011" t="s">
        <v>7135</v>
      </c>
      <c r="E1591" s="1011" t="s">
        <v>1331</v>
      </c>
      <c r="F1591" s="1011" t="s">
        <v>7136</v>
      </c>
    </row>
    <row r="1592" spans="1:6" x14ac:dyDescent="0.25">
      <c r="A1592" s="1011">
        <v>33954389</v>
      </c>
      <c r="B1592" s="1011" t="s">
        <v>7137</v>
      </c>
      <c r="C1592" s="1011" t="s">
        <v>7138</v>
      </c>
      <c r="D1592" s="1011" t="s">
        <v>2089</v>
      </c>
      <c r="E1592" s="1011" t="s">
        <v>1331</v>
      </c>
      <c r="F1592" s="1011" t="s">
        <v>2852</v>
      </c>
    </row>
    <row r="1593" spans="1:6" x14ac:dyDescent="0.25">
      <c r="A1593" s="1011">
        <v>54165881</v>
      </c>
      <c r="B1593" s="1011" t="s">
        <v>7139</v>
      </c>
      <c r="C1593" s="1011" t="s">
        <v>7140</v>
      </c>
      <c r="D1593" s="1011" t="s">
        <v>1768</v>
      </c>
      <c r="E1593" s="1011" t="s">
        <v>1331</v>
      </c>
      <c r="F1593" s="1011" t="s">
        <v>1767</v>
      </c>
    </row>
    <row r="1594" spans="1:6" x14ac:dyDescent="0.25">
      <c r="A1594" s="1011">
        <v>54083209</v>
      </c>
      <c r="B1594" s="1011" t="s">
        <v>7141</v>
      </c>
      <c r="C1594" s="1011" t="s">
        <v>7142</v>
      </c>
      <c r="D1594" s="1011" t="s">
        <v>2089</v>
      </c>
      <c r="E1594" s="1011" t="s">
        <v>1331</v>
      </c>
      <c r="F1594" s="1011" t="s">
        <v>3016</v>
      </c>
    </row>
    <row r="1595" spans="1:6" x14ac:dyDescent="0.25">
      <c r="A1595" s="1011">
        <v>84152313</v>
      </c>
      <c r="B1595" s="1011" t="s">
        <v>7143</v>
      </c>
      <c r="C1595" s="1011" t="s">
        <v>7144</v>
      </c>
      <c r="D1595" s="1011" t="s">
        <v>1768</v>
      </c>
      <c r="E1595" s="1011" t="s">
        <v>1331</v>
      </c>
      <c r="F1595" s="1011" t="s">
        <v>1767</v>
      </c>
    </row>
    <row r="1596" spans="1:6" x14ac:dyDescent="0.25">
      <c r="A1596" s="1011">
        <v>43763754</v>
      </c>
      <c r="B1596" s="1011" t="s">
        <v>7145</v>
      </c>
      <c r="C1596" s="1011" t="s">
        <v>7146</v>
      </c>
      <c r="D1596" s="1011" t="s">
        <v>1529</v>
      </c>
      <c r="E1596" s="1011" t="s">
        <v>1331</v>
      </c>
      <c r="F1596" s="1011" t="s">
        <v>1528</v>
      </c>
    </row>
    <row r="1597" spans="1:6" x14ac:dyDescent="0.25">
      <c r="A1597" s="1011">
        <v>53961587</v>
      </c>
      <c r="B1597" s="1011" t="s">
        <v>7147</v>
      </c>
      <c r="C1597" s="1011" t="s">
        <v>7148</v>
      </c>
      <c r="D1597" s="1011" t="s">
        <v>6086</v>
      </c>
      <c r="E1597" s="1011" t="s">
        <v>1331</v>
      </c>
      <c r="F1597" s="1011" t="s">
        <v>2785</v>
      </c>
    </row>
    <row r="1598" spans="1:6" x14ac:dyDescent="0.25">
      <c r="A1598" s="1011">
        <v>34222828</v>
      </c>
      <c r="B1598" s="1011" t="s">
        <v>7149</v>
      </c>
      <c r="C1598" s="1011" t="s">
        <v>7150</v>
      </c>
      <c r="D1598" s="1011" t="s">
        <v>1597</v>
      </c>
      <c r="E1598" s="1011" t="s">
        <v>1331</v>
      </c>
      <c r="F1598" s="1011" t="s">
        <v>1596</v>
      </c>
    </row>
    <row r="1599" spans="1:6" x14ac:dyDescent="0.25">
      <c r="A1599" s="1011">
        <v>33758210</v>
      </c>
      <c r="B1599" s="1011" t="s">
        <v>7151</v>
      </c>
      <c r="C1599" s="1011" t="s">
        <v>7152</v>
      </c>
      <c r="D1599" s="1011" t="s">
        <v>1384</v>
      </c>
      <c r="E1599" s="1011" t="s">
        <v>1331</v>
      </c>
      <c r="F1599" s="1011" t="s">
        <v>1383</v>
      </c>
    </row>
    <row r="1600" spans="1:6" x14ac:dyDescent="0.25">
      <c r="A1600" s="1011">
        <v>3774957</v>
      </c>
      <c r="B1600" s="1011" t="s">
        <v>7153</v>
      </c>
      <c r="C1600" s="1011" t="s">
        <v>7154</v>
      </c>
      <c r="D1600" s="1011" t="s">
        <v>2089</v>
      </c>
      <c r="E1600" s="1011" t="s">
        <v>1331</v>
      </c>
      <c r="F1600" s="1011" t="s">
        <v>2634</v>
      </c>
    </row>
    <row r="1601" spans="1:6" x14ac:dyDescent="0.25">
      <c r="A1601" s="1011">
        <v>14014906</v>
      </c>
      <c r="B1601" s="1011" t="s">
        <v>7155</v>
      </c>
      <c r="C1601" s="1011" t="s">
        <v>7156</v>
      </c>
      <c r="D1601" s="1011" t="s">
        <v>1818</v>
      </c>
      <c r="E1601" s="1011" t="s">
        <v>1331</v>
      </c>
      <c r="F1601" s="1011" t="s">
        <v>1817</v>
      </c>
    </row>
    <row r="1602" spans="1:6" x14ac:dyDescent="0.25">
      <c r="A1602" s="1011">
        <v>13982103</v>
      </c>
      <c r="B1602" s="1011" t="s">
        <v>7157</v>
      </c>
      <c r="C1602" s="1011" t="s">
        <v>7158</v>
      </c>
      <c r="D1602" s="1011" t="s">
        <v>1664</v>
      </c>
      <c r="E1602" s="1011" t="s">
        <v>1331</v>
      </c>
      <c r="F1602" s="1011" t="s">
        <v>1663</v>
      </c>
    </row>
    <row r="1603" spans="1:6" x14ac:dyDescent="0.25">
      <c r="A1603" s="1011">
        <v>64050776</v>
      </c>
      <c r="B1603" s="1011" t="s">
        <v>7159</v>
      </c>
      <c r="C1603" s="1011" t="s">
        <v>7160</v>
      </c>
      <c r="D1603" s="1011" t="s">
        <v>2279</v>
      </c>
      <c r="E1603" s="1011" t="s">
        <v>1331</v>
      </c>
      <c r="F1603" s="1011" t="s">
        <v>2278</v>
      </c>
    </row>
    <row r="1604" spans="1:6" x14ac:dyDescent="0.25">
      <c r="A1604" s="1011">
        <v>44184232</v>
      </c>
      <c r="B1604" s="1011" t="s">
        <v>7161</v>
      </c>
      <c r="C1604" s="1011" t="s">
        <v>7162</v>
      </c>
      <c r="D1604" s="1011" t="s">
        <v>2062</v>
      </c>
      <c r="E1604" s="1011" t="s">
        <v>1331</v>
      </c>
      <c r="F1604" s="1011" t="s">
        <v>2061</v>
      </c>
    </row>
    <row r="1605" spans="1:6" x14ac:dyDescent="0.25">
      <c r="A1605" s="1011">
        <v>44041580</v>
      </c>
      <c r="B1605" s="1011" t="s">
        <v>7163</v>
      </c>
      <c r="C1605" s="1011" t="s">
        <v>7164</v>
      </c>
      <c r="D1605" s="1011" t="s">
        <v>1664</v>
      </c>
      <c r="E1605" s="1011" t="s">
        <v>1331</v>
      </c>
      <c r="F1605" s="1011" t="s">
        <v>3411</v>
      </c>
    </row>
    <row r="1606" spans="1:6" x14ac:dyDescent="0.25">
      <c r="A1606" s="1011">
        <v>24075384</v>
      </c>
      <c r="B1606" s="1011" t="s">
        <v>7165</v>
      </c>
      <c r="C1606" s="1011" t="s">
        <v>7166</v>
      </c>
      <c r="D1606" s="1011" t="s">
        <v>4332</v>
      </c>
      <c r="E1606" s="1011" t="s">
        <v>1331</v>
      </c>
      <c r="F1606" s="1011" t="s">
        <v>3354</v>
      </c>
    </row>
    <row r="1607" spans="1:6" x14ac:dyDescent="0.25">
      <c r="A1607" s="1011">
        <v>63996508</v>
      </c>
      <c r="B1607" s="1011" t="s">
        <v>2508</v>
      </c>
      <c r="C1607" s="1011" t="s">
        <v>2509</v>
      </c>
      <c r="D1607" s="1011" t="s">
        <v>1875</v>
      </c>
      <c r="E1607" s="1011" t="s">
        <v>1331</v>
      </c>
      <c r="F1607" s="1011" t="s">
        <v>1874</v>
      </c>
    </row>
    <row r="1608" spans="1:6" x14ac:dyDescent="0.25">
      <c r="A1608" s="1011">
        <v>43803469</v>
      </c>
      <c r="B1608" s="1011" t="s">
        <v>7167</v>
      </c>
      <c r="C1608" s="1011" t="s">
        <v>7168</v>
      </c>
      <c r="D1608" s="1011" t="s">
        <v>1781</v>
      </c>
      <c r="E1608" s="1011" t="s">
        <v>1331</v>
      </c>
      <c r="F1608" s="1011" t="s">
        <v>1780</v>
      </c>
    </row>
    <row r="1609" spans="1:6" x14ac:dyDescent="0.25">
      <c r="A1609" s="1011">
        <v>74064320</v>
      </c>
      <c r="B1609" s="1011" t="s">
        <v>7169</v>
      </c>
      <c r="C1609" s="1011" t="s">
        <v>2456</v>
      </c>
      <c r="D1609" s="1011" t="s">
        <v>2455</v>
      </c>
      <c r="E1609" s="1011" t="s">
        <v>1331</v>
      </c>
      <c r="F1609" s="1011" t="s">
        <v>2454</v>
      </c>
    </row>
    <row r="1610" spans="1:6" x14ac:dyDescent="0.25">
      <c r="A1610" s="1011">
        <v>64170277</v>
      </c>
      <c r="B1610" s="1011" t="s">
        <v>7170</v>
      </c>
      <c r="C1610" s="1011" t="s">
        <v>6402</v>
      </c>
      <c r="D1610" s="1011" t="s">
        <v>1355</v>
      </c>
      <c r="E1610" s="1011" t="s">
        <v>1331</v>
      </c>
      <c r="F1610" s="1011" t="s">
        <v>1354</v>
      </c>
    </row>
    <row r="1611" spans="1:6" x14ac:dyDescent="0.25">
      <c r="A1611" s="1011">
        <v>54072053</v>
      </c>
      <c r="B1611" s="1011" t="s">
        <v>7171</v>
      </c>
      <c r="C1611" s="1011" t="s">
        <v>7172</v>
      </c>
      <c r="D1611" s="1011" t="s">
        <v>1603</v>
      </c>
      <c r="E1611" s="1011" t="s">
        <v>1331</v>
      </c>
      <c r="F1611" s="1011" t="s">
        <v>2691</v>
      </c>
    </row>
    <row r="1612" spans="1:6" x14ac:dyDescent="0.25">
      <c r="A1612" s="1011">
        <v>64169592</v>
      </c>
      <c r="B1612" s="1011" t="s">
        <v>7173</v>
      </c>
      <c r="C1612" s="1011" t="s">
        <v>7174</v>
      </c>
      <c r="D1612" s="1011" t="s">
        <v>80</v>
      </c>
      <c r="E1612" s="1011" t="s">
        <v>1331</v>
      </c>
      <c r="F1612" s="1011" t="s">
        <v>1411</v>
      </c>
    </row>
    <row r="1613" spans="1:6" x14ac:dyDescent="0.25">
      <c r="A1613" s="1011">
        <v>53757761</v>
      </c>
      <c r="B1613" s="1011" t="s">
        <v>1758</v>
      </c>
      <c r="C1613" s="1011" t="s">
        <v>1759</v>
      </c>
      <c r="D1613" s="1011" t="s">
        <v>1464</v>
      </c>
      <c r="E1613" s="1011" t="s">
        <v>1331</v>
      </c>
      <c r="F1613" s="1011" t="s">
        <v>1463</v>
      </c>
    </row>
    <row r="1614" spans="1:6" x14ac:dyDescent="0.25">
      <c r="A1614" s="1011">
        <v>83757419</v>
      </c>
      <c r="B1614" s="1011" t="s">
        <v>7175</v>
      </c>
      <c r="C1614" s="1011" t="s">
        <v>7176</v>
      </c>
      <c r="D1614" s="1011" t="s">
        <v>10</v>
      </c>
      <c r="E1614" s="1011" t="s">
        <v>1331</v>
      </c>
      <c r="F1614" s="1011" t="s">
        <v>1806</v>
      </c>
    </row>
    <row r="1615" spans="1:6" x14ac:dyDescent="0.25">
      <c r="A1615" s="1011">
        <v>44295608</v>
      </c>
      <c r="B1615" s="1011" t="s">
        <v>7177</v>
      </c>
      <c r="C1615" s="1011" t="s">
        <v>7178</v>
      </c>
      <c r="D1615" s="1011" t="s">
        <v>4359</v>
      </c>
      <c r="E1615" s="1011" t="s">
        <v>1331</v>
      </c>
      <c r="F1615" s="1011" t="s">
        <v>3154</v>
      </c>
    </row>
    <row r="1616" spans="1:6" x14ac:dyDescent="0.25">
      <c r="A1616" s="1011">
        <v>14082630</v>
      </c>
      <c r="B1616" s="1011" t="s">
        <v>7179</v>
      </c>
      <c r="C1616" s="1011" t="s">
        <v>7180</v>
      </c>
      <c r="D1616" s="1011" t="s">
        <v>4654</v>
      </c>
      <c r="E1616" s="1011" t="s">
        <v>1331</v>
      </c>
      <c r="F1616" s="1011" t="s">
        <v>2752</v>
      </c>
    </row>
    <row r="1617" spans="1:6" x14ac:dyDescent="0.25">
      <c r="A1617" s="1011">
        <v>63813851</v>
      </c>
      <c r="B1617" s="1011" t="s">
        <v>7181</v>
      </c>
      <c r="C1617" s="1011" t="s">
        <v>7182</v>
      </c>
      <c r="D1617" s="1011" t="s">
        <v>4525</v>
      </c>
      <c r="E1617" s="1011" t="s">
        <v>1331</v>
      </c>
      <c r="F1617" s="1011" t="s">
        <v>2857</v>
      </c>
    </row>
    <row r="1618" spans="1:6" x14ac:dyDescent="0.25">
      <c r="A1618" s="1011">
        <v>94113602</v>
      </c>
      <c r="B1618" s="1011" t="s">
        <v>7183</v>
      </c>
      <c r="C1618" s="1011" t="s">
        <v>7184</v>
      </c>
      <c r="D1618" s="1011" t="s">
        <v>1397</v>
      </c>
      <c r="E1618" s="1011" t="s">
        <v>1331</v>
      </c>
      <c r="F1618" s="1011" t="s">
        <v>1416</v>
      </c>
    </row>
    <row r="1619" spans="1:6" x14ac:dyDescent="0.25">
      <c r="A1619" s="1011">
        <v>14259873</v>
      </c>
      <c r="B1619" s="1011" t="s">
        <v>2464</v>
      </c>
      <c r="C1619" s="1011" t="s">
        <v>2465</v>
      </c>
      <c r="D1619" s="1011" t="s">
        <v>2095</v>
      </c>
      <c r="E1619" s="1011" t="s">
        <v>1331</v>
      </c>
      <c r="F1619" s="1011" t="s">
        <v>2094</v>
      </c>
    </row>
    <row r="1620" spans="1:6" x14ac:dyDescent="0.25">
      <c r="A1620" s="1011">
        <v>83922765</v>
      </c>
      <c r="B1620" s="1011" t="s">
        <v>7185</v>
      </c>
      <c r="C1620" s="1011" t="s">
        <v>7186</v>
      </c>
      <c r="D1620" s="1011" t="s">
        <v>5705</v>
      </c>
      <c r="E1620" s="1011" t="s">
        <v>1331</v>
      </c>
      <c r="F1620" s="1011" t="s">
        <v>3556</v>
      </c>
    </row>
    <row r="1621" spans="1:6" x14ac:dyDescent="0.25">
      <c r="A1621" s="1011">
        <v>93755452</v>
      </c>
      <c r="B1621" s="1011" t="s">
        <v>7187</v>
      </c>
      <c r="C1621" s="1011" t="s">
        <v>7188</v>
      </c>
      <c r="D1621" s="1011" t="s">
        <v>1330</v>
      </c>
      <c r="E1621" s="1011" t="s">
        <v>1331</v>
      </c>
      <c r="F1621" s="1011" t="s">
        <v>1328</v>
      </c>
    </row>
    <row r="1622" spans="1:6" x14ac:dyDescent="0.25">
      <c r="A1622" s="1011">
        <v>4067153</v>
      </c>
      <c r="B1622" s="1011" t="s">
        <v>7189</v>
      </c>
      <c r="C1622" s="1011" t="s">
        <v>7190</v>
      </c>
      <c r="D1622" s="1011" t="s">
        <v>6067</v>
      </c>
      <c r="E1622" s="1011" t="s">
        <v>1331</v>
      </c>
      <c r="F1622" s="1011" t="s">
        <v>2992</v>
      </c>
    </row>
    <row r="1623" spans="1:6" x14ac:dyDescent="0.25">
      <c r="A1623" s="1011">
        <v>94222239</v>
      </c>
      <c r="B1623" s="1011" t="s">
        <v>7191</v>
      </c>
      <c r="C1623" s="1011" t="s">
        <v>2054</v>
      </c>
      <c r="D1623" s="1011" t="s">
        <v>1361</v>
      </c>
      <c r="E1623" s="1011" t="s">
        <v>1331</v>
      </c>
      <c r="F1623" s="1011" t="s">
        <v>1550</v>
      </c>
    </row>
    <row r="1624" spans="1:6" x14ac:dyDescent="0.25">
      <c r="A1624" s="1011">
        <v>3783446</v>
      </c>
      <c r="B1624" s="1011" t="s">
        <v>7192</v>
      </c>
      <c r="C1624" s="1011" t="s">
        <v>7193</v>
      </c>
      <c r="D1624" s="1011" t="s">
        <v>2556</v>
      </c>
      <c r="E1624" s="1011" t="s">
        <v>1331</v>
      </c>
      <c r="F1624" s="1011" t="s">
        <v>2555</v>
      </c>
    </row>
    <row r="1625" spans="1:6" x14ac:dyDescent="0.25">
      <c r="A1625" s="1011">
        <v>4180501</v>
      </c>
      <c r="B1625" s="1011" t="s">
        <v>1697</v>
      </c>
      <c r="C1625" s="1011" t="s">
        <v>1699</v>
      </c>
      <c r="D1625" s="1011" t="s">
        <v>1529</v>
      </c>
      <c r="E1625" s="1011" t="s">
        <v>1331</v>
      </c>
      <c r="F1625" s="1011" t="s">
        <v>1528</v>
      </c>
    </row>
    <row r="1626" spans="1:6" x14ac:dyDescent="0.25">
      <c r="A1626" s="1011">
        <v>53755526</v>
      </c>
      <c r="B1626" s="1011" t="s">
        <v>7194</v>
      </c>
      <c r="C1626" s="1011" t="s">
        <v>7195</v>
      </c>
      <c r="D1626" s="1011" t="s">
        <v>2089</v>
      </c>
      <c r="E1626" s="1011" t="s">
        <v>1331</v>
      </c>
      <c r="F1626" s="1011" t="s">
        <v>3467</v>
      </c>
    </row>
    <row r="1627" spans="1:6" x14ac:dyDescent="0.25">
      <c r="A1627" s="1011">
        <v>33752775</v>
      </c>
      <c r="B1627" s="1011" t="s">
        <v>7196</v>
      </c>
      <c r="C1627" s="1011" t="s">
        <v>7197</v>
      </c>
      <c r="D1627" s="1011" t="s">
        <v>4276</v>
      </c>
      <c r="E1627" s="1011" t="s">
        <v>1331</v>
      </c>
      <c r="F1627" s="1011" t="s">
        <v>2960</v>
      </c>
    </row>
    <row r="1628" spans="1:6" x14ac:dyDescent="0.25">
      <c r="A1628" s="1011">
        <v>94289493</v>
      </c>
      <c r="B1628" s="1011" t="s">
        <v>7198</v>
      </c>
      <c r="C1628" s="1011" t="s">
        <v>7199</v>
      </c>
      <c r="D1628" s="1011" t="s">
        <v>7200</v>
      </c>
      <c r="E1628" s="1011" t="s">
        <v>1331</v>
      </c>
      <c r="F1628" s="1011" t="s">
        <v>2678</v>
      </c>
    </row>
    <row r="1629" spans="1:6" x14ac:dyDescent="0.25">
      <c r="A1629" s="1011">
        <v>54098827</v>
      </c>
      <c r="B1629" s="1011" t="s">
        <v>7201</v>
      </c>
      <c r="C1629" s="1011" t="s">
        <v>7202</v>
      </c>
      <c r="D1629" s="1011" t="s">
        <v>4450</v>
      </c>
      <c r="E1629" s="1011" t="s">
        <v>1331</v>
      </c>
      <c r="F1629" s="1011" t="s">
        <v>2699</v>
      </c>
    </row>
    <row r="1630" spans="1:6" x14ac:dyDescent="0.25">
      <c r="A1630" s="1011">
        <v>74066630</v>
      </c>
      <c r="B1630" s="1011" t="s">
        <v>7203</v>
      </c>
      <c r="C1630" s="1011" t="s">
        <v>7204</v>
      </c>
      <c r="D1630" s="1011" t="s">
        <v>4860</v>
      </c>
      <c r="E1630" s="1011" t="s">
        <v>1331</v>
      </c>
      <c r="F1630" s="1011" t="s">
        <v>2776</v>
      </c>
    </row>
    <row r="1631" spans="1:6" x14ac:dyDescent="0.25">
      <c r="A1631" s="1011">
        <v>44030997</v>
      </c>
      <c r="B1631" s="1011" t="s">
        <v>7205</v>
      </c>
      <c r="C1631" s="1011" t="s">
        <v>7206</v>
      </c>
      <c r="D1631" s="1011" t="s">
        <v>1361</v>
      </c>
      <c r="E1631" s="1011" t="s">
        <v>1331</v>
      </c>
      <c r="F1631" s="1011" t="s">
        <v>1591</v>
      </c>
    </row>
    <row r="1632" spans="1:6" x14ac:dyDescent="0.25">
      <c r="A1632" s="1011">
        <v>83752931</v>
      </c>
      <c r="B1632" s="1011" t="s">
        <v>7207</v>
      </c>
      <c r="C1632" s="1011" t="s">
        <v>5170</v>
      </c>
      <c r="D1632" s="1011" t="s">
        <v>4359</v>
      </c>
      <c r="E1632" s="1011" t="s">
        <v>1331</v>
      </c>
      <c r="F1632" s="1011" t="s">
        <v>3154</v>
      </c>
    </row>
    <row r="1633" spans="1:6" x14ac:dyDescent="0.25">
      <c r="A1633" s="1011">
        <v>4030029</v>
      </c>
      <c r="B1633" s="1011" t="s">
        <v>7208</v>
      </c>
      <c r="C1633" s="1011" t="s">
        <v>7209</v>
      </c>
      <c r="D1633" s="1011" t="s">
        <v>1355</v>
      </c>
      <c r="E1633" s="1011" t="s">
        <v>1331</v>
      </c>
      <c r="F1633" s="1011" t="s">
        <v>1354</v>
      </c>
    </row>
    <row r="1634" spans="1:6" x14ac:dyDescent="0.25">
      <c r="A1634" s="1011">
        <v>4303079</v>
      </c>
      <c r="B1634" s="1011" t="s">
        <v>7210</v>
      </c>
      <c r="C1634" s="1011" t="s">
        <v>7211</v>
      </c>
      <c r="D1634" s="1011" t="s">
        <v>1664</v>
      </c>
      <c r="E1634" s="1011" t="s">
        <v>1331</v>
      </c>
      <c r="F1634" s="1011" t="s">
        <v>1663</v>
      </c>
    </row>
    <row r="1635" spans="1:6" x14ac:dyDescent="0.25">
      <c r="A1635" s="1011">
        <v>24179731</v>
      </c>
      <c r="B1635" s="1011" t="s">
        <v>7212</v>
      </c>
      <c r="C1635" s="1011" t="s">
        <v>7213</v>
      </c>
      <c r="D1635" s="1011" t="s">
        <v>1361</v>
      </c>
      <c r="E1635" s="1011" t="s">
        <v>1331</v>
      </c>
      <c r="F1635" s="1011" t="s">
        <v>1360</v>
      </c>
    </row>
    <row r="1636" spans="1:6" x14ac:dyDescent="0.25">
      <c r="A1636" s="1011">
        <v>44155612</v>
      </c>
      <c r="B1636" s="1011" t="s">
        <v>7214</v>
      </c>
      <c r="C1636" s="1011" t="s">
        <v>7215</v>
      </c>
      <c r="D1636" s="1011" t="s">
        <v>1869</v>
      </c>
      <c r="E1636" s="1011" t="s">
        <v>1331</v>
      </c>
      <c r="F1636" s="1011" t="s">
        <v>1868</v>
      </c>
    </row>
    <row r="1637" spans="1:6" x14ac:dyDescent="0.25">
      <c r="A1637" s="1011">
        <v>83960682</v>
      </c>
      <c r="B1637" s="1011" t="s">
        <v>7216</v>
      </c>
      <c r="C1637" s="1011" t="s">
        <v>7217</v>
      </c>
      <c r="D1637" s="1011" t="s">
        <v>2089</v>
      </c>
      <c r="E1637" s="1011" t="s">
        <v>1331</v>
      </c>
      <c r="F1637" s="1011" t="s">
        <v>3018</v>
      </c>
    </row>
    <row r="1638" spans="1:6" x14ac:dyDescent="0.25">
      <c r="A1638" s="1011">
        <v>4097382</v>
      </c>
      <c r="B1638" s="1011" t="s">
        <v>7218</v>
      </c>
      <c r="C1638" s="1011" t="s">
        <v>7219</v>
      </c>
      <c r="D1638" s="1011" t="s">
        <v>2089</v>
      </c>
      <c r="E1638" s="1011" t="s">
        <v>1331</v>
      </c>
      <c r="F1638" s="1011" t="s">
        <v>2740</v>
      </c>
    </row>
    <row r="1639" spans="1:6" x14ac:dyDescent="0.25">
      <c r="A1639" s="1011">
        <v>13756754</v>
      </c>
      <c r="B1639" s="1011" t="s">
        <v>7220</v>
      </c>
      <c r="C1639" s="1011" t="s">
        <v>7221</v>
      </c>
      <c r="D1639" s="1011" t="s">
        <v>4594</v>
      </c>
      <c r="E1639" s="1011" t="s">
        <v>1331</v>
      </c>
      <c r="F1639" s="1011" t="s">
        <v>2632</v>
      </c>
    </row>
    <row r="1640" spans="1:6" x14ac:dyDescent="0.25">
      <c r="A1640" s="1011">
        <v>44010353</v>
      </c>
      <c r="B1640" s="1011" t="s">
        <v>7222</v>
      </c>
      <c r="C1640" s="1011" t="s">
        <v>7223</v>
      </c>
      <c r="D1640" s="1011" t="s">
        <v>1464</v>
      </c>
      <c r="E1640" s="1011" t="s">
        <v>1331</v>
      </c>
      <c r="F1640" s="1011" t="s">
        <v>1463</v>
      </c>
    </row>
    <row r="1641" spans="1:6" x14ac:dyDescent="0.25">
      <c r="A1641" s="1011">
        <v>3757838</v>
      </c>
      <c r="B1641" s="1011" t="s">
        <v>7224</v>
      </c>
      <c r="C1641" s="1011" t="s">
        <v>7225</v>
      </c>
      <c r="D1641" s="1011" t="s">
        <v>7226</v>
      </c>
      <c r="E1641" s="1011" t="s">
        <v>1331</v>
      </c>
      <c r="F1641" s="1011" t="s">
        <v>7227</v>
      </c>
    </row>
    <row r="1642" spans="1:6" x14ac:dyDescent="0.25">
      <c r="A1642" s="1011">
        <v>33827965</v>
      </c>
      <c r="B1642" s="1011" t="s">
        <v>7228</v>
      </c>
      <c r="C1642" s="1011" t="s">
        <v>7229</v>
      </c>
      <c r="D1642" s="1011" t="s">
        <v>4525</v>
      </c>
      <c r="E1642" s="1011" t="s">
        <v>1331</v>
      </c>
      <c r="F1642" s="1011" t="s">
        <v>2857</v>
      </c>
    </row>
    <row r="1643" spans="1:6" x14ac:dyDescent="0.25">
      <c r="A1643" s="1011">
        <v>34089847</v>
      </c>
      <c r="B1643" s="1011" t="s">
        <v>7230</v>
      </c>
      <c r="C1643" s="1011" t="s">
        <v>7231</v>
      </c>
      <c r="D1643" s="1011" t="s">
        <v>1818</v>
      </c>
      <c r="E1643" s="1011" t="s">
        <v>1331</v>
      </c>
      <c r="F1643" s="1011" t="s">
        <v>1817</v>
      </c>
    </row>
    <row r="1644" spans="1:6" x14ac:dyDescent="0.25">
      <c r="A1644" s="1011">
        <v>43757236</v>
      </c>
      <c r="B1644" s="1011" t="s">
        <v>7232</v>
      </c>
      <c r="C1644" s="1011" t="s">
        <v>7233</v>
      </c>
      <c r="D1644" s="1011" t="s">
        <v>4196</v>
      </c>
      <c r="E1644" s="1011" t="s">
        <v>1331</v>
      </c>
      <c r="F1644" s="1011" t="s">
        <v>3068</v>
      </c>
    </row>
    <row r="1645" spans="1:6" x14ac:dyDescent="0.25">
      <c r="A1645" s="1011">
        <v>4059234</v>
      </c>
      <c r="B1645" s="1011" t="s">
        <v>1908</v>
      </c>
      <c r="C1645" s="1011" t="s">
        <v>1910</v>
      </c>
      <c r="D1645" s="1011" t="s">
        <v>1893</v>
      </c>
      <c r="E1645" s="1011" t="s">
        <v>1331</v>
      </c>
      <c r="F1645" s="1011" t="s">
        <v>1892</v>
      </c>
    </row>
    <row r="1646" spans="1:6" x14ac:dyDescent="0.25">
      <c r="A1646" s="1011">
        <v>93752632</v>
      </c>
      <c r="B1646" s="1011" t="s">
        <v>7234</v>
      </c>
      <c r="C1646" s="1011" t="s">
        <v>7235</v>
      </c>
      <c r="D1646" s="1011" t="s">
        <v>7236</v>
      </c>
      <c r="E1646" s="1011" t="s">
        <v>1331</v>
      </c>
      <c r="F1646" s="1011" t="s">
        <v>7237</v>
      </c>
    </row>
    <row r="1647" spans="1:6" x14ac:dyDescent="0.25">
      <c r="A1647" s="1011">
        <v>3756319</v>
      </c>
      <c r="B1647" s="1011" t="s">
        <v>7238</v>
      </c>
      <c r="C1647" s="1011" t="s">
        <v>7239</v>
      </c>
      <c r="D1647" s="1011" t="s">
        <v>4744</v>
      </c>
      <c r="E1647" s="1011" t="s">
        <v>1331</v>
      </c>
      <c r="F1647" s="1011" t="s">
        <v>3197</v>
      </c>
    </row>
    <row r="1648" spans="1:6" x14ac:dyDescent="0.25">
      <c r="A1648" s="1011">
        <v>93754380</v>
      </c>
      <c r="B1648" s="1011" t="s">
        <v>2433</v>
      </c>
      <c r="C1648" s="1011" t="s">
        <v>2435</v>
      </c>
      <c r="D1648" s="1011" t="s">
        <v>1560</v>
      </c>
      <c r="E1648" s="1011" t="s">
        <v>1331</v>
      </c>
      <c r="F1648" s="1011" t="s">
        <v>1559</v>
      </c>
    </row>
    <row r="1649" spans="1:6" x14ac:dyDescent="0.25">
      <c r="A1649" s="1011">
        <v>13991864</v>
      </c>
      <c r="B1649" s="1011" t="s">
        <v>7240</v>
      </c>
      <c r="C1649" s="1011" t="s">
        <v>7241</v>
      </c>
      <c r="D1649" s="1011" t="s">
        <v>1464</v>
      </c>
      <c r="E1649" s="1011" t="s">
        <v>1331</v>
      </c>
      <c r="F1649" s="1011" t="s">
        <v>1463</v>
      </c>
    </row>
    <row r="1650" spans="1:6" x14ac:dyDescent="0.25">
      <c r="A1650" s="1011">
        <v>24256034</v>
      </c>
      <c r="B1650" s="1011" t="s">
        <v>7242</v>
      </c>
      <c r="C1650" s="1011" t="s">
        <v>7243</v>
      </c>
      <c r="D1650" s="1011" t="s">
        <v>1966</v>
      </c>
      <c r="E1650" s="1011" t="s">
        <v>1331</v>
      </c>
      <c r="F1650" s="1011" t="s">
        <v>1965</v>
      </c>
    </row>
    <row r="1651" spans="1:6" x14ac:dyDescent="0.25">
      <c r="A1651" s="1011">
        <v>33946492</v>
      </c>
      <c r="B1651" s="1011" t="s">
        <v>7244</v>
      </c>
      <c r="C1651" s="1011" t="s">
        <v>7245</v>
      </c>
      <c r="D1651" s="1011" t="s">
        <v>47</v>
      </c>
      <c r="E1651" s="1011" t="s">
        <v>1331</v>
      </c>
      <c r="F1651" s="1011" t="s">
        <v>1676</v>
      </c>
    </row>
    <row r="1652" spans="1:6" x14ac:dyDescent="0.25">
      <c r="A1652" s="1011">
        <v>73766974</v>
      </c>
      <c r="B1652" s="1011" t="s">
        <v>2505</v>
      </c>
      <c r="C1652" s="1011" t="s">
        <v>2506</v>
      </c>
      <c r="D1652" s="1011" t="s">
        <v>1330</v>
      </c>
      <c r="E1652" s="1011" t="s">
        <v>1331</v>
      </c>
      <c r="F1652" s="1011" t="s">
        <v>1328</v>
      </c>
    </row>
    <row r="1653" spans="1:6" x14ac:dyDescent="0.25">
      <c r="A1653" s="1011">
        <v>93756617</v>
      </c>
      <c r="B1653" s="1011" t="s">
        <v>7246</v>
      </c>
      <c r="C1653" s="1011" t="s">
        <v>7247</v>
      </c>
      <c r="D1653" s="1011" t="s">
        <v>7248</v>
      </c>
      <c r="E1653" s="1011" t="s">
        <v>1331</v>
      </c>
      <c r="F1653" s="1011" t="s">
        <v>3083</v>
      </c>
    </row>
    <row r="1654" spans="1:6" x14ac:dyDescent="0.25">
      <c r="A1654" s="1011">
        <v>84147115</v>
      </c>
      <c r="B1654" s="1011" t="s">
        <v>7249</v>
      </c>
      <c r="C1654" s="1011" t="s">
        <v>7250</v>
      </c>
      <c r="D1654" s="1011" t="s">
        <v>2245</v>
      </c>
      <c r="E1654" s="1011" t="s">
        <v>1331</v>
      </c>
      <c r="F1654" s="1011" t="s">
        <v>1516</v>
      </c>
    </row>
    <row r="1655" spans="1:6" x14ac:dyDescent="0.25">
      <c r="A1655" s="1011">
        <v>94100823</v>
      </c>
      <c r="B1655" s="1011" t="s">
        <v>7251</v>
      </c>
      <c r="C1655" s="1011" t="s">
        <v>7252</v>
      </c>
      <c r="D1655" s="1011" t="s">
        <v>1355</v>
      </c>
      <c r="E1655" s="1011" t="s">
        <v>1331</v>
      </c>
      <c r="F1655" s="1011" t="s">
        <v>1354</v>
      </c>
    </row>
    <row r="1656" spans="1:6" x14ac:dyDescent="0.25">
      <c r="A1656" s="1011">
        <v>44139350</v>
      </c>
      <c r="B1656" s="1011" t="s">
        <v>7253</v>
      </c>
      <c r="C1656" s="1011" t="s">
        <v>7254</v>
      </c>
      <c r="D1656" s="1011" t="s">
        <v>1361</v>
      </c>
      <c r="E1656" s="1011" t="s">
        <v>1331</v>
      </c>
      <c r="F1656" s="1011" t="s">
        <v>1499</v>
      </c>
    </row>
    <row r="1657" spans="1:6" x14ac:dyDescent="0.25">
      <c r="A1657" s="1011">
        <v>4093613</v>
      </c>
      <c r="B1657" s="1011" t="s">
        <v>7255</v>
      </c>
      <c r="C1657" s="1011" t="s">
        <v>2166</v>
      </c>
      <c r="D1657" s="1011" t="s">
        <v>1875</v>
      </c>
      <c r="E1657" s="1011" t="s">
        <v>1331</v>
      </c>
      <c r="F1657" s="1011" t="s">
        <v>1874</v>
      </c>
    </row>
    <row r="1658" spans="1:6" x14ac:dyDescent="0.25">
      <c r="A1658" s="1011">
        <v>4287942</v>
      </c>
      <c r="B1658" s="1011" t="s">
        <v>7256</v>
      </c>
      <c r="C1658" s="1011" t="s">
        <v>7257</v>
      </c>
      <c r="D1658" s="1011" t="s">
        <v>2045</v>
      </c>
      <c r="E1658" s="1011" t="s">
        <v>1331</v>
      </c>
      <c r="F1658" s="1011" t="s">
        <v>2044</v>
      </c>
    </row>
    <row r="1659" spans="1:6" x14ac:dyDescent="0.25">
      <c r="A1659" s="1011">
        <v>83873778</v>
      </c>
      <c r="B1659" s="1011" t="s">
        <v>7258</v>
      </c>
      <c r="C1659" s="1011" t="s">
        <v>7259</v>
      </c>
      <c r="D1659" s="1011" t="s">
        <v>1355</v>
      </c>
      <c r="E1659" s="1011" t="s">
        <v>1331</v>
      </c>
      <c r="F1659" s="1011" t="s">
        <v>1354</v>
      </c>
    </row>
    <row r="1660" spans="1:6" x14ac:dyDescent="0.25">
      <c r="A1660" s="1011">
        <v>14253462</v>
      </c>
      <c r="B1660" s="1011" t="s">
        <v>1798</v>
      </c>
      <c r="C1660" s="1011" t="s">
        <v>1799</v>
      </c>
      <c r="D1660" s="1011" t="s">
        <v>1397</v>
      </c>
      <c r="E1660" s="1011" t="s">
        <v>1331</v>
      </c>
      <c r="F1660" s="1011" t="s">
        <v>1416</v>
      </c>
    </row>
    <row r="1661" spans="1:6" x14ac:dyDescent="0.25">
      <c r="A1661" s="1011">
        <v>34155234</v>
      </c>
      <c r="B1661" s="1011" t="s">
        <v>7260</v>
      </c>
      <c r="C1661" s="1011" t="s">
        <v>7261</v>
      </c>
      <c r="D1661" s="1011" t="s">
        <v>7262</v>
      </c>
      <c r="E1661" s="1011" t="s">
        <v>1331</v>
      </c>
      <c r="F1661" s="1011" t="s">
        <v>3272</v>
      </c>
    </row>
    <row r="1662" spans="1:6" x14ac:dyDescent="0.25">
      <c r="A1662" s="1011">
        <v>13866041</v>
      </c>
      <c r="B1662" s="1011" t="s">
        <v>2007</v>
      </c>
      <c r="C1662" s="1011" t="s">
        <v>2008</v>
      </c>
      <c r="D1662" s="1011" t="s">
        <v>47</v>
      </c>
      <c r="E1662" s="1011" t="s">
        <v>1331</v>
      </c>
      <c r="F1662" s="1011" t="s">
        <v>1676</v>
      </c>
    </row>
    <row r="1663" spans="1:6" x14ac:dyDescent="0.25">
      <c r="A1663" s="1011">
        <v>13769211</v>
      </c>
      <c r="B1663" s="1011" t="s">
        <v>2086</v>
      </c>
      <c r="C1663" s="1011" t="s">
        <v>2090</v>
      </c>
      <c r="D1663" s="1011" t="s">
        <v>2089</v>
      </c>
      <c r="E1663" s="1011" t="s">
        <v>1331</v>
      </c>
      <c r="F1663" s="1011" t="s">
        <v>2088</v>
      </c>
    </row>
    <row r="1664" spans="1:6" x14ac:dyDescent="0.25">
      <c r="A1664" s="1011">
        <v>64109044</v>
      </c>
      <c r="B1664" s="1011" t="s">
        <v>7263</v>
      </c>
      <c r="C1664" s="1011" t="s">
        <v>7264</v>
      </c>
      <c r="D1664" s="1011" t="s">
        <v>1658</v>
      </c>
      <c r="E1664" s="1011" t="s">
        <v>1331</v>
      </c>
      <c r="F1664" s="1011" t="s">
        <v>1657</v>
      </c>
    </row>
    <row r="1665" spans="1:6" x14ac:dyDescent="0.25">
      <c r="A1665" s="1011">
        <v>44158640</v>
      </c>
      <c r="B1665" s="1011" t="s">
        <v>7265</v>
      </c>
      <c r="C1665" s="1011" t="s">
        <v>7266</v>
      </c>
      <c r="D1665" s="1011" t="s">
        <v>1397</v>
      </c>
      <c r="E1665" s="1011" t="s">
        <v>1331</v>
      </c>
      <c r="F1665" s="1011" t="s">
        <v>1416</v>
      </c>
    </row>
    <row r="1666" spans="1:6" x14ac:dyDescent="0.25">
      <c r="A1666" s="1011">
        <v>54049952</v>
      </c>
      <c r="B1666" s="1011" t="s">
        <v>7267</v>
      </c>
      <c r="C1666" s="1011" t="s">
        <v>7268</v>
      </c>
      <c r="D1666" s="1011" t="s">
        <v>1893</v>
      </c>
      <c r="E1666" s="1011" t="s">
        <v>1331</v>
      </c>
      <c r="F1666" s="1011" t="s">
        <v>1892</v>
      </c>
    </row>
    <row r="1667" spans="1:6" x14ac:dyDescent="0.25">
      <c r="A1667" s="1011">
        <v>24261521</v>
      </c>
      <c r="B1667" s="1011" t="s">
        <v>7269</v>
      </c>
      <c r="C1667" s="1011" t="s">
        <v>7270</v>
      </c>
      <c r="D1667" s="1011" t="s">
        <v>1355</v>
      </c>
      <c r="E1667" s="1011" t="s">
        <v>1331</v>
      </c>
      <c r="F1667" s="1011" t="s">
        <v>1354</v>
      </c>
    </row>
    <row r="1668" spans="1:6" x14ac:dyDescent="0.25">
      <c r="A1668" s="1011">
        <v>33985995</v>
      </c>
      <c r="B1668" s="1011" t="s">
        <v>7271</v>
      </c>
      <c r="C1668" s="1011" t="s">
        <v>7272</v>
      </c>
      <c r="D1668" s="1011" t="s">
        <v>6684</v>
      </c>
      <c r="E1668" s="1011" t="s">
        <v>1331</v>
      </c>
      <c r="F1668" s="1011" t="s">
        <v>3342</v>
      </c>
    </row>
    <row r="1669" spans="1:6" x14ac:dyDescent="0.25">
      <c r="A1669" s="1011">
        <v>53756227</v>
      </c>
      <c r="B1669" s="1011" t="s">
        <v>7273</v>
      </c>
      <c r="C1669" s="1011" t="s">
        <v>7274</v>
      </c>
      <c r="D1669" s="1011" t="s">
        <v>7101</v>
      </c>
      <c r="E1669" s="1011" t="s">
        <v>1331</v>
      </c>
      <c r="F1669" s="1011" t="s">
        <v>3500</v>
      </c>
    </row>
    <row r="1670" spans="1:6" x14ac:dyDescent="0.25">
      <c r="A1670" s="1011">
        <v>83957555</v>
      </c>
      <c r="B1670" s="1011" t="s">
        <v>7275</v>
      </c>
      <c r="C1670" s="1011" t="s">
        <v>5298</v>
      </c>
      <c r="D1670" s="1011" t="s">
        <v>1397</v>
      </c>
      <c r="E1670" s="1011" t="s">
        <v>1331</v>
      </c>
      <c r="F1670" s="1011" t="s">
        <v>1416</v>
      </c>
    </row>
    <row r="1671" spans="1:6" x14ac:dyDescent="0.25">
      <c r="A1671" s="1011">
        <v>24052680</v>
      </c>
      <c r="B1671" s="1011" t="s">
        <v>7276</v>
      </c>
      <c r="C1671" s="1011" t="s">
        <v>7277</v>
      </c>
      <c r="D1671" s="1011" t="s">
        <v>2089</v>
      </c>
      <c r="E1671" s="1011" t="s">
        <v>1331</v>
      </c>
      <c r="F1671" s="1011" t="s">
        <v>2642</v>
      </c>
    </row>
    <row r="1672" spans="1:6" x14ac:dyDescent="0.25">
      <c r="A1672" s="1011">
        <v>84289628</v>
      </c>
      <c r="B1672" s="1011" t="s">
        <v>7278</v>
      </c>
      <c r="C1672" s="1011" t="s">
        <v>7279</v>
      </c>
      <c r="D1672" s="1011" t="s">
        <v>7200</v>
      </c>
      <c r="E1672" s="1011" t="s">
        <v>1331</v>
      </c>
      <c r="F1672" s="1011" t="s">
        <v>2678</v>
      </c>
    </row>
    <row r="1673" spans="1:6" x14ac:dyDescent="0.25">
      <c r="A1673" s="1011">
        <v>73753071</v>
      </c>
      <c r="B1673" s="1011" t="s">
        <v>7280</v>
      </c>
      <c r="C1673" s="1011" t="s">
        <v>7281</v>
      </c>
      <c r="D1673" s="1011" t="s">
        <v>1658</v>
      </c>
      <c r="E1673" s="1011" t="s">
        <v>1331</v>
      </c>
      <c r="F1673" s="1011" t="s">
        <v>1657</v>
      </c>
    </row>
    <row r="1674" spans="1:6" x14ac:dyDescent="0.25">
      <c r="A1674" s="1011">
        <v>74015892</v>
      </c>
      <c r="B1674" s="1011" t="s">
        <v>7282</v>
      </c>
      <c r="C1674" s="1011" t="s">
        <v>7283</v>
      </c>
      <c r="D1674" s="1011" t="s">
        <v>2095</v>
      </c>
      <c r="E1674" s="1011" t="s">
        <v>1331</v>
      </c>
      <c r="F1674" s="1011" t="s">
        <v>2094</v>
      </c>
    </row>
    <row r="1675" spans="1:6" x14ac:dyDescent="0.25">
      <c r="A1675" s="1011">
        <v>23921026</v>
      </c>
      <c r="B1675" s="1011" t="s">
        <v>7284</v>
      </c>
      <c r="C1675" s="1011" t="s">
        <v>7285</v>
      </c>
      <c r="D1675" s="1011" t="s">
        <v>7286</v>
      </c>
      <c r="E1675" s="1011" t="s">
        <v>1331</v>
      </c>
      <c r="F1675" s="1011" t="s">
        <v>2852</v>
      </c>
    </row>
    <row r="1676" spans="1:6" x14ac:dyDescent="0.25">
      <c r="A1676" s="1011">
        <v>93947950</v>
      </c>
      <c r="B1676" s="1011" t="s">
        <v>7287</v>
      </c>
      <c r="C1676" s="1011" t="s">
        <v>7288</v>
      </c>
      <c r="D1676" s="1011" t="s">
        <v>2089</v>
      </c>
      <c r="E1676" s="1011" t="s">
        <v>1331</v>
      </c>
      <c r="F1676" s="1011" t="s">
        <v>2843</v>
      </c>
    </row>
    <row r="1677" spans="1:6" x14ac:dyDescent="0.25">
      <c r="A1677" s="1011">
        <v>34148098</v>
      </c>
      <c r="B1677" s="1011" t="s">
        <v>1393</v>
      </c>
      <c r="C1677" s="1011" t="s">
        <v>1398</v>
      </c>
      <c r="D1677" s="1011" t="s">
        <v>1397</v>
      </c>
      <c r="E1677" s="1011" t="s">
        <v>1331</v>
      </c>
      <c r="F1677" s="1011" t="s">
        <v>1396</v>
      </c>
    </row>
    <row r="1678" spans="1:6" x14ac:dyDescent="0.25">
      <c r="A1678" s="1011">
        <v>74163320</v>
      </c>
      <c r="B1678" s="1011" t="s">
        <v>7289</v>
      </c>
      <c r="C1678" s="1011" t="s">
        <v>7290</v>
      </c>
      <c r="D1678" s="1011" t="s">
        <v>5830</v>
      </c>
      <c r="E1678" s="1011" t="s">
        <v>1331</v>
      </c>
      <c r="F1678" s="1011" t="s">
        <v>3285</v>
      </c>
    </row>
    <row r="1679" spans="1:6" x14ac:dyDescent="0.25">
      <c r="A1679" s="1011">
        <v>63849327</v>
      </c>
      <c r="B1679" s="1011" t="s">
        <v>7291</v>
      </c>
      <c r="C1679" s="1011" t="s">
        <v>7292</v>
      </c>
      <c r="D1679" s="1011" t="s">
        <v>1361</v>
      </c>
      <c r="E1679" s="1011" t="s">
        <v>1331</v>
      </c>
      <c r="F1679" s="1011" t="s">
        <v>1755</v>
      </c>
    </row>
    <row r="1680" spans="1:6" x14ac:dyDescent="0.25">
      <c r="A1680" s="1011">
        <v>4104865</v>
      </c>
      <c r="B1680" s="1011" t="s">
        <v>7293</v>
      </c>
      <c r="C1680" s="1011" t="s">
        <v>7294</v>
      </c>
      <c r="D1680" s="1011" t="s">
        <v>1397</v>
      </c>
      <c r="E1680" s="1011" t="s">
        <v>1331</v>
      </c>
      <c r="F1680" s="1011" t="s">
        <v>1416</v>
      </c>
    </row>
    <row r="1681" spans="1:6" x14ac:dyDescent="0.25">
      <c r="A1681" s="1011">
        <v>63868236</v>
      </c>
      <c r="B1681" s="1011" t="s">
        <v>7295</v>
      </c>
      <c r="C1681" s="1011" t="s">
        <v>6478</v>
      </c>
      <c r="D1681" s="1011" t="s">
        <v>2115</v>
      </c>
      <c r="E1681" s="1011" t="s">
        <v>1331</v>
      </c>
      <c r="F1681" s="1011" t="s">
        <v>2114</v>
      </c>
    </row>
    <row r="1682" spans="1:6" x14ac:dyDescent="0.25">
      <c r="A1682" s="1011">
        <v>73946394</v>
      </c>
      <c r="B1682" s="1011" t="s">
        <v>7296</v>
      </c>
      <c r="C1682" s="1011" t="s">
        <v>7297</v>
      </c>
      <c r="D1682" s="1011" t="s">
        <v>1355</v>
      </c>
      <c r="E1682" s="1011" t="s">
        <v>1331</v>
      </c>
      <c r="F1682" s="1011" t="s">
        <v>1354</v>
      </c>
    </row>
    <row r="1683" spans="1:6" x14ac:dyDescent="0.25">
      <c r="A1683" s="1011">
        <v>13755525</v>
      </c>
      <c r="B1683" s="1011" t="s">
        <v>7298</v>
      </c>
      <c r="C1683" s="1011" t="s">
        <v>7299</v>
      </c>
      <c r="D1683" s="1011" t="s">
        <v>2502</v>
      </c>
      <c r="E1683" s="1011" t="s">
        <v>1331</v>
      </c>
      <c r="F1683" s="1011" t="s">
        <v>2106</v>
      </c>
    </row>
    <row r="1684" spans="1:6" x14ac:dyDescent="0.25">
      <c r="A1684" s="1011">
        <v>3978095</v>
      </c>
      <c r="B1684" s="1011" t="s">
        <v>1838</v>
      </c>
      <c r="C1684" s="1011" t="s">
        <v>1839</v>
      </c>
      <c r="D1684" s="1011" t="s">
        <v>1622</v>
      </c>
      <c r="E1684" s="1011" t="s">
        <v>1331</v>
      </c>
      <c r="F1684" s="1011" t="s">
        <v>1621</v>
      </c>
    </row>
    <row r="1685" spans="1:6" x14ac:dyDescent="0.25">
      <c r="A1685" s="1011">
        <v>93755585</v>
      </c>
      <c r="B1685" s="1011" t="s">
        <v>7300</v>
      </c>
      <c r="C1685" s="1011" t="s">
        <v>7301</v>
      </c>
      <c r="D1685" s="1011" t="s">
        <v>1361</v>
      </c>
      <c r="E1685" s="1011" t="s">
        <v>1331</v>
      </c>
      <c r="F1685" s="1011" t="s">
        <v>1591</v>
      </c>
    </row>
    <row r="1686" spans="1:6" x14ac:dyDescent="0.25">
      <c r="A1686" s="1011">
        <v>44150696</v>
      </c>
      <c r="B1686" s="1011" t="s">
        <v>1784</v>
      </c>
      <c r="C1686" s="1011" t="s">
        <v>1786</v>
      </c>
      <c r="D1686" s="1011" t="s">
        <v>1361</v>
      </c>
      <c r="E1686" s="1011" t="s">
        <v>1331</v>
      </c>
      <c r="F1686" s="1011" t="s">
        <v>1360</v>
      </c>
    </row>
    <row r="1687" spans="1:6" x14ac:dyDescent="0.25">
      <c r="A1687" s="1011">
        <v>63754568</v>
      </c>
      <c r="B1687" s="1011" t="s">
        <v>7302</v>
      </c>
      <c r="C1687" s="1011" t="s">
        <v>7303</v>
      </c>
      <c r="D1687" s="1011" t="s">
        <v>7304</v>
      </c>
      <c r="E1687" s="1011" t="s">
        <v>1331</v>
      </c>
      <c r="F1687" s="1011" t="s">
        <v>3592</v>
      </c>
    </row>
    <row r="1688" spans="1:6" x14ac:dyDescent="0.25">
      <c r="A1688" s="1011">
        <v>63754634</v>
      </c>
      <c r="B1688" s="1011" t="s">
        <v>7305</v>
      </c>
      <c r="C1688" s="1011" t="s">
        <v>7306</v>
      </c>
      <c r="D1688" s="1011" t="s">
        <v>5350</v>
      </c>
      <c r="E1688" s="1011" t="s">
        <v>1331</v>
      </c>
      <c r="F1688" s="1011" t="s">
        <v>5351</v>
      </c>
    </row>
    <row r="1689" spans="1:6" x14ac:dyDescent="0.25">
      <c r="A1689" s="1011">
        <v>94285764</v>
      </c>
      <c r="B1689" s="1011" t="s">
        <v>7307</v>
      </c>
      <c r="C1689" s="1011" t="s">
        <v>7308</v>
      </c>
      <c r="D1689" s="1011" t="s">
        <v>1361</v>
      </c>
      <c r="E1689" s="1011" t="s">
        <v>1331</v>
      </c>
      <c r="F1689" s="1011" t="s">
        <v>1550</v>
      </c>
    </row>
    <row r="1690" spans="1:6" x14ac:dyDescent="0.25">
      <c r="A1690" s="1011">
        <v>44138113</v>
      </c>
      <c r="B1690" s="1011" t="s">
        <v>7309</v>
      </c>
      <c r="C1690" s="1011" t="s">
        <v>7310</v>
      </c>
      <c r="D1690" s="1011" t="s">
        <v>4243</v>
      </c>
      <c r="E1690" s="1011" t="s">
        <v>1331</v>
      </c>
      <c r="F1690" s="1011" t="s">
        <v>3036</v>
      </c>
    </row>
    <row r="1691" spans="1:6" x14ac:dyDescent="0.25">
      <c r="A1691" s="1011">
        <v>44233138</v>
      </c>
      <c r="B1691" s="1011" t="s">
        <v>7311</v>
      </c>
      <c r="C1691" s="1011" t="s">
        <v>7312</v>
      </c>
      <c r="D1691" s="1011" t="s">
        <v>7313</v>
      </c>
      <c r="E1691" s="1011" t="s">
        <v>1331</v>
      </c>
      <c r="F1691" s="1011" t="s">
        <v>2760</v>
      </c>
    </row>
    <row r="1692" spans="1:6" x14ac:dyDescent="0.25">
      <c r="A1692" s="1011">
        <v>4127171</v>
      </c>
      <c r="B1692" s="1011" t="s">
        <v>7314</v>
      </c>
      <c r="C1692" s="1011" t="s">
        <v>7315</v>
      </c>
      <c r="D1692" s="1011" t="s">
        <v>4480</v>
      </c>
      <c r="E1692" s="1011" t="s">
        <v>1331</v>
      </c>
      <c r="F1692" s="1011" t="s">
        <v>2756</v>
      </c>
    </row>
    <row r="1693" spans="1:6" x14ac:dyDescent="0.25">
      <c r="A1693" s="1011">
        <v>94174273</v>
      </c>
      <c r="B1693" s="1011" t="s">
        <v>2310</v>
      </c>
      <c r="C1693" s="1011" t="s">
        <v>2312</v>
      </c>
      <c r="D1693" s="1011" t="s">
        <v>1355</v>
      </c>
      <c r="E1693" s="1011" t="s">
        <v>1331</v>
      </c>
      <c r="F1693" s="1011" t="s">
        <v>1354</v>
      </c>
    </row>
    <row r="1694" spans="1:6" x14ac:dyDescent="0.25">
      <c r="A1694" s="1011">
        <v>44066785</v>
      </c>
      <c r="B1694" s="1011" t="s">
        <v>7316</v>
      </c>
      <c r="C1694" s="1011" t="s">
        <v>7317</v>
      </c>
      <c r="D1694" s="1011" t="s">
        <v>4860</v>
      </c>
      <c r="E1694" s="1011" t="s">
        <v>1331</v>
      </c>
      <c r="F1694" s="1011" t="s">
        <v>3339</v>
      </c>
    </row>
    <row r="1695" spans="1:6" x14ac:dyDescent="0.25">
      <c r="A1695" s="1011">
        <v>64260136</v>
      </c>
      <c r="B1695" s="1011" t="s">
        <v>5748</v>
      </c>
      <c r="C1695" s="1011" t="s">
        <v>7318</v>
      </c>
      <c r="D1695" s="1011" t="s">
        <v>1274</v>
      </c>
      <c r="E1695" s="1011" t="s">
        <v>1331</v>
      </c>
      <c r="F1695" s="1011" t="s">
        <v>5750</v>
      </c>
    </row>
    <row r="1696" spans="1:6" x14ac:dyDescent="0.25">
      <c r="A1696" s="1011">
        <v>33754342</v>
      </c>
      <c r="B1696" s="1011" t="s">
        <v>1850</v>
      </c>
      <c r="C1696" s="1011" t="s">
        <v>1851</v>
      </c>
      <c r="D1696" s="1011" t="s">
        <v>1397</v>
      </c>
      <c r="E1696" s="1011" t="s">
        <v>1331</v>
      </c>
      <c r="F1696" s="1011" t="s">
        <v>1416</v>
      </c>
    </row>
    <row r="1697" spans="1:6" x14ac:dyDescent="0.25">
      <c r="A1697" s="1011">
        <v>94144235</v>
      </c>
      <c r="B1697" s="1011" t="s">
        <v>7319</v>
      </c>
      <c r="C1697" s="1011" t="s">
        <v>7320</v>
      </c>
      <c r="D1697" s="1011" t="s">
        <v>7069</v>
      </c>
      <c r="E1697" s="1011" t="s">
        <v>1331</v>
      </c>
      <c r="F1697" s="1011" t="s">
        <v>3236</v>
      </c>
    </row>
    <row r="1698" spans="1:6" x14ac:dyDescent="0.25">
      <c r="A1698" s="1011">
        <v>74046970</v>
      </c>
      <c r="B1698" s="1011" t="s">
        <v>7321</v>
      </c>
      <c r="C1698" s="1011" t="s">
        <v>7322</v>
      </c>
      <c r="D1698" s="1011" t="s">
        <v>1361</v>
      </c>
      <c r="E1698" s="1011" t="s">
        <v>1331</v>
      </c>
      <c r="F1698" s="1011" t="s">
        <v>1499</v>
      </c>
    </row>
    <row r="1699" spans="1:6" x14ac:dyDescent="0.25">
      <c r="A1699" s="1011">
        <v>43884428</v>
      </c>
      <c r="B1699" s="1011" t="s">
        <v>7323</v>
      </c>
      <c r="C1699" s="1011" t="s">
        <v>7324</v>
      </c>
      <c r="D1699" s="1011" t="s">
        <v>4525</v>
      </c>
      <c r="E1699" s="1011" t="s">
        <v>1331</v>
      </c>
      <c r="F1699" s="1011" t="s">
        <v>2857</v>
      </c>
    </row>
    <row r="1700" spans="1:6" x14ac:dyDescent="0.25">
      <c r="A1700" s="1011">
        <v>24279705</v>
      </c>
      <c r="B1700" s="1011" t="s">
        <v>7325</v>
      </c>
      <c r="C1700" s="1011" t="s">
        <v>5286</v>
      </c>
      <c r="D1700" s="1011" t="s">
        <v>1505</v>
      </c>
      <c r="E1700" s="1011" t="s">
        <v>1331</v>
      </c>
      <c r="F1700" s="1011" t="s">
        <v>1504</v>
      </c>
    </row>
    <row r="1701" spans="1:6" x14ac:dyDescent="0.25">
      <c r="A1701" s="1011">
        <v>93970044</v>
      </c>
      <c r="B1701" s="1011" t="s">
        <v>1775</v>
      </c>
      <c r="C1701" s="1011" t="s">
        <v>1776</v>
      </c>
      <c r="D1701" s="1011" t="s">
        <v>1343</v>
      </c>
      <c r="E1701" s="1011" t="s">
        <v>1331</v>
      </c>
      <c r="F1701" s="1011" t="s">
        <v>1342</v>
      </c>
    </row>
    <row r="1702" spans="1:6" x14ac:dyDescent="0.25">
      <c r="A1702" s="1011">
        <v>44304160</v>
      </c>
      <c r="B1702" s="1011" t="s">
        <v>7326</v>
      </c>
      <c r="C1702" s="1011" t="s">
        <v>7327</v>
      </c>
      <c r="D1702" s="1011" t="s">
        <v>1603</v>
      </c>
      <c r="E1702" s="1011" t="s">
        <v>1331</v>
      </c>
      <c r="F1702" s="1011" t="s">
        <v>1602</v>
      </c>
    </row>
    <row r="1703" spans="1:6" x14ac:dyDescent="0.25">
      <c r="A1703" s="1011">
        <v>4097986</v>
      </c>
      <c r="B1703" s="1011" t="s">
        <v>6236</v>
      </c>
      <c r="C1703" s="1011" t="s">
        <v>7328</v>
      </c>
      <c r="D1703" s="1011" t="s">
        <v>4262</v>
      </c>
      <c r="E1703" s="1011" t="s">
        <v>1331</v>
      </c>
      <c r="F1703" s="1011" t="s">
        <v>3381</v>
      </c>
    </row>
    <row r="1704" spans="1:6" x14ac:dyDescent="0.25">
      <c r="A1704" s="1011">
        <v>63800437</v>
      </c>
      <c r="B1704" s="1011" t="s">
        <v>7329</v>
      </c>
      <c r="C1704" s="1011" t="s">
        <v>7330</v>
      </c>
      <c r="D1704" s="1011" t="s">
        <v>4634</v>
      </c>
      <c r="E1704" s="1011" t="s">
        <v>1331</v>
      </c>
      <c r="F1704" s="1011" t="s">
        <v>7331</v>
      </c>
    </row>
    <row r="1705" spans="1:6" x14ac:dyDescent="0.25">
      <c r="A1705" s="1011">
        <v>54064696</v>
      </c>
      <c r="B1705" s="1011" t="s">
        <v>7332</v>
      </c>
      <c r="C1705" s="1011" t="s">
        <v>7333</v>
      </c>
      <c r="D1705" s="1011" t="s">
        <v>5710</v>
      </c>
      <c r="E1705" s="1011" t="s">
        <v>1331</v>
      </c>
      <c r="F1705" s="1011" t="s">
        <v>3469</v>
      </c>
    </row>
    <row r="1706" spans="1:6" x14ac:dyDescent="0.25">
      <c r="A1706" s="1011">
        <v>34295410</v>
      </c>
      <c r="B1706" s="1011" t="s">
        <v>7334</v>
      </c>
      <c r="C1706" s="1011" t="s">
        <v>7335</v>
      </c>
      <c r="D1706" s="1011" t="s">
        <v>1818</v>
      </c>
      <c r="E1706" s="1011" t="s">
        <v>1331</v>
      </c>
      <c r="F1706" s="1011" t="s">
        <v>1817</v>
      </c>
    </row>
    <row r="1707" spans="1:6" x14ac:dyDescent="0.25">
      <c r="A1707" s="1011">
        <v>44179943</v>
      </c>
      <c r="B1707" s="1011" t="s">
        <v>7336</v>
      </c>
      <c r="C1707" s="1011" t="s">
        <v>7337</v>
      </c>
      <c r="D1707" s="1011" t="s">
        <v>4415</v>
      </c>
      <c r="E1707" s="1011" t="s">
        <v>1331</v>
      </c>
      <c r="F1707" s="1011" t="s">
        <v>3534</v>
      </c>
    </row>
    <row r="1708" spans="1:6" x14ac:dyDescent="0.25">
      <c r="A1708" s="1011">
        <v>83756817</v>
      </c>
      <c r="B1708" s="1011" t="s">
        <v>7338</v>
      </c>
      <c r="C1708" s="1011" t="s">
        <v>7339</v>
      </c>
      <c r="D1708" s="1011" t="s">
        <v>1361</v>
      </c>
      <c r="E1708" s="1011" t="s">
        <v>1331</v>
      </c>
      <c r="F1708" s="1011" t="s">
        <v>1494</v>
      </c>
    </row>
    <row r="1709" spans="1:6" x14ac:dyDescent="0.25">
      <c r="A1709" s="1011">
        <v>94230885</v>
      </c>
      <c r="B1709" s="1011" t="s">
        <v>7340</v>
      </c>
      <c r="C1709" s="1011" t="s">
        <v>7341</v>
      </c>
      <c r="D1709" s="1011" t="s">
        <v>1649</v>
      </c>
      <c r="E1709" s="1011" t="s">
        <v>1331</v>
      </c>
      <c r="F1709" s="1011" t="s">
        <v>1648</v>
      </c>
    </row>
    <row r="1710" spans="1:6" x14ac:dyDescent="0.25">
      <c r="A1710" s="1011">
        <v>23752710</v>
      </c>
      <c r="B1710" s="1011" t="s">
        <v>1586</v>
      </c>
      <c r="C1710" s="1011" t="s">
        <v>1587</v>
      </c>
      <c r="D1710" s="1011" t="s">
        <v>1330</v>
      </c>
      <c r="E1710" s="1011" t="s">
        <v>1331</v>
      </c>
      <c r="F1710" s="1011" t="s">
        <v>1328</v>
      </c>
    </row>
    <row r="1711" spans="1:6" x14ac:dyDescent="0.25">
      <c r="A1711" s="1011">
        <v>44080646</v>
      </c>
      <c r="B1711" s="1011" t="s">
        <v>1606</v>
      </c>
      <c r="C1711" s="1011" t="s">
        <v>1607</v>
      </c>
      <c r="D1711" s="1011" t="s">
        <v>1330</v>
      </c>
      <c r="E1711" s="1011" t="s">
        <v>1331</v>
      </c>
      <c r="F1711" s="1011" t="s">
        <v>1328</v>
      </c>
    </row>
    <row r="1712" spans="1:6" x14ac:dyDescent="0.25">
      <c r="A1712" s="1011">
        <v>23754369</v>
      </c>
      <c r="B1712" s="1011" t="s">
        <v>7342</v>
      </c>
      <c r="C1712" s="1011" t="s">
        <v>7343</v>
      </c>
      <c r="D1712" s="1011" t="s">
        <v>1470</v>
      </c>
      <c r="E1712" s="1011" t="s">
        <v>1331</v>
      </c>
      <c r="F1712" s="1011" t="s">
        <v>3370</v>
      </c>
    </row>
    <row r="1713" spans="1:6" x14ac:dyDescent="0.25">
      <c r="A1713" s="1011">
        <v>54178272</v>
      </c>
      <c r="B1713" s="1011" t="s">
        <v>7344</v>
      </c>
      <c r="C1713" s="1011" t="s">
        <v>7345</v>
      </c>
      <c r="D1713" s="1011" t="s">
        <v>47</v>
      </c>
      <c r="E1713" s="1011" t="s">
        <v>1331</v>
      </c>
      <c r="F1713" s="1011" t="s">
        <v>1676</v>
      </c>
    </row>
    <row r="1714" spans="1:6" x14ac:dyDescent="0.25">
      <c r="A1714" s="1011">
        <v>73910713</v>
      </c>
      <c r="B1714" s="1011" t="s">
        <v>7346</v>
      </c>
      <c r="C1714" s="1011" t="s">
        <v>7347</v>
      </c>
      <c r="D1714" s="1011" t="s">
        <v>1818</v>
      </c>
      <c r="E1714" s="1011" t="s">
        <v>1331</v>
      </c>
      <c r="F1714" s="1011" t="s">
        <v>1817</v>
      </c>
    </row>
    <row r="1715" spans="1:6" x14ac:dyDescent="0.25">
      <c r="A1715" s="1011">
        <v>14295570</v>
      </c>
      <c r="B1715" s="1011" t="s">
        <v>7348</v>
      </c>
      <c r="C1715" s="1011" t="s">
        <v>7349</v>
      </c>
      <c r="D1715" s="1011" t="s">
        <v>19</v>
      </c>
      <c r="E1715" s="1011" t="s">
        <v>1331</v>
      </c>
      <c r="F1715" s="1011" t="s">
        <v>2205</v>
      </c>
    </row>
    <row r="1716" spans="1:6" x14ac:dyDescent="0.25">
      <c r="A1716" s="1011">
        <v>94301603</v>
      </c>
      <c r="B1716" s="1011" t="s">
        <v>7350</v>
      </c>
      <c r="C1716" s="1011" t="s">
        <v>7351</v>
      </c>
      <c r="D1716" s="1011" t="s">
        <v>1406</v>
      </c>
      <c r="E1716" s="1011" t="s">
        <v>1331</v>
      </c>
      <c r="F1716" s="1011" t="s">
        <v>1405</v>
      </c>
    </row>
    <row r="1717" spans="1:6" x14ac:dyDescent="0.25">
      <c r="A1717" s="1011">
        <v>14178685</v>
      </c>
      <c r="B1717" s="1011" t="s">
        <v>7352</v>
      </c>
      <c r="C1717" s="1011" t="s">
        <v>5480</v>
      </c>
      <c r="D1717" s="1011" t="s">
        <v>1875</v>
      </c>
      <c r="E1717" s="1011" t="s">
        <v>1331</v>
      </c>
      <c r="F1717" s="1011" t="s">
        <v>1874</v>
      </c>
    </row>
    <row r="1718" spans="1:6" x14ac:dyDescent="0.25">
      <c r="A1718" s="1011">
        <v>63756191</v>
      </c>
      <c r="B1718" s="1011" t="s">
        <v>7353</v>
      </c>
      <c r="C1718" s="1011" t="s">
        <v>7354</v>
      </c>
      <c r="D1718" s="1011" t="s">
        <v>1464</v>
      </c>
      <c r="E1718" s="1011" t="s">
        <v>1331</v>
      </c>
      <c r="F1718" s="1011" t="s">
        <v>1463</v>
      </c>
    </row>
    <row r="1719" spans="1:6" x14ac:dyDescent="0.25">
      <c r="A1719" s="1011">
        <v>4051009</v>
      </c>
      <c r="B1719" s="1011" t="s">
        <v>6310</v>
      </c>
      <c r="C1719" s="1011" t="s">
        <v>5394</v>
      </c>
      <c r="D1719" s="1011" t="s">
        <v>5395</v>
      </c>
      <c r="E1719" s="1011" t="s">
        <v>1331</v>
      </c>
      <c r="F1719" s="1011" t="s">
        <v>3574</v>
      </c>
    </row>
    <row r="1720" spans="1:6" x14ac:dyDescent="0.25">
      <c r="A1720" s="1011">
        <v>74088576</v>
      </c>
      <c r="B1720" s="1011" t="s">
        <v>7355</v>
      </c>
      <c r="C1720" s="1011" t="s">
        <v>7356</v>
      </c>
      <c r="D1720" s="1011" t="s">
        <v>5458</v>
      </c>
      <c r="E1720" s="1011" t="s">
        <v>1331</v>
      </c>
      <c r="F1720" s="1011" t="s">
        <v>5459</v>
      </c>
    </row>
    <row r="1721" spans="1:6" x14ac:dyDescent="0.25">
      <c r="A1721" s="1011">
        <v>23771397</v>
      </c>
      <c r="B1721" s="1011" t="s">
        <v>2098</v>
      </c>
      <c r="C1721" s="1011" t="s">
        <v>2099</v>
      </c>
      <c r="D1721" s="1011" t="s">
        <v>1397</v>
      </c>
      <c r="E1721" s="1011" t="s">
        <v>1331</v>
      </c>
      <c r="F1721" s="1011" t="s">
        <v>1396</v>
      </c>
    </row>
    <row r="1722" spans="1:6" x14ac:dyDescent="0.25">
      <c r="A1722" s="1011">
        <v>84240605</v>
      </c>
      <c r="B1722" s="1011" t="s">
        <v>7357</v>
      </c>
      <c r="C1722" s="1011" t="s">
        <v>7358</v>
      </c>
      <c r="D1722" s="1011" t="s">
        <v>1355</v>
      </c>
      <c r="E1722" s="1011" t="s">
        <v>1331</v>
      </c>
      <c r="F1722" s="1011" t="s">
        <v>1354</v>
      </c>
    </row>
    <row r="1723" spans="1:6" x14ac:dyDescent="0.25">
      <c r="A1723" s="1011">
        <v>24076937</v>
      </c>
      <c r="B1723" s="1011" t="s">
        <v>7359</v>
      </c>
      <c r="C1723" s="1011" t="s">
        <v>7360</v>
      </c>
      <c r="D1723" s="1011" t="s">
        <v>1355</v>
      </c>
      <c r="E1723" s="1011" t="s">
        <v>1331</v>
      </c>
      <c r="F1723" s="1011" t="s">
        <v>1354</v>
      </c>
    </row>
    <row r="1724" spans="1:6" x14ac:dyDescent="0.25">
      <c r="A1724" s="1011">
        <v>4285466</v>
      </c>
      <c r="B1724" s="1011" t="s">
        <v>7361</v>
      </c>
      <c r="C1724" s="1011" t="s">
        <v>7362</v>
      </c>
      <c r="D1724" s="1011" t="s">
        <v>1446</v>
      </c>
      <c r="E1724" s="1011" t="s">
        <v>1331</v>
      </c>
      <c r="F1724" s="1011" t="s">
        <v>1445</v>
      </c>
    </row>
    <row r="1725" spans="1:6" x14ac:dyDescent="0.25">
      <c r="A1725" s="1011">
        <v>83756783</v>
      </c>
      <c r="B1725" s="1011" t="s">
        <v>7363</v>
      </c>
      <c r="C1725" s="1011" t="s">
        <v>7364</v>
      </c>
      <c r="D1725" s="1011" t="s">
        <v>4196</v>
      </c>
      <c r="E1725" s="1011" t="s">
        <v>1331</v>
      </c>
      <c r="F1725" s="1011" t="s">
        <v>2721</v>
      </c>
    </row>
    <row r="1726" spans="1:6" x14ac:dyDescent="0.25">
      <c r="A1726" s="1011">
        <v>93755262</v>
      </c>
      <c r="B1726" s="1011" t="s">
        <v>7365</v>
      </c>
      <c r="C1726" s="1011" t="s">
        <v>7366</v>
      </c>
      <c r="D1726" s="1011" t="s">
        <v>2089</v>
      </c>
      <c r="E1726" s="1011" t="s">
        <v>1331</v>
      </c>
      <c r="F1726" s="1011" t="s">
        <v>2852</v>
      </c>
    </row>
    <row r="1727" spans="1:6" x14ac:dyDescent="0.25">
      <c r="A1727" s="1011">
        <v>73957011</v>
      </c>
      <c r="B1727" s="1011" t="s">
        <v>7367</v>
      </c>
      <c r="C1727" s="1011" t="s">
        <v>7368</v>
      </c>
      <c r="D1727" s="1011" t="s">
        <v>47</v>
      </c>
      <c r="E1727" s="1011" t="s">
        <v>1331</v>
      </c>
      <c r="F1727" s="1011" t="s">
        <v>1676</v>
      </c>
    </row>
    <row r="1728" spans="1:6" x14ac:dyDescent="0.25">
      <c r="A1728" s="1011">
        <v>13758099</v>
      </c>
      <c r="B1728" s="1011" t="s">
        <v>7369</v>
      </c>
      <c r="C1728" s="1011" t="s">
        <v>7370</v>
      </c>
      <c r="D1728" s="1011" t="s">
        <v>7371</v>
      </c>
      <c r="E1728" s="1011" t="s">
        <v>1331</v>
      </c>
      <c r="F1728" s="1011" t="s">
        <v>7372</v>
      </c>
    </row>
    <row r="1729" spans="1:6" x14ac:dyDescent="0.25">
      <c r="A1729" s="1011">
        <v>94091832</v>
      </c>
      <c r="B1729" s="1011" t="s">
        <v>7373</v>
      </c>
      <c r="C1729" s="1011" t="s">
        <v>7374</v>
      </c>
      <c r="D1729" s="1011" t="s">
        <v>2089</v>
      </c>
      <c r="E1729" s="1011" t="s">
        <v>1331</v>
      </c>
      <c r="F1729" s="1011" t="s">
        <v>3022</v>
      </c>
    </row>
    <row r="1730" spans="1:6" x14ac:dyDescent="0.25">
      <c r="A1730" s="1011">
        <v>33864505</v>
      </c>
      <c r="B1730" s="1011" t="s">
        <v>7375</v>
      </c>
      <c r="C1730" s="1011" t="s">
        <v>7376</v>
      </c>
      <c r="D1730" s="1011" t="s">
        <v>1355</v>
      </c>
      <c r="E1730" s="1011" t="s">
        <v>1331</v>
      </c>
      <c r="F1730" s="1011" t="s">
        <v>1354</v>
      </c>
    </row>
    <row r="1731" spans="1:6" x14ac:dyDescent="0.25">
      <c r="A1731" s="1011">
        <v>64064033</v>
      </c>
      <c r="B1731" s="1011" t="s">
        <v>7377</v>
      </c>
      <c r="C1731" s="1011" t="s">
        <v>7378</v>
      </c>
      <c r="D1731" s="1011" t="s">
        <v>4525</v>
      </c>
      <c r="E1731" s="1011" t="s">
        <v>1331</v>
      </c>
      <c r="F1731" s="1011" t="s">
        <v>2857</v>
      </c>
    </row>
    <row r="1732" spans="1:6" x14ac:dyDescent="0.25">
      <c r="A1732" s="1011">
        <v>84303551</v>
      </c>
      <c r="B1732" s="1011" t="s">
        <v>7379</v>
      </c>
      <c r="C1732" s="1011" t="s">
        <v>1566</v>
      </c>
      <c r="D1732" s="1011" t="s">
        <v>65</v>
      </c>
      <c r="E1732" s="1011" t="s">
        <v>1331</v>
      </c>
      <c r="F1732" s="1011" t="s">
        <v>1565</v>
      </c>
    </row>
    <row r="1733" spans="1:6" x14ac:dyDescent="0.25">
      <c r="A1733" s="1011">
        <v>34114280</v>
      </c>
      <c r="B1733" s="1011" t="s">
        <v>7380</v>
      </c>
      <c r="C1733" s="1011" t="s">
        <v>7381</v>
      </c>
      <c r="D1733" s="1011" t="s">
        <v>1355</v>
      </c>
      <c r="E1733" s="1011" t="s">
        <v>1331</v>
      </c>
      <c r="F1733" s="1011" t="s">
        <v>1354</v>
      </c>
    </row>
    <row r="1734" spans="1:6" x14ac:dyDescent="0.25">
      <c r="A1734" s="1011">
        <v>34283200</v>
      </c>
      <c r="B1734" s="1011" t="s">
        <v>7382</v>
      </c>
      <c r="C1734" s="1011" t="s">
        <v>7383</v>
      </c>
      <c r="D1734" s="1011" t="s">
        <v>1622</v>
      </c>
      <c r="E1734" s="1011" t="s">
        <v>1331</v>
      </c>
      <c r="F1734" s="1011" t="s">
        <v>1621</v>
      </c>
    </row>
    <row r="1735" spans="1:6" x14ac:dyDescent="0.25">
      <c r="A1735" s="1011">
        <v>34246074</v>
      </c>
      <c r="B1735" s="1011" t="s">
        <v>7384</v>
      </c>
      <c r="C1735" s="1011" t="s">
        <v>7385</v>
      </c>
      <c r="D1735" s="1011" t="s">
        <v>1361</v>
      </c>
      <c r="E1735" s="1011" t="s">
        <v>1331</v>
      </c>
      <c r="F1735" s="1011" t="s">
        <v>1591</v>
      </c>
    </row>
    <row r="1736" spans="1:6" x14ac:dyDescent="0.25">
      <c r="A1736" s="1011">
        <v>63960397</v>
      </c>
      <c r="B1736" s="1011" t="s">
        <v>7386</v>
      </c>
      <c r="C1736" s="1011" t="s">
        <v>7387</v>
      </c>
      <c r="D1736" s="1011" t="s">
        <v>5001</v>
      </c>
      <c r="E1736" s="1011" t="s">
        <v>1331</v>
      </c>
      <c r="F1736" s="1011" t="s">
        <v>3070</v>
      </c>
    </row>
    <row r="1737" spans="1:6" x14ac:dyDescent="0.25">
      <c r="A1737" s="1011">
        <v>73755688</v>
      </c>
      <c r="B1737" s="1011" t="s">
        <v>7388</v>
      </c>
      <c r="C1737" s="1011" t="s">
        <v>7389</v>
      </c>
      <c r="D1737" s="1011" t="s">
        <v>1361</v>
      </c>
      <c r="E1737" s="1011" t="s">
        <v>1331</v>
      </c>
      <c r="F1737" s="1011" t="s">
        <v>1755</v>
      </c>
    </row>
    <row r="1738" spans="1:6" x14ac:dyDescent="0.25">
      <c r="A1738" s="1011">
        <v>24179939</v>
      </c>
      <c r="B1738" s="1011" t="s">
        <v>7390</v>
      </c>
      <c r="C1738" s="1011" t="s">
        <v>7391</v>
      </c>
      <c r="D1738" s="1011" t="s">
        <v>1330</v>
      </c>
      <c r="E1738" s="1011" t="s">
        <v>1331</v>
      </c>
      <c r="F1738" s="1011" t="s">
        <v>1328</v>
      </c>
    </row>
    <row r="1739" spans="1:6" x14ac:dyDescent="0.25">
      <c r="A1739" s="1011">
        <v>34099374</v>
      </c>
      <c r="B1739" s="1011" t="s">
        <v>7392</v>
      </c>
      <c r="C1739" s="1011" t="s">
        <v>7393</v>
      </c>
      <c r="D1739" s="1011" t="s">
        <v>6619</v>
      </c>
      <c r="E1739" s="1011" t="s">
        <v>1331</v>
      </c>
      <c r="F1739" s="1011" t="s">
        <v>2907</v>
      </c>
    </row>
    <row r="1740" spans="1:6" x14ac:dyDescent="0.25">
      <c r="A1740" s="1011">
        <v>53754875</v>
      </c>
      <c r="B1740" s="1011" t="s">
        <v>4605</v>
      </c>
      <c r="C1740" s="1011" t="s">
        <v>7394</v>
      </c>
      <c r="D1740" s="1011" t="s">
        <v>4351</v>
      </c>
      <c r="E1740" s="1011" t="s">
        <v>1331</v>
      </c>
      <c r="F1740" s="1011" t="s">
        <v>3288</v>
      </c>
    </row>
    <row r="1741" spans="1:6" x14ac:dyDescent="0.25">
      <c r="A1741" s="1011">
        <v>53757514</v>
      </c>
      <c r="B1741" s="1011" t="s">
        <v>7395</v>
      </c>
      <c r="C1741" s="1011" t="s">
        <v>7396</v>
      </c>
      <c r="D1741" s="1011" t="s">
        <v>1664</v>
      </c>
      <c r="E1741" s="1011" t="s">
        <v>1331</v>
      </c>
      <c r="F1741" s="1011" t="s">
        <v>1663</v>
      </c>
    </row>
    <row r="1742" spans="1:6" x14ac:dyDescent="0.25">
      <c r="A1742" s="1011">
        <v>94288719</v>
      </c>
      <c r="B1742" s="1011" t="s">
        <v>7397</v>
      </c>
      <c r="C1742" s="1011" t="s">
        <v>7398</v>
      </c>
      <c r="D1742" s="1011" t="s">
        <v>1330</v>
      </c>
      <c r="E1742" s="1011" t="s">
        <v>1331</v>
      </c>
      <c r="F1742" s="1011" t="s">
        <v>1328</v>
      </c>
    </row>
    <row r="1743" spans="1:6" x14ac:dyDescent="0.25">
      <c r="A1743" s="1011">
        <v>63756985</v>
      </c>
      <c r="B1743" s="1011" t="s">
        <v>7399</v>
      </c>
      <c r="C1743" s="1011" t="s">
        <v>7400</v>
      </c>
      <c r="D1743" s="1011" t="s">
        <v>1355</v>
      </c>
      <c r="E1743" s="1011" t="s">
        <v>1331</v>
      </c>
      <c r="F1743" s="1011" t="s">
        <v>1354</v>
      </c>
    </row>
    <row r="1744" spans="1:6" x14ac:dyDescent="0.25">
      <c r="A1744" s="1011">
        <v>74083247</v>
      </c>
      <c r="B1744" s="1011" t="s">
        <v>7401</v>
      </c>
      <c r="C1744" s="1011" t="s">
        <v>7402</v>
      </c>
      <c r="D1744" s="1011" t="s">
        <v>1361</v>
      </c>
      <c r="E1744" s="1011" t="s">
        <v>1331</v>
      </c>
      <c r="F1744" s="1011" t="s">
        <v>1499</v>
      </c>
    </row>
    <row r="1745" spans="1:6" x14ac:dyDescent="0.25">
      <c r="A1745" s="1011">
        <v>64302425</v>
      </c>
      <c r="B1745" s="1011" t="s">
        <v>7403</v>
      </c>
      <c r="C1745" s="1011" t="s">
        <v>7404</v>
      </c>
      <c r="D1745" s="1011" t="s">
        <v>2062</v>
      </c>
      <c r="E1745" s="1011" t="s">
        <v>1331</v>
      </c>
      <c r="F1745" s="1011" t="s">
        <v>2061</v>
      </c>
    </row>
    <row r="1746" spans="1:6" x14ac:dyDescent="0.25">
      <c r="A1746" s="1011">
        <v>14088405</v>
      </c>
      <c r="B1746" s="1011" t="s">
        <v>7405</v>
      </c>
      <c r="C1746" s="1011" t="s">
        <v>7406</v>
      </c>
      <c r="D1746" s="1011" t="s">
        <v>1658</v>
      </c>
      <c r="E1746" s="1011" t="s">
        <v>1331</v>
      </c>
      <c r="F1746" s="1011" t="s">
        <v>1657</v>
      </c>
    </row>
    <row r="1747" spans="1:6" x14ac:dyDescent="0.25">
      <c r="A1747" s="1011">
        <v>63758197</v>
      </c>
      <c r="B1747" s="1011" t="s">
        <v>7407</v>
      </c>
      <c r="C1747" s="1011" t="s">
        <v>7408</v>
      </c>
      <c r="D1747" s="1011" t="s">
        <v>1361</v>
      </c>
      <c r="E1747" s="1011" t="s">
        <v>2430</v>
      </c>
      <c r="F1747" s="1011" t="s">
        <v>3081</v>
      </c>
    </row>
    <row r="1748" spans="1:6" x14ac:dyDescent="0.25">
      <c r="A1748" s="1011">
        <v>74110032</v>
      </c>
      <c r="B1748" s="1011" t="s">
        <v>4401</v>
      </c>
      <c r="C1748" s="1011" t="s">
        <v>4402</v>
      </c>
      <c r="D1748" s="1011" t="s">
        <v>4403</v>
      </c>
      <c r="E1748" s="1011" t="s">
        <v>2430</v>
      </c>
      <c r="F1748" s="1011" t="s">
        <v>3473</v>
      </c>
    </row>
    <row r="1749" spans="1:6" x14ac:dyDescent="0.25">
      <c r="A1749" s="1011">
        <v>63756415</v>
      </c>
      <c r="B1749" s="1011" t="s">
        <v>2211</v>
      </c>
      <c r="C1749" s="1011" t="s">
        <v>2213</v>
      </c>
      <c r="D1749" s="1011" t="s">
        <v>1670</v>
      </c>
      <c r="E1749" s="1011" t="s">
        <v>1331</v>
      </c>
      <c r="F1749" s="1011" t="s">
        <v>1669</v>
      </c>
    </row>
    <row r="1750" spans="1:6" x14ac:dyDescent="0.25">
      <c r="A1750" s="1011">
        <v>13755848</v>
      </c>
      <c r="B1750" s="1011" t="s">
        <v>7409</v>
      </c>
      <c r="C1750" s="1011" t="s">
        <v>7410</v>
      </c>
      <c r="D1750" s="1011" t="s">
        <v>7411</v>
      </c>
      <c r="E1750" s="1011" t="s">
        <v>1331</v>
      </c>
      <c r="F1750" s="1011" t="s">
        <v>7412</v>
      </c>
    </row>
    <row r="1751" spans="1:6" x14ac:dyDescent="0.25">
      <c r="A1751" s="1011">
        <v>13753793</v>
      </c>
      <c r="B1751" s="1011" t="s">
        <v>2072</v>
      </c>
      <c r="C1751" s="1011" t="s">
        <v>2073</v>
      </c>
      <c r="D1751" s="1011" t="s">
        <v>80</v>
      </c>
      <c r="E1751" s="1011" t="s">
        <v>1331</v>
      </c>
      <c r="F1751" s="1011" t="s">
        <v>1411</v>
      </c>
    </row>
    <row r="1752" spans="1:6" x14ac:dyDescent="0.25">
      <c r="A1752" s="1011">
        <v>43922541</v>
      </c>
      <c r="B1752" s="1011" t="s">
        <v>2538</v>
      </c>
      <c r="C1752" s="1011" t="s">
        <v>2539</v>
      </c>
      <c r="D1752" s="1011" t="s">
        <v>1361</v>
      </c>
      <c r="E1752" s="1011" t="s">
        <v>1331</v>
      </c>
      <c r="F1752" s="1011" t="s">
        <v>1499</v>
      </c>
    </row>
    <row r="1753" spans="1:6" x14ac:dyDescent="0.25">
      <c r="A1753" s="1011">
        <v>64021686</v>
      </c>
      <c r="B1753" s="1011" t="s">
        <v>7413</v>
      </c>
      <c r="C1753" s="1011" t="s">
        <v>5568</v>
      </c>
      <c r="D1753" s="1011" t="s">
        <v>1355</v>
      </c>
      <c r="E1753" s="1011" t="s">
        <v>1331</v>
      </c>
      <c r="F1753" s="1011" t="s">
        <v>1354</v>
      </c>
    </row>
    <row r="1754" spans="1:6" x14ac:dyDescent="0.25">
      <c r="A1754" s="1011">
        <v>13756648</v>
      </c>
      <c r="B1754" s="1011" t="s">
        <v>7414</v>
      </c>
      <c r="C1754" s="1011" t="s">
        <v>7415</v>
      </c>
      <c r="D1754" s="1011" t="s">
        <v>2062</v>
      </c>
      <c r="E1754" s="1011" t="s">
        <v>1331</v>
      </c>
      <c r="F1754" s="1011" t="s">
        <v>2061</v>
      </c>
    </row>
    <row r="1755" spans="1:6" x14ac:dyDescent="0.25">
      <c r="A1755" s="1011">
        <v>34240630</v>
      </c>
      <c r="B1755" s="1011" t="s">
        <v>7416</v>
      </c>
      <c r="C1755" s="1011" t="s">
        <v>7417</v>
      </c>
      <c r="D1755" s="1011" t="s">
        <v>47</v>
      </c>
      <c r="E1755" s="1011" t="s">
        <v>1331</v>
      </c>
      <c r="F1755" s="1011" t="s">
        <v>1676</v>
      </c>
    </row>
    <row r="1756" spans="1:6" x14ac:dyDescent="0.25">
      <c r="A1756" s="1011">
        <v>74162942</v>
      </c>
      <c r="B1756" s="1011" t="s">
        <v>7418</v>
      </c>
      <c r="C1756" s="1011" t="s">
        <v>7419</v>
      </c>
      <c r="D1756" s="1011" t="s">
        <v>1658</v>
      </c>
      <c r="E1756" s="1011" t="s">
        <v>1331</v>
      </c>
      <c r="F1756" s="1011" t="s">
        <v>1657</v>
      </c>
    </row>
    <row r="1757" spans="1:6" x14ac:dyDescent="0.25">
      <c r="A1757" s="1011">
        <v>84142009</v>
      </c>
      <c r="B1757" s="1011" t="s">
        <v>7420</v>
      </c>
      <c r="C1757" s="1011" t="s">
        <v>7421</v>
      </c>
      <c r="D1757" s="1011" t="s">
        <v>1397</v>
      </c>
      <c r="E1757" s="1011" t="s">
        <v>1331</v>
      </c>
      <c r="F1757" s="1011" t="s">
        <v>1416</v>
      </c>
    </row>
    <row r="1758" spans="1:6" x14ac:dyDescent="0.25">
      <c r="A1758" s="1011">
        <v>34241125</v>
      </c>
      <c r="B1758" s="1011" t="s">
        <v>1987</v>
      </c>
      <c r="C1758" s="1011" t="s">
        <v>1991</v>
      </c>
      <c r="D1758" s="1011" t="s">
        <v>1990</v>
      </c>
      <c r="E1758" s="1011" t="s">
        <v>1331</v>
      </c>
      <c r="F1758" s="1011" t="s">
        <v>1989</v>
      </c>
    </row>
    <row r="1759" spans="1:6" x14ac:dyDescent="0.25">
      <c r="A1759" s="1011">
        <v>84177807</v>
      </c>
      <c r="B1759" s="1011" t="s">
        <v>7422</v>
      </c>
      <c r="C1759" s="1011" t="s">
        <v>7423</v>
      </c>
      <c r="D1759" s="1011" t="s">
        <v>6909</v>
      </c>
      <c r="E1759" s="1011" t="s">
        <v>1331</v>
      </c>
      <c r="F1759" s="1011" t="s">
        <v>3359</v>
      </c>
    </row>
    <row r="1760" spans="1:6" x14ac:dyDescent="0.25">
      <c r="A1760" s="1011">
        <v>14131700</v>
      </c>
      <c r="B1760" s="1011" t="s">
        <v>7424</v>
      </c>
      <c r="C1760" s="1011" t="s">
        <v>4578</v>
      </c>
      <c r="D1760" s="1011" t="s">
        <v>1355</v>
      </c>
      <c r="E1760" s="1011" t="s">
        <v>1331</v>
      </c>
      <c r="F1760" s="1011" t="s">
        <v>1354</v>
      </c>
    </row>
    <row r="1761" spans="1:6" x14ac:dyDescent="0.25">
      <c r="A1761" s="1011">
        <v>63756498</v>
      </c>
      <c r="B1761" s="1011" t="s">
        <v>7425</v>
      </c>
      <c r="C1761" s="1011" t="s">
        <v>7426</v>
      </c>
      <c r="D1761" s="1011" t="s">
        <v>1658</v>
      </c>
      <c r="E1761" s="1011" t="s">
        <v>1331</v>
      </c>
      <c r="F1761" s="1011" t="s">
        <v>1657</v>
      </c>
    </row>
    <row r="1762" spans="1:6" x14ac:dyDescent="0.25">
      <c r="A1762" s="1011">
        <v>74045477</v>
      </c>
      <c r="B1762" s="1011" t="s">
        <v>7427</v>
      </c>
      <c r="C1762" s="1011" t="s">
        <v>7428</v>
      </c>
      <c r="D1762" s="1011" t="s">
        <v>4243</v>
      </c>
      <c r="E1762" s="1011" t="s">
        <v>1331</v>
      </c>
      <c r="F1762" s="1011" t="s">
        <v>3036</v>
      </c>
    </row>
    <row r="1763" spans="1:6" x14ac:dyDescent="0.25">
      <c r="A1763" s="1011">
        <v>3766037</v>
      </c>
      <c r="B1763" s="1011" t="s">
        <v>7429</v>
      </c>
      <c r="C1763" s="1011" t="s">
        <v>7430</v>
      </c>
      <c r="D1763" s="1011" t="s">
        <v>1664</v>
      </c>
      <c r="E1763" s="1011" t="s">
        <v>1331</v>
      </c>
      <c r="F1763" s="1011" t="s">
        <v>1663</v>
      </c>
    </row>
    <row r="1764" spans="1:6" x14ac:dyDescent="0.25">
      <c r="A1764" s="1011">
        <v>64140932</v>
      </c>
      <c r="B1764" s="1011" t="s">
        <v>7431</v>
      </c>
      <c r="C1764" s="1011" t="s">
        <v>7432</v>
      </c>
      <c r="D1764" s="1011" t="s">
        <v>6994</v>
      </c>
      <c r="E1764" s="1011" t="s">
        <v>1331</v>
      </c>
      <c r="F1764" s="1011" t="s">
        <v>3248</v>
      </c>
    </row>
    <row r="1765" spans="1:6" x14ac:dyDescent="0.25">
      <c r="A1765" s="1011">
        <v>4280681</v>
      </c>
      <c r="B1765" s="1011" t="s">
        <v>7433</v>
      </c>
      <c r="C1765" s="1011" t="s">
        <v>1870</v>
      </c>
      <c r="D1765" s="1011" t="s">
        <v>1869</v>
      </c>
      <c r="E1765" s="1011" t="s">
        <v>1331</v>
      </c>
      <c r="F1765" s="1011" t="s">
        <v>1868</v>
      </c>
    </row>
    <row r="1766" spans="1:6" x14ac:dyDescent="0.25">
      <c r="A1766" s="1011">
        <v>23803505</v>
      </c>
      <c r="B1766" s="1011" t="s">
        <v>7434</v>
      </c>
      <c r="C1766" s="1011" t="s">
        <v>7435</v>
      </c>
      <c r="D1766" s="1011" t="s">
        <v>1464</v>
      </c>
      <c r="E1766" s="1011" t="s">
        <v>1331</v>
      </c>
      <c r="F1766" s="1011" t="s">
        <v>1463</v>
      </c>
    </row>
    <row r="1767" spans="1:6" x14ac:dyDescent="0.25">
      <c r="A1767" s="1011">
        <v>94055050</v>
      </c>
      <c r="B1767" s="1011" t="s">
        <v>7436</v>
      </c>
      <c r="C1767" s="1011" t="s">
        <v>7437</v>
      </c>
      <c r="D1767" s="1011" t="s">
        <v>2354</v>
      </c>
      <c r="E1767" s="1011" t="s">
        <v>1331</v>
      </c>
      <c r="F1767" s="1011" t="s">
        <v>2353</v>
      </c>
    </row>
    <row r="1768" spans="1:6" x14ac:dyDescent="0.25">
      <c r="A1768" s="1011">
        <v>94077252</v>
      </c>
      <c r="B1768" s="1011" t="s">
        <v>7438</v>
      </c>
      <c r="C1768" s="1011" t="s">
        <v>7439</v>
      </c>
      <c r="D1768" s="1011" t="s">
        <v>5001</v>
      </c>
      <c r="E1768" s="1011" t="s">
        <v>1331</v>
      </c>
      <c r="F1768" s="1011" t="s">
        <v>3070</v>
      </c>
    </row>
    <row r="1769" spans="1:6" x14ac:dyDescent="0.25">
      <c r="A1769" s="1011">
        <v>14104731</v>
      </c>
      <c r="B1769" s="1011" t="s">
        <v>7440</v>
      </c>
      <c r="C1769" s="1011" t="s">
        <v>7349</v>
      </c>
      <c r="D1769" s="1011" t="s">
        <v>19</v>
      </c>
      <c r="E1769" s="1011" t="s">
        <v>1331</v>
      </c>
      <c r="F1769" s="1011" t="s">
        <v>2205</v>
      </c>
    </row>
    <row r="1770" spans="1:6" x14ac:dyDescent="0.25">
      <c r="A1770" s="1011">
        <v>63917215</v>
      </c>
      <c r="B1770" s="1011" t="s">
        <v>7441</v>
      </c>
      <c r="C1770" s="1011" t="s">
        <v>7442</v>
      </c>
      <c r="D1770" s="1011" t="s">
        <v>2089</v>
      </c>
      <c r="E1770" s="1011" t="s">
        <v>1331</v>
      </c>
      <c r="F1770" s="1011" t="s">
        <v>3467</v>
      </c>
    </row>
    <row r="1771" spans="1:6" x14ac:dyDescent="0.25">
      <c r="A1771" s="1011">
        <v>44304756</v>
      </c>
      <c r="B1771" s="1011" t="s">
        <v>7443</v>
      </c>
      <c r="C1771" s="1011" t="s">
        <v>7444</v>
      </c>
      <c r="D1771" s="1011" t="s">
        <v>1406</v>
      </c>
      <c r="E1771" s="1011" t="s">
        <v>1331</v>
      </c>
      <c r="F1771" s="1011" t="s">
        <v>1405</v>
      </c>
    </row>
    <row r="1772" spans="1:6" x14ac:dyDescent="0.25">
      <c r="A1772" s="1011">
        <v>93753028</v>
      </c>
      <c r="B1772" s="1011" t="s">
        <v>7445</v>
      </c>
      <c r="C1772" s="1011" t="s">
        <v>7446</v>
      </c>
      <c r="D1772" s="1011" t="s">
        <v>1935</v>
      </c>
      <c r="E1772" s="1011" t="s">
        <v>1331</v>
      </c>
      <c r="F1772" s="1011" t="s">
        <v>1934</v>
      </c>
    </row>
    <row r="1773" spans="1:6" x14ac:dyDescent="0.25">
      <c r="A1773" s="1011">
        <v>94096559</v>
      </c>
      <c r="B1773" s="1011" t="s">
        <v>7447</v>
      </c>
      <c r="C1773" s="1011" t="s">
        <v>7448</v>
      </c>
      <c r="D1773" s="1011" t="s">
        <v>1511</v>
      </c>
      <c r="E1773" s="1011" t="s">
        <v>1331</v>
      </c>
      <c r="F1773" s="1011" t="s">
        <v>1510</v>
      </c>
    </row>
    <row r="1774" spans="1:6" x14ac:dyDescent="0.25">
      <c r="A1774" s="1011">
        <v>53993028</v>
      </c>
      <c r="B1774" s="1011" t="s">
        <v>7449</v>
      </c>
      <c r="C1774" s="1011" t="s">
        <v>7450</v>
      </c>
      <c r="D1774" s="1011" t="s">
        <v>7451</v>
      </c>
      <c r="E1774" s="1011" t="s">
        <v>1331</v>
      </c>
      <c r="F1774" s="1011" t="s">
        <v>7452</v>
      </c>
    </row>
    <row r="1775" spans="1:6" x14ac:dyDescent="0.25">
      <c r="A1775" s="1011">
        <v>74259540</v>
      </c>
      <c r="B1775" s="1011" t="s">
        <v>7453</v>
      </c>
      <c r="C1775" s="1011" t="s">
        <v>7454</v>
      </c>
      <c r="D1775" s="1011" t="s">
        <v>1428</v>
      </c>
      <c r="E1775" s="1011" t="s">
        <v>1331</v>
      </c>
      <c r="F1775" s="1011" t="s">
        <v>1427</v>
      </c>
    </row>
    <row r="1776" spans="1:6" x14ac:dyDescent="0.25">
      <c r="A1776" s="1011">
        <v>23755457</v>
      </c>
      <c r="B1776" s="1011" t="s">
        <v>7455</v>
      </c>
      <c r="C1776" s="1011" t="s">
        <v>7456</v>
      </c>
      <c r="D1776" s="1011" t="s">
        <v>5085</v>
      </c>
      <c r="E1776" s="1011" t="s">
        <v>1331</v>
      </c>
      <c r="F1776" s="1011" t="s">
        <v>3203</v>
      </c>
    </row>
    <row r="1777" spans="1:6" x14ac:dyDescent="0.25">
      <c r="A1777" s="1011">
        <v>84067545</v>
      </c>
      <c r="B1777" s="1011" t="s">
        <v>7457</v>
      </c>
      <c r="C1777" s="1011" t="s">
        <v>7458</v>
      </c>
      <c r="D1777" s="1011" t="s">
        <v>1940</v>
      </c>
      <c r="E1777" s="1011" t="s">
        <v>1331</v>
      </c>
      <c r="F1777" s="1011" t="s">
        <v>1939</v>
      </c>
    </row>
    <row r="1778" spans="1:6" x14ac:dyDescent="0.25">
      <c r="A1778" s="1011">
        <v>33757949</v>
      </c>
      <c r="B1778" s="1011" t="s">
        <v>7459</v>
      </c>
      <c r="C1778" s="1011" t="s">
        <v>7460</v>
      </c>
      <c r="D1778" s="1011" t="s">
        <v>1361</v>
      </c>
      <c r="E1778" s="1011" t="s">
        <v>1331</v>
      </c>
      <c r="F1778" s="1011" t="s">
        <v>1591</v>
      </c>
    </row>
    <row r="1779" spans="1:6" x14ac:dyDescent="0.25">
      <c r="A1779" s="1011">
        <v>24180572</v>
      </c>
      <c r="B1779" s="1011" t="s">
        <v>7461</v>
      </c>
      <c r="C1779" s="1011" t="s">
        <v>7462</v>
      </c>
      <c r="D1779" s="1011" t="s">
        <v>1361</v>
      </c>
      <c r="E1779" s="1011" t="s">
        <v>1331</v>
      </c>
      <c r="F1779" s="1011" t="s">
        <v>1360</v>
      </c>
    </row>
    <row r="1780" spans="1:6" x14ac:dyDescent="0.25">
      <c r="A1780" s="1011">
        <v>53757696</v>
      </c>
      <c r="B1780" s="1011" t="s">
        <v>7463</v>
      </c>
      <c r="C1780" s="1011" t="s">
        <v>7464</v>
      </c>
      <c r="D1780" s="1011" t="s">
        <v>5001</v>
      </c>
      <c r="E1780" s="1011" t="s">
        <v>1331</v>
      </c>
      <c r="F1780" s="1011" t="s">
        <v>3070</v>
      </c>
    </row>
    <row r="1781" spans="1:6" x14ac:dyDescent="0.25">
      <c r="A1781" s="1011">
        <v>74065376</v>
      </c>
      <c r="B1781" s="1011" t="s">
        <v>7465</v>
      </c>
      <c r="C1781" s="1011" t="s">
        <v>7466</v>
      </c>
      <c r="D1781" s="1011" t="s">
        <v>10</v>
      </c>
      <c r="E1781" s="1011" t="s">
        <v>1331</v>
      </c>
      <c r="F1781" s="1011" t="s">
        <v>3187</v>
      </c>
    </row>
    <row r="1782" spans="1:6" x14ac:dyDescent="0.25">
      <c r="A1782" s="1011">
        <v>84107119</v>
      </c>
      <c r="B1782" s="1011" t="s">
        <v>7467</v>
      </c>
      <c r="C1782" s="1011" t="s">
        <v>7468</v>
      </c>
      <c r="D1782" s="1011" t="s">
        <v>19</v>
      </c>
      <c r="E1782" s="1011" t="s">
        <v>1331</v>
      </c>
      <c r="F1782" s="1011" t="s">
        <v>2205</v>
      </c>
    </row>
    <row r="1783" spans="1:6" x14ac:dyDescent="0.25">
      <c r="A1783" s="1011">
        <v>4173308</v>
      </c>
      <c r="B1783" s="1011" t="s">
        <v>1976</v>
      </c>
      <c r="C1783" s="1011" t="s">
        <v>1978</v>
      </c>
      <c r="D1783" s="1011" t="s">
        <v>1893</v>
      </c>
      <c r="E1783" s="1011" t="s">
        <v>1331</v>
      </c>
      <c r="F1783" s="1011" t="s">
        <v>1892</v>
      </c>
    </row>
    <row r="1784" spans="1:6" x14ac:dyDescent="0.25">
      <c r="A1784" s="1011">
        <v>93757920</v>
      </c>
      <c r="B1784" s="1011" t="s">
        <v>7469</v>
      </c>
      <c r="C1784" s="1011" t="s">
        <v>7470</v>
      </c>
      <c r="D1784" s="1011" t="s">
        <v>10</v>
      </c>
      <c r="E1784" s="1011" t="s">
        <v>1331</v>
      </c>
      <c r="F1784" s="1011" t="s">
        <v>3187</v>
      </c>
    </row>
    <row r="1785" spans="1:6" x14ac:dyDescent="0.25">
      <c r="A1785" s="1011">
        <v>4036513</v>
      </c>
      <c r="B1785" s="1011" t="s">
        <v>7471</v>
      </c>
      <c r="C1785" s="1011" t="s">
        <v>5476</v>
      </c>
      <c r="D1785" s="1011" t="s">
        <v>5682</v>
      </c>
      <c r="E1785" s="1011" t="s">
        <v>1331</v>
      </c>
      <c r="F1785" s="1011" t="s">
        <v>3077</v>
      </c>
    </row>
    <row r="1786" spans="1:6" x14ac:dyDescent="0.25">
      <c r="A1786" s="1011">
        <v>83757575</v>
      </c>
      <c r="B1786" s="1011" t="s">
        <v>7472</v>
      </c>
      <c r="C1786" s="1011" t="s">
        <v>7473</v>
      </c>
      <c r="D1786" s="1011" t="s">
        <v>4398</v>
      </c>
      <c r="E1786" s="1011" t="s">
        <v>1331</v>
      </c>
      <c r="F1786" s="1011" t="s">
        <v>3318</v>
      </c>
    </row>
    <row r="1787" spans="1:6" x14ac:dyDescent="0.25">
      <c r="A1787" s="1011">
        <v>93878163</v>
      </c>
      <c r="B1787" s="1011" t="s">
        <v>7474</v>
      </c>
      <c r="C1787" s="1011" t="s">
        <v>7475</v>
      </c>
      <c r="D1787" s="1011" t="s">
        <v>7476</v>
      </c>
      <c r="E1787" s="1011" t="s">
        <v>1331</v>
      </c>
      <c r="F1787" s="1011" t="s">
        <v>3265</v>
      </c>
    </row>
    <row r="1788" spans="1:6" x14ac:dyDescent="0.25">
      <c r="A1788" s="1011">
        <v>13752910</v>
      </c>
      <c r="B1788" s="1011" t="s">
        <v>7477</v>
      </c>
      <c r="C1788" s="1011" t="s">
        <v>7478</v>
      </c>
      <c r="D1788" s="1011" t="s">
        <v>10</v>
      </c>
      <c r="E1788" s="1011" t="s">
        <v>1331</v>
      </c>
      <c r="F1788" s="1011" t="s">
        <v>3187</v>
      </c>
    </row>
    <row r="1789" spans="1:6" x14ac:dyDescent="0.25">
      <c r="A1789" s="1011">
        <v>14007223</v>
      </c>
      <c r="B1789" s="1011" t="s">
        <v>7479</v>
      </c>
      <c r="C1789" s="1011" t="s">
        <v>7480</v>
      </c>
      <c r="D1789" s="1011" t="s">
        <v>6335</v>
      </c>
      <c r="E1789" s="1011" t="s">
        <v>2430</v>
      </c>
      <c r="F1789" s="1011" t="s">
        <v>2978</v>
      </c>
    </row>
    <row r="1790" spans="1:6" x14ac:dyDescent="0.25">
      <c r="A1790" s="1011">
        <v>13980131</v>
      </c>
      <c r="B1790" s="1011" t="s">
        <v>1619</v>
      </c>
      <c r="C1790" s="1011" t="s">
        <v>1623</v>
      </c>
      <c r="D1790" s="1011" t="s">
        <v>1622</v>
      </c>
      <c r="E1790" s="1011" t="s">
        <v>1331</v>
      </c>
      <c r="F1790" s="1011" t="s">
        <v>1621</v>
      </c>
    </row>
    <row r="1791" spans="1:6" x14ac:dyDescent="0.25">
      <c r="A1791" s="1011">
        <v>43912534</v>
      </c>
      <c r="B1791" s="1011" t="s">
        <v>7481</v>
      </c>
      <c r="C1791" s="1011" t="s">
        <v>7482</v>
      </c>
      <c r="D1791" s="1011" t="s">
        <v>5705</v>
      </c>
      <c r="E1791" s="1011" t="s">
        <v>1331</v>
      </c>
      <c r="F1791" s="1011" t="s">
        <v>3556</v>
      </c>
    </row>
    <row r="1792" spans="1:6" x14ac:dyDescent="0.25">
      <c r="A1792" s="1011">
        <v>3756137</v>
      </c>
      <c r="B1792" s="1011" t="s">
        <v>7483</v>
      </c>
      <c r="C1792" s="1011" t="s">
        <v>7484</v>
      </c>
      <c r="D1792" s="1011" t="s">
        <v>2089</v>
      </c>
      <c r="E1792" s="1011" t="s">
        <v>1331</v>
      </c>
      <c r="F1792" s="1011" t="s">
        <v>3283</v>
      </c>
    </row>
    <row r="1793" spans="1:6" x14ac:dyDescent="0.25">
      <c r="A1793" s="1011">
        <v>73932816</v>
      </c>
      <c r="B1793" s="1011" t="s">
        <v>7485</v>
      </c>
      <c r="C1793" s="1011" t="s">
        <v>7486</v>
      </c>
      <c r="D1793" s="1011" t="s">
        <v>5812</v>
      </c>
      <c r="E1793" s="1011" t="s">
        <v>1331</v>
      </c>
      <c r="F1793" s="1011" t="s">
        <v>3435</v>
      </c>
    </row>
    <row r="1794" spans="1:6" x14ac:dyDescent="0.25">
      <c r="A1794" s="1011">
        <v>14179733</v>
      </c>
      <c r="B1794" s="1011" t="s">
        <v>7487</v>
      </c>
      <c r="C1794" s="1011" t="s">
        <v>7488</v>
      </c>
      <c r="D1794" s="1011" t="s">
        <v>1361</v>
      </c>
      <c r="E1794" s="1011" t="s">
        <v>1331</v>
      </c>
      <c r="F1794" s="1011" t="s">
        <v>1360</v>
      </c>
    </row>
    <row r="1795" spans="1:6" x14ac:dyDescent="0.25">
      <c r="A1795" s="1011">
        <v>84164367</v>
      </c>
      <c r="B1795" s="1011" t="s">
        <v>6036</v>
      </c>
      <c r="C1795" s="1011" t="s">
        <v>7489</v>
      </c>
      <c r="D1795" s="1011" t="s">
        <v>1355</v>
      </c>
      <c r="E1795" s="1011" t="s">
        <v>1331</v>
      </c>
      <c r="F1795" s="1011" t="s">
        <v>1354</v>
      </c>
    </row>
    <row r="1796" spans="1:6" x14ac:dyDescent="0.25">
      <c r="A1796" s="1011">
        <v>84128669</v>
      </c>
      <c r="B1796" s="1011" t="s">
        <v>7490</v>
      </c>
      <c r="C1796" s="1011" t="s">
        <v>7491</v>
      </c>
      <c r="D1796" s="1011" t="s">
        <v>1355</v>
      </c>
      <c r="E1796" s="1011" t="s">
        <v>1331</v>
      </c>
      <c r="F1796" s="1011" t="s">
        <v>1354</v>
      </c>
    </row>
    <row r="1797" spans="1:6" x14ac:dyDescent="0.25">
      <c r="A1797" s="1011">
        <v>23812720</v>
      </c>
      <c r="B1797" s="1011" t="s">
        <v>7492</v>
      </c>
      <c r="C1797" s="1011" t="s">
        <v>7493</v>
      </c>
      <c r="D1797" s="1011" t="s">
        <v>7494</v>
      </c>
      <c r="E1797" s="1011" t="s">
        <v>1331</v>
      </c>
      <c r="F1797" s="1011" t="s">
        <v>3370</v>
      </c>
    </row>
    <row r="1798" spans="1:6" x14ac:dyDescent="0.25">
      <c r="A1798" s="1011">
        <v>73756959</v>
      </c>
      <c r="B1798" s="1011" t="s">
        <v>7495</v>
      </c>
      <c r="C1798" s="1011" t="s">
        <v>7496</v>
      </c>
      <c r="D1798" s="1011" t="s">
        <v>1355</v>
      </c>
      <c r="E1798" s="1011" t="s">
        <v>1331</v>
      </c>
      <c r="F1798" s="1011" t="s">
        <v>1354</v>
      </c>
    </row>
    <row r="1799" spans="1:6" x14ac:dyDescent="0.25">
      <c r="A1799" s="1011">
        <v>73775108</v>
      </c>
      <c r="B1799" s="1011" t="s">
        <v>7497</v>
      </c>
      <c r="C1799" s="1011" t="s">
        <v>2126</v>
      </c>
      <c r="D1799" s="1011" t="s">
        <v>1330</v>
      </c>
      <c r="E1799" s="1011" t="s">
        <v>1331</v>
      </c>
      <c r="F1799" s="1011" t="s">
        <v>1328</v>
      </c>
    </row>
    <row r="1800" spans="1:6" x14ac:dyDescent="0.25">
      <c r="A1800" s="1011">
        <v>24279473</v>
      </c>
      <c r="B1800" s="1011" t="s">
        <v>4579</v>
      </c>
      <c r="C1800" s="1011" t="s">
        <v>4580</v>
      </c>
      <c r="D1800" s="1011" t="s">
        <v>1464</v>
      </c>
      <c r="E1800" s="1011" t="s">
        <v>1331</v>
      </c>
      <c r="F1800" s="1011" t="s">
        <v>1463</v>
      </c>
    </row>
    <row r="1801" spans="1:6" x14ac:dyDescent="0.25">
      <c r="A1801" s="1011">
        <v>34302281</v>
      </c>
      <c r="B1801" s="1011" t="s">
        <v>7498</v>
      </c>
      <c r="C1801" s="1011" t="s">
        <v>7499</v>
      </c>
      <c r="D1801" s="1011" t="s">
        <v>1355</v>
      </c>
      <c r="E1801" s="1011" t="s">
        <v>1331</v>
      </c>
      <c r="F1801" s="1011" t="s">
        <v>1354</v>
      </c>
    </row>
    <row r="1802" spans="1:6" x14ac:dyDescent="0.25">
      <c r="A1802" s="1011">
        <v>23982721</v>
      </c>
      <c r="B1802" s="1011" t="s">
        <v>7500</v>
      </c>
      <c r="C1802" s="1011" t="s">
        <v>7501</v>
      </c>
      <c r="D1802" s="1011" t="s">
        <v>2068</v>
      </c>
      <c r="E1802" s="1011" t="s">
        <v>1331</v>
      </c>
      <c r="F1802" s="1011" t="s">
        <v>2067</v>
      </c>
    </row>
    <row r="1803" spans="1:6" x14ac:dyDescent="0.25">
      <c r="A1803" s="1011">
        <v>24283020</v>
      </c>
      <c r="B1803" s="1011" t="s">
        <v>7502</v>
      </c>
      <c r="C1803" s="1011" t="s">
        <v>7503</v>
      </c>
      <c r="D1803" s="1011" t="s">
        <v>1361</v>
      </c>
      <c r="E1803" s="1011" t="s">
        <v>1331</v>
      </c>
      <c r="F1803" s="1011" t="s">
        <v>1755</v>
      </c>
    </row>
    <row r="1804" spans="1:6" x14ac:dyDescent="0.25">
      <c r="A1804" s="1011">
        <v>83895029</v>
      </c>
      <c r="B1804" s="1011" t="s">
        <v>7504</v>
      </c>
      <c r="C1804" s="1011" t="s">
        <v>7505</v>
      </c>
      <c r="D1804" s="1011" t="s">
        <v>4380</v>
      </c>
      <c r="E1804" s="1011" t="s">
        <v>1331</v>
      </c>
      <c r="F1804" s="1011" t="s">
        <v>3478</v>
      </c>
    </row>
    <row r="1805" spans="1:6" x14ac:dyDescent="0.25">
      <c r="A1805" s="1011">
        <v>53757555</v>
      </c>
      <c r="B1805" s="1011" t="s">
        <v>7506</v>
      </c>
      <c r="C1805" s="1011" t="s">
        <v>7507</v>
      </c>
      <c r="D1805" s="1011" t="s">
        <v>1470</v>
      </c>
      <c r="E1805" s="1011" t="s">
        <v>1331</v>
      </c>
      <c r="F1805" s="1011" t="s">
        <v>3370</v>
      </c>
    </row>
    <row r="1806" spans="1:6" x14ac:dyDescent="0.25">
      <c r="A1806" s="1011">
        <v>93954071</v>
      </c>
      <c r="B1806" s="1011" t="s">
        <v>1731</v>
      </c>
      <c r="C1806" s="1011" t="s">
        <v>7508</v>
      </c>
      <c r="D1806" s="1011" t="s">
        <v>1361</v>
      </c>
      <c r="E1806" s="1011" t="s">
        <v>1331</v>
      </c>
      <c r="F1806" s="1011" t="s">
        <v>1360</v>
      </c>
    </row>
    <row r="1807" spans="1:6" x14ac:dyDescent="0.25">
      <c r="A1807" s="1011">
        <v>14082366</v>
      </c>
      <c r="B1807" s="1011" t="s">
        <v>7509</v>
      </c>
      <c r="C1807" s="1011" t="s">
        <v>7510</v>
      </c>
      <c r="D1807" s="1011" t="s">
        <v>1361</v>
      </c>
      <c r="E1807" s="1011" t="s">
        <v>1331</v>
      </c>
      <c r="F1807" s="1011" t="s">
        <v>1360</v>
      </c>
    </row>
    <row r="1808" spans="1:6" x14ac:dyDescent="0.25">
      <c r="A1808" s="1011">
        <v>14129845</v>
      </c>
      <c r="B1808" s="1011" t="s">
        <v>7511</v>
      </c>
      <c r="C1808" s="1011" t="s">
        <v>7512</v>
      </c>
      <c r="D1808" s="1011" t="s">
        <v>1464</v>
      </c>
      <c r="E1808" s="1011" t="s">
        <v>1331</v>
      </c>
      <c r="F1808" s="1011" t="s">
        <v>1463</v>
      </c>
    </row>
    <row r="1809" spans="1:6" x14ac:dyDescent="0.25">
      <c r="A1809" s="1011">
        <v>73866865</v>
      </c>
      <c r="B1809" s="1011" t="s">
        <v>7513</v>
      </c>
      <c r="C1809" s="1011" t="s">
        <v>7514</v>
      </c>
      <c r="D1809" s="1011" t="s">
        <v>1664</v>
      </c>
      <c r="E1809" s="1011" t="s">
        <v>1331</v>
      </c>
      <c r="F1809" s="1011" t="s">
        <v>1663</v>
      </c>
    </row>
    <row r="1810" spans="1:6" x14ac:dyDescent="0.25">
      <c r="A1810" s="1011">
        <v>43989045</v>
      </c>
      <c r="B1810" s="1011" t="s">
        <v>7515</v>
      </c>
      <c r="C1810" s="1011" t="s">
        <v>7516</v>
      </c>
      <c r="D1810" s="1011" t="s">
        <v>1397</v>
      </c>
      <c r="E1810" s="1011" t="s">
        <v>1331</v>
      </c>
      <c r="F1810" s="1011" t="s">
        <v>1416</v>
      </c>
    </row>
    <row r="1811" spans="1:6" x14ac:dyDescent="0.25">
      <c r="A1811" s="1011">
        <v>23756356</v>
      </c>
      <c r="B1811" s="1011" t="s">
        <v>2402</v>
      </c>
      <c r="C1811" s="1011" t="s">
        <v>2403</v>
      </c>
      <c r="D1811" s="1011" t="s">
        <v>1361</v>
      </c>
      <c r="E1811" s="1011" t="s">
        <v>1331</v>
      </c>
      <c r="F1811" s="1011" t="s">
        <v>1499</v>
      </c>
    </row>
    <row r="1812" spans="1:6" x14ac:dyDescent="0.25">
      <c r="A1812" s="1011">
        <v>43853977</v>
      </c>
      <c r="B1812" s="1011" t="s">
        <v>7517</v>
      </c>
      <c r="C1812" s="1011" t="s">
        <v>7518</v>
      </c>
      <c r="D1812" s="1011" t="s">
        <v>7519</v>
      </c>
      <c r="E1812" s="1011" t="s">
        <v>1331</v>
      </c>
      <c r="F1812" s="1011" t="s">
        <v>7520</v>
      </c>
    </row>
    <row r="1813" spans="1:6" x14ac:dyDescent="0.25">
      <c r="A1813" s="1011">
        <v>4105748</v>
      </c>
      <c r="B1813" s="1011" t="s">
        <v>7521</v>
      </c>
      <c r="C1813" s="1011" t="s">
        <v>7522</v>
      </c>
      <c r="D1813" s="1011" t="s">
        <v>5682</v>
      </c>
      <c r="E1813" s="1011" t="s">
        <v>1331</v>
      </c>
      <c r="F1813" s="1011" t="s">
        <v>3077</v>
      </c>
    </row>
    <row r="1814" spans="1:6" x14ac:dyDescent="0.25">
      <c r="A1814" s="1011">
        <v>63987960</v>
      </c>
      <c r="B1814" s="1011" t="s">
        <v>7523</v>
      </c>
      <c r="C1814" s="1011" t="s">
        <v>4862</v>
      </c>
      <c r="D1814" s="1011" t="s">
        <v>4863</v>
      </c>
      <c r="E1814" s="1011" t="s">
        <v>1331</v>
      </c>
      <c r="F1814" s="1011" t="s">
        <v>3103</v>
      </c>
    </row>
    <row r="1815" spans="1:6" x14ac:dyDescent="0.25">
      <c r="A1815" s="1011">
        <v>54082516</v>
      </c>
      <c r="B1815" s="1011" t="s">
        <v>7524</v>
      </c>
      <c r="C1815" s="1011" t="s">
        <v>7525</v>
      </c>
      <c r="D1815" s="1011" t="s">
        <v>5990</v>
      </c>
      <c r="E1815" s="1011" t="s">
        <v>1331</v>
      </c>
      <c r="F1815" s="1011" t="s">
        <v>3238</v>
      </c>
    </row>
    <row r="1816" spans="1:6" x14ac:dyDescent="0.25">
      <c r="A1816" s="1011">
        <v>64077183</v>
      </c>
      <c r="B1816" s="1011" t="s">
        <v>7526</v>
      </c>
      <c r="C1816" s="1011" t="s">
        <v>7527</v>
      </c>
      <c r="D1816" s="1011" t="s">
        <v>1372</v>
      </c>
      <c r="E1816" s="1011" t="s">
        <v>1331</v>
      </c>
      <c r="F1816" s="1011" t="s">
        <v>1371</v>
      </c>
    </row>
    <row r="1817" spans="1:6" x14ac:dyDescent="0.25">
      <c r="A1817" s="1011">
        <v>23752967</v>
      </c>
      <c r="B1817" s="1011" t="s">
        <v>7528</v>
      </c>
      <c r="C1817" s="1011" t="s">
        <v>7529</v>
      </c>
      <c r="D1817" s="1011" t="s">
        <v>2089</v>
      </c>
      <c r="E1817" s="1011" t="s">
        <v>1331</v>
      </c>
      <c r="F1817" s="1011" t="s">
        <v>2634</v>
      </c>
    </row>
    <row r="1818" spans="1:6" x14ac:dyDescent="0.25">
      <c r="A1818" s="1011">
        <v>24137044</v>
      </c>
      <c r="B1818" s="1011" t="s">
        <v>7530</v>
      </c>
      <c r="C1818" s="1011" t="s">
        <v>7531</v>
      </c>
      <c r="D1818" s="1011" t="s">
        <v>1355</v>
      </c>
      <c r="E1818" s="1011" t="s">
        <v>1331</v>
      </c>
      <c r="F1818" s="1011" t="s">
        <v>1354</v>
      </c>
    </row>
    <row r="1819" spans="1:6" x14ac:dyDescent="0.25">
      <c r="A1819" s="1011">
        <v>94152436</v>
      </c>
      <c r="B1819" s="1011" t="s">
        <v>7532</v>
      </c>
      <c r="C1819" s="1011" t="s">
        <v>5131</v>
      </c>
      <c r="D1819" s="1011" t="s">
        <v>2354</v>
      </c>
      <c r="E1819" s="1011" t="s">
        <v>1331</v>
      </c>
      <c r="F1819" s="1011" t="s">
        <v>2353</v>
      </c>
    </row>
    <row r="1820" spans="1:6" x14ac:dyDescent="0.25">
      <c r="A1820" s="1011">
        <v>24078362</v>
      </c>
      <c r="B1820" s="1011" t="s">
        <v>7533</v>
      </c>
      <c r="C1820" s="1011" t="s">
        <v>7534</v>
      </c>
      <c r="D1820" s="1011" t="s">
        <v>4423</v>
      </c>
      <c r="E1820" s="1011" t="s">
        <v>1331</v>
      </c>
      <c r="F1820" s="1011" t="s">
        <v>3048</v>
      </c>
    </row>
    <row r="1821" spans="1:6" x14ac:dyDescent="0.25">
      <c r="A1821" s="1011">
        <v>64028582</v>
      </c>
      <c r="B1821" s="1011" t="s">
        <v>4914</v>
      </c>
      <c r="C1821" s="1011" t="s">
        <v>7535</v>
      </c>
      <c r="D1821" s="1011" t="s">
        <v>7536</v>
      </c>
      <c r="E1821" s="1011" t="s">
        <v>1331</v>
      </c>
      <c r="F1821" s="1011" t="s">
        <v>1934</v>
      </c>
    </row>
    <row r="1822" spans="1:6" x14ac:dyDescent="0.25">
      <c r="A1822" s="1011">
        <v>54298179</v>
      </c>
      <c r="B1822" s="1011" t="s">
        <v>7537</v>
      </c>
      <c r="C1822" s="1011" t="s">
        <v>7538</v>
      </c>
      <c r="D1822" s="1011" t="s">
        <v>4838</v>
      </c>
      <c r="E1822" s="1011" t="s">
        <v>1331</v>
      </c>
      <c r="F1822" s="1011" t="s">
        <v>2705</v>
      </c>
    </row>
    <row r="1823" spans="1:6" x14ac:dyDescent="0.25">
      <c r="A1823" s="1011">
        <v>34246884</v>
      </c>
      <c r="B1823" s="1011" t="s">
        <v>7539</v>
      </c>
      <c r="C1823" s="1011" t="s">
        <v>7540</v>
      </c>
      <c r="D1823" s="1011" t="s">
        <v>1511</v>
      </c>
      <c r="E1823" s="1011" t="s">
        <v>1331</v>
      </c>
      <c r="F1823" s="1011" t="s">
        <v>1510</v>
      </c>
    </row>
    <row r="1824" spans="1:6" x14ac:dyDescent="0.25">
      <c r="A1824" s="1011">
        <v>33968231</v>
      </c>
      <c r="B1824" s="1011" t="s">
        <v>7541</v>
      </c>
      <c r="C1824" s="1011" t="s">
        <v>2578</v>
      </c>
      <c r="D1824" s="1011" t="s">
        <v>1824</v>
      </c>
      <c r="E1824" s="1011" t="s">
        <v>1331</v>
      </c>
      <c r="F1824" s="1011" t="s">
        <v>1823</v>
      </c>
    </row>
    <row r="1825" spans="1:6" x14ac:dyDescent="0.25">
      <c r="A1825" s="1011">
        <v>84108489</v>
      </c>
      <c r="B1825" s="1011" t="s">
        <v>7542</v>
      </c>
      <c r="C1825" s="1011" t="s">
        <v>7543</v>
      </c>
      <c r="D1825" s="1011" t="s">
        <v>4717</v>
      </c>
      <c r="E1825" s="1011" t="s">
        <v>1331</v>
      </c>
      <c r="F1825" s="1011" t="s">
        <v>2990</v>
      </c>
    </row>
    <row r="1826" spans="1:6" x14ac:dyDescent="0.25">
      <c r="A1826" s="1011">
        <v>64132376</v>
      </c>
      <c r="B1826" s="1011" t="s">
        <v>7544</v>
      </c>
      <c r="C1826" s="1011" t="s">
        <v>7545</v>
      </c>
      <c r="D1826" s="1011" t="s">
        <v>1397</v>
      </c>
      <c r="E1826" s="1011" t="s">
        <v>1331</v>
      </c>
      <c r="F1826" s="1011" t="s">
        <v>1416</v>
      </c>
    </row>
    <row r="1827" spans="1:6" x14ac:dyDescent="0.25">
      <c r="A1827" s="1011">
        <v>4013967</v>
      </c>
      <c r="B1827" s="1011" t="s">
        <v>7546</v>
      </c>
      <c r="C1827" s="1011" t="s">
        <v>7547</v>
      </c>
      <c r="D1827" s="1011" t="s">
        <v>1397</v>
      </c>
      <c r="E1827" s="1011" t="s">
        <v>1331</v>
      </c>
      <c r="F1827" s="1011" t="s">
        <v>1416</v>
      </c>
    </row>
    <row r="1828" spans="1:6" x14ac:dyDescent="0.25">
      <c r="A1828" s="1011">
        <v>23985542</v>
      </c>
      <c r="B1828" s="1011" t="s">
        <v>7548</v>
      </c>
      <c r="C1828" s="1011" t="s">
        <v>7549</v>
      </c>
      <c r="D1828" s="1011" t="s">
        <v>7550</v>
      </c>
      <c r="E1828" s="1011" t="s">
        <v>1331</v>
      </c>
      <c r="F1828" s="1011" t="s">
        <v>7551</v>
      </c>
    </row>
    <row r="1829" spans="1:6" x14ac:dyDescent="0.25">
      <c r="A1829" s="1011">
        <v>53756805</v>
      </c>
      <c r="B1829" s="1011" t="s">
        <v>7552</v>
      </c>
      <c r="C1829" s="1011" t="s">
        <v>7553</v>
      </c>
      <c r="D1829" s="1011" t="s">
        <v>6225</v>
      </c>
      <c r="E1829" s="1011" t="s">
        <v>1331</v>
      </c>
      <c r="F1829" s="1011" t="s">
        <v>2632</v>
      </c>
    </row>
    <row r="1830" spans="1:6" x14ac:dyDescent="0.25">
      <c r="A1830" s="1011">
        <v>33753039</v>
      </c>
      <c r="B1830" s="1011" t="s">
        <v>7554</v>
      </c>
      <c r="C1830" s="1011" t="s">
        <v>7555</v>
      </c>
      <c r="D1830" s="1011" t="s">
        <v>2089</v>
      </c>
      <c r="E1830" s="1011" t="s">
        <v>1331</v>
      </c>
      <c r="F1830" s="1011" t="s">
        <v>3366</v>
      </c>
    </row>
    <row r="1831" spans="1:6" x14ac:dyDescent="0.25">
      <c r="A1831" s="1011">
        <v>63756118</v>
      </c>
      <c r="B1831" s="1011" t="s">
        <v>7556</v>
      </c>
      <c r="C1831" s="1011" t="s">
        <v>7557</v>
      </c>
      <c r="D1831" s="1011" t="s">
        <v>4196</v>
      </c>
      <c r="E1831" s="1011" t="s">
        <v>1331</v>
      </c>
      <c r="F1831" s="1011" t="s">
        <v>3068</v>
      </c>
    </row>
    <row r="1832" spans="1:6" x14ac:dyDescent="0.25">
      <c r="A1832" s="1011">
        <v>44277721</v>
      </c>
      <c r="B1832" s="1011" t="s">
        <v>7558</v>
      </c>
      <c r="C1832" s="1011" t="s">
        <v>7559</v>
      </c>
      <c r="D1832" s="1011" t="s">
        <v>1384</v>
      </c>
      <c r="E1832" s="1011" t="s">
        <v>1331</v>
      </c>
      <c r="F1832" s="1011" t="s">
        <v>1383</v>
      </c>
    </row>
    <row r="1833" spans="1:6" x14ac:dyDescent="0.25">
      <c r="A1833" s="1011">
        <v>34137794</v>
      </c>
      <c r="B1833" s="1011" t="s">
        <v>1520</v>
      </c>
      <c r="C1833" s="1011" t="s">
        <v>1524</v>
      </c>
      <c r="D1833" s="1011" t="s">
        <v>1523</v>
      </c>
      <c r="E1833" s="1011" t="s">
        <v>1331</v>
      </c>
      <c r="F1833" s="1011" t="s">
        <v>1522</v>
      </c>
    </row>
    <row r="1834" spans="1:6" x14ac:dyDescent="0.25">
      <c r="A1834" s="1011">
        <v>84255355</v>
      </c>
      <c r="B1834" s="1011" t="s">
        <v>7560</v>
      </c>
      <c r="C1834" s="1011" t="s">
        <v>7561</v>
      </c>
      <c r="D1834" s="1011" t="s">
        <v>4760</v>
      </c>
      <c r="E1834" s="1011" t="s">
        <v>1331</v>
      </c>
      <c r="F1834" s="1011" t="s">
        <v>2765</v>
      </c>
    </row>
    <row r="1835" spans="1:6" x14ac:dyDescent="0.25">
      <c r="A1835" s="1011">
        <v>54101753</v>
      </c>
      <c r="B1835" s="1011" t="s">
        <v>7562</v>
      </c>
      <c r="C1835" s="1011" t="s">
        <v>6641</v>
      </c>
      <c r="D1835" s="1011" t="s">
        <v>6642</v>
      </c>
      <c r="E1835" s="1011" t="s">
        <v>1331</v>
      </c>
      <c r="F1835" s="1011" t="s">
        <v>2944</v>
      </c>
    </row>
    <row r="1836" spans="1:6" x14ac:dyDescent="0.25">
      <c r="A1836" s="1011">
        <v>13799853</v>
      </c>
      <c r="B1836" s="1011" t="s">
        <v>7563</v>
      </c>
      <c r="C1836" s="1011" t="s">
        <v>7564</v>
      </c>
      <c r="D1836" s="1011" t="s">
        <v>2089</v>
      </c>
      <c r="E1836" s="1011" t="s">
        <v>1331</v>
      </c>
      <c r="F1836" s="1011" t="s">
        <v>3366</v>
      </c>
    </row>
    <row r="1837" spans="1:6" x14ac:dyDescent="0.25">
      <c r="A1837" s="1011">
        <v>34008557</v>
      </c>
      <c r="B1837" s="1011" t="s">
        <v>7565</v>
      </c>
      <c r="C1837" s="1011" t="s">
        <v>7566</v>
      </c>
      <c r="D1837" s="1011" t="s">
        <v>1643</v>
      </c>
      <c r="E1837" s="1011" t="s">
        <v>1331</v>
      </c>
      <c r="F1837" s="1011" t="s">
        <v>2921</v>
      </c>
    </row>
    <row r="1838" spans="1:6" x14ac:dyDescent="0.25">
      <c r="A1838" s="1011">
        <v>63756076</v>
      </c>
      <c r="B1838" s="1011" t="s">
        <v>1872</v>
      </c>
      <c r="C1838" s="1011" t="s">
        <v>1876</v>
      </c>
      <c r="D1838" s="1011" t="s">
        <v>1875</v>
      </c>
      <c r="E1838" s="1011" t="s">
        <v>1331</v>
      </c>
      <c r="F1838" s="1011" t="s">
        <v>1874</v>
      </c>
    </row>
    <row r="1839" spans="1:6" x14ac:dyDescent="0.25">
      <c r="A1839" s="1011">
        <v>14290340</v>
      </c>
      <c r="B1839" s="1011" t="s">
        <v>7567</v>
      </c>
      <c r="C1839" s="1011" t="s">
        <v>7568</v>
      </c>
      <c r="D1839" s="1011" t="s">
        <v>4477</v>
      </c>
      <c r="E1839" s="1011" t="s">
        <v>1331</v>
      </c>
      <c r="F1839" s="1011" t="s">
        <v>3294</v>
      </c>
    </row>
    <row r="1840" spans="1:6" x14ac:dyDescent="0.25">
      <c r="A1840" s="1011">
        <v>54071675</v>
      </c>
      <c r="B1840" s="1011" t="s">
        <v>7569</v>
      </c>
      <c r="C1840" s="1011" t="s">
        <v>7570</v>
      </c>
      <c r="D1840" s="1011" t="s">
        <v>5138</v>
      </c>
      <c r="E1840" s="1011" t="s">
        <v>1331</v>
      </c>
      <c r="F1840" s="1011" t="s">
        <v>5139</v>
      </c>
    </row>
    <row r="1841" spans="1:6" x14ac:dyDescent="0.25">
      <c r="A1841" s="1011">
        <v>14162150</v>
      </c>
      <c r="B1841" s="1011" t="s">
        <v>7571</v>
      </c>
      <c r="C1841" s="1011" t="s">
        <v>7572</v>
      </c>
      <c r="D1841" s="1011" t="s">
        <v>1869</v>
      </c>
      <c r="E1841" s="1011" t="s">
        <v>1331</v>
      </c>
      <c r="F1841" s="1011" t="s">
        <v>1868</v>
      </c>
    </row>
    <row r="1842" spans="1:6" x14ac:dyDescent="0.25">
      <c r="A1842" s="1011">
        <v>13963905</v>
      </c>
      <c r="B1842" s="1011" t="s">
        <v>7573</v>
      </c>
      <c r="C1842" s="1011" t="s">
        <v>7574</v>
      </c>
      <c r="D1842" s="1011" t="s">
        <v>2089</v>
      </c>
      <c r="E1842" s="1011" t="s">
        <v>1331</v>
      </c>
      <c r="F1842" s="1011" t="s">
        <v>2846</v>
      </c>
    </row>
    <row r="1843" spans="1:6" x14ac:dyDescent="0.25">
      <c r="A1843" s="1011">
        <v>64106263</v>
      </c>
      <c r="B1843" s="1011" t="s">
        <v>7575</v>
      </c>
      <c r="C1843" s="1011" t="s">
        <v>7576</v>
      </c>
      <c r="D1843" s="1011" t="s">
        <v>6146</v>
      </c>
      <c r="E1843" s="1011" t="s">
        <v>1331</v>
      </c>
      <c r="F1843" s="1011" t="s">
        <v>3169</v>
      </c>
    </row>
    <row r="1844" spans="1:6" x14ac:dyDescent="0.25">
      <c r="A1844" s="1011">
        <v>63757280</v>
      </c>
      <c r="B1844" s="1011" t="s">
        <v>7577</v>
      </c>
      <c r="C1844" s="1011" t="s">
        <v>7578</v>
      </c>
      <c r="D1844" s="1011" t="s">
        <v>4415</v>
      </c>
      <c r="E1844" s="1011" t="s">
        <v>1331</v>
      </c>
      <c r="F1844" s="1011" t="s">
        <v>3534</v>
      </c>
    </row>
    <row r="1845" spans="1:6" x14ac:dyDescent="0.25">
      <c r="A1845" s="1011">
        <v>43757855</v>
      </c>
      <c r="B1845" s="1011" t="s">
        <v>7579</v>
      </c>
      <c r="C1845" s="1011" t="s">
        <v>7580</v>
      </c>
      <c r="D1845" s="1011" t="s">
        <v>2095</v>
      </c>
      <c r="E1845" s="1011" t="s">
        <v>1331</v>
      </c>
      <c r="F1845" s="1011" t="s">
        <v>2094</v>
      </c>
    </row>
    <row r="1846" spans="1:6" x14ac:dyDescent="0.25">
      <c r="A1846" s="1011">
        <v>53753992</v>
      </c>
      <c r="B1846" s="1011" t="s">
        <v>7581</v>
      </c>
      <c r="C1846" s="1011" t="s">
        <v>7582</v>
      </c>
      <c r="D1846" s="1011" t="s">
        <v>1355</v>
      </c>
      <c r="E1846" s="1011" t="s">
        <v>1331</v>
      </c>
      <c r="F1846" s="1011" t="s">
        <v>1354</v>
      </c>
    </row>
    <row r="1847" spans="1:6" x14ac:dyDescent="0.25">
      <c r="A1847" s="1011">
        <v>43803816</v>
      </c>
      <c r="B1847" s="1011" t="s">
        <v>7583</v>
      </c>
      <c r="C1847" s="1011" t="s">
        <v>7584</v>
      </c>
      <c r="D1847" s="1011" t="s">
        <v>1476</v>
      </c>
      <c r="E1847" s="1011" t="s">
        <v>1331</v>
      </c>
      <c r="F1847" s="1011" t="s">
        <v>1475</v>
      </c>
    </row>
    <row r="1848" spans="1:6" x14ac:dyDescent="0.25">
      <c r="A1848" s="1011">
        <v>83754655</v>
      </c>
      <c r="B1848" s="1011" t="s">
        <v>7585</v>
      </c>
      <c r="C1848" s="1011" t="s">
        <v>7586</v>
      </c>
      <c r="D1848" s="1011" t="s">
        <v>2089</v>
      </c>
      <c r="E1848" s="1011" t="s">
        <v>1331</v>
      </c>
      <c r="F1848" s="1011" t="s">
        <v>2718</v>
      </c>
    </row>
    <row r="1849" spans="1:6" x14ac:dyDescent="0.25">
      <c r="A1849" s="1011">
        <v>73754517</v>
      </c>
      <c r="B1849" s="1011" t="s">
        <v>2553</v>
      </c>
      <c r="C1849" s="1011" t="s">
        <v>2557</v>
      </c>
      <c r="D1849" s="1011" t="s">
        <v>2556</v>
      </c>
      <c r="E1849" s="1011" t="s">
        <v>1331</v>
      </c>
      <c r="F1849" s="1011" t="s">
        <v>2555</v>
      </c>
    </row>
    <row r="1850" spans="1:6" x14ac:dyDescent="0.25">
      <c r="A1850" s="1011">
        <v>23756935</v>
      </c>
      <c r="B1850" s="1011" t="s">
        <v>7587</v>
      </c>
      <c r="C1850" s="1011" t="s">
        <v>7588</v>
      </c>
      <c r="D1850" s="1011" t="s">
        <v>5603</v>
      </c>
      <c r="E1850" s="1011" t="s">
        <v>1331</v>
      </c>
      <c r="F1850" s="1011" t="s">
        <v>3018</v>
      </c>
    </row>
    <row r="1851" spans="1:6" x14ac:dyDescent="0.25">
      <c r="A1851" s="1011">
        <v>83765040</v>
      </c>
      <c r="B1851" s="1011" t="s">
        <v>7589</v>
      </c>
      <c r="C1851" s="1011" t="s">
        <v>7590</v>
      </c>
      <c r="D1851" s="1011" t="s">
        <v>1355</v>
      </c>
      <c r="E1851" s="1011" t="s">
        <v>1331</v>
      </c>
      <c r="F1851" s="1011" t="s">
        <v>1354</v>
      </c>
    </row>
    <row r="1852" spans="1:6" x14ac:dyDescent="0.25">
      <c r="A1852" s="1011">
        <v>84068808</v>
      </c>
      <c r="B1852" s="1011" t="s">
        <v>7591</v>
      </c>
      <c r="C1852" s="1011" t="s">
        <v>7592</v>
      </c>
      <c r="D1852" s="1011" t="s">
        <v>1355</v>
      </c>
      <c r="E1852" s="1011" t="s">
        <v>1331</v>
      </c>
      <c r="F1852" s="1011" t="s">
        <v>1354</v>
      </c>
    </row>
    <row r="1853" spans="1:6" x14ac:dyDescent="0.25">
      <c r="A1853" s="1011">
        <v>33752932</v>
      </c>
      <c r="B1853" s="1011" t="s">
        <v>7593</v>
      </c>
      <c r="C1853" s="1011" t="s">
        <v>7594</v>
      </c>
      <c r="D1853" s="1011" t="s">
        <v>2089</v>
      </c>
      <c r="E1853" s="1011" t="s">
        <v>1331</v>
      </c>
      <c r="F1853" s="1011" t="s">
        <v>3283</v>
      </c>
    </row>
    <row r="1854" spans="1:6" x14ac:dyDescent="0.25">
      <c r="A1854" s="1011">
        <v>94291424</v>
      </c>
      <c r="B1854" s="1011" t="s">
        <v>7595</v>
      </c>
      <c r="C1854" s="1011" t="s">
        <v>7596</v>
      </c>
      <c r="D1854" s="1011" t="s">
        <v>1361</v>
      </c>
      <c r="E1854" s="1011" t="s">
        <v>1331</v>
      </c>
      <c r="F1854" s="1011" t="s">
        <v>1360</v>
      </c>
    </row>
    <row r="1855" spans="1:6" x14ac:dyDescent="0.25">
      <c r="A1855" s="1011">
        <v>44290872</v>
      </c>
      <c r="B1855" s="1011" t="s">
        <v>7597</v>
      </c>
      <c r="C1855" s="1011" t="s">
        <v>7598</v>
      </c>
      <c r="D1855" s="1011" t="s">
        <v>1355</v>
      </c>
      <c r="E1855" s="1011" t="s">
        <v>1331</v>
      </c>
      <c r="F1855" s="1011" t="s">
        <v>1354</v>
      </c>
    </row>
    <row r="1856" spans="1:6" x14ac:dyDescent="0.25">
      <c r="A1856" s="1011">
        <v>4094389</v>
      </c>
      <c r="B1856" s="1011" t="s">
        <v>7599</v>
      </c>
      <c r="C1856" s="1011" t="s">
        <v>7600</v>
      </c>
      <c r="D1856" s="1011" t="s">
        <v>4757</v>
      </c>
      <c r="E1856" s="1011" t="s">
        <v>1331</v>
      </c>
      <c r="F1856" s="1011" t="s">
        <v>2730</v>
      </c>
    </row>
    <row r="1857" spans="1:6" x14ac:dyDescent="0.25">
      <c r="A1857" s="1011">
        <v>53755286</v>
      </c>
      <c r="B1857" s="1011" t="s">
        <v>7601</v>
      </c>
      <c r="C1857" s="1011" t="s">
        <v>7602</v>
      </c>
      <c r="D1857" s="1011" t="s">
        <v>5085</v>
      </c>
      <c r="E1857" s="1011" t="s">
        <v>1331</v>
      </c>
      <c r="F1857" s="1011" t="s">
        <v>3203</v>
      </c>
    </row>
    <row r="1858" spans="1:6" x14ac:dyDescent="0.25">
      <c r="A1858" s="1011">
        <v>54173539</v>
      </c>
      <c r="B1858" s="1011" t="s">
        <v>7603</v>
      </c>
      <c r="C1858" s="1011" t="s">
        <v>7604</v>
      </c>
      <c r="D1858" s="1011" t="s">
        <v>7101</v>
      </c>
      <c r="E1858" s="1011" t="s">
        <v>1331</v>
      </c>
      <c r="F1858" s="1011" t="s">
        <v>3500</v>
      </c>
    </row>
    <row r="1859" spans="1:6" x14ac:dyDescent="0.25">
      <c r="A1859" s="1011">
        <v>73756025</v>
      </c>
      <c r="B1859" s="1011" t="s">
        <v>7605</v>
      </c>
      <c r="C1859" s="1011" t="s">
        <v>7606</v>
      </c>
      <c r="D1859" s="1011" t="s">
        <v>1881</v>
      </c>
      <c r="E1859" s="1011" t="s">
        <v>1331</v>
      </c>
      <c r="F1859" s="1011" t="s">
        <v>1880</v>
      </c>
    </row>
    <row r="1860" spans="1:6" x14ac:dyDescent="0.25">
      <c r="A1860" s="1011">
        <v>64178312</v>
      </c>
      <c r="B1860" s="1011" t="s">
        <v>7607</v>
      </c>
      <c r="C1860" s="1011" t="s">
        <v>7608</v>
      </c>
      <c r="D1860" s="1011" t="s">
        <v>7609</v>
      </c>
      <c r="E1860" s="1011" t="s">
        <v>1331</v>
      </c>
      <c r="F1860" s="1011" t="s">
        <v>2897</v>
      </c>
    </row>
    <row r="1861" spans="1:6" x14ac:dyDescent="0.25">
      <c r="A1861" s="1011">
        <v>24007189</v>
      </c>
      <c r="B1861" s="1011" t="s">
        <v>2300</v>
      </c>
      <c r="C1861" s="1011" t="s">
        <v>2301</v>
      </c>
      <c r="D1861" s="1011" t="s">
        <v>1658</v>
      </c>
      <c r="E1861" s="1011" t="s">
        <v>1331</v>
      </c>
      <c r="F1861" s="1011" t="s">
        <v>1657</v>
      </c>
    </row>
    <row r="1862" spans="1:6" x14ac:dyDescent="0.25">
      <c r="A1862" s="1011">
        <v>4152914</v>
      </c>
      <c r="B1862" s="1011" t="s">
        <v>7610</v>
      </c>
      <c r="C1862" s="1011" t="s">
        <v>5672</v>
      </c>
      <c r="D1862" s="1011" t="s">
        <v>1869</v>
      </c>
      <c r="E1862" s="1011" t="s">
        <v>1331</v>
      </c>
      <c r="F1862" s="1011" t="s">
        <v>1868</v>
      </c>
    </row>
    <row r="1863" spans="1:6" x14ac:dyDescent="0.25">
      <c r="A1863" s="1011">
        <v>73756447</v>
      </c>
      <c r="B1863" s="1011" t="s">
        <v>7611</v>
      </c>
      <c r="C1863" s="1011" t="s">
        <v>7612</v>
      </c>
      <c r="D1863" s="1011" t="s">
        <v>65</v>
      </c>
      <c r="E1863" s="1011" t="s">
        <v>1331</v>
      </c>
      <c r="F1863" s="1011" t="s">
        <v>1565</v>
      </c>
    </row>
    <row r="1864" spans="1:6" x14ac:dyDescent="0.25">
      <c r="A1864" s="1011">
        <v>94165891</v>
      </c>
      <c r="B1864" s="1011" t="s">
        <v>7613</v>
      </c>
      <c r="C1864" s="1011" t="s">
        <v>7614</v>
      </c>
      <c r="D1864" s="1011" t="s">
        <v>2342</v>
      </c>
      <c r="E1864" s="1011" t="s">
        <v>1331</v>
      </c>
      <c r="F1864" s="1011" t="s">
        <v>2341</v>
      </c>
    </row>
    <row r="1865" spans="1:6" x14ac:dyDescent="0.25">
      <c r="A1865" s="1011">
        <v>43754183</v>
      </c>
      <c r="B1865" s="1011" t="s">
        <v>7615</v>
      </c>
      <c r="C1865" s="1011" t="s">
        <v>7616</v>
      </c>
      <c r="D1865" s="1011" t="s">
        <v>1869</v>
      </c>
      <c r="E1865" s="1011" t="s">
        <v>1331</v>
      </c>
      <c r="F1865" s="1011" t="s">
        <v>1868</v>
      </c>
    </row>
    <row r="1866" spans="1:6" x14ac:dyDescent="0.25">
      <c r="A1866" s="1011">
        <v>84179183</v>
      </c>
      <c r="B1866" s="1011" t="s">
        <v>7617</v>
      </c>
      <c r="C1866" s="1011" t="s">
        <v>7618</v>
      </c>
      <c r="D1866" s="1011" t="s">
        <v>1355</v>
      </c>
      <c r="E1866" s="1011" t="s">
        <v>1331</v>
      </c>
      <c r="F1866" s="1011" t="s">
        <v>1354</v>
      </c>
    </row>
    <row r="1867" spans="1:6" x14ac:dyDescent="0.25">
      <c r="A1867" s="1011">
        <v>44220424</v>
      </c>
      <c r="B1867" s="1011" t="s">
        <v>1443</v>
      </c>
      <c r="C1867" s="1011" t="s">
        <v>1447</v>
      </c>
      <c r="D1867" s="1011" t="s">
        <v>1446</v>
      </c>
      <c r="E1867" s="1011" t="s">
        <v>1331</v>
      </c>
      <c r="F1867" s="1011" t="s">
        <v>1445</v>
      </c>
    </row>
    <row r="1868" spans="1:6" x14ac:dyDescent="0.25">
      <c r="A1868" s="1011">
        <v>14229918</v>
      </c>
      <c r="B1868" s="1011" t="s">
        <v>7619</v>
      </c>
      <c r="C1868" s="1011" t="s">
        <v>7620</v>
      </c>
      <c r="D1868" s="1011" t="s">
        <v>1330</v>
      </c>
      <c r="E1868" s="1011" t="s">
        <v>1331</v>
      </c>
      <c r="F1868" s="1011" t="s">
        <v>1328</v>
      </c>
    </row>
    <row r="1869" spans="1:6" x14ac:dyDescent="0.25">
      <c r="A1869" s="1011">
        <v>3753951</v>
      </c>
      <c r="B1869" s="1011" t="s">
        <v>7621</v>
      </c>
      <c r="C1869" s="1011" t="s">
        <v>7622</v>
      </c>
      <c r="D1869" s="1011" t="s">
        <v>7623</v>
      </c>
      <c r="E1869" s="1011" t="s">
        <v>1331</v>
      </c>
      <c r="F1869" s="1011" t="s">
        <v>3344</v>
      </c>
    </row>
    <row r="1870" spans="1:6" x14ac:dyDescent="0.25">
      <c r="A1870" s="1011">
        <v>44081776</v>
      </c>
      <c r="B1870" s="1011" t="s">
        <v>7624</v>
      </c>
      <c r="C1870" s="1011" t="s">
        <v>7625</v>
      </c>
      <c r="D1870" s="1011" t="s">
        <v>1378</v>
      </c>
      <c r="E1870" s="1011" t="s">
        <v>1331</v>
      </c>
      <c r="F1870" s="1011" t="s">
        <v>1377</v>
      </c>
    </row>
    <row r="1871" spans="1:6" x14ac:dyDescent="0.25">
      <c r="A1871" s="1011">
        <v>94252152</v>
      </c>
      <c r="B1871" s="1011" t="s">
        <v>5255</v>
      </c>
      <c r="C1871" s="1011" t="s">
        <v>5256</v>
      </c>
      <c r="D1871" s="1011" t="s">
        <v>1330</v>
      </c>
      <c r="E1871" s="1011" t="s">
        <v>1331</v>
      </c>
      <c r="F1871" s="1011" t="s">
        <v>1328</v>
      </c>
    </row>
    <row r="1872" spans="1:6" x14ac:dyDescent="0.25">
      <c r="A1872" s="1011">
        <v>13754478</v>
      </c>
      <c r="B1872" s="1011" t="s">
        <v>7626</v>
      </c>
      <c r="C1872" s="1011" t="s">
        <v>7627</v>
      </c>
      <c r="D1872" s="1011" t="s">
        <v>4659</v>
      </c>
      <c r="E1872" s="1011" t="s">
        <v>1331</v>
      </c>
      <c r="F1872" s="1011" t="s">
        <v>2714</v>
      </c>
    </row>
    <row r="1873" spans="1:6" x14ac:dyDescent="0.25">
      <c r="A1873" s="1011">
        <v>64153794</v>
      </c>
      <c r="B1873" s="1011" t="s">
        <v>1542</v>
      </c>
      <c r="C1873" s="1011" t="s">
        <v>1546</v>
      </c>
      <c r="D1873" s="1011" t="s">
        <v>1545</v>
      </c>
      <c r="E1873" s="1011" t="s">
        <v>1331</v>
      </c>
      <c r="F1873" s="1011" t="s">
        <v>1544</v>
      </c>
    </row>
    <row r="1874" spans="1:6" x14ac:dyDescent="0.25">
      <c r="A1874" s="1011">
        <v>44180420</v>
      </c>
      <c r="B1874" s="1011" t="s">
        <v>1600</v>
      </c>
      <c r="C1874" s="1011" t="s">
        <v>1604</v>
      </c>
      <c r="D1874" s="1011" t="s">
        <v>1603</v>
      </c>
      <c r="E1874" s="1011" t="s">
        <v>1331</v>
      </c>
      <c r="F1874" s="1011" t="s">
        <v>1602</v>
      </c>
    </row>
    <row r="1875" spans="1:6" x14ac:dyDescent="0.25">
      <c r="A1875" s="1011">
        <v>73755514</v>
      </c>
      <c r="B1875" s="1011" t="s">
        <v>1661</v>
      </c>
      <c r="C1875" s="1011" t="s">
        <v>1665</v>
      </c>
      <c r="D1875" s="1011" t="s">
        <v>1664</v>
      </c>
      <c r="E1875" s="1011" t="s">
        <v>1331</v>
      </c>
      <c r="F1875" s="1011" t="s">
        <v>1663</v>
      </c>
    </row>
    <row r="1876" spans="1:6" x14ac:dyDescent="0.25">
      <c r="A1876" s="1011">
        <v>4075263</v>
      </c>
      <c r="B1876" s="1011" t="s">
        <v>7628</v>
      </c>
      <c r="C1876" s="1011" t="s">
        <v>7629</v>
      </c>
      <c r="D1876" s="1011" t="s">
        <v>1355</v>
      </c>
      <c r="E1876" s="1011" t="s">
        <v>1331</v>
      </c>
      <c r="F1876" s="1011" t="s">
        <v>1354</v>
      </c>
    </row>
    <row r="1877" spans="1:6" x14ac:dyDescent="0.25">
      <c r="A1877" s="1011">
        <v>74035536</v>
      </c>
      <c r="B1877" s="1011" t="s">
        <v>7630</v>
      </c>
      <c r="C1877" s="1011" t="s">
        <v>7631</v>
      </c>
      <c r="D1877" s="1011" t="s">
        <v>5223</v>
      </c>
      <c r="E1877" s="1011" t="s">
        <v>2430</v>
      </c>
      <c r="F1877" s="1011" t="s">
        <v>3192</v>
      </c>
    </row>
    <row r="1878" spans="1:6" x14ac:dyDescent="0.25">
      <c r="A1878" s="1011">
        <v>23840531</v>
      </c>
      <c r="B1878" s="1011" t="s">
        <v>2488</v>
      </c>
      <c r="C1878" s="1011" t="s">
        <v>2492</v>
      </c>
      <c r="D1878" s="1011" t="s">
        <v>2491</v>
      </c>
      <c r="E1878" s="1011" t="s">
        <v>1331</v>
      </c>
      <c r="F1878" s="1011" t="s">
        <v>2490</v>
      </c>
    </row>
    <row r="1879" spans="1:6" x14ac:dyDescent="0.25">
      <c r="A1879" s="1011">
        <v>34069021</v>
      </c>
      <c r="B1879" s="1011" t="s">
        <v>7632</v>
      </c>
      <c r="C1879" s="1011" t="s">
        <v>7633</v>
      </c>
      <c r="D1879" s="1011" t="s">
        <v>1875</v>
      </c>
      <c r="E1879" s="1011" t="s">
        <v>1331</v>
      </c>
      <c r="F1879" s="1011" t="s">
        <v>1874</v>
      </c>
    </row>
    <row r="1880" spans="1:6" x14ac:dyDescent="0.25">
      <c r="A1880" s="1011">
        <v>14090161</v>
      </c>
      <c r="B1880" s="1011" t="s">
        <v>7634</v>
      </c>
      <c r="C1880" s="1011" t="s">
        <v>7635</v>
      </c>
      <c r="D1880" s="1011" t="s">
        <v>65</v>
      </c>
      <c r="E1880" s="1011" t="s">
        <v>1331</v>
      </c>
      <c r="F1880" s="1011" t="s">
        <v>1565</v>
      </c>
    </row>
    <row r="1881" spans="1:6" x14ac:dyDescent="0.25">
      <c r="A1881" s="1011">
        <v>24053233</v>
      </c>
      <c r="B1881" s="1011" t="s">
        <v>1841</v>
      </c>
      <c r="C1881" s="1011" t="s">
        <v>1843</v>
      </c>
      <c r="D1881" s="1011" t="s">
        <v>1511</v>
      </c>
      <c r="E1881" s="1011" t="s">
        <v>1331</v>
      </c>
      <c r="F1881" s="1011" t="s">
        <v>1510</v>
      </c>
    </row>
    <row r="1882" spans="1:6" x14ac:dyDescent="0.25">
      <c r="A1882" s="1011">
        <v>23753064</v>
      </c>
      <c r="B1882" s="1011" t="s">
        <v>7636</v>
      </c>
      <c r="C1882" s="1011" t="s">
        <v>7637</v>
      </c>
      <c r="D1882" s="1011" t="s">
        <v>4230</v>
      </c>
      <c r="E1882" s="1011" t="s">
        <v>1331</v>
      </c>
      <c r="F1882" s="1011" t="s">
        <v>2940</v>
      </c>
    </row>
    <row r="1883" spans="1:6" x14ac:dyDescent="0.25">
      <c r="A1883" s="1011">
        <v>33926791</v>
      </c>
      <c r="B1883" s="1011" t="s">
        <v>7638</v>
      </c>
      <c r="C1883" s="1011" t="s">
        <v>7639</v>
      </c>
      <c r="D1883" s="1011" t="s">
        <v>6284</v>
      </c>
      <c r="E1883" s="1011" t="s">
        <v>1331</v>
      </c>
      <c r="F1883" s="1011" t="s">
        <v>2662</v>
      </c>
    </row>
    <row r="1884" spans="1:6" x14ac:dyDescent="0.25">
      <c r="A1884" s="1011">
        <v>13883111</v>
      </c>
      <c r="B1884" s="1011" t="s">
        <v>7640</v>
      </c>
      <c r="C1884" s="1011" t="s">
        <v>7641</v>
      </c>
      <c r="D1884" s="1011" t="s">
        <v>1464</v>
      </c>
      <c r="E1884" s="1011" t="s">
        <v>1331</v>
      </c>
      <c r="F1884" s="1011" t="s">
        <v>1463</v>
      </c>
    </row>
    <row r="1885" spans="1:6" x14ac:dyDescent="0.25">
      <c r="A1885" s="1011">
        <v>34115865</v>
      </c>
      <c r="B1885" s="1011" t="s">
        <v>7642</v>
      </c>
      <c r="C1885" s="1011" t="s">
        <v>7643</v>
      </c>
      <c r="D1885" s="1011" t="s">
        <v>1613</v>
      </c>
      <c r="E1885" s="1011" t="s">
        <v>1331</v>
      </c>
      <c r="F1885" s="1011" t="s">
        <v>1612</v>
      </c>
    </row>
    <row r="1886" spans="1:6" x14ac:dyDescent="0.25">
      <c r="A1886" s="1011">
        <v>24050668</v>
      </c>
      <c r="B1886" s="1011" t="s">
        <v>7644</v>
      </c>
      <c r="C1886" s="1011" t="s">
        <v>4891</v>
      </c>
      <c r="D1886" s="1011" t="s">
        <v>1361</v>
      </c>
      <c r="E1886" s="1011" t="s">
        <v>1331</v>
      </c>
      <c r="F1886" s="1011" t="s">
        <v>1591</v>
      </c>
    </row>
    <row r="1887" spans="1:6" x14ac:dyDescent="0.25">
      <c r="A1887" s="1011">
        <v>54092960</v>
      </c>
      <c r="B1887" s="1011" t="s">
        <v>7645</v>
      </c>
      <c r="C1887" s="1011" t="s">
        <v>7646</v>
      </c>
      <c r="D1887" s="1011" t="s">
        <v>1643</v>
      </c>
      <c r="E1887" s="1011" t="s">
        <v>1331</v>
      </c>
      <c r="F1887" s="1011" t="s">
        <v>1642</v>
      </c>
    </row>
    <row r="1888" spans="1:6" x14ac:dyDescent="0.25">
      <c r="A1888" s="1011">
        <v>14297543</v>
      </c>
      <c r="B1888" s="1011" t="s">
        <v>7647</v>
      </c>
      <c r="C1888" s="1011" t="s">
        <v>7648</v>
      </c>
      <c r="D1888" s="1011" t="s">
        <v>1781</v>
      </c>
      <c r="E1888" s="1011" t="s">
        <v>1331</v>
      </c>
      <c r="F1888" s="1011" t="s">
        <v>1780</v>
      </c>
    </row>
    <row r="1889" spans="1:6" x14ac:dyDescent="0.25">
      <c r="A1889" s="1011">
        <v>44056588</v>
      </c>
      <c r="B1889" s="1011" t="s">
        <v>7649</v>
      </c>
      <c r="C1889" s="1011" t="s">
        <v>7650</v>
      </c>
      <c r="D1889" s="1011" t="s">
        <v>1893</v>
      </c>
      <c r="E1889" s="1011" t="s">
        <v>1331</v>
      </c>
      <c r="F1889" s="1011" t="s">
        <v>1892</v>
      </c>
    </row>
    <row r="1890" spans="1:6" x14ac:dyDescent="0.25">
      <c r="A1890" s="1011">
        <v>4022638</v>
      </c>
      <c r="B1890" s="1011" t="s">
        <v>7651</v>
      </c>
      <c r="C1890" s="1011" t="s">
        <v>7652</v>
      </c>
      <c r="D1890" s="1011" t="s">
        <v>1704</v>
      </c>
      <c r="E1890" s="1011" t="s">
        <v>1331</v>
      </c>
      <c r="F1890" s="1011" t="s">
        <v>1703</v>
      </c>
    </row>
    <row r="1891" spans="1:6" x14ac:dyDescent="0.25">
      <c r="A1891" s="1011">
        <v>13991989</v>
      </c>
      <c r="B1891" s="1011" t="s">
        <v>1403</v>
      </c>
      <c r="C1891" s="1011" t="s">
        <v>1407</v>
      </c>
      <c r="D1891" s="1011" t="s">
        <v>1406</v>
      </c>
      <c r="E1891" s="1011" t="s">
        <v>1331</v>
      </c>
      <c r="F1891" s="1011" t="s">
        <v>1405</v>
      </c>
    </row>
    <row r="1892" spans="1:6" x14ac:dyDescent="0.25">
      <c r="A1892" s="1011">
        <v>54147780</v>
      </c>
      <c r="B1892" s="1011" t="s">
        <v>7653</v>
      </c>
      <c r="C1892" s="1011" t="s">
        <v>7654</v>
      </c>
      <c r="D1892" s="1011" t="s">
        <v>1355</v>
      </c>
      <c r="E1892" s="1011" t="s">
        <v>1331</v>
      </c>
      <c r="F1892" s="1011" t="s">
        <v>1354</v>
      </c>
    </row>
    <row r="1893" spans="1:6" x14ac:dyDescent="0.25">
      <c r="A1893" s="1011">
        <v>64253958</v>
      </c>
      <c r="B1893" s="1011" t="s">
        <v>7655</v>
      </c>
      <c r="C1893" s="1011" t="s">
        <v>7656</v>
      </c>
      <c r="D1893" s="1011" t="s">
        <v>7657</v>
      </c>
      <c r="E1893" s="1011" t="s">
        <v>1331</v>
      </c>
      <c r="F1893" s="1011" t="s">
        <v>3140</v>
      </c>
    </row>
    <row r="1894" spans="1:6" x14ac:dyDescent="0.25">
      <c r="A1894" s="1011">
        <v>84105063</v>
      </c>
      <c r="B1894" s="1011" t="s">
        <v>7658</v>
      </c>
      <c r="C1894" s="1011" t="s">
        <v>7659</v>
      </c>
      <c r="D1894" s="1011" t="s">
        <v>4217</v>
      </c>
      <c r="E1894" s="1011" t="s">
        <v>1331</v>
      </c>
      <c r="F1894" s="1011" t="s">
        <v>1934</v>
      </c>
    </row>
    <row r="1895" spans="1:6" x14ac:dyDescent="0.25">
      <c r="A1895" s="1011">
        <v>94067329</v>
      </c>
      <c r="B1895" s="1011" t="s">
        <v>7660</v>
      </c>
      <c r="C1895" s="1011" t="s">
        <v>7661</v>
      </c>
      <c r="D1895" s="1011" t="s">
        <v>1464</v>
      </c>
      <c r="E1895" s="1011" t="s">
        <v>1331</v>
      </c>
      <c r="F1895" s="1011" t="s">
        <v>1463</v>
      </c>
    </row>
    <row r="1896" spans="1:6" x14ac:dyDescent="0.25">
      <c r="A1896" s="1011">
        <v>14252167</v>
      </c>
      <c r="B1896" s="1011" t="s">
        <v>4610</v>
      </c>
      <c r="C1896" s="1011" t="s">
        <v>6917</v>
      </c>
      <c r="D1896" s="1011" t="s">
        <v>1818</v>
      </c>
      <c r="E1896" s="1011" t="s">
        <v>1331</v>
      </c>
      <c r="F1896" s="1011" t="s">
        <v>1817</v>
      </c>
    </row>
    <row r="1897" spans="1:6" x14ac:dyDescent="0.25">
      <c r="A1897" s="1011">
        <v>64167919</v>
      </c>
      <c r="B1897" s="1011" t="s">
        <v>7662</v>
      </c>
      <c r="C1897" s="1011" t="s">
        <v>7663</v>
      </c>
      <c r="D1897" s="1011" t="s">
        <v>43</v>
      </c>
      <c r="E1897" s="1011" t="s">
        <v>7664</v>
      </c>
      <c r="F1897" s="1011" t="s">
        <v>7665</v>
      </c>
    </row>
    <row r="1898" spans="1:6" x14ac:dyDescent="0.25">
      <c r="A1898" s="1011">
        <v>84063593</v>
      </c>
      <c r="B1898" s="1011" t="s">
        <v>7666</v>
      </c>
      <c r="C1898" s="1011" t="s">
        <v>7667</v>
      </c>
      <c r="D1898" s="1011" t="s">
        <v>1355</v>
      </c>
      <c r="E1898" s="1011" t="s">
        <v>1331</v>
      </c>
      <c r="F1898" s="1011" t="s">
        <v>1354</v>
      </c>
    </row>
    <row r="1899" spans="1:6" x14ac:dyDescent="0.25">
      <c r="A1899" s="1011">
        <v>83935189</v>
      </c>
      <c r="B1899" s="1011" t="s">
        <v>6326</v>
      </c>
      <c r="C1899" s="1011" t="s">
        <v>7668</v>
      </c>
      <c r="D1899" s="1011" t="s">
        <v>1575</v>
      </c>
      <c r="E1899" s="1011" t="s">
        <v>1331</v>
      </c>
      <c r="F1899" s="1011" t="s">
        <v>1574</v>
      </c>
    </row>
    <row r="1900" spans="1:6" x14ac:dyDescent="0.25">
      <c r="A1900" s="1011">
        <v>84071471</v>
      </c>
      <c r="B1900" s="1011" t="s">
        <v>7669</v>
      </c>
      <c r="C1900" s="1011" t="s">
        <v>7670</v>
      </c>
      <c r="D1900" s="1011" t="s">
        <v>1361</v>
      </c>
      <c r="E1900" s="1011" t="s">
        <v>1331</v>
      </c>
      <c r="F1900" s="1011" t="s">
        <v>1360</v>
      </c>
    </row>
    <row r="1901" spans="1:6" x14ac:dyDescent="0.25">
      <c r="A1901" s="1011">
        <v>13756184</v>
      </c>
      <c r="B1901" s="1011" t="s">
        <v>7671</v>
      </c>
      <c r="C1901" s="1011" t="s">
        <v>7672</v>
      </c>
      <c r="D1901" s="1011" t="s">
        <v>7673</v>
      </c>
      <c r="E1901" s="1011" t="s">
        <v>1331</v>
      </c>
      <c r="F1901" s="1011" t="s">
        <v>2949</v>
      </c>
    </row>
    <row r="1902" spans="1:6" x14ac:dyDescent="0.25">
      <c r="A1902" s="1011">
        <v>14061626</v>
      </c>
      <c r="B1902" s="1011" t="s">
        <v>7674</v>
      </c>
      <c r="C1902" s="1011" t="s">
        <v>7675</v>
      </c>
      <c r="D1902" s="1011" t="s">
        <v>1670</v>
      </c>
      <c r="E1902" s="1011" t="s">
        <v>1331</v>
      </c>
      <c r="F1902" s="1011" t="s">
        <v>1669</v>
      </c>
    </row>
    <row r="1903" spans="1:6" x14ac:dyDescent="0.25">
      <c r="A1903" s="1011">
        <v>83755538</v>
      </c>
      <c r="B1903" s="1011" t="s">
        <v>1738</v>
      </c>
      <c r="C1903" s="1011" t="s">
        <v>1739</v>
      </c>
      <c r="D1903" s="1011" t="s">
        <v>1664</v>
      </c>
      <c r="E1903" s="1011" t="s">
        <v>1331</v>
      </c>
      <c r="F1903" s="1011" t="s">
        <v>1663</v>
      </c>
    </row>
    <row r="1904" spans="1:6" x14ac:dyDescent="0.25">
      <c r="A1904" s="1011">
        <v>3838737</v>
      </c>
      <c r="B1904" s="1011" t="s">
        <v>7676</v>
      </c>
      <c r="C1904" s="1011" t="s">
        <v>7677</v>
      </c>
      <c r="D1904" s="1011" t="s">
        <v>1925</v>
      </c>
      <c r="E1904" s="1011" t="s">
        <v>1331</v>
      </c>
      <c r="F1904" s="1011" t="s">
        <v>1924</v>
      </c>
    </row>
    <row r="1905" spans="1:6" x14ac:dyDescent="0.25">
      <c r="A1905" s="1011">
        <v>74233396</v>
      </c>
      <c r="B1905" s="1011" t="s">
        <v>7678</v>
      </c>
      <c r="C1905" s="1011" t="s">
        <v>7679</v>
      </c>
      <c r="D1905" s="1011" t="s">
        <v>2366</v>
      </c>
      <c r="E1905" s="1011" t="s">
        <v>1331</v>
      </c>
      <c r="F1905" s="1011" t="s">
        <v>2365</v>
      </c>
    </row>
    <row r="1906" spans="1:6" x14ac:dyDescent="0.25">
      <c r="A1906" s="1011">
        <v>33756016</v>
      </c>
      <c r="B1906" s="1011" t="s">
        <v>7680</v>
      </c>
      <c r="C1906" s="1011" t="s">
        <v>7681</v>
      </c>
      <c r="D1906" s="1011" t="s">
        <v>1899</v>
      </c>
      <c r="E1906" s="1011" t="s">
        <v>1331</v>
      </c>
      <c r="F1906" s="1011" t="s">
        <v>1898</v>
      </c>
    </row>
    <row r="1907" spans="1:6" x14ac:dyDescent="0.25">
      <c r="A1907" s="1011">
        <v>43755859</v>
      </c>
      <c r="B1907" s="1011" t="s">
        <v>7682</v>
      </c>
      <c r="C1907" s="1011" t="s">
        <v>7683</v>
      </c>
      <c r="D1907" s="1011" t="s">
        <v>1406</v>
      </c>
      <c r="E1907" s="1011" t="s">
        <v>1331</v>
      </c>
      <c r="F1907" s="1011" t="s">
        <v>1405</v>
      </c>
    </row>
    <row r="1908" spans="1:6" x14ac:dyDescent="0.25">
      <c r="A1908" s="1011">
        <v>34020420</v>
      </c>
      <c r="B1908" s="1011" t="s">
        <v>7684</v>
      </c>
      <c r="C1908" s="1011" t="s">
        <v>7685</v>
      </c>
      <c r="D1908" s="1011" t="s">
        <v>1603</v>
      </c>
      <c r="E1908" s="1011" t="s">
        <v>1331</v>
      </c>
      <c r="F1908" s="1011" t="s">
        <v>1602</v>
      </c>
    </row>
    <row r="1909" spans="1:6" x14ac:dyDescent="0.25">
      <c r="A1909" s="1011">
        <v>74024506</v>
      </c>
      <c r="B1909" s="1011" t="s">
        <v>7686</v>
      </c>
      <c r="C1909" s="1011" t="s">
        <v>7687</v>
      </c>
      <c r="D1909" s="1011" t="s">
        <v>4380</v>
      </c>
      <c r="E1909" s="1011" t="s">
        <v>1331</v>
      </c>
      <c r="F1909" s="1011" t="s">
        <v>3478</v>
      </c>
    </row>
    <row r="1910" spans="1:6" x14ac:dyDescent="0.25">
      <c r="A1910" s="1011">
        <v>34055327</v>
      </c>
      <c r="B1910" s="1011" t="s">
        <v>7688</v>
      </c>
      <c r="C1910" s="1011" t="s">
        <v>7689</v>
      </c>
      <c r="D1910" s="1011" t="s">
        <v>1446</v>
      </c>
      <c r="E1910" s="1011" t="s">
        <v>1331</v>
      </c>
      <c r="F1910" s="1011" t="s">
        <v>1445</v>
      </c>
    </row>
    <row r="1911" spans="1:6" x14ac:dyDescent="0.25">
      <c r="A1911" s="1011">
        <v>74104803</v>
      </c>
      <c r="B1911" s="1011" t="s">
        <v>7690</v>
      </c>
      <c r="C1911" s="1011" t="s">
        <v>7691</v>
      </c>
      <c r="D1911" s="1011" t="s">
        <v>1869</v>
      </c>
      <c r="E1911" s="1011" t="s">
        <v>1331</v>
      </c>
      <c r="F1911" s="1011" t="s">
        <v>1868</v>
      </c>
    </row>
    <row r="1912" spans="1:6" x14ac:dyDescent="0.25">
      <c r="A1912" s="1011">
        <v>84101773</v>
      </c>
      <c r="B1912" s="1011" t="s">
        <v>7562</v>
      </c>
      <c r="C1912" s="1011" t="s">
        <v>7692</v>
      </c>
      <c r="D1912" s="1011" t="s">
        <v>1511</v>
      </c>
      <c r="E1912" s="1011" t="s">
        <v>1331</v>
      </c>
      <c r="F1912" s="1011" t="s">
        <v>1510</v>
      </c>
    </row>
    <row r="1913" spans="1:6" x14ac:dyDescent="0.25">
      <c r="A1913" s="1011">
        <v>74085796</v>
      </c>
      <c r="B1913" s="1011" t="s">
        <v>7693</v>
      </c>
      <c r="C1913" s="1011" t="s">
        <v>7694</v>
      </c>
      <c r="D1913" s="1011" t="s">
        <v>2045</v>
      </c>
      <c r="E1913" s="1011" t="s">
        <v>1331</v>
      </c>
      <c r="F1913" s="1011" t="s">
        <v>2044</v>
      </c>
    </row>
    <row r="1914" spans="1:6" x14ac:dyDescent="0.25">
      <c r="A1914" s="1011">
        <v>83752972</v>
      </c>
      <c r="B1914" s="1011" t="s">
        <v>7695</v>
      </c>
      <c r="C1914" s="1011" t="s">
        <v>7696</v>
      </c>
      <c r="D1914" s="1011" t="s">
        <v>1664</v>
      </c>
      <c r="E1914" s="1011" t="s">
        <v>1331</v>
      </c>
      <c r="F1914" s="1011" t="s">
        <v>1663</v>
      </c>
    </row>
    <row r="1915" spans="1:6" x14ac:dyDescent="0.25">
      <c r="A1915" s="1011">
        <v>94288313</v>
      </c>
      <c r="B1915" s="1011" t="s">
        <v>7697</v>
      </c>
      <c r="C1915" s="1011" t="s">
        <v>7698</v>
      </c>
      <c r="D1915" s="1011" t="s">
        <v>1818</v>
      </c>
      <c r="E1915" s="1011" t="s">
        <v>1331</v>
      </c>
      <c r="F1915" s="1011" t="s">
        <v>1817</v>
      </c>
    </row>
    <row r="1916" spans="1:6" x14ac:dyDescent="0.25">
      <c r="A1916" s="1011">
        <v>44233237</v>
      </c>
      <c r="B1916" s="1011" t="s">
        <v>7699</v>
      </c>
      <c r="C1916" s="1011" t="s">
        <v>7700</v>
      </c>
      <c r="D1916" s="1011" t="s">
        <v>1818</v>
      </c>
      <c r="E1916" s="1011" t="s">
        <v>1331</v>
      </c>
      <c r="F1916" s="1011" t="s">
        <v>1817</v>
      </c>
    </row>
    <row r="1917" spans="1:6" x14ac:dyDescent="0.25">
      <c r="A1917" s="1011">
        <v>24033466</v>
      </c>
      <c r="B1917" s="1011" t="s">
        <v>7701</v>
      </c>
      <c r="C1917" s="1011" t="s">
        <v>7086</v>
      </c>
      <c r="D1917" s="1011" t="s">
        <v>1470</v>
      </c>
      <c r="E1917" s="1011" t="s">
        <v>1331</v>
      </c>
      <c r="F1917" s="1011" t="s">
        <v>1469</v>
      </c>
    </row>
    <row r="1918" spans="1:6" x14ac:dyDescent="0.25">
      <c r="A1918" s="1011">
        <v>63876056</v>
      </c>
      <c r="B1918" s="1011" t="s">
        <v>7702</v>
      </c>
      <c r="C1918" s="1011" t="s">
        <v>7703</v>
      </c>
      <c r="D1918" s="1011" t="s">
        <v>2089</v>
      </c>
      <c r="E1918" s="1011" t="s">
        <v>1331</v>
      </c>
      <c r="F1918" s="1011" t="s">
        <v>3342</v>
      </c>
    </row>
    <row r="1919" spans="1:6" x14ac:dyDescent="0.25">
      <c r="A1919" s="1011">
        <v>63918262</v>
      </c>
      <c r="B1919" s="1011" t="s">
        <v>1409</v>
      </c>
      <c r="C1919" s="1011" t="s">
        <v>1412</v>
      </c>
      <c r="D1919" s="1011" t="s">
        <v>80</v>
      </c>
      <c r="E1919" s="1011" t="s">
        <v>1331</v>
      </c>
      <c r="F1919" s="1011" t="s">
        <v>1411</v>
      </c>
    </row>
    <row r="1920" spans="1:6" x14ac:dyDescent="0.25">
      <c r="A1920" s="1011">
        <v>54304357</v>
      </c>
      <c r="B1920" s="1011" t="s">
        <v>7704</v>
      </c>
      <c r="C1920" s="1011" t="s">
        <v>7166</v>
      </c>
      <c r="D1920" s="1011" t="s">
        <v>4332</v>
      </c>
      <c r="E1920" s="1011" t="s">
        <v>1331</v>
      </c>
      <c r="F1920" s="1011" t="s">
        <v>3354</v>
      </c>
    </row>
    <row r="1921" spans="1:6" x14ac:dyDescent="0.25">
      <c r="A1921" s="1011">
        <v>74101411</v>
      </c>
      <c r="B1921" s="1011" t="s">
        <v>7705</v>
      </c>
      <c r="C1921" s="1011" t="s">
        <v>7706</v>
      </c>
      <c r="D1921" s="1011" t="s">
        <v>5458</v>
      </c>
      <c r="E1921" s="1011" t="s">
        <v>1331</v>
      </c>
      <c r="F1921" s="1011" t="s">
        <v>5459</v>
      </c>
    </row>
    <row r="1922" spans="1:6" x14ac:dyDescent="0.25">
      <c r="A1922" s="1011">
        <v>23963291</v>
      </c>
      <c r="B1922" s="1011" t="s">
        <v>7707</v>
      </c>
      <c r="C1922" s="1011" t="s">
        <v>7708</v>
      </c>
      <c r="D1922" s="1011" t="s">
        <v>1361</v>
      </c>
      <c r="E1922" s="1011" t="s">
        <v>1331</v>
      </c>
      <c r="F1922" s="1011" t="s">
        <v>1499</v>
      </c>
    </row>
    <row r="1923" spans="1:6" x14ac:dyDescent="0.25">
      <c r="A1923" s="1011">
        <v>33755638</v>
      </c>
      <c r="B1923" s="1011" t="s">
        <v>7709</v>
      </c>
      <c r="C1923" s="1011" t="s">
        <v>6384</v>
      </c>
      <c r="D1923" s="1011" t="s">
        <v>2068</v>
      </c>
      <c r="E1923" s="1011" t="s">
        <v>1331</v>
      </c>
      <c r="F1923" s="1011" t="s">
        <v>2067</v>
      </c>
    </row>
    <row r="1924" spans="1:6" x14ac:dyDescent="0.25">
      <c r="A1924" s="1011">
        <v>34253237</v>
      </c>
      <c r="B1924" s="1011" t="s">
        <v>7710</v>
      </c>
      <c r="C1924" s="1011" t="s">
        <v>7711</v>
      </c>
      <c r="D1924" s="1011" t="s">
        <v>4403</v>
      </c>
      <c r="E1924" s="1011" t="s">
        <v>2430</v>
      </c>
      <c r="F1924" s="1011" t="s">
        <v>3473</v>
      </c>
    </row>
    <row r="1925" spans="1:6" x14ac:dyDescent="0.25">
      <c r="A1925" s="1011">
        <v>23941362</v>
      </c>
      <c r="B1925" s="1011" t="s">
        <v>7712</v>
      </c>
      <c r="C1925" s="1011" t="s">
        <v>4646</v>
      </c>
      <c r="D1925" s="1011" t="s">
        <v>1597</v>
      </c>
      <c r="E1925" s="1011" t="s">
        <v>1331</v>
      </c>
      <c r="F1925" s="1011" t="s">
        <v>1596</v>
      </c>
    </row>
    <row r="1926" spans="1:6" x14ac:dyDescent="0.25">
      <c r="A1926" s="1011">
        <v>3895943</v>
      </c>
      <c r="B1926" s="1011" t="s">
        <v>7713</v>
      </c>
      <c r="C1926" s="1011" t="s">
        <v>7714</v>
      </c>
      <c r="D1926" s="1011" t="s">
        <v>1384</v>
      </c>
      <c r="E1926" s="1011" t="s">
        <v>1331</v>
      </c>
      <c r="F1926" s="1011" t="s">
        <v>1383</v>
      </c>
    </row>
    <row r="1927" spans="1:6" x14ac:dyDescent="0.25">
      <c r="A1927" s="1011">
        <v>13755665</v>
      </c>
      <c r="B1927" s="1011" t="s">
        <v>7715</v>
      </c>
      <c r="C1927" s="1011" t="s">
        <v>7716</v>
      </c>
      <c r="D1927" s="1011" t="s">
        <v>928</v>
      </c>
      <c r="E1927" s="1011" t="s">
        <v>1331</v>
      </c>
      <c r="F1927" s="1011" t="s">
        <v>4387</v>
      </c>
    </row>
    <row r="1928" spans="1:6" x14ac:dyDescent="0.25">
      <c r="A1928" s="1011">
        <v>53775540</v>
      </c>
      <c r="B1928" s="1011" t="s">
        <v>7717</v>
      </c>
      <c r="C1928" s="1011" t="s">
        <v>7718</v>
      </c>
      <c r="D1928" s="1011" t="s">
        <v>1940</v>
      </c>
      <c r="E1928" s="1011" t="s">
        <v>1331</v>
      </c>
      <c r="F1928" s="1011" t="s">
        <v>1939</v>
      </c>
    </row>
    <row r="1929" spans="1:6" x14ac:dyDescent="0.25">
      <c r="A1929" s="1011">
        <v>34285494</v>
      </c>
      <c r="B1929" s="1011" t="s">
        <v>7719</v>
      </c>
      <c r="C1929" s="1011" t="s">
        <v>7720</v>
      </c>
      <c r="D1929" s="1011" t="s">
        <v>1482</v>
      </c>
      <c r="E1929" s="1011" t="s">
        <v>1331</v>
      </c>
      <c r="F1929" s="1011" t="s">
        <v>1481</v>
      </c>
    </row>
    <row r="1930" spans="1:6" x14ac:dyDescent="0.25">
      <c r="A1930" s="1011">
        <v>13758206</v>
      </c>
      <c r="B1930" s="1011" t="s">
        <v>7721</v>
      </c>
      <c r="C1930" s="1011" t="s">
        <v>7722</v>
      </c>
      <c r="D1930" s="1011" t="s">
        <v>10</v>
      </c>
      <c r="E1930" s="1011" t="s">
        <v>1331</v>
      </c>
      <c r="F1930" s="1011" t="s">
        <v>1985</v>
      </c>
    </row>
    <row r="1931" spans="1:6" x14ac:dyDescent="0.25">
      <c r="A1931" s="1011">
        <v>13757547</v>
      </c>
      <c r="B1931" s="1011" t="s">
        <v>7723</v>
      </c>
      <c r="C1931" s="1011" t="s">
        <v>7724</v>
      </c>
      <c r="D1931" s="1011" t="s">
        <v>2089</v>
      </c>
      <c r="E1931" s="1011" t="s">
        <v>1331</v>
      </c>
      <c r="F1931" s="1011" t="s">
        <v>2947</v>
      </c>
    </row>
    <row r="1932" spans="1:6" x14ac:dyDescent="0.25">
      <c r="A1932" s="1011">
        <v>4160750</v>
      </c>
      <c r="B1932" s="1011" t="s">
        <v>7725</v>
      </c>
      <c r="C1932" s="1011" t="s">
        <v>7726</v>
      </c>
      <c r="D1932" s="1011" t="s">
        <v>2245</v>
      </c>
      <c r="E1932" s="1011" t="s">
        <v>1331</v>
      </c>
      <c r="F1932" s="1011" t="s">
        <v>1516</v>
      </c>
    </row>
    <row r="1933" spans="1:6" x14ac:dyDescent="0.25">
      <c r="A1933" s="1011">
        <v>63755706</v>
      </c>
      <c r="B1933" s="1011" t="s">
        <v>7727</v>
      </c>
      <c r="C1933" s="1011" t="s">
        <v>7728</v>
      </c>
      <c r="D1933" s="1011" t="s">
        <v>47</v>
      </c>
      <c r="E1933" s="1011" t="s">
        <v>1331</v>
      </c>
      <c r="F1933" s="1011" t="s">
        <v>1676</v>
      </c>
    </row>
    <row r="1934" spans="1:6" x14ac:dyDescent="0.25">
      <c r="A1934" s="1011">
        <v>14027734</v>
      </c>
      <c r="B1934" s="1011" t="s">
        <v>7729</v>
      </c>
      <c r="C1934" s="1011" t="s">
        <v>7730</v>
      </c>
      <c r="D1934" s="1011" t="s">
        <v>2354</v>
      </c>
      <c r="E1934" s="1011" t="s">
        <v>1331</v>
      </c>
      <c r="F1934" s="1011" t="s">
        <v>2353</v>
      </c>
    </row>
    <row r="1935" spans="1:6" x14ac:dyDescent="0.25">
      <c r="A1935" s="1011">
        <v>14089023</v>
      </c>
      <c r="B1935" s="1011" t="s">
        <v>2534</v>
      </c>
      <c r="C1935" s="1011" t="s">
        <v>2536</v>
      </c>
      <c r="D1935" s="1011" t="s">
        <v>1397</v>
      </c>
      <c r="E1935" s="1011" t="s">
        <v>1331</v>
      </c>
      <c r="F1935" s="1011" t="s">
        <v>1396</v>
      </c>
    </row>
    <row r="1936" spans="1:6" x14ac:dyDescent="0.25">
      <c r="A1936" s="1011">
        <v>33771395</v>
      </c>
      <c r="B1936" s="1011" t="s">
        <v>2520</v>
      </c>
      <c r="C1936" s="1011" t="s">
        <v>2521</v>
      </c>
      <c r="D1936" s="1011" t="s">
        <v>1397</v>
      </c>
      <c r="E1936" s="1011" t="s">
        <v>1331</v>
      </c>
      <c r="F1936" s="1011" t="s">
        <v>1416</v>
      </c>
    </row>
    <row r="1937" spans="1:6" x14ac:dyDescent="0.25">
      <c r="A1937" s="1011">
        <v>4058269</v>
      </c>
      <c r="B1937" s="1011" t="s">
        <v>7731</v>
      </c>
      <c r="C1937" s="1011" t="s">
        <v>7732</v>
      </c>
      <c r="D1937" s="1011" t="s">
        <v>7069</v>
      </c>
      <c r="E1937" s="1011" t="s">
        <v>1331</v>
      </c>
      <c r="F1937" s="1011" t="s">
        <v>3236</v>
      </c>
    </row>
    <row r="1938" spans="1:6" x14ac:dyDescent="0.25">
      <c r="A1938" s="1011">
        <v>74249244</v>
      </c>
      <c r="B1938" s="1011" t="s">
        <v>7733</v>
      </c>
      <c r="C1938" s="1011" t="s">
        <v>7734</v>
      </c>
      <c r="D1938" s="1011" t="s">
        <v>7735</v>
      </c>
      <c r="E1938" s="1011" t="s">
        <v>1331</v>
      </c>
      <c r="F1938" s="1011" t="s">
        <v>7736</v>
      </c>
    </row>
    <row r="1939" spans="1:6" x14ac:dyDescent="0.25">
      <c r="A1939" s="1011">
        <v>33878653</v>
      </c>
      <c r="B1939" s="1011" t="s">
        <v>7737</v>
      </c>
      <c r="C1939" s="1011" t="s">
        <v>7738</v>
      </c>
      <c r="D1939" s="1011" t="s">
        <v>1355</v>
      </c>
      <c r="E1939" s="1011" t="s">
        <v>1331</v>
      </c>
      <c r="F1939" s="1011" t="s">
        <v>1354</v>
      </c>
    </row>
    <row r="1940" spans="1:6" x14ac:dyDescent="0.25">
      <c r="A1940" s="1011">
        <v>3869062</v>
      </c>
      <c r="B1940" s="1011" t="s">
        <v>7739</v>
      </c>
      <c r="C1940" s="1011" t="s">
        <v>7740</v>
      </c>
      <c r="D1940" s="1011" t="s">
        <v>4276</v>
      </c>
      <c r="E1940" s="1011" t="s">
        <v>1331</v>
      </c>
      <c r="F1940" s="1011" t="s">
        <v>2960</v>
      </c>
    </row>
    <row r="1941" spans="1:6" x14ac:dyDescent="0.25">
      <c r="A1941" s="1011">
        <v>43757913</v>
      </c>
      <c r="B1941" s="1011" t="s">
        <v>7741</v>
      </c>
      <c r="C1941" s="1011" t="s">
        <v>7742</v>
      </c>
      <c r="D1941" s="1011" t="s">
        <v>5420</v>
      </c>
      <c r="E1941" s="1011" t="s">
        <v>1331</v>
      </c>
      <c r="F1941" s="1011" t="s">
        <v>2628</v>
      </c>
    </row>
    <row r="1942" spans="1:6" x14ac:dyDescent="0.25">
      <c r="A1942" s="1011">
        <v>13754528</v>
      </c>
      <c r="B1942" s="1011" t="s">
        <v>4572</v>
      </c>
      <c r="C1942" s="1011" t="s">
        <v>7743</v>
      </c>
      <c r="D1942" s="1011" t="s">
        <v>1476</v>
      </c>
      <c r="E1942" s="1011" t="s">
        <v>1331</v>
      </c>
      <c r="F1942" s="1011" t="s">
        <v>1475</v>
      </c>
    </row>
    <row r="1943" spans="1:6" x14ac:dyDescent="0.25">
      <c r="A1943" s="1011">
        <v>44082345</v>
      </c>
      <c r="B1943" s="1011" t="s">
        <v>7744</v>
      </c>
      <c r="C1943" s="1011" t="s">
        <v>2246</v>
      </c>
      <c r="D1943" s="1011" t="s">
        <v>2245</v>
      </c>
      <c r="E1943" s="1011" t="s">
        <v>1331</v>
      </c>
      <c r="F1943" s="1011" t="s">
        <v>1516</v>
      </c>
    </row>
    <row r="1944" spans="1:6" x14ac:dyDescent="0.25">
      <c r="A1944" s="1011">
        <v>44073278</v>
      </c>
      <c r="B1944" s="1011" t="s">
        <v>2109</v>
      </c>
      <c r="C1944" s="1011" t="s">
        <v>1839</v>
      </c>
      <c r="D1944" s="1011" t="s">
        <v>1622</v>
      </c>
      <c r="E1944" s="1011" t="s">
        <v>1331</v>
      </c>
      <c r="F1944" s="1011" t="s">
        <v>1621</v>
      </c>
    </row>
    <row r="1945" spans="1:6" x14ac:dyDescent="0.25">
      <c r="A1945" s="1011">
        <v>13753637</v>
      </c>
      <c r="B1945" s="1011" t="s">
        <v>2335</v>
      </c>
      <c r="C1945" s="1011" t="s">
        <v>7745</v>
      </c>
      <c r="D1945" s="1011" t="s">
        <v>4380</v>
      </c>
      <c r="E1945" s="1011" t="s">
        <v>1331</v>
      </c>
      <c r="F1945" s="1011" t="s">
        <v>3478</v>
      </c>
    </row>
    <row r="1946" spans="1:6" x14ac:dyDescent="0.25">
      <c r="A1946" s="1011">
        <v>34145631</v>
      </c>
      <c r="B1946" s="1011" t="s">
        <v>7746</v>
      </c>
      <c r="C1946" s="1011" t="s">
        <v>7747</v>
      </c>
      <c r="D1946" s="1011" t="s">
        <v>1343</v>
      </c>
      <c r="E1946" s="1011" t="s">
        <v>1331</v>
      </c>
      <c r="F1946" s="1011" t="s">
        <v>1342</v>
      </c>
    </row>
    <row r="1947" spans="1:6" x14ac:dyDescent="0.25">
      <c r="A1947" s="1011">
        <v>33754763</v>
      </c>
      <c r="B1947" s="1011" t="s">
        <v>7748</v>
      </c>
      <c r="C1947" s="1011" t="s">
        <v>5394</v>
      </c>
      <c r="D1947" s="1011" t="s">
        <v>5395</v>
      </c>
      <c r="E1947" s="1011" t="s">
        <v>1331</v>
      </c>
      <c r="F1947" s="1011" t="s">
        <v>3574</v>
      </c>
    </row>
    <row r="1948" spans="1:6" x14ac:dyDescent="0.25">
      <c r="A1948" s="1011">
        <v>53755419</v>
      </c>
      <c r="B1948" s="1011" t="s">
        <v>7749</v>
      </c>
      <c r="C1948" s="1011" t="s">
        <v>7750</v>
      </c>
      <c r="D1948" s="1011" t="s">
        <v>1464</v>
      </c>
      <c r="E1948" s="1011" t="s">
        <v>1331</v>
      </c>
      <c r="F1948" s="1011" t="s">
        <v>1463</v>
      </c>
    </row>
    <row r="1949" spans="1:6" x14ac:dyDescent="0.25">
      <c r="A1949" s="1011">
        <v>64033723</v>
      </c>
      <c r="B1949" s="1011" t="s">
        <v>7751</v>
      </c>
      <c r="C1949" s="1011" t="s">
        <v>7752</v>
      </c>
      <c r="D1949" s="1011" t="s">
        <v>7753</v>
      </c>
      <c r="E1949" s="1011" t="s">
        <v>1331</v>
      </c>
      <c r="F1949" s="1011" t="s">
        <v>7754</v>
      </c>
    </row>
    <row r="1950" spans="1:6" x14ac:dyDescent="0.25">
      <c r="A1950" s="1011">
        <v>64085509</v>
      </c>
      <c r="B1950" s="1011" t="s">
        <v>7755</v>
      </c>
      <c r="C1950" s="1011" t="s">
        <v>7756</v>
      </c>
      <c r="D1950" s="1011" t="s">
        <v>1361</v>
      </c>
      <c r="E1950" s="1011" t="s">
        <v>1331</v>
      </c>
      <c r="F1950" s="1011" t="s">
        <v>1755</v>
      </c>
    </row>
    <row r="1951" spans="1:6" x14ac:dyDescent="0.25">
      <c r="A1951" s="1011">
        <v>44097202</v>
      </c>
      <c r="B1951" s="1011" t="s">
        <v>7757</v>
      </c>
      <c r="C1951" s="1011" t="s">
        <v>7758</v>
      </c>
      <c r="D1951" s="1011" t="s">
        <v>4238</v>
      </c>
      <c r="E1951" s="1011" t="s">
        <v>1331</v>
      </c>
      <c r="F1951" s="1011" t="s">
        <v>2878</v>
      </c>
    </row>
    <row r="1952" spans="1:6" x14ac:dyDescent="0.25">
      <c r="A1952" s="1011">
        <v>23794159</v>
      </c>
      <c r="B1952" s="1011" t="s">
        <v>7759</v>
      </c>
      <c r="C1952" s="1011" t="s">
        <v>7760</v>
      </c>
      <c r="D1952" s="1011" t="s">
        <v>4415</v>
      </c>
      <c r="E1952" s="1011" t="s">
        <v>1331</v>
      </c>
      <c r="F1952" s="1011" t="s">
        <v>3534</v>
      </c>
    </row>
    <row r="1953" spans="1:6" x14ac:dyDescent="0.25">
      <c r="A1953" s="1011">
        <v>84056555</v>
      </c>
      <c r="B1953" s="1011" t="s">
        <v>7761</v>
      </c>
      <c r="C1953" s="1011" t="s">
        <v>7762</v>
      </c>
      <c r="D1953" s="1011" t="s">
        <v>2502</v>
      </c>
      <c r="E1953" s="1011" t="s">
        <v>1331</v>
      </c>
      <c r="F1953" s="1011" t="s">
        <v>2106</v>
      </c>
    </row>
    <row r="1954" spans="1:6" x14ac:dyDescent="0.25">
      <c r="A1954" s="1011">
        <v>14182893</v>
      </c>
      <c r="B1954" s="1011" t="s">
        <v>7763</v>
      </c>
      <c r="C1954" s="1011" t="s">
        <v>7764</v>
      </c>
      <c r="D1954" s="1011" t="s">
        <v>1330</v>
      </c>
      <c r="E1954" s="1011" t="s">
        <v>1331</v>
      </c>
      <c r="F1954" s="1011" t="s">
        <v>1328</v>
      </c>
    </row>
    <row r="1955" spans="1:6" x14ac:dyDescent="0.25">
      <c r="A1955" s="1011">
        <v>63906606</v>
      </c>
      <c r="B1955" s="1011" t="s">
        <v>7765</v>
      </c>
      <c r="C1955" s="1011" t="s">
        <v>7766</v>
      </c>
      <c r="D1955" s="1011" t="s">
        <v>1372</v>
      </c>
      <c r="E1955" s="1011" t="s">
        <v>1331</v>
      </c>
      <c r="F1955" s="1011" t="s">
        <v>1371</v>
      </c>
    </row>
    <row r="1956" spans="1:6" x14ac:dyDescent="0.25">
      <c r="A1956" s="1011">
        <v>54099353</v>
      </c>
      <c r="B1956" s="1011" t="s">
        <v>7767</v>
      </c>
      <c r="C1956" s="1011" t="s">
        <v>7768</v>
      </c>
      <c r="D1956" s="1011" t="s">
        <v>2366</v>
      </c>
      <c r="E1956" s="1011" t="s">
        <v>1331</v>
      </c>
      <c r="F1956" s="1011" t="s">
        <v>2365</v>
      </c>
    </row>
    <row r="1957" spans="1:6" x14ac:dyDescent="0.25">
      <c r="A1957" s="1011">
        <v>83979674</v>
      </c>
      <c r="B1957" s="1011" t="s">
        <v>7769</v>
      </c>
      <c r="C1957" s="1011" t="s">
        <v>7770</v>
      </c>
      <c r="D1957" s="1011" t="s">
        <v>4351</v>
      </c>
      <c r="E1957" s="1011" t="s">
        <v>1331</v>
      </c>
      <c r="F1957" s="1011" t="s">
        <v>3288</v>
      </c>
    </row>
    <row r="1958" spans="1:6" x14ac:dyDescent="0.25">
      <c r="A1958" s="1011">
        <v>84300656</v>
      </c>
      <c r="B1958" s="1011" t="s">
        <v>7771</v>
      </c>
      <c r="C1958" s="1011" t="s">
        <v>7772</v>
      </c>
      <c r="D1958" s="1011" t="s">
        <v>6320</v>
      </c>
      <c r="E1958" s="1011" t="s">
        <v>1331</v>
      </c>
      <c r="F1958" s="1011" t="s">
        <v>2799</v>
      </c>
    </row>
    <row r="1959" spans="1:6" x14ac:dyDescent="0.25">
      <c r="A1959" s="1011">
        <v>74163817</v>
      </c>
      <c r="B1959" s="1011" t="s">
        <v>2282</v>
      </c>
      <c r="C1959" s="1011" t="s">
        <v>2284</v>
      </c>
      <c r="D1959" s="1011" t="s">
        <v>1694</v>
      </c>
      <c r="E1959" s="1011" t="s">
        <v>1331</v>
      </c>
      <c r="F1959" s="1011" t="s">
        <v>1693</v>
      </c>
    </row>
    <row r="1960" spans="1:6" x14ac:dyDescent="0.25">
      <c r="A1960" s="1011">
        <v>64229594</v>
      </c>
      <c r="B1960" s="1011" t="s">
        <v>7773</v>
      </c>
      <c r="C1960" s="1011" t="s">
        <v>7774</v>
      </c>
      <c r="D1960" s="1011" t="s">
        <v>1658</v>
      </c>
      <c r="E1960" s="1011" t="s">
        <v>1331</v>
      </c>
      <c r="F1960" s="1011" t="s">
        <v>1657</v>
      </c>
    </row>
    <row r="1961" spans="1:6" x14ac:dyDescent="0.25">
      <c r="A1961" s="1011">
        <v>84278639</v>
      </c>
      <c r="B1961" s="1011" t="s">
        <v>7775</v>
      </c>
      <c r="C1961" s="1011" t="s">
        <v>7692</v>
      </c>
      <c r="D1961" s="1011" t="s">
        <v>1511</v>
      </c>
      <c r="E1961" s="1011" t="s">
        <v>1331</v>
      </c>
      <c r="F1961" s="1011" t="s">
        <v>1510</v>
      </c>
    </row>
    <row r="1962" spans="1:6" x14ac:dyDescent="0.25">
      <c r="A1962" s="1011">
        <v>4290953</v>
      </c>
      <c r="B1962" s="1011" t="s">
        <v>7776</v>
      </c>
      <c r="C1962" s="1011" t="s">
        <v>7777</v>
      </c>
      <c r="D1962" s="1011" t="s">
        <v>1355</v>
      </c>
      <c r="E1962" s="1011" t="s">
        <v>1331</v>
      </c>
      <c r="F1962" s="1011" t="s">
        <v>1354</v>
      </c>
    </row>
    <row r="1963" spans="1:6" x14ac:dyDescent="0.25">
      <c r="A1963" s="1011">
        <v>23997604</v>
      </c>
      <c r="B1963" s="1011" t="s">
        <v>7778</v>
      </c>
      <c r="C1963" s="1011" t="s">
        <v>7779</v>
      </c>
      <c r="D1963" s="1011" t="s">
        <v>4757</v>
      </c>
      <c r="E1963" s="1011" t="s">
        <v>1331</v>
      </c>
      <c r="F1963" s="1011" t="s">
        <v>2730</v>
      </c>
    </row>
    <row r="1964" spans="1:6" x14ac:dyDescent="0.25">
      <c r="A1964" s="1011">
        <v>84145549</v>
      </c>
      <c r="B1964" s="1011" t="s">
        <v>7780</v>
      </c>
      <c r="C1964" s="1011" t="s">
        <v>7781</v>
      </c>
      <c r="D1964" s="1011" t="s">
        <v>7782</v>
      </c>
      <c r="E1964" s="1011" t="s">
        <v>1331</v>
      </c>
      <c r="F1964" s="1011" t="s">
        <v>3514</v>
      </c>
    </row>
    <row r="1965" spans="1:6" x14ac:dyDescent="0.25">
      <c r="A1965" s="1011">
        <v>54081401</v>
      </c>
      <c r="B1965" s="1011" t="s">
        <v>7783</v>
      </c>
      <c r="C1965" s="1011" t="s">
        <v>7784</v>
      </c>
      <c r="D1965" s="1011" t="s">
        <v>7785</v>
      </c>
      <c r="E1965" s="1011" t="s">
        <v>1331</v>
      </c>
      <c r="F1965" s="1011" t="s">
        <v>3471</v>
      </c>
    </row>
    <row r="1966" spans="1:6" x14ac:dyDescent="0.25">
      <c r="A1966" s="1011">
        <v>83756833</v>
      </c>
      <c r="B1966" s="1011" t="s">
        <v>7786</v>
      </c>
      <c r="C1966" s="1011" t="s">
        <v>7787</v>
      </c>
      <c r="D1966" s="1011" t="s">
        <v>7788</v>
      </c>
      <c r="E1966" s="1011" t="s">
        <v>1331</v>
      </c>
      <c r="F1966" s="1011" t="s">
        <v>2996</v>
      </c>
    </row>
    <row r="1967" spans="1:6" x14ac:dyDescent="0.25">
      <c r="A1967" s="1011">
        <v>23753999</v>
      </c>
      <c r="B1967" s="1011" t="s">
        <v>7789</v>
      </c>
      <c r="C1967" s="1011" t="s">
        <v>7790</v>
      </c>
      <c r="D1967" s="1011" t="s">
        <v>4262</v>
      </c>
      <c r="E1967" s="1011" t="s">
        <v>1331</v>
      </c>
      <c r="F1967" s="1011" t="s">
        <v>3381</v>
      </c>
    </row>
    <row r="1968" spans="1:6" x14ac:dyDescent="0.25">
      <c r="A1968" s="1011">
        <v>4034492</v>
      </c>
      <c r="B1968" s="1011" t="s">
        <v>7791</v>
      </c>
      <c r="C1968" s="1011" t="s">
        <v>7792</v>
      </c>
      <c r="D1968" s="1011" t="s">
        <v>4224</v>
      </c>
      <c r="E1968" s="1011" t="s">
        <v>1331</v>
      </c>
      <c r="F1968" s="1011" t="s">
        <v>3516</v>
      </c>
    </row>
    <row r="1969" spans="1:6" x14ac:dyDescent="0.25">
      <c r="A1969" s="1011">
        <v>93893790</v>
      </c>
      <c r="B1969" s="1011" t="s">
        <v>7793</v>
      </c>
      <c r="C1969" s="1011" t="s">
        <v>7794</v>
      </c>
      <c r="D1969" s="1011" t="s">
        <v>2556</v>
      </c>
      <c r="E1969" s="1011" t="s">
        <v>1331</v>
      </c>
      <c r="F1969" s="1011" t="s">
        <v>2555</v>
      </c>
    </row>
    <row r="1970" spans="1:6" x14ac:dyDescent="0.25">
      <c r="A1970" s="1011">
        <v>54168976</v>
      </c>
      <c r="B1970" s="1011" t="s">
        <v>4465</v>
      </c>
      <c r="C1970" s="1011" t="s">
        <v>4466</v>
      </c>
      <c r="D1970" s="1011" t="s">
        <v>65</v>
      </c>
      <c r="E1970" s="1011" t="s">
        <v>1331</v>
      </c>
      <c r="F1970" s="1011" t="s">
        <v>1565</v>
      </c>
    </row>
    <row r="1971" spans="1:6" x14ac:dyDescent="0.25">
      <c r="A1971" s="1011">
        <v>83756460</v>
      </c>
      <c r="B1971" s="1011" t="s">
        <v>1761</v>
      </c>
      <c r="C1971" s="1011" t="s">
        <v>1763</v>
      </c>
      <c r="D1971" s="1011" t="s">
        <v>1694</v>
      </c>
      <c r="E1971" s="1011" t="s">
        <v>1331</v>
      </c>
      <c r="F1971" s="1011" t="s">
        <v>1693</v>
      </c>
    </row>
    <row r="1972" spans="1:6" x14ac:dyDescent="0.25">
      <c r="A1972" s="1011">
        <v>43757319</v>
      </c>
      <c r="B1972" s="1011" t="s">
        <v>7795</v>
      </c>
      <c r="C1972" s="1011" t="s">
        <v>7796</v>
      </c>
      <c r="D1972" s="1011" t="s">
        <v>1406</v>
      </c>
      <c r="E1972" s="1011" t="s">
        <v>1331</v>
      </c>
      <c r="F1972" s="1011" t="s">
        <v>1405</v>
      </c>
    </row>
    <row r="1973" spans="1:6" x14ac:dyDescent="0.25">
      <c r="A1973" s="1011">
        <v>64169600</v>
      </c>
      <c r="B1973" s="1011" t="s">
        <v>7797</v>
      </c>
      <c r="C1973" s="1011" t="s">
        <v>7798</v>
      </c>
      <c r="D1973" s="1011" t="s">
        <v>2089</v>
      </c>
      <c r="E1973" s="1011" t="s">
        <v>1331</v>
      </c>
      <c r="F1973" s="1011" t="s">
        <v>2949</v>
      </c>
    </row>
    <row r="1974" spans="1:6" x14ac:dyDescent="0.25">
      <c r="A1974" s="1011">
        <v>64178213</v>
      </c>
      <c r="B1974" s="1011" t="s">
        <v>7799</v>
      </c>
      <c r="C1974" s="1011" t="s">
        <v>7800</v>
      </c>
      <c r="D1974" s="1011" t="s">
        <v>2502</v>
      </c>
      <c r="E1974" s="1011" t="s">
        <v>1331</v>
      </c>
      <c r="F1974" s="1011" t="s">
        <v>2106</v>
      </c>
    </row>
    <row r="1975" spans="1:6" x14ac:dyDescent="0.25">
      <c r="A1975" s="1011">
        <v>34179994</v>
      </c>
      <c r="B1975" s="1011" t="s">
        <v>7801</v>
      </c>
      <c r="C1975" s="1011" t="s">
        <v>7802</v>
      </c>
      <c r="D1975" s="1011" t="s">
        <v>1361</v>
      </c>
      <c r="E1975" s="1011" t="s">
        <v>1331</v>
      </c>
      <c r="F1975" s="1011" t="s">
        <v>1550</v>
      </c>
    </row>
    <row r="1976" spans="1:6" x14ac:dyDescent="0.25">
      <c r="A1976" s="1011">
        <v>94235660</v>
      </c>
      <c r="B1976" s="1011" t="s">
        <v>2452</v>
      </c>
      <c r="C1976" s="1011" t="s">
        <v>2456</v>
      </c>
      <c r="D1976" s="1011" t="s">
        <v>2455</v>
      </c>
      <c r="E1976" s="1011" t="s">
        <v>1331</v>
      </c>
      <c r="F1976" s="1011" t="s">
        <v>2454</v>
      </c>
    </row>
    <row r="1977" spans="1:6" x14ac:dyDescent="0.25">
      <c r="A1977" s="1011">
        <v>34246660</v>
      </c>
      <c r="B1977" s="1011" t="s">
        <v>7803</v>
      </c>
      <c r="C1977" s="1011" t="s">
        <v>4288</v>
      </c>
      <c r="D1977" s="1011" t="s">
        <v>1397</v>
      </c>
      <c r="E1977" s="1011" t="s">
        <v>1331</v>
      </c>
      <c r="F1977" s="1011" t="s">
        <v>1416</v>
      </c>
    </row>
    <row r="1978" spans="1:6" x14ac:dyDescent="0.25">
      <c r="A1978" s="1011">
        <v>93902252</v>
      </c>
      <c r="B1978" s="1011" t="s">
        <v>7804</v>
      </c>
      <c r="C1978" s="1011" t="s">
        <v>7805</v>
      </c>
      <c r="D1978" s="1011" t="s">
        <v>10</v>
      </c>
      <c r="E1978" s="1011" t="s">
        <v>1331</v>
      </c>
      <c r="F1978" s="1011" t="s">
        <v>1806</v>
      </c>
    </row>
    <row r="1979" spans="1:6" x14ac:dyDescent="0.25">
      <c r="A1979" s="1011">
        <v>23754104</v>
      </c>
      <c r="B1979" s="1011" t="s">
        <v>7806</v>
      </c>
      <c r="C1979" s="1011" t="s">
        <v>7807</v>
      </c>
      <c r="D1979" s="1011" t="s">
        <v>4380</v>
      </c>
      <c r="E1979" s="1011" t="s">
        <v>1331</v>
      </c>
      <c r="F1979" s="1011" t="s">
        <v>3478</v>
      </c>
    </row>
    <row r="1980" spans="1:6" x14ac:dyDescent="0.25">
      <c r="A1980" s="1011">
        <v>3994787</v>
      </c>
      <c r="B1980" s="1011" t="s">
        <v>7808</v>
      </c>
      <c r="C1980" s="1011" t="s">
        <v>7809</v>
      </c>
      <c r="D1980" s="1011" t="s">
        <v>1529</v>
      </c>
      <c r="E1980" s="1011" t="s">
        <v>1331</v>
      </c>
      <c r="F1980" s="1011" t="s">
        <v>1528</v>
      </c>
    </row>
    <row r="1981" spans="1:6" x14ac:dyDescent="0.25">
      <c r="A1981" s="1011">
        <v>4135174</v>
      </c>
      <c r="B1981" s="1011" t="s">
        <v>7810</v>
      </c>
      <c r="C1981" s="1011" t="s">
        <v>7643</v>
      </c>
      <c r="D1981" s="1011" t="s">
        <v>1613</v>
      </c>
      <c r="E1981" s="1011" t="s">
        <v>1331</v>
      </c>
      <c r="F1981" s="1011" t="s">
        <v>1612</v>
      </c>
    </row>
    <row r="1982" spans="1:6" x14ac:dyDescent="0.25">
      <c r="A1982" s="1011">
        <v>63893770</v>
      </c>
      <c r="B1982" s="1011" t="s">
        <v>7811</v>
      </c>
      <c r="C1982" s="1011" t="s">
        <v>7812</v>
      </c>
      <c r="D1982" s="1011" t="s">
        <v>4230</v>
      </c>
      <c r="E1982" s="1011" t="s">
        <v>1331</v>
      </c>
      <c r="F1982" s="1011" t="s">
        <v>2940</v>
      </c>
    </row>
    <row r="1983" spans="1:6" x14ac:dyDescent="0.25">
      <c r="A1983" s="1011">
        <v>73753238</v>
      </c>
      <c r="B1983" s="1011" t="s">
        <v>7813</v>
      </c>
      <c r="C1983" s="1011" t="s">
        <v>7814</v>
      </c>
      <c r="D1983" s="1011" t="s">
        <v>1575</v>
      </c>
      <c r="E1983" s="1011" t="s">
        <v>1331</v>
      </c>
      <c r="F1983" s="1011" t="s">
        <v>1574</v>
      </c>
    </row>
    <row r="1984" spans="1:6" x14ac:dyDescent="0.25">
      <c r="A1984" s="1011">
        <v>23755747</v>
      </c>
      <c r="B1984" s="1011" t="s">
        <v>7815</v>
      </c>
      <c r="C1984" s="1011" t="s">
        <v>7816</v>
      </c>
      <c r="D1984" s="1011" t="s">
        <v>1446</v>
      </c>
      <c r="E1984" s="1011" t="s">
        <v>1331</v>
      </c>
      <c r="F1984" s="1011" t="s">
        <v>1445</v>
      </c>
    </row>
    <row r="1985" spans="1:6" x14ac:dyDescent="0.25">
      <c r="A1985" s="1011">
        <v>4050779</v>
      </c>
      <c r="B1985" s="1011" t="s">
        <v>7817</v>
      </c>
      <c r="C1985" s="1011" t="s">
        <v>7818</v>
      </c>
      <c r="D1985" s="1011" t="s">
        <v>4351</v>
      </c>
      <c r="E1985" s="1011" t="s">
        <v>1331</v>
      </c>
      <c r="F1985" s="1011" t="s">
        <v>7819</v>
      </c>
    </row>
    <row r="1986" spans="1:6" x14ac:dyDescent="0.25">
      <c r="A1986" s="1011">
        <v>24268237</v>
      </c>
      <c r="B1986" s="1011" t="s">
        <v>7820</v>
      </c>
      <c r="C1986" s="1011" t="s">
        <v>7821</v>
      </c>
      <c r="D1986" s="1011" t="s">
        <v>7822</v>
      </c>
      <c r="E1986" s="1011" t="s">
        <v>1331</v>
      </c>
      <c r="F1986" s="1011" t="s">
        <v>2885</v>
      </c>
    </row>
    <row r="1987" spans="1:6" x14ac:dyDescent="0.25">
      <c r="A1987" s="1011">
        <v>4024501</v>
      </c>
      <c r="B1987" s="1011" t="s">
        <v>7823</v>
      </c>
      <c r="C1987" s="1011" t="s">
        <v>7824</v>
      </c>
      <c r="D1987" s="1011" t="s">
        <v>2089</v>
      </c>
      <c r="E1987" s="1011" t="s">
        <v>1331</v>
      </c>
      <c r="F1987" s="1011" t="s">
        <v>2642</v>
      </c>
    </row>
    <row r="1988" spans="1:6" x14ac:dyDescent="0.25">
      <c r="A1988" s="1011">
        <v>64075708</v>
      </c>
      <c r="B1988" s="1011" t="s">
        <v>7825</v>
      </c>
      <c r="C1988" s="1011" t="s">
        <v>7826</v>
      </c>
      <c r="D1988" s="1011" t="s">
        <v>2068</v>
      </c>
      <c r="E1988" s="1011" t="s">
        <v>1331</v>
      </c>
      <c r="F1988" s="1011" t="s">
        <v>2067</v>
      </c>
    </row>
    <row r="1989" spans="1:6" x14ac:dyDescent="0.25">
      <c r="A1989" s="1011">
        <v>84029727</v>
      </c>
      <c r="B1989" s="1011" t="s">
        <v>7827</v>
      </c>
      <c r="C1989" s="1011" t="s">
        <v>7828</v>
      </c>
      <c r="D1989" s="1011" t="s">
        <v>1990</v>
      </c>
      <c r="E1989" s="1011" t="s">
        <v>1331</v>
      </c>
      <c r="F1989" s="1011" t="s">
        <v>1989</v>
      </c>
    </row>
    <row r="1990" spans="1:6" x14ac:dyDescent="0.25">
      <c r="A1990" s="1011">
        <v>64108079</v>
      </c>
      <c r="B1990" s="1011" t="s">
        <v>7829</v>
      </c>
      <c r="C1990" s="1011" t="s">
        <v>7830</v>
      </c>
      <c r="D1990" s="1011" t="s">
        <v>4315</v>
      </c>
      <c r="E1990" s="1011" t="s">
        <v>1331</v>
      </c>
      <c r="F1990" s="1011" t="s">
        <v>2650</v>
      </c>
    </row>
    <row r="1991" spans="1:6" x14ac:dyDescent="0.25">
      <c r="A1991" s="1011">
        <v>4178745</v>
      </c>
      <c r="B1991" s="1011" t="s">
        <v>7831</v>
      </c>
      <c r="C1991" s="1011" t="s">
        <v>7832</v>
      </c>
      <c r="D1991" s="1011" t="s">
        <v>1887</v>
      </c>
      <c r="E1991" s="1011" t="s">
        <v>1331</v>
      </c>
      <c r="F1991" s="1011" t="s">
        <v>1886</v>
      </c>
    </row>
    <row r="1992" spans="1:6" x14ac:dyDescent="0.25">
      <c r="A1992" s="1011">
        <v>83893420</v>
      </c>
      <c r="B1992" s="1011" t="s">
        <v>7833</v>
      </c>
      <c r="C1992" s="1011" t="s">
        <v>5331</v>
      </c>
      <c r="D1992" s="1011" t="s">
        <v>5332</v>
      </c>
      <c r="E1992" s="1011" t="s">
        <v>1331</v>
      </c>
      <c r="F1992" s="1011" t="s">
        <v>5333</v>
      </c>
    </row>
    <row r="1993" spans="1:6" x14ac:dyDescent="0.25">
      <c r="A1993" s="1011">
        <v>4085320</v>
      </c>
      <c r="B1993" s="1011" t="s">
        <v>7834</v>
      </c>
      <c r="C1993" s="1011" t="s">
        <v>7835</v>
      </c>
      <c r="D1993" s="1011" t="s">
        <v>1397</v>
      </c>
      <c r="E1993" s="1011" t="s">
        <v>1331</v>
      </c>
      <c r="F1993" s="1011" t="s">
        <v>1416</v>
      </c>
    </row>
    <row r="1994" spans="1:6" x14ac:dyDescent="0.25">
      <c r="A1994" s="1011">
        <v>93753838</v>
      </c>
      <c r="B1994" s="1011" t="s">
        <v>7836</v>
      </c>
      <c r="C1994" s="1011" t="s">
        <v>7837</v>
      </c>
      <c r="D1994" s="1011" t="s">
        <v>1597</v>
      </c>
      <c r="E1994" s="1011" t="s">
        <v>1331</v>
      </c>
      <c r="F1994" s="1011" t="s">
        <v>1596</v>
      </c>
    </row>
    <row r="1995" spans="1:6" x14ac:dyDescent="0.25">
      <c r="A1995" s="1011">
        <v>84172642</v>
      </c>
      <c r="B1995" s="1011" t="s">
        <v>7838</v>
      </c>
      <c r="C1995" s="1011" t="s">
        <v>7839</v>
      </c>
      <c r="D1995" s="1011" t="s">
        <v>1511</v>
      </c>
      <c r="E1995" s="1011" t="s">
        <v>1331</v>
      </c>
      <c r="F1995" s="1011" t="s">
        <v>1510</v>
      </c>
    </row>
    <row r="1996" spans="1:6" x14ac:dyDescent="0.25">
      <c r="A1996" s="1011">
        <v>54147145</v>
      </c>
      <c r="B1996" s="1011" t="s">
        <v>7840</v>
      </c>
      <c r="C1996" s="1011" t="s">
        <v>7841</v>
      </c>
      <c r="D1996" s="1011" t="s">
        <v>1649</v>
      </c>
      <c r="E1996" s="1011" t="s">
        <v>1331</v>
      </c>
      <c r="F1996" s="1011" t="s">
        <v>1648</v>
      </c>
    </row>
    <row r="1997" spans="1:6" x14ac:dyDescent="0.25">
      <c r="A1997" s="1011">
        <v>44300465</v>
      </c>
      <c r="B1997" s="1011" t="s">
        <v>7842</v>
      </c>
      <c r="C1997" s="1011" t="s">
        <v>7843</v>
      </c>
      <c r="D1997" s="1011" t="s">
        <v>6320</v>
      </c>
      <c r="E1997" s="1011" t="s">
        <v>1331</v>
      </c>
      <c r="F1997" s="1011" t="s">
        <v>2799</v>
      </c>
    </row>
    <row r="1998" spans="1:6" x14ac:dyDescent="0.25">
      <c r="A1998" s="1011">
        <v>94149770</v>
      </c>
      <c r="B1998" s="1011" t="s">
        <v>7844</v>
      </c>
      <c r="C1998" s="1011" t="s">
        <v>5533</v>
      </c>
      <c r="D1998" s="1011" t="s">
        <v>1869</v>
      </c>
      <c r="E1998" s="1011" t="s">
        <v>1331</v>
      </c>
      <c r="F1998" s="1011" t="s">
        <v>1868</v>
      </c>
    </row>
    <row r="1999" spans="1:6" x14ac:dyDescent="0.25">
      <c r="A1999" s="1011">
        <v>93803450</v>
      </c>
      <c r="B1999" s="1011" t="s">
        <v>7167</v>
      </c>
      <c r="C1999" s="1011" t="s">
        <v>7168</v>
      </c>
      <c r="D1999" s="1011" t="s">
        <v>1781</v>
      </c>
      <c r="E1999" s="1011" t="s">
        <v>1331</v>
      </c>
      <c r="F1999" s="1011" t="s">
        <v>1780</v>
      </c>
    </row>
    <row r="2000" spans="1:6" x14ac:dyDescent="0.25">
      <c r="A2000" s="1011">
        <v>4167086</v>
      </c>
      <c r="B2000" s="1011" t="s">
        <v>7845</v>
      </c>
      <c r="C2000" s="1011" t="s">
        <v>7846</v>
      </c>
      <c r="D2000" s="1011" t="s">
        <v>5556</v>
      </c>
      <c r="E2000" s="1011" t="s">
        <v>1331</v>
      </c>
      <c r="F2000" s="1011" t="s">
        <v>3107</v>
      </c>
    </row>
    <row r="2001" spans="1:6" x14ac:dyDescent="0.25">
      <c r="A2001" s="1011">
        <v>34158394</v>
      </c>
      <c r="B2001" s="1011" t="s">
        <v>7847</v>
      </c>
      <c r="C2001" s="1011" t="s">
        <v>7848</v>
      </c>
      <c r="D2001" s="1011" t="s">
        <v>7849</v>
      </c>
      <c r="E2001" s="1011" t="s">
        <v>1331</v>
      </c>
      <c r="F2001" s="1011" t="s">
        <v>3211</v>
      </c>
    </row>
    <row r="2002" spans="1:6" x14ac:dyDescent="0.25">
      <c r="A2002" s="1011">
        <v>14224737</v>
      </c>
      <c r="B2002" s="1011" t="s">
        <v>7850</v>
      </c>
      <c r="C2002" s="1011" t="s">
        <v>7851</v>
      </c>
      <c r="D2002" s="1011" t="s">
        <v>1664</v>
      </c>
      <c r="E2002" s="1011" t="s">
        <v>1331</v>
      </c>
      <c r="F2002" s="1011" t="s">
        <v>1663</v>
      </c>
    </row>
    <row r="2003" spans="1:6" x14ac:dyDescent="0.25">
      <c r="A2003" s="1011">
        <v>53785119</v>
      </c>
      <c r="B2003" s="1011" t="s">
        <v>7852</v>
      </c>
      <c r="C2003" s="1011" t="s">
        <v>7853</v>
      </c>
      <c r="D2003" s="1011" t="s">
        <v>1643</v>
      </c>
      <c r="E2003" s="1011" t="s">
        <v>1331</v>
      </c>
      <c r="F2003" s="1011" t="s">
        <v>1642</v>
      </c>
    </row>
    <row r="2004" spans="1:6" x14ac:dyDescent="0.25">
      <c r="A2004" s="1011">
        <v>54162524</v>
      </c>
      <c r="B2004" s="1011" t="s">
        <v>7854</v>
      </c>
      <c r="C2004" s="1011" t="s">
        <v>7855</v>
      </c>
      <c r="D2004" s="1011" t="s">
        <v>1990</v>
      </c>
      <c r="E2004" s="1011" t="s">
        <v>1331</v>
      </c>
      <c r="F2004" s="1011" t="s">
        <v>1989</v>
      </c>
    </row>
    <row r="2005" spans="1:6" x14ac:dyDescent="0.25">
      <c r="A2005" s="1011">
        <v>43758150</v>
      </c>
      <c r="B2005" s="1011" t="s">
        <v>7856</v>
      </c>
      <c r="C2005" s="1011" t="s">
        <v>7857</v>
      </c>
      <c r="D2005" s="1011" t="s">
        <v>7858</v>
      </c>
      <c r="E2005" s="1011" t="s">
        <v>1331</v>
      </c>
      <c r="F2005" s="1011" t="s">
        <v>2947</v>
      </c>
    </row>
    <row r="2006" spans="1:6" x14ac:dyDescent="0.25">
      <c r="A2006" s="1011">
        <v>84270925</v>
      </c>
      <c r="B2006" s="1011" t="s">
        <v>7859</v>
      </c>
      <c r="C2006" s="1011" t="s">
        <v>1819</v>
      </c>
      <c r="D2006" s="1011" t="s">
        <v>1818</v>
      </c>
      <c r="E2006" s="1011" t="s">
        <v>1331</v>
      </c>
      <c r="F2006" s="1011" t="s">
        <v>1817</v>
      </c>
    </row>
    <row r="2007" spans="1:6" x14ac:dyDescent="0.25">
      <c r="A2007" s="1011">
        <v>34278101</v>
      </c>
      <c r="B2007" s="1011" t="s">
        <v>7860</v>
      </c>
      <c r="C2007" s="1011" t="s">
        <v>7861</v>
      </c>
      <c r="D2007" s="1011" t="s">
        <v>1664</v>
      </c>
      <c r="E2007" s="1011" t="s">
        <v>1331</v>
      </c>
      <c r="F2007" s="1011" t="s">
        <v>1663</v>
      </c>
    </row>
    <row r="2008" spans="1:6" x14ac:dyDescent="0.25">
      <c r="A2008" s="1011">
        <v>33969015</v>
      </c>
      <c r="B2008" s="1011" t="s">
        <v>7862</v>
      </c>
      <c r="C2008" s="1011" t="s">
        <v>7863</v>
      </c>
      <c r="D2008" s="1011" t="s">
        <v>1476</v>
      </c>
      <c r="E2008" s="1011" t="s">
        <v>1331</v>
      </c>
      <c r="F2008" s="1011" t="s">
        <v>1475</v>
      </c>
    </row>
    <row r="2009" spans="1:6" x14ac:dyDescent="0.25">
      <c r="A2009" s="1011">
        <v>14278642</v>
      </c>
      <c r="B2009" s="1011" t="s">
        <v>7864</v>
      </c>
      <c r="C2009" s="1011" t="s">
        <v>7865</v>
      </c>
      <c r="D2009" s="1011" t="s">
        <v>2045</v>
      </c>
      <c r="E2009" s="1011" t="s">
        <v>1331</v>
      </c>
      <c r="F2009" s="1011" t="s">
        <v>2044</v>
      </c>
    </row>
    <row r="2010" spans="1:6" x14ac:dyDescent="0.25">
      <c r="A2010" s="1011">
        <v>94101771</v>
      </c>
      <c r="B2010" s="1011" t="s">
        <v>7562</v>
      </c>
      <c r="C2010" s="1011" t="s">
        <v>7866</v>
      </c>
      <c r="D2010" s="1011" t="s">
        <v>1511</v>
      </c>
      <c r="E2010" s="1011" t="s">
        <v>1331</v>
      </c>
      <c r="F2010" s="1011" t="s">
        <v>1510</v>
      </c>
    </row>
    <row r="2011" spans="1:6" x14ac:dyDescent="0.25">
      <c r="A2011" s="1011">
        <v>4160446</v>
      </c>
      <c r="B2011" s="1011" t="s">
        <v>7867</v>
      </c>
      <c r="C2011" s="1011" t="s">
        <v>7868</v>
      </c>
      <c r="D2011" s="1011" t="s">
        <v>2245</v>
      </c>
      <c r="E2011" s="1011" t="s">
        <v>1331</v>
      </c>
      <c r="F2011" s="1011" t="s">
        <v>1516</v>
      </c>
    </row>
    <row r="2012" spans="1:6" x14ac:dyDescent="0.25">
      <c r="A2012" s="1011">
        <v>33994039</v>
      </c>
      <c r="B2012" s="1011" t="s">
        <v>7869</v>
      </c>
      <c r="C2012" s="1011" t="s">
        <v>7870</v>
      </c>
      <c r="D2012" s="1011" t="s">
        <v>5549</v>
      </c>
      <c r="E2012" s="1011" t="s">
        <v>1331</v>
      </c>
      <c r="F2012" s="1011" t="s">
        <v>3219</v>
      </c>
    </row>
    <row r="2013" spans="1:6" x14ac:dyDescent="0.25">
      <c r="A2013" s="1011">
        <v>84074863</v>
      </c>
      <c r="B2013" s="1011" t="s">
        <v>7871</v>
      </c>
      <c r="C2013" s="1011" t="s">
        <v>7872</v>
      </c>
      <c r="D2013" s="1011" t="s">
        <v>2045</v>
      </c>
      <c r="E2013" s="1011" t="s">
        <v>1331</v>
      </c>
      <c r="F2013" s="1011" t="s">
        <v>2044</v>
      </c>
    </row>
    <row r="2014" spans="1:6" x14ac:dyDescent="0.25">
      <c r="A2014" s="1011">
        <v>74021684</v>
      </c>
      <c r="B2014" s="1011" t="s">
        <v>7873</v>
      </c>
      <c r="C2014" s="1011" t="s">
        <v>5568</v>
      </c>
      <c r="D2014" s="1011" t="s">
        <v>1355</v>
      </c>
      <c r="E2014" s="1011" t="s">
        <v>1331</v>
      </c>
      <c r="F2014" s="1011" t="s">
        <v>1354</v>
      </c>
    </row>
    <row r="2015" spans="1:6" x14ac:dyDescent="0.25">
      <c r="A2015" s="1011">
        <v>73756702</v>
      </c>
      <c r="B2015" s="1011" t="s">
        <v>7874</v>
      </c>
      <c r="C2015" s="1011" t="s">
        <v>7875</v>
      </c>
      <c r="D2015" s="1011" t="s">
        <v>4332</v>
      </c>
      <c r="E2015" s="1011" t="s">
        <v>1331</v>
      </c>
      <c r="F2015" s="1011" t="s">
        <v>3354</v>
      </c>
    </row>
    <row r="2016" spans="1:6" x14ac:dyDescent="0.25">
      <c r="A2016" s="1011">
        <v>33894551</v>
      </c>
      <c r="B2016" s="1011" t="s">
        <v>7876</v>
      </c>
      <c r="C2016" s="1011" t="s">
        <v>7877</v>
      </c>
      <c r="D2016" s="1011" t="s">
        <v>4757</v>
      </c>
      <c r="E2016" s="1011" t="s">
        <v>1331</v>
      </c>
      <c r="F2016" s="1011" t="s">
        <v>2730</v>
      </c>
    </row>
    <row r="2017" spans="1:6" x14ac:dyDescent="0.25">
      <c r="A2017" s="1011">
        <v>74131426</v>
      </c>
      <c r="B2017" s="1011" t="s">
        <v>7878</v>
      </c>
      <c r="C2017" s="1011" t="s">
        <v>7879</v>
      </c>
      <c r="D2017" s="1011" t="s">
        <v>1355</v>
      </c>
      <c r="E2017" s="1011" t="s">
        <v>1331</v>
      </c>
      <c r="F2017" s="1011" t="s">
        <v>1354</v>
      </c>
    </row>
    <row r="2018" spans="1:6" x14ac:dyDescent="0.25">
      <c r="A2018" s="1011">
        <v>54098322</v>
      </c>
      <c r="B2018" s="1011" t="s">
        <v>7880</v>
      </c>
      <c r="C2018" s="1011" t="s">
        <v>7881</v>
      </c>
      <c r="D2018" s="1011" t="s">
        <v>7101</v>
      </c>
      <c r="E2018" s="1011" t="s">
        <v>1331</v>
      </c>
      <c r="F2018" s="1011" t="s">
        <v>3500</v>
      </c>
    </row>
    <row r="2019" spans="1:6" x14ac:dyDescent="0.25">
      <c r="A2019" s="1011">
        <v>43758028</v>
      </c>
      <c r="B2019" s="1011" t="s">
        <v>7882</v>
      </c>
      <c r="C2019" s="1011" t="s">
        <v>7883</v>
      </c>
      <c r="D2019" s="1011" t="s">
        <v>2089</v>
      </c>
      <c r="E2019" s="1011" t="s">
        <v>1331</v>
      </c>
      <c r="F2019" s="1011" t="s">
        <v>2949</v>
      </c>
    </row>
    <row r="2020" spans="1:6" x14ac:dyDescent="0.25">
      <c r="A2020" s="1011">
        <v>64070675</v>
      </c>
      <c r="B2020" s="1011" t="s">
        <v>7884</v>
      </c>
      <c r="C2020" s="1011" t="s">
        <v>7885</v>
      </c>
      <c r="D2020" s="1011" t="s">
        <v>4415</v>
      </c>
      <c r="E2020" s="1011" t="s">
        <v>1331</v>
      </c>
      <c r="F2020" s="1011" t="s">
        <v>3534</v>
      </c>
    </row>
    <row r="2021" spans="1:6" x14ac:dyDescent="0.25">
      <c r="A2021" s="1011">
        <v>53753034</v>
      </c>
      <c r="B2021" s="1011" t="s">
        <v>7886</v>
      </c>
      <c r="C2021" s="1011" t="s">
        <v>7887</v>
      </c>
      <c r="D2021" s="1011" t="s">
        <v>4217</v>
      </c>
      <c r="E2021" s="1011" t="s">
        <v>1331</v>
      </c>
      <c r="F2021" s="1011" t="s">
        <v>1934</v>
      </c>
    </row>
    <row r="2022" spans="1:6" x14ac:dyDescent="0.25">
      <c r="A2022" s="1011">
        <v>94137098</v>
      </c>
      <c r="B2022" s="1011" t="s">
        <v>7888</v>
      </c>
      <c r="C2022" s="1011" t="s">
        <v>7889</v>
      </c>
      <c r="D2022" s="1011" t="s">
        <v>1397</v>
      </c>
      <c r="E2022" s="1011" t="s">
        <v>1331</v>
      </c>
      <c r="F2022" s="1011" t="s">
        <v>1396</v>
      </c>
    </row>
    <row r="2023" spans="1:6" x14ac:dyDescent="0.25">
      <c r="A2023" s="1011">
        <v>63997654</v>
      </c>
      <c r="B2023" s="1011" t="s">
        <v>2203</v>
      </c>
      <c r="C2023" s="1011" t="s">
        <v>2206</v>
      </c>
      <c r="D2023" s="1011" t="s">
        <v>19</v>
      </c>
      <c r="E2023" s="1011" t="s">
        <v>1331</v>
      </c>
      <c r="F2023" s="1011" t="s">
        <v>2205</v>
      </c>
    </row>
    <row r="2024" spans="1:6" x14ac:dyDescent="0.25">
      <c r="A2024" s="1011">
        <v>94110780</v>
      </c>
      <c r="B2024" s="1011" t="s">
        <v>7890</v>
      </c>
      <c r="C2024" s="1011" t="s">
        <v>7770</v>
      </c>
      <c r="D2024" s="1011" t="s">
        <v>4351</v>
      </c>
      <c r="E2024" s="1011" t="s">
        <v>1331</v>
      </c>
      <c r="F2024" s="1011" t="s">
        <v>3288</v>
      </c>
    </row>
    <row r="2025" spans="1:6" x14ac:dyDescent="0.25">
      <c r="A2025" s="1011">
        <v>34093351</v>
      </c>
      <c r="B2025" s="1011" t="s">
        <v>7891</v>
      </c>
      <c r="C2025" s="1011" t="s">
        <v>7892</v>
      </c>
      <c r="D2025" s="1011" t="s">
        <v>1361</v>
      </c>
      <c r="E2025" s="1011" t="s">
        <v>1331</v>
      </c>
      <c r="F2025" s="1011" t="s">
        <v>1360</v>
      </c>
    </row>
    <row r="2026" spans="1:6" x14ac:dyDescent="0.25">
      <c r="A2026" s="1011">
        <v>94046570</v>
      </c>
      <c r="B2026" s="1011" t="s">
        <v>7893</v>
      </c>
      <c r="C2026" s="1011" t="s">
        <v>7894</v>
      </c>
      <c r="D2026" s="1011" t="s">
        <v>1658</v>
      </c>
      <c r="E2026" s="1011" t="s">
        <v>1331</v>
      </c>
      <c r="F2026" s="1011" t="s">
        <v>1657</v>
      </c>
    </row>
    <row r="2027" spans="1:6" x14ac:dyDescent="0.25">
      <c r="A2027" s="1011">
        <v>84150358</v>
      </c>
      <c r="B2027" s="1011" t="s">
        <v>1679</v>
      </c>
      <c r="C2027" s="1011" t="s">
        <v>1681</v>
      </c>
      <c r="D2027" s="1011" t="s">
        <v>1397</v>
      </c>
      <c r="E2027" s="1011" t="s">
        <v>1331</v>
      </c>
      <c r="F2027" s="1011" t="s">
        <v>1396</v>
      </c>
    </row>
    <row r="2028" spans="1:6" x14ac:dyDescent="0.25">
      <c r="A2028" s="1011">
        <v>24128704</v>
      </c>
      <c r="B2028" s="1011" t="s">
        <v>7895</v>
      </c>
      <c r="C2028" s="1011" t="s">
        <v>7896</v>
      </c>
      <c r="D2028" s="1011" t="s">
        <v>65</v>
      </c>
      <c r="E2028" s="1011" t="s">
        <v>1331</v>
      </c>
      <c r="F2028" s="1011" t="s">
        <v>1565</v>
      </c>
    </row>
    <row r="2029" spans="1:6" x14ac:dyDescent="0.25">
      <c r="A2029" s="1011">
        <v>34147629</v>
      </c>
      <c r="B2029" s="1011" t="s">
        <v>7897</v>
      </c>
      <c r="C2029" s="1011" t="s">
        <v>7898</v>
      </c>
      <c r="D2029" s="1011" t="s">
        <v>1694</v>
      </c>
      <c r="E2029" s="1011" t="s">
        <v>1331</v>
      </c>
      <c r="F2029" s="1011" t="s">
        <v>1693</v>
      </c>
    </row>
    <row r="2030" spans="1:6" x14ac:dyDescent="0.25">
      <c r="A2030" s="1011">
        <v>63756316</v>
      </c>
      <c r="B2030" s="1011" t="s">
        <v>7899</v>
      </c>
      <c r="C2030" s="1011" t="s">
        <v>7900</v>
      </c>
      <c r="D2030" s="1011" t="s">
        <v>1824</v>
      </c>
      <c r="E2030" s="1011" t="s">
        <v>1331</v>
      </c>
      <c r="F2030" s="1011" t="s">
        <v>1823</v>
      </c>
    </row>
    <row r="2031" spans="1:6" x14ac:dyDescent="0.25">
      <c r="A2031" s="1011">
        <v>3772456</v>
      </c>
      <c r="B2031" s="1011" t="s">
        <v>2526</v>
      </c>
      <c r="C2031" s="1011" t="s">
        <v>2528</v>
      </c>
      <c r="D2031" s="1011" t="s">
        <v>1476</v>
      </c>
      <c r="E2031" s="1011" t="s">
        <v>1331</v>
      </c>
      <c r="F2031" s="1011" t="s">
        <v>1475</v>
      </c>
    </row>
    <row r="2032" spans="1:6" x14ac:dyDescent="0.25">
      <c r="A2032" s="1011">
        <v>4131975</v>
      </c>
      <c r="B2032" s="1011" t="s">
        <v>7901</v>
      </c>
      <c r="C2032" s="1011" t="s">
        <v>7902</v>
      </c>
      <c r="D2032" s="1011" t="s">
        <v>6604</v>
      </c>
      <c r="E2032" s="1011" t="s">
        <v>1331</v>
      </c>
      <c r="F2032" s="1011" t="s">
        <v>6605</v>
      </c>
    </row>
    <row r="2033" spans="1:6" x14ac:dyDescent="0.25">
      <c r="A2033" s="1011">
        <v>33755901</v>
      </c>
      <c r="B2033" s="1011" t="s">
        <v>7903</v>
      </c>
      <c r="C2033" s="1011" t="s">
        <v>7904</v>
      </c>
      <c r="D2033" s="1011" t="s">
        <v>4433</v>
      </c>
      <c r="E2033" s="1011" t="s">
        <v>1331</v>
      </c>
      <c r="F2033" s="1011" t="s">
        <v>3395</v>
      </c>
    </row>
    <row r="2034" spans="1:6" x14ac:dyDescent="0.25">
      <c r="A2034" s="1011">
        <v>4292264</v>
      </c>
      <c r="B2034" s="1011" t="s">
        <v>7905</v>
      </c>
      <c r="C2034" s="1011" t="s">
        <v>7906</v>
      </c>
      <c r="D2034" s="1011" t="s">
        <v>1446</v>
      </c>
      <c r="E2034" s="1011" t="s">
        <v>1331</v>
      </c>
      <c r="F2034" s="1011" t="s">
        <v>1445</v>
      </c>
    </row>
    <row r="2035" spans="1:6" x14ac:dyDescent="0.25">
      <c r="A2035" s="1011">
        <v>13987417</v>
      </c>
      <c r="B2035" s="1011" t="s">
        <v>1594</v>
      </c>
      <c r="C2035" s="1011" t="s">
        <v>1598</v>
      </c>
      <c r="D2035" s="1011" t="s">
        <v>1597</v>
      </c>
      <c r="E2035" s="1011" t="s">
        <v>1331</v>
      </c>
      <c r="F2035" s="1011" t="s">
        <v>1596</v>
      </c>
    </row>
    <row r="2036" spans="1:6" x14ac:dyDescent="0.25">
      <c r="A2036" s="1011">
        <v>14020622</v>
      </c>
      <c r="B2036" s="1011" t="s">
        <v>7907</v>
      </c>
      <c r="C2036" s="1011" t="s">
        <v>7908</v>
      </c>
      <c r="D2036" s="1011" t="s">
        <v>1361</v>
      </c>
      <c r="E2036" s="1011" t="s">
        <v>1331</v>
      </c>
      <c r="F2036" s="1011" t="s">
        <v>1550</v>
      </c>
    </row>
    <row r="2037" spans="1:6" x14ac:dyDescent="0.25">
      <c r="A2037" s="1011">
        <v>84067891</v>
      </c>
      <c r="B2037" s="1011" t="s">
        <v>7909</v>
      </c>
      <c r="C2037" s="1011" t="s">
        <v>7910</v>
      </c>
      <c r="D2037" s="1011" t="s">
        <v>1361</v>
      </c>
      <c r="E2037" s="1011" t="s">
        <v>1331</v>
      </c>
      <c r="F2037" s="1011" t="s">
        <v>1360</v>
      </c>
    </row>
    <row r="2038" spans="1:6" x14ac:dyDescent="0.25">
      <c r="A2038" s="1011">
        <v>14132401</v>
      </c>
      <c r="B2038" s="1011" t="s">
        <v>7911</v>
      </c>
      <c r="C2038" s="1011" t="s">
        <v>7912</v>
      </c>
      <c r="D2038" s="1011" t="s">
        <v>1464</v>
      </c>
      <c r="E2038" s="1011" t="s">
        <v>1331</v>
      </c>
      <c r="F2038" s="1011" t="s">
        <v>1463</v>
      </c>
    </row>
    <row r="2039" spans="1:6" x14ac:dyDescent="0.25">
      <c r="A2039" s="1011">
        <v>93921609</v>
      </c>
      <c r="B2039" s="1011" t="s">
        <v>2158</v>
      </c>
      <c r="C2039" s="1011" t="s">
        <v>2162</v>
      </c>
      <c r="D2039" s="1011" t="s">
        <v>2161</v>
      </c>
      <c r="E2039" s="1011" t="s">
        <v>1331</v>
      </c>
      <c r="F2039" s="1011" t="s">
        <v>2160</v>
      </c>
    </row>
    <row r="2040" spans="1:6" x14ac:dyDescent="0.25">
      <c r="A2040" s="1011">
        <v>4287512</v>
      </c>
      <c r="B2040" s="1011" t="s">
        <v>7913</v>
      </c>
      <c r="C2040" s="1011" t="s">
        <v>7914</v>
      </c>
      <c r="D2040" s="1011" t="s">
        <v>1575</v>
      </c>
      <c r="E2040" s="1011" t="s">
        <v>1331</v>
      </c>
      <c r="F2040" s="1011" t="s">
        <v>1574</v>
      </c>
    </row>
    <row r="2041" spans="1:6" x14ac:dyDescent="0.25">
      <c r="A2041" s="1011">
        <v>4081220</v>
      </c>
      <c r="B2041" s="1011" t="s">
        <v>7915</v>
      </c>
      <c r="C2041" s="1011" t="s">
        <v>7916</v>
      </c>
      <c r="D2041" s="1011" t="s">
        <v>1768</v>
      </c>
      <c r="E2041" s="1011" t="s">
        <v>1331</v>
      </c>
      <c r="F2041" s="1011" t="s">
        <v>1767</v>
      </c>
    </row>
    <row r="2042" spans="1:6" x14ac:dyDescent="0.25">
      <c r="A2042" s="1011">
        <v>53946786</v>
      </c>
      <c r="B2042" s="1011" t="s">
        <v>7917</v>
      </c>
      <c r="C2042" s="1011" t="s">
        <v>7918</v>
      </c>
      <c r="D2042" s="1011" t="s">
        <v>2245</v>
      </c>
      <c r="E2042" s="1011" t="s">
        <v>1331</v>
      </c>
      <c r="F2042" s="1011" t="s">
        <v>1516</v>
      </c>
    </row>
    <row r="2043" spans="1:6" x14ac:dyDescent="0.25">
      <c r="A2043" s="1011">
        <v>33942418</v>
      </c>
      <c r="B2043" s="1011" t="s">
        <v>7919</v>
      </c>
      <c r="C2043" s="1011" t="s">
        <v>7920</v>
      </c>
      <c r="D2043" s="1011" t="s">
        <v>4757</v>
      </c>
      <c r="E2043" s="1011" t="s">
        <v>1331</v>
      </c>
      <c r="F2043" s="1011" t="s">
        <v>2730</v>
      </c>
    </row>
    <row r="2044" spans="1:6" x14ac:dyDescent="0.25">
      <c r="A2044" s="1011">
        <v>34179697</v>
      </c>
      <c r="B2044" s="1011" t="s">
        <v>7921</v>
      </c>
      <c r="C2044" s="1011" t="s">
        <v>7922</v>
      </c>
      <c r="D2044" s="1011" t="s">
        <v>7923</v>
      </c>
      <c r="E2044" s="1011" t="s">
        <v>4787</v>
      </c>
      <c r="F2044" s="1011" t="s">
        <v>3274</v>
      </c>
    </row>
    <row r="2045" spans="1:6" x14ac:dyDescent="0.25">
      <c r="A2045" s="1011">
        <v>33770868</v>
      </c>
      <c r="B2045" s="1011" t="s">
        <v>2136</v>
      </c>
      <c r="C2045" s="1011" t="s">
        <v>2137</v>
      </c>
      <c r="D2045" s="1011" t="s">
        <v>1658</v>
      </c>
      <c r="E2045" s="1011" t="s">
        <v>1331</v>
      </c>
      <c r="F2045" s="1011" t="s">
        <v>1657</v>
      </c>
    </row>
    <row r="2046" spans="1:6" x14ac:dyDescent="0.25">
      <c r="A2046" s="1011">
        <v>74061136</v>
      </c>
      <c r="B2046" s="1011" t="s">
        <v>7924</v>
      </c>
      <c r="C2046" s="1011" t="s">
        <v>7925</v>
      </c>
      <c r="D2046" s="1011" t="s">
        <v>1476</v>
      </c>
      <c r="E2046" s="1011" t="s">
        <v>1331</v>
      </c>
      <c r="F2046" s="1011" t="s">
        <v>1475</v>
      </c>
    </row>
    <row r="2047" spans="1:6" x14ac:dyDescent="0.25">
      <c r="A2047" s="1011">
        <v>13757307</v>
      </c>
      <c r="B2047" s="1011" t="s">
        <v>7926</v>
      </c>
      <c r="C2047" s="1011" t="s">
        <v>7927</v>
      </c>
      <c r="D2047" s="1011" t="s">
        <v>1361</v>
      </c>
      <c r="E2047" s="1011" t="s">
        <v>1331</v>
      </c>
      <c r="F2047" s="1011" t="s">
        <v>1550</v>
      </c>
    </row>
    <row r="2048" spans="1:6" x14ac:dyDescent="0.25">
      <c r="A2048" s="1011">
        <v>13758032</v>
      </c>
      <c r="B2048" s="1011" t="s">
        <v>7928</v>
      </c>
      <c r="C2048" s="1011" t="s">
        <v>7929</v>
      </c>
      <c r="D2048" s="1011" t="s">
        <v>10</v>
      </c>
      <c r="E2048" s="1011" t="s">
        <v>1331</v>
      </c>
      <c r="F2048" s="1011" t="s">
        <v>3187</v>
      </c>
    </row>
    <row r="2049" spans="1:6" x14ac:dyDescent="0.25">
      <c r="A2049" s="1011">
        <v>24092058</v>
      </c>
      <c r="B2049" s="1011" t="s">
        <v>6414</v>
      </c>
      <c r="C2049" s="1011" t="s">
        <v>6415</v>
      </c>
      <c r="D2049" s="1011" t="s">
        <v>1361</v>
      </c>
      <c r="E2049" s="1011" t="s">
        <v>1331</v>
      </c>
      <c r="F2049" s="1011" t="s">
        <v>1360</v>
      </c>
    </row>
    <row r="2050" spans="1:6" x14ac:dyDescent="0.25">
      <c r="A2050" s="1011">
        <v>24116220</v>
      </c>
      <c r="B2050" s="1011" t="s">
        <v>7930</v>
      </c>
      <c r="C2050" s="1011" t="s">
        <v>7931</v>
      </c>
      <c r="D2050" s="1011" t="s">
        <v>5146</v>
      </c>
      <c r="E2050" s="1011" t="s">
        <v>1331</v>
      </c>
      <c r="F2050" s="1011" t="s">
        <v>3167</v>
      </c>
    </row>
    <row r="2051" spans="1:6" x14ac:dyDescent="0.25">
      <c r="A2051" s="1011">
        <v>4099420</v>
      </c>
      <c r="B2051" s="1011" t="s">
        <v>7932</v>
      </c>
      <c r="C2051" s="1011" t="s">
        <v>4998</v>
      </c>
      <c r="D2051" s="1011" t="s">
        <v>1446</v>
      </c>
      <c r="E2051" s="1011" t="s">
        <v>1331</v>
      </c>
      <c r="F2051" s="1011" t="s">
        <v>1445</v>
      </c>
    </row>
    <row r="2052" spans="1:6" x14ac:dyDescent="0.25">
      <c r="A2052" s="1011">
        <v>4083127</v>
      </c>
      <c r="B2052" s="1011" t="s">
        <v>7933</v>
      </c>
      <c r="C2052" s="1011" t="s">
        <v>7934</v>
      </c>
      <c r="D2052" s="1011" t="s">
        <v>4860</v>
      </c>
      <c r="E2052" s="1011" t="s">
        <v>1331</v>
      </c>
      <c r="F2052" s="1011" t="s">
        <v>3339</v>
      </c>
    </row>
    <row r="2053" spans="1:6" x14ac:dyDescent="0.25">
      <c r="A2053" s="1011">
        <v>63757694</v>
      </c>
      <c r="B2053" s="1011" t="s">
        <v>7935</v>
      </c>
      <c r="C2053" s="1011" t="s">
        <v>7936</v>
      </c>
      <c r="D2053" s="1011" t="s">
        <v>7937</v>
      </c>
      <c r="E2053" s="1011" t="s">
        <v>1331</v>
      </c>
      <c r="F2053" s="1011" t="s">
        <v>7938</v>
      </c>
    </row>
    <row r="2054" spans="1:6" x14ac:dyDescent="0.25">
      <c r="A2054" s="1011">
        <v>84163088</v>
      </c>
      <c r="B2054" s="1011" t="s">
        <v>7939</v>
      </c>
      <c r="C2054" s="1011" t="s">
        <v>7940</v>
      </c>
      <c r="D2054" s="1011" t="s">
        <v>1869</v>
      </c>
      <c r="E2054" s="1011" t="s">
        <v>1331</v>
      </c>
      <c r="F2054" s="1011" t="s">
        <v>1868</v>
      </c>
    </row>
    <row r="2055" spans="1:6" x14ac:dyDescent="0.25">
      <c r="A2055" s="1011">
        <v>53986774</v>
      </c>
      <c r="B2055" s="1011" t="s">
        <v>7941</v>
      </c>
      <c r="C2055" s="1011" t="s">
        <v>7942</v>
      </c>
      <c r="D2055" s="1011" t="s">
        <v>4217</v>
      </c>
      <c r="E2055" s="1011" t="s">
        <v>1331</v>
      </c>
      <c r="F2055" s="1011" t="s">
        <v>3217</v>
      </c>
    </row>
    <row r="2056" spans="1:6" x14ac:dyDescent="0.25">
      <c r="A2056" s="1011">
        <v>13755509</v>
      </c>
      <c r="B2056" s="1011" t="s">
        <v>7943</v>
      </c>
      <c r="C2056" s="1011" t="s">
        <v>7944</v>
      </c>
      <c r="D2056" s="1011" t="s">
        <v>1349</v>
      </c>
      <c r="E2056" s="1011" t="s">
        <v>1331</v>
      </c>
      <c r="F2056" s="1011" t="s">
        <v>1348</v>
      </c>
    </row>
    <row r="2057" spans="1:6" x14ac:dyDescent="0.25">
      <c r="A2057" s="1011">
        <v>54093869</v>
      </c>
      <c r="B2057" s="1011" t="s">
        <v>7945</v>
      </c>
      <c r="C2057" s="1011" t="s">
        <v>7946</v>
      </c>
      <c r="D2057" s="1011" t="s">
        <v>1361</v>
      </c>
      <c r="E2057" s="1011" t="s">
        <v>1331</v>
      </c>
      <c r="F2057" s="1011" t="s">
        <v>1755</v>
      </c>
    </row>
    <row r="2058" spans="1:6" x14ac:dyDescent="0.25">
      <c r="A2058" s="1011">
        <v>14027965</v>
      </c>
      <c r="B2058" s="1011" t="s">
        <v>7947</v>
      </c>
      <c r="C2058" s="1011" t="s">
        <v>7948</v>
      </c>
      <c r="D2058" s="1011" t="s">
        <v>2089</v>
      </c>
      <c r="E2058" s="1011" t="s">
        <v>1331</v>
      </c>
      <c r="F2058" s="1011" t="s">
        <v>2088</v>
      </c>
    </row>
    <row r="2059" spans="1:6" x14ac:dyDescent="0.25">
      <c r="A2059" s="1011">
        <v>33813072</v>
      </c>
      <c r="B2059" s="1011" t="s">
        <v>7949</v>
      </c>
      <c r="C2059" s="1011" t="s">
        <v>7950</v>
      </c>
      <c r="D2059" s="1011" t="s">
        <v>1355</v>
      </c>
      <c r="E2059" s="1011" t="s">
        <v>1331</v>
      </c>
      <c r="F2059" s="1011" t="s">
        <v>1354</v>
      </c>
    </row>
    <row r="2060" spans="1:6" x14ac:dyDescent="0.25">
      <c r="A2060" s="1011">
        <v>73886640</v>
      </c>
      <c r="B2060" s="1011" t="s">
        <v>7951</v>
      </c>
      <c r="C2060" s="1011" t="s">
        <v>7952</v>
      </c>
      <c r="D2060" s="1011" t="s">
        <v>1464</v>
      </c>
      <c r="E2060" s="1011" t="s">
        <v>1331</v>
      </c>
      <c r="F2060" s="1011" t="s">
        <v>1463</v>
      </c>
    </row>
    <row r="2061" spans="1:6" x14ac:dyDescent="0.25">
      <c r="A2061" s="1011">
        <v>44172666</v>
      </c>
      <c r="B2061" s="1011" t="s">
        <v>1884</v>
      </c>
      <c r="C2061" s="1011" t="s">
        <v>7953</v>
      </c>
      <c r="D2061" s="1011" t="s">
        <v>1440</v>
      </c>
      <c r="E2061" s="1011" t="s">
        <v>1331</v>
      </c>
      <c r="F2061" s="1011" t="s">
        <v>1439</v>
      </c>
    </row>
    <row r="2062" spans="1:6" x14ac:dyDescent="0.25">
      <c r="A2062" s="1011">
        <v>83755660</v>
      </c>
      <c r="B2062" s="1011" t="s">
        <v>7954</v>
      </c>
      <c r="C2062" s="1011" t="s">
        <v>7955</v>
      </c>
      <c r="D2062" s="1011" t="s">
        <v>1893</v>
      </c>
      <c r="E2062" s="1011" t="s">
        <v>1331</v>
      </c>
      <c r="F2062" s="1011" t="s">
        <v>1892</v>
      </c>
    </row>
    <row r="2063" spans="1:6" x14ac:dyDescent="0.25">
      <c r="A2063" s="1011">
        <v>53866059</v>
      </c>
      <c r="B2063" s="1011" t="s">
        <v>7956</v>
      </c>
      <c r="C2063" s="1011" t="s">
        <v>7957</v>
      </c>
      <c r="D2063" s="1011" t="s">
        <v>1343</v>
      </c>
      <c r="E2063" s="1011" t="s">
        <v>1331</v>
      </c>
      <c r="F2063" s="1011" t="s">
        <v>1342</v>
      </c>
    </row>
    <row r="2064" spans="1:6" x14ac:dyDescent="0.25">
      <c r="A2064" s="1011">
        <v>84065093</v>
      </c>
      <c r="B2064" s="1011" t="s">
        <v>7958</v>
      </c>
      <c r="C2064" s="1011" t="s">
        <v>7959</v>
      </c>
      <c r="D2064" s="1011" t="s">
        <v>1470</v>
      </c>
      <c r="E2064" s="1011" t="s">
        <v>1331</v>
      </c>
      <c r="F2064" s="1011" t="s">
        <v>3370</v>
      </c>
    </row>
    <row r="2065" spans="1:6" x14ac:dyDescent="0.25">
      <c r="A2065" s="1011">
        <v>94117207</v>
      </c>
      <c r="B2065" s="1011" t="s">
        <v>7960</v>
      </c>
      <c r="C2065" s="1011" t="s">
        <v>7961</v>
      </c>
      <c r="D2065" s="1011" t="s">
        <v>1384</v>
      </c>
      <c r="E2065" s="1011" t="s">
        <v>1331</v>
      </c>
      <c r="F2065" s="1011" t="s">
        <v>1383</v>
      </c>
    </row>
    <row r="2066" spans="1:6" x14ac:dyDescent="0.25">
      <c r="A2066" s="1011">
        <v>4069837</v>
      </c>
      <c r="B2066" s="1011" t="s">
        <v>7962</v>
      </c>
      <c r="C2066" s="1011" t="s">
        <v>7963</v>
      </c>
      <c r="D2066" s="1011" t="s">
        <v>1397</v>
      </c>
      <c r="E2066" s="1011" t="s">
        <v>1331</v>
      </c>
      <c r="F2066" s="1011" t="s">
        <v>1396</v>
      </c>
    </row>
    <row r="2067" spans="1:6" x14ac:dyDescent="0.25">
      <c r="A2067" s="1011">
        <v>84074103</v>
      </c>
      <c r="B2067" s="1011" t="s">
        <v>7964</v>
      </c>
      <c r="C2067" s="1011" t="s">
        <v>7965</v>
      </c>
      <c r="D2067" s="1011" t="s">
        <v>4208</v>
      </c>
      <c r="E2067" s="1011" t="s">
        <v>1331</v>
      </c>
      <c r="F2067" s="1011" t="s">
        <v>2734</v>
      </c>
    </row>
    <row r="2068" spans="1:6" x14ac:dyDescent="0.25">
      <c r="A2068" s="1011">
        <v>94150083</v>
      </c>
      <c r="B2068" s="1011" t="s">
        <v>7966</v>
      </c>
      <c r="C2068" s="1011" t="s">
        <v>7967</v>
      </c>
      <c r="D2068" s="1011" t="s">
        <v>1361</v>
      </c>
      <c r="E2068" s="1011" t="s">
        <v>1331</v>
      </c>
      <c r="F2068" s="1011" t="s">
        <v>1550</v>
      </c>
    </row>
    <row r="2069" spans="1:6" x14ac:dyDescent="0.25">
      <c r="A2069" s="1011">
        <v>3755840</v>
      </c>
      <c r="B2069" s="1011" t="s">
        <v>7968</v>
      </c>
      <c r="C2069" s="1011" t="s">
        <v>7969</v>
      </c>
      <c r="D2069" s="1011" t="s">
        <v>2089</v>
      </c>
      <c r="E2069" s="1011" t="s">
        <v>1331</v>
      </c>
      <c r="F2069" s="1011" t="s">
        <v>2695</v>
      </c>
    </row>
    <row r="2070" spans="1:6" x14ac:dyDescent="0.25">
      <c r="A2070" s="1011">
        <v>4050738</v>
      </c>
      <c r="B2070" s="1011" t="s">
        <v>7970</v>
      </c>
      <c r="C2070" s="1011" t="s">
        <v>7971</v>
      </c>
      <c r="D2070" s="1011" t="s">
        <v>1355</v>
      </c>
      <c r="E2070" s="1011" t="s">
        <v>1331</v>
      </c>
      <c r="F2070" s="1011" t="s">
        <v>1354</v>
      </c>
    </row>
    <row r="2071" spans="1:6" x14ac:dyDescent="0.25">
      <c r="A2071" s="1011">
        <v>63993026</v>
      </c>
      <c r="B2071" s="1011" t="s">
        <v>7972</v>
      </c>
      <c r="C2071" s="1011" t="s">
        <v>7973</v>
      </c>
      <c r="D2071" s="1011" t="s">
        <v>1361</v>
      </c>
      <c r="E2071" s="1011" t="s">
        <v>1331</v>
      </c>
      <c r="F2071" s="1011" t="s">
        <v>1499</v>
      </c>
    </row>
    <row r="2072" spans="1:6" x14ac:dyDescent="0.25">
      <c r="A2072" s="1011">
        <v>94066404</v>
      </c>
      <c r="B2072" s="1011" t="s">
        <v>7974</v>
      </c>
      <c r="C2072" s="1011" t="s">
        <v>5975</v>
      </c>
      <c r="D2072" s="1011" t="s">
        <v>1355</v>
      </c>
      <c r="E2072" s="1011" t="s">
        <v>1331</v>
      </c>
      <c r="F2072" s="1011" t="s">
        <v>1354</v>
      </c>
    </row>
    <row r="2073" spans="1:6" x14ac:dyDescent="0.25">
      <c r="A2073" s="1011">
        <v>84047307</v>
      </c>
      <c r="B2073" s="1011" t="s">
        <v>7975</v>
      </c>
      <c r="C2073" s="1011" t="s">
        <v>7976</v>
      </c>
      <c r="D2073" s="1011" t="s">
        <v>5264</v>
      </c>
      <c r="E2073" s="1011" t="s">
        <v>1331</v>
      </c>
      <c r="F2073" s="1011" t="s">
        <v>2887</v>
      </c>
    </row>
    <row r="2074" spans="1:6" x14ac:dyDescent="0.25">
      <c r="A2074" s="1011">
        <v>14152664</v>
      </c>
      <c r="B2074" s="1011" t="s">
        <v>1815</v>
      </c>
      <c r="C2074" s="1011" t="s">
        <v>1819</v>
      </c>
      <c r="D2074" s="1011" t="s">
        <v>1818</v>
      </c>
      <c r="E2074" s="1011" t="s">
        <v>1331</v>
      </c>
      <c r="F2074" s="1011" t="s">
        <v>1817</v>
      </c>
    </row>
    <row r="2075" spans="1:6" x14ac:dyDescent="0.25">
      <c r="A2075" s="1011">
        <v>34131870</v>
      </c>
      <c r="B2075" s="1011" t="s">
        <v>7977</v>
      </c>
      <c r="C2075" s="1011" t="s">
        <v>7978</v>
      </c>
      <c r="D2075" s="1011" t="s">
        <v>4351</v>
      </c>
      <c r="E2075" s="1011" t="s">
        <v>1331</v>
      </c>
      <c r="F2075" s="1011" t="s">
        <v>3288</v>
      </c>
    </row>
    <row r="2076" spans="1:6" x14ac:dyDescent="0.25">
      <c r="A2076" s="1011">
        <v>63756001</v>
      </c>
      <c r="B2076" s="1011" t="s">
        <v>7979</v>
      </c>
      <c r="C2076" s="1011" t="s">
        <v>7980</v>
      </c>
      <c r="D2076" s="1011" t="s">
        <v>1330</v>
      </c>
      <c r="E2076" s="1011" t="s">
        <v>1331</v>
      </c>
      <c r="F2076" s="1011" t="s">
        <v>1328</v>
      </c>
    </row>
    <row r="2077" spans="1:6" x14ac:dyDescent="0.25">
      <c r="A2077" s="1011">
        <v>34111294</v>
      </c>
      <c r="B2077" s="1011" t="s">
        <v>7981</v>
      </c>
      <c r="C2077" s="1011" t="s">
        <v>5402</v>
      </c>
      <c r="D2077" s="1011" t="s">
        <v>1446</v>
      </c>
      <c r="E2077" s="1011" t="s">
        <v>1331</v>
      </c>
      <c r="F2077" s="1011" t="s">
        <v>1445</v>
      </c>
    </row>
    <row r="2078" spans="1:6" x14ac:dyDescent="0.25">
      <c r="A2078" s="1011">
        <v>13827845</v>
      </c>
      <c r="B2078" s="1011" t="s">
        <v>7982</v>
      </c>
      <c r="C2078" s="1011" t="s">
        <v>2524</v>
      </c>
      <c r="D2078" s="1011" t="s">
        <v>2115</v>
      </c>
      <c r="E2078" s="1011" t="s">
        <v>1331</v>
      </c>
      <c r="F2078" s="1011" t="s">
        <v>2114</v>
      </c>
    </row>
    <row r="2079" spans="1:6" x14ac:dyDescent="0.25">
      <c r="A2079" s="1011">
        <v>34002998</v>
      </c>
      <c r="B2079" s="1011" t="s">
        <v>7983</v>
      </c>
      <c r="C2079" s="1011" t="s">
        <v>7984</v>
      </c>
      <c r="D2079" s="1011" t="s">
        <v>1470</v>
      </c>
      <c r="E2079" s="1011" t="s">
        <v>1331</v>
      </c>
      <c r="F2079" s="1011" t="s">
        <v>1469</v>
      </c>
    </row>
    <row r="2080" spans="1:6" x14ac:dyDescent="0.25">
      <c r="A2080" s="1011">
        <v>24081762</v>
      </c>
      <c r="B2080" s="1011" t="s">
        <v>7985</v>
      </c>
      <c r="C2080" s="1011" t="s">
        <v>7986</v>
      </c>
      <c r="D2080" s="1011" t="s">
        <v>6317</v>
      </c>
      <c r="E2080" s="1011" t="s">
        <v>1331</v>
      </c>
      <c r="F2080" s="1011" t="s">
        <v>3552</v>
      </c>
    </row>
    <row r="2081" spans="1:6" x14ac:dyDescent="0.25">
      <c r="A2081" s="1011">
        <v>23937212</v>
      </c>
      <c r="B2081" s="1011" t="s">
        <v>7987</v>
      </c>
      <c r="C2081" s="1011" t="s">
        <v>7988</v>
      </c>
      <c r="D2081" s="1011" t="s">
        <v>7989</v>
      </c>
      <c r="E2081" s="1011" t="s">
        <v>4787</v>
      </c>
      <c r="F2081" s="1011" t="s">
        <v>7990</v>
      </c>
    </row>
    <row r="2082" spans="1:6" x14ac:dyDescent="0.25">
      <c r="A2082" s="1011">
        <v>74077637</v>
      </c>
      <c r="B2082" s="1011" t="s">
        <v>7991</v>
      </c>
      <c r="C2082" s="1011" t="s">
        <v>7992</v>
      </c>
      <c r="D2082" s="1011" t="s">
        <v>1355</v>
      </c>
      <c r="E2082" s="1011" t="s">
        <v>1331</v>
      </c>
      <c r="F2082" s="1011" t="s">
        <v>1354</v>
      </c>
    </row>
    <row r="2083" spans="1:6" x14ac:dyDescent="0.25">
      <c r="A2083" s="1011">
        <v>74070624</v>
      </c>
      <c r="B2083" s="1011" t="s">
        <v>7993</v>
      </c>
      <c r="C2083" s="1011" t="s">
        <v>7994</v>
      </c>
      <c r="D2083" s="1011" t="s">
        <v>1343</v>
      </c>
      <c r="E2083" s="1011" t="s">
        <v>1331</v>
      </c>
      <c r="F2083" s="1011" t="s">
        <v>1342</v>
      </c>
    </row>
    <row r="2084" spans="1:6" x14ac:dyDescent="0.25">
      <c r="A2084" s="1011">
        <v>84100114</v>
      </c>
      <c r="B2084" s="1011" t="s">
        <v>7995</v>
      </c>
      <c r="C2084" s="1011" t="s">
        <v>7996</v>
      </c>
      <c r="D2084" s="1011" t="s">
        <v>1397</v>
      </c>
      <c r="E2084" s="1011" t="s">
        <v>1331</v>
      </c>
      <c r="F2084" s="1011" t="s">
        <v>1416</v>
      </c>
    </row>
    <row r="2085" spans="1:6" x14ac:dyDescent="0.25">
      <c r="A2085" s="1011">
        <v>74288010</v>
      </c>
      <c r="B2085" s="1011" t="s">
        <v>7997</v>
      </c>
      <c r="C2085" s="1011" t="s">
        <v>7998</v>
      </c>
      <c r="D2085" s="1011" t="s">
        <v>2115</v>
      </c>
      <c r="E2085" s="1011" t="s">
        <v>1331</v>
      </c>
      <c r="F2085" s="1011" t="s">
        <v>2114</v>
      </c>
    </row>
    <row r="2086" spans="1:6" x14ac:dyDescent="0.25">
      <c r="A2086" s="1011">
        <v>54105671</v>
      </c>
      <c r="B2086" s="1011" t="s">
        <v>7999</v>
      </c>
      <c r="C2086" s="1011" t="s">
        <v>8000</v>
      </c>
      <c r="D2086" s="1011" t="s">
        <v>1372</v>
      </c>
      <c r="E2086" s="1011" t="s">
        <v>1331</v>
      </c>
      <c r="F2086" s="1011" t="s">
        <v>1371</v>
      </c>
    </row>
    <row r="2087" spans="1:6" x14ac:dyDescent="0.25">
      <c r="A2087" s="1011">
        <v>23946809</v>
      </c>
      <c r="B2087" s="1011" t="s">
        <v>8001</v>
      </c>
      <c r="C2087" s="1011" t="s">
        <v>8002</v>
      </c>
      <c r="D2087" s="1011" t="s">
        <v>1622</v>
      </c>
      <c r="E2087" s="1011" t="s">
        <v>1331</v>
      </c>
      <c r="F2087" s="1011" t="s">
        <v>1621</v>
      </c>
    </row>
    <row r="2088" spans="1:6" x14ac:dyDescent="0.25">
      <c r="A2088" s="1011">
        <v>33757360</v>
      </c>
      <c r="B2088" s="1011" t="s">
        <v>8003</v>
      </c>
      <c r="C2088" s="1011" t="s">
        <v>8004</v>
      </c>
      <c r="D2088" s="1011" t="s">
        <v>1361</v>
      </c>
      <c r="E2088" s="1011" t="s">
        <v>1331</v>
      </c>
      <c r="F2088" s="1011" t="s">
        <v>1591</v>
      </c>
    </row>
    <row r="2089" spans="1:6" x14ac:dyDescent="0.25">
      <c r="A2089" s="1011">
        <v>24068041</v>
      </c>
      <c r="B2089" s="1011" t="s">
        <v>8005</v>
      </c>
      <c r="C2089" s="1011" t="s">
        <v>8006</v>
      </c>
      <c r="D2089" s="1011" t="s">
        <v>2161</v>
      </c>
      <c r="E2089" s="1011" t="s">
        <v>1331</v>
      </c>
      <c r="F2089" s="1011" t="s">
        <v>2160</v>
      </c>
    </row>
    <row r="2090" spans="1:6" x14ac:dyDescent="0.25">
      <c r="A2090" s="1011">
        <v>24057812</v>
      </c>
      <c r="B2090" s="1011" t="s">
        <v>8007</v>
      </c>
      <c r="C2090" s="1011" t="s">
        <v>8008</v>
      </c>
      <c r="D2090" s="1011" t="s">
        <v>4196</v>
      </c>
      <c r="E2090" s="1011" t="s">
        <v>1331</v>
      </c>
      <c r="F2090" s="1011" t="s">
        <v>2921</v>
      </c>
    </row>
    <row r="2091" spans="1:6" x14ac:dyDescent="0.25">
      <c r="A2091" s="1011">
        <v>84140011</v>
      </c>
      <c r="B2091" s="1011" t="s">
        <v>8009</v>
      </c>
      <c r="C2091" s="1011" t="s">
        <v>8010</v>
      </c>
      <c r="D2091" s="1011" t="s">
        <v>2089</v>
      </c>
      <c r="E2091" s="1011" t="s">
        <v>1331</v>
      </c>
      <c r="F2091" s="1011" t="s">
        <v>3467</v>
      </c>
    </row>
    <row r="2092" spans="1:6" x14ac:dyDescent="0.25">
      <c r="A2092" s="1011">
        <v>14268007</v>
      </c>
      <c r="B2092" s="1011" t="s">
        <v>1568</v>
      </c>
      <c r="C2092" s="1011" t="s">
        <v>1570</v>
      </c>
      <c r="D2092" s="1011" t="s">
        <v>1397</v>
      </c>
      <c r="E2092" s="1011" t="s">
        <v>1331</v>
      </c>
      <c r="F2092" s="1011" t="s">
        <v>1416</v>
      </c>
    </row>
    <row r="2093" spans="1:6" x14ac:dyDescent="0.25">
      <c r="A2093" s="1011">
        <v>74058355</v>
      </c>
      <c r="B2093" s="1011" t="s">
        <v>8011</v>
      </c>
      <c r="C2093" s="1011" t="s">
        <v>8012</v>
      </c>
      <c r="D2093" s="1011" t="s">
        <v>2354</v>
      </c>
      <c r="E2093" s="1011" t="s">
        <v>1331</v>
      </c>
      <c r="F2093" s="1011" t="s">
        <v>2353</v>
      </c>
    </row>
    <row r="2094" spans="1:6" x14ac:dyDescent="0.25">
      <c r="A2094" s="1011">
        <v>84276013</v>
      </c>
      <c r="B2094" s="1011" t="s">
        <v>8013</v>
      </c>
      <c r="C2094" s="1011" t="s">
        <v>8014</v>
      </c>
      <c r="D2094" s="1011" t="s">
        <v>1869</v>
      </c>
      <c r="E2094" s="1011" t="s">
        <v>1331</v>
      </c>
      <c r="F2094" s="1011" t="s">
        <v>1868</v>
      </c>
    </row>
    <row r="2095" spans="1:6" x14ac:dyDescent="0.25">
      <c r="A2095" s="1011">
        <v>14146658</v>
      </c>
      <c r="B2095" s="1011" t="s">
        <v>8015</v>
      </c>
      <c r="C2095" s="1011" t="s">
        <v>8016</v>
      </c>
      <c r="D2095" s="1011" t="s">
        <v>1361</v>
      </c>
      <c r="E2095" s="1011" t="s">
        <v>1331</v>
      </c>
      <c r="F2095" s="1011" t="s">
        <v>1499</v>
      </c>
    </row>
    <row r="2096" spans="1:6" x14ac:dyDescent="0.25">
      <c r="A2096" s="1011">
        <v>74233883</v>
      </c>
      <c r="B2096" s="1011" t="s">
        <v>8017</v>
      </c>
      <c r="C2096" s="1011" t="s">
        <v>8018</v>
      </c>
      <c r="D2096" s="1011" t="s">
        <v>1330</v>
      </c>
      <c r="E2096" s="1011" t="s">
        <v>1331</v>
      </c>
      <c r="F2096" s="1011" t="s">
        <v>1328</v>
      </c>
    </row>
    <row r="2097" spans="1:6" x14ac:dyDescent="0.25">
      <c r="A2097" s="1011">
        <v>83798751</v>
      </c>
      <c r="B2097" s="1011" t="s">
        <v>8019</v>
      </c>
      <c r="C2097" s="1011" t="s">
        <v>8020</v>
      </c>
      <c r="D2097" s="1011" t="s">
        <v>1406</v>
      </c>
      <c r="E2097" s="1011" t="s">
        <v>1331</v>
      </c>
      <c r="F2097" s="1011" t="s">
        <v>1405</v>
      </c>
    </row>
    <row r="2098" spans="1:6" x14ac:dyDescent="0.25">
      <c r="A2098" s="1011">
        <v>4106209</v>
      </c>
      <c r="B2098" s="1011" t="s">
        <v>8021</v>
      </c>
      <c r="C2098" s="1011" t="s">
        <v>8022</v>
      </c>
      <c r="D2098" s="1011" t="s">
        <v>2027</v>
      </c>
      <c r="E2098" s="1011" t="s">
        <v>1331</v>
      </c>
      <c r="F2098" s="1011" t="s">
        <v>2026</v>
      </c>
    </row>
    <row r="2099" spans="1:6" x14ac:dyDescent="0.25">
      <c r="A2099" s="1011">
        <v>4283081</v>
      </c>
      <c r="B2099" s="1011" t="s">
        <v>8023</v>
      </c>
      <c r="C2099" s="1011" t="s">
        <v>7391</v>
      </c>
      <c r="D2099" s="1011" t="s">
        <v>1330</v>
      </c>
      <c r="E2099" s="1011" t="s">
        <v>1331</v>
      </c>
      <c r="F2099" s="1011" t="s">
        <v>1328</v>
      </c>
    </row>
    <row r="2100" spans="1:6" x14ac:dyDescent="0.25">
      <c r="A2100" s="1011">
        <v>43754761</v>
      </c>
      <c r="B2100" s="1011" t="s">
        <v>8024</v>
      </c>
      <c r="C2100" s="1011" t="s">
        <v>5394</v>
      </c>
      <c r="D2100" s="1011" t="s">
        <v>5395</v>
      </c>
      <c r="E2100" s="1011" t="s">
        <v>1331</v>
      </c>
      <c r="F2100" s="1011" t="s">
        <v>3574</v>
      </c>
    </row>
    <row r="2101" spans="1:6" x14ac:dyDescent="0.25">
      <c r="A2101" s="1011">
        <v>44145423</v>
      </c>
      <c r="B2101" s="1011" t="s">
        <v>8025</v>
      </c>
      <c r="C2101" s="1011" t="s">
        <v>8026</v>
      </c>
      <c r="D2101" s="1011" t="s">
        <v>1361</v>
      </c>
      <c r="E2101" s="1011" t="s">
        <v>1331</v>
      </c>
      <c r="F2101" s="1011" t="s">
        <v>1755</v>
      </c>
    </row>
    <row r="2102" spans="1:6" x14ac:dyDescent="0.25">
      <c r="A2102" s="1011">
        <v>54045844</v>
      </c>
      <c r="B2102" s="1011" t="s">
        <v>2377</v>
      </c>
      <c r="C2102" s="1011" t="s">
        <v>2379</v>
      </c>
      <c r="D2102" s="1011" t="s">
        <v>2329</v>
      </c>
      <c r="E2102" s="1011" t="s">
        <v>1331</v>
      </c>
      <c r="F2102" s="1011" t="s">
        <v>2328</v>
      </c>
    </row>
    <row r="2103" spans="1:6" x14ac:dyDescent="0.25">
      <c r="A2103" s="1011">
        <v>64014020</v>
      </c>
      <c r="B2103" s="1011" t="s">
        <v>8027</v>
      </c>
      <c r="C2103" s="1011" t="s">
        <v>8028</v>
      </c>
      <c r="D2103" s="1011" t="s">
        <v>8029</v>
      </c>
      <c r="E2103" s="1011" t="s">
        <v>1331</v>
      </c>
      <c r="F2103" s="1011" t="s">
        <v>3578</v>
      </c>
    </row>
    <row r="2104" spans="1:6" x14ac:dyDescent="0.25">
      <c r="A2104" s="1011">
        <v>54161831</v>
      </c>
      <c r="B2104" s="1011" t="s">
        <v>8030</v>
      </c>
      <c r="C2104" s="1011" t="s">
        <v>8031</v>
      </c>
      <c r="D2104" s="1011" t="s">
        <v>1361</v>
      </c>
      <c r="E2104" s="1011" t="s">
        <v>1331</v>
      </c>
      <c r="F2104" s="1011" t="s">
        <v>1360</v>
      </c>
    </row>
    <row r="2105" spans="1:6" x14ac:dyDescent="0.25">
      <c r="A2105" s="1011">
        <v>14044085</v>
      </c>
      <c r="B2105" s="1011" t="s">
        <v>8032</v>
      </c>
      <c r="C2105" s="1011" t="s">
        <v>8033</v>
      </c>
      <c r="D2105" s="1011" t="s">
        <v>1355</v>
      </c>
      <c r="E2105" s="1011" t="s">
        <v>1331</v>
      </c>
      <c r="F2105" s="1011" t="s">
        <v>1354</v>
      </c>
    </row>
    <row r="2106" spans="1:6" x14ac:dyDescent="0.25">
      <c r="A2106" s="1011">
        <v>74088600</v>
      </c>
      <c r="B2106" s="1011" t="s">
        <v>2254</v>
      </c>
      <c r="C2106" s="1011" t="s">
        <v>2258</v>
      </c>
      <c r="D2106" s="1011" t="s">
        <v>2257</v>
      </c>
      <c r="E2106" s="1011" t="s">
        <v>1331</v>
      </c>
      <c r="F2106" s="1011" t="s">
        <v>2256</v>
      </c>
    </row>
    <row r="2107" spans="1:6" x14ac:dyDescent="0.25">
      <c r="A2107" s="1011">
        <v>13753686</v>
      </c>
      <c r="B2107" s="1011" t="s">
        <v>8034</v>
      </c>
      <c r="C2107" s="1011" t="s">
        <v>8035</v>
      </c>
      <c r="D2107" s="1011" t="s">
        <v>1458</v>
      </c>
      <c r="E2107" s="1011" t="s">
        <v>1331</v>
      </c>
      <c r="F2107" s="1011" t="s">
        <v>1457</v>
      </c>
    </row>
    <row r="2108" spans="1:6" x14ac:dyDescent="0.25">
      <c r="A2108" s="1011">
        <v>3754462</v>
      </c>
      <c r="B2108" s="1011" t="s">
        <v>8036</v>
      </c>
      <c r="C2108" s="1011" t="s">
        <v>8037</v>
      </c>
      <c r="D2108" s="1011" t="s">
        <v>5603</v>
      </c>
      <c r="E2108" s="1011" t="s">
        <v>1331</v>
      </c>
      <c r="F2108" s="1011" t="s">
        <v>3018</v>
      </c>
    </row>
    <row r="2109" spans="1:6" x14ac:dyDescent="0.25">
      <c r="A2109" s="1011">
        <v>34109991</v>
      </c>
      <c r="B2109" s="1011" t="s">
        <v>8038</v>
      </c>
      <c r="C2109" s="1011" t="s">
        <v>8039</v>
      </c>
      <c r="D2109" s="1011" t="s">
        <v>80</v>
      </c>
      <c r="E2109" s="1011" t="s">
        <v>1331</v>
      </c>
      <c r="F2109" s="1011" t="s">
        <v>1411</v>
      </c>
    </row>
    <row r="2110" spans="1:6" x14ac:dyDescent="0.25">
      <c r="A2110" s="1011">
        <v>84283605</v>
      </c>
      <c r="B2110" s="1011" t="s">
        <v>8040</v>
      </c>
      <c r="C2110" s="1011" t="s">
        <v>8041</v>
      </c>
      <c r="D2110" s="1011" t="s">
        <v>1670</v>
      </c>
      <c r="E2110" s="1011" t="s">
        <v>1331</v>
      </c>
      <c r="F2110" s="1011" t="s">
        <v>1669</v>
      </c>
    </row>
    <row r="2111" spans="1:6" x14ac:dyDescent="0.25">
      <c r="A2111" s="1011">
        <v>44150894</v>
      </c>
      <c r="B2111" s="1011" t="s">
        <v>8042</v>
      </c>
      <c r="C2111" s="1011" t="s">
        <v>8043</v>
      </c>
      <c r="D2111" s="1011" t="s">
        <v>1361</v>
      </c>
      <c r="E2111" s="1011" t="s">
        <v>1331</v>
      </c>
      <c r="F2111" s="1011" t="s">
        <v>1591</v>
      </c>
    </row>
    <row r="2112" spans="1:6" x14ac:dyDescent="0.25">
      <c r="A2112" s="1011">
        <v>83898650</v>
      </c>
      <c r="B2112" s="1011" t="s">
        <v>8044</v>
      </c>
      <c r="C2112" s="1011" t="s">
        <v>8045</v>
      </c>
      <c r="D2112" s="1011" t="s">
        <v>1397</v>
      </c>
      <c r="E2112" s="1011" t="s">
        <v>1331</v>
      </c>
      <c r="F2112" s="1011" t="s">
        <v>1416</v>
      </c>
    </row>
    <row r="2113" spans="1:6" x14ac:dyDescent="0.25">
      <c r="A2113" s="1011">
        <v>64274640</v>
      </c>
      <c r="B2113" s="1011" t="s">
        <v>8046</v>
      </c>
      <c r="C2113" s="1011" t="s">
        <v>8047</v>
      </c>
      <c r="D2113" s="1011" t="s">
        <v>1818</v>
      </c>
      <c r="E2113" s="1011" t="s">
        <v>1331</v>
      </c>
      <c r="F2113" s="1011" t="s">
        <v>1817</v>
      </c>
    </row>
    <row r="2114" spans="1:6" x14ac:dyDescent="0.25">
      <c r="A2114" s="1011">
        <v>34158519</v>
      </c>
      <c r="B2114" s="1011" t="s">
        <v>8048</v>
      </c>
      <c r="C2114" s="1011" t="s">
        <v>8049</v>
      </c>
      <c r="D2114" s="1011" t="s">
        <v>1397</v>
      </c>
      <c r="E2114" s="1011" t="s">
        <v>1331</v>
      </c>
      <c r="F2114" s="1011" t="s">
        <v>1396</v>
      </c>
    </row>
    <row r="2115" spans="1:6" x14ac:dyDescent="0.25">
      <c r="A2115" s="1011">
        <v>73754152</v>
      </c>
      <c r="B2115" s="1011" t="s">
        <v>8050</v>
      </c>
      <c r="C2115" s="1011" t="s">
        <v>8051</v>
      </c>
      <c r="D2115" s="1011" t="s">
        <v>2366</v>
      </c>
      <c r="E2115" s="1011" t="s">
        <v>1331</v>
      </c>
      <c r="F2115" s="1011" t="s">
        <v>2365</v>
      </c>
    </row>
    <row r="2116" spans="1:6" x14ac:dyDescent="0.25">
      <c r="A2116" s="1011">
        <v>74085408</v>
      </c>
      <c r="B2116" s="1011" t="s">
        <v>8052</v>
      </c>
      <c r="C2116" s="1011" t="s">
        <v>8053</v>
      </c>
      <c r="D2116" s="1011" t="s">
        <v>1966</v>
      </c>
      <c r="E2116" s="1011" t="s">
        <v>1331</v>
      </c>
      <c r="F2116" s="1011" t="s">
        <v>1965</v>
      </c>
    </row>
    <row r="2117" spans="1:6" x14ac:dyDescent="0.25">
      <c r="A2117" s="1011">
        <v>53908703</v>
      </c>
      <c r="B2117" s="1011" t="s">
        <v>8054</v>
      </c>
      <c r="C2117" s="1011" t="s">
        <v>8055</v>
      </c>
      <c r="D2117" s="1011" t="s">
        <v>2089</v>
      </c>
      <c r="E2117" s="1011" t="s">
        <v>1331</v>
      </c>
      <c r="F2117" s="1011" t="s">
        <v>3366</v>
      </c>
    </row>
    <row r="2118" spans="1:6" x14ac:dyDescent="0.25">
      <c r="A2118" s="1011">
        <v>33757618</v>
      </c>
      <c r="B2118" s="1011" t="s">
        <v>1502</v>
      </c>
      <c r="C2118" s="1011" t="s">
        <v>1506</v>
      </c>
      <c r="D2118" s="1011" t="s">
        <v>1505</v>
      </c>
      <c r="E2118" s="1011" t="s">
        <v>1331</v>
      </c>
      <c r="F2118" s="1011" t="s">
        <v>1504</v>
      </c>
    </row>
    <row r="2119" spans="1:6" x14ac:dyDescent="0.25">
      <c r="A2119" s="1011">
        <v>94235678</v>
      </c>
      <c r="B2119" s="1011" t="s">
        <v>8056</v>
      </c>
      <c r="C2119" s="1011" t="s">
        <v>8057</v>
      </c>
      <c r="D2119" s="1011" t="s">
        <v>5623</v>
      </c>
      <c r="E2119" s="1011" t="s">
        <v>1331</v>
      </c>
      <c r="F2119" s="1011" t="s">
        <v>2825</v>
      </c>
    </row>
    <row r="2120" spans="1:6" x14ac:dyDescent="0.25">
      <c r="A2120" s="1011">
        <v>13883491</v>
      </c>
      <c r="B2120" s="1011" t="s">
        <v>8058</v>
      </c>
      <c r="C2120" s="1011" t="s">
        <v>8059</v>
      </c>
      <c r="D2120" s="1011" t="s">
        <v>2089</v>
      </c>
      <c r="E2120" s="1011" t="s">
        <v>1331</v>
      </c>
      <c r="F2120" s="1011" t="s">
        <v>3566</v>
      </c>
    </row>
    <row r="2121" spans="1:6" x14ac:dyDescent="0.25">
      <c r="A2121" s="1011">
        <v>64134497</v>
      </c>
      <c r="B2121" s="1011" t="s">
        <v>8060</v>
      </c>
      <c r="C2121" s="1011" t="s">
        <v>8061</v>
      </c>
      <c r="D2121" s="1011" t="s">
        <v>4351</v>
      </c>
      <c r="E2121" s="1011" t="s">
        <v>1331</v>
      </c>
      <c r="F2121" s="1011" t="s">
        <v>3288</v>
      </c>
    </row>
    <row r="2122" spans="1:6" x14ac:dyDescent="0.25">
      <c r="A2122" s="1011">
        <v>24091738</v>
      </c>
      <c r="B2122" s="1011" t="s">
        <v>1804</v>
      </c>
      <c r="C2122" s="1011" t="s">
        <v>1807</v>
      </c>
      <c r="D2122" s="1011" t="s">
        <v>10</v>
      </c>
      <c r="E2122" s="1011" t="s">
        <v>1331</v>
      </c>
      <c r="F2122" s="1011" t="s">
        <v>1806</v>
      </c>
    </row>
    <row r="2123" spans="1:6" x14ac:dyDescent="0.25">
      <c r="A2123" s="1011">
        <v>64287568</v>
      </c>
      <c r="B2123" s="1011" t="s">
        <v>8062</v>
      </c>
      <c r="C2123" s="1011" t="s">
        <v>8063</v>
      </c>
      <c r="D2123" s="1011" t="s">
        <v>1361</v>
      </c>
      <c r="E2123" s="1011" t="s">
        <v>1331</v>
      </c>
      <c r="F2123" s="1011" t="s">
        <v>1499</v>
      </c>
    </row>
    <row r="2124" spans="1:6" x14ac:dyDescent="0.25">
      <c r="A2124" s="1011">
        <v>54115670</v>
      </c>
      <c r="B2124" s="1011" t="s">
        <v>8064</v>
      </c>
      <c r="C2124" s="1011" t="s">
        <v>8065</v>
      </c>
      <c r="D2124" s="1011" t="s">
        <v>1452</v>
      </c>
      <c r="E2124" s="1011" t="s">
        <v>1331</v>
      </c>
      <c r="F2124" s="1011" t="s">
        <v>1451</v>
      </c>
    </row>
    <row r="2125" spans="1:6" x14ac:dyDescent="0.25">
      <c r="A2125" s="1011">
        <v>74234055</v>
      </c>
      <c r="B2125" s="1011" t="s">
        <v>8066</v>
      </c>
      <c r="C2125" s="1011" t="s">
        <v>8067</v>
      </c>
      <c r="D2125" s="1011" t="s">
        <v>1361</v>
      </c>
      <c r="E2125" s="1011" t="s">
        <v>1331</v>
      </c>
      <c r="F2125" s="1011" t="s">
        <v>1499</v>
      </c>
    </row>
    <row r="2126" spans="1:6" x14ac:dyDescent="0.25">
      <c r="A2126" s="1011">
        <v>24302101</v>
      </c>
      <c r="B2126" s="1011" t="s">
        <v>8068</v>
      </c>
      <c r="C2126" s="1011" t="s">
        <v>8069</v>
      </c>
      <c r="D2126" s="1011" t="s">
        <v>1535</v>
      </c>
      <c r="E2126" s="1011" t="s">
        <v>1331</v>
      </c>
      <c r="F2126" s="1011" t="s">
        <v>1534</v>
      </c>
    </row>
    <row r="2127" spans="1:6" x14ac:dyDescent="0.25">
      <c r="A2127" s="1011">
        <v>44077832</v>
      </c>
      <c r="B2127" s="1011" t="s">
        <v>4272</v>
      </c>
      <c r="C2127" s="1011" t="s">
        <v>8070</v>
      </c>
      <c r="D2127" s="1011" t="s">
        <v>1622</v>
      </c>
      <c r="E2127" s="1011" t="s">
        <v>1331</v>
      </c>
      <c r="F2127" s="1011" t="s">
        <v>1621</v>
      </c>
    </row>
    <row r="2128" spans="1:6" x14ac:dyDescent="0.25">
      <c r="A2128" s="1011">
        <v>84033539</v>
      </c>
      <c r="B2128" s="1011" t="s">
        <v>8071</v>
      </c>
      <c r="C2128" s="1011" t="s">
        <v>8072</v>
      </c>
      <c r="D2128" s="1011" t="s">
        <v>1378</v>
      </c>
      <c r="E2128" s="1011" t="s">
        <v>1331</v>
      </c>
      <c r="F2128" s="1011" t="s">
        <v>1377</v>
      </c>
    </row>
    <row r="2129" spans="1:6" x14ac:dyDescent="0.25">
      <c r="A2129" s="1011">
        <v>64281454</v>
      </c>
      <c r="B2129" s="1011" t="s">
        <v>8073</v>
      </c>
      <c r="C2129" s="1011" t="s">
        <v>6421</v>
      </c>
      <c r="D2129" s="1011" t="s">
        <v>65</v>
      </c>
      <c r="E2129" s="1011" t="s">
        <v>1331</v>
      </c>
      <c r="F2129" s="1011" t="s">
        <v>1565</v>
      </c>
    </row>
    <row r="2130" spans="1:6" x14ac:dyDescent="0.25">
      <c r="A2130" s="1011">
        <v>34097634</v>
      </c>
      <c r="B2130" s="1011" t="s">
        <v>8074</v>
      </c>
      <c r="C2130" s="1011" t="s">
        <v>8075</v>
      </c>
      <c r="D2130" s="1011" t="s">
        <v>10</v>
      </c>
      <c r="E2130" s="1011" t="s">
        <v>1331</v>
      </c>
      <c r="F2130" s="1011" t="s">
        <v>1985</v>
      </c>
    </row>
    <row r="2131" spans="1:6" x14ac:dyDescent="0.25">
      <c r="A2131" s="1011">
        <v>94251014</v>
      </c>
      <c r="B2131" s="1011" t="s">
        <v>1937</v>
      </c>
      <c r="C2131" s="1011" t="s">
        <v>1941</v>
      </c>
      <c r="D2131" s="1011" t="s">
        <v>1940</v>
      </c>
      <c r="E2131" s="1011" t="s">
        <v>1331</v>
      </c>
      <c r="F2131" s="1011" t="s">
        <v>1939</v>
      </c>
    </row>
    <row r="2132" spans="1:6" x14ac:dyDescent="0.25">
      <c r="A2132" s="1011">
        <v>54072665</v>
      </c>
      <c r="B2132" s="1011" t="s">
        <v>8076</v>
      </c>
      <c r="C2132" s="1011" t="s">
        <v>8077</v>
      </c>
      <c r="D2132" s="1011" t="s">
        <v>10</v>
      </c>
      <c r="E2132" s="1011" t="s">
        <v>1331</v>
      </c>
      <c r="F2132" s="1011" t="s">
        <v>3187</v>
      </c>
    </row>
    <row r="2133" spans="1:6" x14ac:dyDescent="0.25">
      <c r="A2133" s="1011">
        <v>54304852</v>
      </c>
      <c r="B2133" s="1011" t="s">
        <v>8078</v>
      </c>
      <c r="C2133" s="1011" t="s">
        <v>8079</v>
      </c>
      <c r="D2133" s="1011" t="s">
        <v>1355</v>
      </c>
      <c r="E2133" s="1011" t="s">
        <v>1331</v>
      </c>
      <c r="F2133" s="1011" t="s">
        <v>1354</v>
      </c>
    </row>
    <row r="2134" spans="1:6" x14ac:dyDescent="0.25">
      <c r="A2134" s="1011">
        <v>14083000</v>
      </c>
      <c r="B2134" s="1011" t="s">
        <v>8080</v>
      </c>
      <c r="C2134" s="1011" t="s">
        <v>8081</v>
      </c>
      <c r="D2134" s="1011" t="s">
        <v>1397</v>
      </c>
      <c r="E2134" s="1011" t="s">
        <v>1331</v>
      </c>
      <c r="F2134" s="1011" t="s">
        <v>1416</v>
      </c>
    </row>
    <row r="2135" spans="1:6" x14ac:dyDescent="0.25">
      <c r="A2135" s="1011">
        <v>34277624</v>
      </c>
      <c r="B2135" s="1011" t="s">
        <v>8082</v>
      </c>
      <c r="C2135" s="1011" t="s">
        <v>8083</v>
      </c>
      <c r="D2135" s="1011" t="s">
        <v>1330</v>
      </c>
      <c r="E2135" s="1011" t="s">
        <v>1331</v>
      </c>
      <c r="F2135" s="1011" t="s">
        <v>1328</v>
      </c>
    </row>
    <row r="2136" spans="1:6" x14ac:dyDescent="0.25">
      <c r="A2136" s="1011">
        <v>14016687</v>
      </c>
      <c r="B2136" s="1011" t="s">
        <v>8084</v>
      </c>
      <c r="C2136" s="1011" t="s">
        <v>8085</v>
      </c>
      <c r="D2136" s="1011" t="s">
        <v>5603</v>
      </c>
      <c r="E2136" s="1011" t="s">
        <v>1331</v>
      </c>
      <c r="F2136" s="1011" t="s">
        <v>3018</v>
      </c>
    </row>
    <row r="2137" spans="1:6" x14ac:dyDescent="0.25">
      <c r="A2137" s="1011">
        <v>14047369</v>
      </c>
      <c r="B2137" s="1011" t="s">
        <v>8086</v>
      </c>
      <c r="C2137" s="1011" t="s">
        <v>8087</v>
      </c>
      <c r="D2137" s="1011" t="s">
        <v>8088</v>
      </c>
      <c r="E2137" s="1011" t="s">
        <v>1331</v>
      </c>
      <c r="F2137" s="1011" t="s">
        <v>8089</v>
      </c>
    </row>
    <row r="2138" spans="1:6" x14ac:dyDescent="0.25">
      <c r="A2138" s="1011">
        <v>54255344</v>
      </c>
      <c r="B2138" s="1011" t="s">
        <v>8090</v>
      </c>
      <c r="C2138" s="1011" t="s">
        <v>8091</v>
      </c>
      <c r="D2138" s="1011" t="s">
        <v>4332</v>
      </c>
      <c r="E2138" s="1011" t="s">
        <v>1331</v>
      </c>
      <c r="F2138" s="1011" t="s">
        <v>3354</v>
      </c>
    </row>
    <row r="2139" spans="1:6" x14ac:dyDescent="0.25">
      <c r="A2139" s="1011">
        <v>73906554</v>
      </c>
      <c r="B2139" s="1011" t="s">
        <v>8092</v>
      </c>
      <c r="C2139" s="1011" t="s">
        <v>8093</v>
      </c>
      <c r="D2139" s="1011" t="s">
        <v>4860</v>
      </c>
      <c r="E2139" s="1011" t="s">
        <v>1331</v>
      </c>
      <c r="F2139" s="1011" t="s">
        <v>2776</v>
      </c>
    </row>
    <row r="2140" spans="1:6" x14ac:dyDescent="0.25">
      <c r="A2140" s="1011">
        <v>84153121</v>
      </c>
      <c r="B2140" s="1011" t="s">
        <v>7729</v>
      </c>
      <c r="C2140" s="1011" t="s">
        <v>5131</v>
      </c>
      <c r="D2140" s="1011" t="s">
        <v>2354</v>
      </c>
      <c r="E2140" s="1011" t="s">
        <v>1331</v>
      </c>
      <c r="F2140" s="1011" t="s">
        <v>2353</v>
      </c>
    </row>
    <row r="2141" spans="1:6" x14ac:dyDescent="0.25">
      <c r="A2141" s="1011">
        <v>84134642</v>
      </c>
      <c r="B2141" s="1011" t="s">
        <v>8094</v>
      </c>
      <c r="C2141" s="1011" t="s">
        <v>8095</v>
      </c>
      <c r="D2141" s="1011" t="s">
        <v>1670</v>
      </c>
      <c r="E2141" s="1011" t="s">
        <v>1331</v>
      </c>
      <c r="F2141" s="1011" t="s">
        <v>1669</v>
      </c>
    </row>
    <row r="2142" spans="1:6" x14ac:dyDescent="0.25">
      <c r="A2142" s="1011">
        <v>63754089</v>
      </c>
      <c r="B2142" s="1011" t="s">
        <v>8096</v>
      </c>
      <c r="C2142" s="1011" t="s">
        <v>6815</v>
      </c>
      <c r="D2142" s="1011" t="s">
        <v>1355</v>
      </c>
      <c r="E2142" s="1011" t="s">
        <v>1331</v>
      </c>
      <c r="F2142" s="1011" t="s">
        <v>1354</v>
      </c>
    </row>
    <row r="2143" spans="1:6" x14ac:dyDescent="0.25">
      <c r="A2143" s="1011">
        <v>74087438</v>
      </c>
      <c r="B2143" s="1011" t="s">
        <v>8097</v>
      </c>
      <c r="C2143" s="1011" t="s">
        <v>8098</v>
      </c>
      <c r="D2143" s="1011" t="s">
        <v>4224</v>
      </c>
      <c r="E2143" s="1011" t="s">
        <v>1331</v>
      </c>
      <c r="F2143" s="1011" t="s">
        <v>3516</v>
      </c>
    </row>
    <row r="2144" spans="1:6" x14ac:dyDescent="0.25">
      <c r="A2144" s="1011">
        <v>94254810</v>
      </c>
      <c r="B2144" s="1011" t="s">
        <v>8099</v>
      </c>
      <c r="C2144" s="1011" t="s">
        <v>8100</v>
      </c>
      <c r="D2144" s="1011" t="s">
        <v>1446</v>
      </c>
      <c r="E2144" s="1011" t="s">
        <v>1331</v>
      </c>
      <c r="F2144" s="1011" t="s">
        <v>1445</v>
      </c>
    </row>
    <row r="2145" spans="1:6" x14ac:dyDescent="0.25">
      <c r="A2145" s="1011">
        <v>13963335</v>
      </c>
      <c r="B2145" s="1011" t="s">
        <v>8101</v>
      </c>
      <c r="C2145" s="1011" t="s">
        <v>8102</v>
      </c>
      <c r="D2145" s="1011" t="s">
        <v>65</v>
      </c>
      <c r="E2145" s="1011" t="s">
        <v>1331</v>
      </c>
      <c r="F2145" s="1011" t="s">
        <v>1565</v>
      </c>
    </row>
    <row r="2146" spans="1:6" x14ac:dyDescent="0.25">
      <c r="A2146" s="1011">
        <v>14093413</v>
      </c>
      <c r="B2146" s="1011" t="s">
        <v>8103</v>
      </c>
      <c r="C2146" s="1011" t="s">
        <v>8104</v>
      </c>
      <c r="D2146" s="1011" t="s">
        <v>2089</v>
      </c>
      <c r="E2146" s="1011" t="s">
        <v>1331</v>
      </c>
      <c r="F2146" s="1011" t="s">
        <v>2632</v>
      </c>
    </row>
    <row r="2147" spans="1:6" x14ac:dyDescent="0.25">
      <c r="A2147" s="1011">
        <v>64163660</v>
      </c>
      <c r="B2147" s="1011" t="s">
        <v>8105</v>
      </c>
      <c r="C2147" s="1011" t="s">
        <v>6454</v>
      </c>
      <c r="D2147" s="1011" t="s">
        <v>1575</v>
      </c>
      <c r="E2147" s="1011" t="s">
        <v>1331</v>
      </c>
      <c r="F2147" s="1011" t="s">
        <v>1574</v>
      </c>
    </row>
    <row r="2148" spans="1:6" x14ac:dyDescent="0.25">
      <c r="A2148" s="1011">
        <v>3979176</v>
      </c>
      <c r="B2148" s="1011" t="s">
        <v>8106</v>
      </c>
      <c r="C2148" s="1011" t="s">
        <v>8107</v>
      </c>
      <c r="D2148" s="1011" t="s">
        <v>2068</v>
      </c>
      <c r="E2148" s="1011" t="s">
        <v>1331</v>
      </c>
      <c r="F2148" s="1011" t="s">
        <v>2067</v>
      </c>
    </row>
    <row r="2149" spans="1:6" x14ac:dyDescent="0.25">
      <c r="A2149" s="1011">
        <v>14085021</v>
      </c>
      <c r="B2149" s="1011" t="s">
        <v>8108</v>
      </c>
      <c r="C2149" s="1011" t="s">
        <v>8109</v>
      </c>
      <c r="D2149" s="1011" t="s">
        <v>1458</v>
      </c>
      <c r="E2149" s="1011" t="s">
        <v>1331</v>
      </c>
      <c r="F2149" s="1011" t="s">
        <v>1457</v>
      </c>
    </row>
    <row r="2150" spans="1:6" x14ac:dyDescent="0.25">
      <c r="A2150" s="1011">
        <v>23754492</v>
      </c>
      <c r="B2150" s="1011" t="s">
        <v>8110</v>
      </c>
      <c r="C2150" s="1011" t="s">
        <v>8111</v>
      </c>
      <c r="D2150" s="1011" t="s">
        <v>5207</v>
      </c>
      <c r="E2150" s="1011" t="s">
        <v>1331</v>
      </c>
      <c r="F2150" s="1011" t="s">
        <v>5208</v>
      </c>
    </row>
    <row r="2151" spans="1:6" x14ac:dyDescent="0.25">
      <c r="A2151" s="1011">
        <v>44106870</v>
      </c>
      <c r="B2151" s="1011" t="s">
        <v>8112</v>
      </c>
      <c r="C2151" s="1011" t="s">
        <v>8113</v>
      </c>
      <c r="D2151" s="1011" t="s">
        <v>2245</v>
      </c>
      <c r="E2151" s="1011" t="s">
        <v>1331</v>
      </c>
      <c r="F2151" s="1011" t="s">
        <v>1516</v>
      </c>
    </row>
    <row r="2152" spans="1:6" x14ac:dyDescent="0.25">
      <c r="A2152" s="1011">
        <v>23987944</v>
      </c>
      <c r="B2152" s="1011" t="s">
        <v>8114</v>
      </c>
      <c r="C2152" s="1011" t="s">
        <v>8115</v>
      </c>
      <c r="D2152" s="1011" t="s">
        <v>2491</v>
      </c>
      <c r="E2152" s="1011" t="s">
        <v>1331</v>
      </c>
      <c r="F2152" s="1011" t="s">
        <v>2490</v>
      </c>
    </row>
    <row r="2153" spans="1:6" x14ac:dyDescent="0.25">
      <c r="A2153" s="1011">
        <v>84098797</v>
      </c>
      <c r="B2153" s="1011" t="s">
        <v>1479</v>
      </c>
      <c r="C2153" s="1011" t="s">
        <v>1483</v>
      </c>
      <c r="D2153" s="1011" t="s">
        <v>1482</v>
      </c>
      <c r="E2153" s="1011" t="s">
        <v>1331</v>
      </c>
      <c r="F2153" s="1011" t="s">
        <v>1481</v>
      </c>
    </row>
    <row r="2154" spans="1:6" x14ac:dyDescent="0.25">
      <c r="A2154" s="1011">
        <v>54179593</v>
      </c>
      <c r="B2154" s="1011" t="s">
        <v>2494</v>
      </c>
      <c r="C2154" s="1011" t="s">
        <v>2495</v>
      </c>
      <c r="D2154" s="1011" t="s">
        <v>65</v>
      </c>
      <c r="E2154" s="1011" t="s">
        <v>1331</v>
      </c>
      <c r="F2154" s="1011" t="s">
        <v>1565</v>
      </c>
    </row>
    <row r="2155" spans="1:6" x14ac:dyDescent="0.25">
      <c r="A2155" s="1011">
        <v>73756512</v>
      </c>
      <c r="B2155" s="1011" t="s">
        <v>8116</v>
      </c>
      <c r="C2155" s="1011" t="s">
        <v>8117</v>
      </c>
      <c r="D2155" s="1011" t="s">
        <v>2089</v>
      </c>
      <c r="E2155" s="1011" t="s">
        <v>1331</v>
      </c>
      <c r="F2155" s="1011" t="s">
        <v>2846</v>
      </c>
    </row>
    <row r="2156" spans="1:6" x14ac:dyDescent="0.25">
      <c r="A2156" s="1011">
        <v>53979282</v>
      </c>
      <c r="B2156" s="1011" t="s">
        <v>8118</v>
      </c>
      <c r="C2156" s="1011" t="s">
        <v>8119</v>
      </c>
      <c r="D2156" s="1011" t="s">
        <v>1355</v>
      </c>
      <c r="E2156" s="1011" t="s">
        <v>1331</v>
      </c>
      <c r="F2156" s="1011" t="s">
        <v>1354</v>
      </c>
    </row>
    <row r="2157" spans="1:6" x14ac:dyDescent="0.25">
      <c r="A2157" s="1011">
        <v>94304748</v>
      </c>
      <c r="B2157" s="1011" t="s">
        <v>8120</v>
      </c>
      <c r="C2157" s="1011" t="s">
        <v>8121</v>
      </c>
      <c r="D2157" s="1011" t="s">
        <v>7039</v>
      </c>
      <c r="E2157" s="1011" t="s">
        <v>2430</v>
      </c>
      <c r="F2157" s="1011" t="s">
        <v>3101</v>
      </c>
    </row>
    <row r="2158" spans="1:6" x14ac:dyDescent="0.25">
      <c r="A2158" s="1011">
        <v>74102690</v>
      </c>
      <c r="B2158" s="1011" t="s">
        <v>8122</v>
      </c>
      <c r="C2158" s="1011" t="s">
        <v>8123</v>
      </c>
      <c r="D2158" s="1011" t="s">
        <v>2115</v>
      </c>
      <c r="E2158" s="1011" t="s">
        <v>1331</v>
      </c>
      <c r="F2158" s="1011" t="s">
        <v>2114</v>
      </c>
    </row>
    <row r="2159" spans="1:6" x14ac:dyDescent="0.25">
      <c r="A2159" s="1011">
        <v>93757367</v>
      </c>
      <c r="B2159" s="1011" t="s">
        <v>8124</v>
      </c>
      <c r="C2159" s="1011" t="s">
        <v>8125</v>
      </c>
      <c r="D2159" s="1011" t="s">
        <v>1397</v>
      </c>
      <c r="E2159" s="1011" t="s">
        <v>1331</v>
      </c>
      <c r="F2159" s="1011" t="s">
        <v>1396</v>
      </c>
    </row>
    <row r="2160" spans="1:6" x14ac:dyDescent="0.25">
      <c r="A2160" s="1011">
        <v>33897695</v>
      </c>
      <c r="B2160" s="1011" t="s">
        <v>8126</v>
      </c>
      <c r="C2160" s="1011" t="s">
        <v>8127</v>
      </c>
      <c r="D2160" s="1011" t="s">
        <v>1355</v>
      </c>
      <c r="E2160" s="1011" t="s">
        <v>1331</v>
      </c>
      <c r="F2160" s="1011" t="s">
        <v>1354</v>
      </c>
    </row>
    <row r="2161" spans="1:6" x14ac:dyDescent="0.25">
      <c r="A2161" s="1011">
        <v>13994298</v>
      </c>
      <c r="B2161" s="1011" t="s">
        <v>8128</v>
      </c>
      <c r="C2161" s="1011" t="s">
        <v>8129</v>
      </c>
      <c r="D2161" s="1011" t="s">
        <v>1330</v>
      </c>
      <c r="E2161" s="1011" t="s">
        <v>1331</v>
      </c>
      <c r="F2161" s="1011" t="s">
        <v>1328</v>
      </c>
    </row>
    <row r="2162" spans="1:6" x14ac:dyDescent="0.25">
      <c r="A2162" s="1011">
        <v>44078517</v>
      </c>
      <c r="B2162" s="1011" t="s">
        <v>8130</v>
      </c>
      <c r="C2162" s="1011" t="s">
        <v>6797</v>
      </c>
      <c r="D2162" s="1011" t="s">
        <v>5395</v>
      </c>
      <c r="E2162" s="1011" t="s">
        <v>1331</v>
      </c>
      <c r="F2162" s="1011" t="s">
        <v>3574</v>
      </c>
    </row>
    <row r="2163" spans="1:6" x14ac:dyDescent="0.25">
      <c r="A2163" s="1011">
        <v>64032832</v>
      </c>
      <c r="B2163" s="1011" t="s">
        <v>8131</v>
      </c>
      <c r="C2163" s="1011" t="s">
        <v>8132</v>
      </c>
      <c r="D2163" s="1011" t="s">
        <v>2115</v>
      </c>
      <c r="E2163" s="1011" t="s">
        <v>1331</v>
      </c>
      <c r="F2163" s="1011" t="s">
        <v>2114</v>
      </c>
    </row>
    <row r="2164" spans="1:6" x14ac:dyDescent="0.25">
      <c r="A2164" s="1011">
        <v>83755876</v>
      </c>
      <c r="B2164" s="1011" t="s">
        <v>8133</v>
      </c>
      <c r="C2164" s="1011" t="s">
        <v>6904</v>
      </c>
      <c r="D2164" s="1011" t="s">
        <v>1330</v>
      </c>
      <c r="E2164" s="1011" t="s">
        <v>1331</v>
      </c>
      <c r="F2164" s="1011" t="s">
        <v>1328</v>
      </c>
    </row>
    <row r="2165" spans="1:6" x14ac:dyDescent="0.25">
      <c r="A2165" s="1011">
        <v>74139189</v>
      </c>
      <c r="B2165" s="1011" t="s">
        <v>8134</v>
      </c>
      <c r="C2165" s="1011" t="s">
        <v>8135</v>
      </c>
      <c r="D2165" s="1011" t="s">
        <v>6320</v>
      </c>
      <c r="E2165" s="1011" t="s">
        <v>1331</v>
      </c>
      <c r="F2165" s="1011" t="s">
        <v>2799</v>
      </c>
    </row>
    <row r="2166" spans="1:6" x14ac:dyDescent="0.25">
      <c r="A2166" s="1011">
        <v>43754670</v>
      </c>
      <c r="B2166" s="1011" t="s">
        <v>8136</v>
      </c>
      <c r="C2166" s="1011" t="s">
        <v>8137</v>
      </c>
      <c r="D2166" s="1011" t="s">
        <v>80</v>
      </c>
      <c r="E2166" s="1011" t="s">
        <v>1331</v>
      </c>
      <c r="F2166" s="1011" t="s">
        <v>1411</v>
      </c>
    </row>
    <row r="2167" spans="1:6" x14ac:dyDescent="0.25">
      <c r="A2167" s="1011">
        <v>94060894</v>
      </c>
      <c r="B2167" s="1011" t="s">
        <v>8138</v>
      </c>
      <c r="C2167" s="1011" t="s">
        <v>8139</v>
      </c>
      <c r="D2167" s="1011" t="s">
        <v>1384</v>
      </c>
      <c r="E2167" s="1011" t="s">
        <v>1331</v>
      </c>
      <c r="F2167" s="1011" t="s">
        <v>1383</v>
      </c>
    </row>
    <row r="2168" spans="1:6" x14ac:dyDescent="0.25">
      <c r="A2168" s="1011">
        <v>64220387</v>
      </c>
      <c r="B2168" s="1011" t="s">
        <v>8140</v>
      </c>
      <c r="C2168" s="1011" t="s">
        <v>7456</v>
      </c>
      <c r="D2168" s="1011" t="s">
        <v>5085</v>
      </c>
      <c r="E2168" s="1011" t="s">
        <v>1331</v>
      </c>
      <c r="F2168" s="1011" t="s">
        <v>3203</v>
      </c>
    </row>
    <row r="2169" spans="1:6" x14ac:dyDescent="0.25">
      <c r="A2169" s="1011">
        <v>84279363</v>
      </c>
      <c r="B2169" s="1011" t="s">
        <v>8141</v>
      </c>
      <c r="C2169" s="1011" t="s">
        <v>8142</v>
      </c>
      <c r="D2169" s="1011" t="s">
        <v>1869</v>
      </c>
      <c r="E2169" s="1011" t="s">
        <v>1331</v>
      </c>
      <c r="F2169" s="1011" t="s">
        <v>1868</v>
      </c>
    </row>
    <row r="2170" spans="1:6" x14ac:dyDescent="0.25">
      <c r="A2170" s="1011">
        <v>74065673</v>
      </c>
      <c r="B2170" s="1011" t="s">
        <v>8143</v>
      </c>
      <c r="C2170" s="1011" t="s">
        <v>7629</v>
      </c>
      <c r="D2170" s="1011" t="s">
        <v>1355</v>
      </c>
      <c r="E2170" s="1011" t="s">
        <v>1331</v>
      </c>
      <c r="F2170" s="1011" t="s">
        <v>1354</v>
      </c>
    </row>
    <row r="2171" spans="1:6" x14ac:dyDescent="0.25">
      <c r="A2171" s="1011">
        <v>73957425</v>
      </c>
      <c r="B2171" s="1011" t="s">
        <v>8144</v>
      </c>
      <c r="C2171" s="1011" t="s">
        <v>8145</v>
      </c>
      <c r="D2171" s="1011" t="s">
        <v>1349</v>
      </c>
      <c r="E2171" s="1011" t="s">
        <v>1331</v>
      </c>
      <c r="F2171" s="1011" t="s">
        <v>1348</v>
      </c>
    </row>
    <row r="2172" spans="1:6" x14ac:dyDescent="0.25">
      <c r="A2172" s="1011">
        <v>63759542</v>
      </c>
      <c r="B2172" s="1011" t="s">
        <v>8146</v>
      </c>
      <c r="C2172" s="1011" t="s">
        <v>8147</v>
      </c>
      <c r="D2172" s="1011" t="s">
        <v>4262</v>
      </c>
      <c r="E2172" s="1011" t="s">
        <v>1331</v>
      </c>
      <c r="F2172" s="1011" t="s">
        <v>3381</v>
      </c>
    </row>
    <row r="2173" spans="1:6" x14ac:dyDescent="0.25">
      <c r="A2173" s="1011">
        <v>54129713</v>
      </c>
      <c r="B2173" s="1011" t="s">
        <v>8148</v>
      </c>
      <c r="C2173" s="1011" t="s">
        <v>8149</v>
      </c>
      <c r="D2173" s="1011" t="s">
        <v>1355</v>
      </c>
      <c r="E2173" s="1011" t="s">
        <v>1331</v>
      </c>
      <c r="F2173" s="1011" t="s">
        <v>1354</v>
      </c>
    </row>
    <row r="2174" spans="1:6" x14ac:dyDescent="0.25">
      <c r="A2174" s="1011">
        <v>83757724</v>
      </c>
      <c r="B2174" s="1011" t="s">
        <v>8150</v>
      </c>
      <c r="C2174" s="1011" t="s">
        <v>8151</v>
      </c>
      <c r="D2174" s="1011" t="s">
        <v>2089</v>
      </c>
      <c r="E2174" s="1011" t="s">
        <v>1331</v>
      </c>
      <c r="F2174" s="1011" t="s">
        <v>2951</v>
      </c>
    </row>
    <row r="2175" spans="1:6" x14ac:dyDescent="0.25">
      <c r="A2175" s="1011">
        <v>53990602</v>
      </c>
      <c r="B2175" s="1011" t="s">
        <v>8152</v>
      </c>
      <c r="C2175" s="1011" t="s">
        <v>8153</v>
      </c>
      <c r="D2175" s="1011" t="s">
        <v>1349</v>
      </c>
      <c r="E2175" s="1011" t="s">
        <v>1331</v>
      </c>
      <c r="F2175" s="1011" t="s">
        <v>1348</v>
      </c>
    </row>
    <row r="2176" spans="1:6" x14ac:dyDescent="0.25">
      <c r="A2176" s="1011">
        <v>23753817</v>
      </c>
      <c r="B2176" s="1011" t="s">
        <v>8154</v>
      </c>
      <c r="C2176" s="1011" t="s">
        <v>5014</v>
      </c>
      <c r="D2176" s="1011" t="s">
        <v>47</v>
      </c>
      <c r="E2176" s="1011" t="s">
        <v>1331</v>
      </c>
      <c r="F2176" s="1011" t="s">
        <v>1676</v>
      </c>
    </row>
    <row r="2177" spans="1:6" x14ac:dyDescent="0.25">
      <c r="A2177" s="1011">
        <v>4066817</v>
      </c>
      <c r="B2177" s="1011" t="s">
        <v>8155</v>
      </c>
      <c r="C2177" s="1011" t="s">
        <v>7685</v>
      </c>
      <c r="D2177" s="1011" t="s">
        <v>4426</v>
      </c>
      <c r="E2177" s="1011" t="s">
        <v>1331</v>
      </c>
      <c r="F2177" s="1011" t="s">
        <v>2691</v>
      </c>
    </row>
    <row r="2178" spans="1:6" x14ac:dyDescent="0.25">
      <c r="A2178" s="1011">
        <v>63754675</v>
      </c>
      <c r="B2178" s="1011" t="s">
        <v>8156</v>
      </c>
      <c r="C2178" s="1011" t="s">
        <v>5280</v>
      </c>
      <c r="D2178" s="1011" t="s">
        <v>1355</v>
      </c>
      <c r="E2178" s="1011" t="s">
        <v>1331</v>
      </c>
      <c r="F2178" s="1011" t="s">
        <v>1354</v>
      </c>
    </row>
    <row r="2179" spans="1:6" x14ac:dyDescent="0.25">
      <c r="A2179" s="1011">
        <v>63873418</v>
      </c>
      <c r="B2179" s="1011" t="s">
        <v>8157</v>
      </c>
      <c r="C2179" s="1011" t="s">
        <v>8158</v>
      </c>
      <c r="D2179" s="1011" t="s">
        <v>4525</v>
      </c>
      <c r="E2179" s="1011" t="s">
        <v>1331</v>
      </c>
      <c r="F2179" s="1011" t="s">
        <v>2857</v>
      </c>
    </row>
    <row r="2180" spans="1:6" x14ac:dyDescent="0.25">
      <c r="A2180" s="1011">
        <v>34086314</v>
      </c>
      <c r="B2180" s="1011" t="s">
        <v>8159</v>
      </c>
      <c r="C2180" s="1011" t="s">
        <v>8160</v>
      </c>
      <c r="D2180" s="1011" t="s">
        <v>1406</v>
      </c>
      <c r="E2180" s="1011" t="s">
        <v>1331</v>
      </c>
      <c r="F2180" s="1011" t="s">
        <v>1405</v>
      </c>
    </row>
    <row r="2181" spans="1:6" x14ac:dyDescent="0.25">
      <c r="A2181" s="1011">
        <v>43790815</v>
      </c>
      <c r="B2181" s="1011" t="s">
        <v>8161</v>
      </c>
      <c r="C2181" s="1011" t="s">
        <v>8162</v>
      </c>
      <c r="D2181" s="1011" t="s">
        <v>47</v>
      </c>
      <c r="E2181" s="1011" t="s">
        <v>1331</v>
      </c>
      <c r="F2181" s="1011" t="s">
        <v>1676</v>
      </c>
    </row>
    <row r="2182" spans="1:6" x14ac:dyDescent="0.25">
      <c r="A2182" s="1011">
        <v>3755808</v>
      </c>
      <c r="B2182" s="1011" t="s">
        <v>6287</v>
      </c>
      <c r="C2182" s="1011" t="s">
        <v>8163</v>
      </c>
      <c r="D2182" s="1011" t="s">
        <v>10</v>
      </c>
      <c r="E2182" s="1011" t="s">
        <v>1331</v>
      </c>
      <c r="F2182" s="1011" t="s">
        <v>3187</v>
      </c>
    </row>
    <row r="2183" spans="1:6" x14ac:dyDescent="0.25">
      <c r="A2183" s="1011">
        <v>64131204</v>
      </c>
      <c r="B2183" s="1011" t="s">
        <v>8164</v>
      </c>
      <c r="C2183" s="1011" t="s">
        <v>8165</v>
      </c>
      <c r="D2183" s="1011" t="s">
        <v>1330</v>
      </c>
      <c r="E2183" s="1011" t="s">
        <v>1331</v>
      </c>
      <c r="F2183" s="1011" t="s">
        <v>1328</v>
      </c>
    </row>
    <row r="2184" spans="1:6" x14ac:dyDescent="0.25">
      <c r="A2184" s="1011">
        <v>93757078</v>
      </c>
      <c r="B2184" s="1011" t="s">
        <v>8166</v>
      </c>
      <c r="C2184" s="1011" t="s">
        <v>8167</v>
      </c>
      <c r="D2184" s="1011" t="s">
        <v>2115</v>
      </c>
      <c r="E2184" s="1011" t="s">
        <v>1331</v>
      </c>
      <c r="F2184" s="1011" t="s">
        <v>2114</v>
      </c>
    </row>
    <row r="2185" spans="1:6" x14ac:dyDescent="0.25">
      <c r="A2185" s="1011">
        <v>13753801</v>
      </c>
      <c r="B2185" s="1011" t="s">
        <v>8168</v>
      </c>
      <c r="C2185" s="1011" t="s">
        <v>8169</v>
      </c>
      <c r="D2185" s="1011" t="s">
        <v>4380</v>
      </c>
      <c r="E2185" s="1011" t="s">
        <v>1331</v>
      </c>
      <c r="F2185" s="1011" t="s">
        <v>3478</v>
      </c>
    </row>
    <row r="2186" spans="1:6" x14ac:dyDescent="0.25">
      <c r="A2186" s="1011">
        <v>34092965</v>
      </c>
      <c r="B2186" s="1011" t="s">
        <v>8170</v>
      </c>
      <c r="C2186" s="1011" t="s">
        <v>8171</v>
      </c>
      <c r="D2186" s="1011" t="s">
        <v>2089</v>
      </c>
      <c r="E2186" s="1011" t="s">
        <v>1331</v>
      </c>
      <c r="F2186" s="1011" t="s">
        <v>2827</v>
      </c>
    </row>
    <row r="2187" spans="1:6" x14ac:dyDescent="0.25">
      <c r="A2187" s="1011">
        <v>73758054</v>
      </c>
      <c r="B2187" s="1011" t="s">
        <v>8172</v>
      </c>
      <c r="C2187" s="1011" t="s">
        <v>8173</v>
      </c>
      <c r="D2187" s="1011" t="s">
        <v>2089</v>
      </c>
      <c r="E2187" s="1011" t="s">
        <v>1331</v>
      </c>
      <c r="F2187" s="1011" t="s">
        <v>2827</v>
      </c>
    </row>
    <row r="2188" spans="1:6" x14ac:dyDescent="0.25">
      <c r="A2188" s="1011">
        <v>53757977</v>
      </c>
      <c r="B2188" s="1011" t="s">
        <v>8174</v>
      </c>
      <c r="C2188" s="1011" t="s">
        <v>8175</v>
      </c>
      <c r="D2188" s="1011" t="s">
        <v>2089</v>
      </c>
      <c r="E2188" s="1011" t="s">
        <v>1331</v>
      </c>
      <c r="F2188" s="1011" t="s">
        <v>3366</v>
      </c>
    </row>
    <row r="2189" spans="1:6" x14ac:dyDescent="0.25">
      <c r="A2189" s="1011">
        <v>43978089</v>
      </c>
      <c r="B2189" s="1011" t="s">
        <v>8176</v>
      </c>
      <c r="C2189" s="1011" t="s">
        <v>8177</v>
      </c>
      <c r="D2189" s="1011" t="s">
        <v>1355</v>
      </c>
      <c r="E2189" s="1011" t="s">
        <v>1331</v>
      </c>
      <c r="F2189" s="1011" t="s">
        <v>1354</v>
      </c>
    </row>
    <row r="2190" spans="1:6" x14ac:dyDescent="0.25">
      <c r="A2190" s="1011">
        <v>43756410</v>
      </c>
      <c r="B2190" s="1011" t="s">
        <v>1943</v>
      </c>
      <c r="C2190" s="1011" t="s">
        <v>1944</v>
      </c>
      <c r="D2190" s="1011" t="s">
        <v>1622</v>
      </c>
      <c r="E2190" s="1011" t="s">
        <v>1331</v>
      </c>
      <c r="F2190" s="1011" t="s">
        <v>1621</v>
      </c>
    </row>
    <row r="2191" spans="1:6" x14ac:dyDescent="0.25">
      <c r="A2191" s="1011">
        <v>34011445</v>
      </c>
      <c r="B2191" s="1011" t="s">
        <v>8178</v>
      </c>
      <c r="C2191" s="1011" t="s">
        <v>8179</v>
      </c>
      <c r="D2191" s="1011" t="s">
        <v>1613</v>
      </c>
      <c r="E2191" s="1011" t="s">
        <v>1331</v>
      </c>
      <c r="F2191" s="1011" t="s">
        <v>1612</v>
      </c>
    </row>
    <row r="2192" spans="1:6" x14ac:dyDescent="0.25">
      <c r="A2192" s="1011">
        <v>24012601</v>
      </c>
      <c r="B2192" s="1011" t="s">
        <v>8180</v>
      </c>
      <c r="C2192" s="1011" t="s">
        <v>8181</v>
      </c>
      <c r="D2192" s="1011" t="s">
        <v>4408</v>
      </c>
      <c r="E2192" s="1011" t="s">
        <v>1331</v>
      </c>
      <c r="F2192" s="1011" t="s">
        <v>2876</v>
      </c>
    </row>
    <row r="2193" spans="1:6" x14ac:dyDescent="0.25">
      <c r="A2193" s="1011">
        <v>53757837</v>
      </c>
      <c r="B2193" s="1011" t="s">
        <v>8182</v>
      </c>
      <c r="C2193" s="1011" t="s">
        <v>8183</v>
      </c>
      <c r="D2193" s="1011" t="s">
        <v>4433</v>
      </c>
      <c r="E2193" s="1011" t="s">
        <v>1331</v>
      </c>
      <c r="F2193" s="1011" t="s">
        <v>3395</v>
      </c>
    </row>
    <row r="2194" spans="1:6" x14ac:dyDescent="0.25">
      <c r="A2194" s="1011">
        <v>73848848</v>
      </c>
      <c r="B2194" s="1011" t="s">
        <v>8184</v>
      </c>
      <c r="C2194" s="1011" t="s">
        <v>8185</v>
      </c>
      <c r="D2194" s="1011" t="s">
        <v>2068</v>
      </c>
      <c r="E2194" s="1011" t="s">
        <v>1331</v>
      </c>
      <c r="F2194" s="1011" t="s">
        <v>2067</v>
      </c>
    </row>
    <row r="2195" spans="1:6" x14ac:dyDescent="0.25">
      <c r="A2195" s="1011">
        <v>94069572</v>
      </c>
      <c r="B2195" s="1011" t="s">
        <v>8186</v>
      </c>
      <c r="C2195" s="1011" t="s">
        <v>8187</v>
      </c>
      <c r="D2195" s="1011" t="s">
        <v>1361</v>
      </c>
      <c r="E2195" s="1011" t="s">
        <v>1331</v>
      </c>
      <c r="F2195" s="1011" t="s">
        <v>1499</v>
      </c>
    </row>
    <row r="2196" spans="1:6" x14ac:dyDescent="0.25">
      <c r="A2196" s="1011">
        <v>94031226</v>
      </c>
      <c r="B2196" s="1011" t="s">
        <v>8188</v>
      </c>
      <c r="C2196" s="1011" t="s">
        <v>8189</v>
      </c>
      <c r="D2196" s="1011" t="s">
        <v>4717</v>
      </c>
      <c r="E2196" s="1011" t="s">
        <v>1331</v>
      </c>
      <c r="F2196" s="1011" t="s">
        <v>2990</v>
      </c>
    </row>
    <row r="2197" spans="1:6" x14ac:dyDescent="0.25">
      <c r="A2197" s="1011">
        <v>54029772</v>
      </c>
      <c r="B2197" s="1011" t="s">
        <v>8190</v>
      </c>
      <c r="C2197" s="1011" t="s">
        <v>8191</v>
      </c>
      <c r="D2197" s="1011" t="s">
        <v>4415</v>
      </c>
      <c r="E2197" s="1011" t="s">
        <v>1331</v>
      </c>
      <c r="F2197" s="1011" t="s">
        <v>3534</v>
      </c>
    </row>
    <row r="2198" spans="1:6" x14ac:dyDescent="0.25">
      <c r="A2198" s="1011">
        <v>64083389</v>
      </c>
      <c r="B2198" s="1011" t="s">
        <v>8192</v>
      </c>
      <c r="C2198" s="1011" t="s">
        <v>6541</v>
      </c>
      <c r="D2198" s="1011" t="s">
        <v>47</v>
      </c>
      <c r="E2198" s="1011" t="s">
        <v>1331</v>
      </c>
      <c r="F2198" s="1011" t="s">
        <v>1676</v>
      </c>
    </row>
    <row r="2199" spans="1:6" x14ac:dyDescent="0.25">
      <c r="A2199" s="1011">
        <v>4031795</v>
      </c>
      <c r="B2199" s="1011" t="s">
        <v>8193</v>
      </c>
      <c r="C2199" s="1011" t="s">
        <v>8194</v>
      </c>
      <c r="D2199" s="1011" t="s">
        <v>1940</v>
      </c>
      <c r="E2199" s="1011" t="s">
        <v>1331</v>
      </c>
      <c r="F2199" s="1011" t="s">
        <v>1939</v>
      </c>
    </row>
    <row r="2200" spans="1:6" x14ac:dyDescent="0.25">
      <c r="A2200" s="1011">
        <v>74106535</v>
      </c>
      <c r="B2200" s="1011" t="s">
        <v>8195</v>
      </c>
      <c r="C2200" s="1011" t="s">
        <v>8196</v>
      </c>
      <c r="D2200" s="1011" t="s">
        <v>1422</v>
      </c>
      <c r="E2200" s="1011" t="s">
        <v>1331</v>
      </c>
      <c r="F2200" s="1011" t="s">
        <v>1421</v>
      </c>
    </row>
    <row r="2201" spans="1:6" x14ac:dyDescent="0.25">
      <c r="A2201" s="1011">
        <v>64091275</v>
      </c>
      <c r="B2201" s="1011" t="s">
        <v>8197</v>
      </c>
      <c r="C2201" s="1011" t="s">
        <v>5141</v>
      </c>
      <c r="D2201" s="1011" t="s">
        <v>65</v>
      </c>
      <c r="E2201" s="1011" t="s">
        <v>1331</v>
      </c>
      <c r="F2201" s="1011" t="s">
        <v>1565</v>
      </c>
    </row>
    <row r="2202" spans="1:6" x14ac:dyDescent="0.25">
      <c r="A2202" s="1011">
        <v>63867964</v>
      </c>
      <c r="B2202" s="1011" t="s">
        <v>8198</v>
      </c>
      <c r="C2202" s="1011" t="s">
        <v>8199</v>
      </c>
      <c r="D2202" s="1011" t="s">
        <v>1361</v>
      </c>
      <c r="E2202" s="1011" t="s">
        <v>1331</v>
      </c>
      <c r="F2202" s="1011" t="s">
        <v>1550</v>
      </c>
    </row>
    <row r="2203" spans="1:6" x14ac:dyDescent="0.25">
      <c r="A2203" s="1011">
        <v>74069204</v>
      </c>
      <c r="B2203" s="1011" t="s">
        <v>8200</v>
      </c>
      <c r="C2203" s="1011" t="s">
        <v>8201</v>
      </c>
      <c r="D2203" s="1011" t="s">
        <v>4634</v>
      </c>
      <c r="E2203" s="1011" t="s">
        <v>1331</v>
      </c>
      <c r="F2203" s="1011" t="s">
        <v>2723</v>
      </c>
    </row>
    <row r="2204" spans="1:6" x14ac:dyDescent="0.25">
      <c r="A2204" s="1011">
        <v>13974365</v>
      </c>
      <c r="B2204" s="1011" t="s">
        <v>8202</v>
      </c>
      <c r="C2204" s="1011" t="s">
        <v>8203</v>
      </c>
      <c r="D2204" s="1011" t="s">
        <v>2089</v>
      </c>
      <c r="E2204" s="1011" t="s">
        <v>1331</v>
      </c>
      <c r="F2204" s="1011" t="s">
        <v>2695</v>
      </c>
    </row>
    <row r="2205" spans="1:6" x14ac:dyDescent="0.25">
      <c r="A2205" s="1011">
        <v>33971300</v>
      </c>
      <c r="B2205" s="1011" t="s">
        <v>8204</v>
      </c>
      <c r="C2205" s="1011" t="s">
        <v>8205</v>
      </c>
      <c r="D2205" s="1011" t="s">
        <v>2089</v>
      </c>
      <c r="E2205" s="1011" t="s">
        <v>1331</v>
      </c>
      <c r="F2205" s="1011" t="s">
        <v>2632</v>
      </c>
    </row>
    <row r="2206" spans="1:6" x14ac:dyDescent="0.25">
      <c r="A2206" s="1011">
        <v>83754085</v>
      </c>
      <c r="B2206" s="1011" t="s">
        <v>8206</v>
      </c>
      <c r="C2206" s="1011" t="s">
        <v>8207</v>
      </c>
      <c r="D2206" s="1011" t="s">
        <v>1658</v>
      </c>
      <c r="E2206" s="1011" t="s">
        <v>1331</v>
      </c>
      <c r="F2206" s="1011" t="s">
        <v>1657</v>
      </c>
    </row>
    <row r="2207" spans="1:6" x14ac:dyDescent="0.25">
      <c r="A2207" s="1011">
        <v>33754433</v>
      </c>
      <c r="B2207" s="1011" t="s">
        <v>8208</v>
      </c>
      <c r="C2207" s="1011" t="s">
        <v>8209</v>
      </c>
      <c r="D2207" s="1011" t="s">
        <v>7248</v>
      </c>
      <c r="E2207" s="1011" t="s">
        <v>1331</v>
      </c>
      <c r="F2207" s="1011" t="s">
        <v>3083</v>
      </c>
    </row>
    <row r="2208" spans="1:6" x14ac:dyDescent="0.25">
      <c r="A2208" s="1011">
        <v>14155451</v>
      </c>
      <c r="B2208" s="1011" t="s">
        <v>1928</v>
      </c>
      <c r="C2208" s="1011" t="s">
        <v>1930</v>
      </c>
      <c r="D2208" s="1011" t="s">
        <v>1905</v>
      </c>
      <c r="E2208" s="1011" t="s">
        <v>1331</v>
      </c>
      <c r="F2208" s="1011" t="s">
        <v>1904</v>
      </c>
    </row>
    <row r="2209" spans="1:6" x14ac:dyDescent="0.25">
      <c r="A2209" s="1011">
        <v>93758050</v>
      </c>
      <c r="B2209" s="1011" t="s">
        <v>1352</v>
      </c>
      <c r="C2209" s="1011" t="s">
        <v>1356</v>
      </c>
      <c r="D2209" s="1011" t="s">
        <v>1355</v>
      </c>
      <c r="E2209" s="1011" t="s">
        <v>1331</v>
      </c>
      <c r="F2209" s="1011" t="s">
        <v>1354</v>
      </c>
    </row>
    <row r="2210" spans="1:6" x14ac:dyDescent="0.25">
      <c r="A2210" s="1011">
        <v>33991340</v>
      </c>
      <c r="B2210" s="1011" t="s">
        <v>8210</v>
      </c>
      <c r="C2210" s="1011" t="s">
        <v>8211</v>
      </c>
      <c r="D2210" s="1011" t="s">
        <v>1505</v>
      </c>
      <c r="E2210" s="1011" t="s">
        <v>1331</v>
      </c>
      <c r="F2210" s="1011" t="s">
        <v>1504</v>
      </c>
    </row>
    <row r="2211" spans="1:6" x14ac:dyDescent="0.25">
      <c r="A2211" s="1011">
        <v>13906714</v>
      </c>
      <c r="B2211" s="1011" t="s">
        <v>8212</v>
      </c>
      <c r="C2211" s="1011" t="s">
        <v>8213</v>
      </c>
      <c r="D2211" s="1011" t="s">
        <v>1470</v>
      </c>
      <c r="E2211" s="1011" t="s">
        <v>2430</v>
      </c>
      <c r="F2211" s="1011" t="s">
        <v>2874</v>
      </c>
    </row>
    <row r="2212" spans="1:6" x14ac:dyDescent="0.25">
      <c r="A2212" s="1011">
        <v>23758204</v>
      </c>
      <c r="B2212" s="1011" t="s">
        <v>8214</v>
      </c>
      <c r="C2212" s="1011" t="s">
        <v>8215</v>
      </c>
      <c r="D2212" s="1011" t="s">
        <v>10</v>
      </c>
      <c r="E2212" s="1011" t="s">
        <v>1331</v>
      </c>
      <c r="F2212" s="1011" t="s">
        <v>1985</v>
      </c>
    </row>
    <row r="2213" spans="1:6" x14ac:dyDescent="0.25">
      <c r="A2213" s="1011">
        <v>3932712</v>
      </c>
      <c r="B2213" s="1011" t="s">
        <v>8216</v>
      </c>
      <c r="C2213" s="1011" t="s">
        <v>8217</v>
      </c>
      <c r="D2213" s="1011" t="s">
        <v>19</v>
      </c>
      <c r="E2213" s="1011" t="s">
        <v>1331</v>
      </c>
      <c r="F2213" s="1011" t="s">
        <v>2205</v>
      </c>
    </row>
    <row r="2214" spans="1:6" x14ac:dyDescent="0.25">
      <c r="A2214" s="1011">
        <v>34297275</v>
      </c>
      <c r="B2214" s="1011" t="s">
        <v>8218</v>
      </c>
      <c r="C2214" s="1011" t="s">
        <v>8219</v>
      </c>
      <c r="D2214" s="1011" t="s">
        <v>1330</v>
      </c>
      <c r="E2214" s="1011" t="s">
        <v>1331</v>
      </c>
      <c r="F2214" s="1011" t="s">
        <v>1328</v>
      </c>
    </row>
    <row r="2215" spans="1:6" x14ac:dyDescent="0.25">
      <c r="A2215" s="1011">
        <v>74284506</v>
      </c>
      <c r="B2215" s="1011" t="s">
        <v>8220</v>
      </c>
      <c r="C2215" s="1011" t="s">
        <v>8221</v>
      </c>
      <c r="D2215" s="1011" t="s">
        <v>1355</v>
      </c>
      <c r="E2215" s="1011" t="s">
        <v>1331</v>
      </c>
      <c r="F2215" s="1011" t="s">
        <v>1354</v>
      </c>
    </row>
    <row r="2216" spans="1:6" x14ac:dyDescent="0.25">
      <c r="A2216" s="1011">
        <v>93756773</v>
      </c>
      <c r="B2216" s="1011" t="s">
        <v>7571</v>
      </c>
      <c r="C2216" s="1011" t="s">
        <v>8222</v>
      </c>
      <c r="D2216" s="1011" t="s">
        <v>5420</v>
      </c>
      <c r="E2216" s="1011" t="s">
        <v>1331</v>
      </c>
      <c r="F2216" s="1011" t="s">
        <v>2628</v>
      </c>
    </row>
    <row r="2217" spans="1:6" x14ac:dyDescent="0.25">
      <c r="A2217" s="1011">
        <v>74179995</v>
      </c>
      <c r="B2217" s="1011" t="s">
        <v>8223</v>
      </c>
      <c r="C2217" s="1011" t="s">
        <v>8224</v>
      </c>
      <c r="D2217" s="1011" t="s">
        <v>1361</v>
      </c>
      <c r="E2217" s="1011" t="s">
        <v>1331</v>
      </c>
      <c r="F2217" s="1011" t="s">
        <v>1499</v>
      </c>
    </row>
    <row r="2218" spans="1:6" x14ac:dyDescent="0.25">
      <c r="A2218" s="1011">
        <v>3756756</v>
      </c>
      <c r="B2218" s="1011" t="s">
        <v>2514</v>
      </c>
      <c r="C2218" s="1011" t="s">
        <v>2518</v>
      </c>
      <c r="D2218" s="1011" t="s">
        <v>2517</v>
      </c>
      <c r="E2218" s="1011" t="s">
        <v>1331</v>
      </c>
      <c r="F2218" s="1011" t="s">
        <v>2516</v>
      </c>
    </row>
    <row r="2219" spans="1:6" x14ac:dyDescent="0.25">
      <c r="A2219" s="1011">
        <v>63980361</v>
      </c>
      <c r="B2219" s="1011" t="s">
        <v>8225</v>
      </c>
      <c r="C2219" s="1011" t="s">
        <v>8226</v>
      </c>
      <c r="D2219" s="1011" t="s">
        <v>1361</v>
      </c>
      <c r="E2219" s="1011" t="s">
        <v>1331</v>
      </c>
      <c r="F2219" s="1011" t="s">
        <v>1499</v>
      </c>
    </row>
    <row r="2220" spans="1:6" x14ac:dyDescent="0.25">
      <c r="A2220" s="1011">
        <v>64298599</v>
      </c>
      <c r="B2220" s="1011" t="s">
        <v>8227</v>
      </c>
      <c r="C2220" s="1011" t="s">
        <v>8228</v>
      </c>
      <c r="D2220" s="1011" t="s">
        <v>5067</v>
      </c>
      <c r="E2220" s="1011" t="s">
        <v>1331</v>
      </c>
      <c r="F2220" s="1011" t="s">
        <v>3114</v>
      </c>
    </row>
    <row r="2221" spans="1:6" x14ac:dyDescent="0.25">
      <c r="A2221" s="1011">
        <v>53757852</v>
      </c>
      <c r="B2221" s="1011" t="s">
        <v>2034</v>
      </c>
      <c r="C2221" s="1011" t="s">
        <v>2036</v>
      </c>
      <c r="D2221" s="1011" t="s">
        <v>1658</v>
      </c>
      <c r="E2221" s="1011" t="s">
        <v>1331</v>
      </c>
      <c r="F2221" s="1011" t="s">
        <v>1657</v>
      </c>
    </row>
    <row r="2222" spans="1:6" x14ac:dyDescent="0.25">
      <c r="A2222" s="1011">
        <v>4164612</v>
      </c>
      <c r="B2222" s="1011" t="s">
        <v>8229</v>
      </c>
      <c r="C2222" s="1011" t="s">
        <v>8230</v>
      </c>
      <c r="D2222" s="1011" t="s">
        <v>1361</v>
      </c>
      <c r="E2222" s="1011" t="s">
        <v>1331</v>
      </c>
      <c r="F2222" s="1011" t="s">
        <v>1360</v>
      </c>
    </row>
    <row r="2223" spans="1:6" x14ac:dyDescent="0.25">
      <c r="A2223" s="1011">
        <v>24279663</v>
      </c>
      <c r="B2223" s="1011" t="s">
        <v>7660</v>
      </c>
      <c r="C2223" s="1011" t="s">
        <v>8231</v>
      </c>
      <c r="D2223" s="1011" t="s">
        <v>1464</v>
      </c>
      <c r="E2223" s="1011" t="s">
        <v>1331</v>
      </c>
      <c r="F2223" s="1011" t="s">
        <v>1463</v>
      </c>
    </row>
    <row r="2224" spans="1:6" x14ac:dyDescent="0.25">
      <c r="A2224" s="1011">
        <v>94135407</v>
      </c>
      <c r="B2224" s="1011" t="s">
        <v>8232</v>
      </c>
      <c r="C2224" s="1011" t="s">
        <v>8233</v>
      </c>
      <c r="D2224" s="1011" t="s">
        <v>1355</v>
      </c>
      <c r="E2224" s="1011" t="s">
        <v>1331</v>
      </c>
      <c r="F2224" s="1011" t="s">
        <v>1354</v>
      </c>
    </row>
    <row r="2225" spans="1:6" x14ac:dyDescent="0.25">
      <c r="A2225" s="1011">
        <v>34159079</v>
      </c>
      <c r="B2225" s="1011" t="s">
        <v>8234</v>
      </c>
      <c r="C2225" s="1011" t="s">
        <v>8235</v>
      </c>
      <c r="D2225" s="1011" t="s">
        <v>1361</v>
      </c>
      <c r="E2225" s="1011" t="s">
        <v>1331</v>
      </c>
      <c r="F2225" s="1011" t="s">
        <v>1499</v>
      </c>
    </row>
    <row r="2226" spans="1:6" x14ac:dyDescent="0.25">
      <c r="A2226" s="1011">
        <v>23757537</v>
      </c>
      <c r="B2226" s="1011" t="s">
        <v>8236</v>
      </c>
      <c r="C2226" s="1011" t="s">
        <v>8237</v>
      </c>
      <c r="D2226" s="1011" t="s">
        <v>1470</v>
      </c>
      <c r="E2226" s="1011" t="s">
        <v>1331</v>
      </c>
      <c r="F2226" s="1011" t="s">
        <v>3370</v>
      </c>
    </row>
    <row r="2227" spans="1:6" x14ac:dyDescent="0.25">
      <c r="A2227" s="1011">
        <v>3757192</v>
      </c>
      <c r="B2227" s="1011" t="s">
        <v>8238</v>
      </c>
      <c r="C2227" s="1011" t="s">
        <v>8239</v>
      </c>
      <c r="D2227" s="1011" t="s">
        <v>1361</v>
      </c>
      <c r="E2227" s="1011" t="s">
        <v>1331</v>
      </c>
      <c r="F2227" s="1011" t="s">
        <v>1755</v>
      </c>
    </row>
    <row r="2228" spans="1:6" x14ac:dyDescent="0.25">
      <c r="A2228" s="1011">
        <v>43755644</v>
      </c>
      <c r="B2228" s="1011" t="s">
        <v>8240</v>
      </c>
      <c r="C2228" s="1011" t="s">
        <v>8241</v>
      </c>
      <c r="D2228" s="1011" t="s">
        <v>1529</v>
      </c>
      <c r="E2228" s="1011" t="s">
        <v>1331</v>
      </c>
      <c r="F2228" s="1011" t="s">
        <v>1528</v>
      </c>
    </row>
    <row r="2229" spans="1:6" x14ac:dyDescent="0.25">
      <c r="A2229" s="1011">
        <v>24303133</v>
      </c>
      <c r="B2229" s="1011" t="s">
        <v>8242</v>
      </c>
      <c r="C2229" s="1011" t="s">
        <v>8243</v>
      </c>
      <c r="D2229" s="1011" t="s">
        <v>1372</v>
      </c>
      <c r="E2229" s="1011" t="s">
        <v>1331</v>
      </c>
      <c r="F2229" s="1011" t="s">
        <v>1371</v>
      </c>
    </row>
    <row r="2230" spans="1:6" x14ac:dyDescent="0.25">
      <c r="A2230" s="1011">
        <v>63757728</v>
      </c>
      <c r="B2230" s="1011" t="s">
        <v>8244</v>
      </c>
      <c r="C2230" s="1011" t="s">
        <v>8245</v>
      </c>
      <c r="D2230" s="1011" t="s">
        <v>1622</v>
      </c>
      <c r="E2230" s="1011" t="s">
        <v>1331</v>
      </c>
      <c r="F2230" s="1011" t="s">
        <v>1621</v>
      </c>
    </row>
    <row r="2231" spans="1:6" x14ac:dyDescent="0.25">
      <c r="A2231" s="1011">
        <v>54050083</v>
      </c>
      <c r="B2231" s="1011" t="s">
        <v>8246</v>
      </c>
      <c r="C2231" s="1011" t="s">
        <v>8247</v>
      </c>
      <c r="D2231" s="1011" t="s">
        <v>1781</v>
      </c>
      <c r="E2231" s="1011" t="s">
        <v>1331</v>
      </c>
      <c r="F2231" s="1011" t="s">
        <v>1780</v>
      </c>
    </row>
    <row r="2232" spans="1:6" x14ac:dyDescent="0.25">
      <c r="A2232" s="1011">
        <v>84015452</v>
      </c>
      <c r="B2232" s="1011" t="s">
        <v>8248</v>
      </c>
      <c r="C2232" s="1011" t="s">
        <v>8249</v>
      </c>
      <c r="D2232" s="1011" t="s">
        <v>1818</v>
      </c>
      <c r="E2232" s="1011" t="s">
        <v>1331</v>
      </c>
      <c r="F2232" s="1011" t="s">
        <v>1817</v>
      </c>
    </row>
    <row r="2233" spans="1:6" x14ac:dyDescent="0.25">
      <c r="A2233" s="1011">
        <v>4020525</v>
      </c>
      <c r="B2233" s="1011" t="s">
        <v>8250</v>
      </c>
      <c r="C2233" s="1011" t="s">
        <v>8251</v>
      </c>
      <c r="D2233" s="1011" t="s">
        <v>2089</v>
      </c>
      <c r="E2233" s="1011" t="s">
        <v>1331</v>
      </c>
      <c r="F2233" s="1011" t="s">
        <v>3504</v>
      </c>
    </row>
    <row r="2234" spans="1:6" x14ac:dyDescent="0.25">
      <c r="A2234" s="1011">
        <v>74302571</v>
      </c>
      <c r="B2234" s="1011" t="s">
        <v>8252</v>
      </c>
      <c r="C2234" s="1011" t="s">
        <v>8253</v>
      </c>
      <c r="D2234" s="1011" t="s">
        <v>4415</v>
      </c>
      <c r="E2234" s="1011" t="s">
        <v>1331</v>
      </c>
      <c r="F2234" s="1011" t="s">
        <v>3534</v>
      </c>
    </row>
    <row r="2235" spans="1:6" x14ac:dyDescent="0.25">
      <c r="A2235" s="1011">
        <v>23756737</v>
      </c>
      <c r="B2235" s="1011" t="s">
        <v>2168</v>
      </c>
      <c r="C2235" s="1011" t="s">
        <v>2169</v>
      </c>
      <c r="D2235" s="1011" t="s">
        <v>1658</v>
      </c>
      <c r="E2235" s="1011" t="s">
        <v>1331</v>
      </c>
      <c r="F2235" s="1011" t="s">
        <v>1657</v>
      </c>
    </row>
    <row r="2236" spans="1:6" x14ac:dyDescent="0.25">
      <c r="A2236" s="1011">
        <v>73754913</v>
      </c>
      <c r="B2236" s="1011" t="s">
        <v>1778</v>
      </c>
      <c r="C2236" s="1011" t="s">
        <v>1782</v>
      </c>
      <c r="D2236" s="1011" t="s">
        <v>1781</v>
      </c>
      <c r="E2236" s="1011" t="s">
        <v>1331</v>
      </c>
      <c r="F2236" s="1011" t="s">
        <v>1780</v>
      </c>
    </row>
    <row r="2237" spans="1:6" x14ac:dyDescent="0.25">
      <c r="A2237" s="1011">
        <v>34110205</v>
      </c>
      <c r="B2237" s="1011" t="s">
        <v>8254</v>
      </c>
      <c r="C2237" s="1011" t="s">
        <v>8255</v>
      </c>
      <c r="D2237" s="1011" t="s">
        <v>1361</v>
      </c>
      <c r="E2237" s="1011" t="s">
        <v>1331</v>
      </c>
      <c r="F2237" s="1011" t="s">
        <v>1755</v>
      </c>
    </row>
    <row r="2238" spans="1:6" x14ac:dyDescent="0.25">
      <c r="A2238" s="1011">
        <v>54239751</v>
      </c>
      <c r="B2238" s="1011" t="s">
        <v>8256</v>
      </c>
      <c r="C2238" s="1011" t="s">
        <v>8257</v>
      </c>
      <c r="D2238" s="1011" t="s">
        <v>1361</v>
      </c>
      <c r="E2238" s="1011" t="s">
        <v>1331</v>
      </c>
      <c r="F2238" s="1011" t="s">
        <v>1360</v>
      </c>
    </row>
    <row r="2239" spans="1:6" x14ac:dyDescent="0.25">
      <c r="A2239" s="1011">
        <v>83883702</v>
      </c>
      <c r="B2239" s="1011" t="s">
        <v>8258</v>
      </c>
      <c r="C2239" s="1011" t="s">
        <v>8259</v>
      </c>
      <c r="D2239" s="1011" t="s">
        <v>1940</v>
      </c>
      <c r="E2239" s="1011" t="s">
        <v>1331</v>
      </c>
      <c r="F2239" s="1011" t="s">
        <v>1939</v>
      </c>
    </row>
    <row r="2240" spans="1:6" x14ac:dyDescent="0.25">
      <c r="A2240" s="1011">
        <v>44161750</v>
      </c>
      <c r="B2240" s="1011" t="s">
        <v>8260</v>
      </c>
      <c r="C2240" s="1011" t="s">
        <v>8261</v>
      </c>
      <c r="D2240" s="1011" t="s">
        <v>5556</v>
      </c>
      <c r="E2240" s="1011" t="s">
        <v>1331</v>
      </c>
      <c r="F2240" s="1011" t="s">
        <v>3107</v>
      </c>
    </row>
    <row r="2241" spans="1:6" x14ac:dyDescent="0.25">
      <c r="A2241" s="1011">
        <v>84156447</v>
      </c>
      <c r="B2241" s="1011" t="s">
        <v>2286</v>
      </c>
      <c r="C2241" s="1011" t="s">
        <v>2288</v>
      </c>
      <c r="D2241" s="1011" t="s">
        <v>1361</v>
      </c>
      <c r="E2241" s="1011" t="s">
        <v>1331</v>
      </c>
      <c r="F2241" s="1011" t="s">
        <v>1499</v>
      </c>
    </row>
    <row r="2242" spans="1:6" x14ac:dyDescent="0.25">
      <c r="A2242" s="1011">
        <v>24257776</v>
      </c>
      <c r="B2242" s="1011" t="s">
        <v>8262</v>
      </c>
      <c r="C2242" s="1011" t="s">
        <v>8263</v>
      </c>
      <c r="D2242" s="1011" t="s">
        <v>1428</v>
      </c>
      <c r="E2242" s="1011" t="s">
        <v>1331</v>
      </c>
      <c r="F2242" s="1011" t="s">
        <v>1427</v>
      </c>
    </row>
    <row r="2243" spans="1:6" x14ac:dyDescent="0.25">
      <c r="A2243" s="1011">
        <v>83757740</v>
      </c>
      <c r="B2243" s="1011" t="s">
        <v>2565</v>
      </c>
      <c r="C2243" s="1011" t="s">
        <v>2566</v>
      </c>
      <c r="D2243" s="1011" t="s">
        <v>1476</v>
      </c>
      <c r="E2243" s="1011" t="s">
        <v>1331</v>
      </c>
      <c r="F2243" s="1011" t="s">
        <v>1475</v>
      </c>
    </row>
    <row r="2244" spans="1:6" x14ac:dyDescent="0.25">
      <c r="A2244" s="1011">
        <v>34149138</v>
      </c>
      <c r="B2244" s="1011" t="s">
        <v>8264</v>
      </c>
      <c r="C2244" s="1011" t="s">
        <v>8265</v>
      </c>
      <c r="D2244" s="1011" t="s">
        <v>4659</v>
      </c>
      <c r="E2244" s="1011" t="s">
        <v>1331</v>
      </c>
      <c r="F2244" s="1011" t="s">
        <v>2714</v>
      </c>
    </row>
    <row r="2245" spans="1:6" x14ac:dyDescent="0.25">
      <c r="A2245" s="1011">
        <v>14044937</v>
      </c>
      <c r="B2245" s="1011" t="s">
        <v>1582</v>
      </c>
      <c r="C2245" s="1011" t="s">
        <v>1584</v>
      </c>
      <c r="D2245" s="1011" t="s">
        <v>1355</v>
      </c>
      <c r="E2245" s="1011" t="s">
        <v>1331</v>
      </c>
      <c r="F2245" s="1011" t="s">
        <v>1354</v>
      </c>
    </row>
    <row r="2246" spans="1:6" x14ac:dyDescent="0.25">
      <c r="A2246" s="1011">
        <v>53771895</v>
      </c>
      <c r="B2246" s="1011" t="s">
        <v>8266</v>
      </c>
      <c r="C2246" s="1011" t="s">
        <v>8267</v>
      </c>
      <c r="D2246" s="1011" t="s">
        <v>8268</v>
      </c>
      <c r="E2246" s="1011" t="s">
        <v>1331</v>
      </c>
      <c r="F2246" s="1011" t="s">
        <v>3427</v>
      </c>
    </row>
    <row r="2247" spans="1:6" x14ac:dyDescent="0.25">
      <c r="A2247" s="1011">
        <v>14110779</v>
      </c>
      <c r="B2247" s="1011" t="s">
        <v>8269</v>
      </c>
      <c r="C2247" s="1011" t="s">
        <v>6085</v>
      </c>
      <c r="D2247" s="1011" t="s">
        <v>6086</v>
      </c>
      <c r="E2247" s="1011" t="s">
        <v>1331</v>
      </c>
      <c r="F2247" s="1011" t="s">
        <v>2785</v>
      </c>
    </row>
    <row r="2248" spans="1:6" x14ac:dyDescent="0.25">
      <c r="A2248" s="1011">
        <v>73756884</v>
      </c>
      <c r="B2248" s="1011" t="s">
        <v>8270</v>
      </c>
      <c r="C2248" s="1011" t="s">
        <v>8271</v>
      </c>
      <c r="D2248" s="1011" t="s">
        <v>4398</v>
      </c>
      <c r="E2248" s="1011" t="s">
        <v>1331</v>
      </c>
      <c r="F2248" s="1011" t="s">
        <v>3318</v>
      </c>
    </row>
    <row r="2249" spans="1:6" x14ac:dyDescent="0.25">
      <c r="A2249" s="1011">
        <v>4152930</v>
      </c>
      <c r="B2249" s="1011" t="s">
        <v>8272</v>
      </c>
      <c r="C2249" s="1011" t="s">
        <v>8273</v>
      </c>
      <c r="D2249" s="1011" t="s">
        <v>2502</v>
      </c>
      <c r="E2249" s="1011" t="s">
        <v>1331</v>
      </c>
      <c r="F2249" s="1011" t="s">
        <v>2106</v>
      </c>
    </row>
    <row r="2250" spans="1:6" x14ac:dyDescent="0.25">
      <c r="A2250" s="1011">
        <v>14162713</v>
      </c>
      <c r="B2250" s="1011" t="s">
        <v>8274</v>
      </c>
      <c r="C2250" s="1011" t="s">
        <v>7940</v>
      </c>
      <c r="D2250" s="1011" t="s">
        <v>1869</v>
      </c>
      <c r="E2250" s="1011" t="s">
        <v>1331</v>
      </c>
      <c r="F2250" s="1011" t="s">
        <v>1868</v>
      </c>
    </row>
    <row r="2251" spans="1:6" x14ac:dyDescent="0.25">
      <c r="A2251" s="1011">
        <v>73979940</v>
      </c>
      <c r="B2251" s="1011" t="s">
        <v>8275</v>
      </c>
      <c r="C2251" s="1011" t="s">
        <v>8276</v>
      </c>
      <c r="D2251" s="1011" t="s">
        <v>1694</v>
      </c>
      <c r="E2251" s="1011" t="s">
        <v>1331</v>
      </c>
      <c r="F2251" s="1011" t="s">
        <v>1693</v>
      </c>
    </row>
    <row r="2252" spans="1:6" x14ac:dyDescent="0.25">
      <c r="A2252" s="1011">
        <v>83994798</v>
      </c>
      <c r="B2252" s="1011" t="s">
        <v>8277</v>
      </c>
      <c r="C2252" s="1011" t="s">
        <v>8278</v>
      </c>
      <c r="D2252" s="1011" t="s">
        <v>1476</v>
      </c>
      <c r="E2252" s="1011" t="s">
        <v>1331</v>
      </c>
      <c r="F2252" s="1011" t="s">
        <v>1475</v>
      </c>
    </row>
    <row r="2253" spans="1:6" x14ac:dyDescent="0.25">
      <c r="A2253" s="1011">
        <v>23752744</v>
      </c>
      <c r="B2253" s="1011" t="s">
        <v>8279</v>
      </c>
      <c r="C2253" s="1011" t="s">
        <v>8280</v>
      </c>
      <c r="D2253" s="1011" t="s">
        <v>7411</v>
      </c>
      <c r="E2253" s="1011" t="s">
        <v>1331</v>
      </c>
      <c r="F2253" s="1011" t="s">
        <v>7412</v>
      </c>
    </row>
    <row r="2254" spans="1:6" x14ac:dyDescent="0.25">
      <c r="A2254" s="1011">
        <v>44122810</v>
      </c>
      <c r="B2254" s="1011" t="s">
        <v>8281</v>
      </c>
      <c r="C2254" s="1011" t="s">
        <v>8282</v>
      </c>
      <c r="D2254" s="1011" t="s">
        <v>1545</v>
      </c>
      <c r="E2254" s="1011" t="s">
        <v>1331</v>
      </c>
      <c r="F2254" s="1011" t="s">
        <v>1544</v>
      </c>
    </row>
    <row r="2255" spans="1:6" x14ac:dyDescent="0.25">
      <c r="A2255" s="1011">
        <v>63757504</v>
      </c>
      <c r="B2255" s="1011" t="s">
        <v>8283</v>
      </c>
      <c r="C2255" s="1011" t="s">
        <v>8284</v>
      </c>
      <c r="D2255" s="1011" t="s">
        <v>2089</v>
      </c>
      <c r="E2255" s="1011" t="s">
        <v>1331</v>
      </c>
      <c r="F2255" s="1011" t="s">
        <v>3018</v>
      </c>
    </row>
    <row r="2256" spans="1:6" x14ac:dyDescent="0.25">
      <c r="A2256" s="1011">
        <v>24294365</v>
      </c>
      <c r="B2256" s="1011" t="s">
        <v>8285</v>
      </c>
      <c r="C2256" s="1011" t="s">
        <v>5154</v>
      </c>
      <c r="D2256" s="1011" t="s">
        <v>1397</v>
      </c>
      <c r="E2256" s="1011" t="s">
        <v>1331</v>
      </c>
      <c r="F2256" s="1011" t="s">
        <v>1396</v>
      </c>
    </row>
    <row r="2257" spans="1:6" x14ac:dyDescent="0.25">
      <c r="A2257" s="1011">
        <v>24147233</v>
      </c>
      <c r="B2257" s="1011" t="s">
        <v>8286</v>
      </c>
      <c r="C2257" s="1011" t="s">
        <v>8287</v>
      </c>
      <c r="D2257" s="1011" t="s">
        <v>8288</v>
      </c>
      <c r="E2257" s="1011" t="s">
        <v>1331</v>
      </c>
      <c r="F2257" s="1011" t="s">
        <v>8289</v>
      </c>
    </row>
    <row r="2258" spans="1:6" x14ac:dyDescent="0.25">
      <c r="A2258" s="1011">
        <v>44170389</v>
      </c>
      <c r="B2258" s="1011" t="s">
        <v>5132</v>
      </c>
      <c r="C2258" s="1011" t="s">
        <v>8290</v>
      </c>
      <c r="D2258" s="1011" t="s">
        <v>1397</v>
      </c>
      <c r="E2258" s="1011" t="s">
        <v>1331</v>
      </c>
      <c r="F2258" s="1011" t="s">
        <v>1416</v>
      </c>
    </row>
    <row r="2259" spans="1:6" x14ac:dyDescent="0.25">
      <c r="A2259" s="1011">
        <v>44276285</v>
      </c>
      <c r="B2259" s="1011" t="s">
        <v>8291</v>
      </c>
      <c r="C2259" s="1011" t="s">
        <v>8292</v>
      </c>
      <c r="D2259" s="1011" t="s">
        <v>2062</v>
      </c>
      <c r="E2259" s="1011" t="s">
        <v>1331</v>
      </c>
      <c r="F2259" s="1011" t="s">
        <v>2061</v>
      </c>
    </row>
    <row r="2260" spans="1:6" x14ac:dyDescent="0.25">
      <c r="A2260" s="1011">
        <v>64102684</v>
      </c>
      <c r="B2260" s="1011" t="s">
        <v>8293</v>
      </c>
      <c r="C2260" s="1011" t="s">
        <v>8294</v>
      </c>
      <c r="D2260" s="1011" t="s">
        <v>2089</v>
      </c>
      <c r="E2260" s="1011" t="s">
        <v>1331</v>
      </c>
      <c r="F2260" s="1011" t="s">
        <v>3276</v>
      </c>
    </row>
    <row r="2261" spans="1:6" x14ac:dyDescent="0.25">
      <c r="A2261" s="1011">
        <v>73881963</v>
      </c>
      <c r="B2261" s="1011" t="s">
        <v>8295</v>
      </c>
      <c r="C2261" s="1011" t="s">
        <v>8296</v>
      </c>
      <c r="D2261" s="1011" t="s">
        <v>1355</v>
      </c>
      <c r="E2261" s="1011" t="s">
        <v>1331</v>
      </c>
      <c r="F2261" s="1011" t="s">
        <v>1354</v>
      </c>
    </row>
    <row r="2262" spans="1:6" x14ac:dyDescent="0.25">
      <c r="A2262" s="1011">
        <v>53904462</v>
      </c>
      <c r="B2262" s="1011" t="s">
        <v>8297</v>
      </c>
      <c r="C2262" s="1011" t="s">
        <v>8298</v>
      </c>
      <c r="D2262" s="1011" t="s">
        <v>4860</v>
      </c>
      <c r="E2262" s="1011" t="s">
        <v>1331</v>
      </c>
      <c r="F2262" s="1011" t="s">
        <v>2776</v>
      </c>
    </row>
    <row r="2263" spans="1:6" x14ac:dyDescent="0.25">
      <c r="A2263" s="1011">
        <v>84282961</v>
      </c>
      <c r="B2263" s="1011" t="s">
        <v>8299</v>
      </c>
      <c r="C2263" s="1011" t="s">
        <v>4762</v>
      </c>
      <c r="D2263" s="1011" t="s">
        <v>4351</v>
      </c>
      <c r="E2263" s="1011" t="s">
        <v>1331</v>
      </c>
      <c r="F2263" s="1011" t="s">
        <v>3288</v>
      </c>
    </row>
    <row r="2264" spans="1:6" x14ac:dyDescent="0.25">
      <c r="A2264" s="1011">
        <v>33900879</v>
      </c>
      <c r="B2264" s="1011" t="s">
        <v>8300</v>
      </c>
      <c r="C2264" s="1011" t="s">
        <v>8301</v>
      </c>
      <c r="D2264" s="1011" t="s">
        <v>1643</v>
      </c>
      <c r="E2264" s="1011" t="s">
        <v>1331</v>
      </c>
      <c r="F2264" s="1011" t="s">
        <v>1642</v>
      </c>
    </row>
    <row r="2265" spans="1:6" x14ac:dyDescent="0.25">
      <c r="A2265" s="1011">
        <v>14171185</v>
      </c>
      <c r="B2265" s="1011" t="s">
        <v>8302</v>
      </c>
      <c r="C2265" s="1011" t="s">
        <v>4203</v>
      </c>
      <c r="D2265" s="1011" t="s">
        <v>1517</v>
      </c>
      <c r="E2265" s="1011" t="s">
        <v>1331</v>
      </c>
      <c r="F2265" s="1011" t="s">
        <v>1516</v>
      </c>
    </row>
    <row r="2266" spans="1:6" x14ac:dyDescent="0.25">
      <c r="A2266" s="1011">
        <v>34048082</v>
      </c>
      <c r="B2266" s="1011" t="s">
        <v>8303</v>
      </c>
      <c r="C2266" s="1011" t="s">
        <v>8304</v>
      </c>
      <c r="D2266" s="1011" t="s">
        <v>8305</v>
      </c>
      <c r="E2266" s="1011" t="s">
        <v>2430</v>
      </c>
      <c r="F2266" s="1011" t="s">
        <v>3429</v>
      </c>
    </row>
    <row r="2267" spans="1:6" x14ac:dyDescent="0.25">
      <c r="A2267" s="1011">
        <v>14041834</v>
      </c>
      <c r="B2267" s="1011" t="s">
        <v>8306</v>
      </c>
      <c r="C2267" s="1011" t="s">
        <v>8307</v>
      </c>
      <c r="D2267" s="1011" t="s">
        <v>4634</v>
      </c>
      <c r="E2267" s="1011" t="s">
        <v>1331</v>
      </c>
      <c r="F2267" s="1011" t="s">
        <v>2723</v>
      </c>
    </row>
    <row r="2268" spans="1:6" x14ac:dyDescent="0.25">
      <c r="A2268" s="1011">
        <v>63992747</v>
      </c>
      <c r="B2268" s="1011" t="s">
        <v>8308</v>
      </c>
      <c r="C2268" s="1011" t="s">
        <v>8309</v>
      </c>
      <c r="D2268" s="1011" t="s">
        <v>1355</v>
      </c>
      <c r="E2268" s="1011" t="s">
        <v>1331</v>
      </c>
      <c r="F2268" s="1011" t="s">
        <v>1354</v>
      </c>
    </row>
    <row r="2269" spans="1:6" x14ac:dyDescent="0.25">
      <c r="A2269" s="1011">
        <v>64020167</v>
      </c>
      <c r="B2269" s="1011" t="s">
        <v>2264</v>
      </c>
      <c r="C2269" s="1011" t="s">
        <v>2268</v>
      </c>
      <c r="D2269" s="1011" t="s">
        <v>2267</v>
      </c>
      <c r="E2269" s="1011" t="s">
        <v>1331</v>
      </c>
      <c r="F2269" s="1011" t="s">
        <v>2266</v>
      </c>
    </row>
    <row r="2270" spans="1:6" x14ac:dyDescent="0.25">
      <c r="A2270" s="1011">
        <v>4258901</v>
      </c>
      <c r="B2270" s="1011" t="s">
        <v>5201</v>
      </c>
      <c r="C2270" s="1011" t="s">
        <v>8310</v>
      </c>
      <c r="D2270" s="1011" t="s">
        <v>47</v>
      </c>
      <c r="E2270" s="1011" t="s">
        <v>1331</v>
      </c>
      <c r="F2270" s="1011" t="s">
        <v>1676</v>
      </c>
    </row>
    <row r="2271" spans="1:6" x14ac:dyDescent="0.25">
      <c r="A2271" s="1011">
        <v>63995401</v>
      </c>
      <c r="B2271" s="1011" t="s">
        <v>1419</v>
      </c>
      <c r="C2271" s="1011" t="s">
        <v>1423</v>
      </c>
      <c r="D2271" s="1011" t="s">
        <v>1422</v>
      </c>
      <c r="E2271" s="1011" t="s">
        <v>1331</v>
      </c>
      <c r="F2271" s="1011" t="s">
        <v>1421</v>
      </c>
    </row>
    <row r="2272" spans="1:6" x14ac:dyDescent="0.25">
      <c r="A2272" s="1011">
        <v>73753873</v>
      </c>
      <c r="B2272" s="1011" t="s">
        <v>8311</v>
      </c>
      <c r="C2272" s="1011" t="s">
        <v>8312</v>
      </c>
      <c r="D2272" s="1011" t="s">
        <v>1869</v>
      </c>
      <c r="E2272" s="1011" t="s">
        <v>1331</v>
      </c>
      <c r="F2272" s="1011" t="s">
        <v>1868</v>
      </c>
    </row>
    <row r="2273" spans="1:6" x14ac:dyDescent="0.25">
      <c r="A2273" s="1011">
        <v>13958251</v>
      </c>
      <c r="B2273" s="1011" t="s">
        <v>8313</v>
      </c>
      <c r="C2273" s="1011" t="s">
        <v>8314</v>
      </c>
      <c r="D2273" s="1011" t="s">
        <v>8315</v>
      </c>
      <c r="E2273" s="1011" t="s">
        <v>1331</v>
      </c>
      <c r="F2273" s="1011" t="s">
        <v>8316</v>
      </c>
    </row>
    <row r="2274" spans="1:6" x14ac:dyDescent="0.25">
      <c r="A2274" s="1011">
        <v>4024451</v>
      </c>
      <c r="B2274" s="1011" t="s">
        <v>8317</v>
      </c>
      <c r="C2274" s="1011" t="s">
        <v>8318</v>
      </c>
      <c r="D2274" s="1011" t="s">
        <v>5556</v>
      </c>
      <c r="E2274" s="1011" t="s">
        <v>1331</v>
      </c>
      <c r="F2274" s="1011" t="s">
        <v>3107</v>
      </c>
    </row>
    <row r="2275" spans="1:6" x14ac:dyDescent="0.25">
      <c r="A2275" s="1011">
        <v>94021409</v>
      </c>
      <c r="B2275" s="1011" t="s">
        <v>8319</v>
      </c>
      <c r="C2275" s="1011" t="s">
        <v>8320</v>
      </c>
      <c r="D2275" s="1011" t="s">
        <v>6994</v>
      </c>
      <c r="E2275" s="1011" t="s">
        <v>1331</v>
      </c>
      <c r="F2275" s="1011" t="s">
        <v>3248</v>
      </c>
    </row>
    <row r="2276" spans="1:6" x14ac:dyDescent="0.25">
      <c r="A2276" s="1011">
        <v>94239241</v>
      </c>
      <c r="B2276" s="1011" t="s">
        <v>1954</v>
      </c>
      <c r="C2276" s="1011" t="s">
        <v>1956</v>
      </c>
      <c r="D2276" s="1011" t="s">
        <v>1768</v>
      </c>
      <c r="E2276" s="1011" t="s">
        <v>1331</v>
      </c>
      <c r="F2276" s="1011" t="s">
        <v>1767</v>
      </c>
    </row>
    <row r="2277" spans="1:6" x14ac:dyDescent="0.25">
      <c r="A2277" s="1011">
        <v>63970438</v>
      </c>
      <c r="B2277" s="1011" t="s">
        <v>8321</v>
      </c>
      <c r="C2277" s="1011" t="s">
        <v>8322</v>
      </c>
      <c r="D2277" s="1011" t="s">
        <v>2089</v>
      </c>
      <c r="E2277" s="1011" t="s">
        <v>1331</v>
      </c>
      <c r="F2277" s="1011" t="s">
        <v>3504</v>
      </c>
    </row>
    <row r="2278" spans="1:6" x14ac:dyDescent="0.25">
      <c r="A2278" s="1011">
        <v>43757665</v>
      </c>
      <c r="B2278" s="1011" t="s">
        <v>8323</v>
      </c>
      <c r="C2278" s="1011" t="s">
        <v>8324</v>
      </c>
      <c r="D2278" s="1011" t="s">
        <v>4380</v>
      </c>
      <c r="E2278" s="1011" t="s">
        <v>1331</v>
      </c>
      <c r="F2278" s="1011" t="s">
        <v>3478</v>
      </c>
    </row>
    <row r="2279" spans="1:6" x14ac:dyDescent="0.25">
      <c r="A2279" s="1011">
        <v>63771372</v>
      </c>
      <c r="B2279" s="1011" t="s">
        <v>8325</v>
      </c>
      <c r="C2279" s="1011" t="s">
        <v>8326</v>
      </c>
      <c r="D2279" s="1011" t="s">
        <v>1482</v>
      </c>
      <c r="E2279" s="1011" t="s">
        <v>1331</v>
      </c>
      <c r="F2279" s="1011" t="s">
        <v>1481</v>
      </c>
    </row>
    <row r="2280" spans="1:6" x14ac:dyDescent="0.25">
      <c r="A2280" s="1011">
        <v>3753621</v>
      </c>
      <c r="B2280" s="1011" t="s">
        <v>8327</v>
      </c>
      <c r="C2280" s="1011" t="s">
        <v>8328</v>
      </c>
      <c r="D2280" s="1011" t="s">
        <v>1470</v>
      </c>
      <c r="E2280" s="1011" t="s">
        <v>1331</v>
      </c>
      <c r="F2280" s="1011" t="s">
        <v>3370</v>
      </c>
    </row>
    <row r="2281" spans="1:6" x14ac:dyDescent="0.25">
      <c r="A2281" s="1011">
        <v>73753824</v>
      </c>
      <c r="B2281" s="1011" t="s">
        <v>8329</v>
      </c>
      <c r="C2281" s="1011" t="s">
        <v>8207</v>
      </c>
      <c r="D2281" s="1011" t="s">
        <v>1658</v>
      </c>
      <c r="E2281" s="1011" t="s">
        <v>1331</v>
      </c>
      <c r="F2281" s="1011" t="s">
        <v>1657</v>
      </c>
    </row>
    <row r="2282" spans="1:6" x14ac:dyDescent="0.25">
      <c r="A2282" s="1011">
        <v>84098631</v>
      </c>
      <c r="B2282" s="1011" t="s">
        <v>8330</v>
      </c>
      <c r="C2282" s="1011" t="s">
        <v>8331</v>
      </c>
      <c r="D2282" s="1011" t="s">
        <v>8332</v>
      </c>
      <c r="E2282" s="1011" t="s">
        <v>1331</v>
      </c>
      <c r="F2282" s="1011" t="s">
        <v>8333</v>
      </c>
    </row>
    <row r="2283" spans="1:6" x14ac:dyDescent="0.25">
      <c r="A2283" s="1011">
        <v>73757304</v>
      </c>
      <c r="B2283" s="1011" t="s">
        <v>8334</v>
      </c>
      <c r="C2283" s="1011" t="s">
        <v>8335</v>
      </c>
      <c r="D2283" s="1011" t="s">
        <v>1361</v>
      </c>
      <c r="E2283" s="1011" t="s">
        <v>1331</v>
      </c>
      <c r="F2283" s="1011" t="s">
        <v>1360</v>
      </c>
    </row>
    <row r="2284" spans="1:6" x14ac:dyDescent="0.25">
      <c r="A2284" s="1011">
        <v>44150902</v>
      </c>
      <c r="B2284" s="1011" t="s">
        <v>8336</v>
      </c>
      <c r="C2284" s="1011" t="s">
        <v>8337</v>
      </c>
      <c r="D2284" s="1011" t="s">
        <v>1613</v>
      </c>
      <c r="E2284" s="1011" t="s">
        <v>1331</v>
      </c>
      <c r="F2284" s="1011" t="s">
        <v>1612</v>
      </c>
    </row>
    <row r="2285" spans="1:6" x14ac:dyDescent="0.25">
      <c r="A2285" s="1011">
        <v>13909049</v>
      </c>
      <c r="B2285" s="1011" t="s">
        <v>8338</v>
      </c>
      <c r="C2285" s="1011" t="s">
        <v>8339</v>
      </c>
      <c r="D2285" s="1011" t="s">
        <v>1361</v>
      </c>
      <c r="E2285" s="1011" t="s">
        <v>1331</v>
      </c>
      <c r="F2285" s="1011" t="s">
        <v>1755</v>
      </c>
    </row>
    <row r="2286" spans="1:6" x14ac:dyDescent="0.25">
      <c r="A2286" s="1011">
        <v>83758144</v>
      </c>
      <c r="B2286" s="1011" t="s">
        <v>8340</v>
      </c>
      <c r="C2286" s="1011" t="s">
        <v>8341</v>
      </c>
      <c r="D2286" s="1011" t="s">
        <v>2089</v>
      </c>
      <c r="E2286" s="1011" t="s">
        <v>1331</v>
      </c>
      <c r="F2286" s="1011" t="s">
        <v>2632</v>
      </c>
    </row>
    <row r="2287" spans="1:6" x14ac:dyDescent="0.25">
      <c r="A2287" s="1011">
        <v>4062576</v>
      </c>
      <c r="B2287" s="1011" t="s">
        <v>8342</v>
      </c>
      <c r="C2287" s="1011" t="s">
        <v>8343</v>
      </c>
      <c r="D2287" s="1011" t="s">
        <v>8344</v>
      </c>
      <c r="E2287" s="1011" t="s">
        <v>1331</v>
      </c>
      <c r="F2287" s="1011" t="s">
        <v>2980</v>
      </c>
    </row>
    <row r="2288" spans="1:6" x14ac:dyDescent="0.25">
      <c r="A2288" s="1011">
        <v>84165521</v>
      </c>
      <c r="B2288" s="1011" t="s">
        <v>1958</v>
      </c>
      <c r="C2288" s="1011" t="s">
        <v>1959</v>
      </c>
      <c r="D2288" s="1011" t="s">
        <v>1330</v>
      </c>
      <c r="E2288" s="1011" t="s">
        <v>1331</v>
      </c>
      <c r="F2288" s="1011" t="s">
        <v>1328</v>
      </c>
    </row>
    <row r="2289" spans="1:6" x14ac:dyDescent="0.25">
      <c r="A2289" s="1011">
        <v>13755681</v>
      </c>
      <c r="B2289" s="1011" t="s">
        <v>8345</v>
      </c>
      <c r="C2289" s="1011" t="s">
        <v>8346</v>
      </c>
      <c r="D2289" s="1011" t="s">
        <v>8347</v>
      </c>
      <c r="E2289" s="1011" t="s">
        <v>2430</v>
      </c>
      <c r="F2289" s="1011" t="s">
        <v>2854</v>
      </c>
    </row>
    <row r="2290" spans="1:6" x14ac:dyDescent="0.25">
      <c r="A2290" s="1011">
        <v>73757874</v>
      </c>
      <c r="B2290" s="1011" t="s">
        <v>2244</v>
      </c>
      <c r="C2290" s="1011" t="s">
        <v>2246</v>
      </c>
      <c r="D2290" s="1011" t="s">
        <v>2245</v>
      </c>
      <c r="E2290" s="1011" t="s">
        <v>1331</v>
      </c>
      <c r="F2290" s="1011" t="s">
        <v>1516</v>
      </c>
    </row>
    <row r="2291" spans="1:6" x14ac:dyDescent="0.25">
      <c r="A2291" s="1011">
        <v>3790045</v>
      </c>
      <c r="B2291" s="1011" t="s">
        <v>1750</v>
      </c>
      <c r="C2291" s="1011" t="s">
        <v>1751</v>
      </c>
      <c r="D2291" s="1011" t="s">
        <v>1397</v>
      </c>
      <c r="E2291" s="1011" t="s">
        <v>1331</v>
      </c>
      <c r="F2291" s="1011" t="s">
        <v>1416</v>
      </c>
    </row>
    <row r="2292" spans="1:6" x14ac:dyDescent="0.25">
      <c r="A2292" s="1011">
        <v>74257304</v>
      </c>
      <c r="B2292" s="1011" t="s">
        <v>5730</v>
      </c>
      <c r="C2292" s="1011" t="s">
        <v>8348</v>
      </c>
      <c r="D2292" s="1011" t="s">
        <v>1428</v>
      </c>
      <c r="E2292" s="1011" t="s">
        <v>1331</v>
      </c>
      <c r="F2292" s="1011" t="s">
        <v>1427</v>
      </c>
    </row>
    <row r="2293" spans="1:6" x14ac:dyDescent="0.25">
      <c r="A2293" s="1011">
        <v>53756102</v>
      </c>
      <c r="B2293" s="1011" t="s">
        <v>8349</v>
      </c>
      <c r="C2293" s="1011" t="s">
        <v>8350</v>
      </c>
      <c r="D2293" s="1011" t="s">
        <v>10</v>
      </c>
      <c r="E2293" s="1011" t="s">
        <v>1331</v>
      </c>
      <c r="F2293" s="1011" t="s">
        <v>8351</v>
      </c>
    </row>
    <row r="2294" spans="1:6" x14ac:dyDescent="0.25">
      <c r="A2294" s="1011">
        <v>73933129</v>
      </c>
      <c r="B2294" s="1011" t="s">
        <v>8352</v>
      </c>
      <c r="C2294" s="1011" t="s">
        <v>8353</v>
      </c>
      <c r="D2294" s="1011" t="s">
        <v>8344</v>
      </c>
      <c r="E2294" s="1011" t="s">
        <v>1331</v>
      </c>
      <c r="F2294" s="1011" t="s">
        <v>2980</v>
      </c>
    </row>
    <row r="2295" spans="1:6" x14ac:dyDescent="0.25">
      <c r="A2295" s="1011">
        <v>34177303</v>
      </c>
      <c r="B2295" s="1011" t="s">
        <v>8354</v>
      </c>
      <c r="C2295" s="1011" t="s">
        <v>8355</v>
      </c>
      <c r="D2295" s="1011" t="s">
        <v>19</v>
      </c>
      <c r="E2295" s="1011" t="s">
        <v>1331</v>
      </c>
      <c r="F2295" s="1011" t="s">
        <v>2205</v>
      </c>
    </row>
    <row r="2296" spans="1:6" x14ac:dyDescent="0.25">
      <c r="A2296" s="1011">
        <v>43752971</v>
      </c>
      <c r="B2296" s="1011" t="s">
        <v>8356</v>
      </c>
      <c r="C2296" s="1011" t="s">
        <v>5707</v>
      </c>
      <c r="D2296" s="1011" t="s">
        <v>1818</v>
      </c>
      <c r="E2296" s="1011" t="s">
        <v>1331</v>
      </c>
      <c r="F2296" s="1011" t="s">
        <v>1817</v>
      </c>
    </row>
    <row r="2297" spans="1:6" x14ac:dyDescent="0.25">
      <c r="A2297" s="1011">
        <v>14284665</v>
      </c>
      <c r="B2297" s="1011" t="s">
        <v>8357</v>
      </c>
      <c r="C2297" s="1011" t="s">
        <v>8358</v>
      </c>
      <c r="D2297" s="1011" t="s">
        <v>1355</v>
      </c>
      <c r="E2297" s="1011" t="s">
        <v>1331</v>
      </c>
      <c r="F2297" s="1011" t="s">
        <v>1354</v>
      </c>
    </row>
    <row r="2298" spans="1:6" x14ac:dyDescent="0.25">
      <c r="A2298" s="1011">
        <v>4043089</v>
      </c>
      <c r="B2298" s="1011" t="s">
        <v>8359</v>
      </c>
      <c r="C2298" s="1011" t="s">
        <v>5818</v>
      </c>
      <c r="D2298" s="1011" t="s">
        <v>4447</v>
      </c>
      <c r="E2298" s="1011" t="s">
        <v>1331</v>
      </c>
      <c r="F2298" s="1011" t="s">
        <v>2758</v>
      </c>
    </row>
    <row r="2299" spans="1:6" x14ac:dyDescent="0.25">
      <c r="A2299" s="1011">
        <v>63867881</v>
      </c>
      <c r="B2299" s="1011" t="s">
        <v>8360</v>
      </c>
      <c r="C2299" s="1011" t="s">
        <v>8361</v>
      </c>
      <c r="D2299" s="1011" t="s">
        <v>2089</v>
      </c>
      <c r="E2299" s="1011" t="s">
        <v>1331</v>
      </c>
      <c r="F2299" s="1011" t="s">
        <v>2718</v>
      </c>
    </row>
    <row r="2300" spans="1:6" x14ac:dyDescent="0.25">
      <c r="A2300" s="1011">
        <v>24016339</v>
      </c>
      <c r="B2300" s="1011" t="s">
        <v>8362</v>
      </c>
      <c r="C2300" s="1011" t="s">
        <v>8363</v>
      </c>
      <c r="D2300" s="1011" t="s">
        <v>6067</v>
      </c>
      <c r="E2300" s="1011" t="s">
        <v>1331</v>
      </c>
      <c r="F2300" s="1011" t="s">
        <v>2992</v>
      </c>
    </row>
    <row r="2301" spans="1:6" x14ac:dyDescent="0.25">
      <c r="A2301" s="1011">
        <v>3758018</v>
      </c>
      <c r="B2301" s="1011" t="s">
        <v>8364</v>
      </c>
      <c r="C2301" s="1011" t="s">
        <v>8365</v>
      </c>
      <c r="D2301" s="1011" t="s">
        <v>7858</v>
      </c>
      <c r="E2301" s="1011" t="s">
        <v>1331</v>
      </c>
      <c r="F2301" s="1011" t="s">
        <v>2947</v>
      </c>
    </row>
    <row r="2302" spans="1:6" x14ac:dyDescent="0.25">
      <c r="A2302" s="1011">
        <v>63757363</v>
      </c>
      <c r="B2302" s="1011" t="s">
        <v>1387</v>
      </c>
      <c r="C2302" s="1011" t="s">
        <v>1391</v>
      </c>
      <c r="D2302" s="1011" t="s">
        <v>1390</v>
      </c>
      <c r="E2302" s="1011" t="s">
        <v>1331</v>
      </c>
      <c r="F2302" s="1011" t="s">
        <v>1389</v>
      </c>
    </row>
    <row r="2303" spans="1:6" x14ac:dyDescent="0.25">
      <c r="A2303" s="1011">
        <v>83756601</v>
      </c>
      <c r="B2303" s="1011" t="s">
        <v>8366</v>
      </c>
      <c r="C2303" s="1011" t="s">
        <v>8367</v>
      </c>
      <c r="D2303" s="1011" t="s">
        <v>1361</v>
      </c>
      <c r="E2303" s="1011" t="s">
        <v>1331</v>
      </c>
      <c r="F2303" s="1011" t="s">
        <v>1499</v>
      </c>
    </row>
    <row r="2304" spans="1:6" x14ac:dyDescent="0.25">
      <c r="A2304" s="1011">
        <v>14086730</v>
      </c>
      <c r="B2304" s="1011" t="s">
        <v>8368</v>
      </c>
      <c r="C2304" s="1011" t="s">
        <v>8369</v>
      </c>
      <c r="D2304" s="1011" t="s">
        <v>5985</v>
      </c>
      <c r="E2304" s="1011" t="s">
        <v>1331</v>
      </c>
      <c r="F2304" s="1011" t="s">
        <v>1516</v>
      </c>
    </row>
    <row r="2305" spans="1:6" x14ac:dyDescent="0.25">
      <c r="A2305" s="1011">
        <v>43990860</v>
      </c>
      <c r="B2305" s="1011" t="s">
        <v>2399</v>
      </c>
      <c r="C2305" s="1011" t="s">
        <v>2400</v>
      </c>
      <c r="D2305" s="1011" t="s">
        <v>2115</v>
      </c>
      <c r="E2305" s="1011" t="s">
        <v>1331</v>
      </c>
      <c r="F2305" s="1011" t="s">
        <v>2114</v>
      </c>
    </row>
    <row r="2306" spans="1:6" x14ac:dyDescent="0.25">
      <c r="A2306" s="1011">
        <v>94071743</v>
      </c>
      <c r="B2306" s="1011" t="s">
        <v>8370</v>
      </c>
      <c r="C2306" s="1011" t="s">
        <v>4298</v>
      </c>
      <c r="D2306" s="1011" t="s">
        <v>1330</v>
      </c>
      <c r="E2306" s="1011" t="s">
        <v>1331</v>
      </c>
      <c r="F2306" s="1011" t="s">
        <v>1328</v>
      </c>
    </row>
    <row r="2307" spans="1:6" x14ac:dyDescent="0.25">
      <c r="A2307" s="1011">
        <v>94231842</v>
      </c>
      <c r="B2307" s="1011" t="s">
        <v>1946</v>
      </c>
      <c r="C2307" s="1011" t="s">
        <v>1948</v>
      </c>
      <c r="D2307" s="1011" t="s">
        <v>1869</v>
      </c>
      <c r="E2307" s="1011" t="s">
        <v>1331</v>
      </c>
      <c r="F2307" s="1011" t="s">
        <v>1868</v>
      </c>
    </row>
    <row r="2308" spans="1:6" x14ac:dyDescent="0.25">
      <c r="A2308" s="1011">
        <v>14302269</v>
      </c>
      <c r="B2308" s="1011" t="s">
        <v>8371</v>
      </c>
      <c r="C2308" s="1011" t="s">
        <v>8372</v>
      </c>
      <c r="D2308" s="1011" t="s">
        <v>1464</v>
      </c>
      <c r="E2308" s="1011" t="s">
        <v>1331</v>
      </c>
      <c r="F2308" s="1011" t="s">
        <v>1463</v>
      </c>
    </row>
    <row r="2309" spans="1:6" x14ac:dyDescent="0.25">
      <c r="A2309" s="1011">
        <v>94166220</v>
      </c>
      <c r="B2309" s="1011" t="s">
        <v>8373</v>
      </c>
      <c r="C2309" s="1011" t="s">
        <v>8374</v>
      </c>
      <c r="D2309" s="1011" t="s">
        <v>2455</v>
      </c>
      <c r="E2309" s="1011" t="s">
        <v>1331</v>
      </c>
      <c r="F2309" s="1011" t="s">
        <v>2454</v>
      </c>
    </row>
    <row r="2310" spans="1:6" x14ac:dyDescent="0.25">
      <c r="A2310" s="1011">
        <v>33753476</v>
      </c>
      <c r="B2310" s="1011" t="s">
        <v>8375</v>
      </c>
      <c r="C2310" s="1011" t="s">
        <v>8376</v>
      </c>
      <c r="D2310" s="1011" t="s">
        <v>4380</v>
      </c>
      <c r="E2310" s="1011" t="s">
        <v>1331</v>
      </c>
      <c r="F2310" s="1011" t="s">
        <v>3478</v>
      </c>
    </row>
    <row r="2311" spans="1:6" x14ac:dyDescent="0.25">
      <c r="A2311" s="1011">
        <v>14303606</v>
      </c>
      <c r="B2311" s="1011" t="s">
        <v>8377</v>
      </c>
      <c r="C2311" s="1011" t="s">
        <v>8378</v>
      </c>
      <c r="D2311" s="1011" t="s">
        <v>5632</v>
      </c>
      <c r="E2311" s="1011" t="s">
        <v>1331</v>
      </c>
      <c r="F2311" s="1011" t="s">
        <v>5633</v>
      </c>
    </row>
    <row r="2312" spans="1:6" x14ac:dyDescent="0.25">
      <c r="A2312" s="1011">
        <v>53953717</v>
      </c>
      <c r="B2312" s="1011" t="s">
        <v>8379</v>
      </c>
      <c r="C2312" s="1011" t="s">
        <v>8380</v>
      </c>
      <c r="D2312" s="1011" t="s">
        <v>1470</v>
      </c>
      <c r="E2312" s="1011" t="s">
        <v>1331</v>
      </c>
      <c r="F2312" s="1011" t="s">
        <v>1469</v>
      </c>
    </row>
    <row r="2313" spans="1:6" x14ac:dyDescent="0.25">
      <c r="A2313" s="1011">
        <v>24173478</v>
      </c>
      <c r="B2313" s="1011" t="s">
        <v>8381</v>
      </c>
      <c r="C2313" s="1011" t="s">
        <v>8382</v>
      </c>
      <c r="D2313" s="1011" t="s">
        <v>4918</v>
      </c>
      <c r="E2313" s="1011" t="s">
        <v>1331</v>
      </c>
      <c r="F2313" s="1011" t="s">
        <v>1534</v>
      </c>
    </row>
    <row r="2314" spans="1:6" x14ac:dyDescent="0.25">
      <c r="A2314" s="1011">
        <v>34097675</v>
      </c>
      <c r="B2314" s="1011" t="s">
        <v>8383</v>
      </c>
      <c r="C2314" s="1011" t="s">
        <v>8384</v>
      </c>
      <c r="D2314" s="1011" t="s">
        <v>10</v>
      </c>
      <c r="E2314" s="1011" t="s">
        <v>1331</v>
      </c>
      <c r="F2314" s="1011" t="s">
        <v>1985</v>
      </c>
    </row>
    <row r="2315" spans="1:6" x14ac:dyDescent="0.25">
      <c r="A2315" s="1011">
        <v>13852207</v>
      </c>
      <c r="B2315" s="1011" t="s">
        <v>8385</v>
      </c>
      <c r="C2315" s="1011" t="s">
        <v>8386</v>
      </c>
      <c r="D2315" s="1011" t="s">
        <v>8387</v>
      </c>
      <c r="E2315" s="1011" t="s">
        <v>1331</v>
      </c>
      <c r="F2315" s="1011" t="s">
        <v>2954</v>
      </c>
    </row>
    <row r="2316" spans="1:6" x14ac:dyDescent="0.25">
      <c r="A2316" s="1011">
        <v>54140207</v>
      </c>
      <c r="B2316" s="1011" t="s">
        <v>8388</v>
      </c>
      <c r="C2316" s="1011" t="s">
        <v>8389</v>
      </c>
      <c r="D2316" s="1011" t="s">
        <v>65</v>
      </c>
      <c r="E2316" s="1011" t="s">
        <v>1331</v>
      </c>
      <c r="F2316" s="1011" t="s">
        <v>1565</v>
      </c>
    </row>
    <row r="2317" spans="1:6" x14ac:dyDescent="0.25">
      <c r="A2317" s="1011">
        <v>84089549</v>
      </c>
      <c r="B2317" s="1011" t="s">
        <v>8390</v>
      </c>
      <c r="C2317" s="1011" t="s">
        <v>8391</v>
      </c>
      <c r="D2317" s="1011" t="s">
        <v>5812</v>
      </c>
      <c r="E2317" s="1011" t="s">
        <v>1331</v>
      </c>
      <c r="F2317" s="1011" t="s">
        <v>3435</v>
      </c>
    </row>
    <row r="2318" spans="1:6" x14ac:dyDescent="0.25">
      <c r="A2318" s="1011">
        <v>53754255</v>
      </c>
      <c r="B2318" s="1011" t="s">
        <v>8392</v>
      </c>
      <c r="C2318" s="1011" t="s">
        <v>8393</v>
      </c>
      <c r="D2318" s="1011" t="s">
        <v>4224</v>
      </c>
      <c r="E2318" s="1011" t="s">
        <v>1331</v>
      </c>
      <c r="F2318" s="1011" t="s">
        <v>3516</v>
      </c>
    </row>
    <row r="2319" spans="1:6" x14ac:dyDescent="0.25">
      <c r="A2319" s="1011">
        <v>23757347</v>
      </c>
      <c r="B2319" s="1011" t="s">
        <v>8394</v>
      </c>
      <c r="C2319" s="1011" t="s">
        <v>8395</v>
      </c>
      <c r="D2319" s="1011" t="s">
        <v>47</v>
      </c>
      <c r="E2319" s="1011" t="s">
        <v>1331</v>
      </c>
      <c r="F2319" s="1011" t="s">
        <v>1676</v>
      </c>
    </row>
    <row r="2320" spans="1:6" x14ac:dyDescent="0.25">
      <c r="A2320" s="1011">
        <v>24144222</v>
      </c>
      <c r="B2320" s="1011" t="s">
        <v>5438</v>
      </c>
      <c r="C2320" s="1011" t="s">
        <v>7123</v>
      </c>
      <c r="D2320" s="1011" t="s">
        <v>1361</v>
      </c>
      <c r="E2320" s="1011" t="s">
        <v>1331</v>
      </c>
      <c r="F2320" s="1011" t="s">
        <v>1550</v>
      </c>
    </row>
    <row r="2321" spans="1:6" x14ac:dyDescent="0.25">
      <c r="A2321" s="1011">
        <v>64167364</v>
      </c>
      <c r="B2321" s="1011" t="s">
        <v>8396</v>
      </c>
      <c r="C2321" s="1011" t="s">
        <v>8397</v>
      </c>
      <c r="D2321" s="1011" t="s">
        <v>1768</v>
      </c>
      <c r="E2321" s="1011" t="s">
        <v>1331</v>
      </c>
      <c r="F2321" s="1011" t="s">
        <v>1767</v>
      </c>
    </row>
    <row r="2322" spans="1:6" x14ac:dyDescent="0.25">
      <c r="A2322" s="1011">
        <v>23756703</v>
      </c>
      <c r="B2322" s="1011" t="s">
        <v>8398</v>
      </c>
      <c r="C2322" s="1011" t="s">
        <v>8399</v>
      </c>
      <c r="D2322" s="1011" t="s">
        <v>1355</v>
      </c>
      <c r="E2322" s="1011" t="s">
        <v>1331</v>
      </c>
      <c r="F2322" s="1011" t="s">
        <v>1354</v>
      </c>
    </row>
    <row r="2323" spans="1:6" x14ac:dyDescent="0.25">
      <c r="A2323" s="1011">
        <v>94077997</v>
      </c>
      <c r="B2323" s="1011" t="s">
        <v>8400</v>
      </c>
      <c r="C2323" s="1011" t="s">
        <v>8401</v>
      </c>
      <c r="D2323" s="1011" t="s">
        <v>1940</v>
      </c>
      <c r="E2323" s="1011" t="s">
        <v>1331</v>
      </c>
      <c r="F2323" s="1011" t="s">
        <v>2683</v>
      </c>
    </row>
    <row r="2324" spans="1:6" x14ac:dyDescent="0.25">
      <c r="A2324" s="1011">
        <v>3753985</v>
      </c>
      <c r="B2324" s="1011" t="s">
        <v>8402</v>
      </c>
      <c r="C2324" s="1011" t="s">
        <v>8403</v>
      </c>
      <c r="D2324" s="1011" t="s">
        <v>1893</v>
      </c>
      <c r="E2324" s="1011" t="s">
        <v>1331</v>
      </c>
      <c r="F2324" s="1011" t="s">
        <v>1892</v>
      </c>
    </row>
    <row r="2325" spans="1:6" x14ac:dyDescent="0.25">
      <c r="A2325" s="1011">
        <v>43797356</v>
      </c>
      <c r="B2325" s="1011" t="s">
        <v>8404</v>
      </c>
      <c r="C2325" s="1011" t="s">
        <v>8405</v>
      </c>
      <c r="D2325" s="1011" t="s">
        <v>5875</v>
      </c>
      <c r="E2325" s="1011" t="s">
        <v>1331</v>
      </c>
      <c r="F2325" s="1011" t="s">
        <v>3409</v>
      </c>
    </row>
    <row r="2326" spans="1:6" x14ac:dyDescent="0.25">
      <c r="A2326" s="1011">
        <v>4016606</v>
      </c>
      <c r="B2326" s="1011" t="s">
        <v>8406</v>
      </c>
      <c r="C2326" s="1011" t="s">
        <v>8407</v>
      </c>
      <c r="D2326" s="1011" t="s">
        <v>1511</v>
      </c>
      <c r="E2326" s="1011" t="s">
        <v>1331</v>
      </c>
      <c r="F2326" s="1011" t="s">
        <v>1510</v>
      </c>
    </row>
    <row r="2327" spans="1:6" x14ac:dyDescent="0.25">
      <c r="A2327" s="1011">
        <v>83757583</v>
      </c>
      <c r="B2327" s="1011" t="s">
        <v>8408</v>
      </c>
      <c r="C2327" s="1011" t="s">
        <v>8409</v>
      </c>
      <c r="D2327" s="1011" t="s">
        <v>2089</v>
      </c>
      <c r="E2327" s="1011" t="s">
        <v>1331</v>
      </c>
      <c r="F2327" s="1011" t="s">
        <v>3018</v>
      </c>
    </row>
    <row r="2328" spans="1:6" x14ac:dyDescent="0.25">
      <c r="A2328" s="1011">
        <v>44058683</v>
      </c>
      <c r="B2328" s="1011" t="s">
        <v>8410</v>
      </c>
      <c r="C2328" s="1011" t="s">
        <v>8411</v>
      </c>
      <c r="D2328" s="1011" t="s">
        <v>1664</v>
      </c>
      <c r="E2328" s="1011" t="s">
        <v>1331</v>
      </c>
      <c r="F2328" s="1011" t="s">
        <v>1663</v>
      </c>
    </row>
    <row r="2329" spans="1:6" x14ac:dyDescent="0.25">
      <c r="A2329" s="1011">
        <v>74020728</v>
      </c>
      <c r="B2329" s="1011" t="s">
        <v>8412</v>
      </c>
      <c r="C2329" s="1011" t="s">
        <v>8413</v>
      </c>
      <c r="D2329" s="1011" t="s">
        <v>1670</v>
      </c>
      <c r="E2329" s="1011" t="s">
        <v>1331</v>
      </c>
      <c r="F2329" s="1011" t="s">
        <v>1669</v>
      </c>
    </row>
    <row r="2330" spans="1:6" x14ac:dyDescent="0.25">
      <c r="A2330" s="1011">
        <v>53797643</v>
      </c>
      <c r="B2330" s="1011" t="s">
        <v>8414</v>
      </c>
      <c r="C2330" s="1011" t="s">
        <v>5280</v>
      </c>
      <c r="D2330" s="1011" t="s">
        <v>1355</v>
      </c>
      <c r="E2330" s="1011" t="s">
        <v>1331</v>
      </c>
      <c r="F2330" s="1011" t="s">
        <v>1354</v>
      </c>
    </row>
    <row r="2331" spans="1:6" x14ac:dyDescent="0.25">
      <c r="A2331" s="1011">
        <v>83766006</v>
      </c>
      <c r="B2331" s="1011" t="s">
        <v>8415</v>
      </c>
      <c r="C2331" s="1011" t="s">
        <v>8416</v>
      </c>
      <c r="D2331" s="1011" t="s">
        <v>1355</v>
      </c>
      <c r="E2331" s="1011" t="s">
        <v>1331</v>
      </c>
      <c r="F2331" s="1011" t="s">
        <v>1354</v>
      </c>
    </row>
    <row r="2332" spans="1:6" x14ac:dyDescent="0.25">
      <c r="A2332" s="1011">
        <v>54160924</v>
      </c>
      <c r="B2332" s="1011" t="s">
        <v>8417</v>
      </c>
      <c r="C2332" s="1011" t="s">
        <v>8418</v>
      </c>
      <c r="D2332" s="1011" t="s">
        <v>4332</v>
      </c>
      <c r="E2332" s="1011" t="s">
        <v>1331</v>
      </c>
      <c r="F2332" s="1011" t="s">
        <v>3354</v>
      </c>
    </row>
    <row r="2333" spans="1:6" x14ac:dyDescent="0.25">
      <c r="A2333" s="1011">
        <v>43758184</v>
      </c>
      <c r="B2333" s="1011" t="s">
        <v>8419</v>
      </c>
      <c r="C2333" s="1011" t="s">
        <v>8420</v>
      </c>
      <c r="D2333" s="1011" t="s">
        <v>8421</v>
      </c>
      <c r="E2333" s="1011" t="s">
        <v>1331</v>
      </c>
      <c r="F2333" s="1011" t="s">
        <v>3018</v>
      </c>
    </row>
    <row r="2334" spans="1:6" x14ac:dyDescent="0.25">
      <c r="A2334" s="1011">
        <v>33893587</v>
      </c>
      <c r="B2334" s="1011" t="s">
        <v>8422</v>
      </c>
      <c r="C2334" s="1011" t="s">
        <v>8423</v>
      </c>
      <c r="D2334" s="1011" t="s">
        <v>1384</v>
      </c>
      <c r="E2334" s="1011" t="s">
        <v>1331</v>
      </c>
      <c r="F2334" s="1011" t="s">
        <v>1383</v>
      </c>
    </row>
    <row r="2335" spans="1:6" x14ac:dyDescent="0.25">
      <c r="A2335" s="1011">
        <v>4077251</v>
      </c>
      <c r="B2335" s="1011" t="s">
        <v>8424</v>
      </c>
      <c r="C2335" s="1011" t="s">
        <v>8425</v>
      </c>
      <c r="D2335" s="1011" t="s">
        <v>4634</v>
      </c>
      <c r="E2335" s="1011" t="s">
        <v>1331</v>
      </c>
      <c r="F2335" s="1011" t="s">
        <v>3148</v>
      </c>
    </row>
    <row r="2336" spans="1:6" x14ac:dyDescent="0.25">
      <c r="A2336" s="1011">
        <v>54237342</v>
      </c>
      <c r="B2336" s="1011" t="s">
        <v>8426</v>
      </c>
      <c r="C2336" s="1011" t="s">
        <v>6637</v>
      </c>
      <c r="D2336" s="1011" t="s">
        <v>1658</v>
      </c>
      <c r="E2336" s="1011" t="s">
        <v>1331</v>
      </c>
      <c r="F2336" s="1011" t="s">
        <v>1657</v>
      </c>
    </row>
    <row r="2337" spans="1:6" x14ac:dyDescent="0.25">
      <c r="A2337" s="1011">
        <v>14134894</v>
      </c>
      <c r="B2337" s="1011" t="s">
        <v>8427</v>
      </c>
      <c r="C2337" s="1011" t="s">
        <v>8428</v>
      </c>
      <c r="D2337" s="1011" t="s">
        <v>1869</v>
      </c>
      <c r="E2337" s="1011" t="s">
        <v>1331</v>
      </c>
      <c r="F2337" s="1011" t="s">
        <v>1868</v>
      </c>
    </row>
    <row r="2338" spans="1:6" x14ac:dyDescent="0.25">
      <c r="A2338" s="1011">
        <v>54105713</v>
      </c>
      <c r="B2338" s="1011" t="s">
        <v>8429</v>
      </c>
      <c r="C2338" s="1011" t="s">
        <v>8430</v>
      </c>
      <c r="D2338" s="1011" t="s">
        <v>1664</v>
      </c>
      <c r="E2338" s="1011" t="s">
        <v>1331</v>
      </c>
      <c r="F2338" s="1011" t="s">
        <v>1663</v>
      </c>
    </row>
    <row r="2339" spans="1:6" x14ac:dyDescent="0.25">
      <c r="A2339" s="1011">
        <v>13958731</v>
      </c>
      <c r="B2339" s="1011" t="s">
        <v>1548</v>
      </c>
      <c r="C2339" s="1011" t="s">
        <v>1551</v>
      </c>
      <c r="D2339" s="1011" t="s">
        <v>1361</v>
      </c>
      <c r="E2339" s="1011" t="s">
        <v>1331</v>
      </c>
      <c r="F2339" s="1011" t="s">
        <v>1550</v>
      </c>
    </row>
    <row r="2340" spans="1:6" x14ac:dyDescent="0.25">
      <c r="A2340" s="1011">
        <v>53755922</v>
      </c>
      <c r="B2340" s="1011" t="s">
        <v>8431</v>
      </c>
      <c r="C2340" s="1011" t="s">
        <v>8432</v>
      </c>
      <c r="D2340" s="1011" t="s">
        <v>2089</v>
      </c>
      <c r="E2340" s="1011" t="s">
        <v>1331</v>
      </c>
      <c r="F2340" s="1011" t="s">
        <v>3582</v>
      </c>
    </row>
    <row r="2341" spans="1:6" x14ac:dyDescent="0.25">
      <c r="A2341" s="1011">
        <v>24299737</v>
      </c>
      <c r="B2341" s="1011" t="s">
        <v>8433</v>
      </c>
      <c r="C2341" s="1011" t="s">
        <v>8434</v>
      </c>
      <c r="D2341" s="1011" t="s">
        <v>1925</v>
      </c>
      <c r="E2341" s="1011" t="s">
        <v>1331</v>
      </c>
      <c r="F2341" s="1011" t="s">
        <v>1924</v>
      </c>
    </row>
    <row r="2342" spans="1:6" x14ac:dyDescent="0.25">
      <c r="A2342" s="1011">
        <v>64127186</v>
      </c>
      <c r="B2342" s="1011" t="s">
        <v>8435</v>
      </c>
      <c r="C2342" s="1011" t="s">
        <v>7075</v>
      </c>
      <c r="D2342" s="1011" t="s">
        <v>1881</v>
      </c>
      <c r="E2342" s="1011" t="s">
        <v>1331</v>
      </c>
      <c r="F2342" s="1011" t="s">
        <v>1880</v>
      </c>
    </row>
    <row r="2343" spans="1:6" x14ac:dyDescent="0.25">
      <c r="A2343" s="1011">
        <v>84179993</v>
      </c>
      <c r="B2343" s="1011" t="s">
        <v>8436</v>
      </c>
      <c r="C2343" s="1011" t="s">
        <v>8437</v>
      </c>
      <c r="D2343" s="1011" t="s">
        <v>1361</v>
      </c>
      <c r="E2343" s="1011" t="s">
        <v>1331</v>
      </c>
      <c r="F2343" s="1011" t="s">
        <v>1360</v>
      </c>
    </row>
    <row r="2344" spans="1:6" x14ac:dyDescent="0.25">
      <c r="A2344" s="1011">
        <v>4290680</v>
      </c>
      <c r="B2344" s="1011" t="s">
        <v>8438</v>
      </c>
      <c r="C2344" s="1011" t="s">
        <v>8439</v>
      </c>
      <c r="D2344" s="1011" t="s">
        <v>1355</v>
      </c>
      <c r="E2344" s="1011" t="s">
        <v>1331</v>
      </c>
      <c r="F2344" s="1011" t="s">
        <v>1354</v>
      </c>
    </row>
    <row r="2345" spans="1:6" x14ac:dyDescent="0.25">
      <c r="A2345" s="1011">
        <v>3929775</v>
      </c>
      <c r="B2345" s="1011" t="s">
        <v>2501</v>
      </c>
      <c r="C2345" s="1011" t="s">
        <v>2503</v>
      </c>
      <c r="D2345" s="1011" t="s">
        <v>2502</v>
      </c>
      <c r="E2345" s="1011" t="s">
        <v>1331</v>
      </c>
      <c r="F2345" s="1011" t="s">
        <v>2106</v>
      </c>
    </row>
    <row r="2346" spans="1:6" x14ac:dyDescent="0.25">
      <c r="A2346" s="1011">
        <v>13754239</v>
      </c>
      <c r="B2346" s="1011" t="s">
        <v>8440</v>
      </c>
      <c r="C2346" s="1011" t="s">
        <v>8441</v>
      </c>
      <c r="D2346" s="1011" t="s">
        <v>5830</v>
      </c>
      <c r="E2346" s="1011" t="s">
        <v>1331</v>
      </c>
      <c r="F2346" s="1011" t="s">
        <v>3285</v>
      </c>
    </row>
    <row r="2347" spans="1:6" x14ac:dyDescent="0.25">
      <c r="A2347" s="1011">
        <v>73756082</v>
      </c>
      <c r="B2347" s="1011" t="s">
        <v>8442</v>
      </c>
      <c r="C2347" s="1011" t="s">
        <v>8443</v>
      </c>
      <c r="D2347" s="1011" t="s">
        <v>4426</v>
      </c>
      <c r="E2347" s="1011" t="s">
        <v>1331</v>
      </c>
      <c r="F2347" s="1011" t="s">
        <v>2691</v>
      </c>
    </row>
    <row r="2348" spans="1:6" x14ac:dyDescent="0.25">
      <c r="A2348" s="1011">
        <v>24234304</v>
      </c>
      <c r="B2348" s="1011" t="s">
        <v>8444</v>
      </c>
      <c r="C2348" s="1011" t="s">
        <v>8445</v>
      </c>
      <c r="D2348" s="1011" t="s">
        <v>8446</v>
      </c>
      <c r="E2348" s="1011" t="s">
        <v>1331</v>
      </c>
      <c r="F2348" s="1011" t="s">
        <v>8447</v>
      </c>
    </row>
    <row r="2349" spans="1:6" x14ac:dyDescent="0.25">
      <c r="A2349" s="1011">
        <v>33754805</v>
      </c>
      <c r="B2349" s="1011" t="s">
        <v>8448</v>
      </c>
      <c r="C2349" s="1011" t="s">
        <v>8449</v>
      </c>
      <c r="D2349" s="1011" t="s">
        <v>4626</v>
      </c>
      <c r="E2349" s="1011" t="s">
        <v>1331</v>
      </c>
      <c r="F2349" s="1011" t="s">
        <v>3209</v>
      </c>
    </row>
    <row r="2350" spans="1:6" x14ac:dyDescent="0.25">
      <c r="A2350" s="1011">
        <v>34079939</v>
      </c>
      <c r="B2350" s="1011" t="s">
        <v>5226</v>
      </c>
      <c r="C2350" s="1011" t="s">
        <v>8450</v>
      </c>
      <c r="D2350" s="1011" t="s">
        <v>1355</v>
      </c>
      <c r="E2350" s="1011" t="s">
        <v>1331</v>
      </c>
      <c r="F2350" s="1011" t="s">
        <v>1354</v>
      </c>
    </row>
    <row r="2351" spans="1:6" x14ac:dyDescent="0.25">
      <c r="A2351" s="1011">
        <v>44065639</v>
      </c>
      <c r="B2351" s="1011" t="s">
        <v>8451</v>
      </c>
      <c r="C2351" s="1011" t="s">
        <v>8452</v>
      </c>
      <c r="D2351" s="1011" t="s">
        <v>1658</v>
      </c>
      <c r="E2351" s="1011" t="s">
        <v>1331</v>
      </c>
      <c r="F2351" s="1011" t="s">
        <v>1657</v>
      </c>
    </row>
    <row r="2352" spans="1:6" x14ac:dyDescent="0.25">
      <c r="A2352" s="1011">
        <v>63955280</v>
      </c>
      <c r="B2352" s="1011" t="s">
        <v>2000</v>
      </c>
      <c r="C2352" s="1011" t="s">
        <v>2002</v>
      </c>
      <c r="D2352" s="1011" t="s">
        <v>10</v>
      </c>
      <c r="E2352" s="1011" t="s">
        <v>1331</v>
      </c>
      <c r="F2352" s="1011" t="s">
        <v>1985</v>
      </c>
    </row>
    <row r="2353" spans="1:6" x14ac:dyDescent="0.25">
      <c r="A2353" s="1011">
        <v>53756193</v>
      </c>
      <c r="B2353" s="1011" t="s">
        <v>8453</v>
      </c>
      <c r="C2353" s="1011" t="s">
        <v>8454</v>
      </c>
      <c r="D2353" s="1011" t="s">
        <v>4196</v>
      </c>
      <c r="E2353" s="1011" t="s">
        <v>1331</v>
      </c>
      <c r="F2353" s="1011" t="s">
        <v>2721</v>
      </c>
    </row>
    <row r="2354" spans="1:6" x14ac:dyDescent="0.25">
      <c r="A2354" s="1011">
        <v>93754489</v>
      </c>
      <c r="B2354" s="1011" t="s">
        <v>2462</v>
      </c>
      <c r="C2354" s="1011" t="s">
        <v>2180</v>
      </c>
      <c r="D2354" s="1011" t="s">
        <v>1355</v>
      </c>
      <c r="E2354" s="1011" t="s">
        <v>1331</v>
      </c>
      <c r="F2354" s="1011" t="s">
        <v>1354</v>
      </c>
    </row>
    <row r="2355" spans="1:6" x14ac:dyDescent="0.25">
      <c r="A2355" s="1011">
        <v>93997369</v>
      </c>
      <c r="B2355" s="1011" t="s">
        <v>8455</v>
      </c>
      <c r="C2355" s="1011" t="s">
        <v>8456</v>
      </c>
      <c r="D2355" s="1011" t="s">
        <v>4408</v>
      </c>
      <c r="E2355" s="1011" t="s">
        <v>1331</v>
      </c>
      <c r="F2355" s="1011" t="s">
        <v>2876</v>
      </c>
    </row>
    <row r="2356" spans="1:6" x14ac:dyDescent="0.25">
      <c r="A2356" s="1011">
        <v>4069498</v>
      </c>
      <c r="B2356" s="1011" t="s">
        <v>8457</v>
      </c>
      <c r="C2356" s="1011" t="s">
        <v>7466</v>
      </c>
      <c r="D2356" s="1011" t="s">
        <v>10</v>
      </c>
      <c r="E2356" s="1011" t="s">
        <v>1331</v>
      </c>
      <c r="F2356" s="1011" t="s">
        <v>3187</v>
      </c>
    </row>
    <row r="2357" spans="1:6" x14ac:dyDescent="0.25">
      <c r="A2357" s="1011">
        <v>63991905</v>
      </c>
      <c r="B2357" s="1011" t="s">
        <v>2241</v>
      </c>
      <c r="C2357" s="1011" t="s">
        <v>2242</v>
      </c>
      <c r="D2357" s="1011" t="s">
        <v>1378</v>
      </c>
      <c r="E2357" s="1011" t="s">
        <v>1331</v>
      </c>
      <c r="F2357" s="1011" t="s">
        <v>1377</v>
      </c>
    </row>
    <row r="2358" spans="1:6" x14ac:dyDescent="0.25">
      <c r="A2358" s="1011">
        <v>23756968</v>
      </c>
      <c r="B2358" s="1011" t="s">
        <v>8458</v>
      </c>
      <c r="C2358" s="1011" t="s">
        <v>8459</v>
      </c>
      <c r="D2358" s="1011" t="s">
        <v>1818</v>
      </c>
      <c r="E2358" s="1011" t="s">
        <v>1331</v>
      </c>
      <c r="F2358" s="1011" t="s">
        <v>1817</v>
      </c>
    </row>
    <row r="2359" spans="1:6" x14ac:dyDescent="0.25">
      <c r="A2359" s="1011">
        <v>74103615</v>
      </c>
      <c r="B2359" s="1011" t="s">
        <v>8460</v>
      </c>
      <c r="C2359" s="1011" t="s">
        <v>8461</v>
      </c>
      <c r="D2359" s="1011" t="s">
        <v>8462</v>
      </c>
      <c r="E2359" s="1011" t="s">
        <v>2430</v>
      </c>
      <c r="F2359" s="1011" t="s">
        <v>2561</v>
      </c>
    </row>
    <row r="2360" spans="1:6" x14ac:dyDescent="0.25">
      <c r="A2360" s="1011">
        <v>53756854</v>
      </c>
      <c r="B2360" s="1011" t="s">
        <v>8463</v>
      </c>
      <c r="C2360" s="1011" t="s">
        <v>8464</v>
      </c>
      <c r="D2360" s="1011" t="s">
        <v>8465</v>
      </c>
      <c r="E2360" s="1011" t="s">
        <v>1331</v>
      </c>
      <c r="F2360" s="1011" t="s">
        <v>3324</v>
      </c>
    </row>
    <row r="2361" spans="1:6" x14ac:dyDescent="0.25">
      <c r="A2361" s="1011">
        <v>23754765</v>
      </c>
      <c r="B2361" s="1011" t="s">
        <v>8466</v>
      </c>
      <c r="C2361" s="1011" t="s">
        <v>5394</v>
      </c>
      <c r="D2361" s="1011" t="s">
        <v>5395</v>
      </c>
      <c r="E2361" s="1011" t="s">
        <v>1331</v>
      </c>
      <c r="F2361" s="1011" t="s">
        <v>3574</v>
      </c>
    </row>
    <row r="2362" spans="1:6" x14ac:dyDescent="0.25">
      <c r="A2362" s="1011">
        <v>73755373</v>
      </c>
      <c r="B2362" s="1011" t="s">
        <v>8467</v>
      </c>
      <c r="C2362" s="1011" t="s">
        <v>8468</v>
      </c>
      <c r="D2362" s="1011" t="s">
        <v>1361</v>
      </c>
      <c r="E2362" s="1011" t="s">
        <v>1331</v>
      </c>
      <c r="F2362" s="1011" t="s">
        <v>1499</v>
      </c>
    </row>
    <row r="2363" spans="1:6" x14ac:dyDescent="0.25">
      <c r="A2363" s="1011">
        <v>33942079</v>
      </c>
      <c r="B2363" s="1011" t="s">
        <v>8469</v>
      </c>
      <c r="C2363" s="1011" t="s">
        <v>8470</v>
      </c>
      <c r="D2363" s="1011" t="s">
        <v>4332</v>
      </c>
      <c r="E2363" s="1011" t="s">
        <v>1331</v>
      </c>
      <c r="F2363" s="1011" t="s">
        <v>3354</v>
      </c>
    </row>
    <row r="2364" spans="1:6" x14ac:dyDescent="0.25">
      <c r="A2364" s="1011">
        <v>33756479</v>
      </c>
      <c r="B2364" s="1011" t="s">
        <v>8471</v>
      </c>
      <c r="C2364" s="1011" t="s">
        <v>8472</v>
      </c>
      <c r="D2364" s="1011" t="s">
        <v>2089</v>
      </c>
      <c r="E2364" s="1011" t="s">
        <v>1331</v>
      </c>
      <c r="F2364" s="1011" t="s">
        <v>3022</v>
      </c>
    </row>
    <row r="2365" spans="1:6" x14ac:dyDescent="0.25">
      <c r="A2365" s="1011">
        <v>54301494</v>
      </c>
      <c r="B2365" s="1011" t="s">
        <v>8473</v>
      </c>
      <c r="C2365" s="1011" t="s">
        <v>8474</v>
      </c>
      <c r="D2365" s="1011" t="s">
        <v>1355</v>
      </c>
      <c r="E2365" s="1011" t="s">
        <v>1331</v>
      </c>
      <c r="F2365" s="1011" t="s">
        <v>1354</v>
      </c>
    </row>
    <row r="2366" spans="1:6" x14ac:dyDescent="0.25">
      <c r="A2366" s="1011">
        <v>54163001</v>
      </c>
      <c r="B2366" s="1011" t="s">
        <v>8475</v>
      </c>
      <c r="C2366" s="1011" t="s">
        <v>8476</v>
      </c>
      <c r="D2366" s="1011" t="s">
        <v>1343</v>
      </c>
      <c r="E2366" s="1011" t="s">
        <v>1331</v>
      </c>
      <c r="F2366" s="1011" t="s">
        <v>1342</v>
      </c>
    </row>
    <row r="2367" spans="1:6" x14ac:dyDescent="0.25">
      <c r="A2367" s="1011">
        <v>3921517</v>
      </c>
      <c r="B2367" s="1011" t="s">
        <v>8477</v>
      </c>
      <c r="C2367" s="1011" t="s">
        <v>8478</v>
      </c>
      <c r="D2367" s="1011" t="s">
        <v>1384</v>
      </c>
      <c r="E2367" s="1011" t="s">
        <v>1331</v>
      </c>
      <c r="F2367" s="1011" t="s">
        <v>1383</v>
      </c>
    </row>
    <row r="2368" spans="1:6" x14ac:dyDescent="0.25">
      <c r="A2368" s="1011">
        <v>94010360</v>
      </c>
      <c r="B2368" s="1011" t="s">
        <v>2408</v>
      </c>
      <c r="C2368" s="1011" t="s">
        <v>2409</v>
      </c>
      <c r="D2368" s="1011" t="s">
        <v>1664</v>
      </c>
      <c r="E2368" s="1011" t="s">
        <v>1331</v>
      </c>
      <c r="F2368" s="1011" t="s">
        <v>1663</v>
      </c>
    </row>
    <row r="2369" spans="1:6" x14ac:dyDescent="0.25">
      <c r="A2369" s="1011">
        <v>34099291</v>
      </c>
      <c r="B2369" s="1011" t="s">
        <v>8479</v>
      </c>
      <c r="C2369" s="1011" t="s">
        <v>8480</v>
      </c>
      <c r="D2369" s="1011" t="s">
        <v>6021</v>
      </c>
      <c r="E2369" s="1011" t="s">
        <v>1331</v>
      </c>
      <c r="F2369" s="1011" t="s">
        <v>6022</v>
      </c>
    </row>
    <row r="2370" spans="1:6" x14ac:dyDescent="0.25">
      <c r="A2370" s="1011">
        <v>54076856</v>
      </c>
      <c r="B2370" s="1011" t="s">
        <v>8481</v>
      </c>
      <c r="C2370" s="1011" t="s">
        <v>8482</v>
      </c>
      <c r="D2370" s="1011" t="s">
        <v>4659</v>
      </c>
      <c r="E2370" s="1011" t="s">
        <v>1331</v>
      </c>
      <c r="F2370" s="1011" t="s">
        <v>2714</v>
      </c>
    </row>
    <row r="2371" spans="1:6" x14ac:dyDescent="0.25">
      <c r="A2371" s="1011">
        <v>54096094</v>
      </c>
      <c r="B2371" s="1011" t="s">
        <v>8483</v>
      </c>
      <c r="C2371" s="1011" t="s">
        <v>8484</v>
      </c>
      <c r="D2371" s="1011" t="s">
        <v>4659</v>
      </c>
      <c r="E2371" s="1011" t="s">
        <v>1331</v>
      </c>
      <c r="F2371" s="1011" t="s">
        <v>2714</v>
      </c>
    </row>
    <row r="2372" spans="1:6" x14ac:dyDescent="0.25">
      <c r="A2372" s="1011">
        <v>44179646</v>
      </c>
      <c r="B2372" s="1011" t="s">
        <v>8485</v>
      </c>
      <c r="C2372" s="1011" t="s">
        <v>8486</v>
      </c>
      <c r="D2372" s="1011" t="s">
        <v>1464</v>
      </c>
      <c r="E2372" s="1011" t="s">
        <v>1331</v>
      </c>
      <c r="F2372" s="1011" t="s">
        <v>1463</v>
      </c>
    </row>
    <row r="2373" spans="1:6" x14ac:dyDescent="0.25">
      <c r="A2373" s="1011">
        <v>4226023</v>
      </c>
      <c r="B2373" s="1011" t="s">
        <v>8487</v>
      </c>
      <c r="C2373" s="1011" t="s">
        <v>8488</v>
      </c>
      <c r="D2373" s="1011" t="s">
        <v>1869</v>
      </c>
      <c r="E2373" s="1011" t="s">
        <v>1331</v>
      </c>
      <c r="F2373" s="1011" t="s">
        <v>1868</v>
      </c>
    </row>
    <row r="2374" spans="1:6" x14ac:dyDescent="0.25">
      <c r="A2374" s="1011">
        <v>14107999</v>
      </c>
      <c r="B2374" s="1011" t="s">
        <v>8489</v>
      </c>
      <c r="C2374" s="1011" t="s">
        <v>8490</v>
      </c>
      <c r="D2374" s="1011" t="s">
        <v>1361</v>
      </c>
      <c r="E2374" s="1011" t="s">
        <v>1331</v>
      </c>
      <c r="F2374" s="1011" t="s">
        <v>1550</v>
      </c>
    </row>
    <row r="2375" spans="1:6" x14ac:dyDescent="0.25">
      <c r="A2375" s="1011">
        <v>14220461</v>
      </c>
      <c r="B2375" s="1011" t="s">
        <v>8491</v>
      </c>
      <c r="C2375" s="1011" t="s">
        <v>8492</v>
      </c>
      <c r="D2375" s="1011" t="s">
        <v>2251</v>
      </c>
      <c r="E2375" s="1011" t="s">
        <v>1331</v>
      </c>
      <c r="F2375" s="1011" t="s">
        <v>2250</v>
      </c>
    </row>
    <row r="2376" spans="1:6" x14ac:dyDescent="0.25">
      <c r="A2376" s="1011">
        <v>63752976</v>
      </c>
      <c r="B2376" s="1011" t="s">
        <v>8493</v>
      </c>
      <c r="C2376" s="1011" t="s">
        <v>8494</v>
      </c>
      <c r="D2376" s="1011" t="s">
        <v>6225</v>
      </c>
      <c r="E2376" s="1011" t="s">
        <v>1331</v>
      </c>
      <c r="F2376" s="1011" t="s">
        <v>2632</v>
      </c>
    </row>
    <row r="2377" spans="1:6" x14ac:dyDescent="0.25">
      <c r="A2377" s="1011">
        <v>24278665</v>
      </c>
      <c r="B2377" s="1011" t="s">
        <v>8495</v>
      </c>
      <c r="C2377" s="1011" t="s">
        <v>8496</v>
      </c>
      <c r="D2377" s="1011" t="s">
        <v>2329</v>
      </c>
      <c r="E2377" s="1011" t="s">
        <v>1331</v>
      </c>
      <c r="F2377" s="1011" t="s">
        <v>2328</v>
      </c>
    </row>
    <row r="2378" spans="1:6" x14ac:dyDescent="0.25">
      <c r="A2378" s="1011">
        <v>43757343</v>
      </c>
      <c r="B2378" s="1011" t="s">
        <v>8497</v>
      </c>
      <c r="C2378" s="1011" t="s">
        <v>8498</v>
      </c>
      <c r="D2378" s="1011" t="s">
        <v>8499</v>
      </c>
      <c r="E2378" s="1011" t="s">
        <v>1331</v>
      </c>
      <c r="F2378" s="1011" t="s">
        <v>3013</v>
      </c>
    </row>
    <row r="2379" spans="1:6" x14ac:dyDescent="0.25">
      <c r="A2379" s="1011">
        <v>84085539</v>
      </c>
      <c r="B2379" s="1011" t="s">
        <v>2440</v>
      </c>
      <c r="C2379" s="1011" t="s">
        <v>2442</v>
      </c>
      <c r="D2379" s="1011" t="s">
        <v>1464</v>
      </c>
      <c r="E2379" s="1011" t="s">
        <v>1331</v>
      </c>
      <c r="F2379" s="1011" t="s">
        <v>1463</v>
      </c>
    </row>
    <row r="2380" spans="1:6" x14ac:dyDescent="0.25">
      <c r="A2380" s="1011">
        <v>34100115</v>
      </c>
      <c r="B2380" s="1011" t="s">
        <v>8500</v>
      </c>
      <c r="C2380" s="1011" t="s">
        <v>8501</v>
      </c>
      <c r="D2380" s="1011" t="s">
        <v>7313</v>
      </c>
      <c r="E2380" s="1011" t="s">
        <v>1331</v>
      </c>
      <c r="F2380" s="1011" t="s">
        <v>2760</v>
      </c>
    </row>
    <row r="2381" spans="1:6" x14ac:dyDescent="0.25">
      <c r="A2381" s="1011">
        <v>54056999</v>
      </c>
      <c r="B2381" s="1011" t="s">
        <v>8502</v>
      </c>
      <c r="C2381" s="1011" t="s">
        <v>8503</v>
      </c>
      <c r="D2381" s="1011" t="s">
        <v>1505</v>
      </c>
      <c r="E2381" s="1011" t="s">
        <v>1331</v>
      </c>
      <c r="F2381" s="1011" t="s">
        <v>1504</v>
      </c>
    </row>
    <row r="2382" spans="1:6" x14ac:dyDescent="0.25">
      <c r="A2382" s="1011">
        <v>23936990</v>
      </c>
      <c r="B2382" s="1011" t="s">
        <v>8504</v>
      </c>
      <c r="C2382" s="1011" t="s">
        <v>8505</v>
      </c>
      <c r="D2382" s="1011" t="s">
        <v>4616</v>
      </c>
      <c r="E2382" s="1011" t="s">
        <v>2430</v>
      </c>
      <c r="F2382" s="1011" t="s">
        <v>3296</v>
      </c>
    </row>
    <row r="2383" spans="1:6" x14ac:dyDescent="0.25">
      <c r="A2383" s="1011">
        <v>84126929</v>
      </c>
      <c r="B2383" s="1011" t="s">
        <v>8506</v>
      </c>
      <c r="C2383" s="1011" t="s">
        <v>7946</v>
      </c>
      <c r="D2383" s="1011" t="s">
        <v>1361</v>
      </c>
      <c r="E2383" s="1011" t="s">
        <v>1331</v>
      </c>
      <c r="F2383" s="1011" t="s">
        <v>1755</v>
      </c>
    </row>
    <row r="2384" spans="1:6" x14ac:dyDescent="0.25">
      <c r="A2384" s="1011">
        <v>94156445</v>
      </c>
      <c r="B2384" s="1011" t="s">
        <v>1922</v>
      </c>
      <c r="C2384" s="1011" t="s">
        <v>1926</v>
      </c>
      <c r="D2384" s="1011" t="s">
        <v>1925</v>
      </c>
      <c r="E2384" s="1011" t="s">
        <v>1331</v>
      </c>
      <c r="F2384" s="1011" t="s">
        <v>1924</v>
      </c>
    </row>
    <row r="2385" spans="1:6" x14ac:dyDescent="0.25">
      <c r="A2385" s="1011">
        <v>84081934</v>
      </c>
      <c r="B2385" s="1011" t="s">
        <v>8507</v>
      </c>
      <c r="C2385" s="1011" t="s">
        <v>8508</v>
      </c>
      <c r="D2385" s="1011" t="s">
        <v>1361</v>
      </c>
      <c r="E2385" s="1011" t="s">
        <v>1331</v>
      </c>
      <c r="F2385" s="1011" t="s">
        <v>1499</v>
      </c>
    </row>
    <row r="2386" spans="1:6" x14ac:dyDescent="0.25">
      <c r="A2386" s="1011">
        <v>54020490</v>
      </c>
      <c r="B2386" s="1011" t="s">
        <v>5507</v>
      </c>
      <c r="C2386" s="1011" t="s">
        <v>8509</v>
      </c>
      <c r="D2386" s="1011" t="s">
        <v>5088</v>
      </c>
      <c r="E2386" s="1011" t="s">
        <v>1331</v>
      </c>
      <c r="F2386" s="1011" t="s">
        <v>3213</v>
      </c>
    </row>
    <row r="2387" spans="1:6" x14ac:dyDescent="0.25">
      <c r="A2387" s="1011">
        <v>54044086</v>
      </c>
      <c r="B2387" s="1011" t="s">
        <v>8510</v>
      </c>
      <c r="C2387" s="1011" t="s">
        <v>8033</v>
      </c>
      <c r="D2387" s="1011" t="s">
        <v>1355</v>
      </c>
      <c r="E2387" s="1011" t="s">
        <v>1331</v>
      </c>
      <c r="F2387" s="1011" t="s">
        <v>1354</v>
      </c>
    </row>
    <row r="2388" spans="1:6" x14ac:dyDescent="0.25">
      <c r="A2388" s="1011">
        <v>73957557</v>
      </c>
      <c r="B2388" s="1011" t="s">
        <v>8511</v>
      </c>
      <c r="C2388" s="1011" t="s">
        <v>5298</v>
      </c>
      <c r="D2388" s="1011" t="s">
        <v>1397</v>
      </c>
      <c r="E2388" s="1011" t="s">
        <v>1331</v>
      </c>
      <c r="F2388" s="1011" t="s">
        <v>1416</v>
      </c>
    </row>
    <row r="2389" spans="1:6" x14ac:dyDescent="0.25">
      <c r="A2389" s="1011">
        <v>4033213</v>
      </c>
      <c r="B2389" s="1011" t="s">
        <v>8512</v>
      </c>
      <c r="C2389" s="1011" t="s">
        <v>8513</v>
      </c>
      <c r="D2389" s="1011" t="s">
        <v>2089</v>
      </c>
      <c r="E2389" s="1011" t="s">
        <v>1331</v>
      </c>
      <c r="F2389" s="1011" t="s">
        <v>3467</v>
      </c>
    </row>
    <row r="2390" spans="1:6" x14ac:dyDescent="0.25">
      <c r="A2390" s="1011">
        <v>4148227</v>
      </c>
      <c r="B2390" s="1011" t="s">
        <v>8514</v>
      </c>
      <c r="C2390" s="1011" t="s">
        <v>8515</v>
      </c>
      <c r="D2390" s="1011" t="s">
        <v>5409</v>
      </c>
      <c r="E2390" s="1011" t="s">
        <v>1331</v>
      </c>
      <c r="F2390" s="1011" t="s">
        <v>2660</v>
      </c>
    </row>
    <row r="2391" spans="1:6" x14ac:dyDescent="0.25">
      <c r="A2391" s="1011">
        <v>23755333</v>
      </c>
      <c r="B2391" s="1011" t="s">
        <v>8516</v>
      </c>
      <c r="C2391" s="1011" t="s">
        <v>8517</v>
      </c>
      <c r="D2391" s="1011" t="s">
        <v>4332</v>
      </c>
      <c r="E2391" s="1011" t="s">
        <v>1331</v>
      </c>
      <c r="F2391" s="1011" t="s">
        <v>3354</v>
      </c>
    </row>
    <row r="2392" spans="1:6" x14ac:dyDescent="0.25">
      <c r="A2392" s="1011">
        <v>13987920</v>
      </c>
      <c r="B2392" s="1011" t="s">
        <v>8518</v>
      </c>
      <c r="C2392" s="1011" t="s">
        <v>8519</v>
      </c>
      <c r="D2392" s="1011" t="s">
        <v>8520</v>
      </c>
      <c r="E2392" s="1011" t="s">
        <v>1331</v>
      </c>
      <c r="F2392" s="1011" t="s">
        <v>2843</v>
      </c>
    </row>
    <row r="2393" spans="1:6" x14ac:dyDescent="0.25">
      <c r="A2393" s="1011">
        <v>64287220</v>
      </c>
      <c r="B2393" s="1011" t="s">
        <v>4233</v>
      </c>
      <c r="C2393" s="1011" t="s">
        <v>4234</v>
      </c>
      <c r="D2393" s="1011" t="s">
        <v>4235</v>
      </c>
      <c r="E2393" s="1011" t="s">
        <v>1331</v>
      </c>
      <c r="F2393" s="1011" t="s">
        <v>2648</v>
      </c>
    </row>
    <row r="2394" spans="1:6" x14ac:dyDescent="0.25">
      <c r="A2394" s="1011">
        <v>84131697</v>
      </c>
      <c r="B2394" s="1011" t="s">
        <v>8521</v>
      </c>
      <c r="C2394" s="1011" t="s">
        <v>7978</v>
      </c>
      <c r="D2394" s="1011" t="s">
        <v>4351</v>
      </c>
      <c r="E2394" s="1011" t="s">
        <v>1331</v>
      </c>
      <c r="F2394" s="1011" t="s">
        <v>3288</v>
      </c>
    </row>
    <row r="2395" spans="1:6" x14ac:dyDescent="0.25">
      <c r="A2395" s="1011">
        <v>64091143</v>
      </c>
      <c r="B2395" s="1011" t="s">
        <v>8522</v>
      </c>
      <c r="C2395" s="1011" t="s">
        <v>8523</v>
      </c>
      <c r="D2395" s="1011" t="s">
        <v>6562</v>
      </c>
      <c r="E2395" s="1011" t="s">
        <v>1331</v>
      </c>
      <c r="F2395" s="1011" t="s">
        <v>3374</v>
      </c>
    </row>
    <row r="2396" spans="1:6" x14ac:dyDescent="0.25">
      <c r="A2396" s="1011">
        <v>13758172</v>
      </c>
      <c r="B2396" s="1011" t="s">
        <v>8524</v>
      </c>
      <c r="C2396" s="1011" t="s">
        <v>8525</v>
      </c>
      <c r="D2396" s="1011" t="s">
        <v>4238</v>
      </c>
      <c r="E2396" s="1011" t="s">
        <v>1331</v>
      </c>
      <c r="F2396" s="1011" t="s">
        <v>2878</v>
      </c>
    </row>
    <row r="2397" spans="1:6" x14ac:dyDescent="0.25">
      <c r="A2397" s="1011">
        <v>54122478</v>
      </c>
      <c r="B2397" s="1011" t="s">
        <v>1722</v>
      </c>
      <c r="C2397" s="1011" t="s">
        <v>1723</v>
      </c>
      <c r="D2397" s="1011" t="s">
        <v>1664</v>
      </c>
      <c r="E2397" s="1011" t="s">
        <v>1331</v>
      </c>
      <c r="F2397" s="1011" t="s">
        <v>1663</v>
      </c>
    </row>
    <row r="2398" spans="1:6" x14ac:dyDescent="0.25">
      <c r="A2398" s="1011">
        <v>13757687</v>
      </c>
      <c r="B2398" s="1011" t="s">
        <v>8526</v>
      </c>
      <c r="C2398" s="1011" t="s">
        <v>8527</v>
      </c>
      <c r="D2398" s="1011" t="s">
        <v>4433</v>
      </c>
      <c r="E2398" s="1011" t="s">
        <v>1331</v>
      </c>
      <c r="F2398" s="1011" t="s">
        <v>3395</v>
      </c>
    </row>
    <row r="2399" spans="1:6" x14ac:dyDescent="0.25">
      <c r="A2399" s="1011">
        <v>53937793</v>
      </c>
      <c r="B2399" s="1011" t="s">
        <v>8528</v>
      </c>
      <c r="C2399" s="1011" t="s">
        <v>8529</v>
      </c>
      <c r="D2399" s="1011" t="s">
        <v>2089</v>
      </c>
      <c r="E2399" s="1011" t="s">
        <v>1331</v>
      </c>
      <c r="F2399" s="1011" t="s">
        <v>3156</v>
      </c>
    </row>
    <row r="2400" spans="1:6" x14ac:dyDescent="0.25">
      <c r="A2400" s="1011">
        <v>73757692</v>
      </c>
      <c r="B2400" s="1011" t="s">
        <v>8530</v>
      </c>
      <c r="C2400" s="1011" t="s">
        <v>8531</v>
      </c>
      <c r="D2400" s="1011" t="s">
        <v>1505</v>
      </c>
      <c r="E2400" s="1011" t="s">
        <v>1331</v>
      </c>
      <c r="F2400" s="1011" t="s">
        <v>1504</v>
      </c>
    </row>
    <row r="2401" spans="1:6" x14ac:dyDescent="0.25">
      <c r="A2401" s="1011">
        <v>33795758</v>
      </c>
      <c r="B2401" s="1011" t="s">
        <v>8532</v>
      </c>
      <c r="C2401" s="1011" t="s">
        <v>8533</v>
      </c>
      <c r="D2401" s="1011" t="s">
        <v>1355</v>
      </c>
      <c r="E2401" s="1011" t="s">
        <v>1331</v>
      </c>
      <c r="F2401" s="1011" t="s">
        <v>1354</v>
      </c>
    </row>
    <row r="2402" spans="1:6" x14ac:dyDescent="0.25">
      <c r="A2402" s="1011">
        <v>14301196</v>
      </c>
      <c r="B2402" s="1011" t="s">
        <v>8534</v>
      </c>
      <c r="C2402" s="1011" t="s">
        <v>8535</v>
      </c>
      <c r="D2402" s="1011" t="s">
        <v>4838</v>
      </c>
      <c r="E2402" s="1011" t="s">
        <v>1331</v>
      </c>
      <c r="F2402" s="1011" t="s">
        <v>2705</v>
      </c>
    </row>
    <row r="2403" spans="1:6" x14ac:dyDescent="0.25">
      <c r="A2403" s="1011">
        <v>83756494</v>
      </c>
      <c r="B2403" s="1011" t="s">
        <v>8536</v>
      </c>
      <c r="C2403" s="1011" t="s">
        <v>8537</v>
      </c>
      <c r="D2403" s="1011" t="s">
        <v>7262</v>
      </c>
      <c r="E2403" s="1011" t="s">
        <v>1331</v>
      </c>
      <c r="F2403" s="1011" t="s">
        <v>3272</v>
      </c>
    </row>
    <row r="2404" spans="1:6" x14ac:dyDescent="0.25">
      <c r="A2404" s="1011">
        <v>93772242</v>
      </c>
      <c r="B2404" s="1011" t="s">
        <v>1578</v>
      </c>
      <c r="C2404" s="1011" t="s">
        <v>1580</v>
      </c>
      <c r="D2404" s="1011" t="s">
        <v>1397</v>
      </c>
      <c r="E2404" s="1011" t="s">
        <v>1331</v>
      </c>
      <c r="F2404" s="1011" t="s">
        <v>1396</v>
      </c>
    </row>
    <row r="2405" spans="1:6" x14ac:dyDescent="0.25">
      <c r="A2405" s="1011">
        <v>23754690</v>
      </c>
      <c r="B2405" s="1011" t="s">
        <v>8538</v>
      </c>
      <c r="C2405" s="1011" t="s">
        <v>8539</v>
      </c>
      <c r="D2405" s="1011" t="s">
        <v>2089</v>
      </c>
      <c r="E2405" s="1011" t="s">
        <v>1331</v>
      </c>
      <c r="F2405" s="1011" t="s">
        <v>2718</v>
      </c>
    </row>
    <row r="2406" spans="1:6" x14ac:dyDescent="0.25">
      <c r="A2406" s="1011">
        <v>64223878</v>
      </c>
      <c r="B2406" s="1011" t="s">
        <v>8540</v>
      </c>
      <c r="C2406" s="1011" t="s">
        <v>8541</v>
      </c>
      <c r="D2406" s="1011" t="s">
        <v>8542</v>
      </c>
      <c r="E2406" s="1011" t="s">
        <v>1331</v>
      </c>
      <c r="F2406" s="1011" t="s">
        <v>3520</v>
      </c>
    </row>
    <row r="2407" spans="1:6" x14ac:dyDescent="0.25">
      <c r="A2407" s="1011">
        <v>63937387</v>
      </c>
      <c r="B2407" s="1011" t="s">
        <v>8543</v>
      </c>
      <c r="C2407" s="1011" t="s">
        <v>8544</v>
      </c>
      <c r="D2407" s="1011" t="s">
        <v>2089</v>
      </c>
      <c r="E2407" s="1011" t="s">
        <v>1331</v>
      </c>
      <c r="F2407" s="1011" t="s">
        <v>2088</v>
      </c>
    </row>
    <row r="2408" spans="1:6" x14ac:dyDescent="0.25">
      <c r="A2408" s="1011">
        <v>23771421</v>
      </c>
      <c r="B2408" s="1011" t="s">
        <v>1655</v>
      </c>
      <c r="C2408" s="1011" t="s">
        <v>1659</v>
      </c>
      <c r="D2408" s="1011" t="s">
        <v>1658</v>
      </c>
      <c r="E2408" s="1011" t="s">
        <v>1331</v>
      </c>
      <c r="F2408" s="1011" t="s">
        <v>1657</v>
      </c>
    </row>
    <row r="2409" spans="1:6" x14ac:dyDescent="0.25">
      <c r="A2409" s="1011">
        <v>83872473</v>
      </c>
      <c r="B2409" s="1011" t="s">
        <v>8545</v>
      </c>
      <c r="C2409" s="1011" t="s">
        <v>5872</v>
      </c>
      <c r="D2409" s="1011" t="s">
        <v>65</v>
      </c>
      <c r="E2409" s="1011" t="s">
        <v>1331</v>
      </c>
      <c r="F2409" s="1011" t="s">
        <v>1565</v>
      </c>
    </row>
    <row r="2410" spans="1:6" x14ac:dyDescent="0.25">
      <c r="A2410" s="1011">
        <v>84292655</v>
      </c>
      <c r="B2410" s="1011" t="s">
        <v>8546</v>
      </c>
      <c r="C2410" s="1011" t="s">
        <v>8547</v>
      </c>
      <c r="D2410" s="1011" t="s">
        <v>1355</v>
      </c>
      <c r="E2410" s="1011" t="s">
        <v>1331</v>
      </c>
      <c r="F2410" s="1011" t="s">
        <v>1354</v>
      </c>
    </row>
    <row r="2411" spans="1:6" x14ac:dyDescent="0.25">
      <c r="A2411" s="1011">
        <v>4172722</v>
      </c>
      <c r="B2411" s="1011" t="s">
        <v>5919</v>
      </c>
      <c r="C2411" s="1011" t="s">
        <v>8548</v>
      </c>
      <c r="D2411" s="1011" t="s">
        <v>1397</v>
      </c>
      <c r="E2411" s="1011" t="s">
        <v>1331</v>
      </c>
      <c r="F2411" s="1011" t="s">
        <v>1396</v>
      </c>
    </row>
    <row r="2412" spans="1:6" x14ac:dyDescent="0.25">
      <c r="A2412" s="1011">
        <v>3759537</v>
      </c>
      <c r="B2412" s="1011" t="s">
        <v>8549</v>
      </c>
      <c r="C2412" s="1011" t="s">
        <v>8550</v>
      </c>
      <c r="D2412" s="1011" t="s">
        <v>10</v>
      </c>
      <c r="E2412" s="1011" t="s">
        <v>1331</v>
      </c>
      <c r="F2412" s="1011" t="s">
        <v>1806</v>
      </c>
    </row>
    <row r="2413" spans="1:6" x14ac:dyDescent="0.25">
      <c r="A2413" s="1011">
        <v>34110031</v>
      </c>
      <c r="B2413" s="1011" t="s">
        <v>4401</v>
      </c>
      <c r="C2413" s="1011" t="s">
        <v>4402</v>
      </c>
      <c r="D2413" s="1011" t="s">
        <v>4403</v>
      </c>
      <c r="E2413" s="1011" t="s">
        <v>2430</v>
      </c>
      <c r="F2413" s="1011" t="s">
        <v>3473</v>
      </c>
    </row>
    <row r="2414" spans="1:6" x14ac:dyDescent="0.25">
      <c r="A2414" s="1011">
        <v>23870264</v>
      </c>
      <c r="B2414" s="1011" t="s">
        <v>8551</v>
      </c>
      <c r="C2414" s="1011" t="s">
        <v>8552</v>
      </c>
      <c r="D2414" s="1011" t="s">
        <v>2089</v>
      </c>
      <c r="E2414" s="1011" t="s">
        <v>1331</v>
      </c>
      <c r="F2414" s="1011" t="s">
        <v>3018</v>
      </c>
    </row>
    <row r="2415" spans="1:6" x14ac:dyDescent="0.25">
      <c r="A2415" s="1011">
        <v>74135096</v>
      </c>
      <c r="B2415" s="1011" t="s">
        <v>8553</v>
      </c>
      <c r="C2415" s="1011" t="s">
        <v>8554</v>
      </c>
      <c r="D2415" s="1011" t="s">
        <v>5454</v>
      </c>
      <c r="E2415" s="1011" t="s">
        <v>2430</v>
      </c>
      <c r="F2415" s="1011" t="s">
        <v>5455</v>
      </c>
    </row>
    <row r="2416" spans="1:6" x14ac:dyDescent="0.25">
      <c r="A2416" s="1011">
        <v>24146680</v>
      </c>
      <c r="B2416" s="1011" t="s">
        <v>1993</v>
      </c>
      <c r="C2416" s="1011" t="s">
        <v>1995</v>
      </c>
      <c r="D2416" s="1011" t="s">
        <v>1361</v>
      </c>
      <c r="E2416" s="1011" t="s">
        <v>1331</v>
      </c>
      <c r="F2416" s="1011" t="s">
        <v>1499</v>
      </c>
    </row>
    <row r="2417" spans="1:6" x14ac:dyDescent="0.25">
      <c r="A2417" s="1011">
        <v>93753697</v>
      </c>
      <c r="B2417" s="1011" t="s">
        <v>8555</v>
      </c>
      <c r="C2417" s="1011" t="s">
        <v>8556</v>
      </c>
      <c r="D2417" s="1011" t="s">
        <v>4255</v>
      </c>
      <c r="E2417" s="1011" t="s">
        <v>1331</v>
      </c>
      <c r="F2417" s="1011" t="s">
        <v>3030</v>
      </c>
    </row>
    <row r="2418" spans="1:6" x14ac:dyDescent="0.25">
      <c r="A2418" s="1011">
        <v>4054375</v>
      </c>
      <c r="B2418" s="1011" t="s">
        <v>8557</v>
      </c>
      <c r="C2418" s="1011" t="s">
        <v>8558</v>
      </c>
      <c r="D2418" s="1011" t="s">
        <v>1464</v>
      </c>
      <c r="E2418" s="1011" t="s">
        <v>1331</v>
      </c>
      <c r="F2418" s="1011" t="s">
        <v>1463</v>
      </c>
    </row>
    <row r="2419" spans="1:6" x14ac:dyDescent="0.25">
      <c r="A2419" s="1011">
        <v>24140683</v>
      </c>
      <c r="B2419" s="1011" t="s">
        <v>8559</v>
      </c>
      <c r="C2419" s="1011" t="s">
        <v>8560</v>
      </c>
      <c r="D2419" s="1011" t="s">
        <v>1464</v>
      </c>
      <c r="E2419" s="1011" t="s">
        <v>1331</v>
      </c>
      <c r="F2419" s="1011" t="s">
        <v>1463</v>
      </c>
    </row>
    <row r="2420" spans="1:6" x14ac:dyDescent="0.25">
      <c r="A2420" s="1011">
        <v>24240319</v>
      </c>
      <c r="B2420" s="1011" t="s">
        <v>5701</v>
      </c>
      <c r="C2420" s="1011" t="s">
        <v>8561</v>
      </c>
      <c r="D2420" s="1011" t="s">
        <v>1529</v>
      </c>
      <c r="E2420" s="1011" t="s">
        <v>1331</v>
      </c>
      <c r="F2420" s="1011" t="s">
        <v>1528</v>
      </c>
    </row>
    <row r="2421" spans="1:6" x14ac:dyDescent="0.25">
      <c r="A2421" s="1011">
        <v>3754751</v>
      </c>
      <c r="B2421" s="1011" t="s">
        <v>8562</v>
      </c>
      <c r="C2421" s="1011" t="s">
        <v>5394</v>
      </c>
      <c r="D2421" s="1011" t="s">
        <v>5395</v>
      </c>
      <c r="E2421" s="1011" t="s">
        <v>1331</v>
      </c>
      <c r="F2421" s="1011" t="s">
        <v>3574</v>
      </c>
    </row>
    <row r="2422" spans="1:6" x14ac:dyDescent="0.25">
      <c r="A2422" s="1011">
        <v>74015553</v>
      </c>
      <c r="B2422" s="1011" t="s">
        <v>8563</v>
      </c>
      <c r="C2422" s="1011" t="s">
        <v>8564</v>
      </c>
      <c r="D2422" s="1011" t="s">
        <v>1812</v>
      </c>
      <c r="E2422" s="1011" t="s">
        <v>1331</v>
      </c>
      <c r="F2422" s="1011" t="s">
        <v>1811</v>
      </c>
    </row>
    <row r="2423" spans="1:6" x14ac:dyDescent="0.25">
      <c r="A2423" s="1011">
        <v>14304554</v>
      </c>
      <c r="B2423" s="1011" t="s">
        <v>8565</v>
      </c>
      <c r="C2423" s="1011" t="s">
        <v>8566</v>
      </c>
      <c r="D2423" s="1011" t="s">
        <v>1781</v>
      </c>
      <c r="E2423" s="1011" t="s">
        <v>1331</v>
      </c>
      <c r="F2423" s="1011" t="s">
        <v>1780</v>
      </c>
    </row>
    <row r="2424" spans="1:6" x14ac:dyDescent="0.25">
      <c r="A2424" s="1011">
        <v>44168979</v>
      </c>
      <c r="B2424" s="1011" t="s">
        <v>7065</v>
      </c>
      <c r="C2424" s="1011" t="s">
        <v>7066</v>
      </c>
      <c r="D2424" s="1011" t="s">
        <v>1397</v>
      </c>
      <c r="E2424" s="1011" t="s">
        <v>1331</v>
      </c>
      <c r="F2424" s="1011" t="s">
        <v>1396</v>
      </c>
    </row>
    <row r="2425" spans="1:6" x14ac:dyDescent="0.25">
      <c r="A2425" s="1011">
        <v>83762401</v>
      </c>
      <c r="B2425" s="1011" t="s">
        <v>8567</v>
      </c>
      <c r="C2425" s="1011" t="s">
        <v>8568</v>
      </c>
      <c r="D2425" s="1011" t="s">
        <v>1361</v>
      </c>
      <c r="E2425" s="1011" t="s">
        <v>1331</v>
      </c>
      <c r="F2425" s="1011" t="s">
        <v>3529</v>
      </c>
    </row>
    <row r="2426" spans="1:6" x14ac:dyDescent="0.25">
      <c r="A2426" s="1011">
        <v>73973968</v>
      </c>
      <c r="B2426" s="1011" t="s">
        <v>8569</v>
      </c>
      <c r="C2426" s="1011" t="s">
        <v>8570</v>
      </c>
      <c r="D2426" s="1011" t="s">
        <v>4634</v>
      </c>
      <c r="E2426" s="1011" t="s">
        <v>1331</v>
      </c>
      <c r="F2426" s="1011" t="s">
        <v>3148</v>
      </c>
    </row>
    <row r="2427" spans="1:6" x14ac:dyDescent="0.25">
      <c r="A2427" s="1011">
        <v>43755404</v>
      </c>
      <c r="B2427" s="1011" t="s">
        <v>8571</v>
      </c>
      <c r="C2427" s="1011" t="s">
        <v>8572</v>
      </c>
      <c r="D2427" s="1011" t="s">
        <v>4433</v>
      </c>
      <c r="E2427" s="1011" t="s">
        <v>1331</v>
      </c>
      <c r="F2427" s="1011" t="s">
        <v>3395</v>
      </c>
    </row>
    <row r="2428" spans="1:6" x14ac:dyDescent="0.25">
      <c r="A2428" s="1011">
        <v>4105003</v>
      </c>
      <c r="B2428" s="1011" t="s">
        <v>8573</v>
      </c>
      <c r="C2428" s="1011" t="s">
        <v>8574</v>
      </c>
      <c r="D2428" s="1011" t="s">
        <v>5812</v>
      </c>
      <c r="E2428" s="1011" t="s">
        <v>1331</v>
      </c>
      <c r="F2428" s="1011" t="s">
        <v>3435</v>
      </c>
    </row>
    <row r="2429" spans="1:6" x14ac:dyDescent="0.25">
      <c r="A2429" s="1011">
        <v>93753432</v>
      </c>
      <c r="B2429" s="1011" t="s">
        <v>8575</v>
      </c>
      <c r="C2429" s="1011" t="s">
        <v>8576</v>
      </c>
      <c r="D2429" s="1011" t="s">
        <v>1643</v>
      </c>
      <c r="E2429" s="1011" t="s">
        <v>1331</v>
      </c>
      <c r="F2429" s="1011" t="s">
        <v>1642</v>
      </c>
    </row>
    <row r="2430" spans="1:6" x14ac:dyDescent="0.25">
      <c r="A2430" s="1011">
        <v>94276144</v>
      </c>
      <c r="B2430" s="1011" t="s">
        <v>8577</v>
      </c>
      <c r="C2430" s="1011" t="s">
        <v>8578</v>
      </c>
      <c r="D2430" s="1011" t="s">
        <v>4990</v>
      </c>
      <c r="E2430" s="1011" t="s">
        <v>1331</v>
      </c>
      <c r="F2430" s="1011" t="s">
        <v>3337</v>
      </c>
    </row>
    <row r="2431" spans="1:6" x14ac:dyDescent="0.25">
      <c r="A2431" s="1011">
        <v>73968562</v>
      </c>
      <c r="B2431" s="1011" t="s">
        <v>8579</v>
      </c>
      <c r="C2431" s="1011" t="s">
        <v>8580</v>
      </c>
      <c r="D2431" s="1011" t="s">
        <v>4196</v>
      </c>
      <c r="E2431" s="1011" t="s">
        <v>1331</v>
      </c>
      <c r="F2431" s="1011" t="s">
        <v>2721</v>
      </c>
    </row>
    <row r="2432" spans="1:6" x14ac:dyDescent="0.25">
      <c r="A2432" s="1011">
        <v>14050744</v>
      </c>
      <c r="B2432" s="1011" t="s">
        <v>8581</v>
      </c>
      <c r="C2432" s="1011" t="s">
        <v>8582</v>
      </c>
      <c r="D2432" s="1011" t="s">
        <v>1355</v>
      </c>
      <c r="E2432" s="1011" t="s">
        <v>1331</v>
      </c>
      <c r="F2432" s="1011" t="s">
        <v>1354</v>
      </c>
    </row>
    <row r="2433" spans="1:6" x14ac:dyDescent="0.25">
      <c r="A2433" s="1011">
        <v>44041911</v>
      </c>
      <c r="B2433" s="1011" t="s">
        <v>8583</v>
      </c>
      <c r="C2433" s="1011" t="s">
        <v>8584</v>
      </c>
      <c r="D2433" s="1011" t="s">
        <v>4860</v>
      </c>
      <c r="E2433" s="1011" t="s">
        <v>1331</v>
      </c>
      <c r="F2433" s="1011" t="s">
        <v>3339</v>
      </c>
    </row>
    <row r="2434" spans="1:6" x14ac:dyDescent="0.25">
      <c r="A2434" s="1011">
        <v>73954489</v>
      </c>
      <c r="B2434" s="1011" t="s">
        <v>8585</v>
      </c>
      <c r="C2434" s="1011" t="s">
        <v>8586</v>
      </c>
      <c r="D2434" s="1011" t="s">
        <v>4332</v>
      </c>
      <c r="E2434" s="1011" t="s">
        <v>1331</v>
      </c>
      <c r="F2434" s="1011" t="s">
        <v>3354</v>
      </c>
    </row>
    <row r="2435" spans="1:6" x14ac:dyDescent="0.25">
      <c r="A2435" s="1011">
        <v>84239797</v>
      </c>
      <c r="B2435" s="1011" t="s">
        <v>8587</v>
      </c>
      <c r="C2435" s="1011" t="s">
        <v>8437</v>
      </c>
      <c r="D2435" s="1011" t="s">
        <v>1361</v>
      </c>
      <c r="E2435" s="1011" t="s">
        <v>1331</v>
      </c>
      <c r="F2435" s="1011" t="s">
        <v>1360</v>
      </c>
    </row>
    <row r="2436" spans="1:6" x14ac:dyDescent="0.25">
      <c r="A2436" s="1011">
        <v>53928099</v>
      </c>
      <c r="B2436" s="1011" t="s">
        <v>8588</v>
      </c>
      <c r="C2436" s="1011" t="s">
        <v>8589</v>
      </c>
      <c r="D2436" s="1011" t="s">
        <v>1643</v>
      </c>
      <c r="E2436" s="1011" t="s">
        <v>1331</v>
      </c>
      <c r="F2436" s="1011" t="s">
        <v>2921</v>
      </c>
    </row>
    <row r="2437" spans="1:6" x14ac:dyDescent="0.25">
      <c r="A2437" s="1011">
        <v>84287143</v>
      </c>
      <c r="B2437" s="1011" t="s">
        <v>8590</v>
      </c>
      <c r="C2437" s="1011" t="s">
        <v>8591</v>
      </c>
      <c r="D2437" s="1011" t="s">
        <v>2245</v>
      </c>
      <c r="E2437" s="1011" t="s">
        <v>1331</v>
      </c>
      <c r="F2437" s="1011" t="s">
        <v>1516</v>
      </c>
    </row>
    <row r="2438" spans="1:6" x14ac:dyDescent="0.25">
      <c r="A2438" s="1011">
        <v>54113899</v>
      </c>
      <c r="B2438" s="1011" t="s">
        <v>2317</v>
      </c>
      <c r="C2438" s="1011" t="s">
        <v>2321</v>
      </c>
      <c r="D2438" s="1011" t="s">
        <v>2320</v>
      </c>
      <c r="E2438" s="1011" t="s">
        <v>1331</v>
      </c>
      <c r="F2438" s="1011" t="s">
        <v>2319</v>
      </c>
    </row>
    <row r="2439" spans="1:6" x14ac:dyDescent="0.25">
      <c r="A2439" s="1011">
        <v>3757986</v>
      </c>
      <c r="B2439" s="1011" t="s">
        <v>2104</v>
      </c>
      <c r="C2439" s="1011" t="s">
        <v>2107</v>
      </c>
      <c r="D2439" s="1011" t="s">
        <v>1869</v>
      </c>
      <c r="E2439" s="1011" t="s">
        <v>1331</v>
      </c>
      <c r="F2439" s="1011" t="s">
        <v>2106</v>
      </c>
    </row>
    <row r="2440" spans="1:6" x14ac:dyDescent="0.25">
      <c r="A2440" s="1011">
        <v>54251327</v>
      </c>
      <c r="B2440" s="1011" t="s">
        <v>2139</v>
      </c>
      <c r="C2440" s="1011" t="s">
        <v>2141</v>
      </c>
      <c r="D2440" s="1011" t="s">
        <v>1869</v>
      </c>
      <c r="E2440" s="1011" t="s">
        <v>1331</v>
      </c>
      <c r="F2440" s="1011" t="s">
        <v>1868</v>
      </c>
    </row>
    <row r="2441" spans="1:6" x14ac:dyDescent="0.25">
      <c r="A2441" s="1011">
        <v>34160911</v>
      </c>
      <c r="B2441" s="1011" t="s">
        <v>8592</v>
      </c>
      <c r="C2441" s="1011" t="s">
        <v>8593</v>
      </c>
      <c r="D2441" s="1011" t="s">
        <v>1361</v>
      </c>
      <c r="E2441" s="1011" t="s">
        <v>1331</v>
      </c>
      <c r="F2441" s="1011" t="s">
        <v>1591</v>
      </c>
    </row>
    <row r="2442" spans="1:6" x14ac:dyDescent="0.25">
      <c r="A2442" s="1011">
        <v>64181985</v>
      </c>
      <c r="B2442" s="1011" t="s">
        <v>2065</v>
      </c>
      <c r="C2442" s="1011" t="s">
        <v>2069</v>
      </c>
      <c r="D2442" s="1011" t="s">
        <v>2068</v>
      </c>
      <c r="E2442" s="1011" t="s">
        <v>1331</v>
      </c>
      <c r="F2442" s="1011" t="s">
        <v>2067</v>
      </c>
    </row>
    <row r="2443" spans="1:6" x14ac:dyDescent="0.25">
      <c r="A2443" s="1011">
        <v>34138347</v>
      </c>
      <c r="B2443" s="1011" t="s">
        <v>2038</v>
      </c>
      <c r="C2443" s="1011" t="s">
        <v>2040</v>
      </c>
      <c r="D2443" s="1011" t="s">
        <v>1529</v>
      </c>
      <c r="E2443" s="1011" t="s">
        <v>1331</v>
      </c>
      <c r="F2443" s="1011" t="s">
        <v>1528</v>
      </c>
    </row>
    <row r="2444" spans="1:6" x14ac:dyDescent="0.25">
      <c r="A2444" s="1011">
        <v>54163803</v>
      </c>
      <c r="B2444" s="1011" t="s">
        <v>8594</v>
      </c>
      <c r="C2444" s="1011" t="s">
        <v>8595</v>
      </c>
      <c r="D2444" s="1011" t="s">
        <v>4990</v>
      </c>
      <c r="E2444" s="1011" t="s">
        <v>1331</v>
      </c>
      <c r="F2444" s="1011" t="s">
        <v>3337</v>
      </c>
    </row>
    <row r="2445" spans="1:6" x14ac:dyDescent="0.25">
      <c r="A2445" s="1011">
        <v>4233201</v>
      </c>
      <c r="B2445" s="1011" t="s">
        <v>8596</v>
      </c>
      <c r="C2445" s="1011" t="s">
        <v>8597</v>
      </c>
      <c r="D2445" s="1011" t="s">
        <v>4332</v>
      </c>
      <c r="E2445" s="1011" t="s">
        <v>1331</v>
      </c>
      <c r="F2445" s="1011" t="s">
        <v>3354</v>
      </c>
    </row>
    <row r="2446" spans="1:6" x14ac:dyDescent="0.25">
      <c r="A2446" s="1011">
        <v>34025494</v>
      </c>
      <c r="B2446" s="1011" t="s">
        <v>8598</v>
      </c>
      <c r="C2446" s="1011" t="s">
        <v>8599</v>
      </c>
      <c r="D2446" s="1011" t="s">
        <v>4918</v>
      </c>
      <c r="E2446" s="1011" t="s">
        <v>1331</v>
      </c>
      <c r="F2446" s="1011" t="s">
        <v>1534</v>
      </c>
    </row>
    <row r="2447" spans="1:6" x14ac:dyDescent="0.25">
      <c r="A2447" s="1011">
        <v>4135802</v>
      </c>
      <c r="B2447" s="1011" t="s">
        <v>8600</v>
      </c>
      <c r="C2447" s="1011" t="s">
        <v>8601</v>
      </c>
      <c r="D2447" s="1011" t="s">
        <v>1361</v>
      </c>
      <c r="E2447" s="1011" t="s">
        <v>1331</v>
      </c>
      <c r="F2447" s="1011" t="s">
        <v>1360</v>
      </c>
    </row>
    <row r="2448" spans="1:6" x14ac:dyDescent="0.25">
      <c r="A2448" s="1011">
        <v>73947582</v>
      </c>
      <c r="B2448" s="1011" t="s">
        <v>8602</v>
      </c>
      <c r="C2448" s="1011" t="s">
        <v>8603</v>
      </c>
      <c r="D2448" s="1011" t="s">
        <v>1694</v>
      </c>
      <c r="E2448" s="1011" t="s">
        <v>1331</v>
      </c>
      <c r="F2448" s="1011" t="s">
        <v>1693</v>
      </c>
    </row>
    <row r="2449" spans="1:6" x14ac:dyDescent="0.25">
      <c r="A2449" s="1011">
        <v>83757344</v>
      </c>
      <c r="B2449" s="1011" t="s">
        <v>8604</v>
      </c>
      <c r="C2449" s="1011" t="s">
        <v>8605</v>
      </c>
      <c r="D2449" s="1011" t="s">
        <v>5085</v>
      </c>
      <c r="E2449" s="1011" t="s">
        <v>1331</v>
      </c>
      <c r="F2449" s="1011" t="s">
        <v>3203</v>
      </c>
    </row>
    <row r="2450" spans="1:6" x14ac:dyDescent="0.25">
      <c r="A2450" s="1011">
        <v>13756515</v>
      </c>
      <c r="B2450" s="1011" t="s">
        <v>8606</v>
      </c>
      <c r="C2450" s="1011" t="s">
        <v>8607</v>
      </c>
      <c r="D2450" s="1011" t="s">
        <v>4196</v>
      </c>
      <c r="E2450" s="1011" t="s">
        <v>1331</v>
      </c>
      <c r="F2450" s="1011" t="s">
        <v>2721</v>
      </c>
    </row>
    <row r="2451" spans="1:6" x14ac:dyDescent="0.25">
      <c r="A2451" s="1011">
        <v>73931107</v>
      </c>
      <c r="B2451" s="1011" t="s">
        <v>8608</v>
      </c>
      <c r="C2451" s="1011" t="s">
        <v>8609</v>
      </c>
      <c r="D2451" s="1011" t="s">
        <v>10</v>
      </c>
      <c r="E2451" s="1011" t="s">
        <v>1331</v>
      </c>
      <c r="F2451" s="1011" t="s">
        <v>1985</v>
      </c>
    </row>
    <row r="2452" spans="1:6" x14ac:dyDescent="0.25">
      <c r="A2452" s="1011">
        <v>93754877</v>
      </c>
      <c r="B2452" s="1011" t="s">
        <v>8610</v>
      </c>
      <c r="C2452" s="1011" t="s">
        <v>8611</v>
      </c>
      <c r="D2452" s="1011" t="s">
        <v>6684</v>
      </c>
      <c r="E2452" s="1011" t="s">
        <v>1331</v>
      </c>
      <c r="F2452" s="1011" t="s">
        <v>3342</v>
      </c>
    </row>
    <row r="2453" spans="1:6" x14ac:dyDescent="0.25">
      <c r="A2453" s="1011">
        <v>13753835</v>
      </c>
      <c r="B2453" s="1011" t="s">
        <v>8612</v>
      </c>
      <c r="C2453" s="1011" t="s">
        <v>8613</v>
      </c>
      <c r="D2453" s="1011" t="s">
        <v>2089</v>
      </c>
      <c r="E2453" s="1011" t="s">
        <v>1331</v>
      </c>
      <c r="F2453" s="1011" t="s">
        <v>3105</v>
      </c>
    </row>
    <row r="2454" spans="1:6" x14ac:dyDescent="0.25">
      <c r="A2454" s="1011">
        <v>14251854</v>
      </c>
      <c r="B2454" s="1011" t="s">
        <v>8614</v>
      </c>
      <c r="C2454" s="1011" t="s">
        <v>8615</v>
      </c>
      <c r="D2454" s="1011" t="s">
        <v>47</v>
      </c>
      <c r="E2454" s="1011" t="s">
        <v>1331</v>
      </c>
      <c r="F2454" s="1011" t="s">
        <v>1676</v>
      </c>
    </row>
    <row r="2455" spans="1:6" x14ac:dyDescent="0.25">
      <c r="A2455" s="1011">
        <v>44114049</v>
      </c>
      <c r="B2455" s="1011" t="s">
        <v>2547</v>
      </c>
      <c r="C2455" s="1011" t="s">
        <v>2549</v>
      </c>
      <c r="D2455" s="1011" t="s">
        <v>1361</v>
      </c>
      <c r="E2455" s="1011" t="s">
        <v>1331</v>
      </c>
      <c r="F2455" s="1011" t="s">
        <v>1499</v>
      </c>
    </row>
    <row r="2456" spans="1:6" x14ac:dyDescent="0.25">
      <c r="A2456" s="1011">
        <v>44256188</v>
      </c>
      <c r="B2456" s="1011" t="s">
        <v>2360</v>
      </c>
      <c r="C2456" s="1011" t="s">
        <v>2362</v>
      </c>
      <c r="D2456" s="1011" t="s">
        <v>1575</v>
      </c>
      <c r="E2456" s="1011" t="s">
        <v>1331</v>
      </c>
      <c r="F2456" s="1011" t="s">
        <v>1574</v>
      </c>
    </row>
    <row r="2457" spans="1:6" x14ac:dyDescent="0.25">
      <c r="A2457" s="1011">
        <v>54099155</v>
      </c>
      <c r="B2457" s="1011" t="s">
        <v>8616</v>
      </c>
      <c r="C2457" s="1011" t="s">
        <v>8617</v>
      </c>
      <c r="D2457" s="1011" t="s">
        <v>1869</v>
      </c>
      <c r="E2457" s="1011" t="s">
        <v>1331</v>
      </c>
      <c r="F2457" s="1011" t="s">
        <v>1868</v>
      </c>
    </row>
    <row r="2458" spans="1:6" x14ac:dyDescent="0.25">
      <c r="A2458" s="1011">
        <v>44166676</v>
      </c>
      <c r="B2458" s="1011" t="s">
        <v>8618</v>
      </c>
      <c r="C2458" s="1011" t="s">
        <v>7881</v>
      </c>
      <c r="D2458" s="1011" t="s">
        <v>7101</v>
      </c>
      <c r="E2458" s="1011" t="s">
        <v>1331</v>
      </c>
      <c r="F2458" s="1011" t="s">
        <v>3500</v>
      </c>
    </row>
    <row r="2459" spans="1:6" x14ac:dyDescent="0.25">
      <c r="A2459" s="1011">
        <v>64177025</v>
      </c>
      <c r="B2459" s="1011" t="s">
        <v>8619</v>
      </c>
      <c r="C2459" s="1011" t="s">
        <v>8620</v>
      </c>
      <c r="D2459" s="1011" t="s">
        <v>7101</v>
      </c>
      <c r="E2459" s="1011" t="s">
        <v>1331</v>
      </c>
      <c r="F2459" s="1011" t="s">
        <v>3500</v>
      </c>
    </row>
    <row r="2460" spans="1:6" x14ac:dyDescent="0.25">
      <c r="A2460" s="1011">
        <v>94259488</v>
      </c>
      <c r="B2460" s="1011" t="s">
        <v>8621</v>
      </c>
      <c r="C2460" s="1011" t="s">
        <v>8622</v>
      </c>
      <c r="D2460" s="1011" t="s">
        <v>1482</v>
      </c>
      <c r="E2460" s="1011" t="s">
        <v>1331</v>
      </c>
      <c r="F2460" s="1011" t="s">
        <v>1481</v>
      </c>
    </row>
    <row r="2461" spans="1:6" x14ac:dyDescent="0.25">
      <c r="A2461" s="1011">
        <v>14032478</v>
      </c>
      <c r="B2461" s="1011" t="s">
        <v>8623</v>
      </c>
      <c r="C2461" s="1011" t="s">
        <v>8624</v>
      </c>
      <c r="D2461" s="1011" t="s">
        <v>5720</v>
      </c>
      <c r="E2461" s="1011" t="s">
        <v>1331</v>
      </c>
      <c r="F2461" s="1011" t="s">
        <v>2850</v>
      </c>
    </row>
    <row r="2462" spans="1:6" x14ac:dyDescent="0.25">
      <c r="A2462" s="1011">
        <v>54113071</v>
      </c>
      <c r="B2462" s="1011" t="s">
        <v>8625</v>
      </c>
      <c r="C2462" s="1011" t="s">
        <v>5637</v>
      </c>
      <c r="D2462" s="1011" t="s">
        <v>4351</v>
      </c>
      <c r="E2462" s="1011" t="s">
        <v>1331</v>
      </c>
      <c r="F2462" s="1011" t="s">
        <v>3288</v>
      </c>
    </row>
    <row r="2463" spans="1:6" x14ac:dyDescent="0.25">
      <c r="A2463" s="1011">
        <v>4157608</v>
      </c>
      <c r="B2463" s="1011" t="s">
        <v>8626</v>
      </c>
      <c r="C2463" s="1011" t="s">
        <v>8627</v>
      </c>
      <c r="D2463" s="1011" t="s">
        <v>65</v>
      </c>
      <c r="E2463" s="1011" t="s">
        <v>1331</v>
      </c>
      <c r="F2463" s="1011" t="s">
        <v>1565</v>
      </c>
    </row>
    <row r="2464" spans="1:6" x14ac:dyDescent="0.25">
      <c r="A2464" s="1011">
        <v>63991236</v>
      </c>
      <c r="B2464" s="1011" t="s">
        <v>8628</v>
      </c>
      <c r="C2464" s="1011" t="s">
        <v>8629</v>
      </c>
      <c r="D2464" s="1011" t="s">
        <v>5477</v>
      </c>
      <c r="E2464" s="1011" t="s">
        <v>1331</v>
      </c>
      <c r="F2464" s="1011" t="s">
        <v>3077</v>
      </c>
    </row>
    <row r="2465" spans="1:6" x14ac:dyDescent="0.25">
      <c r="A2465" s="1011">
        <v>44115640</v>
      </c>
      <c r="B2465" s="1011" t="s">
        <v>8630</v>
      </c>
      <c r="C2465" s="1011" t="s">
        <v>4578</v>
      </c>
      <c r="D2465" s="1011" t="s">
        <v>1355</v>
      </c>
      <c r="E2465" s="1011" t="s">
        <v>1331</v>
      </c>
      <c r="F2465" s="1011" t="s">
        <v>1354</v>
      </c>
    </row>
    <row r="2466" spans="1:6" x14ac:dyDescent="0.25">
      <c r="A2466" s="1011">
        <v>14138135</v>
      </c>
      <c r="B2466" s="1011" t="s">
        <v>8631</v>
      </c>
      <c r="C2466" s="1011" t="s">
        <v>8632</v>
      </c>
      <c r="D2466" s="1011" t="s">
        <v>2089</v>
      </c>
      <c r="E2466" s="1011" t="s">
        <v>1331</v>
      </c>
      <c r="F2466" s="1011" t="s">
        <v>3504</v>
      </c>
    </row>
    <row r="2467" spans="1:6" x14ac:dyDescent="0.25">
      <c r="A2467" s="1011">
        <v>54163282</v>
      </c>
      <c r="B2467" s="1011" t="s">
        <v>8633</v>
      </c>
      <c r="C2467" s="1011" t="s">
        <v>8634</v>
      </c>
      <c r="D2467" s="1011" t="s">
        <v>1355</v>
      </c>
      <c r="E2467" s="1011" t="s">
        <v>1331</v>
      </c>
      <c r="F2467" s="1011" t="s">
        <v>1354</v>
      </c>
    </row>
    <row r="2468" spans="1:6" x14ac:dyDescent="0.25">
      <c r="A2468" s="1011">
        <v>94084993</v>
      </c>
      <c r="B2468" s="1011" t="s">
        <v>8635</v>
      </c>
      <c r="C2468" s="1011" t="s">
        <v>8636</v>
      </c>
      <c r="D2468" s="1011" t="s">
        <v>1545</v>
      </c>
      <c r="E2468" s="1011" t="s">
        <v>1331</v>
      </c>
      <c r="F2468" s="1011" t="s">
        <v>1544</v>
      </c>
    </row>
    <row r="2469" spans="1:6" x14ac:dyDescent="0.25">
      <c r="A2469" s="1011">
        <v>54074299</v>
      </c>
      <c r="B2469" s="1011" t="s">
        <v>8637</v>
      </c>
      <c r="C2469" s="1011" t="s">
        <v>8638</v>
      </c>
      <c r="D2469" s="1011" t="s">
        <v>4863</v>
      </c>
      <c r="E2469" s="1011" t="s">
        <v>1331</v>
      </c>
      <c r="F2469" s="1011" t="s">
        <v>3103</v>
      </c>
    </row>
    <row r="2470" spans="1:6" x14ac:dyDescent="0.25">
      <c r="A2470" s="1011">
        <v>84236868</v>
      </c>
      <c r="B2470" s="1011" t="s">
        <v>8639</v>
      </c>
      <c r="C2470" s="1011" t="s">
        <v>8640</v>
      </c>
      <c r="D2470" s="1011" t="s">
        <v>1664</v>
      </c>
      <c r="E2470" s="1011" t="s">
        <v>1331</v>
      </c>
      <c r="F2470" s="1011" t="s">
        <v>1663</v>
      </c>
    </row>
    <row r="2471" spans="1:6" x14ac:dyDescent="0.25">
      <c r="A2471" s="1011">
        <v>24229528</v>
      </c>
      <c r="B2471" s="1011" t="s">
        <v>1866</v>
      </c>
      <c r="C2471" s="1011" t="s">
        <v>1870</v>
      </c>
      <c r="D2471" s="1011" t="s">
        <v>1869</v>
      </c>
      <c r="E2471" s="1011" t="s">
        <v>1331</v>
      </c>
      <c r="F2471" s="1011" t="s">
        <v>1868</v>
      </c>
    </row>
    <row r="2472" spans="1:6" x14ac:dyDescent="0.25">
      <c r="A2472" s="1011">
        <v>94128287</v>
      </c>
      <c r="B2472" s="1011" t="s">
        <v>8641</v>
      </c>
      <c r="C2472" s="1011" t="s">
        <v>8642</v>
      </c>
      <c r="D2472" s="1011" t="s">
        <v>1361</v>
      </c>
      <c r="E2472" s="1011" t="s">
        <v>1331</v>
      </c>
      <c r="F2472" s="1011" t="s">
        <v>1360</v>
      </c>
    </row>
    <row r="2473" spans="1:6" x14ac:dyDescent="0.25">
      <c r="A2473" s="1011">
        <v>14075329</v>
      </c>
      <c r="B2473" s="1011" t="s">
        <v>8643</v>
      </c>
      <c r="C2473" s="1011" t="s">
        <v>8644</v>
      </c>
      <c r="D2473" s="1011" t="s">
        <v>5207</v>
      </c>
      <c r="E2473" s="1011" t="s">
        <v>1331</v>
      </c>
      <c r="F2473" s="1011" t="s">
        <v>5208</v>
      </c>
    </row>
    <row r="2474" spans="1:6" x14ac:dyDescent="0.25">
      <c r="A2474" s="1011">
        <v>64283815</v>
      </c>
      <c r="B2474" s="1011" t="s">
        <v>8645</v>
      </c>
      <c r="C2474" s="1011" t="s">
        <v>6924</v>
      </c>
      <c r="D2474" s="1011" t="s">
        <v>1446</v>
      </c>
      <c r="E2474" s="1011" t="s">
        <v>1331</v>
      </c>
      <c r="F2474" s="1011" t="s">
        <v>1445</v>
      </c>
    </row>
    <row r="2475" spans="1:6" x14ac:dyDescent="0.25">
      <c r="A2475" s="1011">
        <v>84290865</v>
      </c>
      <c r="B2475" s="1011" t="s">
        <v>7118</v>
      </c>
      <c r="C2475" s="1011" t="s">
        <v>8646</v>
      </c>
      <c r="D2475" s="1011" t="s">
        <v>1355</v>
      </c>
      <c r="E2475" s="1011" t="s">
        <v>1331</v>
      </c>
      <c r="F2475" s="1011" t="s">
        <v>1354</v>
      </c>
    </row>
    <row r="2476" spans="1:6" x14ac:dyDescent="0.25">
      <c r="A2476" s="1011">
        <v>33978677</v>
      </c>
      <c r="B2476" s="1011" t="s">
        <v>8647</v>
      </c>
      <c r="C2476" s="1011" t="s">
        <v>8648</v>
      </c>
      <c r="D2476" s="1011" t="s">
        <v>1406</v>
      </c>
      <c r="E2476" s="1011" t="s">
        <v>1331</v>
      </c>
      <c r="F2476" s="1011" t="s">
        <v>1405</v>
      </c>
    </row>
    <row r="2477" spans="1:6" x14ac:dyDescent="0.25">
      <c r="A2477" s="1011">
        <v>14089148</v>
      </c>
      <c r="B2477" s="1011" t="s">
        <v>8649</v>
      </c>
      <c r="C2477" s="1011" t="s">
        <v>8650</v>
      </c>
      <c r="D2477" s="1011" t="s">
        <v>6944</v>
      </c>
      <c r="E2477" s="1011" t="s">
        <v>1331</v>
      </c>
      <c r="F2477" s="1011" t="s">
        <v>3362</v>
      </c>
    </row>
    <row r="2478" spans="1:6" x14ac:dyDescent="0.25">
      <c r="A2478" s="1011">
        <v>94231263</v>
      </c>
      <c r="B2478" s="1011" t="s">
        <v>8651</v>
      </c>
      <c r="C2478" s="1011" t="s">
        <v>8652</v>
      </c>
      <c r="D2478" s="1011" t="s">
        <v>65</v>
      </c>
      <c r="E2478" s="1011" t="s">
        <v>1331</v>
      </c>
      <c r="F2478" s="1011" t="s">
        <v>1565</v>
      </c>
    </row>
    <row r="2479" spans="1:6" x14ac:dyDescent="0.25">
      <c r="A2479" s="1011">
        <v>44094217</v>
      </c>
      <c r="B2479" s="1011" t="s">
        <v>8653</v>
      </c>
      <c r="C2479" s="1011" t="s">
        <v>6969</v>
      </c>
      <c r="D2479" s="1011" t="s">
        <v>1406</v>
      </c>
      <c r="E2479" s="1011" t="s">
        <v>1331</v>
      </c>
      <c r="F2479" s="1011" t="s">
        <v>1405</v>
      </c>
    </row>
    <row r="2480" spans="1:6" x14ac:dyDescent="0.25">
      <c r="A2480" s="1011">
        <v>74072398</v>
      </c>
      <c r="B2480" s="1011" t="s">
        <v>8654</v>
      </c>
      <c r="C2480" s="1011" t="s">
        <v>8655</v>
      </c>
      <c r="D2480" s="1011" t="s">
        <v>4744</v>
      </c>
      <c r="E2480" s="1011" t="s">
        <v>1331</v>
      </c>
      <c r="F2480" s="1011" t="s">
        <v>3197</v>
      </c>
    </row>
    <row r="2481" spans="1:6" x14ac:dyDescent="0.25">
      <c r="A2481" s="1011">
        <v>93761757</v>
      </c>
      <c r="B2481" s="1011" t="s">
        <v>8656</v>
      </c>
      <c r="C2481" s="1011" t="s">
        <v>8657</v>
      </c>
      <c r="D2481" s="1011" t="s">
        <v>2089</v>
      </c>
      <c r="E2481" s="1011" t="s">
        <v>1331</v>
      </c>
      <c r="F2481" s="1011" t="s">
        <v>2951</v>
      </c>
    </row>
    <row r="2482" spans="1:6" x14ac:dyDescent="0.25">
      <c r="A2482" s="1011">
        <v>14024871</v>
      </c>
      <c r="B2482" s="1011" t="s">
        <v>8658</v>
      </c>
      <c r="C2482" s="1011" t="s">
        <v>8659</v>
      </c>
      <c r="D2482" s="1011" t="s">
        <v>2089</v>
      </c>
      <c r="E2482" s="1011" t="s">
        <v>1331</v>
      </c>
      <c r="F2482" s="1011" t="s">
        <v>3467</v>
      </c>
    </row>
    <row r="2483" spans="1:6" x14ac:dyDescent="0.25">
      <c r="A2483" s="1011">
        <v>73755613</v>
      </c>
      <c r="B2483" s="1011" t="s">
        <v>2128</v>
      </c>
      <c r="C2483" s="1011" t="s">
        <v>2130</v>
      </c>
      <c r="D2483" s="1011" t="s">
        <v>1361</v>
      </c>
      <c r="E2483" s="1011" t="s">
        <v>1331</v>
      </c>
      <c r="F2483" s="1011" t="s">
        <v>1499</v>
      </c>
    </row>
    <row r="2484" spans="1:6" x14ac:dyDescent="0.25">
      <c r="A2484" s="1011">
        <v>24140956</v>
      </c>
      <c r="B2484" s="1011" t="s">
        <v>8660</v>
      </c>
      <c r="C2484" s="1011" t="s">
        <v>8661</v>
      </c>
      <c r="D2484" s="1011" t="s">
        <v>2115</v>
      </c>
      <c r="E2484" s="1011" t="s">
        <v>1331</v>
      </c>
      <c r="F2484" s="1011" t="s">
        <v>2114</v>
      </c>
    </row>
    <row r="2485" spans="1:6" x14ac:dyDescent="0.25">
      <c r="A2485" s="1011">
        <v>13757273</v>
      </c>
      <c r="B2485" s="1011" t="s">
        <v>8662</v>
      </c>
      <c r="C2485" s="1011" t="s">
        <v>8663</v>
      </c>
      <c r="D2485" s="1011" t="s">
        <v>47</v>
      </c>
      <c r="E2485" s="1011" t="s">
        <v>1331</v>
      </c>
      <c r="F2485" s="1011" t="s">
        <v>1676</v>
      </c>
    </row>
    <row r="2486" spans="1:6" x14ac:dyDescent="0.25">
      <c r="A2486" s="1011">
        <v>24291981</v>
      </c>
      <c r="B2486" s="1011" t="s">
        <v>6935</v>
      </c>
      <c r="C2486" s="1011" t="s">
        <v>6936</v>
      </c>
      <c r="D2486" s="1011" t="s">
        <v>2068</v>
      </c>
      <c r="E2486" s="1011" t="s">
        <v>1331</v>
      </c>
      <c r="F2486" s="1011" t="s">
        <v>2067</v>
      </c>
    </row>
    <row r="2487" spans="1:6" x14ac:dyDescent="0.25">
      <c r="A2487" s="1011">
        <v>54278205</v>
      </c>
      <c r="B2487" s="1011" t="s">
        <v>8664</v>
      </c>
      <c r="C2487" s="1011" t="s">
        <v>8665</v>
      </c>
      <c r="D2487" s="1011" t="s">
        <v>1428</v>
      </c>
      <c r="E2487" s="1011" t="s">
        <v>1331</v>
      </c>
      <c r="F2487" s="1011" t="s">
        <v>1427</v>
      </c>
    </row>
    <row r="2488" spans="1:6" x14ac:dyDescent="0.25">
      <c r="A2488" s="1011">
        <v>4274296</v>
      </c>
      <c r="B2488" s="1011" t="s">
        <v>1557</v>
      </c>
      <c r="C2488" s="1011" t="s">
        <v>1561</v>
      </c>
      <c r="D2488" s="1011" t="s">
        <v>1560</v>
      </c>
      <c r="E2488" s="1011" t="s">
        <v>1331</v>
      </c>
      <c r="F2488" s="1011" t="s">
        <v>1559</v>
      </c>
    </row>
    <row r="2489" spans="1:6" x14ac:dyDescent="0.25">
      <c r="A2489" s="1011">
        <v>33754672</v>
      </c>
      <c r="B2489" s="1011" t="s">
        <v>8666</v>
      </c>
      <c r="C2489" s="1011" t="s">
        <v>5280</v>
      </c>
      <c r="D2489" s="1011" t="s">
        <v>1355</v>
      </c>
      <c r="E2489" s="1011" t="s">
        <v>1331</v>
      </c>
      <c r="F2489" s="1011" t="s">
        <v>1354</v>
      </c>
    </row>
    <row r="2490" spans="1:6" x14ac:dyDescent="0.25">
      <c r="A2490" s="1011">
        <v>14078422</v>
      </c>
      <c r="B2490" s="1011" t="s">
        <v>8667</v>
      </c>
      <c r="C2490" s="1011" t="s">
        <v>8668</v>
      </c>
      <c r="D2490" s="1011" t="s">
        <v>1355</v>
      </c>
      <c r="E2490" s="1011" t="s">
        <v>1331</v>
      </c>
      <c r="F2490" s="1011" t="s">
        <v>1354</v>
      </c>
    </row>
    <row r="2491" spans="1:6" x14ac:dyDescent="0.25">
      <c r="A2491" s="1011">
        <v>3753928</v>
      </c>
      <c r="B2491" s="1011" t="s">
        <v>8669</v>
      </c>
      <c r="C2491" s="1011" t="s">
        <v>8670</v>
      </c>
      <c r="D2491" s="1011" t="s">
        <v>2089</v>
      </c>
      <c r="E2491" s="1011" t="s">
        <v>1331</v>
      </c>
      <c r="F2491" s="1011" t="s">
        <v>3016</v>
      </c>
    </row>
    <row r="2492" spans="1:6" x14ac:dyDescent="0.25">
      <c r="A2492" s="1011">
        <v>34143198</v>
      </c>
      <c r="B2492" s="1011" t="s">
        <v>8671</v>
      </c>
      <c r="C2492" s="1011" t="s">
        <v>8672</v>
      </c>
      <c r="D2492" s="1011" t="s">
        <v>1330</v>
      </c>
      <c r="E2492" s="1011" t="s">
        <v>1331</v>
      </c>
      <c r="F2492" s="1011" t="s">
        <v>1328</v>
      </c>
    </row>
    <row r="2493" spans="1:6" x14ac:dyDescent="0.25">
      <c r="A2493" s="1011">
        <v>83754689</v>
      </c>
      <c r="B2493" s="1011" t="s">
        <v>8673</v>
      </c>
      <c r="C2493" s="1011" t="s">
        <v>6845</v>
      </c>
      <c r="D2493" s="1011" t="s">
        <v>1397</v>
      </c>
      <c r="E2493" s="1011" t="s">
        <v>1331</v>
      </c>
      <c r="F2493" s="1011" t="s">
        <v>1396</v>
      </c>
    </row>
    <row r="2494" spans="1:6" x14ac:dyDescent="0.25">
      <c r="A2494" s="1011">
        <v>24166571</v>
      </c>
      <c r="B2494" s="1011" t="s">
        <v>2381</v>
      </c>
      <c r="C2494" s="1011" t="s">
        <v>2383</v>
      </c>
      <c r="D2494" s="1011" t="s">
        <v>1361</v>
      </c>
      <c r="E2494" s="1011" t="s">
        <v>1331</v>
      </c>
      <c r="F2494" s="1011" t="s">
        <v>1499</v>
      </c>
    </row>
    <row r="2495" spans="1:6" x14ac:dyDescent="0.25">
      <c r="A2495" s="1011">
        <v>64116148</v>
      </c>
      <c r="B2495" s="1011" t="s">
        <v>1731</v>
      </c>
      <c r="C2495" s="1011" t="s">
        <v>1733</v>
      </c>
      <c r="D2495" s="1011" t="s">
        <v>1361</v>
      </c>
      <c r="E2495" s="1011" t="s">
        <v>1331</v>
      </c>
      <c r="F2495" s="1011" t="s">
        <v>1360</v>
      </c>
    </row>
    <row r="2496" spans="1:6" x14ac:dyDescent="0.25">
      <c r="A2496" s="1011">
        <v>94100633</v>
      </c>
      <c r="B2496" s="1011" t="s">
        <v>8674</v>
      </c>
      <c r="C2496" s="1011" t="s">
        <v>8221</v>
      </c>
      <c r="D2496" s="1011" t="s">
        <v>1355</v>
      </c>
      <c r="E2496" s="1011" t="s">
        <v>1331</v>
      </c>
      <c r="F2496" s="1011" t="s">
        <v>1354</v>
      </c>
    </row>
    <row r="2497" spans="1:6" x14ac:dyDescent="0.25">
      <c r="A2497" s="1011">
        <v>14070601</v>
      </c>
      <c r="B2497" s="1011" t="s">
        <v>8675</v>
      </c>
      <c r="C2497" s="1011" t="s">
        <v>6793</v>
      </c>
      <c r="D2497" s="1011" t="s">
        <v>5720</v>
      </c>
      <c r="E2497" s="1011" t="s">
        <v>1331</v>
      </c>
      <c r="F2497" s="1011" t="s">
        <v>2850</v>
      </c>
    </row>
    <row r="2498" spans="1:6" x14ac:dyDescent="0.25">
      <c r="A2498" s="1011">
        <v>93960128</v>
      </c>
      <c r="B2498" s="1011" t="s">
        <v>8676</v>
      </c>
      <c r="C2498" s="1011" t="s">
        <v>2578</v>
      </c>
      <c r="D2498" s="1011" t="s">
        <v>1824</v>
      </c>
      <c r="E2498" s="1011" t="s">
        <v>1331</v>
      </c>
      <c r="F2498" s="1011" t="s">
        <v>1823</v>
      </c>
    </row>
    <row r="2499" spans="1:6" x14ac:dyDescent="0.25">
      <c r="A2499" s="1011">
        <v>84157304</v>
      </c>
      <c r="B2499" s="1011" t="s">
        <v>1983</v>
      </c>
      <c r="C2499" s="1011" t="s">
        <v>1986</v>
      </c>
      <c r="D2499" s="1011" t="s">
        <v>10</v>
      </c>
      <c r="E2499" s="1011" t="s">
        <v>1331</v>
      </c>
      <c r="F2499" s="1011" t="s">
        <v>1985</v>
      </c>
    </row>
    <row r="2500" spans="1:6" x14ac:dyDescent="0.25">
      <c r="A2500" s="1011">
        <v>24136103</v>
      </c>
      <c r="B2500" s="1011" t="s">
        <v>6560</v>
      </c>
      <c r="C2500" s="1011" t="s">
        <v>6561</v>
      </c>
      <c r="D2500" s="1011" t="s">
        <v>6562</v>
      </c>
      <c r="E2500" s="1011" t="s">
        <v>1331</v>
      </c>
      <c r="F2500" s="1011" t="s">
        <v>3374</v>
      </c>
    </row>
    <row r="2501" spans="1:6" x14ac:dyDescent="0.25">
      <c r="A2501" s="1011">
        <v>63756159</v>
      </c>
      <c r="B2501" s="1011" t="s">
        <v>8677</v>
      </c>
      <c r="C2501" s="1011" t="s">
        <v>8276</v>
      </c>
      <c r="D2501" s="1011" t="s">
        <v>1694</v>
      </c>
      <c r="E2501" s="1011" t="s">
        <v>1331</v>
      </c>
      <c r="F2501" s="1011" t="s">
        <v>1693</v>
      </c>
    </row>
    <row r="2502" spans="1:6" x14ac:dyDescent="0.25">
      <c r="A2502" s="1011">
        <v>63752604</v>
      </c>
      <c r="B2502" s="1011" t="s">
        <v>8678</v>
      </c>
      <c r="C2502" s="1011" t="s">
        <v>8679</v>
      </c>
      <c r="D2502" s="1011" t="s">
        <v>1397</v>
      </c>
      <c r="E2502" s="1011" t="s">
        <v>1331</v>
      </c>
      <c r="F2502" s="1011" t="s">
        <v>1416</v>
      </c>
    </row>
    <row r="2503" spans="1:6" x14ac:dyDescent="0.25">
      <c r="A2503" s="1011">
        <v>14014781</v>
      </c>
      <c r="B2503" s="1011" t="s">
        <v>8680</v>
      </c>
      <c r="C2503" s="1011" t="s">
        <v>8681</v>
      </c>
      <c r="D2503" s="1011" t="s">
        <v>1361</v>
      </c>
      <c r="E2503" s="1011" t="s">
        <v>1331</v>
      </c>
      <c r="F2503" s="1011" t="s">
        <v>1360</v>
      </c>
    </row>
    <row r="2504" spans="1:6" x14ac:dyDescent="0.25">
      <c r="A2504" s="1011">
        <v>24106957</v>
      </c>
      <c r="B2504" s="1011" t="s">
        <v>1381</v>
      </c>
      <c r="C2504" s="1011" t="s">
        <v>1385</v>
      </c>
      <c r="D2504" s="1011" t="s">
        <v>1384</v>
      </c>
      <c r="E2504" s="1011" t="s">
        <v>1331</v>
      </c>
      <c r="F2504" s="1011" t="s">
        <v>1383</v>
      </c>
    </row>
    <row r="2505" spans="1:6" x14ac:dyDescent="0.25">
      <c r="A2505" s="1011">
        <v>24045478</v>
      </c>
      <c r="B2505" s="1011" t="s">
        <v>8682</v>
      </c>
      <c r="C2505" s="1011" t="s">
        <v>8683</v>
      </c>
      <c r="D2505" s="1011" t="s">
        <v>1899</v>
      </c>
      <c r="E2505" s="1011" t="s">
        <v>1331</v>
      </c>
      <c r="F2505" s="1011" t="s">
        <v>1898</v>
      </c>
    </row>
    <row r="2506" spans="1:6" x14ac:dyDescent="0.25">
      <c r="A2506" s="1011">
        <v>94140480</v>
      </c>
      <c r="B2506" s="1011" t="s">
        <v>8684</v>
      </c>
      <c r="C2506" s="1011" t="s">
        <v>8685</v>
      </c>
      <c r="D2506" s="1011" t="s">
        <v>1397</v>
      </c>
      <c r="E2506" s="1011" t="s">
        <v>1331</v>
      </c>
      <c r="F2506" s="1011" t="s">
        <v>1416</v>
      </c>
    </row>
    <row r="2507" spans="1:6" x14ac:dyDescent="0.25">
      <c r="A2507" s="1011">
        <v>44235919</v>
      </c>
      <c r="B2507" s="1011" t="s">
        <v>8686</v>
      </c>
      <c r="C2507" s="1011" t="s">
        <v>8687</v>
      </c>
      <c r="D2507" s="1011" t="s">
        <v>1476</v>
      </c>
      <c r="E2507" s="1011" t="s">
        <v>1331</v>
      </c>
      <c r="F2507" s="1011" t="s">
        <v>1475</v>
      </c>
    </row>
    <row r="2508" spans="1:6" x14ac:dyDescent="0.25">
      <c r="A2508" s="1011">
        <v>23991268</v>
      </c>
      <c r="B2508" s="1011" t="s">
        <v>1878</v>
      </c>
      <c r="C2508" s="1011" t="s">
        <v>1882</v>
      </c>
      <c r="D2508" s="1011" t="s">
        <v>1881</v>
      </c>
      <c r="E2508" s="1011" t="s">
        <v>1331</v>
      </c>
      <c r="F2508" s="1011" t="s">
        <v>1880</v>
      </c>
    </row>
    <row r="2509" spans="1:6" x14ac:dyDescent="0.25">
      <c r="A2509" s="1011">
        <v>24278640</v>
      </c>
      <c r="B2509" s="1011" t="s">
        <v>8616</v>
      </c>
      <c r="C2509" s="1011" t="s">
        <v>8617</v>
      </c>
      <c r="D2509" s="1011" t="s">
        <v>1869</v>
      </c>
      <c r="E2509" s="1011" t="s">
        <v>1331</v>
      </c>
      <c r="F2509" s="1011" t="s">
        <v>1868</v>
      </c>
    </row>
    <row r="2510" spans="1:6" x14ac:dyDescent="0.25">
      <c r="A2510" s="1011">
        <v>3883188</v>
      </c>
      <c r="B2510" s="1011" t="s">
        <v>8688</v>
      </c>
      <c r="C2510" s="1011" t="s">
        <v>8689</v>
      </c>
      <c r="D2510" s="1011" t="s">
        <v>4196</v>
      </c>
      <c r="E2510" s="1011" t="s">
        <v>1331</v>
      </c>
      <c r="F2510" s="1011" t="s">
        <v>2721</v>
      </c>
    </row>
    <row r="2511" spans="1:6" x14ac:dyDescent="0.25">
      <c r="A2511" s="1011">
        <v>73753188</v>
      </c>
      <c r="B2511" s="1011" t="s">
        <v>8690</v>
      </c>
      <c r="C2511" s="1011" t="s">
        <v>8691</v>
      </c>
      <c r="D2511" s="1011" t="s">
        <v>2068</v>
      </c>
      <c r="E2511" s="1011" t="s">
        <v>1331</v>
      </c>
      <c r="F2511" s="1011" t="s">
        <v>2067</v>
      </c>
    </row>
    <row r="2512" spans="1:6" x14ac:dyDescent="0.25">
      <c r="A2512" s="1011">
        <v>4006995</v>
      </c>
      <c r="B2512" s="1011" t="s">
        <v>8692</v>
      </c>
      <c r="C2512" s="1011" t="s">
        <v>8693</v>
      </c>
      <c r="D2512" s="1011" t="s">
        <v>5603</v>
      </c>
      <c r="E2512" s="1011" t="s">
        <v>1331</v>
      </c>
      <c r="F2512" s="1011" t="s">
        <v>3018</v>
      </c>
    </row>
    <row r="2513" spans="1:6" x14ac:dyDescent="0.25">
      <c r="A2513" s="1011">
        <v>43973833</v>
      </c>
      <c r="B2513" s="1011" t="s">
        <v>8694</v>
      </c>
      <c r="C2513" s="1011" t="s">
        <v>2578</v>
      </c>
      <c r="D2513" s="1011" t="s">
        <v>1824</v>
      </c>
      <c r="E2513" s="1011" t="s">
        <v>1331</v>
      </c>
      <c r="F2513" s="1011" t="s">
        <v>1823</v>
      </c>
    </row>
    <row r="2514" spans="1:6" x14ac:dyDescent="0.25">
      <c r="A2514" s="1011">
        <v>83754168</v>
      </c>
      <c r="B2514" s="1011" t="s">
        <v>8695</v>
      </c>
      <c r="C2514" s="1011" t="s">
        <v>8696</v>
      </c>
      <c r="D2514" s="1011" t="s">
        <v>1940</v>
      </c>
      <c r="E2514" s="1011" t="s">
        <v>1331</v>
      </c>
      <c r="F2514" s="1011" t="s">
        <v>1939</v>
      </c>
    </row>
    <row r="2515" spans="1:6" x14ac:dyDescent="0.25">
      <c r="A2515" s="1011">
        <v>94103488</v>
      </c>
      <c r="B2515" s="1011" t="s">
        <v>8058</v>
      </c>
      <c r="C2515" s="1011" t="s">
        <v>8697</v>
      </c>
      <c r="D2515" s="1011" t="s">
        <v>2089</v>
      </c>
      <c r="E2515" s="1011" t="s">
        <v>1331</v>
      </c>
      <c r="F2515" s="1011" t="s">
        <v>3566</v>
      </c>
    </row>
    <row r="2516" spans="1:6" x14ac:dyDescent="0.25">
      <c r="A2516" s="1011">
        <v>84093756</v>
      </c>
      <c r="B2516" s="1011" t="s">
        <v>8698</v>
      </c>
      <c r="C2516" s="1011" t="s">
        <v>5131</v>
      </c>
      <c r="D2516" s="1011" t="s">
        <v>2354</v>
      </c>
      <c r="E2516" s="1011" t="s">
        <v>1331</v>
      </c>
      <c r="F2516" s="1011" t="s">
        <v>2353</v>
      </c>
    </row>
    <row r="2517" spans="1:6" x14ac:dyDescent="0.25">
      <c r="A2517" s="1011">
        <v>84297639</v>
      </c>
      <c r="B2517" s="1011" t="s">
        <v>8699</v>
      </c>
      <c r="C2517" s="1011" t="s">
        <v>8700</v>
      </c>
      <c r="D2517" s="1011" t="s">
        <v>5710</v>
      </c>
      <c r="E2517" s="1011" t="s">
        <v>1331</v>
      </c>
      <c r="F2517" s="1011" t="s">
        <v>3469</v>
      </c>
    </row>
    <row r="2518" spans="1:6" x14ac:dyDescent="0.25">
      <c r="A2518" s="1011">
        <v>74253238</v>
      </c>
      <c r="B2518" s="1011" t="s">
        <v>2373</v>
      </c>
      <c r="C2518" s="1011" t="s">
        <v>2375</v>
      </c>
      <c r="D2518" s="1011" t="s">
        <v>1330</v>
      </c>
      <c r="E2518" s="1011" t="s">
        <v>1331</v>
      </c>
      <c r="F2518" s="1011" t="s">
        <v>1328</v>
      </c>
    </row>
    <row r="2519" spans="1:6" x14ac:dyDescent="0.25">
      <c r="A2519" s="1011">
        <v>84097856</v>
      </c>
      <c r="B2519" s="1011" t="s">
        <v>8701</v>
      </c>
      <c r="C2519" s="1011" t="s">
        <v>8702</v>
      </c>
      <c r="D2519" s="1011" t="s">
        <v>1575</v>
      </c>
      <c r="E2519" s="1011" t="s">
        <v>1331</v>
      </c>
      <c r="F2519" s="1011" t="s">
        <v>1574</v>
      </c>
    </row>
    <row r="2520" spans="1:6" x14ac:dyDescent="0.25">
      <c r="A2520" s="1011">
        <v>54099296</v>
      </c>
      <c r="B2520" s="1011" t="s">
        <v>8703</v>
      </c>
      <c r="C2520" s="1011" t="s">
        <v>8704</v>
      </c>
      <c r="D2520" s="1011" t="s">
        <v>5051</v>
      </c>
      <c r="E2520" s="1011" t="s">
        <v>1331</v>
      </c>
      <c r="F2520" s="1011" t="s">
        <v>5052</v>
      </c>
    </row>
    <row r="2521" spans="1:6" x14ac:dyDescent="0.25">
      <c r="A2521" s="1011">
        <v>44101756</v>
      </c>
      <c r="B2521" s="1011" t="s">
        <v>7562</v>
      </c>
      <c r="C2521" s="1011" t="s">
        <v>8705</v>
      </c>
      <c r="D2521" s="1011" t="s">
        <v>2045</v>
      </c>
      <c r="E2521" s="1011" t="s">
        <v>1331</v>
      </c>
      <c r="F2521" s="1011" t="s">
        <v>2044</v>
      </c>
    </row>
    <row r="2522" spans="1:6" x14ac:dyDescent="0.25">
      <c r="A2522" s="1011">
        <v>13934096</v>
      </c>
      <c r="B2522" s="1011" t="s">
        <v>8706</v>
      </c>
      <c r="C2522" s="1011" t="s">
        <v>8707</v>
      </c>
      <c r="D2522" s="1011" t="s">
        <v>8708</v>
      </c>
      <c r="E2522" s="1011" t="s">
        <v>1331</v>
      </c>
      <c r="F2522" s="1011" t="s">
        <v>3292</v>
      </c>
    </row>
    <row r="2523" spans="1:6" x14ac:dyDescent="0.25">
      <c r="A2523" s="1011">
        <v>44162907</v>
      </c>
      <c r="B2523" s="1011" t="s">
        <v>8709</v>
      </c>
      <c r="C2523" s="1011" t="s">
        <v>8710</v>
      </c>
      <c r="D2523" s="1011" t="s">
        <v>1818</v>
      </c>
      <c r="E2523" s="1011" t="s">
        <v>1331</v>
      </c>
      <c r="F2523" s="1011" t="s">
        <v>1817</v>
      </c>
    </row>
    <row r="2524" spans="1:6" x14ac:dyDescent="0.25">
      <c r="A2524" s="1011">
        <v>84149079</v>
      </c>
      <c r="B2524" s="1011" t="s">
        <v>8711</v>
      </c>
      <c r="C2524" s="1011" t="s">
        <v>8712</v>
      </c>
      <c r="D2524" s="1011" t="s">
        <v>5051</v>
      </c>
      <c r="E2524" s="1011" t="s">
        <v>1331</v>
      </c>
      <c r="F2524" s="1011" t="s">
        <v>5052</v>
      </c>
    </row>
    <row r="2525" spans="1:6" x14ac:dyDescent="0.25">
      <c r="A2525" s="1011">
        <v>23994155</v>
      </c>
      <c r="B2525" s="1011" t="s">
        <v>2260</v>
      </c>
      <c r="C2525" s="1011" t="s">
        <v>2262</v>
      </c>
      <c r="D2525" s="1011" t="s">
        <v>1446</v>
      </c>
      <c r="E2525" s="1011" t="s">
        <v>1331</v>
      </c>
      <c r="F2525" s="1011" t="s">
        <v>1445</v>
      </c>
    </row>
    <row r="2526" spans="1:6" x14ac:dyDescent="0.25">
      <c r="A2526" s="1011">
        <v>84229921</v>
      </c>
      <c r="B2526" s="1011" t="s">
        <v>8713</v>
      </c>
      <c r="C2526" s="1011" t="s">
        <v>8714</v>
      </c>
      <c r="D2526" s="1011" t="s">
        <v>8288</v>
      </c>
      <c r="E2526" s="1011" t="s">
        <v>1331</v>
      </c>
      <c r="F2526" s="1011" t="s">
        <v>8289</v>
      </c>
    </row>
    <row r="2527" spans="1:6" x14ac:dyDescent="0.25">
      <c r="A2527" s="1011">
        <v>33952011</v>
      </c>
      <c r="B2527" s="1011" t="s">
        <v>1725</v>
      </c>
      <c r="C2527" s="1011" t="s">
        <v>1729</v>
      </c>
      <c r="D2527" s="1011" t="s">
        <v>1728</v>
      </c>
      <c r="E2527" s="1011" t="s">
        <v>1331</v>
      </c>
      <c r="F2527" s="1011" t="s">
        <v>1727</v>
      </c>
    </row>
    <row r="2528" spans="1:6" x14ac:dyDescent="0.25">
      <c r="A2528" s="1011">
        <v>33982851</v>
      </c>
      <c r="B2528" s="1011" t="s">
        <v>7958</v>
      </c>
      <c r="C2528" s="1011" t="s">
        <v>8715</v>
      </c>
      <c r="D2528" s="1011" t="s">
        <v>1482</v>
      </c>
      <c r="E2528" s="1011" t="s">
        <v>1331</v>
      </c>
      <c r="F2528" s="1011" t="s">
        <v>1481</v>
      </c>
    </row>
    <row r="2529" spans="1:6" x14ac:dyDescent="0.25">
      <c r="A2529" s="1011">
        <v>83899005</v>
      </c>
      <c r="B2529" s="1011" t="s">
        <v>8716</v>
      </c>
      <c r="C2529" s="1011" t="s">
        <v>4905</v>
      </c>
      <c r="D2529" s="1011" t="s">
        <v>1355</v>
      </c>
      <c r="E2529" s="1011" t="s">
        <v>1331</v>
      </c>
      <c r="F2529" s="1011" t="s">
        <v>1354</v>
      </c>
    </row>
    <row r="2530" spans="1:6" x14ac:dyDescent="0.25">
      <c r="A2530" s="1011">
        <v>64220478</v>
      </c>
      <c r="B2530" s="1011" t="s">
        <v>8717</v>
      </c>
      <c r="C2530" s="1011" t="s">
        <v>8718</v>
      </c>
      <c r="D2530" s="1011" t="s">
        <v>1372</v>
      </c>
      <c r="E2530" s="1011" t="s">
        <v>1331</v>
      </c>
      <c r="F2530" s="1011" t="s">
        <v>1371</v>
      </c>
    </row>
    <row r="2531" spans="1:6" x14ac:dyDescent="0.25">
      <c r="A2531" s="1011">
        <v>33909094</v>
      </c>
      <c r="B2531" s="1011" t="s">
        <v>8719</v>
      </c>
      <c r="C2531" s="1011" t="s">
        <v>8720</v>
      </c>
      <c r="D2531" s="1011" t="s">
        <v>6619</v>
      </c>
      <c r="E2531" s="1011" t="s">
        <v>1331</v>
      </c>
      <c r="F2531" s="1011" t="s">
        <v>2907</v>
      </c>
    </row>
    <row r="2532" spans="1:6" x14ac:dyDescent="0.25">
      <c r="A2532" s="1011">
        <v>83752618</v>
      </c>
      <c r="B2532" s="1011" t="s">
        <v>8721</v>
      </c>
      <c r="C2532" s="1011" t="s">
        <v>8002</v>
      </c>
      <c r="D2532" s="1011" t="s">
        <v>1622</v>
      </c>
      <c r="E2532" s="1011" t="s">
        <v>1331</v>
      </c>
      <c r="F2532" s="1011" t="s">
        <v>1621</v>
      </c>
    </row>
    <row r="2533" spans="1:6" x14ac:dyDescent="0.25">
      <c r="A2533" s="1011">
        <v>44047942</v>
      </c>
      <c r="B2533" s="1011" t="s">
        <v>8722</v>
      </c>
      <c r="C2533" s="1011" t="s">
        <v>8723</v>
      </c>
      <c r="D2533" s="1011" t="s">
        <v>8724</v>
      </c>
      <c r="E2533" s="1011" t="s">
        <v>1331</v>
      </c>
      <c r="F2533" s="1011" t="s">
        <v>8725</v>
      </c>
    </row>
    <row r="2534" spans="1:6" x14ac:dyDescent="0.25">
      <c r="A2534" s="1011">
        <v>44075992</v>
      </c>
      <c r="B2534" s="1011" t="s">
        <v>8726</v>
      </c>
      <c r="C2534" s="1011" t="s">
        <v>8727</v>
      </c>
      <c r="D2534" s="1011" t="s">
        <v>4235</v>
      </c>
      <c r="E2534" s="1011" t="s">
        <v>1331</v>
      </c>
      <c r="F2534" s="1011" t="s">
        <v>2648</v>
      </c>
    </row>
    <row r="2535" spans="1:6" x14ac:dyDescent="0.25">
      <c r="A2535" s="1011">
        <v>24036485</v>
      </c>
      <c r="B2535" s="1011" t="s">
        <v>8728</v>
      </c>
      <c r="C2535" s="1011" t="s">
        <v>8729</v>
      </c>
      <c r="D2535" s="1011" t="s">
        <v>8730</v>
      </c>
      <c r="E2535" s="1011" t="s">
        <v>8731</v>
      </c>
      <c r="F2535" s="1011" t="s">
        <v>8732</v>
      </c>
    </row>
    <row r="2536" spans="1:6" x14ac:dyDescent="0.25">
      <c r="A2536" s="1011">
        <v>34261313</v>
      </c>
      <c r="B2536" s="1011" t="s">
        <v>8733</v>
      </c>
      <c r="C2536" s="1011" t="s">
        <v>5125</v>
      </c>
      <c r="D2536" s="1011" t="s">
        <v>1361</v>
      </c>
      <c r="E2536" s="1011" t="s">
        <v>1331</v>
      </c>
      <c r="F2536" s="1011" t="s">
        <v>1360</v>
      </c>
    </row>
    <row r="2537" spans="1:6" x14ac:dyDescent="0.25">
      <c r="A2537" s="1011">
        <v>34117192</v>
      </c>
      <c r="B2537" s="1011" t="s">
        <v>8734</v>
      </c>
      <c r="C2537" s="1011" t="s">
        <v>8735</v>
      </c>
      <c r="D2537" s="1011" t="s">
        <v>1397</v>
      </c>
      <c r="E2537" s="1011" t="s">
        <v>1331</v>
      </c>
      <c r="F2537" s="1011" t="s">
        <v>1396</v>
      </c>
    </row>
    <row r="2538" spans="1:6" x14ac:dyDescent="0.25">
      <c r="A2538" s="1011">
        <v>93756153</v>
      </c>
      <c r="B2538" s="1011" t="s">
        <v>8736</v>
      </c>
      <c r="C2538" s="1011" t="s">
        <v>8737</v>
      </c>
      <c r="D2538" s="1011" t="s">
        <v>2089</v>
      </c>
      <c r="E2538" s="1011" t="s">
        <v>1331</v>
      </c>
      <c r="F2538" s="1011" t="s">
        <v>2642</v>
      </c>
    </row>
    <row r="2539" spans="1:6" x14ac:dyDescent="0.25">
      <c r="A2539" s="1011">
        <v>54242490</v>
      </c>
      <c r="B2539" s="1011" t="s">
        <v>8738</v>
      </c>
      <c r="C2539" s="1011" t="s">
        <v>8739</v>
      </c>
      <c r="D2539" s="1011" t="s">
        <v>4779</v>
      </c>
      <c r="E2539" s="1011" t="s">
        <v>1331</v>
      </c>
      <c r="F2539" s="1011" t="s">
        <v>3570</v>
      </c>
    </row>
    <row r="2540" spans="1:6" x14ac:dyDescent="0.25">
      <c r="A2540" s="1011">
        <v>34237495</v>
      </c>
      <c r="B2540" s="1011" t="s">
        <v>8740</v>
      </c>
      <c r="C2540" s="1011" t="s">
        <v>8741</v>
      </c>
      <c r="D2540" s="1011" t="s">
        <v>1887</v>
      </c>
      <c r="E2540" s="1011" t="s">
        <v>1331</v>
      </c>
      <c r="F2540" s="1011" t="s">
        <v>1886</v>
      </c>
    </row>
    <row r="2541" spans="1:6" x14ac:dyDescent="0.25">
      <c r="A2541" s="1011">
        <v>33980962</v>
      </c>
      <c r="B2541" s="1011" t="s">
        <v>8742</v>
      </c>
      <c r="C2541" s="1011" t="s">
        <v>8743</v>
      </c>
      <c r="D2541" s="1011" t="s">
        <v>2089</v>
      </c>
      <c r="E2541" s="1011" t="s">
        <v>1331</v>
      </c>
      <c r="F2541" s="1011" t="s">
        <v>2088</v>
      </c>
    </row>
    <row r="2542" spans="1:6" x14ac:dyDescent="0.25">
      <c r="A2542" s="1011">
        <v>64147416</v>
      </c>
      <c r="B2542" s="1011" t="s">
        <v>8744</v>
      </c>
      <c r="C2542" s="1011" t="s">
        <v>8745</v>
      </c>
      <c r="D2542" s="1011" t="s">
        <v>1915</v>
      </c>
      <c r="E2542" s="1011" t="s">
        <v>1331</v>
      </c>
      <c r="F2542" s="1011" t="s">
        <v>1914</v>
      </c>
    </row>
    <row r="2543" spans="1:6" x14ac:dyDescent="0.25">
      <c r="A2543" s="1011">
        <v>13754767</v>
      </c>
      <c r="B2543" s="1011" t="s">
        <v>8746</v>
      </c>
      <c r="C2543" s="1011" t="s">
        <v>5394</v>
      </c>
      <c r="D2543" s="1011" t="s">
        <v>5395</v>
      </c>
      <c r="E2543" s="1011" t="s">
        <v>1331</v>
      </c>
      <c r="F2543" s="1011" t="s">
        <v>3574</v>
      </c>
    </row>
    <row r="2544" spans="1:6" x14ac:dyDescent="0.25">
      <c r="A2544" s="1011">
        <v>33756362</v>
      </c>
      <c r="B2544" s="1011" t="s">
        <v>8747</v>
      </c>
      <c r="C2544" s="1011" t="s">
        <v>8748</v>
      </c>
      <c r="D2544" s="1011" t="s">
        <v>1505</v>
      </c>
      <c r="E2544" s="1011" t="s">
        <v>1331</v>
      </c>
      <c r="F2544" s="1011" t="s">
        <v>1504</v>
      </c>
    </row>
    <row r="2545" spans="1:6" x14ac:dyDescent="0.25">
      <c r="A2545" s="1011">
        <v>74003336</v>
      </c>
      <c r="B2545" s="1011" t="s">
        <v>8749</v>
      </c>
      <c r="C2545" s="1011" t="s">
        <v>8750</v>
      </c>
      <c r="D2545" s="1011" t="s">
        <v>1529</v>
      </c>
      <c r="E2545" s="1011" t="s">
        <v>1331</v>
      </c>
      <c r="F2545" s="1011" t="s">
        <v>1528</v>
      </c>
    </row>
    <row r="2546" spans="1:6" x14ac:dyDescent="0.25">
      <c r="A2546" s="1011">
        <v>63987648</v>
      </c>
      <c r="B2546" s="1011" t="s">
        <v>8751</v>
      </c>
      <c r="C2546" s="1011" t="s">
        <v>8752</v>
      </c>
      <c r="D2546" s="1011" t="s">
        <v>1355</v>
      </c>
      <c r="E2546" s="1011" t="s">
        <v>1331</v>
      </c>
      <c r="F2546" s="1011" t="s">
        <v>1354</v>
      </c>
    </row>
    <row r="2547" spans="1:6" x14ac:dyDescent="0.25">
      <c r="A2547" s="1011">
        <v>53942876</v>
      </c>
      <c r="B2547" s="1011" t="s">
        <v>2580</v>
      </c>
      <c r="C2547" s="1011" t="s">
        <v>2581</v>
      </c>
      <c r="D2547" s="1011" t="s">
        <v>2062</v>
      </c>
      <c r="E2547" s="1011" t="s">
        <v>1331</v>
      </c>
      <c r="F2547" s="1011" t="s">
        <v>2061</v>
      </c>
    </row>
    <row r="2548" spans="1:6" x14ac:dyDescent="0.25">
      <c r="A2548" s="1011">
        <v>63949721</v>
      </c>
      <c r="B2548" s="1011" t="s">
        <v>8753</v>
      </c>
      <c r="C2548" s="1011" t="s">
        <v>8754</v>
      </c>
      <c r="D2548" s="1011" t="s">
        <v>1337</v>
      </c>
      <c r="E2548" s="1011" t="s">
        <v>1331</v>
      </c>
      <c r="F2548" s="1011" t="s">
        <v>1336</v>
      </c>
    </row>
    <row r="2549" spans="1:6" x14ac:dyDescent="0.25">
      <c r="A2549" s="1011">
        <v>14268452</v>
      </c>
      <c r="B2549" s="1011" t="s">
        <v>8755</v>
      </c>
      <c r="C2549" s="1011" t="s">
        <v>8756</v>
      </c>
      <c r="D2549" s="1011" t="s">
        <v>5830</v>
      </c>
      <c r="E2549" s="1011" t="s">
        <v>1331</v>
      </c>
      <c r="F2549" s="1011" t="s">
        <v>3285</v>
      </c>
    </row>
    <row r="2550" spans="1:6" x14ac:dyDescent="0.25">
      <c r="A2550" s="1011">
        <v>13954516</v>
      </c>
      <c r="B2550" s="1011" t="s">
        <v>1619</v>
      </c>
      <c r="C2550" s="1011" t="s">
        <v>1623</v>
      </c>
      <c r="D2550" s="1011" t="s">
        <v>1622</v>
      </c>
      <c r="E2550" s="1011" t="s">
        <v>1331</v>
      </c>
      <c r="F2550" s="1011" t="s">
        <v>1621</v>
      </c>
    </row>
    <row r="2551" spans="1:6" x14ac:dyDescent="0.25">
      <c r="A2551" s="1011">
        <v>14259865</v>
      </c>
      <c r="B2551" s="1011" t="s">
        <v>8757</v>
      </c>
      <c r="C2551" s="1011" t="s">
        <v>8758</v>
      </c>
      <c r="D2551" s="1011" t="s">
        <v>4426</v>
      </c>
      <c r="E2551" s="1011" t="s">
        <v>1331</v>
      </c>
      <c r="F2551" s="1011" t="s">
        <v>2691</v>
      </c>
    </row>
    <row r="2552" spans="1:6" x14ac:dyDescent="0.25">
      <c r="A2552" s="1011">
        <v>23754229</v>
      </c>
      <c r="B2552" s="1011" t="s">
        <v>8759</v>
      </c>
      <c r="C2552" s="1011" t="s">
        <v>6367</v>
      </c>
      <c r="D2552" s="1011" t="s">
        <v>6368</v>
      </c>
      <c r="E2552" s="1011" t="s">
        <v>2430</v>
      </c>
      <c r="F2552" s="1011" t="s">
        <v>3205</v>
      </c>
    </row>
    <row r="2553" spans="1:6" x14ac:dyDescent="0.25">
      <c r="A2553" s="1011">
        <v>53752606</v>
      </c>
      <c r="B2553" s="1011" t="s">
        <v>2411</v>
      </c>
      <c r="C2553" s="1011" t="s">
        <v>2413</v>
      </c>
      <c r="D2553" s="1011" t="s">
        <v>1664</v>
      </c>
      <c r="E2553" s="1011" t="s">
        <v>1331</v>
      </c>
      <c r="F2553" s="1011" t="s">
        <v>1663</v>
      </c>
    </row>
    <row r="2554" spans="1:6" x14ac:dyDescent="0.25">
      <c r="A2554" s="1011">
        <v>83753855</v>
      </c>
      <c r="B2554" s="1011" t="s">
        <v>2151</v>
      </c>
      <c r="C2554" s="1011" t="s">
        <v>2152</v>
      </c>
      <c r="D2554" s="1011" t="s">
        <v>1505</v>
      </c>
      <c r="E2554" s="1011" t="s">
        <v>1331</v>
      </c>
      <c r="F2554" s="1011" t="s">
        <v>1504</v>
      </c>
    </row>
    <row r="2555" spans="1:6" x14ac:dyDescent="0.25">
      <c r="A2555" s="1011">
        <v>44101301</v>
      </c>
      <c r="B2555" s="1011" t="s">
        <v>8760</v>
      </c>
      <c r="C2555" s="1011" t="s">
        <v>8761</v>
      </c>
      <c r="D2555" s="1011" t="s">
        <v>7858</v>
      </c>
      <c r="E2555" s="1011" t="s">
        <v>1331</v>
      </c>
      <c r="F2555" s="1011" t="s">
        <v>2947</v>
      </c>
    </row>
    <row r="2556" spans="1:6" x14ac:dyDescent="0.25">
      <c r="A2556" s="1011">
        <v>3797636</v>
      </c>
      <c r="B2556" s="1011" t="s">
        <v>8762</v>
      </c>
      <c r="C2556" s="1011" t="s">
        <v>8763</v>
      </c>
      <c r="D2556" s="1011" t="s">
        <v>6320</v>
      </c>
      <c r="E2556" s="1011" t="s">
        <v>1331</v>
      </c>
      <c r="F2556" s="1011" t="s">
        <v>2799</v>
      </c>
    </row>
    <row r="2557" spans="1:6" x14ac:dyDescent="0.25">
      <c r="A2557" s="1011">
        <v>74071671</v>
      </c>
      <c r="B2557" s="1011" t="s">
        <v>5112</v>
      </c>
      <c r="C2557" s="1011" t="s">
        <v>7294</v>
      </c>
      <c r="D2557" s="1011" t="s">
        <v>1397</v>
      </c>
      <c r="E2557" s="1011" t="s">
        <v>1331</v>
      </c>
      <c r="F2557" s="1011" t="s">
        <v>1396</v>
      </c>
    </row>
    <row r="2558" spans="1:6" x14ac:dyDescent="0.25">
      <c r="A2558" s="1011">
        <v>34165688</v>
      </c>
      <c r="B2558" s="1011" t="s">
        <v>2335</v>
      </c>
      <c r="C2558" s="1011" t="s">
        <v>2337</v>
      </c>
      <c r="D2558" s="1011" t="s">
        <v>1355</v>
      </c>
      <c r="E2558" s="1011" t="s">
        <v>1331</v>
      </c>
      <c r="F2558" s="1011" t="s">
        <v>1354</v>
      </c>
    </row>
    <row r="2559" spans="1:6" x14ac:dyDescent="0.25">
      <c r="A2559" s="1011">
        <v>4137840</v>
      </c>
      <c r="B2559" s="1011" t="s">
        <v>8764</v>
      </c>
      <c r="C2559" s="1011" t="s">
        <v>8765</v>
      </c>
      <c r="D2559" s="1011" t="s">
        <v>47</v>
      </c>
      <c r="E2559" s="1011" t="s">
        <v>1331</v>
      </c>
      <c r="F2559" s="1011" t="s">
        <v>1676</v>
      </c>
    </row>
    <row r="2560" spans="1:6" x14ac:dyDescent="0.25">
      <c r="A2560" s="1011">
        <v>14091128</v>
      </c>
      <c r="B2560" s="1011" t="s">
        <v>2345</v>
      </c>
      <c r="C2560" s="1011" t="s">
        <v>2346</v>
      </c>
      <c r="D2560" s="1011" t="s">
        <v>1446</v>
      </c>
      <c r="E2560" s="1011" t="s">
        <v>1331</v>
      </c>
      <c r="F2560" s="1011" t="s">
        <v>1445</v>
      </c>
    </row>
    <row r="2561" spans="1:6" x14ac:dyDescent="0.25">
      <c r="A2561" s="1011">
        <v>14082085</v>
      </c>
      <c r="B2561" s="1011" t="s">
        <v>8766</v>
      </c>
      <c r="C2561" s="1011" t="s">
        <v>8767</v>
      </c>
      <c r="D2561" s="1011" t="s">
        <v>6317</v>
      </c>
      <c r="E2561" s="1011" t="s">
        <v>1331</v>
      </c>
      <c r="F2561" s="1011" t="s">
        <v>3552</v>
      </c>
    </row>
    <row r="2562" spans="1:6" x14ac:dyDescent="0.25">
      <c r="A2562" s="1011">
        <v>24068207</v>
      </c>
      <c r="B2562" s="1011" t="s">
        <v>8768</v>
      </c>
      <c r="C2562" s="1011" t="s">
        <v>8769</v>
      </c>
      <c r="D2562" s="1011" t="s">
        <v>5001</v>
      </c>
      <c r="E2562" s="1011" t="s">
        <v>1331</v>
      </c>
      <c r="F2562" s="1011" t="s">
        <v>3070</v>
      </c>
    </row>
    <row r="2563" spans="1:6" x14ac:dyDescent="0.25">
      <c r="A2563" s="1011">
        <v>3935608</v>
      </c>
      <c r="B2563" s="1011" t="s">
        <v>8770</v>
      </c>
      <c r="C2563" s="1011" t="s">
        <v>8771</v>
      </c>
      <c r="D2563" s="1011" t="s">
        <v>8772</v>
      </c>
      <c r="E2563" s="1011" t="s">
        <v>2430</v>
      </c>
      <c r="F2563" s="1011" t="s">
        <v>8773</v>
      </c>
    </row>
    <row r="2564" spans="1:6" x14ac:dyDescent="0.25">
      <c r="A2564" s="1011">
        <v>4281937</v>
      </c>
      <c r="B2564" s="1011" t="s">
        <v>8774</v>
      </c>
      <c r="C2564" s="1011" t="s">
        <v>8775</v>
      </c>
      <c r="D2564" s="1011" t="s">
        <v>1337</v>
      </c>
      <c r="E2564" s="1011" t="s">
        <v>1331</v>
      </c>
      <c r="F2564" s="1011" t="s">
        <v>1336</v>
      </c>
    </row>
    <row r="2565" spans="1:6" x14ac:dyDescent="0.25">
      <c r="A2565" s="1011">
        <v>54232897</v>
      </c>
      <c r="B2565" s="1011" t="s">
        <v>8776</v>
      </c>
      <c r="C2565" s="1011" t="s">
        <v>8777</v>
      </c>
      <c r="D2565" s="1011" t="s">
        <v>1361</v>
      </c>
      <c r="E2565" s="1011" t="s">
        <v>1331</v>
      </c>
      <c r="F2565" s="1011" t="s">
        <v>1499</v>
      </c>
    </row>
    <row r="2566" spans="1:6" x14ac:dyDescent="0.25">
      <c r="A2566" s="1011">
        <v>74024266</v>
      </c>
      <c r="B2566" s="1011" t="s">
        <v>8778</v>
      </c>
      <c r="C2566" s="1011" t="s">
        <v>8779</v>
      </c>
      <c r="D2566" s="1011" t="s">
        <v>1905</v>
      </c>
      <c r="E2566" s="1011" t="s">
        <v>1331</v>
      </c>
      <c r="F2566" s="1011" t="s">
        <v>1904</v>
      </c>
    </row>
    <row r="2567" spans="1:6" x14ac:dyDescent="0.25">
      <c r="A2567" s="1011">
        <v>43893593</v>
      </c>
      <c r="B2567" s="1011" t="s">
        <v>8780</v>
      </c>
      <c r="C2567" s="1011" t="s">
        <v>8781</v>
      </c>
      <c r="D2567" s="1011" t="s">
        <v>10</v>
      </c>
      <c r="E2567" s="1011" t="s">
        <v>1331</v>
      </c>
      <c r="F2567" s="1011" t="s">
        <v>1806</v>
      </c>
    </row>
    <row r="2568" spans="1:6" x14ac:dyDescent="0.25">
      <c r="A2568" s="1011">
        <v>54270533</v>
      </c>
      <c r="B2568" s="1011" t="s">
        <v>8602</v>
      </c>
      <c r="C2568" s="1011" t="s">
        <v>8603</v>
      </c>
      <c r="D2568" s="1011" t="s">
        <v>1694</v>
      </c>
      <c r="E2568" s="1011" t="s">
        <v>1331</v>
      </c>
      <c r="F2568" s="1011" t="s">
        <v>1693</v>
      </c>
    </row>
    <row r="2569" spans="1:6" x14ac:dyDescent="0.25">
      <c r="A2569" s="1011">
        <v>3912979</v>
      </c>
      <c r="B2569" s="1011" t="s">
        <v>8782</v>
      </c>
      <c r="C2569" s="1011" t="s">
        <v>8783</v>
      </c>
      <c r="D2569" s="1011" t="s">
        <v>1511</v>
      </c>
      <c r="E2569" s="1011" t="s">
        <v>1331</v>
      </c>
      <c r="F2569" s="1011" t="s">
        <v>1510</v>
      </c>
    </row>
    <row r="2570" spans="1:6" x14ac:dyDescent="0.25">
      <c r="A2570" s="1011">
        <v>94278637</v>
      </c>
      <c r="B2570" s="1011" t="s">
        <v>8784</v>
      </c>
      <c r="C2570" s="1011" t="s">
        <v>8785</v>
      </c>
      <c r="D2570" s="1011" t="s">
        <v>1511</v>
      </c>
      <c r="E2570" s="1011" t="s">
        <v>1331</v>
      </c>
      <c r="F2570" s="1011" t="s">
        <v>1510</v>
      </c>
    </row>
    <row r="2571" spans="1:6" x14ac:dyDescent="0.25">
      <c r="A2571" s="1011">
        <v>84257096</v>
      </c>
      <c r="B2571" s="1011" t="s">
        <v>8786</v>
      </c>
      <c r="C2571" s="1011" t="s">
        <v>8787</v>
      </c>
      <c r="D2571" s="1011" t="s">
        <v>47</v>
      </c>
      <c r="E2571" s="1011" t="s">
        <v>1331</v>
      </c>
      <c r="F2571" s="1011" t="s">
        <v>1676</v>
      </c>
    </row>
    <row r="2572" spans="1:6" x14ac:dyDescent="0.25">
      <c r="A2572" s="1011">
        <v>83755918</v>
      </c>
      <c r="B2572" s="1011" t="s">
        <v>8788</v>
      </c>
      <c r="C2572" s="1011" t="s">
        <v>8789</v>
      </c>
      <c r="D2572" s="1011" t="s">
        <v>1361</v>
      </c>
      <c r="E2572" s="1011" t="s">
        <v>1331</v>
      </c>
      <c r="F2572" s="1011" t="s">
        <v>1499</v>
      </c>
    </row>
    <row r="2573" spans="1:6" x14ac:dyDescent="0.25">
      <c r="A2573" s="1011">
        <v>94064714</v>
      </c>
      <c r="B2573" s="1011" t="s">
        <v>8790</v>
      </c>
      <c r="C2573" s="1011" t="s">
        <v>8791</v>
      </c>
      <c r="D2573" s="1011" t="s">
        <v>1643</v>
      </c>
      <c r="E2573" s="1011" t="s">
        <v>1331</v>
      </c>
      <c r="F2573" s="1011" t="s">
        <v>1642</v>
      </c>
    </row>
    <row r="2574" spans="1:6" x14ac:dyDescent="0.25">
      <c r="A2574" s="1011">
        <v>54154471</v>
      </c>
      <c r="B2574" s="1011" t="s">
        <v>6530</v>
      </c>
      <c r="C2574" s="1011" t="s">
        <v>6531</v>
      </c>
      <c r="D2574" s="1011" t="s">
        <v>1378</v>
      </c>
      <c r="E2574" s="1011" t="s">
        <v>1331</v>
      </c>
      <c r="F2574" s="1011" t="s">
        <v>1377</v>
      </c>
    </row>
    <row r="2575" spans="1:6" x14ac:dyDescent="0.25">
      <c r="A2575" s="1011">
        <v>73753972</v>
      </c>
      <c r="B2575" s="1011" t="s">
        <v>8792</v>
      </c>
      <c r="C2575" s="1011" t="s">
        <v>8793</v>
      </c>
      <c r="D2575" s="1011" t="s">
        <v>6684</v>
      </c>
      <c r="E2575" s="1011" t="s">
        <v>1331</v>
      </c>
      <c r="F2575" s="1011" t="s">
        <v>3342</v>
      </c>
    </row>
    <row r="2576" spans="1:6" x14ac:dyDescent="0.25">
      <c r="A2576" s="1011">
        <v>23754377</v>
      </c>
      <c r="B2576" s="1011" t="s">
        <v>2112</v>
      </c>
      <c r="C2576" s="1011" t="s">
        <v>2116</v>
      </c>
      <c r="D2576" s="1011" t="s">
        <v>2115</v>
      </c>
      <c r="E2576" s="1011" t="s">
        <v>1331</v>
      </c>
      <c r="F2576" s="1011" t="s">
        <v>2114</v>
      </c>
    </row>
    <row r="2577" spans="1:6" x14ac:dyDescent="0.25">
      <c r="A2577" s="1011">
        <v>34066142</v>
      </c>
      <c r="B2577" s="1011" t="s">
        <v>8794</v>
      </c>
      <c r="C2577" s="1011" t="s">
        <v>8047</v>
      </c>
      <c r="D2577" s="1011" t="s">
        <v>1818</v>
      </c>
      <c r="E2577" s="1011" t="s">
        <v>1331</v>
      </c>
      <c r="F2577" s="1011" t="s">
        <v>1817</v>
      </c>
    </row>
    <row r="2578" spans="1:6" x14ac:dyDescent="0.25">
      <c r="A2578" s="1011">
        <v>64077894</v>
      </c>
      <c r="B2578" s="1011" t="s">
        <v>8795</v>
      </c>
      <c r="C2578" s="1011" t="s">
        <v>8796</v>
      </c>
      <c r="D2578" s="1011" t="s">
        <v>8797</v>
      </c>
      <c r="E2578" s="1011" t="s">
        <v>1331</v>
      </c>
      <c r="F2578" s="1011" t="s">
        <v>2973</v>
      </c>
    </row>
    <row r="2579" spans="1:6" x14ac:dyDescent="0.25">
      <c r="A2579" s="1011">
        <v>53943726</v>
      </c>
      <c r="B2579" s="1011" t="s">
        <v>8798</v>
      </c>
      <c r="C2579" s="1011" t="s">
        <v>8799</v>
      </c>
      <c r="D2579" s="1011" t="s">
        <v>8800</v>
      </c>
      <c r="E2579" s="1011" t="s">
        <v>1331</v>
      </c>
      <c r="F2579" s="1011" t="s">
        <v>5978</v>
      </c>
    </row>
    <row r="2580" spans="1:6" x14ac:dyDescent="0.25">
      <c r="A2580" s="1011">
        <v>84180025</v>
      </c>
      <c r="B2580" s="1011" t="s">
        <v>8801</v>
      </c>
      <c r="C2580" s="1011" t="s">
        <v>8802</v>
      </c>
      <c r="D2580" s="1011" t="s">
        <v>1355</v>
      </c>
      <c r="E2580" s="1011" t="s">
        <v>1331</v>
      </c>
      <c r="F2580" s="1011" t="s">
        <v>1354</v>
      </c>
    </row>
    <row r="2581" spans="1:6" x14ac:dyDescent="0.25">
      <c r="A2581" s="1011">
        <v>73758195</v>
      </c>
      <c r="B2581" s="1011" t="s">
        <v>8803</v>
      </c>
      <c r="C2581" s="1011" t="s">
        <v>8804</v>
      </c>
      <c r="D2581" s="1011" t="s">
        <v>4634</v>
      </c>
      <c r="E2581" s="1011" t="s">
        <v>1331</v>
      </c>
      <c r="F2581" s="1011" t="s">
        <v>3148</v>
      </c>
    </row>
    <row r="2582" spans="1:6" x14ac:dyDescent="0.25">
      <c r="A2582" s="1011">
        <v>3757705</v>
      </c>
      <c r="B2582" s="1011" t="s">
        <v>2541</v>
      </c>
      <c r="C2582" s="1011" t="s">
        <v>1512</v>
      </c>
      <c r="D2582" s="1011" t="s">
        <v>1511</v>
      </c>
      <c r="E2582" s="1011" t="s">
        <v>1331</v>
      </c>
      <c r="F2582" s="1011" t="s">
        <v>1510</v>
      </c>
    </row>
    <row r="2583" spans="1:6" x14ac:dyDescent="0.25">
      <c r="A2583" s="1011">
        <v>93756971</v>
      </c>
      <c r="B2583" s="1011" t="s">
        <v>1455</v>
      </c>
      <c r="C2583" s="1011" t="s">
        <v>1459</v>
      </c>
      <c r="D2583" s="1011" t="s">
        <v>1458</v>
      </c>
      <c r="E2583" s="1011" t="s">
        <v>1331</v>
      </c>
      <c r="F2583" s="1011" t="s">
        <v>1457</v>
      </c>
    </row>
    <row r="2584" spans="1:6" x14ac:dyDescent="0.25">
      <c r="A2584" s="1011">
        <v>4163614</v>
      </c>
      <c r="B2584" s="1011" t="s">
        <v>8805</v>
      </c>
      <c r="C2584" s="1011" t="s">
        <v>8806</v>
      </c>
      <c r="D2584" s="1011" t="s">
        <v>1704</v>
      </c>
      <c r="E2584" s="1011" t="s">
        <v>1331</v>
      </c>
      <c r="F2584" s="1011" t="s">
        <v>1703</v>
      </c>
    </row>
    <row r="2585" spans="1:6" x14ac:dyDescent="0.25">
      <c r="A2585" s="1011">
        <v>23756661</v>
      </c>
      <c r="B2585" s="1011" t="s">
        <v>8807</v>
      </c>
      <c r="C2585" s="1011" t="s">
        <v>8808</v>
      </c>
      <c r="D2585" s="1011" t="s">
        <v>4408</v>
      </c>
      <c r="E2585" s="1011" t="s">
        <v>1331</v>
      </c>
      <c r="F2585" s="1011" t="s">
        <v>2876</v>
      </c>
    </row>
    <row r="2586" spans="1:6" x14ac:dyDescent="0.25">
      <c r="A2586" s="1011">
        <v>93752640</v>
      </c>
      <c r="B2586" s="1011" t="s">
        <v>8809</v>
      </c>
      <c r="C2586" s="1011" t="s">
        <v>8810</v>
      </c>
      <c r="D2586" s="1011" t="s">
        <v>2354</v>
      </c>
      <c r="E2586" s="1011" t="s">
        <v>1331</v>
      </c>
      <c r="F2586" s="1011" t="s">
        <v>2353</v>
      </c>
    </row>
    <row r="2587" spans="1:6" x14ac:dyDescent="0.25">
      <c r="A2587" s="1011">
        <v>4236816</v>
      </c>
      <c r="B2587" s="1011" t="s">
        <v>8811</v>
      </c>
      <c r="C2587" s="1011" t="s">
        <v>8812</v>
      </c>
      <c r="D2587" s="1011" t="s">
        <v>7101</v>
      </c>
      <c r="E2587" s="1011" t="s">
        <v>1331</v>
      </c>
      <c r="F2587" s="1011" t="s">
        <v>3500</v>
      </c>
    </row>
    <row r="2588" spans="1:6" x14ac:dyDescent="0.25">
      <c r="A2588" s="1011">
        <v>63757389</v>
      </c>
      <c r="B2588" s="1011" t="s">
        <v>8813</v>
      </c>
      <c r="C2588" s="1011" t="s">
        <v>8814</v>
      </c>
      <c r="D2588" s="1011" t="s">
        <v>5289</v>
      </c>
      <c r="E2588" s="1011" t="s">
        <v>1331</v>
      </c>
      <c r="F2588" s="1011" t="s">
        <v>3324</v>
      </c>
    </row>
    <row r="2589" spans="1:6" x14ac:dyDescent="0.25">
      <c r="A2589" s="1011">
        <v>4025813</v>
      </c>
      <c r="B2589" s="1011" t="s">
        <v>8815</v>
      </c>
      <c r="C2589" s="1011" t="s">
        <v>8816</v>
      </c>
      <c r="D2589" s="1011" t="s">
        <v>1397</v>
      </c>
      <c r="E2589" s="1011" t="s">
        <v>1331</v>
      </c>
      <c r="F2589" s="1011" t="s">
        <v>1416</v>
      </c>
    </row>
    <row r="2590" spans="1:6" x14ac:dyDescent="0.25">
      <c r="A2590" s="1011">
        <v>34230672</v>
      </c>
      <c r="B2590" s="1011" t="s">
        <v>8817</v>
      </c>
      <c r="C2590" s="1011" t="s">
        <v>8818</v>
      </c>
      <c r="D2590" s="1011" t="s">
        <v>1434</v>
      </c>
      <c r="E2590" s="1011" t="s">
        <v>1331</v>
      </c>
      <c r="F2590" s="1011" t="s">
        <v>1433</v>
      </c>
    </row>
    <row r="2591" spans="1:6" x14ac:dyDescent="0.25">
      <c r="A2591" s="1011">
        <v>54096425</v>
      </c>
      <c r="B2591" s="1011" t="s">
        <v>8819</v>
      </c>
      <c r="C2591" s="1011" t="s">
        <v>8820</v>
      </c>
      <c r="D2591" s="1011" t="s">
        <v>5675</v>
      </c>
      <c r="E2591" s="1011" t="s">
        <v>1331</v>
      </c>
      <c r="F2591" s="1011" t="s">
        <v>2676</v>
      </c>
    </row>
    <row r="2592" spans="1:6" x14ac:dyDescent="0.25">
      <c r="A2592" s="1011">
        <v>14095046</v>
      </c>
      <c r="B2592" s="1011" t="s">
        <v>8821</v>
      </c>
      <c r="C2592" s="1011" t="s">
        <v>8822</v>
      </c>
      <c r="D2592" s="1011" t="s">
        <v>8823</v>
      </c>
      <c r="E2592" s="1011" t="s">
        <v>1331</v>
      </c>
      <c r="F2592" s="1011" t="s">
        <v>8824</v>
      </c>
    </row>
    <row r="2593" spans="1:6" x14ac:dyDescent="0.25">
      <c r="A2593" s="1011">
        <v>24162703</v>
      </c>
      <c r="B2593" s="1011" t="s">
        <v>8825</v>
      </c>
      <c r="C2593" s="1011" t="s">
        <v>8826</v>
      </c>
      <c r="D2593" s="1011" t="s">
        <v>8827</v>
      </c>
      <c r="E2593" s="1011" t="s">
        <v>1331</v>
      </c>
      <c r="F2593" s="1011" t="s">
        <v>8828</v>
      </c>
    </row>
    <row r="2594" spans="1:6" x14ac:dyDescent="0.25">
      <c r="A2594" s="1011">
        <v>3931508</v>
      </c>
      <c r="B2594" s="1011" t="s">
        <v>8829</v>
      </c>
      <c r="C2594" s="1011" t="s">
        <v>8830</v>
      </c>
      <c r="D2594" s="1011" t="s">
        <v>4634</v>
      </c>
      <c r="E2594" s="1011" t="s">
        <v>1331</v>
      </c>
      <c r="F2594" s="1011" t="s">
        <v>3148</v>
      </c>
    </row>
    <row r="2595" spans="1:6" x14ac:dyDescent="0.25">
      <c r="A2595" s="1011">
        <v>4145116</v>
      </c>
      <c r="B2595" s="1011" t="s">
        <v>8831</v>
      </c>
      <c r="C2595" s="1011" t="s">
        <v>8832</v>
      </c>
      <c r="D2595" s="1011" t="s">
        <v>1476</v>
      </c>
      <c r="E2595" s="1011" t="s">
        <v>1331</v>
      </c>
      <c r="F2595" s="1011" t="s">
        <v>1475</v>
      </c>
    </row>
    <row r="2596" spans="1:6" x14ac:dyDescent="0.25">
      <c r="A2596" s="1011">
        <v>3785938</v>
      </c>
      <c r="B2596" s="1011" t="s">
        <v>8833</v>
      </c>
      <c r="C2596" s="1011" t="s">
        <v>8834</v>
      </c>
      <c r="D2596" s="1011" t="s">
        <v>4609</v>
      </c>
      <c r="E2596" s="1011" t="s">
        <v>4787</v>
      </c>
      <c r="F2596" s="1011" t="s">
        <v>8835</v>
      </c>
    </row>
    <row r="2597" spans="1:6" x14ac:dyDescent="0.25">
      <c r="A2597" s="1011">
        <v>84066422</v>
      </c>
      <c r="B2597" s="1011" t="s">
        <v>8836</v>
      </c>
      <c r="C2597" s="1011" t="s">
        <v>8837</v>
      </c>
      <c r="D2597" s="1011" t="s">
        <v>1511</v>
      </c>
      <c r="E2597" s="1011" t="s">
        <v>1331</v>
      </c>
      <c r="F2597" s="1011" t="s">
        <v>1510</v>
      </c>
    </row>
    <row r="2598" spans="1:6" x14ac:dyDescent="0.25">
      <c r="A2598" s="1011">
        <v>14066591</v>
      </c>
      <c r="B2598" s="1011" t="s">
        <v>8838</v>
      </c>
      <c r="C2598" s="1011" t="s">
        <v>8839</v>
      </c>
      <c r="D2598" s="1011" t="s">
        <v>1940</v>
      </c>
      <c r="E2598" s="1011" t="s">
        <v>1331</v>
      </c>
      <c r="F2598" s="1011" t="s">
        <v>1939</v>
      </c>
    </row>
    <row r="2599" spans="1:6" x14ac:dyDescent="0.25">
      <c r="A2599" s="1011">
        <v>94061702</v>
      </c>
      <c r="B2599" s="1011" t="s">
        <v>8840</v>
      </c>
      <c r="C2599" s="1011" t="s">
        <v>8841</v>
      </c>
      <c r="D2599" s="1011" t="s">
        <v>1349</v>
      </c>
      <c r="E2599" s="1011" t="s">
        <v>1331</v>
      </c>
      <c r="F2599" s="1011" t="s">
        <v>1348</v>
      </c>
    </row>
    <row r="2600" spans="1:6" x14ac:dyDescent="0.25">
      <c r="A2600" s="1011">
        <v>4164505</v>
      </c>
      <c r="B2600" s="1011" t="s">
        <v>8842</v>
      </c>
      <c r="C2600" s="1011" t="s">
        <v>8233</v>
      </c>
      <c r="D2600" s="1011" t="s">
        <v>1355</v>
      </c>
      <c r="E2600" s="1011" t="s">
        <v>1331</v>
      </c>
      <c r="F2600" s="1011" t="s">
        <v>1354</v>
      </c>
    </row>
    <row r="2601" spans="1:6" x14ac:dyDescent="0.25">
      <c r="A2601" s="1011">
        <v>64239874</v>
      </c>
      <c r="B2601" s="1011" t="s">
        <v>8843</v>
      </c>
      <c r="C2601" s="1011" t="s">
        <v>8844</v>
      </c>
      <c r="D2601" s="1011" t="s">
        <v>1361</v>
      </c>
      <c r="E2601" s="1011" t="s">
        <v>1331</v>
      </c>
      <c r="F2601" s="1011" t="s">
        <v>1360</v>
      </c>
    </row>
    <row r="2602" spans="1:6" x14ac:dyDescent="0.25">
      <c r="A2602" s="1011">
        <v>23775034</v>
      </c>
      <c r="B2602" s="1011" t="s">
        <v>8845</v>
      </c>
      <c r="C2602" s="1011" t="s">
        <v>8846</v>
      </c>
      <c r="D2602" s="1011" t="s">
        <v>1355</v>
      </c>
      <c r="E2602" s="1011" t="s">
        <v>1331</v>
      </c>
      <c r="F2602" s="1011" t="s">
        <v>1354</v>
      </c>
    </row>
    <row r="2603" spans="1:6" x14ac:dyDescent="0.25">
      <c r="A2603" s="1011">
        <v>23757669</v>
      </c>
      <c r="B2603" s="1011" t="s">
        <v>2144</v>
      </c>
      <c r="C2603" s="1011" t="s">
        <v>2145</v>
      </c>
      <c r="D2603" s="1011" t="s">
        <v>1330</v>
      </c>
      <c r="E2603" s="1011" t="s">
        <v>1331</v>
      </c>
      <c r="F2603" s="1011" t="s">
        <v>1328</v>
      </c>
    </row>
    <row r="2604" spans="1:6" x14ac:dyDescent="0.25">
      <c r="A2604" s="1011">
        <v>23758162</v>
      </c>
      <c r="B2604" s="1011" t="s">
        <v>8847</v>
      </c>
      <c r="C2604" s="1011" t="s">
        <v>8848</v>
      </c>
      <c r="D2604" s="1011" t="s">
        <v>4757</v>
      </c>
      <c r="E2604" s="1011" t="s">
        <v>1331</v>
      </c>
      <c r="F2604" s="1011" t="s">
        <v>2730</v>
      </c>
    </row>
    <row r="2605" spans="1:6" x14ac:dyDescent="0.25">
      <c r="A2605" s="1011">
        <v>93752772</v>
      </c>
      <c r="B2605" s="1011" t="s">
        <v>8849</v>
      </c>
      <c r="C2605" s="1011" t="s">
        <v>8850</v>
      </c>
      <c r="D2605" s="1011" t="s">
        <v>1330</v>
      </c>
      <c r="E2605" s="1011" t="s">
        <v>1331</v>
      </c>
      <c r="F2605" s="1011" t="s">
        <v>1328</v>
      </c>
    </row>
    <row r="2606" spans="1:6" x14ac:dyDescent="0.25">
      <c r="A2606" s="1011">
        <v>34257394</v>
      </c>
      <c r="B2606" s="1011" t="s">
        <v>8851</v>
      </c>
      <c r="C2606" s="1011" t="s">
        <v>4845</v>
      </c>
      <c r="D2606" s="1011" t="s">
        <v>2491</v>
      </c>
      <c r="E2606" s="1011" t="s">
        <v>1331</v>
      </c>
      <c r="F2606" s="1011" t="s">
        <v>2490</v>
      </c>
    </row>
    <row r="2607" spans="1:6" x14ac:dyDescent="0.25">
      <c r="A2607" s="1011">
        <v>94023116</v>
      </c>
      <c r="B2607" s="1011" t="s">
        <v>8852</v>
      </c>
      <c r="C2607" s="1011" t="s">
        <v>8853</v>
      </c>
      <c r="D2607" s="1011" t="s">
        <v>4634</v>
      </c>
      <c r="E2607" s="1011" t="s">
        <v>1331</v>
      </c>
      <c r="F2607" s="1011" t="s">
        <v>3148</v>
      </c>
    </row>
    <row r="2608" spans="1:6" x14ac:dyDescent="0.25">
      <c r="A2608" s="1011">
        <v>43989268</v>
      </c>
      <c r="B2608" s="1011" t="s">
        <v>8854</v>
      </c>
      <c r="C2608" s="1011" t="s">
        <v>8855</v>
      </c>
      <c r="D2608" s="1011" t="s">
        <v>1355</v>
      </c>
      <c r="E2608" s="1011" t="s">
        <v>1331</v>
      </c>
      <c r="F2608" s="1011" t="s">
        <v>1354</v>
      </c>
    </row>
    <row r="2609" spans="1:6" x14ac:dyDescent="0.25">
      <c r="A2609" s="1011">
        <v>64275738</v>
      </c>
      <c r="B2609" s="1011" t="s">
        <v>8856</v>
      </c>
      <c r="C2609" s="1011" t="s">
        <v>8857</v>
      </c>
      <c r="D2609" s="1011" t="s">
        <v>1355</v>
      </c>
      <c r="E2609" s="1011" t="s">
        <v>1331</v>
      </c>
      <c r="F2609" s="1011" t="s">
        <v>1354</v>
      </c>
    </row>
    <row r="2610" spans="1:6" x14ac:dyDescent="0.25">
      <c r="A2610" s="1011">
        <v>54045307</v>
      </c>
      <c r="B2610" s="1011" t="s">
        <v>8858</v>
      </c>
      <c r="C2610" s="1011" t="s">
        <v>8859</v>
      </c>
      <c r="D2610" s="1011" t="s">
        <v>7126</v>
      </c>
      <c r="E2610" s="1011" t="s">
        <v>1331</v>
      </c>
      <c r="F2610" s="1011" t="s">
        <v>3252</v>
      </c>
    </row>
    <row r="2611" spans="1:6" x14ac:dyDescent="0.25">
      <c r="A2611" s="1011">
        <v>4112884</v>
      </c>
      <c r="B2611" s="1011" t="s">
        <v>2471</v>
      </c>
      <c r="C2611" s="1011" t="s">
        <v>2473</v>
      </c>
      <c r="D2611" s="1011" t="s">
        <v>1361</v>
      </c>
      <c r="E2611" s="1011" t="s">
        <v>1331</v>
      </c>
      <c r="F2611" s="1011" t="s">
        <v>1591</v>
      </c>
    </row>
    <row r="2612" spans="1:6" x14ac:dyDescent="0.25">
      <c r="A2612" s="1011">
        <v>93877025</v>
      </c>
      <c r="B2612" s="1011" t="s">
        <v>8860</v>
      </c>
      <c r="C2612" s="1011" t="s">
        <v>8861</v>
      </c>
      <c r="D2612" s="1011" t="s">
        <v>10</v>
      </c>
      <c r="E2612" s="1011" t="s">
        <v>1331</v>
      </c>
      <c r="F2612" s="1011" t="s">
        <v>3526</v>
      </c>
    </row>
    <row r="2613" spans="1:6" x14ac:dyDescent="0.25">
      <c r="A2613" s="1011">
        <v>64103930</v>
      </c>
      <c r="B2613" s="1011" t="s">
        <v>8862</v>
      </c>
      <c r="C2613" s="1011" t="s">
        <v>8863</v>
      </c>
      <c r="D2613" s="1011" t="s">
        <v>2115</v>
      </c>
      <c r="E2613" s="1011" t="s">
        <v>1331</v>
      </c>
      <c r="F2613" s="1011" t="s">
        <v>2114</v>
      </c>
    </row>
    <row r="2614" spans="1:6" x14ac:dyDescent="0.25">
      <c r="A2614" s="1011">
        <v>33770611</v>
      </c>
      <c r="B2614" s="1011" t="s">
        <v>8864</v>
      </c>
      <c r="C2614" s="1011" t="s">
        <v>8865</v>
      </c>
      <c r="D2614" s="1011" t="s">
        <v>1694</v>
      </c>
      <c r="E2614" s="1011" t="s">
        <v>1331</v>
      </c>
      <c r="F2614" s="1011" t="s">
        <v>1693</v>
      </c>
    </row>
  </sheetData>
  <sheetProtection selectLockedCells="1" selectUn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32"/>
  <sheetViews>
    <sheetView workbookViewId="0"/>
  </sheetViews>
  <sheetFormatPr defaultRowHeight="15" x14ac:dyDescent="0.25"/>
  <cols>
    <col min="1" max="1" width="10.5703125" style="1011" bestFit="1" customWidth="1"/>
    <col min="2" max="2" width="38.28515625" style="1011" bestFit="1" customWidth="1"/>
    <col min="3" max="3" width="15.140625" style="1011" bestFit="1" customWidth="1"/>
    <col min="4" max="4" width="8.85546875" style="1011" bestFit="1" customWidth="1"/>
    <col min="5" max="5" width="29.140625" style="1011" bestFit="1" customWidth="1"/>
    <col min="6" max="6" width="18.85546875" style="1011" bestFit="1" customWidth="1"/>
    <col min="7" max="7" width="18" style="1011" bestFit="1" customWidth="1"/>
    <col min="8" max="8" width="31" style="1011" bestFit="1" customWidth="1"/>
    <col min="9" max="9" width="32.5703125" style="1011" bestFit="1" customWidth="1"/>
    <col min="10" max="10" width="27.140625" style="1011" bestFit="1" customWidth="1"/>
    <col min="11" max="11" width="29.7109375" style="1011" bestFit="1" customWidth="1"/>
    <col min="12" max="12" width="20.140625" style="1011" bestFit="1" customWidth="1"/>
    <col min="13" max="13" width="20.5703125" style="1011" bestFit="1" customWidth="1"/>
    <col min="14" max="15" width="22.140625" style="1011" bestFit="1" customWidth="1"/>
    <col min="16" max="16384" width="9.140625" style="1011"/>
  </cols>
  <sheetData>
    <row r="1" spans="1:15" x14ac:dyDescent="0.25">
      <c r="A1" s="801" t="s">
        <v>1112</v>
      </c>
      <c r="B1" s="801" t="s">
        <v>251</v>
      </c>
      <c r="C1" s="801" t="s">
        <v>1164</v>
      </c>
      <c r="D1" s="801" t="s">
        <v>1113</v>
      </c>
      <c r="E1" s="801" t="s">
        <v>1114</v>
      </c>
      <c r="F1" s="801" t="s">
        <v>1115</v>
      </c>
      <c r="G1" s="801" t="s">
        <v>1116</v>
      </c>
      <c r="H1" s="801" t="s">
        <v>1165</v>
      </c>
      <c r="I1" s="801" t="s">
        <v>1166</v>
      </c>
      <c r="J1" s="801" t="s">
        <v>1167</v>
      </c>
      <c r="K1" s="801" t="s">
        <v>1168</v>
      </c>
      <c r="L1" s="801" t="s">
        <v>1169</v>
      </c>
      <c r="M1" s="801" t="s">
        <v>1170</v>
      </c>
      <c r="N1" s="801" t="s">
        <v>1171</v>
      </c>
      <c r="O1" s="801" t="s">
        <v>1171</v>
      </c>
    </row>
    <row r="2" spans="1:15" x14ac:dyDescent="0.25">
      <c r="A2" s="1011" t="s">
        <v>140</v>
      </c>
      <c r="B2" s="1011" t="s">
        <v>2595</v>
      </c>
      <c r="C2" s="1011" t="s">
        <v>47</v>
      </c>
      <c r="D2" s="1011">
        <v>3210</v>
      </c>
      <c r="E2" s="1011" t="s">
        <v>117</v>
      </c>
      <c r="F2" s="1011" t="s">
        <v>135</v>
      </c>
      <c r="G2" s="1011" t="s">
        <v>249</v>
      </c>
      <c r="H2" s="1011">
        <v>390371.04731351399</v>
      </c>
      <c r="I2" s="1011">
        <v>22599.374425995</v>
      </c>
      <c r="J2" s="1011">
        <v>214805.63690000001</v>
      </c>
      <c r="K2" s="1011">
        <v>9084509.2200000007</v>
      </c>
      <c r="L2" s="1011">
        <v>1.8173221749999999</v>
      </c>
      <c r="M2" s="1011">
        <v>4.297106622E-2</v>
      </c>
      <c r="N2" s="1011">
        <v>0.1052084794</v>
      </c>
      <c r="O2" s="1011">
        <v>2.48768248E-3</v>
      </c>
    </row>
    <row r="3" spans="1:15" x14ac:dyDescent="0.25">
      <c r="A3" s="1011" t="s">
        <v>140</v>
      </c>
      <c r="B3" s="1011" t="s">
        <v>2596</v>
      </c>
      <c r="C3" s="1011" t="s">
        <v>47</v>
      </c>
      <c r="D3" s="1011">
        <v>3210</v>
      </c>
      <c r="E3" s="1011" t="s">
        <v>113</v>
      </c>
      <c r="F3" s="1011" t="s">
        <v>135</v>
      </c>
      <c r="G3" s="1011" t="s">
        <v>249</v>
      </c>
      <c r="H3" s="1011">
        <v>85280.083934031005</v>
      </c>
      <c r="I3" s="1011">
        <v>5089.829083736</v>
      </c>
      <c r="J3" s="1011">
        <v>48378.506300000001</v>
      </c>
      <c r="K3" s="1011">
        <v>1995432.66</v>
      </c>
      <c r="L3" s="1011">
        <v>1.7627680240000001</v>
      </c>
      <c r="M3" s="1011">
        <v>4.2737640629999997E-2</v>
      </c>
      <c r="N3" s="1011">
        <v>0.1052084794</v>
      </c>
      <c r="O3" s="1011">
        <v>2.550739589E-3</v>
      </c>
    </row>
    <row r="4" spans="1:15" x14ac:dyDescent="0.25">
      <c r="A4" s="1011" t="s">
        <v>140</v>
      </c>
      <c r="B4" s="1011" t="s">
        <v>2597</v>
      </c>
      <c r="C4" s="1011" t="s">
        <v>47</v>
      </c>
      <c r="D4" s="1011">
        <v>3210</v>
      </c>
      <c r="E4" s="1011" t="s">
        <v>112</v>
      </c>
      <c r="F4" s="1011" t="s">
        <v>249</v>
      </c>
      <c r="G4" s="1011" t="s">
        <v>249</v>
      </c>
      <c r="H4" s="1011">
        <v>2985.5730465030001</v>
      </c>
      <c r="I4" s="1011">
        <v>-1.1875493940000001E-13</v>
      </c>
      <c r="J4" s="1011">
        <v>10923.4455</v>
      </c>
      <c r="K4" s="1011">
        <v>364246</v>
      </c>
      <c r="L4" s="1011">
        <v>0.27331788730000001</v>
      </c>
      <c r="M4" s="1011">
        <v>8.1965843040000003E-3</v>
      </c>
      <c r="N4" s="1011">
        <v>-1.087156423E-17</v>
      </c>
      <c r="O4" s="1011">
        <v>-3.2602949480000002E-19</v>
      </c>
    </row>
    <row r="5" spans="1:15" x14ac:dyDescent="0.25">
      <c r="A5" s="1011" t="s">
        <v>140</v>
      </c>
      <c r="B5" s="1011" t="s">
        <v>2598</v>
      </c>
      <c r="C5" s="1011" t="s">
        <v>47</v>
      </c>
      <c r="D5" s="1011">
        <v>3210</v>
      </c>
      <c r="E5" s="1011" t="s">
        <v>1</v>
      </c>
      <c r="F5" s="1011" t="s">
        <v>135</v>
      </c>
      <c r="G5" s="1011" t="s">
        <v>249</v>
      </c>
      <c r="H5" s="1011">
        <v>1630368.4423090899</v>
      </c>
      <c r="I5" s="1011">
        <v>97286.903340739998</v>
      </c>
      <c r="J5" s="1011">
        <v>924705.91619999998</v>
      </c>
      <c r="K5" s="1011">
        <v>38765151.840000004</v>
      </c>
      <c r="L5" s="1011">
        <v>1.7631210239999999</v>
      </c>
      <c r="M5" s="1011">
        <v>4.2057579159999997E-2</v>
      </c>
      <c r="N5" s="1011">
        <v>0.1052084794</v>
      </c>
      <c r="O5" s="1011">
        <v>2.5096484530000001E-3</v>
      </c>
    </row>
    <row r="6" spans="1:15" x14ac:dyDescent="0.25">
      <c r="A6" s="1011" t="s">
        <v>140</v>
      </c>
      <c r="B6" s="1011" t="s">
        <v>2599</v>
      </c>
      <c r="C6" s="1011" t="s">
        <v>47</v>
      </c>
      <c r="D6" s="1011">
        <v>3210</v>
      </c>
      <c r="E6" s="1011" t="s">
        <v>117</v>
      </c>
      <c r="F6" s="1011" t="s">
        <v>135</v>
      </c>
      <c r="G6" s="1011" t="s">
        <v>2600</v>
      </c>
      <c r="H6" s="1011">
        <v>222075.27193972</v>
      </c>
      <c r="I6" s="1011">
        <v>13804.843744039999</v>
      </c>
      <c r="J6" s="1011">
        <v>131214.17420000001</v>
      </c>
      <c r="K6" s="1011">
        <v>4919327.28</v>
      </c>
      <c r="L6" s="1011">
        <v>1.6924640440000001</v>
      </c>
      <c r="M6" s="1011">
        <v>4.5143422930000003E-2</v>
      </c>
      <c r="N6" s="1011">
        <v>0.1052084794</v>
      </c>
      <c r="O6" s="1011">
        <v>2.8062462519999999E-3</v>
      </c>
    </row>
    <row r="7" spans="1:15" x14ac:dyDescent="0.25">
      <c r="A7" s="1011" t="s">
        <v>140</v>
      </c>
      <c r="B7" s="1011" t="s">
        <v>2601</v>
      </c>
      <c r="C7" s="1011" t="s">
        <v>47</v>
      </c>
      <c r="D7" s="1011">
        <v>3210</v>
      </c>
      <c r="E7" s="1011" t="s">
        <v>115</v>
      </c>
      <c r="F7" s="1011" t="s">
        <v>249</v>
      </c>
      <c r="G7" s="1011" t="s">
        <v>2600</v>
      </c>
      <c r="H7" s="1011">
        <v>19324.696588298</v>
      </c>
      <c r="I7" s="1011">
        <v>-9.7900538230000001E-13</v>
      </c>
      <c r="J7" s="1011">
        <v>90051.933799999999</v>
      </c>
      <c r="K7" s="1011">
        <v>6244238.6399999997</v>
      </c>
      <c r="L7" s="1011">
        <v>0.21459502059999999</v>
      </c>
      <c r="M7" s="1011">
        <v>3.0948042990000002E-3</v>
      </c>
      <c r="N7" s="1011">
        <v>-1.087156423E-17</v>
      </c>
      <c r="O7" s="1011">
        <v>-1.567853887E-19</v>
      </c>
    </row>
    <row r="8" spans="1:15" x14ac:dyDescent="0.25">
      <c r="A8" s="1011" t="s">
        <v>140</v>
      </c>
      <c r="B8" s="1011" t="s">
        <v>2602</v>
      </c>
      <c r="C8" s="1011" t="s">
        <v>47</v>
      </c>
      <c r="D8" s="1011">
        <v>3210</v>
      </c>
      <c r="E8" s="1011" t="s">
        <v>115</v>
      </c>
      <c r="F8" s="1011" t="s">
        <v>135</v>
      </c>
      <c r="G8" s="1011" t="s">
        <v>249</v>
      </c>
      <c r="H8" s="1011">
        <v>43653.837239177003</v>
      </c>
      <c r="I8" s="1011">
        <v>2687.9565848960001</v>
      </c>
      <c r="J8" s="1011">
        <v>25548.858800000002</v>
      </c>
      <c r="K8" s="1011">
        <v>1185157.46</v>
      </c>
      <c r="L8" s="1011">
        <v>1.708641375</v>
      </c>
      <c r="M8" s="1011">
        <v>3.683378683E-2</v>
      </c>
      <c r="N8" s="1011">
        <v>0.1052084794</v>
      </c>
      <c r="O8" s="1011">
        <v>2.2680164239999999E-3</v>
      </c>
    </row>
    <row r="9" spans="1:15" x14ac:dyDescent="0.25">
      <c r="A9" s="1011" t="s">
        <v>140</v>
      </c>
      <c r="B9" s="1011" t="s">
        <v>2603</v>
      </c>
      <c r="C9" s="1011" t="s">
        <v>47</v>
      </c>
      <c r="D9" s="1011">
        <v>3210</v>
      </c>
      <c r="E9" s="1011" t="s">
        <v>115</v>
      </c>
      <c r="F9" s="1011" t="s">
        <v>135</v>
      </c>
      <c r="G9" s="1011" t="s">
        <v>2600</v>
      </c>
      <c r="H9" s="1011">
        <v>226831.32664697</v>
      </c>
      <c r="I9" s="1011">
        <v>14054.605559977999</v>
      </c>
      <c r="J9" s="1011">
        <v>133588.1446</v>
      </c>
      <c r="K9" s="1011">
        <v>5708386.5300000003</v>
      </c>
      <c r="L9" s="1011">
        <v>1.697989948</v>
      </c>
      <c r="M9" s="1011">
        <v>3.973650443E-2</v>
      </c>
      <c r="N9" s="1011">
        <v>0.1052084794</v>
      </c>
      <c r="O9" s="1011">
        <v>2.462097737E-3</v>
      </c>
    </row>
    <row r="10" spans="1:15" x14ac:dyDescent="0.25">
      <c r="A10" s="1011" t="s">
        <v>140</v>
      </c>
      <c r="B10" s="1011" t="s">
        <v>2604</v>
      </c>
      <c r="C10" s="1011" t="s">
        <v>47</v>
      </c>
      <c r="D10" s="1011">
        <v>3210</v>
      </c>
      <c r="E10" s="1011" t="s">
        <v>116</v>
      </c>
      <c r="F10" s="1011" t="s">
        <v>135</v>
      </c>
      <c r="G10" s="1011" t="s">
        <v>2600</v>
      </c>
      <c r="H10" s="1011">
        <v>319.97477229200001</v>
      </c>
      <c r="I10" s="1011">
        <v>17.359399102000001</v>
      </c>
      <c r="J10" s="1011">
        <v>165</v>
      </c>
      <c r="K10" s="1011">
        <v>5975.88</v>
      </c>
      <c r="L10" s="1011">
        <v>1.9392410440000001</v>
      </c>
      <c r="M10" s="1011">
        <v>5.3544377109999999E-2</v>
      </c>
      <c r="N10" s="1011">
        <v>0.1052084794</v>
      </c>
      <c r="O10" s="1011">
        <v>2.9049109259999999E-3</v>
      </c>
    </row>
    <row r="11" spans="1:15" x14ac:dyDescent="0.25">
      <c r="A11" s="1011" t="s">
        <v>140</v>
      </c>
      <c r="B11" s="1011" t="s">
        <v>2605</v>
      </c>
      <c r="C11" s="1011" t="s">
        <v>47</v>
      </c>
      <c r="D11" s="1011">
        <v>3210</v>
      </c>
      <c r="E11" s="1011" t="s">
        <v>116</v>
      </c>
      <c r="F11" s="1011" t="s">
        <v>249</v>
      </c>
      <c r="G11" s="1011" t="s">
        <v>2600</v>
      </c>
      <c r="H11" s="1011">
        <v>137572.47100892299</v>
      </c>
      <c r="I11" s="1011">
        <v>-1.0108516759999999E-11</v>
      </c>
      <c r="J11" s="1011">
        <v>929812.54059999995</v>
      </c>
      <c r="K11" s="1011">
        <v>32204239.899999999</v>
      </c>
      <c r="L11" s="1011">
        <v>0.14795721179999999</v>
      </c>
      <c r="M11" s="1011">
        <v>4.2718744930000004E-3</v>
      </c>
      <c r="N11" s="1011">
        <v>-1.087156423E-17</v>
      </c>
      <c r="O11" s="1011">
        <v>-3.1388776099999999E-19</v>
      </c>
    </row>
    <row r="12" spans="1:15" x14ac:dyDescent="0.25">
      <c r="A12" s="1011" t="s">
        <v>140</v>
      </c>
      <c r="B12" s="1011" t="s">
        <v>2606</v>
      </c>
      <c r="C12" s="1011" t="s">
        <v>47</v>
      </c>
      <c r="D12" s="1011">
        <v>3210</v>
      </c>
      <c r="E12" s="1011" t="s">
        <v>118</v>
      </c>
      <c r="F12" s="1011" t="s">
        <v>249</v>
      </c>
      <c r="G12" s="1011" t="s">
        <v>2600</v>
      </c>
      <c r="H12" s="1011">
        <v>16800.1042929</v>
      </c>
      <c r="I12" s="1011">
        <v>-8.2027839300000002E-13</v>
      </c>
      <c r="J12" s="1011">
        <v>75451.7359</v>
      </c>
      <c r="K12" s="1011">
        <v>2229522.64</v>
      </c>
      <c r="L12" s="1011">
        <v>0.2226602754</v>
      </c>
      <c r="M12" s="1011">
        <v>7.535292081E-3</v>
      </c>
      <c r="N12" s="1011">
        <v>-1.087156423E-17</v>
      </c>
      <c r="O12" s="1011">
        <v>-3.6791660170000001E-19</v>
      </c>
    </row>
    <row r="13" spans="1:15" x14ac:dyDescent="0.25">
      <c r="A13" s="1011" t="s">
        <v>140</v>
      </c>
      <c r="B13" s="1011" t="s">
        <v>2607</v>
      </c>
      <c r="C13" s="1011" t="s">
        <v>47</v>
      </c>
      <c r="D13" s="1011">
        <v>3210</v>
      </c>
      <c r="E13" s="1011" t="s">
        <v>118</v>
      </c>
      <c r="F13" s="1011" t="s">
        <v>135</v>
      </c>
      <c r="G13" s="1011" t="s">
        <v>2600</v>
      </c>
      <c r="H13" s="1011">
        <v>5451.2697683830002</v>
      </c>
      <c r="I13" s="1011">
        <v>338.08096772699997</v>
      </c>
      <c r="J13" s="1011">
        <v>3213.4384</v>
      </c>
      <c r="K13" s="1011">
        <v>133998</v>
      </c>
      <c r="L13" s="1011">
        <v>1.6963977800000001</v>
      </c>
      <c r="M13" s="1011">
        <v>4.0681724859999997E-2</v>
      </c>
      <c r="N13" s="1011">
        <v>0.1052084794</v>
      </c>
      <c r="O13" s="1011">
        <v>2.5230299540000001E-3</v>
      </c>
    </row>
    <row r="14" spans="1:15" x14ac:dyDescent="0.25">
      <c r="A14" s="1011" t="s">
        <v>140</v>
      </c>
      <c r="B14" s="1011" t="s">
        <v>2608</v>
      </c>
      <c r="C14" s="1011" t="s">
        <v>47</v>
      </c>
      <c r="D14" s="1011">
        <v>3210</v>
      </c>
      <c r="E14" s="1011" t="s">
        <v>111</v>
      </c>
      <c r="F14" s="1011" t="s">
        <v>249</v>
      </c>
      <c r="G14" s="1011" t="s">
        <v>2600</v>
      </c>
      <c r="H14" s="1011">
        <v>256004.15882065101</v>
      </c>
      <c r="I14" s="1011">
        <v>-2.6898103050000001E-11</v>
      </c>
      <c r="J14" s="1011">
        <v>2474170.4586</v>
      </c>
      <c r="K14" s="1011">
        <v>90534131.900000006</v>
      </c>
      <c r="L14" s="1011">
        <v>0.1034707039</v>
      </c>
      <c r="M14" s="1011">
        <v>2.8277087709999999E-3</v>
      </c>
      <c r="N14" s="1011">
        <v>-1.087156423E-17</v>
      </c>
      <c r="O14" s="1011">
        <v>-2.9710455589999998E-19</v>
      </c>
    </row>
    <row r="15" spans="1:15" x14ac:dyDescent="0.25">
      <c r="A15" s="1011" t="s">
        <v>140</v>
      </c>
      <c r="B15" s="1011" t="s">
        <v>2609</v>
      </c>
      <c r="C15" s="1011" t="s">
        <v>47</v>
      </c>
      <c r="D15" s="1011">
        <v>3210</v>
      </c>
      <c r="E15" s="1011" t="s">
        <v>112</v>
      </c>
      <c r="F15" s="1011" t="s">
        <v>135</v>
      </c>
      <c r="G15" s="1011" t="s">
        <v>249</v>
      </c>
      <c r="H15" s="1011">
        <v>17025.476769248999</v>
      </c>
      <c r="I15" s="1011">
        <v>1050.9361068359999</v>
      </c>
      <c r="J15" s="1011">
        <v>9989.0817999999999</v>
      </c>
      <c r="K15" s="1011">
        <v>347536.88</v>
      </c>
      <c r="L15" s="1011">
        <v>1.7044085840000001</v>
      </c>
      <c r="M15" s="1011">
        <v>4.8988978580000002E-2</v>
      </c>
      <c r="N15" s="1011">
        <v>0.1052084794</v>
      </c>
      <c r="O15" s="1011">
        <v>3.0239556360000001E-3</v>
      </c>
    </row>
    <row r="16" spans="1:15" x14ac:dyDescent="0.25">
      <c r="A16" s="1011" t="s">
        <v>140</v>
      </c>
      <c r="B16" s="1011" t="s">
        <v>2610</v>
      </c>
      <c r="C16" s="1011" t="s">
        <v>47</v>
      </c>
      <c r="D16" s="1011">
        <v>3210</v>
      </c>
      <c r="E16" s="1011" t="s">
        <v>117</v>
      </c>
      <c r="F16" s="1011" t="s">
        <v>249</v>
      </c>
      <c r="G16" s="1011" t="s">
        <v>249</v>
      </c>
      <c r="H16" s="1011">
        <v>1878.1568969289999</v>
      </c>
      <c r="I16" s="1011">
        <v>-3.4388748239999997E-14</v>
      </c>
      <c r="J16" s="1011">
        <v>3163.1831000000002</v>
      </c>
      <c r="K16" s="1011">
        <v>130857.16</v>
      </c>
      <c r="L16" s="1011">
        <v>0.59375535260000001</v>
      </c>
      <c r="M16" s="1011">
        <v>1.43527255E-2</v>
      </c>
      <c r="N16" s="1011">
        <v>-1.087156423E-17</v>
      </c>
      <c r="O16" s="1011">
        <v>-2.6279607660000001E-19</v>
      </c>
    </row>
    <row r="17" spans="1:15" x14ac:dyDescent="0.25">
      <c r="A17" s="1011" t="s">
        <v>140</v>
      </c>
      <c r="B17" s="1011" t="s">
        <v>2611</v>
      </c>
      <c r="C17" s="1011" t="s">
        <v>47</v>
      </c>
      <c r="D17" s="1011">
        <v>3210</v>
      </c>
      <c r="E17" s="1011" t="s">
        <v>113</v>
      </c>
      <c r="F17" s="1011" t="s">
        <v>249</v>
      </c>
      <c r="G17" s="1011" t="s">
        <v>249</v>
      </c>
      <c r="H17" s="1011">
        <v>4.1750042900000004</v>
      </c>
      <c r="I17" s="1011">
        <v>-1.7394502770000001E-16</v>
      </c>
      <c r="J17" s="1011">
        <v>16</v>
      </c>
      <c r="K17" s="1011">
        <v>325.04000000000002</v>
      </c>
      <c r="L17" s="1011">
        <v>0.26093776810000002</v>
      </c>
      <c r="M17" s="1011">
        <v>1.284458617E-2</v>
      </c>
      <c r="N17" s="1011">
        <v>-1.087156423E-17</v>
      </c>
      <c r="O17" s="1011">
        <v>-5.3514960520000005E-19</v>
      </c>
    </row>
    <row r="18" spans="1:15" x14ac:dyDescent="0.25">
      <c r="A18" s="1011" t="s">
        <v>140</v>
      </c>
      <c r="B18" s="1011" t="s">
        <v>2612</v>
      </c>
      <c r="C18" s="1011" t="s">
        <v>47</v>
      </c>
      <c r="D18" s="1011">
        <v>3210</v>
      </c>
      <c r="E18" s="1011" t="s">
        <v>111</v>
      </c>
      <c r="F18" s="1011" t="s">
        <v>135</v>
      </c>
      <c r="G18" s="1011" t="s">
        <v>249</v>
      </c>
      <c r="H18" s="1011">
        <v>34422.828026805997</v>
      </c>
      <c r="I18" s="1011">
        <v>1880.5176550910001</v>
      </c>
      <c r="J18" s="1011">
        <v>17874.202399999998</v>
      </c>
      <c r="K18" s="1011">
        <v>669597.43999999994</v>
      </c>
      <c r="L18" s="1011">
        <v>1.9258385499999999</v>
      </c>
      <c r="M18" s="1011">
        <v>5.140824318E-2</v>
      </c>
      <c r="N18" s="1011">
        <v>0.1052084794</v>
      </c>
      <c r="O18" s="1011">
        <v>2.808430174E-3</v>
      </c>
    </row>
    <row r="19" spans="1:15" x14ac:dyDescent="0.25">
      <c r="A19" s="1011" t="s">
        <v>140</v>
      </c>
      <c r="B19" s="1011" t="s">
        <v>2613</v>
      </c>
      <c r="C19" s="1011" t="s">
        <v>47</v>
      </c>
      <c r="D19" s="1011">
        <v>3210</v>
      </c>
      <c r="E19" s="1011" t="s">
        <v>113</v>
      </c>
      <c r="F19" s="1011" t="s">
        <v>249</v>
      </c>
      <c r="G19" s="1011" t="s">
        <v>2600</v>
      </c>
      <c r="H19" s="1011">
        <v>16440.625398380998</v>
      </c>
      <c r="I19" s="1011">
        <v>-8.732619745E-13</v>
      </c>
      <c r="J19" s="1011">
        <v>80325.329100000003</v>
      </c>
      <c r="K19" s="1011">
        <v>2238560.7200000002</v>
      </c>
      <c r="L19" s="1011">
        <v>0.2046754814</v>
      </c>
      <c r="M19" s="1011">
        <v>7.3442838749999996E-3</v>
      </c>
      <c r="N19" s="1011">
        <v>-1.087156423E-17</v>
      </c>
      <c r="O19" s="1011">
        <v>-3.9009974880000002E-19</v>
      </c>
    </row>
    <row r="20" spans="1:15" x14ac:dyDescent="0.25">
      <c r="A20" s="1011" t="s">
        <v>140</v>
      </c>
      <c r="B20" s="1011" t="s">
        <v>2614</v>
      </c>
      <c r="C20" s="1011" t="s">
        <v>47</v>
      </c>
      <c r="D20" s="1011">
        <v>3210</v>
      </c>
      <c r="E20" s="1011" t="s">
        <v>114</v>
      </c>
      <c r="F20" s="1011" t="s">
        <v>135</v>
      </c>
      <c r="G20" s="1011" t="s">
        <v>249</v>
      </c>
      <c r="H20" s="1011">
        <v>14460.953656218</v>
      </c>
      <c r="I20" s="1011">
        <v>846.00506532899999</v>
      </c>
      <c r="J20" s="1011">
        <v>8041.2250999999997</v>
      </c>
      <c r="K20" s="1011">
        <v>307753.01</v>
      </c>
      <c r="L20" s="1011">
        <v>1.798352052</v>
      </c>
      <c r="M20" s="1011">
        <v>4.6988829310000001E-2</v>
      </c>
      <c r="N20" s="1011">
        <v>0.1052084794</v>
      </c>
      <c r="O20" s="1011">
        <v>2.7489741379999998E-3</v>
      </c>
    </row>
    <row r="21" spans="1:15" x14ac:dyDescent="0.25">
      <c r="A21" s="1011" t="s">
        <v>140</v>
      </c>
      <c r="B21" s="1011" t="s">
        <v>2615</v>
      </c>
      <c r="C21" s="1011" t="s">
        <v>47</v>
      </c>
      <c r="D21" s="1011">
        <v>3210</v>
      </c>
      <c r="E21" s="1011" t="s">
        <v>1</v>
      </c>
      <c r="F21" s="1011" t="s">
        <v>249</v>
      </c>
      <c r="G21" s="1011" t="s">
        <v>249</v>
      </c>
      <c r="H21" s="1011">
        <v>1376.5793867740001</v>
      </c>
      <c r="I21" s="1011">
        <v>-1.4678605550000001E-14</v>
      </c>
      <c r="J21" s="1011">
        <v>1350.1833999999999</v>
      </c>
      <c r="K21" s="1011">
        <v>47918.59</v>
      </c>
      <c r="L21" s="1011">
        <v>1.0195499269999999</v>
      </c>
      <c r="M21" s="1011">
        <v>2.8727460190000002E-2</v>
      </c>
      <c r="N21" s="1011">
        <v>-1.087156423E-17</v>
      </c>
      <c r="O21" s="1011">
        <v>-3.0632382029999999E-19</v>
      </c>
    </row>
    <row r="22" spans="1:15" x14ac:dyDescent="0.25">
      <c r="A22" s="1011" t="s">
        <v>140</v>
      </c>
      <c r="B22" s="1011" t="s">
        <v>2616</v>
      </c>
      <c r="C22" s="1011" t="s">
        <v>47</v>
      </c>
      <c r="D22" s="1011">
        <v>3210</v>
      </c>
      <c r="E22" s="1011" t="s">
        <v>116</v>
      </c>
      <c r="F22" s="1011" t="s">
        <v>135</v>
      </c>
      <c r="G22" s="1011" t="s">
        <v>249</v>
      </c>
      <c r="H22" s="1011">
        <v>11713.073605385</v>
      </c>
      <c r="I22" s="1011">
        <v>725.18452080999998</v>
      </c>
      <c r="J22" s="1011">
        <v>6892.8334000000004</v>
      </c>
      <c r="K22" s="1011">
        <v>234806.75</v>
      </c>
      <c r="L22" s="1011">
        <v>1.699311869</v>
      </c>
      <c r="M22" s="1011">
        <v>4.9883887940000003E-2</v>
      </c>
      <c r="N22" s="1011">
        <v>0.1052084794</v>
      </c>
      <c r="O22" s="1011">
        <v>3.08843132E-3</v>
      </c>
    </row>
    <row r="23" spans="1:15" x14ac:dyDescent="0.25">
      <c r="A23" s="1011" t="s">
        <v>140</v>
      </c>
      <c r="B23" s="1011" t="s">
        <v>2617</v>
      </c>
      <c r="C23" s="1011" t="s">
        <v>47</v>
      </c>
      <c r="D23" s="1011">
        <v>3210</v>
      </c>
      <c r="E23" s="1011" t="s">
        <v>112</v>
      </c>
      <c r="F23" s="1011" t="s">
        <v>249</v>
      </c>
      <c r="G23" s="1011" t="s">
        <v>2600</v>
      </c>
      <c r="H23" s="1011">
        <v>408403.98790455301</v>
      </c>
      <c r="I23" s="1011">
        <v>-2.291445393E-11</v>
      </c>
      <c r="J23" s="1011">
        <v>2107742.1291</v>
      </c>
      <c r="K23" s="1011">
        <v>63621526.990000002</v>
      </c>
      <c r="L23" s="1011">
        <v>0.19376373529999999</v>
      </c>
      <c r="M23" s="1011">
        <v>6.4192735890000003E-3</v>
      </c>
      <c r="N23" s="1011">
        <v>-1.087156423E-17</v>
      </c>
      <c r="O23" s="1011">
        <v>-3.6016824840000001E-19</v>
      </c>
    </row>
    <row r="24" spans="1:15" x14ac:dyDescent="0.25">
      <c r="A24" s="1011" t="s">
        <v>140</v>
      </c>
      <c r="B24" s="1011" t="s">
        <v>2618</v>
      </c>
      <c r="C24" s="1011" t="s">
        <v>47</v>
      </c>
      <c r="D24" s="1011">
        <v>3210</v>
      </c>
      <c r="E24" s="1011" t="s">
        <v>113</v>
      </c>
      <c r="F24" s="1011" t="s">
        <v>135</v>
      </c>
      <c r="G24" s="1011" t="s">
        <v>2600</v>
      </c>
      <c r="H24" s="1011">
        <v>33724.976578829002</v>
      </c>
      <c r="I24" s="1011">
        <v>2007.54245937</v>
      </c>
      <c r="J24" s="1011">
        <v>19081.565200000001</v>
      </c>
      <c r="K24" s="1011">
        <v>704671.83</v>
      </c>
      <c r="L24" s="1011">
        <v>1.767411437</v>
      </c>
      <c r="M24" s="1011">
        <v>4.7859124119999999E-2</v>
      </c>
      <c r="N24" s="1011">
        <v>0.1052084794</v>
      </c>
      <c r="O24" s="1011">
        <v>2.8489040909999998E-3</v>
      </c>
    </row>
    <row r="25" spans="1:15" x14ac:dyDescent="0.25">
      <c r="A25" s="1011" t="s">
        <v>140</v>
      </c>
      <c r="B25" s="1011" t="s">
        <v>2619</v>
      </c>
      <c r="C25" s="1011" t="s">
        <v>47</v>
      </c>
      <c r="D25" s="1011">
        <v>3210</v>
      </c>
      <c r="E25" s="1011" t="s">
        <v>1</v>
      </c>
      <c r="F25" s="1011" t="s">
        <v>249</v>
      </c>
      <c r="G25" s="1011" t="s">
        <v>2600</v>
      </c>
      <c r="H25" s="1011">
        <v>3396.4979850710001</v>
      </c>
      <c r="I25" s="1011">
        <v>-9.6052992200000002E-14</v>
      </c>
      <c r="J25" s="1011">
        <v>8835.2504000000008</v>
      </c>
      <c r="K25" s="1011">
        <v>338179.05</v>
      </c>
      <c r="L25" s="1011">
        <v>0.38442577529999999</v>
      </c>
      <c r="M25" s="1011">
        <v>1.004349023E-2</v>
      </c>
      <c r="N25" s="1011">
        <v>-1.087156423E-17</v>
      </c>
      <c r="O25" s="1011">
        <v>-2.8402999E-19</v>
      </c>
    </row>
    <row r="26" spans="1:15" x14ac:dyDescent="0.25">
      <c r="A26" s="1011" t="s">
        <v>140</v>
      </c>
      <c r="B26" s="1011" t="s">
        <v>2620</v>
      </c>
      <c r="C26" s="1011" t="s">
        <v>47</v>
      </c>
      <c r="D26" s="1011">
        <v>3210</v>
      </c>
      <c r="E26" s="1011" t="s">
        <v>114</v>
      </c>
      <c r="F26" s="1011" t="s">
        <v>135</v>
      </c>
      <c r="G26" s="1011" t="s">
        <v>2600</v>
      </c>
      <c r="H26" s="1011">
        <v>202683.85547694401</v>
      </c>
      <c r="I26" s="1011">
        <v>11394.377006496999</v>
      </c>
      <c r="J26" s="1011">
        <v>108302.83900000001</v>
      </c>
      <c r="K26" s="1011">
        <v>2955791.14</v>
      </c>
      <c r="L26" s="1011">
        <v>1.871454685</v>
      </c>
      <c r="M26" s="1011">
        <v>6.8571778540000003E-2</v>
      </c>
      <c r="N26" s="1011">
        <v>0.1052084794</v>
      </c>
      <c r="O26" s="1011">
        <v>3.8549330679999998E-3</v>
      </c>
    </row>
    <row r="27" spans="1:15" x14ac:dyDescent="0.25">
      <c r="A27" s="1011" t="s">
        <v>140</v>
      </c>
      <c r="B27" s="1011" t="s">
        <v>2621</v>
      </c>
      <c r="C27" s="1011" t="s">
        <v>47</v>
      </c>
      <c r="D27" s="1011">
        <v>3210</v>
      </c>
      <c r="E27" s="1011" t="s">
        <v>111</v>
      </c>
      <c r="F27" s="1011" t="s">
        <v>249</v>
      </c>
      <c r="G27" s="1011" t="s">
        <v>249</v>
      </c>
      <c r="H27" s="1011">
        <v>2270.4669425420002</v>
      </c>
      <c r="I27" s="1011">
        <v>-3.4263256579999999E-13</v>
      </c>
      <c r="J27" s="1011">
        <v>31516.3999</v>
      </c>
      <c r="K27" s="1011">
        <v>1050723.67</v>
      </c>
      <c r="L27" s="1011">
        <v>7.2040808900000003E-2</v>
      </c>
      <c r="M27" s="1011">
        <v>2.1608601839999998E-3</v>
      </c>
      <c r="N27" s="1011">
        <v>-1.087156423E-17</v>
      </c>
      <c r="O27" s="1011">
        <v>-3.2609198359999999E-19</v>
      </c>
    </row>
    <row r="28" spans="1:15" x14ac:dyDescent="0.25">
      <c r="A28" s="1011" t="s">
        <v>140</v>
      </c>
      <c r="B28" s="1011" t="s">
        <v>2622</v>
      </c>
      <c r="C28" s="1011" t="s">
        <v>47</v>
      </c>
      <c r="D28" s="1011">
        <v>3210</v>
      </c>
      <c r="E28" s="1011" t="s">
        <v>114</v>
      </c>
      <c r="F28" s="1011" t="s">
        <v>249</v>
      </c>
      <c r="G28" s="1011" t="s">
        <v>2600</v>
      </c>
      <c r="H28" s="1011">
        <v>57421.573697656</v>
      </c>
      <c r="I28" s="1011">
        <v>-2.6710036279999998E-12</v>
      </c>
      <c r="J28" s="1011">
        <v>245687.14970000001</v>
      </c>
      <c r="K28" s="1011">
        <v>7403647.4100000001</v>
      </c>
      <c r="L28" s="1011">
        <v>0.23371826230000001</v>
      </c>
      <c r="M28" s="1011">
        <v>7.755849316E-3</v>
      </c>
      <c r="N28" s="1011">
        <v>-1.087156423E-17</v>
      </c>
      <c r="O28" s="1011">
        <v>-3.6076861580000001E-19</v>
      </c>
    </row>
    <row r="29" spans="1:15" x14ac:dyDescent="0.25">
      <c r="A29" s="1011" t="s">
        <v>140</v>
      </c>
      <c r="B29" s="1011" t="s">
        <v>2623</v>
      </c>
      <c r="C29" s="1011" t="s">
        <v>47</v>
      </c>
      <c r="D29" s="1011">
        <v>3210</v>
      </c>
      <c r="E29" s="1011" t="s">
        <v>1</v>
      </c>
      <c r="F29" s="1011" t="s">
        <v>135</v>
      </c>
      <c r="G29" s="1011" t="s">
        <v>2600</v>
      </c>
      <c r="H29" s="1011">
        <v>440066.46685817401</v>
      </c>
      <c r="I29" s="1011">
        <v>27183.938377592</v>
      </c>
      <c r="J29" s="1011">
        <v>258381.6298</v>
      </c>
      <c r="K29" s="1011">
        <v>10899882.6</v>
      </c>
      <c r="L29" s="1011">
        <v>1.7031646840000001</v>
      </c>
      <c r="M29" s="1011">
        <v>4.03735052E-2</v>
      </c>
      <c r="N29" s="1011">
        <v>0.1052084794</v>
      </c>
      <c r="O29" s="1011">
        <v>2.493966162E-3</v>
      </c>
    </row>
    <row r="30" spans="1:15" x14ac:dyDescent="0.25">
      <c r="A30" s="1011" t="s">
        <v>140</v>
      </c>
      <c r="B30" s="1011" t="s">
        <v>2624</v>
      </c>
      <c r="C30" s="1011" t="s">
        <v>47</v>
      </c>
      <c r="D30" s="1011">
        <v>3210</v>
      </c>
      <c r="E30" s="1011" t="s">
        <v>118</v>
      </c>
      <c r="F30" s="1011" t="s">
        <v>135</v>
      </c>
      <c r="G30" s="1011" t="s">
        <v>249</v>
      </c>
      <c r="H30" s="1011">
        <v>33605.392083398001</v>
      </c>
      <c r="I30" s="1011">
        <v>1999.94570226</v>
      </c>
      <c r="J30" s="1011">
        <v>19009.358499999998</v>
      </c>
      <c r="K30" s="1011">
        <v>715000.02</v>
      </c>
      <c r="L30" s="1011">
        <v>1.767834095</v>
      </c>
      <c r="M30" s="1011">
        <v>4.7000547050000001E-2</v>
      </c>
      <c r="N30" s="1011">
        <v>0.1052084794</v>
      </c>
      <c r="O30" s="1011">
        <v>2.797126778E-3</v>
      </c>
    </row>
    <row r="31" spans="1:15" x14ac:dyDescent="0.25">
      <c r="A31" s="1011" t="s">
        <v>140</v>
      </c>
      <c r="B31" s="1011" t="s">
        <v>2625</v>
      </c>
      <c r="C31" s="1011" t="s">
        <v>47</v>
      </c>
      <c r="D31" s="1011">
        <v>3210</v>
      </c>
      <c r="E31" s="1011" t="s">
        <v>117</v>
      </c>
      <c r="F31" s="1011" t="s">
        <v>249</v>
      </c>
      <c r="G31" s="1011" t="s">
        <v>2600</v>
      </c>
      <c r="H31" s="1011">
        <v>9088.5544382740009</v>
      </c>
      <c r="I31" s="1011">
        <v>-4.4628441169999999E-13</v>
      </c>
      <c r="J31" s="1011">
        <v>41050.616300000002</v>
      </c>
      <c r="K31" s="1011">
        <v>1694402.59</v>
      </c>
      <c r="L31" s="1011">
        <v>0.22139873299999999</v>
      </c>
      <c r="M31" s="1011">
        <v>5.3638695379999999E-3</v>
      </c>
      <c r="N31" s="1011">
        <v>-1.087156423E-17</v>
      </c>
      <c r="O31" s="1011">
        <v>-2.6338747019999999E-19</v>
      </c>
    </row>
    <row r="32" spans="1:15" x14ac:dyDescent="0.25">
      <c r="A32" s="1011" t="s">
        <v>140</v>
      </c>
      <c r="B32" s="1011" t="s">
        <v>2626</v>
      </c>
      <c r="C32" s="1011" t="s">
        <v>47</v>
      </c>
      <c r="D32" s="1011">
        <v>3210</v>
      </c>
      <c r="E32" s="1011" t="s">
        <v>114</v>
      </c>
      <c r="F32" s="1011" t="s">
        <v>249</v>
      </c>
      <c r="G32" s="1011" t="s">
        <v>249</v>
      </c>
      <c r="H32" s="1011">
        <v>566.12085840999998</v>
      </c>
      <c r="I32" s="1011">
        <v>-2.056283752E-14</v>
      </c>
      <c r="J32" s="1011">
        <v>1891.4331999999999</v>
      </c>
      <c r="K32" s="1011">
        <v>57204.69</v>
      </c>
      <c r="L32" s="1011">
        <v>0.29930787850000001</v>
      </c>
      <c r="M32" s="1011">
        <v>9.8964063680000002E-3</v>
      </c>
      <c r="N32" s="1011">
        <v>-1.087156423E-17</v>
      </c>
      <c r="O32" s="1011">
        <v>-3.5946069309999999E-19</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2"/>
  <sheetViews>
    <sheetView workbookViewId="0"/>
  </sheetViews>
  <sheetFormatPr defaultRowHeight="15" x14ac:dyDescent="0.25"/>
  <cols>
    <col min="1" max="1" width="18.85546875" style="1011" bestFit="1" customWidth="1"/>
    <col min="2" max="2" width="10.5703125" style="1011" bestFit="1" customWidth="1"/>
    <col min="3" max="3" width="8.85546875" style="1011" bestFit="1" customWidth="1"/>
    <col min="4" max="4" width="8.42578125" style="1011" bestFit="1" customWidth="1"/>
    <col min="5" max="5" width="29.7109375" style="1011" bestFit="1" customWidth="1"/>
    <col min="6" max="6" width="16.42578125" style="1011" bestFit="1" customWidth="1"/>
    <col min="7" max="7" width="27.140625" style="1011" bestFit="1" customWidth="1"/>
    <col min="8" max="8" width="35" style="1011" bestFit="1" customWidth="1"/>
    <col min="9" max="9" width="38.42578125" style="1011" bestFit="1" customWidth="1"/>
    <col min="10" max="10" width="33.85546875" style="1011" bestFit="1" customWidth="1"/>
    <col min="11" max="11" width="26.140625" style="1011" bestFit="1" customWidth="1"/>
    <col min="12" max="12" width="17.42578125" style="1011" bestFit="1" customWidth="1"/>
    <col min="13" max="13" width="12" style="1011" bestFit="1" customWidth="1"/>
    <col min="14" max="16384" width="9.140625" style="1011"/>
  </cols>
  <sheetData>
    <row r="1" spans="1:13" x14ac:dyDescent="0.25">
      <c r="A1" s="801" t="s">
        <v>1115</v>
      </c>
      <c r="B1" s="801" t="s">
        <v>1112</v>
      </c>
      <c r="C1" s="801" t="s">
        <v>1113</v>
      </c>
      <c r="D1" s="801" t="s">
        <v>1119</v>
      </c>
      <c r="E1" s="801" t="s">
        <v>1168</v>
      </c>
      <c r="F1" s="801" t="s">
        <v>1172</v>
      </c>
      <c r="G1" s="801" t="s">
        <v>1167</v>
      </c>
      <c r="H1" s="801" t="s">
        <v>1186</v>
      </c>
      <c r="I1" s="801" t="s">
        <v>1187</v>
      </c>
      <c r="J1" s="801" t="s">
        <v>1188</v>
      </c>
      <c r="K1" s="801" t="s">
        <v>1120</v>
      </c>
      <c r="L1" s="801" t="s">
        <v>1121</v>
      </c>
      <c r="M1" s="801" t="s">
        <v>1122</v>
      </c>
    </row>
    <row r="2" spans="1:13" x14ac:dyDescent="0.25">
      <c r="A2" s="1011" t="s">
        <v>135</v>
      </c>
      <c r="B2" s="1011" t="s">
        <v>140</v>
      </c>
      <c r="C2" s="1011">
        <v>3210</v>
      </c>
      <c r="D2" s="1011" t="s">
        <v>47</v>
      </c>
      <c r="E2" s="1011">
        <v>78632978.540000007</v>
      </c>
      <c r="F2" s="1011">
        <v>77231267.784378037</v>
      </c>
      <c r="G2" s="1011">
        <v>1929192.4106000001</v>
      </c>
      <c r="H2" s="1011">
        <v>1.576628149</v>
      </c>
      <c r="I2" s="1011">
        <v>0.502862841</v>
      </c>
      <c r="J2" s="1011">
        <v>1.7582768099999999</v>
      </c>
      <c r="K2" s="1011">
        <v>3.8377678</v>
      </c>
      <c r="L2" s="1011">
        <v>0.2718851974</v>
      </c>
      <c r="M2" s="1011">
        <v>4.4252200249999998</v>
      </c>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62"/>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1178</v>
      </c>
      <c r="C1" s="801" t="s">
        <v>1112</v>
      </c>
      <c r="D1" s="801" t="s">
        <v>1174</v>
      </c>
      <c r="E1" s="801" t="s">
        <v>1175</v>
      </c>
      <c r="F1" s="801" t="s">
        <v>1176</v>
      </c>
    </row>
    <row r="2" spans="1:6" x14ac:dyDescent="0.25">
      <c r="A2" s="1011" t="s">
        <v>4062</v>
      </c>
      <c r="B2" s="1011" t="s">
        <v>4063</v>
      </c>
      <c r="C2" s="1011" t="s">
        <v>140</v>
      </c>
      <c r="D2" s="1011">
        <v>106597.520367024</v>
      </c>
      <c r="E2" s="1011">
        <v>102</v>
      </c>
      <c r="F2" s="1011">
        <v>1045.0737290879999</v>
      </c>
    </row>
    <row r="3" spans="1:6" x14ac:dyDescent="0.25">
      <c r="A3" s="1011" t="s">
        <v>4064</v>
      </c>
      <c r="B3" s="1011" t="s">
        <v>4065</v>
      </c>
      <c r="C3" s="1011" t="s">
        <v>140</v>
      </c>
      <c r="D3" s="1011">
        <v>3709.447813318</v>
      </c>
      <c r="E3" s="1011">
        <v>2</v>
      </c>
      <c r="F3" s="1011">
        <v>1854.723906659</v>
      </c>
    </row>
    <row r="4" spans="1:6" x14ac:dyDescent="0.25">
      <c r="A4" s="1011" t="s">
        <v>4066</v>
      </c>
      <c r="B4" s="1011" t="s">
        <v>4067</v>
      </c>
      <c r="C4" s="1011" t="s">
        <v>140</v>
      </c>
      <c r="D4" s="1011">
        <v>350002.25979155197</v>
      </c>
      <c r="E4" s="1011">
        <v>2433</v>
      </c>
      <c r="F4" s="1011">
        <v>143.856251456</v>
      </c>
    </row>
    <row r="5" spans="1:6" x14ac:dyDescent="0.25">
      <c r="A5" s="1011" t="s">
        <v>4068</v>
      </c>
      <c r="B5" s="1011" t="s">
        <v>4069</v>
      </c>
      <c r="C5" s="1011" t="s">
        <v>140</v>
      </c>
      <c r="D5" s="1011">
        <v>343154.59128392598</v>
      </c>
      <c r="E5" s="1011">
        <v>6006</v>
      </c>
      <c r="F5" s="1011">
        <v>57.135296584000002</v>
      </c>
    </row>
    <row r="6" spans="1:6" x14ac:dyDescent="0.25">
      <c r="A6" s="1011" t="s">
        <v>4070</v>
      </c>
      <c r="B6" s="1011" t="s">
        <v>4071</v>
      </c>
      <c r="C6" s="1011" t="s">
        <v>140</v>
      </c>
      <c r="D6" s="1011">
        <v>18121.665972775001</v>
      </c>
      <c r="E6" s="1011">
        <v>18</v>
      </c>
      <c r="F6" s="1011">
        <v>1006.75922071</v>
      </c>
    </row>
    <row r="7" spans="1:6" x14ac:dyDescent="0.25">
      <c r="A7" s="1011" t="s">
        <v>4072</v>
      </c>
      <c r="B7" s="1011" t="s">
        <v>4073</v>
      </c>
      <c r="C7" s="1011" t="s">
        <v>140</v>
      </c>
      <c r="D7" s="1011">
        <v>300596.43099034001</v>
      </c>
      <c r="E7" s="1011">
        <v>1032</v>
      </c>
      <c r="F7" s="1011">
        <v>291.27561142500002</v>
      </c>
    </row>
    <row r="8" spans="1:6" x14ac:dyDescent="0.25">
      <c r="A8" s="1011" t="s">
        <v>4074</v>
      </c>
      <c r="B8" s="1011" t="s">
        <v>4075</v>
      </c>
      <c r="C8" s="1011" t="s">
        <v>140</v>
      </c>
      <c r="D8" s="1011">
        <v>72818.240262103005</v>
      </c>
      <c r="E8" s="1011">
        <v>161</v>
      </c>
      <c r="F8" s="1011">
        <v>452.28720659700002</v>
      </c>
    </row>
    <row r="9" spans="1:6" x14ac:dyDescent="0.25">
      <c r="A9" s="1011" t="s">
        <v>4076</v>
      </c>
      <c r="B9" s="1011" t="s">
        <v>4077</v>
      </c>
      <c r="C9" s="1011" t="s">
        <v>140</v>
      </c>
      <c r="D9" s="1011">
        <v>1883.08111687</v>
      </c>
      <c r="E9" s="1011">
        <v>3.5</v>
      </c>
      <c r="F9" s="1011">
        <v>538.02317624800003</v>
      </c>
    </row>
    <row r="10" spans="1:6" x14ac:dyDescent="0.25">
      <c r="A10" s="1011" t="s">
        <v>4078</v>
      </c>
      <c r="B10" s="1011" t="s">
        <v>4079</v>
      </c>
      <c r="C10" s="1011" t="s">
        <v>140</v>
      </c>
      <c r="D10" s="1011">
        <v>1413.4060698830001</v>
      </c>
      <c r="E10" s="1011">
        <v>5</v>
      </c>
      <c r="F10" s="1011">
        <v>282.68121397700003</v>
      </c>
    </row>
    <row r="11" spans="1:6" x14ac:dyDescent="0.25">
      <c r="A11" s="1011" t="s">
        <v>4080</v>
      </c>
      <c r="B11" s="1011" t="s">
        <v>4081</v>
      </c>
      <c r="C11" s="1011" t="s">
        <v>140</v>
      </c>
      <c r="D11" s="1011">
        <v>143752.7935994</v>
      </c>
      <c r="E11" s="1011">
        <v>524</v>
      </c>
      <c r="F11" s="1011">
        <v>274.33739236500003</v>
      </c>
    </row>
    <row r="12" spans="1:6" x14ac:dyDescent="0.25">
      <c r="A12" s="1011" t="s">
        <v>4082</v>
      </c>
      <c r="B12" s="1011" t="s">
        <v>4083</v>
      </c>
      <c r="C12" s="1011" t="s">
        <v>140</v>
      </c>
      <c r="D12" s="1011">
        <v>39927.542282707996</v>
      </c>
      <c r="E12" s="1011">
        <v>42</v>
      </c>
      <c r="F12" s="1011">
        <v>950.65576863599995</v>
      </c>
    </row>
    <row r="13" spans="1:6" x14ac:dyDescent="0.25">
      <c r="A13" s="1011" t="s">
        <v>4084</v>
      </c>
      <c r="B13" s="1011" t="s">
        <v>4085</v>
      </c>
      <c r="C13" s="1011" t="s">
        <v>140</v>
      </c>
      <c r="D13" s="1011">
        <v>529277.046411713</v>
      </c>
      <c r="E13" s="1011">
        <v>3872</v>
      </c>
      <c r="F13" s="1011">
        <v>136.69345206899999</v>
      </c>
    </row>
    <row r="14" spans="1:6" x14ac:dyDescent="0.25">
      <c r="A14" s="1011" t="s">
        <v>4086</v>
      </c>
      <c r="B14" s="1011" t="s">
        <v>4087</v>
      </c>
      <c r="C14" s="1011" t="s">
        <v>140</v>
      </c>
      <c r="D14" s="1011">
        <v>271421.93898642599</v>
      </c>
      <c r="E14" s="1011">
        <v>5244</v>
      </c>
      <c r="F14" s="1011">
        <v>51.758569600999998</v>
      </c>
    </row>
    <row r="15" spans="1:6" x14ac:dyDescent="0.25">
      <c r="A15" s="1011" t="s">
        <v>4088</v>
      </c>
      <c r="B15" s="1011" t="s">
        <v>4089</v>
      </c>
      <c r="C15" s="1011" t="s">
        <v>140</v>
      </c>
      <c r="D15" s="1011">
        <v>411060.62200272799</v>
      </c>
      <c r="E15" s="1011">
        <v>8925</v>
      </c>
      <c r="F15" s="1011">
        <v>46.057212548999999</v>
      </c>
    </row>
    <row r="16" spans="1:6" x14ac:dyDescent="0.25">
      <c r="A16" s="1011" t="s">
        <v>4090</v>
      </c>
      <c r="B16" s="1011" t="s">
        <v>4091</v>
      </c>
      <c r="C16" s="1011" t="s">
        <v>140</v>
      </c>
      <c r="D16" s="1011">
        <v>417133.03770766198</v>
      </c>
      <c r="E16" s="1011">
        <v>10343</v>
      </c>
      <c r="F16" s="1011">
        <v>40.329985276000002</v>
      </c>
    </row>
    <row r="17" spans="1:6" x14ac:dyDescent="0.25">
      <c r="A17" s="1011" t="s">
        <v>4092</v>
      </c>
      <c r="B17" s="1011" t="s">
        <v>4093</v>
      </c>
      <c r="C17" s="1011" t="s">
        <v>140</v>
      </c>
      <c r="D17" s="1011">
        <v>206109.380111523</v>
      </c>
      <c r="E17" s="1011">
        <v>478</v>
      </c>
      <c r="F17" s="1011">
        <v>431.19117178099998</v>
      </c>
    </row>
    <row r="18" spans="1:6" x14ac:dyDescent="0.25">
      <c r="A18" s="1011" t="s">
        <v>4094</v>
      </c>
      <c r="B18" s="1011" t="s">
        <v>4095</v>
      </c>
      <c r="C18" s="1011" t="s">
        <v>140</v>
      </c>
      <c r="D18" s="1011">
        <v>98933.441528191004</v>
      </c>
      <c r="E18" s="1011">
        <v>81</v>
      </c>
      <c r="F18" s="1011">
        <v>1221.4005126940001</v>
      </c>
    </row>
    <row r="19" spans="1:6" x14ac:dyDescent="0.25">
      <c r="A19" s="1011" t="s">
        <v>4096</v>
      </c>
      <c r="B19" s="1011" t="s">
        <v>4097</v>
      </c>
      <c r="C19" s="1011" t="s">
        <v>140</v>
      </c>
      <c r="D19" s="1011">
        <v>229658.156517728</v>
      </c>
      <c r="E19" s="1011">
        <v>3899</v>
      </c>
      <c r="F19" s="1011">
        <v>58.901809827999998</v>
      </c>
    </row>
    <row r="20" spans="1:6" x14ac:dyDescent="0.25">
      <c r="A20" s="1011" t="s">
        <v>4098</v>
      </c>
      <c r="B20" s="1011" t="s">
        <v>4099</v>
      </c>
      <c r="C20" s="1011" t="s">
        <v>140</v>
      </c>
      <c r="D20" s="1011">
        <v>9985.1548649119995</v>
      </c>
      <c r="E20" s="1011">
        <v>8</v>
      </c>
      <c r="F20" s="1011">
        <v>1248.1443581139999</v>
      </c>
    </row>
    <row r="21" spans="1:6" x14ac:dyDescent="0.25">
      <c r="A21" s="1011" t="s">
        <v>4100</v>
      </c>
      <c r="B21" s="1011" t="s">
        <v>4101</v>
      </c>
      <c r="C21" s="1011" t="s">
        <v>140</v>
      </c>
      <c r="D21" s="1011">
        <v>42972.620045233001</v>
      </c>
      <c r="E21" s="1011">
        <v>112</v>
      </c>
      <c r="F21" s="1011">
        <v>383.684107547</v>
      </c>
    </row>
    <row r="22" spans="1:6" x14ac:dyDescent="0.25">
      <c r="A22" s="1011" t="s">
        <v>4102</v>
      </c>
      <c r="B22" s="1011" t="s">
        <v>4103</v>
      </c>
      <c r="C22" s="1011" t="s">
        <v>140</v>
      </c>
      <c r="D22" s="1011">
        <v>104447.122183546</v>
      </c>
      <c r="E22" s="1011">
        <v>194</v>
      </c>
      <c r="F22" s="1011">
        <v>538.38722774999997</v>
      </c>
    </row>
    <row r="23" spans="1:6" x14ac:dyDescent="0.25">
      <c r="A23" s="1011" t="s">
        <v>4104</v>
      </c>
      <c r="B23" s="1011" t="s">
        <v>4105</v>
      </c>
      <c r="C23" s="1011" t="s">
        <v>140</v>
      </c>
      <c r="D23" s="1011">
        <v>299238.083157685</v>
      </c>
      <c r="E23" s="1011">
        <v>617</v>
      </c>
      <c r="F23" s="1011">
        <v>484.988789559</v>
      </c>
    </row>
    <row r="24" spans="1:6" x14ac:dyDescent="0.25">
      <c r="A24" s="1011" t="s">
        <v>4106</v>
      </c>
      <c r="B24" s="1011" t="s">
        <v>4107</v>
      </c>
      <c r="C24" s="1011" t="s">
        <v>140</v>
      </c>
      <c r="D24" s="1011">
        <v>48128.545590182002</v>
      </c>
      <c r="E24" s="1011">
        <v>973</v>
      </c>
      <c r="F24" s="1011">
        <v>49.464075631999997</v>
      </c>
    </row>
    <row r="25" spans="1:6" x14ac:dyDescent="0.25">
      <c r="A25" s="1011" t="s">
        <v>4108</v>
      </c>
      <c r="B25" s="1011" t="s">
        <v>4109</v>
      </c>
      <c r="C25" s="1011" t="s">
        <v>140</v>
      </c>
      <c r="D25" s="1011">
        <v>288519.45718795701</v>
      </c>
      <c r="E25" s="1011">
        <v>4246</v>
      </c>
      <c r="F25" s="1011">
        <v>67.950884876999993</v>
      </c>
    </row>
    <row r="26" spans="1:6" x14ac:dyDescent="0.25">
      <c r="A26" s="1011" t="s">
        <v>4110</v>
      </c>
      <c r="B26" s="1011" t="s">
        <v>4111</v>
      </c>
      <c r="C26" s="1011" t="s">
        <v>140</v>
      </c>
      <c r="D26" s="1011">
        <v>49471.728199632998</v>
      </c>
      <c r="E26" s="1011">
        <v>55</v>
      </c>
      <c r="F26" s="1011">
        <v>899.48596726599999</v>
      </c>
    </row>
    <row r="27" spans="1:6" x14ac:dyDescent="0.25">
      <c r="A27" s="1011" t="s">
        <v>4112</v>
      </c>
      <c r="B27" s="1011" t="s">
        <v>4113</v>
      </c>
      <c r="C27" s="1011" t="s">
        <v>140</v>
      </c>
      <c r="D27" s="1011">
        <v>602277.06397935201</v>
      </c>
      <c r="E27" s="1011">
        <v>8028</v>
      </c>
      <c r="F27" s="1011">
        <v>75.022055801999997</v>
      </c>
    </row>
    <row r="28" spans="1:6" x14ac:dyDescent="0.25">
      <c r="A28" s="1011" t="s">
        <v>4114</v>
      </c>
      <c r="B28" s="1011" t="s">
        <v>4115</v>
      </c>
      <c r="C28" s="1011" t="s">
        <v>140</v>
      </c>
      <c r="D28" s="1011">
        <v>27834.197288577001</v>
      </c>
      <c r="E28" s="1011">
        <v>68</v>
      </c>
      <c r="F28" s="1011">
        <v>409.32643071400003</v>
      </c>
    </row>
    <row r="29" spans="1:6" x14ac:dyDescent="0.25">
      <c r="A29" s="1011" t="s">
        <v>4116</v>
      </c>
      <c r="B29" s="1011" t="s">
        <v>4117</v>
      </c>
      <c r="C29" s="1011" t="s">
        <v>140</v>
      </c>
      <c r="D29" s="1011">
        <v>63138.145092427003</v>
      </c>
      <c r="E29" s="1011">
        <v>106</v>
      </c>
      <c r="F29" s="1011">
        <v>595.64287822999995</v>
      </c>
    </row>
    <row r="30" spans="1:6" x14ac:dyDescent="0.25">
      <c r="A30" s="1011" t="s">
        <v>4118</v>
      </c>
      <c r="B30" s="1011" t="s">
        <v>4119</v>
      </c>
      <c r="C30" s="1011" t="s">
        <v>140</v>
      </c>
      <c r="D30" s="1011">
        <v>244770.89764360301</v>
      </c>
      <c r="E30" s="1011">
        <v>1174</v>
      </c>
      <c r="F30" s="1011">
        <v>208.49309850399999</v>
      </c>
    </row>
    <row r="31" spans="1:6" x14ac:dyDescent="0.25">
      <c r="A31" s="1011" t="s">
        <v>4120</v>
      </c>
      <c r="B31" s="1011" t="s">
        <v>4121</v>
      </c>
      <c r="C31" s="1011" t="s">
        <v>140</v>
      </c>
      <c r="D31" s="1011">
        <v>336397.68485075701</v>
      </c>
      <c r="E31" s="1011">
        <v>234</v>
      </c>
      <c r="F31" s="1011">
        <v>1437.5969438069999</v>
      </c>
    </row>
    <row r="32" spans="1:6" x14ac:dyDescent="0.25">
      <c r="A32" s="1011" t="s">
        <v>4122</v>
      </c>
      <c r="B32" s="1011" t="s">
        <v>4123</v>
      </c>
      <c r="C32" s="1011" t="s">
        <v>140</v>
      </c>
      <c r="D32" s="1011">
        <v>1153.846461133</v>
      </c>
      <c r="E32" s="1011">
        <v>1</v>
      </c>
      <c r="F32" s="1011">
        <v>1153.846461133</v>
      </c>
    </row>
    <row r="33" spans="1:6" x14ac:dyDescent="0.25">
      <c r="A33" s="1011" t="s">
        <v>4124</v>
      </c>
      <c r="B33" s="1011" t="s">
        <v>4125</v>
      </c>
      <c r="C33" s="1011" t="s">
        <v>140</v>
      </c>
      <c r="D33" s="1011">
        <v>59677.823961937997</v>
      </c>
      <c r="E33" s="1011">
        <v>143</v>
      </c>
      <c r="F33" s="1011">
        <v>417.327440293</v>
      </c>
    </row>
    <row r="34" spans="1:6" x14ac:dyDescent="0.25">
      <c r="A34" s="1011" t="s">
        <v>4126</v>
      </c>
      <c r="B34" s="1011" t="s">
        <v>4127</v>
      </c>
      <c r="C34" s="1011" t="s">
        <v>140</v>
      </c>
      <c r="D34" s="1011">
        <v>94625.385629962999</v>
      </c>
      <c r="E34" s="1011">
        <v>105</v>
      </c>
      <c r="F34" s="1011">
        <v>901.19414885699996</v>
      </c>
    </row>
    <row r="35" spans="1:6" x14ac:dyDescent="0.25">
      <c r="A35" s="1011" t="s">
        <v>4128</v>
      </c>
      <c r="B35" s="1011" t="s">
        <v>4129</v>
      </c>
      <c r="C35" s="1011" t="s">
        <v>140</v>
      </c>
      <c r="D35" s="1011">
        <v>58557.007187051</v>
      </c>
      <c r="E35" s="1011">
        <v>96</v>
      </c>
      <c r="F35" s="1011">
        <v>609.96882486499999</v>
      </c>
    </row>
    <row r="36" spans="1:6" x14ac:dyDescent="0.25">
      <c r="A36" s="1011" t="s">
        <v>4130</v>
      </c>
      <c r="B36" s="1011" t="s">
        <v>4131</v>
      </c>
      <c r="C36" s="1011" t="s">
        <v>140</v>
      </c>
      <c r="D36" s="1011">
        <v>538183.64658241195</v>
      </c>
      <c r="E36" s="1011">
        <v>7074</v>
      </c>
      <c r="F36" s="1011">
        <v>76.079113172999996</v>
      </c>
    </row>
    <row r="37" spans="1:6" x14ac:dyDescent="0.25">
      <c r="A37" s="1011" t="s">
        <v>4132</v>
      </c>
      <c r="B37" s="1011" t="s">
        <v>4133</v>
      </c>
      <c r="C37" s="1011" t="s">
        <v>140</v>
      </c>
      <c r="D37" s="1011">
        <v>133904.67296952201</v>
      </c>
      <c r="E37" s="1011">
        <v>313</v>
      </c>
      <c r="F37" s="1011">
        <v>427.81045677200001</v>
      </c>
    </row>
    <row r="38" spans="1:6" x14ac:dyDescent="0.25">
      <c r="A38" s="1011" t="s">
        <v>4134</v>
      </c>
      <c r="B38" s="1011" t="s">
        <v>4135</v>
      </c>
      <c r="C38" s="1011" t="s">
        <v>140</v>
      </c>
      <c r="D38" s="1011">
        <v>198492.35568276601</v>
      </c>
      <c r="E38" s="1011">
        <v>212</v>
      </c>
      <c r="F38" s="1011">
        <v>936.28469661700001</v>
      </c>
    </row>
    <row r="39" spans="1:6" x14ac:dyDescent="0.25">
      <c r="A39" s="1011" t="s">
        <v>4136</v>
      </c>
      <c r="B39" s="1011" t="s">
        <v>4137</v>
      </c>
      <c r="C39" s="1011" t="s">
        <v>140</v>
      </c>
      <c r="D39" s="1011">
        <v>167631.849396545</v>
      </c>
      <c r="E39" s="1011">
        <v>443</v>
      </c>
      <c r="F39" s="1011">
        <v>378.401465906</v>
      </c>
    </row>
    <row r="40" spans="1:6" x14ac:dyDescent="0.25">
      <c r="A40" s="1011" t="s">
        <v>4138</v>
      </c>
      <c r="B40" s="1011" t="s">
        <v>4139</v>
      </c>
      <c r="C40" s="1011" t="s">
        <v>140</v>
      </c>
      <c r="D40" s="1011">
        <v>465862.60726477002</v>
      </c>
      <c r="E40" s="1011">
        <v>7339</v>
      </c>
      <c r="F40" s="1011">
        <v>63.477668246999997</v>
      </c>
    </row>
    <row r="41" spans="1:6" x14ac:dyDescent="0.25">
      <c r="A41" s="1011" t="s">
        <v>4140</v>
      </c>
      <c r="B41" s="1011" t="s">
        <v>4141</v>
      </c>
      <c r="C41" s="1011" t="s">
        <v>140</v>
      </c>
      <c r="D41" s="1011">
        <v>58526.880635957998</v>
      </c>
      <c r="E41" s="1011">
        <v>276</v>
      </c>
      <c r="F41" s="1011">
        <v>212.053915348</v>
      </c>
    </row>
    <row r="42" spans="1:6" x14ac:dyDescent="0.25">
      <c r="A42" s="1011" t="s">
        <v>4142</v>
      </c>
      <c r="B42" s="1011" t="s">
        <v>4143</v>
      </c>
      <c r="C42" s="1011" t="s">
        <v>140</v>
      </c>
      <c r="D42" s="1011">
        <v>190187.59073395201</v>
      </c>
      <c r="E42" s="1011">
        <v>672</v>
      </c>
      <c r="F42" s="1011">
        <v>283.01724811600002</v>
      </c>
    </row>
    <row r="43" spans="1:6" x14ac:dyDescent="0.25">
      <c r="A43" s="1011" t="s">
        <v>4144</v>
      </c>
      <c r="B43" s="1011" t="s">
        <v>4145</v>
      </c>
      <c r="C43" s="1011" t="s">
        <v>140</v>
      </c>
      <c r="D43" s="1011">
        <v>75728.725802311004</v>
      </c>
      <c r="E43" s="1011">
        <v>301.5</v>
      </c>
      <c r="F43" s="1011">
        <v>251.17321990799999</v>
      </c>
    </row>
    <row r="44" spans="1:6" x14ac:dyDescent="0.25">
      <c r="A44" s="1011" t="s">
        <v>4146</v>
      </c>
      <c r="B44" s="1011" t="s">
        <v>4147</v>
      </c>
      <c r="C44" s="1011" t="s">
        <v>140</v>
      </c>
      <c r="D44" s="1011">
        <v>358001.33882891701</v>
      </c>
      <c r="E44" s="1011">
        <v>2487</v>
      </c>
      <c r="F44" s="1011">
        <v>143.949070699</v>
      </c>
    </row>
    <row r="45" spans="1:6" x14ac:dyDescent="0.25">
      <c r="A45" s="1011" t="s">
        <v>4148</v>
      </c>
      <c r="B45" s="1011" t="s">
        <v>4149</v>
      </c>
      <c r="C45" s="1011" t="s">
        <v>140</v>
      </c>
      <c r="D45" s="1011">
        <v>812.61418386499997</v>
      </c>
      <c r="E45" s="1011">
        <v>1</v>
      </c>
      <c r="F45" s="1011">
        <v>812.61418386499997</v>
      </c>
    </row>
    <row r="46" spans="1:6" x14ac:dyDescent="0.25">
      <c r="A46" s="1011" t="s">
        <v>4150</v>
      </c>
      <c r="B46" s="1011" t="s">
        <v>4151</v>
      </c>
      <c r="C46" s="1011" t="s">
        <v>140</v>
      </c>
      <c r="D46" s="1011">
        <v>37711.938498579002</v>
      </c>
      <c r="E46" s="1011">
        <v>35</v>
      </c>
      <c r="F46" s="1011">
        <v>1077.483957102</v>
      </c>
    </row>
    <row r="47" spans="1:6" x14ac:dyDescent="0.25">
      <c r="A47" s="1011" t="s">
        <v>4152</v>
      </c>
      <c r="B47" s="1011" t="s">
        <v>4153</v>
      </c>
      <c r="C47" s="1011" t="s">
        <v>140</v>
      </c>
      <c r="D47" s="1011">
        <v>437982.84410989098</v>
      </c>
      <c r="E47" s="1011">
        <v>5331</v>
      </c>
      <c r="F47" s="1011">
        <v>82.157727276000003</v>
      </c>
    </row>
    <row r="48" spans="1:6" x14ac:dyDescent="0.25">
      <c r="A48" s="1011" t="s">
        <v>4154</v>
      </c>
      <c r="B48" s="1011" t="s">
        <v>4155</v>
      </c>
      <c r="C48" s="1011" t="s">
        <v>140</v>
      </c>
      <c r="D48" s="1011">
        <v>386738.73474809801</v>
      </c>
      <c r="E48" s="1011">
        <v>5183</v>
      </c>
      <c r="F48" s="1011">
        <v>74.616773056</v>
      </c>
    </row>
    <row r="49" spans="1:6" x14ac:dyDescent="0.25">
      <c r="A49" s="1011" t="s">
        <v>4156</v>
      </c>
      <c r="B49" s="1011" t="s">
        <v>4157</v>
      </c>
      <c r="C49" s="1011" t="s">
        <v>140</v>
      </c>
      <c r="D49" s="1011">
        <v>64621.919989540998</v>
      </c>
      <c r="E49" s="1011">
        <v>160</v>
      </c>
      <c r="F49" s="1011">
        <v>403.88699993500001</v>
      </c>
    </row>
    <row r="50" spans="1:6" x14ac:dyDescent="0.25">
      <c r="A50" s="1011" t="s">
        <v>4158</v>
      </c>
      <c r="B50" s="1011" t="s">
        <v>4159</v>
      </c>
      <c r="C50" s="1011" t="s">
        <v>140</v>
      </c>
      <c r="D50" s="1011">
        <v>199178.73815295001</v>
      </c>
      <c r="E50" s="1011">
        <v>1030</v>
      </c>
      <c r="F50" s="1011">
        <v>193.37741568199999</v>
      </c>
    </row>
    <row r="51" spans="1:6" x14ac:dyDescent="0.25">
      <c r="A51" s="1011" t="s">
        <v>4160</v>
      </c>
      <c r="B51" s="1011" t="s">
        <v>4161</v>
      </c>
      <c r="C51" s="1011" t="s">
        <v>140</v>
      </c>
      <c r="D51" s="1011">
        <v>79701.599747068001</v>
      </c>
      <c r="E51" s="1011">
        <v>93</v>
      </c>
      <c r="F51" s="1011">
        <v>857.00644889299997</v>
      </c>
    </row>
    <row r="52" spans="1:6" x14ac:dyDescent="0.25">
      <c r="A52" s="1011" t="s">
        <v>4162</v>
      </c>
      <c r="B52" s="1011" t="s">
        <v>4163</v>
      </c>
      <c r="C52" s="1011" t="s">
        <v>140</v>
      </c>
      <c r="D52" s="1011">
        <v>378628.12187201</v>
      </c>
      <c r="E52" s="1011">
        <v>4541</v>
      </c>
      <c r="F52" s="1011">
        <v>83.379899112999993</v>
      </c>
    </row>
    <row r="53" spans="1:6" x14ac:dyDescent="0.25">
      <c r="A53" s="1011" t="s">
        <v>4164</v>
      </c>
      <c r="B53" s="1011" t="s">
        <v>4165</v>
      </c>
      <c r="C53" s="1011" t="s">
        <v>140</v>
      </c>
      <c r="D53" s="1011">
        <v>479831.27235839103</v>
      </c>
      <c r="E53" s="1011">
        <v>6020</v>
      </c>
      <c r="F53" s="1011">
        <v>79.706191422000003</v>
      </c>
    </row>
    <row r="54" spans="1:6" x14ac:dyDescent="0.25">
      <c r="A54" s="1011" t="s">
        <v>4166</v>
      </c>
      <c r="B54" s="1011" t="s">
        <v>4167</v>
      </c>
      <c r="C54" s="1011" t="s">
        <v>140</v>
      </c>
      <c r="D54" s="1011">
        <v>121991.459203223</v>
      </c>
      <c r="E54" s="1011">
        <v>1103</v>
      </c>
      <c r="F54" s="1011">
        <v>110.59969102700001</v>
      </c>
    </row>
    <row r="55" spans="1:6" x14ac:dyDescent="0.25">
      <c r="A55" s="1011" t="s">
        <v>4168</v>
      </c>
      <c r="B55" s="1011" t="s">
        <v>4169</v>
      </c>
      <c r="C55" s="1011" t="s">
        <v>140</v>
      </c>
      <c r="D55" s="1011">
        <v>157935.065196182</v>
      </c>
      <c r="E55" s="1011">
        <v>285</v>
      </c>
      <c r="F55" s="1011">
        <v>554.15812349500004</v>
      </c>
    </row>
    <row r="56" spans="1:6" x14ac:dyDescent="0.25">
      <c r="A56" s="1011" t="s">
        <v>4170</v>
      </c>
      <c r="B56" s="1011" t="s">
        <v>4171</v>
      </c>
      <c r="C56" s="1011" t="s">
        <v>140</v>
      </c>
      <c r="D56" s="1011">
        <v>48109.840036977999</v>
      </c>
      <c r="E56" s="1011">
        <v>54</v>
      </c>
      <c r="F56" s="1011">
        <v>890.92296364799995</v>
      </c>
    </row>
    <row r="57" spans="1:6" x14ac:dyDescent="0.25">
      <c r="A57" s="1011" t="s">
        <v>4172</v>
      </c>
      <c r="B57" s="1011" t="s">
        <v>4173</v>
      </c>
      <c r="C57" s="1011" t="s">
        <v>140</v>
      </c>
      <c r="D57" s="1011">
        <v>297300.05826948298</v>
      </c>
      <c r="E57" s="1011">
        <v>1650</v>
      </c>
      <c r="F57" s="1011">
        <v>180.18185349699999</v>
      </c>
    </row>
    <row r="58" spans="1:6" x14ac:dyDescent="0.25">
      <c r="A58" s="1011" t="s">
        <v>4174</v>
      </c>
      <c r="B58" s="1011" t="s">
        <v>4175</v>
      </c>
      <c r="C58" s="1011" t="s">
        <v>140</v>
      </c>
      <c r="D58" s="1011">
        <v>518510.98679817398</v>
      </c>
      <c r="E58" s="1011">
        <v>11068</v>
      </c>
      <c r="F58" s="1011">
        <v>46.847758112999998</v>
      </c>
    </row>
    <row r="59" spans="1:6" x14ac:dyDescent="0.25">
      <c r="A59" s="1011" t="s">
        <v>4176</v>
      </c>
      <c r="B59" s="1011" t="s">
        <v>4177</v>
      </c>
      <c r="C59" s="1011" t="s">
        <v>140</v>
      </c>
      <c r="D59" s="1011">
        <v>135797.56074699899</v>
      </c>
      <c r="E59" s="1011">
        <v>231</v>
      </c>
      <c r="F59" s="1011">
        <v>587.86822834199995</v>
      </c>
    </row>
    <row r="60" spans="1:6" x14ac:dyDescent="0.25">
      <c r="A60" s="1011" t="s">
        <v>4178</v>
      </c>
      <c r="B60" s="1011" t="s">
        <v>4179</v>
      </c>
      <c r="C60" s="1011" t="s">
        <v>140</v>
      </c>
      <c r="D60" s="1011">
        <v>1483.2271293859999</v>
      </c>
      <c r="E60" s="1011">
        <v>1</v>
      </c>
      <c r="F60" s="1011">
        <v>1483.2271293859999</v>
      </c>
    </row>
    <row r="61" spans="1:6" x14ac:dyDescent="0.25">
      <c r="A61" s="1011" t="s">
        <v>4180</v>
      </c>
      <c r="B61" s="1011" t="s">
        <v>4181</v>
      </c>
      <c r="C61" s="1011" t="s">
        <v>140</v>
      </c>
      <c r="D61" s="1011">
        <v>412265.46348796401</v>
      </c>
      <c r="E61" s="1011">
        <v>1257</v>
      </c>
      <c r="F61" s="1011">
        <v>327.97570683200001</v>
      </c>
    </row>
    <row r="62" spans="1:6" x14ac:dyDescent="0.25">
      <c r="A62" s="1011" t="s">
        <v>4182</v>
      </c>
      <c r="B62" s="1011" t="s">
        <v>4183</v>
      </c>
      <c r="C62" s="1011" t="s">
        <v>140</v>
      </c>
      <c r="D62" s="1011">
        <v>147703.55143425599</v>
      </c>
      <c r="E62" s="1011">
        <v>317</v>
      </c>
      <c r="F62" s="1011">
        <v>465.94180263200002</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233"/>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1177</v>
      </c>
      <c r="C1" s="801" t="s">
        <v>1112</v>
      </c>
      <c r="D1" s="801" t="s">
        <v>1174</v>
      </c>
      <c r="E1" s="801" t="s">
        <v>1175</v>
      </c>
      <c r="F1" s="801" t="s">
        <v>1176</v>
      </c>
    </row>
    <row r="2" spans="1:6" x14ac:dyDescent="0.25">
      <c r="A2" s="1011" t="s">
        <v>3598</v>
      </c>
      <c r="B2" s="1011" t="s">
        <v>3599</v>
      </c>
      <c r="C2" s="1011" t="s">
        <v>140</v>
      </c>
      <c r="D2" s="1011">
        <v>78019.169894930994</v>
      </c>
      <c r="E2" s="1011">
        <v>1400</v>
      </c>
      <c r="F2" s="1011">
        <v>55.727978495999999</v>
      </c>
    </row>
    <row r="3" spans="1:6" x14ac:dyDescent="0.25">
      <c r="A3" s="1011" t="s">
        <v>3600</v>
      </c>
      <c r="B3" s="1011" t="s">
        <v>3601</v>
      </c>
      <c r="C3" s="1011" t="s">
        <v>140</v>
      </c>
      <c r="D3" s="1011">
        <v>23029.790038188999</v>
      </c>
      <c r="E3" s="1011">
        <v>312</v>
      </c>
      <c r="F3" s="1011">
        <v>73.81342961</v>
      </c>
    </row>
    <row r="4" spans="1:6" x14ac:dyDescent="0.25">
      <c r="A4" s="1011" t="s">
        <v>3602</v>
      </c>
      <c r="B4" s="1011" t="s">
        <v>3603</v>
      </c>
      <c r="C4" s="1011" t="s">
        <v>140</v>
      </c>
      <c r="D4" s="1011">
        <v>60436.065224104001</v>
      </c>
      <c r="E4" s="1011">
        <v>1163</v>
      </c>
      <c r="F4" s="1011">
        <v>51.965662274000003</v>
      </c>
    </row>
    <row r="5" spans="1:6" x14ac:dyDescent="0.25">
      <c r="A5" s="1011" t="s">
        <v>3604</v>
      </c>
      <c r="B5" s="1011" t="s">
        <v>3605</v>
      </c>
      <c r="C5" s="1011" t="s">
        <v>140</v>
      </c>
      <c r="D5" s="1011">
        <v>40555.764536920004</v>
      </c>
      <c r="E5" s="1011">
        <v>721</v>
      </c>
      <c r="F5" s="1011">
        <v>56.249326680999999</v>
      </c>
    </row>
    <row r="6" spans="1:6" x14ac:dyDescent="0.25">
      <c r="A6" s="1011" t="s">
        <v>3606</v>
      </c>
      <c r="B6" s="1011" t="s">
        <v>3607</v>
      </c>
      <c r="C6" s="1011" t="s">
        <v>140</v>
      </c>
      <c r="D6" s="1011">
        <v>12674.254741432</v>
      </c>
      <c r="E6" s="1011">
        <v>64</v>
      </c>
      <c r="F6" s="1011">
        <v>198.03523033499999</v>
      </c>
    </row>
    <row r="7" spans="1:6" x14ac:dyDescent="0.25">
      <c r="A7" s="1011" t="s">
        <v>3608</v>
      </c>
      <c r="B7" s="1011" t="s">
        <v>3609</v>
      </c>
      <c r="C7" s="1011" t="s">
        <v>140</v>
      </c>
      <c r="D7" s="1011">
        <v>106597.520367024</v>
      </c>
      <c r="E7" s="1011">
        <v>102</v>
      </c>
      <c r="F7" s="1011">
        <v>1045.0737290879999</v>
      </c>
    </row>
    <row r="8" spans="1:6" x14ac:dyDescent="0.25">
      <c r="A8" s="1011" t="s">
        <v>3610</v>
      </c>
      <c r="B8" s="1011" t="s">
        <v>3611</v>
      </c>
      <c r="C8" s="1011" t="s">
        <v>140</v>
      </c>
      <c r="D8" s="1011">
        <v>42510.407789855999</v>
      </c>
      <c r="E8" s="1011">
        <v>434</v>
      </c>
      <c r="F8" s="1011">
        <v>97.950248364000004</v>
      </c>
    </row>
    <row r="9" spans="1:6" x14ac:dyDescent="0.25">
      <c r="A9" s="1011" t="s">
        <v>3612</v>
      </c>
      <c r="B9" s="1011" t="s">
        <v>3613</v>
      </c>
      <c r="C9" s="1011" t="s">
        <v>140</v>
      </c>
      <c r="D9" s="1011">
        <v>110514.90561735199</v>
      </c>
      <c r="E9" s="1011">
        <v>681</v>
      </c>
      <c r="F9" s="1011">
        <v>162.283268161</v>
      </c>
    </row>
    <row r="10" spans="1:6" x14ac:dyDescent="0.25">
      <c r="A10" s="1011" t="s">
        <v>3614</v>
      </c>
      <c r="B10" s="1011" t="s">
        <v>3615</v>
      </c>
      <c r="C10" s="1011" t="s">
        <v>140</v>
      </c>
      <c r="D10" s="1011">
        <v>29840.494419407001</v>
      </c>
      <c r="E10" s="1011">
        <v>462</v>
      </c>
      <c r="F10" s="1011">
        <v>64.589814761</v>
      </c>
    </row>
    <row r="11" spans="1:6" x14ac:dyDescent="0.25">
      <c r="A11" s="1011" t="s">
        <v>3616</v>
      </c>
      <c r="B11" s="1011" t="s">
        <v>3617</v>
      </c>
      <c r="C11" s="1011" t="s">
        <v>140</v>
      </c>
      <c r="D11" s="1011">
        <v>47819.771799795999</v>
      </c>
      <c r="E11" s="1011">
        <v>190</v>
      </c>
      <c r="F11" s="1011">
        <v>251.683009473</v>
      </c>
    </row>
    <row r="12" spans="1:6" x14ac:dyDescent="0.25">
      <c r="A12" s="1011" t="s">
        <v>3618</v>
      </c>
      <c r="B12" s="1011" t="s">
        <v>3619</v>
      </c>
      <c r="C12" s="1011" t="s">
        <v>140</v>
      </c>
      <c r="D12" s="1011">
        <v>61995.570627941997</v>
      </c>
      <c r="E12" s="1011">
        <v>1290</v>
      </c>
      <c r="F12" s="1011">
        <v>48.058581881999999</v>
      </c>
    </row>
    <row r="13" spans="1:6" x14ac:dyDescent="0.25">
      <c r="A13" s="1011" t="s">
        <v>3620</v>
      </c>
      <c r="B13" s="1011" t="s">
        <v>3621</v>
      </c>
      <c r="C13" s="1011" t="s">
        <v>140</v>
      </c>
      <c r="D13" s="1011">
        <v>51317.368629584998</v>
      </c>
      <c r="E13" s="1011">
        <v>724</v>
      </c>
      <c r="F13" s="1011">
        <v>70.880343410999998</v>
      </c>
    </row>
    <row r="14" spans="1:6" x14ac:dyDescent="0.25">
      <c r="A14" s="1011" t="s">
        <v>3622</v>
      </c>
      <c r="B14" s="1011" t="s">
        <v>3623</v>
      </c>
      <c r="C14" s="1011" t="s">
        <v>140</v>
      </c>
      <c r="D14" s="1011">
        <v>67273.844160081993</v>
      </c>
      <c r="E14" s="1011">
        <v>403</v>
      </c>
      <c r="F14" s="1011">
        <v>166.932615782</v>
      </c>
    </row>
    <row r="15" spans="1:6" x14ac:dyDescent="0.25">
      <c r="A15" s="1011" t="s">
        <v>3624</v>
      </c>
      <c r="B15" s="1011" t="s">
        <v>3625</v>
      </c>
      <c r="C15" s="1011" t="s">
        <v>140</v>
      </c>
      <c r="D15" s="1011">
        <v>12759.25461262</v>
      </c>
      <c r="E15" s="1011">
        <v>265</v>
      </c>
      <c r="F15" s="1011">
        <v>48.148130614000003</v>
      </c>
    </row>
    <row r="16" spans="1:6" x14ac:dyDescent="0.25">
      <c r="A16" s="1011" t="s">
        <v>3626</v>
      </c>
      <c r="B16" s="1011" t="s">
        <v>3627</v>
      </c>
      <c r="C16" s="1011" t="s">
        <v>140</v>
      </c>
      <c r="D16" s="1011">
        <v>19756.692538210002</v>
      </c>
      <c r="E16" s="1011">
        <v>46</v>
      </c>
      <c r="F16" s="1011">
        <v>429.493316048</v>
      </c>
    </row>
    <row r="17" spans="1:6" x14ac:dyDescent="0.25">
      <c r="A17" s="1011" t="s">
        <v>3628</v>
      </c>
      <c r="B17" s="1011" t="s">
        <v>3629</v>
      </c>
      <c r="C17" s="1011" t="s">
        <v>140</v>
      </c>
      <c r="D17" s="1011">
        <v>37711.938498579002</v>
      </c>
      <c r="E17" s="1011">
        <v>35</v>
      </c>
      <c r="F17" s="1011">
        <v>1077.483957102</v>
      </c>
    </row>
    <row r="18" spans="1:6" x14ac:dyDescent="0.25">
      <c r="A18" s="1011" t="s">
        <v>3630</v>
      </c>
      <c r="B18" s="1011" t="s">
        <v>3631</v>
      </c>
      <c r="C18" s="1011" t="s">
        <v>140</v>
      </c>
      <c r="D18" s="1011">
        <v>83882.562232625001</v>
      </c>
      <c r="E18" s="1011">
        <v>106</v>
      </c>
      <c r="F18" s="1011">
        <v>791.34492672299996</v>
      </c>
    </row>
    <row r="19" spans="1:6" x14ac:dyDescent="0.25">
      <c r="A19" s="1011" t="s">
        <v>3632</v>
      </c>
      <c r="B19" s="1011" t="s">
        <v>3633</v>
      </c>
      <c r="C19" s="1011" t="s">
        <v>140</v>
      </c>
      <c r="D19" s="1011">
        <v>13434.037225897</v>
      </c>
      <c r="E19" s="1011">
        <v>104</v>
      </c>
      <c r="F19" s="1011">
        <v>129.173434864</v>
      </c>
    </row>
    <row r="20" spans="1:6" x14ac:dyDescent="0.25">
      <c r="A20" s="1011" t="s">
        <v>3634</v>
      </c>
      <c r="B20" s="1011" t="s">
        <v>3635</v>
      </c>
      <c r="C20" s="1011" t="s">
        <v>140</v>
      </c>
      <c r="D20" s="1011">
        <v>185113.96566701701</v>
      </c>
      <c r="E20" s="1011">
        <v>3687</v>
      </c>
      <c r="F20" s="1011">
        <v>50.207205225999999</v>
      </c>
    </row>
    <row r="21" spans="1:6" x14ac:dyDescent="0.25">
      <c r="A21" s="1011" t="s">
        <v>3636</v>
      </c>
      <c r="B21" s="1011" t="s">
        <v>3637</v>
      </c>
      <c r="C21" s="1011" t="s">
        <v>140</v>
      </c>
      <c r="D21" s="1011">
        <v>71015.486402362003</v>
      </c>
      <c r="E21" s="1011">
        <v>2189</v>
      </c>
      <c r="F21" s="1011">
        <v>32.441976429</v>
      </c>
    </row>
    <row r="22" spans="1:6" x14ac:dyDescent="0.25">
      <c r="A22" s="1011" t="s">
        <v>3638</v>
      </c>
      <c r="B22" s="1011" t="s">
        <v>3639</v>
      </c>
      <c r="C22" s="1011" t="s">
        <v>140</v>
      </c>
      <c r="D22" s="1011">
        <v>20834.146411623002</v>
      </c>
      <c r="E22" s="1011">
        <v>111</v>
      </c>
      <c r="F22" s="1011">
        <v>187.695012717</v>
      </c>
    </row>
    <row r="23" spans="1:6" x14ac:dyDescent="0.25">
      <c r="A23" s="1011" t="s">
        <v>3640</v>
      </c>
      <c r="B23" s="1011" t="s">
        <v>3641</v>
      </c>
      <c r="C23" s="1011" t="s">
        <v>140</v>
      </c>
      <c r="D23" s="1011">
        <v>26234.141848783001</v>
      </c>
      <c r="E23" s="1011">
        <v>131</v>
      </c>
      <c r="F23" s="1011">
        <v>200.26062479999999</v>
      </c>
    </row>
    <row r="24" spans="1:6" x14ac:dyDescent="0.25">
      <c r="A24" s="1011" t="s">
        <v>3642</v>
      </c>
      <c r="B24" s="1011" t="s">
        <v>3643</v>
      </c>
      <c r="C24" s="1011" t="s">
        <v>140</v>
      </c>
      <c r="D24" s="1011">
        <v>99307.656137832004</v>
      </c>
      <c r="E24" s="1011">
        <v>2001</v>
      </c>
      <c r="F24" s="1011">
        <v>49.629013561999997</v>
      </c>
    </row>
    <row r="25" spans="1:6" x14ac:dyDescent="0.25">
      <c r="A25" s="1011" t="s">
        <v>3644</v>
      </c>
      <c r="B25" s="1011" t="s">
        <v>3645</v>
      </c>
      <c r="C25" s="1011" t="s">
        <v>140</v>
      </c>
      <c r="D25" s="1011">
        <v>105467.981277881</v>
      </c>
      <c r="E25" s="1011">
        <v>1518</v>
      </c>
      <c r="F25" s="1011">
        <v>69.478248535999995</v>
      </c>
    </row>
    <row r="26" spans="1:6" x14ac:dyDescent="0.25">
      <c r="A26" s="1011" t="s">
        <v>3646</v>
      </c>
      <c r="B26" s="1011" t="s">
        <v>3647</v>
      </c>
      <c r="C26" s="1011" t="s">
        <v>140</v>
      </c>
      <c r="D26" s="1011">
        <v>60362.546541618998</v>
      </c>
      <c r="E26" s="1011">
        <v>436</v>
      </c>
      <c r="F26" s="1011">
        <v>138.44620766400001</v>
      </c>
    </row>
    <row r="27" spans="1:6" x14ac:dyDescent="0.25">
      <c r="A27" s="1011" t="s">
        <v>3648</v>
      </c>
      <c r="B27" s="1011" t="s">
        <v>3649</v>
      </c>
      <c r="C27" s="1011" t="s">
        <v>140</v>
      </c>
      <c r="D27" s="1011">
        <v>17484.392906547</v>
      </c>
      <c r="E27" s="1011">
        <v>55</v>
      </c>
      <c r="F27" s="1011">
        <v>317.89805284599998</v>
      </c>
    </row>
    <row r="28" spans="1:6" x14ac:dyDescent="0.25">
      <c r="A28" s="1011" t="s">
        <v>3650</v>
      </c>
      <c r="B28" s="1011" t="s">
        <v>3651</v>
      </c>
      <c r="C28" s="1011" t="s">
        <v>140</v>
      </c>
      <c r="D28" s="1011">
        <v>21743.968478896</v>
      </c>
      <c r="E28" s="1011">
        <v>312</v>
      </c>
      <c r="F28" s="1011">
        <v>69.692206662999993</v>
      </c>
    </row>
    <row r="29" spans="1:6" x14ac:dyDescent="0.25">
      <c r="A29" s="1011" t="s">
        <v>3652</v>
      </c>
      <c r="B29" s="1011" t="s">
        <v>3653</v>
      </c>
      <c r="C29" s="1011" t="s">
        <v>140</v>
      </c>
      <c r="D29" s="1011">
        <v>614.49263153100003</v>
      </c>
      <c r="E29" s="1011">
        <v>1</v>
      </c>
      <c r="F29" s="1011">
        <v>614.49263153100003</v>
      </c>
    </row>
    <row r="30" spans="1:6" x14ac:dyDescent="0.25">
      <c r="A30" s="1011" t="s">
        <v>3654</v>
      </c>
      <c r="B30" s="1011" t="s">
        <v>3655</v>
      </c>
      <c r="C30" s="1011" t="s">
        <v>140</v>
      </c>
      <c r="D30" s="1011">
        <v>68859.884267984002</v>
      </c>
      <c r="E30" s="1011">
        <v>91</v>
      </c>
      <c r="F30" s="1011">
        <v>756.70202492299995</v>
      </c>
    </row>
    <row r="31" spans="1:6" x14ac:dyDescent="0.25">
      <c r="A31" s="1011" t="s">
        <v>3656</v>
      </c>
      <c r="B31" s="1011" t="s">
        <v>3657</v>
      </c>
      <c r="C31" s="1011" t="s">
        <v>140</v>
      </c>
      <c r="D31" s="1011">
        <v>66937.676479015005</v>
      </c>
      <c r="E31" s="1011">
        <v>140</v>
      </c>
      <c r="F31" s="1011">
        <v>478.12626056400001</v>
      </c>
    </row>
    <row r="32" spans="1:6" x14ac:dyDescent="0.25">
      <c r="A32" s="1011" t="s">
        <v>3658</v>
      </c>
      <c r="B32" s="1011" t="s">
        <v>3659</v>
      </c>
      <c r="C32" s="1011" t="s">
        <v>140</v>
      </c>
      <c r="D32" s="1011">
        <v>1153.846461133</v>
      </c>
      <c r="E32" s="1011">
        <v>1</v>
      </c>
      <c r="F32" s="1011">
        <v>1153.846461133</v>
      </c>
    </row>
    <row r="33" spans="1:6" x14ac:dyDescent="0.25">
      <c r="A33" s="1011" t="s">
        <v>3660</v>
      </c>
      <c r="B33" s="1011" t="s">
        <v>3661</v>
      </c>
      <c r="C33" s="1011" t="s">
        <v>140</v>
      </c>
      <c r="D33" s="1011">
        <v>1483.2271293859999</v>
      </c>
      <c r="E33" s="1011">
        <v>1</v>
      </c>
      <c r="F33" s="1011">
        <v>1483.2271293859999</v>
      </c>
    </row>
    <row r="34" spans="1:6" x14ac:dyDescent="0.25">
      <c r="A34" s="1011" t="s">
        <v>3662</v>
      </c>
      <c r="B34" s="1011" t="s">
        <v>3663</v>
      </c>
      <c r="C34" s="1011" t="s">
        <v>140</v>
      </c>
      <c r="D34" s="1011">
        <v>35835.688700316001</v>
      </c>
      <c r="E34" s="1011">
        <v>105</v>
      </c>
      <c r="F34" s="1011">
        <v>341.29227333599999</v>
      </c>
    </row>
    <row r="35" spans="1:6" x14ac:dyDescent="0.25">
      <c r="A35" s="1011" t="s">
        <v>3664</v>
      </c>
      <c r="B35" s="1011" t="s">
        <v>3665</v>
      </c>
      <c r="C35" s="1011" t="s">
        <v>140</v>
      </c>
      <c r="D35" s="1011">
        <v>51564.284258790998</v>
      </c>
      <c r="E35" s="1011">
        <v>36</v>
      </c>
      <c r="F35" s="1011">
        <v>1432.3412294110001</v>
      </c>
    </row>
    <row r="36" spans="1:6" x14ac:dyDescent="0.25">
      <c r="A36" s="1011" t="s">
        <v>3666</v>
      </c>
      <c r="B36" s="1011" t="s">
        <v>3667</v>
      </c>
      <c r="C36" s="1011" t="s">
        <v>140</v>
      </c>
      <c r="D36" s="1011">
        <v>146504.148331353</v>
      </c>
      <c r="E36" s="1011">
        <v>2450</v>
      </c>
      <c r="F36" s="1011">
        <v>59.797611564</v>
      </c>
    </row>
    <row r="37" spans="1:6" x14ac:dyDescent="0.25">
      <c r="A37" s="1011" t="s">
        <v>3668</v>
      </c>
      <c r="B37" s="1011" t="s">
        <v>3669</v>
      </c>
      <c r="C37" s="1011" t="s">
        <v>140</v>
      </c>
      <c r="D37" s="1011">
        <v>22672.07492658</v>
      </c>
      <c r="E37" s="1011">
        <v>147</v>
      </c>
      <c r="F37" s="1011">
        <v>154.231802222</v>
      </c>
    </row>
    <row r="38" spans="1:6" x14ac:dyDescent="0.25">
      <c r="A38" s="1011" t="s">
        <v>3670</v>
      </c>
      <c r="B38" s="1011" t="s">
        <v>3671</v>
      </c>
      <c r="C38" s="1011" t="s">
        <v>140</v>
      </c>
      <c r="D38" s="1011">
        <v>77024.024639341995</v>
      </c>
      <c r="E38" s="1011">
        <v>1039</v>
      </c>
      <c r="F38" s="1011">
        <v>74.132843734000005</v>
      </c>
    </row>
    <row r="39" spans="1:6" x14ac:dyDescent="0.25">
      <c r="A39" s="1011" t="s">
        <v>3672</v>
      </c>
      <c r="B39" s="1011" t="s">
        <v>3673</v>
      </c>
      <c r="C39" s="1011" t="s">
        <v>140</v>
      </c>
      <c r="D39" s="1011">
        <v>51073.077240651997</v>
      </c>
      <c r="E39" s="1011">
        <v>1135</v>
      </c>
      <c r="F39" s="1011">
        <v>44.998305938999998</v>
      </c>
    </row>
    <row r="40" spans="1:6" x14ac:dyDescent="0.25">
      <c r="A40" s="1011" t="s">
        <v>3674</v>
      </c>
      <c r="B40" s="1011" t="s">
        <v>3675</v>
      </c>
      <c r="C40" s="1011" t="s">
        <v>140</v>
      </c>
      <c r="D40" s="1011">
        <v>26759.979722783999</v>
      </c>
      <c r="E40" s="1011">
        <v>257</v>
      </c>
      <c r="F40" s="1011">
        <v>104.12443471900001</v>
      </c>
    </row>
    <row r="41" spans="1:6" x14ac:dyDescent="0.25">
      <c r="A41" s="1011" t="s">
        <v>3676</v>
      </c>
      <c r="B41" s="1011" t="s">
        <v>3677</v>
      </c>
      <c r="C41" s="1011" t="s">
        <v>140</v>
      </c>
      <c r="D41" s="1011">
        <v>19364.113835566</v>
      </c>
      <c r="E41" s="1011">
        <v>204</v>
      </c>
      <c r="F41" s="1011">
        <v>94.922126645000006</v>
      </c>
    </row>
    <row r="42" spans="1:6" x14ac:dyDescent="0.25">
      <c r="A42" s="1011" t="s">
        <v>3678</v>
      </c>
      <c r="B42" s="1011" t="s">
        <v>3679</v>
      </c>
      <c r="C42" s="1011" t="s">
        <v>140</v>
      </c>
      <c r="D42" s="1011">
        <v>196587.697350634</v>
      </c>
      <c r="E42" s="1011">
        <v>695</v>
      </c>
      <c r="F42" s="1011">
        <v>282.85999618800003</v>
      </c>
    </row>
    <row r="43" spans="1:6" x14ac:dyDescent="0.25">
      <c r="A43" s="1011" t="s">
        <v>3680</v>
      </c>
      <c r="B43" s="1011" t="s">
        <v>3681</v>
      </c>
      <c r="C43" s="1011" t="s">
        <v>140</v>
      </c>
      <c r="D43" s="1011">
        <v>63313.507605500003</v>
      </c>
      <c r="E43" s="1011">
        <v>1071</v>
      </c>
      <c r="F43" s="1011">
        <v>59.1162536</v>
      </c>
    </row>
    <row r="44" spans="1:6" x14ac:dyDescent="0.25">
      <c r="A44" s="1011" t="s">
        <v>3682</v>
      </c>
      <c r="B44" s="1011" t="s">
        <v>3683</v>
      </c>
      <c r="C44" s="1011" t="s">
        <v>140</v>
      </c>
      <c r="D44" s="1011">
        <v>34397.167973910997</v>
      </c>
      <c r="E44" s="1011">
        <v>316</v>
      </c>
      <c r="F44" s="1011">
        <v>108.851797386</v>
      </c>
    </row>
    <row r="45" spans="1:6" x14ac:dyDescent="0.25">
      <c r="A45" s="1011" t="s">
        <v>3684</v>
      </c>
      <c r="B45" s="1011" t="s">
        <v>3685</v>
      </c>
      <c r="C45" s="1011" t="s">
        <v>140</v>
      </c>
      <c r="D45" s="1011">
        <v>27049.039791701001</v>
      </c>
      <c r="E45" s="1011">
        <v>177</v>
      </c>
      <c r="F45" s="1011">
        <v>152.81943385100001</v>
      </c>
    </row>
    <row r="46" spans="1:6" x14ac:dyDescent="0.25">
      <c r="A46" s="1011" t="s">
        <v>3686</v>
      </c>
      <c r="B46" s="1011" t="s">
        <v>3687</v>
      </c>
      <c r="C46" s="1011" t="s">
        <v>140</v>
      </c>
      <c r="D46" s="1011">
        <v>8128.5271069689998</v>
      </c>
      <c r="E46" s="1011">
        <v>17</v>
      </c>
      <c r="F46" s="1011">
        <v>478.14865335100001</v>
      </c>
    </row>
    <row r="47" spans="1:6" x14ac:dyDescent="0.25">
      <c r="A47" s="1011" t="s">
        <v>3688</v>
      </c>
      <c r="B47" s="1011" t="s">
        <v>3689</v>
      </c>
      <c r="C47" s="1011" t="s">
        <v>140</v>
      </c>
      <c r="D47" s="1011">
        <v>79701.599747068001</v>
      </c>
      <c r="E47" s="1011">
        <v>93</v>
      </c>
      <c r="F47" s="1011">
        <v>857.00644889299997</v>
      </c>
    </row>
    <row r="48" spans="1:6" x14ac:dyDescent="0.25">
      <c r="A48" s="1011" t="s">
        <v>3690</v>
      </c>
      <c r="B48" s="1011" t="s">
        <v>3691</v>
      </c>
      <c r="C48" s="1011" t="s">
        <v>140</v>
      </c>
      <c r="D48" s="1011">
        <v>812.61418386499997</v>
      </c>
      <c r="E48" s="1011">
        <v>1</v>
      </c>
      <c r="F48" s="1011">
        <v>812.61418386499997</v>
      </c>
    </row>
    <row r="49" spans="1:6" x14ac:dyDescent="0.25">
      <c r="A49" s="1011" t="s">
        <v>3692</v>
      </c>
      <c r="B49" s="1011" t="s">
        <v>3693</v>
      </c>
      <c r="C49" s="1011" t="s">
        <v>140</v>
      </c>
      <c r="D49" s="1011">
        <v>42908.873422406999</v>
      </c>
      <c r="E49" s="1011">
        <v>206</v>
      </c>
      <c r="F49" s="1011">
        <v>208.295502051</v>
      </c>
    </row>
    <row r="50" spans="1:6" x14ac:dyDescent="0.25">
      <c r="A50" s="1011" t="s">
        <v>3694</v>
      </c>
      <c r="B50" s="1011" t="s">
        <v>3695</v>
      </c>
      <c r="C50" s="1011" t="s">
        <v>140</v>
      </c>
      <c r="D50" s="1011">
        <v>22171.212742996999</v>
      </c>
      <c r="E50" s="1011">
        <v>70</v>
      </c>
      <c r="F50" s="1011">
        <v>316.73161061399998</v>
      </c>
    </row>
    <row r="51" spans="1:6" x14ac:dyDescent="0.25">
      <c r="A51" s="1011" t="s">
        <v>3696</v>
      </c>
      <c r="B51" s="1011" t="s">
        <v>3697</v>
      </c>
      <c r="C51" s="1011" t="s">
        <v>140</v>
      </c>
      <c r="D51" s="1011">
        <v>13388.746163510001</v>
      </c>
      <c r="E51" s="1011">
        <v>98</v>
      </c>
      <c r="F51" s="1011">
        <v>136.619858811</v>
      </c>
    </row>
    <row r="52" spans="1:6" x14ac:dyDescent="0.25">
      <c r="A52" s="1011" t="s">
        <v>3698</v>
      </c>
      <c r="B52" s="1011" t="s">
        <v>3699</v>
      </c>
      <c r="C52" s="1011" t="s">
        <v>140</v>
      </c>
      <c r="D52" s="1011">
        <v>31796.888636783999</v>
      </c>
      <c r="E52" s="1011">
        <v>564</v>
      </c>
      <c r="F52" s="1011">
        <v>56.377462121999997</v>
      </c>
    </row>
    <row r="53" spans="1:6" x14ac:dyDescent="0.25">
      <c r="A53" s="1011" t="s">
        <v>3700</v>
      </c>
      <c r="B53" s="1011" t="s">
        <v>3701</v>
      </c>
      <c r="C53" s="1011" t="s">
        <v>140</v>
      </c>
      <c r="D53" s="1011">
        <v>160277.227357903</v>
      </c>
      <c r="E53" s="1011">
        <v>276</v>
      </c>
      <c r="F53" s="1011">
        <v>580.71459187599999</v>
      </c>
    </row>
    <row r="54" spans="1:6" x14ac:dyDescent="0.25">
      <c r="A54" s="1011" t="s">
        <v>3702</v>
      </c>
      <c r="B54" s="1011" t="s">
        <v>3703</v>
      </c>
      <c r="C54" s="1011" t="s">
        <v>140</v>
      </c>
      <c r="D54" s="1011">
        <v>49599.266544569997</v>
      </c>
      <c r="E54" s="1011">
        <v>104</v>
      </c>
      <c r="F54" s="1011">
        <v>476.916024467</v>
      </c>
    </row>
    <row r="55" spans="1:6" x14ac:dyDescent="0.25">
      <c r="A55" s="1011" t="s">
        <v>3704</v>
      </c>
      <c r="B55" s="1011" t="s">
        <v>3705</v>
      </c>
      <c r="C55" s="1011" t="s">
        <v>140</v>
      </c>
      <c r="D55" s="1011">
        <v>49471.728199632998</v>
      </c>
      <c r="E55" s="1011">
        <v>55</v>
      </c>
      <c r="F55" s="1011">
        <v>899.48596726599999</v>
      </c>
    </row>
    <row r="56" spans="1:6" x14ac:dyDescent="0.25">
      <c r="A56" s="1011" t="s">
        <v>3706</v>
      </c>
      <c r="B56" s="1011" t="s">
        <v>3707</v>
      </c>
      <c r="C56" s="1011" t="s">
        <v>140</v>
      </c>
      <c r="D56" s="1011">
        <v>138745.77619221399</v>
      </c>
      <c r="E56" s="1011">
        <v>3084</v>
      </c>
      <c r="F56" s="1011">
        <v>44.988902785999997</v>
      </c>
    </row>
    <row r="57" spans="1:6" x14ac:dyDescent="0.25">
      <c r="A57" s="1011" t="s">
        <v>3708</v>
      </c>
      <c r="B57" s="1011" t="s">
        <v>3709</v>
      </c>
      <c r="C57" s="1011" t="s">
        <v>140</v>
      </c>
      <c r="D57" s="1011">
        <v>47388.265476710003</v>
      </c>
      <c r="E57" s="1011">
        <v>99</v>
      </c>
      <c r="F57" s="1011">
        <v>478.66934824999998</v>
      </c>
    </row>
    <row r="58" spans="1:6" x14ac:dyDescent="0.25">
      <c r="A58" s="1011" t="s">
        <v>3710</v>
      </c>
      <c r="B58" s="1011" t="s">
        <v>3711</v>
      </c>
      <c r="C58" s="1011" t="s">
        <v>140</v>
      </c>
      <c r="D58" s="1011">
        <v>81896.923559425006</v>
      </c>
      <c r="E58" s="1011">
        <v>142</v>
      </c>
      <c r="F58" s="1011">
        <v>576.73889830600001</v>
      </c>
    </row>
    <row r="59" spans="1:6" x14ac:dyDescent="0.25">
      <c r="A59" s="1011" t="s">
        <v>3712</v>
      </c>
      <c r="B59" s="1011" t="s">
        <v>3713</v>
      </c>
      <c r="C59" s="1011" t="s">
        <v>140</v>
      </c>
      <c r="D59" s="1011">
        <v>62294.688576414002</v>
      </c>
      <c r="E59" s="1011">
        <v>197.5</v>
      </c>
      <c r="F59" s="1011">
        <v>315.416144691</v>
      </c>
    </row>
    <row r="60" spans="1:6" x14ac:dyDescent="0.25">
      <c r="A60" s="1011" t="s">
        <v>3714</v>
      </c>
      <c r="B60" s="1011" t="s">
        <v>3715</v>
      </c>
      <c r="C60" s="1011" t="s">
        <v>140</v>
      </c>
      <c r="D60" s="1011">
        <v>140911.80409526199</v>
      </c>
      <c r="E60" s="1011">
        <v>99</v>
      </c>
      <c r="F60" s="1011">
        <v>1423.3515565180001</v>
      </c>
    </row>
    <row r="61" spans="1:6" x14ac:dyDescent="0.25">
      <c r="A61" s="1011" t="s">
        <v>3716</v>
      </c>
      <c r="B61" s="1011" t="s">
        <v>3717</v>
      </c>
      <c r="C61" s="1011" t="s">
        <v>140</v>
      </c>
      <c r="D61" s="1011">
        <v>88112.815004082993</v>
      </c>
      <c r="E61" s="1011">
        <v>153</v>
      </c>
      <c r="F61" s="1011">
        <v>575.90075166099996</v>
      </c>
    </row>
    <row r="62" spans="1:6" x14ac:dyDescent="0.25">
      <c r="A62" s="1011" t="s">
        <v>3718</v>
      </c>
      <c r="B62" s="1011" t="s">
        <v>3719</v>
      </c>
      <c r="C62" s="1011" t="s">
        <v>140</v>
      </c>
      <c r="D62" s="1011">
        <v>41062.243413081997</v>
      </c>
      <c r="E62" s="1011">
        <v>518</v>
      </c>
      <c r="F62" s="1011">
        <v>79.270740180000004</v>
      </c>
    </row>
    <row r="63" spans="1:6" x14ac:dyDescent="0.25">
      <c r="A63" s="1011" t="s">
        <v>3720</v>
      </c>
      <c r="B63" s="1011" t="s">
        <v>3721</v>
      </c>
      <c r="C63" s="1011" t="s">
        <v>140</v>
      </c>
      <c r="D63" s="1011">
        <v>104485.14432156501</v>
      </c>
      <c r="E63" s="1011">
        <v>1563</v>
      </c>
      <c r="F63" s="1011">
        <v>66.849100653999997</v>
      </c>
    </row>
    <row r="64" spans="1:6" x14ac:dyDescent="0.25">
      <c r="A64" s="1011" t="s">
        <v>3722</v>
      </c>
      <c r="B64" s="1011" t="s">
        <v>3723</v>
      </c>
      <c r="C64" s="1011" t="s">
        <v>140</v>
      </c>
      <c r="D64" s="1011">
        <v>38825.157554609999</v>
      </c>
      <c r="E64" s="1011">
        <v>104</v>
      </c>
      <c r="F64" s="1011">
        <v>373.31882264000001</v>
      </c>
    </row>
    <row r="65" spans="1:6" x14ac:dyDescent="0.25">
      <c r="A65" s="1011" t="s">
        <v>3724</v>
      </c>
      <c r="B65" s="1011" t="s">
        <v>3725</v>
      </c>
      <c r="C65" s="1011" t="s">
        <v>140</v>
      </c>
      <c r="D65" s="1011">
        <v>98742.606432066998</v>
      </c>
      <c r="E65" s="1011">
        <v>2614</v>
      </c>
      <c r="F65" s="1011">
        <v>37.774524266</v>
      </c>
    </row>
    <row r="66" spans="1:6" x14ac:dyDescent="0.25">
      <c r="A66" s="1011" t="s">
        <v>3726</v>
      </c>
      <c r="B66" s="1011" t="s">
        <v>3727</v>
      </c>
      <c r="C66" s="1011" t="s">
        <v>140</v>
      </c>
      <c r="D66" s="1011">
        <v>40908.456060912002</v>
      </c>
      <c r="E66" s="1011">
        <v>613</v>
      </c>
      <c r="F66" s="1011">
        <v>66.734838599</v>
      </c>
    </row>
    <row r="67" spans="1:6" x14ac:dyDescent="0.25">
      <c r="A67" s="1011" t="s">
        <v>3728</v>
      </c>
      <c r="B67" s="1011" t="s">
        <v>3729</v>
      </c>
      <c r="C67" s="1011" t="s">
        <v>140</v>
      </c>
      <c r="D67" s="1011">
        <v>40973.863981301001</v>
      </c>
      <c r="E67" s="1011">
        <v>315</v>
      </c>
      <c r="F67" s="1011">
        <v>130.07575867099999</v>
      </c>
    </row>
    <row r="68" spans="1:6" x14ac:dyDescent="0.25">
      <c r="A68" s="1011" t="s">
        <v>3730</v>
      </c>
      <c r="B68" s="1011" t="s">
        <v>3731</v>
      </c>
      <c r="C68" s="1011" t="s">
        <v>140</v>
      </c>
      <c r="D68" s="1011">
        <v>50997.916536942001</v>
      </c>
      <c r="E68" s="1011">
        <v>440</v>
      </c>
      <c r="F68" s="1011">
        <v>115.90435576599999</v>
      </c>
    </row>
    <row r="69" spans="1:6" x14ac:dyDescent="0.25">
      <c r="A69" s="1011" t="s">
        <v>3732</v>
      </c>
      <c r="B69" s="1011" t="s">
        <v>3733</v>
      </c>
      <c r="C69" s="1011" t="s">
        <v>140</v>
      </c>
      <c r="D69" s="1011">
        <v>32435.649724679999</v>
      </c>
      <c r="E69" s="1011">
        <v>199</v>
      </c>
      <c r="F69" s="1011">
        <v>162.99321469700001</v>
      </c>
    </row>
    <row r="70" spans="1:6" x14ac:dyDescent="0.25">
      <c r="A70" s="1011" t="s">
        <v>3734</v>
      </c>
      <c r="B70" s="1011" t="s">
        <v>3735</v>
      </c>
      <c r="C70" s="1011" t="s">
        <v>140</v>
      </c>
      <c r="D70" s="1011">
        <v>42358.127413702998</v>
      </c>
      <c r="E70" s="1011">
        <v>111</v>
      </c>
      <c r="F70" s="1011">
        <v>381.604751475</v>
      </c>
    </row>
    <row r="71" spans="1:6" x14ac:dyDescent="0.25">
      <c r="A71" s="1011" t="s">
        <v>3736</v>
      </c>
      <c r="B71" s="1011" t="s">
        <v>3737</v>
      </c>
      <c r="C71" s="1011" t="s">
        <v>140</v>
      </c>
      <c r="D71" s="1011">
        <v>56717.678888349001</v>
      </c>
      <c r="E71" s="1011">
        <v>732</v>
      </c>
      <c r="F71" s="1011">
        <v>77.483167879999996</v>
      </c>
    </row>
    <row r="72" spans="1:6" x14ac:dyDescent="0.25">
      <c r="A72" s="1011" t="s">
        <v>3738</v>
      </c>
      <c r="B72" s="1011" t="s">
        <v>3739</v>
      </c>
      <c r="C72" s="1011" t="s">
        <v>140</v>
      </c>
      <c r="D72" s="1011">
        <v>65138.171943232999</v>
      </c>
      <c r="E72" s="1011">
        <v>108</v>
      </c>
      <c r="F72" s="1011">
        <v>603.131221697</v>
      </c>
    </row>
    <row r="73" spans="1:6" x14ac:dyDescent="0.25">
      <c r="A73" s="1011" t="s">
        <v>3740</v>
      </c>
      <c r="B73" s="1011" t="s">
        <v>3741</v>
      </c>
      <c r="C73" s="1011" t="s">
        <v>140</v>
      </c>
      <c r="D73" s="1011">
        <v>65058.473273415002</v>
      </c>
      <c r="E73" s="1011">
        <v>158</v>
      </c>
      <c r="F73" s="1011">
        <v>411.76248907199999</v>
      </c>
    </row>
    <row r="74" spans="1:6" x14ac:dyDescent="0.25">
      <c r="A74" s="1011" t="s">
        <v>3742</v>
      </c>
      <c r="B74" s="1011" t="s">
        <v>3743</v>
      </c>
      <c r="C74" s="1011" t="s">
        <v>140</v>
      </c>
      <c r="D74" s="1011">
        <v>28483.134876425</v>
      </c>
      <c r="E74" s="1011">
        <v>229</v>
      </c>
      <c r="F74" s="1011">
        <v>124.38050164400001</v>
      </c>
    </row>
    <row r="75" spans="1:6" x14ac:dyDescent="0.25">
      <c r="A75" s="1011" t="s">
        <v>3744</v>
      </c>
      <c r="B75" s="1011" t="s">
        <v>3745</v>
      </c>
      <c r="C75" s="1011" t="s">
        <v>140</v>
      </c>
      <c r="D75" s="1011">
        <v>11992.84449548</v>
      </c>
      <c r="E75" s="1011">
        <v>54</v>
      </c>
      <c r="F75" s="1011">
        <v>222.08971287899999</v>
      </c>
    </row>
    <row r="76" spans="1:6" x14ac:dyDescent="0.25">
      <c r="A76" s="1011" t="s">
        <v>3746</v>
      </c>
      <c r="B76" s="1011" t="s">
        <v>3747</v>
      </c>
      <c r="C76" s="1011" t="s">
        <v>140</v>
      </c>
      <c r="D76" s="1011">
        <v>34973.657211416998</v>
      </c>
      <c r="E76" s="1011">
        <v>107</v>
      </c>
      <c r="F76" s="1011">
        <v>326.85660945199999</v>
      </c>
    </row>
    <row r="77" spans="1:6" x14ac:dyDescent="0.25">
      <c r="A77" s="1011" t="s">
        <v>3748</v>
      </c>
      <c r="B77" s="1011" t="s">
        <v>3749</v>
      </c>
      <c r="C77" s="1011" t="s">
        <v>140</v>
      </c>
      <c r="D77" s="1011">
        <v>59429.494098591997</v>
      </c>
      <c r="E77" s="1011">
        <v>63</v>
      </c>
      <c r="F77" s="1011">
        <v>943.32530315199995</v>
      </c>
    </row>
    <row r="78" spans="1:6" x14ac:dyDescent="0.25">
      <c r="A78" s="1011" t="s">
        <v>3750</v>
      </c>
      <c r="B78" s="1011" t="s">
        <v>3751</v>
      </c>
      <c r="C78" s="1011" t="s">
        <v>140</v>
      </c>
      <c r="D78" s="1011">
        <v>31116.356971665999</v>
      </c>
      <c r="E78" s="1011">
        <v>186</v>
      </c>
      <c r="F78" s="1011">
        <v>167.29224178300001</v>
      </c>
    </row>
    <row r="79" spans="1:6" x14ac:dyDescent="0.25">
      <c r="A79" s="1011" t="s">
        <v>3752</v>
      </c>
      <c r="B79" s="1011" t="s">
        <v>3753</v>
      </c>
      <c r="C79" s="1011" t="s">
        <v>140</v>
      </c>
      <c r="D79" s="1011">
        <v>76516.246941634003</v>
      </c>
      <c r="E79" s="1011">
        <v>112</v>
      </c>
      <c r="F79" s="1011">
        <v>683.18077626499996</v>
      </c>
    </row>
    <row r="80" spans="1:6" x14ac:dyDescent="0.25">
      <c r="A80" s="1011" t="s">
        <v>3754</v>
      </c>
      <c r="B80" s="1011" t="s">
        <v>3755</v>
      </c>
      <c r="C80" s="1011" t="s">
        <v>140</v>
      </c>
      <c r="D80" s="1011">
        <v>95213.806315480993</v>
      </c>
      <c r="E80" s="1011">
        <v>1110</v>
      </c>
      <c r="F80" s="1011">
        <v>85.778203887999993</v>
      </c>
    </row>
    <row r="81" spans="1:6" x14ac:dyDescent="0.25">
      <c r="A81" s="1011" t="s">
        <v>3756</v>
      </c>
      <c r="B81" s="1011" t="s">
        <v>3757</v>
      </c>
      <c r="C81" s="1011" t="s">
        <v>140</v>
      </c>
      <c r="D81" s="1011">
        <v>54417.543301537</v>
      </c>
      <c r="E81" s="1011">
        <v>1241</v>
      </c>
      <c r="F81" s="1011">
        <v>43.849752862000003</v>
      </c>
    </row>
    <row r="82" spans="1:6" x14ac:dyDescent="0.25">
      <c r="A82" s="1011" t="s">
        <v>3758</v>
      </c>
      <c r="B82" s="1011" t="s">
        <v>3759</v>
      </c>
      <c r="C82" s="1011" t="s">
        <v>140</v>
      </c>
      <c r="D82" s="1011">
        <v>68863.129041313005</v>
      </c>
      <c r="E82" s="1011">
        <v>1138</v>
      </c>
      <c r="F82" s="1011">
        <v>60.512415678000004</v>
      </c>
    </row>
    <row r="83" spans="1:6" x14ac:dyDescent="0.25">
      <c r="A83" s="1011" t="s">
        <v>3760</v>
      </c>
      <c r="B83" s="1011" t="s">
        <v>3761</v>
      </c>
      <c r="C83" s="1011" t="s">
        <v>140</v>
      </c>
      <c r="D83" s="1011">
        <v>44387.662703838003</v>
      </c>
      <c r="E83" s="1011">
        <v>148</v>
      </c>
      <c r="F83" s="1011">
        <v>299.91663989099999</v>
      </c>
    </row>
    <row r="84" spans="1:6" x14ac:dyDescent="0.25">
      <c r="A84" s="1011" t="s">
        <v>3762</v>
      </c>
      <c r="B84" s="1011" t="s">
        <v>3763</v>
      </c>
      <c r="C84" s="1011" t="s">
        <v>140</v>
      </c>
      <c r="D84" s="1011">
        <v>33751.246728197999</v>
      </c>
      <c r="E84" s="1011">
        <v>656</v>
      </c>
      <c r="F84" s="1011">
        <v>51.450071231999999</v>
      </c>
    </row>
    <row r="85" spans="1:6" x14ac:dyDescent="0.25">
      <c r="A85" s="1011" t="s">
        <v>3764</v>
      </c>
      <c r="B85" s="1011" t="s">
        <v>3765</v>
      </c>
      <c r="C85" s="1011" t="s">
        <v>140</v>
      </c>
      <c r="D85" s="1011">
        <v>72615.692943212998</v>
      </c>
      <c r="E85" s="1011">
        <v>282</v>
      </c>
      <c r="F85" s="1011">
        <v>257.50245724500002</v>
      </c>
    </row>
    <row r="86" spans="1:6" x14ac:dyDescent="0.25">
      <c r="A86" s="1011" t="s">
        <v>3766</v>
      </c>
      <c r="B86" s="1011" t="s">
        <v>3767</v>
      </c>
      <c r="C86" s="1011" t="s">
        <v>140</v>
      </c>
      <c r="D86" s="1011">
        <v>31375.580903893999</v>
      </c>
      <c r="E86" s="1011">
        <v>179</v>
      </c>
      <c r="F86" s="1011">
        <v>175.28257488200001</v>
      </c>
    </row>
    <row r="87" spans="1:6" x14ac:dyDescent="0.25">
      <c r="A87" s="1011" t="s">
        <v>3768</v>
      </c>
      <c r="B87" s="1011" t="s">
        <v>3769</v>
      </c>
      <c r="C87" s="1011" t="s">
        <v>140</v>
      </c>
      <c r="D87" s="1011">
        <v>10147.660965818999</v>
      </c>
      <c r="E87" s="1011">
        <v>107</v>
      </c>
      <c r="F87" s="1011">
        <v>94.837952951999995</v>
      </c>
    </row>
    <row r="88" spans="1:6" x14ac:dyDescent="0.25">
      <c r="A88" s="1011" t="s">
        <v>3770</v>
      </c>
      <c r="B88" s="1011" t="s">
        <v>3771</v>
      </c>
      <c r="C88" s="1011" t="s">
        <v>140</v>
      </c>
      <c r="D88" s="1011">
        <v>63138.145092427003</v>
      </c>
      <c r="E88" s="1011">
        <v>106</v>
      </c>
      <c r="F88" s="1011">
        <v>595.64287822999995</v>
      </c>
    </row>
    <row r="89" spans="1:6" x14ac:dyDescent="0.25">
      <c r="A89" s="1011" t="s">
        <v>3772</v>
      </c>
      <c r="B89" s="1011" t="s">
        <v>3773</v>
      </c>
      <c r="C89" s="1011" t="s">
        <v>140</v>
      </c>
      <c r="D89" s="1011">
        <v>3709.447813318</v>
      </c>
      <c r="E89" s="1011">
        <v>2</v>
      </c>
      <c r="F89" s="1011">
        <v>1854.723906659</v>
      </c>
    </row>
    <row r="90" spans="1:6" x14ac:dyDescent="0.25">
      <c r="A90" s="1011" t="s">
        <v>3774</v>
      </c>
      <c r="B90" s="1011" t="s">
        <v>3775</v>
      </c>
      <c r="C90" s="1011" t="s">
        <v>140</v>
      </c>
      <c r="D90" s="1011">
        <v>64621.919989540998</v>
      </c>
      <c r="E90" s="1011">
        <v>160</v>
      </c>
      <c r="F90" s="1011">
        <v>403.88699993500001</v>
      </c>
    </row>
    <row r="91" spans="1:6" x14ac:dyDescent="0.25">
      <c r="A91" s="1011" t="s">
        <v>3776</v>
      </c>
      <c r="B91" s="1011" t="s">
        <v>3777</v>
      </c>
      <c r="C91" s="1011" t="s">
        <v>140</v>
      </c>
      <c r="D91" s="1011">
        <v>122226.817878898</v>
      </c>
      <c r="E91" s="1011">
        <v>372</v>
      </c>
      <c r="F91" s="1011">
        <v>328.56671472800002</v>
      </c>
    </row>
    <row r="92" spans="1:6" x14ac:dyDescent="0.25">
      <c r="A92" s="1011" t="s">
        <v>3778</v>
      </c>
      <c r="B92" s="1011" t="s">
        <v>3779</v>
      </c>
      <c r="C92" s="1011" t="s">
        <v>140</v>
      </c>
      <c r="D92" s="1011">
        <v>34070.238741087996</v>
      </c>
      <c r="E92" s="1011">
        <v>130</v>
      </c>
      <c r="F92" s="1011">
        <v>262.078759547</v>
      </c>
    </row>
    <row r="93" spans="1:6" x14ac:dyDescent="0.25">
      <c r="A93" s="1011" t="s">
        <v>3780</v>
      </c>
      <c r="B93" s="1011" t="s">
        <v>3781</v>
      </c>
      <c r="C93" s="1011" t="s">
        <v>140</v>
      </c>
      <c r="D93" s="1011">
        <v>22910.060079663999</v>
      </c>
      <c r="E93" s="1011">
        <v>53</v>
      </c>
      <c r="F93" s="1011">
        <v>432.265284522</v>
      </c>
    </row>
    <row r="94" spans="1:6" x14ac:dyDescent="0.25">
      <c r="A94" s="1011" t="s">
        <v>3782</v>
      </c>
      <c r="B94" s="1011" t="s">
        <v>3783</v>
      </c>
      <c r="C94" s="1011" t="s">
        <v>140</v>
      </c>
      <c r="D94" s="1011">
        <v>4351.9263521459998</v>
      </c>
      <c r="E94" s="1011">
        <v>13</v>
      </c>
      <c r="F94" s="1011">
        <v>334.76356555000001</v>
      </c>
    </row>
    <row r="95" spans="1:6" x14ac:dyDescent="0.25">
      <c r="A95" s="1011" t="s">
        <v>3784</v>
      </c>
      <c r="B95" s="1011" t="s">
        <v>3785</v>
      </c>
      <c r="C95" s="1011" t="s">
        <v>140</v>
      </c>
      <c r="D95" s="1011">
        <v>20263.714062930001</v>
      </c>
      <c r="E95" s="1011">
        <v>85</v>
      </c>
      <c r="F95" s="1011">
        <v>238.39663603400001</v>
      </c>
    </row>
    <row r="96" spans="1:6" x14ac:dyDescent="0.25">
      <c r="A96" s="1011" t="s">
        <v>3786</v>
      </c>
      <c r="B96" s="1011" t="s">
        <v>3787</v>
      </c>
      <c r="C96" s="1011" t="s">
        <v>140</v>
      </c>
      <c r="D96" s="1011">
        <v>198492.35568276601</v>
      </c>
      <c r="E96" s="1011">
        <v>212</v>
      </c>
      <c r="F96" s="1011">
        <v>936.28469661700001</v>
      </c>
    </row>
    <row r="97" spans="1:6" x14ac:dyDescent="0.25">
      <c r="A97" s="1011" t="s">
        <v>3788</v>
      </c>
      <c r="B97" s="1011" t="s">
        <v>3789</v>
      </c>
      <c r="C97" s="1011" t="s">
        <v>140</v>
      </c>
      <c r="D97" s="1011">
        <v>37864.816040184</v>
      </c>
      <c r="E97" s="1011">
        <v>153</v>
      </c>
      <c r="F97" s="1011">
        <v>247.48245777899999</v>
      </c>
    </row>
    <row r="98" spans="1:6" x14ac:dyDescent="0.25">
      <c r="A98" s="1011" t="s">
        <v>3790</v>
      </c>
      <c r="B98" s="1011" t="s">
        <v>3791</v>
      </c>
      <c r="C98" s="1011" t="s">
        <v>140</v>
      </c>
      <c r="D98" s="1011">
        <v>94625.385629962999</v>
      </c>
      <c r="E98" s="1011">
        <v>105</v>
      </c>
      <c r="F98" s="1011">
        <v>901.19414885699996</v>
      </c>
    </row>
    <row r="99" spans="1:6" x14ac:dyDescent="0.25">
      <c r="A99" s="1011" t="s">
        <v>3792</v>
      </c>
      <c r="B99" s="1011" t="s">
        <v>3793</v>
      </c>
      <c r="C99" s="1011" t="s">
        <v>140</v>
      </c>
      <c r="D99" s="1011">
        <v>48128.545590182002</v>
      </c>
      <c r="E99" s="1011">
        <v>973</v>
      </c>
      <c r="F99" s="1011">
        <v>49.464075631999997</v>
      </c>
    </row>
    <row r="100" spans="1:6" x14ac:dyDescent="0.25">
      <c r="A100" s="1011" t="s">
        <v>3794</v>
      </c>
      <c r="B100" s="1011" t="s">
        <v>3795</v>
      </c>
      <c r="C100" s="1011" t="s">
        <v>140</v>
      </c>
      <c r="D100" s="1011">
        <v>98835.959269900995</v>
      </c>
      <c r="E100" s="1011">
        <v>1652</v>
      </c>
      <c r="F100" s="1011">
        <v>59.828062512000002</v>
      </c>
    </row>
    <row r="101" spans="1:6" x14ac:dyDescent="0.25">
      <c r="A101" s="1011" t="s">
        <v>3796</v>
      </c>
      <c r="B101" s="1011" t="s">
        <v>3797</v>
      </c>
      <c r="C101" s="1011" t="s">
        <v>140</v>
      </c>
      <c r="D101" s="1011">
        <v>24135.033872799999</v>
      </c>
      <c r="E101" s="1011">
        <v>644</v>
      </c>
      <c r="F101" s="1011">
        <v>37.476760671999997</v>
      </c>
    </row>
    <row r="102" spans="1:6" x14ac:dyDescent="0.25">
      <c r="A102" s="1011" t="s">
        <v>3798</v>
      </c>
      <c r="B102" s="1011" t="s">
        <v>3799</v>
      </c>
      <c r="C102" s="1011" t="s">
        <v>140</v>
      </c>
      <c r="D102" s="1011">
        <v>93158.678000101005</v>
      </c>
      <c r="E102" s="1011">
        <v>1858</v>
      </c>
      <c r="F102" s="1011">
        <v>50.139223897000001</v>
      </c>
    </row>
    <row r="103" spans="1:6" x14ac:dyDescent="0.25">
      <c r="A103" s="1011" t="s">
        <v>3800</v>
      </c>
      <c r="B103" s="1011" t="s">
        <v>3801</v>
      </c>
      <c r="C103" s="1011" t="s">
        <v>140</v>
      </c>
      <c r="D103" s="1011">
        <v>373762.83521055599</v>
      </c>
      <c r="E103" s="1011">
        <v>9451</v>
      </c>
      <c r="F103" s="1011">
        <v>39.547437860000002</v>
      </c>
    </row>
    <row r="104" spans="1:6" x14ac:dyDescent="0.25">
      <c r="A104" s="1011" t="s">
        <v>3802</v>
      </c>
      <c r="B104" s="1011" t="s">
        <v>3803</v>
      </c>
      <c r="C104" s="1011" t="s">
        <v>140</v>
      </c>
      <c r="D104" s="1011">
        <v>85723.724880463007</v>
      </c>
      <c r="E104" s="1011">
        <v>1217</v>
      </c>
      <c r="F104" s="1011">
        <v>70.438557830999997</v>
      </c>
    </row>
    <row r="105" spans="1:6" x14ac:dyDescent="0.25">
      <c r="A105" s="1011" t="s">
        <v>3804</v>
      </c>
      <c r="B105" s="1011" t="s">
        <v>3805</v>
      </c>
      <c r="C105" s="1011" t="s">
        <v>140</v>
      </c>
      <c r="D105" s="1011">
        <v>49788.336640283</v>
      </c>
      <c r="E105" s="1011">
        <v>219</v>
      </c>
      <c r="F105" s="1011">
        <v>227.34400292399999</v>
      </c>
    </row>
    <row r="106" spans="1:6" x14ac:dyDescent="0.25">
      <c r="A106" s="1011" t="s">
        <v>3806</v>
      </c>
      <c r="B106" s="1011" t="s">
        <v>3807</v>
      </c>
      <c r="C106" s="1011" t="s">
        <v>140</v>
      </c>
      <c r="D106" s="1011">
        <v>58791.747773798001</v>
      </c>
      <c r="E106" s="1011">
        <v>182</v>
      </c>
      <c r="F106" s="1011">
        <v>323.03158117499999</v>
      </c>
    </row>
    <row r="107" spans="1:6" x14ac:dyDescent="0.25">
      <c r="A107" s="1011" t="s">
        <v>3808</v>
      </c>
      <c r="B107" s="1011" t="s">
        <v>3809</v>
      </c>
      <c r="C107" s="1011" t="s">
        <v>140</v>
      </c>
      <c r="D107" s="1011">
        <v>64136.469096009998</v>
      </c>
      <c r="E107" s="1011">
        <v>109</v>
      </c>
      <c r="F107" s="1011">
        <v>588.40797335800005</v>
      </c>
    </row>
    <row r="108" spans="1:6" x14ac:dyDescent="0.25">
      <c r="A108" s="1011" t="s">
        <v>3810</v>
      </c>
      <c r="B108" s="1011" t="s">
        <v>3811</v>
      </c>
      <c r="C108" s="1011" t="s">
        <v>140</v>
      </c>
      <c r="D108" s="1011">
        <v>61715.565318091998</v>
      </c>
      <c r="E108" s="1011">
        <v>1639</v>
      </c>
      <c r="F108" s="1011">
        <v>37.654402269000002</v>
      </c>
    </row>
    <row r="109" spans="1:6" x14ac:dyDescent="0.25">
      <c r="A109" s="1011" t="s">
        <v>3812</v>
      </c>
      <c r="B109" s="1011" t="s">
        <v>3813</v>
      </c>
      <c r="C109" s="1011" t="s">
        <v>140</v>
      </c>
      <c r="D109" s="1011">
        <v>44212.158836283001</v>
      </c>
      <c r="E109" s="1011">
        <v>1390</v>
      </c>
      <c r="F109" s="1011">
        <v>31.807308514999999</v>
      </c>
    </row>
    <row r="110" spans="1:6" x14ac:dyDescent="0.25">
      <c r="A110" s="1011" t="s">
        <v>3814</v>
      </c>
      <c r="B110" s="1011" t="s">
        <v>3815</v>
      </c>
      <c r="C110" s="1011" t="s">
        <v>140</v>
      </c>
      <c r="D110" s="1011">
        <v>22997.092586528001</v>
      </c>
      <c r="E110" s="1011">
        <v>242</v>
      </c>
      <c r="F110" s="1011">
        <v>95.029308209000007</v>
      </c>
    </row>
    <row r="111" spans="1:6" x14ac:dyDescent="0.25">
      <c r="A111" s="1011" t="s">
        <v>3816</v>
      </c>
      <c r="B111" s="1011" t="s">
        <v>3817</v>
      </c>
      <c r="C111" s="1011" t="s">
        <v>140</v>
      </c>
      <c r="D111" s="1011">
        <v>40056.077121540999</v>
      </c>
      <c r="E111" s="1011">
        <v>646</v>
      </c>
      <c r="F111" s="1011">
        <v>62.006311334000003</v>
      </c>
    </row>
    <row r="112" spans="1:6" x14ac:dyDescent="0.25">
      <c r="A112" s="1011" t="s">
        <v>3818</v>
      </c>
      <c r="B112" s="1011" t="s">
        <v>3819</v>
      </c>
      <c r="C112" s="1011" t="s">
        <v>140</v>
      </c>
      <c r="D112" s="1011">
        <v>143921.59649670401</v>
      </c>
      <c r="E112" s="1011">
        <v>99</v>
      </c>
      <c r="F112" s="1011">
        <v>1453.7534999669999</v>
      </c>
    </row>
    <row r="113" spans="1:6" x14ac:dyDescent="0.25">
      <c r="A113" s="1011" t="s">
        <v>3820</v>
      </c>
      <c r="B113" s="1011" t="s">
        <v>3821</v>
      </c>
      <c r="C113" s="1011" t="s">
        <v>140</v>
      </c>
      <c r="D113" s="1011">
        <v>77109.389746457993</v>
      </c>
      <c r="E113" s="1011">
        <v>760</v>
      </c>
      <c r="F113" s="1011">
        <v>101.45972335099999</v>
      </c>
    </row>
    <row r="114" spans="1:6" x14ac:dyDescent="0.25">
      <c r="A114" s="1011" t="s">
        <v>3822</v>
      </c>
      <c r="B114" s="1011" t="s">
        <v>3823</v>
      </c>
      <c r="C114" s="1011" t="s">
        <v>140</v>
      </c>
      <c r="D114" s="1011">
        <v>18001.797461419999</v>
      </c>
      <c r="E114" s="1011">
        <v>53</v>
      </c>
      <c r="F114" s="1011">
        <v>339.65655587600003</v>
      </c>
    </row>
    <row r="115" spans="1:6" x14ac:dyDescent="0.25">
      <c r="A115" s="1011" t="s">
        <v>3824</v>
      </c>
      <c r="B115" s="1011" t="s">
        <v>3825</v>
      </c>
      <c r="C115" s="1011" t="s">
        <v>140</v>
      </c>
      <c r="D115" s="1011">
        <v>28716.868061344001</v>
      </c>
      <c r="E115" s="1011">
        <v>55</v>
      </c>
      <c r="F115" s="1011">
        <v>522.12487384300005</v>
      </c>
    </row>
    <row r="116" spans="1:6" x14ac:dyDescent="0.25">
      <c r="A116" s="1011" t="s">
        <v>3826</v>
      </c>
      <c r="B116" s="1011" t="s">
        <v>3827</v>
      </c>
      <c r="C116" s="1011" t="s">
        <v>140</v>
      </c>
      <c r="D116" s="1011">
        <v>48109.840036977999</v>
      </c>
      <c r="E116" s="1011">
        <v>54</v>
      </c>
      <c r="F116" s="1011">
        <v>890.92296364799995</v>
      </c>
    </row>
    <row r="117" spans="1:6" x14ac:dyDescent="0.25">
      <c r="A117" s="1011" t="s">
        <v>3828</v>
      </c>
      <c r="B117" s="1011" t="s">
        <v>3829</v>
      </c>
      <c r="C117" s="1011" t="s">
        <v>140</v>
      </c>
      <c r="D117" s="1011">
        <v>9985.1548649119995</v>
      </c>
      <c r="E117" s="1011">
        <v>8</v>
      </c>
      <c r="F117" s="1011">
        <v>1248.1443581139999</v>
      </c>
    </row>
    <row r="118" spans="1:6" x14ac:dyDescent="0.25">
      <c r="A118" s="1011" t="s">
        <v>3830</v>
      </c>
      <c r="B118" s="1011" t="s">
        <v>3831</v>
      </c>
      <c r="C118" s="1011" t="s">
        <v>140</v>
      </c>
      <c r="D118" s="1011">
        <v>23339.203726514999</v>
      </c>
      <c r="E118" s="1011">
        <v>560</v>
      </c>
      <c r="F118" s="1011">
        <v>41.677149512</v>
      </c>
    </row>
    <row r="119" spans="1:6" x14ac:dyDescent="0.25">
      <c r="A119" s="1011" t="s">
        <v>3832</v>
      </c>
      <c r="B119" s="1011" t="s">
        <v>3833</v>
      </c>
      <c r="C119" s="1011" t="s">
        <v>140</v>
      </c>
      <c r="D119" s="1011">
        <v>41051.335812167999</v>
      </c>
      <c r="E119" s="1011">
        <v>149</v>
      </c>
      <c r="F119" s="1011">
        <v>275.51232088699999</v>
      </c>
    </row>
    <row r="120" spans="1:6" x14ac:dyDescent="0.25">
      <c r="A120" s="1011" t="s">
        <v>3834</v>
      </c>
      <c r="B120" s="1011" t="s">
        <v>3835</v>
      </c>
      <c r="C120" s="1011" t="s">
        <v>140</v>
      </c>
      <c r="D120" s="1011">
        <v>31302.355780688002</v>
      </c>
      <c r="E120" s="1011">
        <v>488</v>
      </c>
      <c r="F120" s="1011">
        <v>64.144171682000007</v>
      </c>
    </row>
    <row r="121" spans="1:6" x14ac:dyDescent="0.25">
      <c r="A121" s="1011" t="s">
        <v>3836</v>
      </c>
      <c r="B121" s="1011" t="s">
        <v>3837</v>
      </c>
      <c r="C121" s="1011" t="s">
        <v>140</v>
      </c>
      <c r="D121" s="1011">
        <v>69559.991657149003</v>
      </c>
      <c r="E121" s="1011">
        <v>1567</v>
      </c>
      <c r="F121" s="1011">
        <v>44.390549876999998</v>
      </c>
    </row>
    <row r="122" spans="1:6" x14ac:dyDescent="0.25">
      <c r="A122" s="1011" t="s">
        <v>3838</v>
      </c>
      <c r="B122" s="1011" t="s">
        <v>3839</v>
      </c>
      <c r="C122" s="1011" t="s">
        <v>140</v>
      </c>
      <c r="D122" s="1011">
        <v>20762.644083570001</v>
      </c>
      <c r="E122" s="1011">
        <v>53</v>
      </c>
      <c r="F122" s="1011">
        <v>391.74800157700003</v>
      </c>
    </row>
    <row r="123" spans="1:6" x14ac:dyDescent="0.25">
      <c r="A123" s="1011" t="s">
        <v>3840</v>
      </c>
      <c r="B123" s="1011" t="s">
        <v>3841</v>
      </c>
      <c r="C123" s="1011" t="s">
        <v>140</v>
      </c>
      <c r="D123" s="1011">
        <v>16660.783173790998</v>
      </c>
      <c r="E123" s="1011">
        <v>148</v>
      </c>
      <c r="F123" s="1011">
        <v>112.572859282</v>
      </c>
    </row>
    <row r="124" spans="1:6" x14ac:dyDescent="0.25">
      <c r="A124" s="1011" t="s">
        <v>3842</v>
      </c>
      <c r="B124" s="1011" t="s">
        <v>3843</v>
      </c>
      <c r="C124" s="1011" t="s">
        <v>140</v>
      </c>
      <c r="D124" s="1011">
        <v>10376.342969194</v>
      </c>
      <c r="E124" s="1011">
        <v>53</v>
      </c>
      <c r="F124" s="1011">
        <v>195.78005602299999</v>
      </c>
    </row>
    <row r="125" spans="1:6" x14ac:dyDescent="0.25">
      <c r="A125" s="1011" t="s">
        <v>3844</v>
      </c>
      <c r="B125" s="1011" t="s">
        <v>3845</v>
      </c>
      <c r="C125" s="1011" t="s">
        <v>140</v>
      </c>
      <c r="D125" s="1011">
        <v>80989.222800525997</v>
      </c>
      <c r="E125" s="1011">
        <v>1606</v>
      </c>
      <c r="F125" s="1011">
        <v>50.429154918999998</v>
      </c>
    </row>
    <row r="126" spans="1:6" x14ac:dyDescent="0.25">
      <c r="A126" s="1011" t="s">
        <v>3846</v>
      </c>
      <c r="B126" s="1011" t="s">
        <v>3847</v>
      </c>
      <c r="C126" s="1011" t="s">
        <v>140</v>
      </c>
      <c r="D126" s="1011">
        <v>95801.747362141003</v>
      </c>
      <c r="E126" s="1011">
        <v>795</v>
      </c>
      <c r="F126" s="1011">
        <v>120.505342594</v>
      </c>
    </row>
    <row r="127" spans="1:6" x14ac:dyDescent="0.25">
      <c r="A127" s="1011" t="s">
        <v>3848</v>
      </c>
      <c r="B127" s="1011" t="s">
        <v>3849</v>
      </c>
      <c r="C127" s="1011" t="s">
        <v>140</v>
      </c>
      <c r="D127" s="1011">
        <v>71815.641636985005</v>
      </c>
      <c r="E127" s="1011">
        <v>214</v>
      </c>
      <c r="F127" s="1011">
        <v>335.58711045299998</v>
      </c>
    </row>
    <row r="128" spans="1:6" x14ac:dyDescent="0.25">
      <c r="A128" s="1011" t="s">
        <v>3850</v>
      </c>
      <c r="B128" s="1011" t="s">
        <v>3851</v>
      </c>
      <c r="C128" s="1011" t="s">
        <v>140</v>
      </c>
      <c r="D128" s="1011">
        <v>20444.834247807001</v>
      </c>
      <c r="E128" s="1011">
        <v>57</v>
      </c>
      <c r="F128" s="1011">
        <v>358.681302593</v>
      </c>
    </row>
    <row r="129" spans="1:6" x14ac:dyDescent="0.25">
      <c r="A129" s="1011" t="s">
        <v>3852</v>
      </c>
      <c r="B129" s="1011" t="s">
        <v>3853</v>
      </c>
      <c r="C129" s="1011" t="s">
        <v>140</v>
      </c>
      <c r="D129" s="1011">
        <v>117010.294947117</v>
      </c>
      <c r="E129" s="1011">
        <v>1099</v>
      </c>
      <c r="F129" s="1011">
        <v>106.469786121</v>
      </c>
    </row>
    <row r="130" spans="1:6" x14ac:dyDescent="0.25">
      <c r="A130" s="1011" t="s">
        <v>3854</v>
      </c>
      <c r="B130" s="1011" t="s">
        <v>3855</v>
      </c>
      <c r="C130" s="1011" t="s">
        <v>140</v>
      </c>
      <c r="D130" s="1011">
        <v>13018.410606523001</v>
      </c>
      <c r="E130" s="1011">
        <v>50</v>
      </c>
      <c r="F130" s="1011">
        <v>260.36821213000002</v>
      </c>
    </row>
    <row r="131" spans="1:6" x14ac:dyDescent="0.25">
      <c r="A131" s="1011" t="s">
        <v>3856</v>
      </c>
      <c r="B131" s="1011" t="s">
        <v>3857</v>
      </c>
      <c r="C131" s="1011" t="s">
        <v>140</v>
      </c>
      <c r="D131" s="1011">
        <v>82393.296175163996</v>
      </c>
      <c r="E131" s="1011">
        <v>384</v>
      </c>
      <c r="F131" s="1011">
        <v>214.56587545599999</v>
      </c>
    </row>
    <row r="132" spans="1:6" x14ac:dyDescent="0.25">
      <c r="A132" s="1011" t="s">
        <v>3858</v>
      </c>
      <c r="B132" s="1011" t="s">
        <v>3859</v>
      </c>
      <c r="C132" s="1011" t="s">
        <v>140</v>
      </c>
      <c r="D132" s="1011">
        <v>33833.156420715997</v>
      </c>
      <c r="E132" s="1011">
        <v>207</v>
      </c>
      <c r="F132" s="1011">
        <v>163.44520009999999</v>
      </c>
    </row>
    <row r="133" spans="1:6" x14ac:dyDescent="0.25">
      <c r="A133" s="1011" t="s">
        <v>3860</v>
      </c>
      <c r="B133" s="1011" t="s">
        <v>3861</v>
      </c>
      <c r="C133" s="1011" t="s">
        <v>140</v>
      </c>
      <c r="D133" s="1011">
        <v>98933.441528191004</v>
      </c>
      <c r="E133" s="1011">
        <v>81</v>
      </c>
      <c r="F133" s="1011">
        <v>1221.4005126940001</v>
      </c>
    </row>
    <row r="134" spans="1:6" x14ac:dyDescent="0.25">
      <c r="A134" s="1011" t="s">
        <v>3862</v>
      </c>
      <c r="B134" s="1011" t="s">
        <v>3863</v>
      </c>
      <c r="C134" s="1011" t="s">
        <v>140</v>
      </c>
      <c r="D134" s="1011">
        <v>27404.172742146999</v>
      </c>
      <c r="E134" s="1011">
        <v>353</v>
      </c>
      <c r="F134" s="1011">
        <v>77.632217400000002</v>
      </c>
    </row>
    <row r="135" spans="1:6" x14ac:dyDescent="0.25">
      <c r="A135" s="1011" t="s">
        <v>3864</v>
      </c>
      <c r="B135" s="1011" t="s">
        <v>3865</v>
      </c>
      <c r="C135" s="1011" t="s">
        <v>140</v>
      </c>
      <c r="D135" s="1011">
        <v>64417.316481659996</v>
      </c>
      <c r="E135" s="1011">
        <v>158</v>
      </c>
      <c r="F135" s="1011">
        <v>407.70453469400002</v>
      </c>
    </row>
    <row r="136" spans="1:6" x14ac:dyDescent="0.25">
      <c r="A136" s="1011" t="s">
        <v>3866</v>
      </c>
      <c r="B136" s="1011" t="s">
        <v>3867</v>
      </c>
      <c r="C136" s="1011" t="s">
        <v>140</v>
      </c>
      <c r="D136" s="1011">
        <v>31237.599837959999</v>
      </c>
      <c r="E136" s="1011">
        <v>59</v>
      </c>
      <c r="F136" s="1011">
        <v>529.45084471099995</v>
      </c>
    </row>
    <row r="137" spans="1:6" x14ac:dyDescent="0.25">
      <c r="A137" s="1011" t="s">
        <v>3868</v>
      </c>
      <c r="B137" s="1011" t="s">
        <v>3869</v>
      </c>
      <c r="C137" s="1011" t="s">
        <v>140</v>
      </c>
      <c r="D137" s="1011">
        <v>23215.388264765999</v>
      </c>
      <c r="E137" s="1011">
        <v>48</v>
      </c>
      <c r="F137" s="1011">
        <v>483.65392218300002</v>
      </c>
    </row>
    <row r="138" spans="1:6" x14ac:dyDescent="0.25">
      <c r="A138" s="1011" t="s">
        <v>3870</v>
      </c>
      <c r="B138" s="1011" t="s">
        <v>3871</v>
      </c>
      <c r="C138" s="1011" t="s">
        <v>140</v>
      </c>
      <c r="D138" s="1011">
        <v>7999.4191388290001</v>
      </c>
      <c r="E138" s="1011">
        <v>164</v>
      </c>
      <c r="F138" s="1011">
        <v>48.776945968</v>
      </c>
    </row>
    <row r="139" spans="1:6" x14ac:dyDescent="0.25">
      <c r="A139" s="1011" t="s">
        <v>3872</v>
      </c>
      <c r="B139" s="1011" t="s">
        <v>3873</v>
      </c>
      <c r="C139" s="1011" t="s">
        <v>140</v>
      </c>
      <c r="D139" s="1011">
        <v>40518.524297283999</v>
      </c>
      <c r="E139" s="1011">
        <v>154</v>
      </c>
      <c r="F139" s="1011">
        <v>263.10730063199998</v>
      </c>
    </row>
    <row r="140" spans="1:6" x14ac:dyDescent="0.25">
      <c r="A140" s="1011" t="s">
        <v>3874</v>
      </c>
      <c r="B140" s="1011" t="s">
        <v>3875</v>
      </c>
      <c r="C140" s="1011" t="s">
        <v>140</v>
      </c>
      <c r="D140" s="1011">
        <v>35341.618922285001</v>
      </c>
      <c r="E140" s="1011">
        <v>48</v>
      </c>
      <c r="F140" s="1011">
        <v>736.283727548</v>
      </c>
    </row>
    <row r="141" spans="1:6" x14ac:dyDescent="0.25">
      <c r="A141" s="1011" t="s">
        <v>3876</v>
      </c>
      <c r="B141" s="1011" t="s">
        <v>3877</v>
      </c>
      <c r="C141" s="1011" t="s">
        <v>140</v>
      </c>
      <c r="D141" s="1011">
        <v>75379.053918923004</v>
      </c>
      <c r="E141" s="1011">
        <v>1353</v>
      </c>
      <c r="F141" s="1011">
        <v>55.712530612999998</v>
      </c>
    </row>
    <row r="142" spans="1:6" x14ac:dyDescent="0.25">
      <c r="A142" s="1011" t="s">
        <v>3878</v>
      </c>
      <c r="B142" s="1011" t="s">
        <v>3879</v>
      </c>
      <c r="C142" s="1011" t="s">
        <v>140</v>
      </c>
      <c r="D142" s="1011">
        <v>88860.557794446999</v>
      </c>
      <c r="E142" s="1011">
        <v>518</v>
      </c>
      <c r="F142" s="1011">
        <v>171.545478368</v>
      </c>
    </row>
    <row r="143" spans="1:6" x14ac:dyDescent="0.25">
      <c r="A143" s="1011" t="s">
        <v>3880</v>
      </c>
      <c r="B143" s="1011" t="s">
        <v>3881</v>
      </c>
      <c r="C143" s="1011" t="s">
        <v>140</v>
      </c>
      <c r="D143" s="1011">
        <v>21929.619740606999</v>
      </c>
      <c r="E143" s="1011">
        <v>422</v>
      </c>
      <c r="F143" s="1011">
        <v>51.965923556</v>
      </c>
    </row>
    <row r="144" spans="1:6" x14ac:dyDescent="0.25">
      <c r="A144" s="1011" t="s">
        <v>3882</v>
      </c>
      <c r="B144" s="1011" t="s">
        <v>3883</v>
      </c>
      <c r="C144" s="1011" t="s">
        <v>140</v>
      </c>
      <c r="D144" s="1011">
        <v>100978.01909339</v>
      </c>
      <c r="E144" s="1011">
        <v>1533</v>
      </c>
      <c r="F144" s="1011">
        <v>65.869549311</v>
      </c>
    </row>
    <row r="145" spans="1:6" x14ac:dyDescent="0.25">
      <c r="A145" s="1011" t="s">
        <v>3884</v>
      </c>
      <c r="B145" s="1011" t="s">
        <v>3885</v>
      </c>
      <c r="C145" s="1011" t="s">
        <v>140</v>
      </c>
      <c r="D145" s="1011">
        <v>20788.120579543</v>
      </c>
      <c r="E145" s="1011">
        <v>50</v>
      </c>
      <c r="F145" s="1011">
        <v>415.76241159099999</v>
      </c>
    </row>
    <row r="146" spans="1:6" x14ac:dyDescent="0.25">
      <c r="A146" s="1011" t="s">
        <v>3886</v>
      </c>
      <c r="B146" s="1011" t="s">
        <v>3887</v>
      </c>
      <c r="C146" s="1011" t="s">
        <v>140</v>
      </c>
      <c r="D146" s="1011">
        <v>69431.409400436998</v>
      </c>
      <c r="E146" s="1011">
        <v>861</v>
      </c>
      <c r="F146" s="1011">
        <v>80.640429037000004</v>
      </c>
    </row>
    <row r="147" spans="1:6" x14ac:dyDescent="0.25">
      <c r="A147" s="1011" t="s">
        <v>3888</v>
      </c>
      <c r="B147" s="1011" t="s">
        <v>3889</v>
      </c>
      <c r="C147" s="1011" t="s">
        <v>140</v>
      </c>
      <c r="D147" s="1011">
        <v>22805.258502421999</v>
      </c>
      <c r="E147" s="1011">
        <v>81</v>
      </c>
      <c r="F147" s="1011">
        <v>281.546401264</v>
      </c>
    </row>
    <row r="148" spans="1:6" x14ac:dyDescent="0.25">
      <c r="A148" s="1011" t="s">
        <v>3890</v>
      </c>
      <c r="B148" s="1011" t="s">
        <v>3891</v>
      </c>
      <c r="C148" s="1011" t="s">
        <v>140</v>
      </c>
      <c r="D148" s="1011">
        <v>31733.360002165999</v>
      </c>
      <c r="E148" s="1011">
        <v>99</v>
      </c>
      <c r="F148" s="1011">
        <v>320.538989921</v>
      </c>
    </row>
    <row r="149" spans="1:6" x14ac:dyDescent="0.25">
      <c r="A149" s="1011" t="s">
        <v>3892</v>
      </c>
      <c r="B149" s="1011" t="s">
        <v>3893</v>
      </c>
      <c r="C149" s="1011" t="s">
        <v>140</v>
      </c>
      <c r="D149" s="1011">
        <v>46379.236257981996</v>
      </c>
      <c r="E149" s="1011">
        <v>309</v>
      </c>
      <c r="F149" s="1011">
        <v>150.09461572199999</v>
      </c>
    </row>
    <row r="150" spans="1:6" x14ac:dyDescent="0.25">
      <c r="A150" s="1011" t="s">
        <v>3894</v>
      </c>
      <c r="B150" s="1011" t="s">
        <v>3895</v>
      </c>
      <c r="C150" s="1011" t="s">
        <v>140</v>
      </c>
      <c r="D150" s="1011">
        <v>65603.338089703</v>
      </c>
      <c r="E150" s="1011">
        <v>106</v>
      </c>
      <c r="F150" s="1011">
        <v>618.89941594100003</v>
      </c>
    </row>
    <row r="151" spans="1:6" x14ac:dyDescent="0.25">
      <c r="A151" s="1011" t="s">
        <v>3896</v>
      </c>
      <c r="B151" s="1011" t="s">
        <v>3897</v>
      </c>
      <c r="C151" s="1011" t="s">
        <v>140</v>
      </c>
      <c r="D151" s="1011">
        <v>99316.370425464993</v>
      </c>
      <c r="E151" s="1011">
        <v>421</v>
      </c>
      <c r="F151" s="1011">
        <v>235.905867994</v>
      </c>
    </row>
    <row r="152" spans="1:6" x14ac:dyDescent="0.25">
      <c r="A152" s="1011" t="s">
        <v>3898</v>
      </c>
      <c r="B152" s="1011" t="s">
        <v>3899</v>
      </c>
      <c r="C152" s="1011" t="s">
        <v>140</v>
      </c>
      <c r="D152" s="1011">
        <v>36427.827211260999</v>
      </c>
      <c r="E152" s="1011">
        <v>87</v>
      </c>
      <c r="F152" s="1011">
        <v>418.71065760099998</v>
      </c>
    </row>
    <row r="153" spans="1:6" x14ac:dyDescent="0.25">
      <c r="A153" s="1011" t="s">
        <v>3900</v>
      </c>
      <c r="B153" s="1011" t="s">
        <v>3901</v>
      </c>
      <c r="C153" s="1011" t="s">
        <v>140</v>
      </c>
      <c r="D153" s="1011">
        <v>19621.570818908</v>
      </c>
      <c r="E153" s="1011">
        <v>123</v>
      </c>
      <c r="F153" s="1011">
        <v>159.52496600699999</v>
      </c>
    </row>
    <row r="154" spans="1:6" x14ac:dyDescent="0.25">
      <c r="A154" s="1011" t="s">
        <v>3902</v>
      </c>
      <c r="B154" s="1011" t="s">
        <v>3903</v>
      </c>
      <c r="C154" s="1011" t="s">
        <v>140</v>
      </c>
      <c r="D154" s="1011">
        <v>26035.968779848001</v>
      </c>
      <c r="E154" s="1011">
        <v>53</v>
      </c>
      <c r="F154" s="1011">
        <v>491.24469395900002</v>
      </c>
    </row>
    <row r="155" spans="1:6" x14ac:dyDescent="0.25">
      <c r="A155" s="1011" t="s">
        <v>3904</v>
      </c>
      <c r="B155" s="1011" t="s">
        <v>3905</v>
      </c>
      <c r="C155" s="1011" t="s">
        <v>140</v>
      </c>
      <c r="D155" s="1011">
        <v>24491.452802558</v>
      </c>
      <c r="E155" s="1011">
        <v>353</v>
      </c>
      <c r="F155" s="1011">
        <v>69.380886125999993</v>
      </c>
    </row>
    <row r="156" spans="1:6" x14ac:dyDescent="0.25">
      <c r="A156" s="1011" t="s">
        <v>3906</v>
      </c>
      <c r="B156" s="1011" t="s">
        <v>3907</v>
      </c>
      <c r="C156" s="1011" t="s">
        <v>140</v>
      </c>
      <c r="D156" s="1011">
        <v>22920.933390718001</v>
      </c>
      <c r="E156" s="1011">
        <v>400</v>
      </c>
      <c r="F156" s="1011">
        <v>57.302333476999998</v>
      </c>
    </row>
    <row r="157" spans="1:6" x14ac:dyDescent="0.25">
      <c r="A157" s="1011" t="s">
        <v>3908</v>
      </c>
      <c r="B157" s="1011" t="s">
        <v>3909</v>
      </c>
      <c r="C157" s="1011" t="s">
        <v>140</v>
      </c>
      <c r="D157" s="1011">
        <v>63402.030466482996</v>
      </c>
      <c r="E157" s="1011">
        <v>926</v>
      </c>
      <c r="F157" s="1011">
        <v>68.468715407000005</v>
      </c>
    </row>
    <row r="158" spans="1:6" x14ac:dyDescent="0.25">
      <c r="A158" s="1011" t="s">
        <v>3910</v>
      </c>
      <c r="B158" s="1011" t="s">
        <v>3911</v>
      </c>
      <c r="C158" s="1011" t="s">
        <v>140</v>
      </c>
      <c r="D158" s="1011">
        <v>64607.975686277001</v>
      </c>
      <c r="E158" s="1011">
        <v>309</v>
      </c>
      <c r="F158" s="1011">
        <v>209.08729995600001</v>
      </c>
    </row>
    <row r="159" spans="1:6" x14ac:dyDescent="0.25">
      <c r="A159" s="1011" t="s">
        <v>3912</v>
      </c>
      <c r="B159" s="1011" t="s">
        <v>3913</v>
      </c>
      <c r="C159" s="1011" t="s">
        <v>140</v>
      </c>
      <c r="D159" s="1011">
        <v>50944.956313381997</v>
      </c>
      <c r="E159" s="1011">
        <v>166</v>
      </c>
      <c r="F159" s="1011">
        <v>306.89732718900001</v>
      </c>
    </row>
    <row r="160" spans="1:6" x14ac:dyDescent="0.25">
      <c r="A160" s="1011" t="s">
        <v>3914</v>
      </c>
      <c r="B160" s="1011" t="s">
        <v>3915</v>
      </c>
      <c r="C160" s="1011" t="s">
        <v>140</v>
      </c>
      <c r="D160" s="1011">
        <v>22475.911712996</v>
      </c>
      <c r="E160" s="1011">
        <v>53</v>
      </c>
      <c r="F160" s="1011">
        <v>424.07380590600002</v>
      </c>
    </row>
    <row r="161" spans="1:6" x14ac:dyDescent="0.25">
      <c r="A161" s="1011" t="s">
        <v>3916</v>
      </c>
      <c r="B161" s="1011" t="s">
        <v>3917</v>
      </c>
      <c r="C161" s="1011" t="s">
        <v>140</v>
      </c>
      <c r="D161" s="1011">
        <v>20614.235293728001</v>
      </c>
      <c r="E161" s="1011">
        <v>52</v>
      </c>
      <c r="F161" s="1011">
        <v>396.42760180200003</v>
      </c>
    </row>
    <row r="162" spans="1:6" x14ac:dyDescent="0.25">
      <c r="A162" s="1011" t="s">
        <v>3918</v>
      </c>
      <c r="B162" s="1011" t="s">
        <v>3919</v>
      </c>
      <c r="C162" s="1011" t="s">
        <v>140</v>
      </c>
      <c r="D162" s="1011">
        <v>57715.639228763997</v>
      </c>
      <c r="E162" s="1011">
        <v>432</v>
      </c>
      <c r="F162" s="1011">
        <v>133.60101673299999</v>
      </c>
    </row>
    <row r="163" spans="1:6" x14ac:dyDescent="0.25">
      <c r="A163" s="1011" t="s">
        <v>3920</v>
      </c>
      <c r="B163" s="1011" t="s">
        <v>3921</v>
      </c>
      <c r="C163" s="1011" t="s">
        <v>140</v>
      </c>
      <c r="D163" s="1011">
        <v>540.48268765299997</v>
      </c>
      <c r="E163" s="1011">
        <v>1</v>
      </c>
      <c r="F163" s="1011">
        <v>540.48268765299997</v>
      </c>
    </row>
    <row r="164" spans="1:6" x14ac:dyDescent="0.25">
      <c r="A164" s="1011" t="s">
        <v>3922</v>
      </c>
      <c r="B164" s="1011" t="s">
        <v>3923</v>
      </c>
      <c r="C164" s="1011" t="s">
        <v>140</v>
      </c>
      <c r="D164" s="1011">
        <v>750.55085207299999</v>
      </c>
      <c r="E164" s="1011">
        <v>29</v>
      </c>
      <c r="F164" s="1011">
        <v>25.881063865000002</v>
      </c>
    </row>
    <row r="165" spans="1:6" x14ac:dyDescent="0.25">
      <c r="A165" s="1011" t="s">
        <v>3924</v>
      </c>
      <c r="B165" s="1011" t="s">
        <v>3925</v>
      </c>
      <c r="C165" s="1011" t="s">
        <v>140</v>
      </c>
      <c r="D165" s="1011">
        <v>46806.750427826999</v>
      </c>
      <c r="E165" s="1011">
        <v>391</v>
      </c>
      <c r="F165" s="1011">
        <v>119.71035915</v>
      </c>
    </row>
    <row r="166" spans="1:6" x14ac:dyDescent="0.25">
      <c r="A166" s="1011" t="s">
        <v>3926</v>
      </c>
      <c r="B166" s="1011" t="s">
        <v>3927</v>
      </c>
      <c r="C166" s="1011" t="s">
        <v>140</v>
      </c>
      <c r="D166" s="1011">
        <v>71669.267751282998</v>
      </c>
      <c r="E166" s="1011">
        <v>699</v>
      </c>
      <c r="F166" s="1011">
        <v>102.531141275</v>
      </c>
    </row>
    <row r="167" spans="1:6" x14ac:dyDescent="0.25">
      <c r="A167" s="1011" t="s">
        <v>3928</v>
      </c>
      <c r="B167" s="1011" t="s">
        <v>3929</v>
      </c>
      <c r="C167" s="1011" t="s">
        <v>140</v>
      </c>
      <c r="D167" s="1011">
        <v>69320.958930580004</v>
      </c>
      <c r="E167" s="1011">
        <v>634</v>
      </c>
      <c r="F167" s="1011">
        <v>109.33905194099999</v>
      </c>
    </row>
    <row r="168" spans="1:6" x14ac:dyDescent="0.25">
      <c r="A168" s="1011" t="s">
        <v>3930</v>
      </c>
      <c r="B168" s="1011" t="s">
        <v>3931</v>
      </c>
      <c r="C168" s="1011" t="s">
        <v>140</v>
      </c>
      <c r="D168" s="1011">
        <v>54420.363156747997</v>
      </c>
      <c r="E168" s="1011">
        <v>407</v>
      </c>
      <c r="F168" s="1011">
        <v>133.71096598700001</v>
      </c>
    </row>
    <row r="169" spans="1:6" x14ac:dyDescent="0.25">
      <c r="A169" s="1011" t="s">
        <v>3932</v>
      </c>
      <c r="B169" s="1011" t="s">
        <v>3933</v>
      </c>
      <c r="C169" s="1011" t="s">
        <v>140</v>
      </c>
      <c r="D169" s="1011">
        <v>95018.670364171994</v>
      </c>
      <c r="E169" s="1011">
        <v>1755</v>
      </c>
      <c r="F169" s="1011">
        <v>54.141692515000003</v>
      </c>
    </row>
    <row r="170" spans="1:6" x14ac:dyDescent="0.25">
      <c r="A170" s="1011" t="s">
        <v>3934</v>
      </c>
      <c r="B170" s="1011" t="s">
        <v>3935</v>
      </c>
      <c r="C170" s="1011" t="s">
        <v>140</v>
      </c>
      <c r="D170" s="1011">
        <v>88195.089250129997</v>
      </c>
      <c r="E170" s="1011">
        <v>629</v>
      </c>
      <c r="F170" s="1011">
        <v>140.21476828300001</v>
      </c>
    </row>
    <row r="171" spans="1:6" x14ac:dyDescent="0.25">
      <c r="A171" s="1011" t="s">
        <v>3936</v>
      </c>
      <c r="B171" s="1011" t="s">
        <v>3937</v>
      </c>
      <c r="C171" s="1011" t="s">
        <v>140</v>
      </c>
      <c r="D171" s="1011">
        <v>11398.163964916001</v>
      </c>
      <c r="E171" s="1011">
        <v>149</v>
      </c>
      <c r="F171" s="1011">
        <v>76.497744730999997</v>
      </c>
    </row>
    <row r="172" spans="1:6" x14ac:dyDescent="0.25">
      <c r="A172" s="1011" t="s">
        <v>3938</v>
      </c>
      <c r="B172" s="1011" t="s">
        <v>3939</v>
      </c>
      <c r="C172" s="1011" t="s">
        <v>140</v>
      </c>
      <c r="D172" s="1011">
        <v>84662.232894419998</v>
      </c>
      <c r="E172" s="1011">
        <v>1818</v>
      </c>
      <c r="F172" s="1011">
        <v>46.56888498</v>
      </c>
    </row>
    <row r="173" spans="1:6" x14ac:dyDescent="0.25">
      <c r="A173" s="1011" t="s">
        <v>3940</v>
      </c>
      <c r="B173" s="1011" t="s">
        <v>3941</v>
      </c>
      <c r="C173" s="1011" t="s">
        <v>140</v>
      </c>
      <c r="D173" s="1011">
        <v>30802.988479118001</v>
      </c>
      <c r="E173" s="1011">
        <v>229</v>
      </c>
      <c r="F173" s="1011">
        <v>134.51086672100001</v>
      </c>
    </row>
    <row r="174" spans="1:6" x14ac:dyDescent="0.25">
      <c r="A174" s="1011" t="s">
        <v>3942</v>
      </c>
      <c r="B174" s="1011" t="s">
        <v>3943</v>
      </c>
      <c r="C174" s="1011" t="s">
        <v>140</v>
      </c>
      <c r="D174" s="1011">
        <v>54328.209073010999</v>
      </c>
      <c r="E174" s="1011">
        <v>100</v>
      </c>
      <c r="F174" s="1011">
        <v>543.28209073000005</v>
      </c>
    </row>
    <row r="175" spans="1:6" x14ac:dyDescent="0.25">
      <c r="A175" s="1011" t="s">
        <v>3944</v>
      </c>
      <c r="B175" s="1011" t="s">
        <v>3945</v>
      </c>
      <c r="C175" s="1011" t="s">
        <v>140</v>
      </c>
      <c r="D175" s="1011">
        <v>32154.270703537</v>
      </c>
      <c r="E175" s="1011">
        <v>148</v>
      </c>
      <c r="F175" s="1011">
        <v>217.25858583499999</v>
      </c>
    </row>
    <row r="176" spans="1:6" x14ac:dyDescent="0.25">
      <c r="A176" s="1011" t="s">
        <v>3946</v>
      </c>
      <c r="B176" s="1011" t="s">
        <v>3947</v>
      </c>
      <c r="C176" s="1011" t="s">
        <v>140</v>
      </c>
      <c r="D176" s="1011">
        <v>22824.037887184</v>
      </c>
      <c r="E176" s="1011">
        <v>179</v>
      </c>
      <c r="F176" s="1011">
        <v>127.508591549</v>
      </c>
    </row>
    <row r="177" spans="1:6" x14ac:dyDescent="0.25">
      <c r="A177" s="1011" t="s">
        <v>3948</v>
      </c>
      <c r="B177" s="1011" t="s">
        <v>3949</v>
      </c>
      <c r="C177" s="1011" t="s">
        <v>140</v>
      </c>
      <c r="D177" s="1011">
        <v>28288.279580703002</v>
      </c>
      <c r="E177" s="1011">
        <v>352</v>
      </c>
      <c r="F177" s="1011">
        <v>80.364430627000004</v>
      </c>
    </row>
    <row r="178" spans="1:6" x14ac:dyDescent="0.25">
      <c r="A178" s="1011" t="s">
        <v>3950</v>
      </c>
      <c r="B178" s="1011" t="s">
        <v>3951</v>
      </c>
      <c r="C178" s="1011" t="s">
        <v>140</v>
      </c>
      <c r="D178" s="1011">
        <v>905.24441836799997</v>
      </c>
      <c r="E178" s="1011">
        <v>22</v>
      </c>
      <c r="F178" s="1011">
        <v>41.147473562000002</v>
      </c>
    </row>
    <row r="179" spans="1:6" x14ac:dyDescent="0.25">
      <c r="A179" s="1011" t="s">
        <v>3952</v>
      </c>
      <c r="B179" s="1011" t="s">
        <v>3953</v>
      </c>
      <c r="C179" s="1011" t="s">
        <v>140</v>
      </c>
      <c r="D179" s="1011">
        <v>48790.528694291002</v>
      </c>
      <c r="E179" s="1011">
        <v>679</v>
      </c>
      <c r="F179" s="1011">
        <v>71.856448740000005</v>
      </c>
    </row>
    <row r="180" spans="1:6" x14ac:dyDescent="0.25">
      <c r="A180" s="1011" t="s">
        <v>3954</v>
      </c>
      <c r="B180" s="1011" t="s">
        <v>3955</v>
      </c>
      <c r="C180" s="1011" t="s">
        <v>140</v>
      </c>
      <c r="D180" s="1011">
        <v>49906.267772412</v>
      </c>
      <c r="E180" s="1011">
        <v>235</v>
      </c>
      <c r="F180" s="1011">
        <v>212.36709690399999</v>
      </c>
    </row>
    <row r="181" spans="1:6" x14ac:dyDescent="0.25">
      <c r="A181" s="1011" t="s">
        <v>3956</v>
      </c>
      <c r="B181" s="1011" t="s">
        <v>3957</v>
      </c>
      <c r="C181" s="1011" t="s">
        <v>140</v>
      </c>
      <c r="D181" s="1011">
        <v>45021.230755871002</v>
      </c>
      <c r="E181" s="1011">
        <v>103</v>
      </c>
      <c r="F181" s="1011">
        <v>437.099327727</v>
      </c>
    </row>
    <row r="182" spans="1:6" x14ac:dyDescent="0.25">
      <c r="A182" s="1011" t="s">
        <v>3958</v>
      </c>
      <c r="B182" s="1011" t="s">
        <v>3959</v>
      </c>
      <c r="C182" s="1011" t="s">
        <v>140</v>
      </c>
      <c r="D182" s="1011">
        <v>1342.5984292170001</v>
      </c>
      <c r="E182" s="1011">
        <v>2.5</v>
      </c>
      <c r="F182" s="1011">
        <v>537.03937168699997</v>
      </c>
    </row>
    <row r="183" spans="1:6" x14ac:dyDescent="0.25">
      <c r="A183" s="1011" t="s">
        <v>3960</v>
      </c>
      <c r="B183" s="1011" t="s">
        <v>3961</v>
      </c>
      <c r="C183" s="1011" t="s">
        <v>140</v>
      </c>
      <c r="D183" s="1011">
        <v>92543.327344937003</v>
      </c>
      <c r="E183" s="1011">
        <v>2508</v>
      </c>
      <c r="F183" s="1011">
        <v>36.899253326999997</v>
      </c>
    </row>
    <row r="184" spans="1:6" x14ac:dyDescent="0.25">
      <c r="A184" s="1011" t="s">
        <v>3962</v>
      </c>
      <c r="B184" s="1011" t="s">
        <v>3963</v>
      </c>
      <c r="C184" s="1011" t="s">
        <v>140</v>
      </c>
      <c r="D184" s="1011">
        <v>106051.141371547</v>
      </c>
      <c r="E184" s="1011">
        <v>2484</v>
      </c>
      <c r="F184" s="1011">
        <v>42.693696203999998</v>
      </c>
    </row>
    <row r="185" spans="1:6" x14ac:dyDescent="0.25">
      <c r="A185" s="1011" t="s">
        <v>3964</v>
      </c>
      <c r="B185" s="1011" t="s">
        <v>3965</v>
      </c>
      <c r="C185" s="1011" t="s">
        <v>140</v>
      </c>
      <c r="D185" s="1011">
        <v>47166.966747149003</v>
      </c>
      <c r="E185" s="1011">
        <v>451</v>
      </c>
      <c r="F185" s="1011">
        <v>104.583074827</v>
      </c>
    </row>
    <row r="186" spans="1:6" x14ac:dyDescent="0.25">
      <c r="A186" s="1011" t="s">
        <v>3966</v>
      </c>
      <c r="B186" s="1011" t="s">
        <v>3967</v>
      </c>
      <c r="C186" s="1011" t="s">
        <v>140</v>
      </c>
      <c r="D186" s="1011">
        <v>33240.493632411999</v>
      </c>
      <c r="E186" s="1011">
        <v>487</v>
      </c>
      <c r="F186" s="1011">
        <v>68.255633742000001</v>
      </c>
    </row>
    <row r="187" spans="1:6" x14ac:dyDescent="0.25">
      <c r="A187" s="1011" t="s">
        <v>3968</v>
      </c>
      <c r="B187" s="1011" t="s">
        <v>3969</v>
      </c>
      <c r="C187" s="1011" t="s">
        <v>140</v>
      </c>
      <c r="D187" s="1011">
        <v>51987.167376070996</v>
      </c>
      <c r="E187" s="1011">
        <v>724</v>
      </c>
      <c r="F187" s="1011">
        <v>71.805479801000004</v>
      </c>
    </row>
    <row r="188" spans="1:6" x14ac:dyDescent="0.25">
      <c r="A188" s="1011" t="s">
        <v>3970</v>
      </c>
      <c r="B188" s="1011" t="s">
        <v>3971</v>
      </c>
      <c r="C188" s="1011" t="s">
        <v>140</v>
      </c>
      <c r="D188" s="1011">
        <v>37613.335774300998</v>
      </c>
      <c r="E188" s="1011">
        <v>99</v>
      </c>
      <c r="F188" s="1011">
        <v>379.93268458900002</v>
      </c>
    </row>
    <row r="189" spans="1:6" x14ac:dyDescent="0.25">
      <c r="A189" s="1011" t="s">
        <v>3972</v>
      </c>
      <c r="B189" s="1011" t="s">
        <v>3973</v>
      </c>
      <c r="C189" s="1011" t="s">
        <v>140</v>
      </c>
      <c r="D189" s="1011">
        <v>54379.292815866997</v>
      </c>
      <c r="E189" s="1011">
        <v>526</v>
      </c>
      <c r="F189" s="1011">
        <v>103.382685962</v>
      </c>
    </row>
    <row r="190" spans="1:6" x14ac:dyDescent="0.25">
      <c r="A190" s="1011" t="s">
        <v>3974</v>
      </c>
      <c r="B190" s="1011" t="s">
        <v>3975</v>
      </c>
      <c r="C190" s="1011" t="s">
        <v>140</v>
      </c>
      <c r="D190" s="1011">
        <v>56644.730721499</v>
      </c>
      <c r="E190" s="1011">
        <v>269</v>
      </c>
      <c r="F190" s="1011">
        <v>210.575207143</v>
      </c>
    </row>
    <row r="191" spans="1:6" x14ac:dyDescent="0.25">
      <c r="A191" s="1011" t="s">
        <v>3976</v>
      </c>
      <c r="B191" s="1011" t="s">
        <v>3977</v>
      </c>
      <c r="C191" s="1011" t="s">
        <v>140</v>
      </c>
      <c r="D191" s="1011">
        <v>49264.039250184003</v>
      </c>
      <c r="E191" s="1011">
        <v>104</v>
      </c>
      <c r="F191" s="1011">
        <v>473.69268509800003</v>
      </c>
    </row>
    <row r="192" spans="1:6" x14ac:dyDescent="0.25">
      <c r="A192" s="1011" t="s">
        <v>3978</v>
      </c>
      <c r="B192" s="1011" t="s">
        <v>3979</v>
      </c>
      <c r="C192" s="1011" t="s">
        <v>140</v>
      </c>
      <c r="D192" s="1011">
        <v>121550.902191377</v>
      </c>
      <c r="E192" s="1011">
        <v>317</v>
      </c>
      <c r="F192" s="1011">
        <v>383.44133183399998</v>
      </c>
    </row>
    <row r="193" spans="1:6" x14ac:dyDescent="0.25">
      <c r="A193" s="1011" t="s">
        <v>3980</v>
      </c>
      <c r="B193" s="1011" t="s">
        <v>3981</v>
      </c>
      <c r="C193" s="1011" t="s">
        <v>140</v>
      </c>
      <c r="D193" s="1011">
        <v>1762.0780445769999</v>
      </c>
      <c r="E193" s="1011">
        <v>2</v>
      </c>
      <c r="F193" s="1011">
        <v>881.03902228899994</v>
      </c>
    </row>
    <row r="194" spans="1:6" x14ac:dyDescent="0.25">
      <c r="A194" s="1011" t="s">
        <v>3982</v>
      </c>
      <c r="B194" s="1011" t="s">
        <v>3983</v>
      </c>
      <c r="C194" s="1011" t="s">
        <v>140</v>
      </c>
      <c r="D194" s="1011">
        <v>37259.487980414997</v>
      </c>
      <c r="E194" s="1011">
        <v>100</v>
      </c>
      <c r="F194" s="1011">
        <v>372.59487980400002</v>
      </c>
    </row>
    <row r="195" spans="1:6" x14ac:dyDescent="0.25">
      <c r="A195" s="1011" t="s">
        <v>3984</v>
      </c>
      <c r="B195" s="1011" t="s">
        <v>3985</v>
      </c>
      <c r="C195" s="1011" t="s">
        <v>140</v>
      </c>
      <c r="D195" s="1011">
        <v>24550.698275163999</v>
      </c>
      <c r="E195" s="1011">
        <v>57</v>
      </c>
      <c r="F195" s="1011">
        <v>430.714004827</v>
      </c>
    </row>
    <row r="196" spans="1:6" x14ac:dyDescent="0.25">
      <c r="A196" s="1011" t="s">
        <v>3986</v>
      </c>
      <c r="B196" s="1011" t="s">
        <v>3987</v>
      </c>
      <c r="C196" s="1011" t="s">
        <v>140</v>
      </c>
      <c r="D196" s="1011">
        <v>39875.382897901</v>
      </c>
      <c r="E196" s="1011">
        <v>143</v>
      </c>
      <c r="F196" s="1011">
        <v>278.84883145399999</v>
      </c>
    </row>
    <row r="197" spans="1:6" x14ac:dyDescent="0.25">
      <c r="A197" s="1011" t="s">
        <v>3988</v>
      </c>
      <c r="B197" s="1011" t="s">
        <v>3989</v>
      </c>
      <c r="C197" s="1011" t="s">
        <v>140</v>
      </c>
      <c r="D197" s="1011">
        <v>20463.168265577999</v>
      </c>
      <c r="E197" s="1011">
        <v>135</v>
      </c>
      <c r="F197" s="1011">
        <v>151.57902418899999</v>
      </c>
    </row>
    <row r="198" spans="1:6" x14ac:dyDescent="0.25">
      <c r="A198" s="1011" t="s">
        <v>3990</v>
      </c>
      <c r="B198" s="1011" t="s">
        <v>3991</v>
      </c>
      <c r="C198" s="1011" t="s">
        <v>140</v>
      </c>
      <c r="D198" s="1011">
        <v>4190.5794759649998</v>
      </c>
      <c r="E198" s="1011">
        <v>59</v>
      </c>
      <c r="F198" s="1011">
        <v>71.026770779000003</v>
      </c>
    </row>
    <row r="199" spans="1:6" x14ac:dyDescent="0.25">
      <c r="A199" s="1011" t="s">
        <v>3992</v>
      </c>
      <c r="B199" s="1011" t="s">
        <v>3993</v>
      </c>
      <c r="C199" s="1011" t="s">
        <v>140</v>
      </c>
      <c r="D199" s="1011">
        <v>7219.9619948489999</v>
      </c>
      <c r="E199" s="1011">
        <v>16</v>
      </c>
      <c r="F199" s="1011">
        <v>451.24762467800002</v>
      </c>
    </row>
    <row r="200" spans="1:6" x14ac:dyDescent="0.25">
      <c r="A200" s="1011" t="s">
        <v>3994</v>
      </c>
      <c r="B200" s="1011" t="s">
        <v>3995</v>
      </c>
      <c r="C200" s="1011" t="s">
        <v>140</v>
      </c>
      <c r="D200" s="1011">
        <v>63263.853320278999</v>
      </c>
      <c r="E200" s="1011">
        <v>311</v>
      </c>
      <c r="F200" s="1011">
        <v>203.420750226</v>
      </c>
    </row>
    <row r="201" spans="1:6" x14ac:dyDescent="0.25">
      <c r="A201" s="1011" t="s">
        <v>3996</v>
      </c>
      <c r="B201" s="1011" t="s">
        <v>3997</v>
      </c>
      <c r="C201" s="1011" t="s">
        <v>140</v>
      </c>
      <c r="D201" s="1011">
        <v>21449.165803159001</v>
      </c>
      <c r="E201" s="1011">
        <v>54</v>
      </c>
      <c r="F201" s="1011">
        <v>397.20677413300001</v>
      </c>
    </row>
    <row r="202" spans="1:6" x14ac:dyDescent="0.25">
      <c r="A202" s="1011" t="s">
        <v>3998</v>
      </c>
      <c r="B202" s="1011" t="s">
        <v>3999</v>
      </c>
      <c r="C202" s="1011" t="s">
        <v>140</v>
      </c>
      <c r="D202" s="1011">
        <v>37282.363205879003</v>
      </c>
      <c r="E202" s="1011">
        <v>51</v>
      </c>
      <c r="F202" s="1011">
        <v>731.02672952700004</v>
      </c>
    </row>
    <row r="203" spans="1:6" x14ac:dyDescent="0.25">
      <c r="A203" s="1011" t="s">
        <v>4000</v>
      </c>
      <c r="B203" s="1011" t="s">
        <v>4001</v>
      </c>
      <c r="C203" s="1011" t="s">
        <v>140</v>
      </c>
      <c r="D203" s="1011">
        <v>156435.74830615</v>
      </c>
      <c r="E203" s="1011">
        <v>4498</v>
      </c>
      <c r="F203" s="1011">
        <v>34.778956938</v>
      </c>
    </row>
    <row r="204" spans="1:6" x14ac:dyDescent="0.25">
      <c r="A204" s="1011" t="s">
        <v>4002</v>
      </c>
      <c r="B204" s="1011" t="s">
        <v>4003</v>
      </c>
      <c r="C204" s="1011" t="s">
        <v>140</v>
      </c>
      <c r="D204" s="1011">
        <v>45224.049554431003</v>
      </c>
      <c r="E204" s="1011">
        <v>262</v>
      </c>
      <c r="F204" s="1011">
        <v>172.61087616200001</v>
      </c>
    </row>
    <row r="205" spans="1:6" x14ac:dyDescent="0.25">
      <c r="A205" s="1011" t="s">
        <v>4004</v>
      </c>
      <c r="B205" s="1011" t="s">
        <v>4005</v>
      </c>
      <c r="C205" s="1011" t="s">
        <v>140</v>
      </c>
      <c r="D205" s="1011">
        <v>39884.359232037998</v>
      </c>
      <c r="E205" s="1011">
        <v>117</v>
      </c>
      <c r="F205" s="1011">
        <v>340.89195924799998</v>
      </c>
    </row>
    <row r="206" spans="1:6" x14ac:dyDescent="0.25">
      <c r="A206" s="1011" t="s">
        <v>4006</v>
      </c>
      <c r="B206" s="1011" t="s">
        <v>4007</v>
      </c>
      <c r="C206" s="1011" t="s">
        <v>140</v>
      </c>
      <c r="D206" s="1011">
        <v>11206.641192166</v>
      </c>
      <c r="E206" s="1011">
        <v>147</v>
      </c>
      <c r="F206" s="1011">
        <v>76.235654367999999</v>
      </c>
    </row>
    <row r="207" spans="1:6" x14ac:dyDescent="0.25">
      <c r="A207" s="1011" t="s">
        <v>4008</v>
      </c>
      <c r="B207" s="1011" t="s">
        <v>4009</v>
      </c>
      <c r="C207" s="1011" t="s">
        <v>140</v>
      </c>
      <c r="D207" s="1011">
        <v>10491.802701598001</v>
      </c>
      <c r="E207" s="1011">
        <v>236</v>
      </c>
      <c r="F207" s="1011">
        <v>44.456791107999997</v>
      </c>
    </row>
    <row r="208" spans="1:6" x14ac:dyDescent="0.25">
      <c r="A208" s="1011" t="s">
        <v>4010</v>
      </c>
      <c r="B208" s="1011" t="s">
        <v>4011</v>
      </c>
      <c r="C208" s="1011" t="s">
        <v>140</v>
      </c>
      <c r="D208" s="1011">
        <v>27120.350468623001</v>
      </c>
      <c r="E208" s="1011">
        <v>293</v>
      </c>
      <c r="F208" s="1011">
        <v>92.560923101</v>
      </c>
    </row>
    <row r="209" spans="1:6" x14ac:dyDescent="0.25">
      <c r="A209" s="1011" t="s">
        <v>4012</v>
      </c>
      <c r="B209" s="1011" t="s">
        <v>4013</v>
      </c>
      <c r="C209" s="1011" t="s">
        <v>140</v>
      </c>
      <c r="D209" s="1011">
        <v>24277.007063834</v>
      </c>
      <c r="E209" s="1011">
        <v>166</v>
      </c>
      <c r="F209" s="1011">
        <v>146.247030505</v>
      </c>
    </row>
    <row r="210" spans="1:6" x14ac:dyDescent="0.25">
      <c r="A210" s="1011" t="s">
        <v>4014</v>
      </c>
      <c r="B210" s="1011" t="s">
        <v>4015</v>
      </c>
      <c r="C210" s="1011" t="s">
        <v>140</v>
      </c>
      <c r="D210" s="1011">
        <v>1413.4060698830001</v>
      </c>
      <c r="E210" s="1011">
        <v>5</v>
      </c>
      <c r="F210" s="1011">
        <v>282.68121397700003</v>
      </c>
    </row>
    <row r="211" spans="1:6" x14ac:dyDescent="0.25">
      <c r="A211" s="1011" t="s">
        <v>4016</v>
      </c>
      <c r="B211" s="1011" t="s">
        <v>4017</v>
      </c>
      <c r="C211" s="1011" t="s">
        <v>140</v>
      </c>
      <c r="D211" s="1011">
        <v>31972.038532189999</v>
      </c>
      <c r="E211" s="1011">
        <v>743</v>
      </c>
      <c r="F211" s="1011">
        <v>43.031007445999997</v>
      </c>
    </row>
    <row r="212" spans="1:6" x14ac:dyDescent="0.25">
      <c r="A212" s="1011" t="s">
        <v>4018</v>
      </c>
      <c r="B212" s="1011" t="s">
        <v>4019</v>
      </c>
      <c r="C212" s="1011" t="s">
        <v>140</v>
      </c>
      <c r="D212" s="1011">
        <v>40415.267376260999</v>
      </c>
      <c r="E212" s="1011">
        <v>58</v>
      </c>
      <c r="F212" s="1011">
        <v>696.81495476299995</v>
      </c>
    </row>
    <row r="213" spans="1:6" x14ac:dyDescent="0.25">
      <c r="A213" s="1011" t="s">
        <v>4020</v>
      </c>
      <c r="B213" s="1011" t="s">
        <v>4021</v>
      </c>
      <c r="C213" s="1011" t="s">
        <v>140</v>
      </c>
      <c r="D213" s="1011">
        <v>25765.845390939001</v>
      </c>
      <c r="E213" s="1011">
        <v>182</v>
      </c>
      <c r="F213" s="1011">
        <v>141.570579071</v>
      </c>
    </row>
    <row r="214" spans="1:6" x14ac:dyDescent="0.25">
      <c r="A214" s="1011" t="s">
        <v>4022</v>
      </c>
      <c r="B214" s="1011" t="s">
        <v>4023</v>
      </c>
      <c r="C214" s="1011" t="s">
        <v>140</v>
      </c>
      <c r="D214" s="1011">
        <v>39927.542282707996</v>
      </c>
      <c r="E214" s="1011">
        <v>42</v>
      </c>
      <c r="F214" s="1011">
        <v>950.65576863599995</v>
      </c>
    </row>
    <row r="215" spans="1:6" x14ac:dyDescent="0.25">
      <c r="A215" s="1011" t="s">
        <v>4024</v>
      </c>
      <c r="B215" s="1011" t="s">
        <v>4025</v>
      </c>
      <c r="C215" s="1011" t="s">
        <v>140</v>
      </c>
      <c r="D215" s="1011">
        <v>17878.504315745999</v>
      </c>
      <c r="E215" s="1011">
        <v>103</v>
      </c>
      <c r="F215" s="1011">
        <v>173.577711803</v>
      </c>
    </row>
    <row r="216" spans="1:6" x14ac:dyDescent="0.25">
      <c r="A216" s="1011" t="s">
        <v>4026</v>
      </c>
      <c r="B216" s="1011" t="s">
        <v>4027</v>
      </c>
      <c r="C216" s="1011" t="s">
        <v>140</v>
      </c>
      <c r="D216" s="1011">
        <v>23249.996750677001</v>
      </c>
      <c r="E216" s="1011">
        <v>56</v>
      </c>
      <c r="F216" s="1011">
        <v>415.17851340499999</v>
      </c>
    </row>
    <row r="217" spans="1:6" x14ac:dyDescent="0.25">
      <c r="A217" s="1011" t="s">
        <v>4028</v>
      </c>
      <c r="B217" s="1011" t="s">
        <v>4029</v>
      </c>
      <c r="C217" s="1011" t="s">
        <v>140</v>
      </c>
      <c r="D217" s="1011">
        <v>74104.713612505002</v>
      </c>
      <c r="E217" s="1011">
        <v>1625</v>
      </c>
      <c r="F217" s="1011">
        <v>45.602900685000002</v>
      </c>
    </row>
    <row r="218" spans="1:6" x14ac:dyDescent="0.25">
      <c r="A218" s="1011" t="s">
        <v>4030</v>
      </c>
      <c r="B218" s="1011" t="s">
        <v>4031</v>
      </c>
      <c r="C218" s="1011" t="s">
        <v>140</v>
      </c>
      <c r="D218" s="1011">
        <v>80268.023874385995</v>
      </c>
      <c r="E218" s="1011">
        <v>616</v>
      </c>
      <c r="F218" s="1011">
        <v>130.30523356200001</v>
      </c>
    </row>
    <row r="219" spans="1:6" x14ac:dyDescent="0.25">
      <c r="A219" s="1011" t="s">
        <v>4032</v>
      </c>
      <c r="B219" s="1011" t="s">
        <v>4033</v>
      </c>
      <c r="C219" s="1011" t="s">
        <v>140</v>
      </c>
      <c r="D219" s="1011">
        <v>105178.428840048</v>
      </c>
      <c r="E219" s="1011">
        <v>1377</v>
      </c>
      <c r="F219" s="1011">
        <v>76.382301264000006</v>
      </c>
    </row>
    <row r="220" spans="1:6" x14ac:dyDescent="0.25">
      <c r="A220" s="1011" t="s">
        <v>4034</v>
      </c>
      <c r="B220" s="1011" t="s">
        <v>4035</v>
      </c>
      <c r="C220" s="1011" t="s">
        <v>140</v>
      </c>
      <c r="D220" s="1011">
        <v>26043.110420704001</v>
      </c>
      <c r="E220" s="1011">
        <v>381</v>
      </c>
      <c r="F220" s="1011">
        <v>68.354620526999994</v>
      </c>
    </row>
    <row r="221" spans="1:6" x14ac:dyDescent="0.25">
      <c r="A221" s="1011" t="s">
        <v>4036</v>
      </c>
      <c r="B221" s="1011" t="s">
        <v>4037</v>
      </c>
      <c r="C221" s="1011" t="s">
        <v>140</v>
      </c>
      <c r="D221" s="1011">
        <v>48297.941548226001</v>
      </c>
      <c r="E221" s="1011">
        <v>444</v>
      </c>
      <c r="F221" s="1011">
        <v>108.779147631</v>
      </c>
    </row>
    <row r="222" spans="1:6" x14ac:dyDescent="0.25">
      <c r="A222" s="1011" t="s">
        <v>4038</v>
      </c>
      <c r="B222" s="1011" t="s">
        <v>4039</v>
      </c>
      <c r="C222" s="1011" t="s">
        <v>140</v>
      </c>
      <c r="D222" s="1011">
        <v>31208.912505906999</v>
      </c>
      <c r="E222" s="1011">
        <v>467</v>
      </c>
      <c r="F222" s="1011">
        <v>66.828506437000001</v>
      </c>
    </row>
    <row r="223" spans="1:6" x14ac:dyDescent="0.25">
      <c r="A223" s="1011" t="s">
        <v>4040</v>
      </c>
      <c r="B223" s="1011" t="s">
        <v>4041</v>
      </c>
      <c r="C223" s="1011" t="s">
        <v>140</v>
      </c>
      <c r="D223" s="1011">
        <v>39453.944490454996</v>
      </c>
      <c r="E223" s="1011">
        <v>106</v>
      </c>
      <c r="F223" s="1011">
        <v>372.20702349499999</v>
      </c>
    </row>
    <row r="224" spans="1:6" x14ac:dyDescent="0.25">
      <c r="A224" s="1011" t="s">
        <v>4042</v>
      </c>
      <c r="B224" s="1011" t="s">
        <v>4043</v>
      </c>
      <c r="C224" s="1011" t="s">
        <v>140</v>
      </c>
      <c r="D224" s="1011">
        <v>16502.886167566001</v>
      </c>
      <c r="E224" s="1011">
        <v>291</v>
      </c>
      <c r="F224" s="1011">
        <v>56.710949028999998</v>
      </c>
    </row>
    <row r="225" spans="1:6" x14ac:dyDescent="0.25">
      <c r="A225" s="1011" t="s">
        <v>4044</v>
      </c>
      <c r="B225" s="1011" t="s">
        <v>4045</v>
      </c>
      <c r="C225" s="1011" t="s">
        <v>140</v>
      </c>
      <c r="D225" s="1011">
        <v>49676.829402012001</v>
      </c>
      <c r="E225" s="1011">
        <v>830</v>
      </c>
      <c r="F225" s="1011">
        <v>59.851601688999999</v>
      </c>
    </row>
    <row r="226" spans="1:6" x14ac:dyDescent="0.25">
      <c r="A226" s="1011" t="s">
        <v>4046</v>
      </c>
      <c r="B226" s="1011" t="s">
        <v>4047</v>
      </c>
      <c r="C226" s="1011" t="s">
        <v>140</v>
      </c>
      <c r="D226" s="1011">
        <v>106092.941919891</v>
      </c>
      <c r="E226" s="1011">
        <v>777</v>
      </c>
      <c r="F226" s="1011">
        <v>136.541752793</v>
      </c>
    </row>
    <row r="227" spans="1:6" x14ac:dyDescent="0.25">
      <c r="A227" s="1011" t="s">
        <v>4048</v>
      </c>
      <c r="B227" s="1011" t="s">
        <v>4049</v>
      </c>
      <c r="C227" s="1011" t="s">
        <v>140</v>
      </c>
      <c r="D227" s="1011">
        <v>18121.665972775001</v>
      </c>
      <c r="E227" s="1011">
        <v>18</v>
      </c>
      <c r="F227" s="1011">
        <v>1006.75922071</v>
      </c>
    </row>
    <row r="228" spans="1:6" x14ac:dyDescent="0.25">
      <c r="A228" s="1011" t="s">
        <v>4050</v>
      </c>
      <c r="B228" s="1011" t="s">
        <v>4051</v>
      </c>
      <c r="C228" s="1011" t="s">
        <v>140</v>
      </c>
      <c r="D228" s="1011">
        <v>4346.0412296410004</v>
      </c>
      <c r="E228" s="1011">
        <v>16</v>
      </c>
      <c r="F228" s="1011">
        <v>271.62757685299999</v>
      </c>
    </row>
    <row r="229" spans="1:6" x14ac:dyDescent="0.25">
      <c r="A229" s="1011" t="s">
        <v>4052</v>
      </c>
      <c r="B229" s="1011" t="s">
        <v>4053</v>
      </c>
      <c r="C229" s="1011" t="s">
        <v>140</v>
      </c>
      <c r="D229" s="1011">
        <v>44853.397889066</v>
      </c>
      <c r="E229" s="1011">
        <v>179</v>
      </c>
      <c r="F229" s="1011">
        <v>250.57764183800001</v>
      </c>
    </row>
    <row r="230" spans="1:6" x14ac:dyDescent="0.25">
      <c r="A230" s="1011" t="s">
        <v>4054</v>
      </c>
      <c r="B230" s="1011" t="s">
        <v>4055</v>
      </c>
      <c r="C230" s="1011" t="s">
        <v>140</v>
      </c>
      <c r="D230" s="1011">
        <v>99143.317422384003</v>
      </c>
      <c r="E230" s="1011">
        <v>103</v>
      </c>
      <c r="F230" s="1011">
        <v>962.55647982899995</v>
      </c>
    </row>
    <row r="231" spans="1:6" x14ac:dyDescent="0.25">
      <c r="A231" s="1011" t="s">
        <v>4056</v>
      </c>
      <c r="B231" s="1011" t="s">
        <v>4057</v>
      </c>
      <c r="C231" s="1011" t="s">
        <v>140</v>
      </c>
      <c r="D231" s="1011">
        <v>23909.734462171</v>
      </c>
      <c r="E231" s="1011">
        <v>56</v>
      </c>
      <c r="F231" s="1011">
        <v>426.959543967</v>
      </c>
    </row>
    <row r="232" spans="1:6" x14ac:dyDescent="0.25">
      <c r="A232" s="1011" t="s">
        <v>4058</v>
      </c>
      <c r="B232" s="1011" t="s">
        <v>4059</v>
      </c>
      <c r="C232" s="1011" t="s">
        <v>140</v>
      </c>
      <c r="D232" s="1011">
        <v>30257.069682304998</v>
      </c>
      <c r="E232" s="1011">
        <v>105</v>
      </c>
      <c r="F232" s="1011">
        <v>288.16256840300002</v>
      </c>
    </row>
    <row r="233" spans="1:6" x14ac:dyDescent="0.25">
      <c r="A233" s="1011" t="s">
        <v>4060</v>
      </c>
      <c r="B233" s="1011" t="s">
        <v>4061</v>
      </c>
      <c r="C233" s="1011" t="s">
        <v>140</v>
      </c>
      <c r="D233" s="1011">
        <v>17030.768384165</v>
      </c>
      <c r="E233" s="1011">
        <v>53</v>
      </c>
      <c r="F233" s="1011">
        <v>321.33525253099998</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539"/>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1173</v>
      </c>
      <c r="C1" s="801" t="s">
        <v>1112</v>
      </c>
      <c r="D1" s="801" t="s">
        <v>1174</v>
      </c>
      <c r="E1" s="801" t="s">
        <v>1175</v>
      </c>
      <c r="F1" s="801" t="s">
        <v>1176</v>
      </c>
    </row>
    <row r="2" spans="1:6" x14ac:dyDescent="0.25">
      <c r="A2" s="1011" t="s">
        <v>2627</v>
      </c>
      <c r="B2" s="1011" t="s">
        <v>2628</v>
      </c>
      <c r="C2" s="1011" t="s">
        <v>140</v>
      </c>
      <c r="D2" s="1011">
        <v>8862.3152842769996</v>
      </c>
      <c r="E2" s="1011">
        <v>104</v>
      </c>
      <c r="F2" s="1011">
        <v>85.214570041000002</v>
      </c>
    </row>
    <row r="3" spans="1:6" x14ac:dyDescent="0.25">
      <c r="A3" s="1011" t="s">
        <v>2629</v>
      </c>
      <c r="B3" s="1011" t="s">
        <v>2630</v>
      </c>
      <c r="C3" s="1011" t="s">
        <v>140</v>
      </c>
      <c r="D3" s="1011">
        <v>2447.2235448400002</v>
      </c>
      <c r="E3" s="1011">
        <v>83</v>
      </c>
      <c r="F3" s="1011">
        <v>29.484621021999999</v>
      </c>
    </row>
    <row r="4" spans="1:6" x14ac:dyDescent="0.25">
      <c r="A4" s="1011" t="s">
        <v>2631</v>
      </c>
      <c r="B4" s="1011" t="s">
        <v>2632</v>
      </c>
      <c r="C4" s="1011" t="s">
        <v>140</v>
      </c>
      <c r="D4" s="1011">
        <v>24531.233608882001</v>
      </c>
      <c r="E4" s="1011">
        <v>533</v>
      </c>
      <c r="F4" s="1011">
        <v>46.024828534000001</v>
      </c>
    </row>
    <row r="5" spans="1:6" x14ac:dyDescent="0.25">
      <c r="A5" s="1011" t="s">
        <v>2633</v>
      </c>
      <c r="B5" s="1011" t="s">
        <v>2634</v>
      </c>
      <c r="C5" s="1011" t="s">
        <v>140</v>
      </c>
      <c r="D5" s="1011">
        <v>7828.5735014929996</v>
      </c>
      <c r="E5" s="1011">
        <v>197</v>
      </c>
      <c r="F5" s="1011">
        <v>39.738951784000001</v>
      </c>
    </row>
    <row r="6" spans="1:6" x14ac:dyDescent="0.25">
      <c r="A6" s="1011" t="s">
        <v>2635</v>
      </c>
      <c r="B6" s="1011" t="s">
        <v>1504</v>
      </c>
      <c r="C6" s="1011" t="s">
        <v>140</v>
      </c>
      <c r="D6" s="1011">
        <v>39402.936271195002</v>
      </c>
      <c r="E6" s="1011">
        <v>694</v>
      </c>
      <c r="F6" s="1011">
        <v>56.776565232000003</v>
      </c>
    </row>
    <row r="7" spans="1:6" x14ac:dyDescent="0.25">
      <c r="A7" s="1011" t="s">
        <v>2636</v>
      </c>
      <c r="B7" s="1011" t="s">
        <v>1433</v>
      </c>
      <c r="C7" s="1011" t="s">
        <v>140</v>
      </c>
      <c r="D7" s="1011">
        <v>20589.027917798001</v>
      </c>
      <c r="E7" s="1011">
        <v>251</v>
      </c>
      <c r="F7" s="1011">
        <v>82.027999672999997</v>
      </c>
    </row>
    <row r="8" spans="1:6" x14ac:dyDescent="0.25">
      <c r="A8" s="1011" t="s">
        <v>2637</v>
      </c>
      <c r="B8" s="1011" t="s">
        <v>2638</v>
      </c>
      <c r="C8" s="1011" t="s">
        <v>140</v>
      </c>
      <c r="D8" s="1011">
        <v>30257.069682304998</v>
      </c>
      <c r="E8" s="1011">
        <v>105</v>
      </c>
      <c r="F8" s="1011">
        <v>288.16256840300002</v>
      </c>
    </row>
    <row r="9" spans="1:6" x14ac:dyDescent="0.25">
      <c r="A9" s="1011" t="s">
        <v>2639</v>
      </c>
      <c r="B9" s="1011" t="s">
        <v>2640</v>
      </c>
      <c r="C9" s="1011" t="s">
        <v>140</v>
      </c>
      <c r="D9" s="1011">
        <v>15503.243028245</v>
      </c>
      <c r="E9" s="1011">
        <v>35</v>
      </c>
      <c r="F9" s="1011">
        <v>442.94980080699997</v>
      </c>
    </row>
    <row r="10" spans="1:6" x14ac:dyDescent="0.25">
      <c r="A10" s="1011" t="s">
        <v>2641</v>
      </c>
      <c r="B10" s="1011" t="s">
        <v>2642</v>
      </c>
      <c r="C10" s="1011" t="s">
        <v>140</v>
      </c>
      <c r="D10" s="1011">
        <v>1124.622949328</v>
      </c>
      <c r="E10" s="1011">
        <v>48</v>
      </c>
      <c r="F10" s="1011">
        <v>23.429644778</v>
      </c>
    </row>
    <row r="11" spans="1:6" x14ac:dyDescent="0.25">
      <c r="A11" s="1011" t="s">
        <v>2643</v>
      </c>
      <c r="B11" s="1011" t="s">
        <v>1621</v>
      </c>
      <c r="C11" s="1011" t="s">
        <v>140</v>
      </c>
      <c r="D11" s="1011">
        <v>69857.653715876004</v>
      </c>
      <c r="E11" s="1011">
        <v>1348</v>
      </c>
      <c r="F11" s="1011">
        <v>51.823185248999998</v>
      </c>
    </row>
    <row r="12" spans="1:6" x14ac:dyDescent="0.25">
      <c r="A12" s="1011" t="s">
        <v>2644</v>
      </c>
      <c r="B12" s="1011" t="s">
        <v>1328</v>
      </c>
      <c r="C12" s="1011" t="s">
        <v>140</v>
      </c>
      <c r="D12" s="1011">
        <v>64073.204976622001</v>
      </c>
      <c r="E12" s="1011">
        <v>1567</v>
      </c>
      <c r="F12" s="1011">
        <v>40.889090604000003</v>
      </c>
    </row>
    <row r="13" spans="1:6" x14ac:dyDescent="0.25">
      <c r="A13" s="1011" t="s">
        <v>2645</v>
      </c>
      <c r="B13" s="1011" t="s">
        <v>2646</v>
      </c>
      <c r="C13" s="1011" t="s">
        <v>140</v>
      </c>
      <c r="D13" s="1011">
        <v>20294.236901441</v>
      </c>
      <c r="E13" s="1011">
        <v>208</v>
      </c>
      <c r="F13" s="1011">
        <v>97.568446641999998</v>
      </c>
    </row>
    <row r="14" spans="1:6" x14ac:dyDescent="0.25">
      <c r="A14" s="1011" t="s">
        <v>2647</v>
      </c>
      <c r="B14" s="1011" t="s">
        <v>2648</v>
      </c>
      <c r="C14" s="1011" t="s">
        <v>140</v>
      </c>
      <c r="D14" s="1011">
        <v>8651.6372246760002</v>
      </c>
      <c r="E14" s="1011">
        <v>62</v>
      </c>
      <c r="F14" s="1011">
        <v>139.54253588200001</v>
      </c>
    </row>
    <row r="15" spans="1:6" x14ac:dyDescent="0.25">
      <c r="A15" s="1011" t="s">
        <v>2649</v>
      </c>
      <c r="B15" s="1011" t="s">
        <v>2650</v>
      </c>
      <c r="C15" s="1011" t="s">
        <v>140</v>
      </c>
      <c r="D15" s="1011">
        <v>7863.0576031219998</v>
      </c>
      <c r="E15" s="1011">
        <v>82</v>
      </c>
      <c r="F15" s="1011">
        <v>95.890946380000003</v>
      </c>
    </row>
    <row r="16" spans="1:6" x14ac:dyDescent="0.25">
      <c r="A16" s="1011" t="s">
        <v>2651</v>
      </c>
      <c r="B16" s="1011" t="s">
        <v>2652</v>
      </c>
      <c r="C16" s="1011" t="s">
        <v>140</v>
      </c>
      <c r="D16" s="1011">
        <v>27013.853905968001</v>
      </c>
      <c r="E16" s="1011">
        <v>52</v>
      </c>
      <c r="F16" s="1011">
        <v>519.497190499</v>
      </c>
    </row>
    <row r="17" spans="1:6" x14ac:dyDescent="0.25">
      <c r="A17" s="1011" t="s">
        <v>2653</v>
      </c>
      <c r="B17" s="1011" t="s">
        <v>2654</v>
      </c>
      <c r="C17" s="1011" t="s">
        <v>140</v>
      </c>
      <c r="D17" s="1011">
        <v>8026.6644745650001</v>
      </c>
      <c r="E17" s="1011">
        <v>45</v>
      </c>
      <c r="F17" s="1011">
        <v>178.37032165700001</v>
      </c>
    </row>
    <row r="18" spans="1:6" x14ac:dyDescent="0.25">
      <c r="A18" s="1011" t="s">
        <v>2655</v>
      </c>
      <c r="B18" s="1011" t="s">
        <v>2656</v>
      </c>
      <c r="C18" s="1011" t="s">
        <v>140</v>
      </c>
      <c r="D18" s="1011">
        <v>16847.983903437002</v>
      </c>
      <c r="E18" s="1011">
        <v>53</v>
      </c>
      <c r="F18" s="1011">
        <v>317.88648874400002</v>
      </c>
    </row>
    <row r="19" spans="1:6" x14ac:dyDescent="0.25">
      <c r="A19" s="1011" t="s">
        <v>2657</v>
      </c>
      <c r="B19" s="1011" t="s">
        <v>2658</v>
      </c>
      <c r="C19" s="1011" t="s">
        <v>140</v>
      </c>
      <c r="D19" s="1011">
        <v>614.49263153100003</v>
      </c>
      <c r="E19" s="1011">
        <v>1</v>
      </c>
      <c r="F19" s="1011">
        <v>614.49263153100003</v>
      </c>
    </row>
    <row r="20" spans="1:6" x14ac:dyDescent="0.25">
      <c r="A20" s="1011" t="s">
        <v>2659</v>
      </c>
      <c r="B20" s="1011" t="s">
        <v>2660</v>
      </c>
      <c r="C20" s="1011" t="s">
        <v>140</v>
      </c>
      <c r="D20" s="1011">
        <v>6868.2431746889997</v>
      </c>
      <c r="E20" s="1011">
        <v>115</v>
      </c>
      <c r="F20" s="1011">
        <v>59.723853693000002</v>
      </c>
    </row>
    <row r="21" spans="1:6" x14ac:dyDescent="0.25">
      <c r="A21" s="1011" t="s">
        <v>2661</v>
      </c>
      <c r="B21" s="1011" t="s">
        <v>2662</v>
      </c>
      <c r="C21" s="1011" t="s">
        <v>140</v>
      </c>
      <c r="D21" s="1011">
        <v>10749.666300479999</v>
      </c>
      <c r="E21" s="1011">
        <v>55</v>
      </c>
      <c r="F21" s="1011">
        <v>195.44847819099999</v>
      </c>
    </row>
    <row r="22" spans="1:6" x14ac:dyDescent="0.25">
      <c r="A22" s="1011" t="s">
        <v>2663</v>
      </c>
      <c r="B22" s="1011" t="s">
        <v>2664</v>
      </c>
      <c r="C22" s="1011" t="s">
        <v>140</v>
      </c>
      <c r="D22" s="1011">
        <v>12674.254741432</v>
      </c>
      <c r="E22" s="1011">
        <v>64</v>
      </c>
      <c r="F22" s="1011">
        <v>198.03523033499999</v>
      </c>
    </row>
    <row r="23" spans="1:6" x14ac:dyDescent="0.25">
      <c r="A23" s="1011" t="s">
        <v>2665</v>
      </c>
      <c r="B23" s="1011" t="s">
        <v>2666</v>
      </c>
      <c r="C23" s="1011" t="s">
        <v>140</v>
      </c>
      <c r="D23" s="1011">
        <v>32246.897184198999</v>
      </c>
      <c r="E23" s="1011">
        <v>48</v>
      </c>
      <c r="F23" s="1011">
        <v>671.81035800400002</v>
      </c>
    </row>
    <row r="24" spans="1:6" x14ac:dyDescent="0.25">
      <c r="A24" s="1011" t="s">
        <v>2667</v>
      </c>
      <c r="B24" s="1011" t="s">
        <v>2668</v>
      </c>
      <c r="C24" s="1011" t="s">
        <v>140</v>
      </c>
      <c r="D24" s="1011">
        <v>47843.503312414003</v>
      </c>
      <c r="E24" s="1011">
        <v>106</v>
      </c>
      <c r="F24" s="1011">
        <v>451.35380483400002</v>
      </c>
    </row>
    <row r="25" spans="1:6" x14ac:dyDescent="0.25">
      <c r="A25" s="1011" t="s">
        <v>2669</v>
      </c>
      <c r="B25" s="1011" t="s">
        <v>2670</v>
      </c>
      <c r="C25" s="1011" t="s">
        <v>140</v>
      </c>
      <c r="D25" s="1011">
        <v>40912.638303633001</v>
      </c>
      <c r="E25" s="1011">
        <v>59</v>
      </c>
      <c r="F25" s="1011">
        <v>693.43454751900003</v>
      </c>
    </row>
    <row r="26" spans="1:6" x14ac:dyDescent="0.25">
      <c r="A26" s="1011" t="s">
        <v>2671</v>
      </c>
      <c r="B26" s="1011" t="s">
        <v>2672</v>
      </c>
      <c r="C26" s="1011" t="s">
        <v>140</v>
      </c>
      <c r="D26" s="1011">
        <v>29223.861356349</v>
      </c>
      <c r="E26" s="1011">
        <v>55</v>
      </c>
      <c r="F26" s="1011">
        <v>531.34293375200002</v>
      </c>
    </row>
    <row r="27" spans="1:6" x14ac:dyDescent="0.25">
      <c r="A27" s="1011" t="s">
        <v>2673</v>
      </c>
      <c r="B27" s="1011" t="s">
        <v>2674</v>
      </c>
      <c r="C27" s="1011" t="s">
        <v>140</v>
      </c>
      <c r="D27" s="1011">
        <v>272.15753169700002</v>
      </c>
      <c r="E27" s="1011">
        <v>5</v>
      </c>
      <c r="F27" s="1011">
        <v>54.431506339000002</v>
      </c>
    </row>
    <row r="28" spans="1:6" x14ac:dyDescent="0.25">
      <c r="A28" s="1011" t="s">
        <v>2675</v>
      </c>
      <c r="B28" s="1011" t="s">
        <v>2676</v>
      </c>
      <c r="C28" s="1011" t="s">
        <v>140</v>
      </c>
      <c r="D28" s="1011">
        <v>43025.206810192998</v>
      </c>
      <c r="E28" s="1011">
        <v>255</v>
      </c>
      <c r="F28" s="1011">
        <v>168.726301216</v>
      </c>
    </row>
    <row r="29" spans="1:6" x14ac:dyDescent="0.25">
      <c r="A29" s="1011" t="s">
        <v>2677</v>
      </c>
      <c r="B29" s="1011" t="s">
        <v>2678</v>
      </c>
      <c r="C29" s="1011" t="s">
        <v>140</v>
      </c>
      <c r="D29" s="1011">
        <v>17063.013034578998</v>
      </c>
      <c r="E29" s="1011">
        <v>108</v>
      </c>
      <c r="F29" s="1011">
        <v>157.99086143100001</v>
      </c>
    </row>
    <row r="30" spans="1:6" x14ac:dyDescent="0.25">
      <c r="A30" s="1011" t="s">
        <v>2679</v>
      </c>
      <c r="B30" s="1011" t="s">
        <v>2680</v>
      </c>
      <c r="C30" s="1011" t="s">
        <v>140</v>
      </c>
      <c r="D30" s="1011">
        <v>10706.313069063999</v>
      </c>
      <c r="E30" s="1011">
        <v>38</v>
      </c>
      <c r="F30" s="1011">
        <v>281.74508076500001</v>
      </c>
    </row>
    <row r="31" spans="1:6" x14ac:dyDescent="0.25">
      <c r="A31" s="1011" t="s">
        <v>2681</v>
      </c>
      <c r="B31" s="1011" t="s">
        <v>2173</v>
      </c>
      <c r="C31" s="1011" t="s">
        <v>140</v>
      </c>
      <c r="D31" s="1011">
        <v>87978.407910327005</v>
      </c>
      <c r="E31" s="1011">
        <v>279</v>
      </c>
      <c r="F31" s="1011">
        <v>315.33479537800002</v>
      </c>
    </row>
    <row r="32" spans="1:6" x14ac:dyDescent="0.25">
      <c r="A32" s="1011" t="s">
        <v>2682</v>
      </c>
      <c r="B32" s="1011" t="s">
        <v>2683</v>
      </c>
      <c r="C32" s="1011" t="s">
        <v>140</v>
      </c>
      <c r="D32" s="1011">
        <v>12759.25461262</v>
      </c>
      <c r="E32" s="1011">
        <v>265</v>
      </c>
      <c r="F32" s="1011">
        <v>48.148130614000003</v>
      </c>
    </row>
    <row r="33" spans="1:6" x14ac:dyDescent="0.25">
      <c r="A33" s="1011" t="s">
        <v>2684</v>
      </c>
      <c r="B33" s="1011" t="s">
        <v>2685</v>
      </c>
      <c r="C33" s="1011" t="s">
        <v>140</v>
      </c>
      <c r="D33" s="1011">
        <v>84128.981237711996</v>
      </c>
      <c r="E33" s="1011">
        <v>108</v>
      </c>
      <c r="F33" s="1011">
        <v>778.97204849699995</v>
      </c>
    </row>
    <row r="34" spans="1:6" x14ac:dyDescent="0.25">
      <c r="A34" s="1011" t="s">
        <v>2686</v>
      </c>
      <c r="B34" s="1011" t="s">
        <v>2687</v>
      </c>
      <c r="C34" s="1011" t="s">
        <v>140</v>
      </c>
      <c r="D34" s="1011">
        <v>18163.324489867999</v>
      </c>
      <c r="E34" s="1011">
        <v>55</v>
      </c>
      <c r="F34" s="1011">
        <v>330.24226345199997</v>
      </c>
    </row>
    <row r="35" spans="1:6" x14ac:dyDescent="0.25">
      <c r="A35" s="1011" t="s">
        <v>2688</v>
      </c>
      <c r="B35" s="1011" t="s">
        <v>2689</v>
      </c>
      <c r="C35" s="1011" t="s">
        <v>140</v>
      </c>
      <c r="D35" s="1011">
        <v>47014.401659789997</v>
      </c>
      <c r="E35" s="1011">
        <v>143</v>
      </c>
      <c r="F35" s="1011">
        <v>328.77203957900002</v>
      </c>
    </row>
    <row r="36" spans="1:6" x14ac:dyDescent="0.25">
      <c r="A36" s="1011" t="s">
        <v>2690</v>
      </c>
      <c r="B36" s="1011" t="s">
        <v>2691</v>
      </c>
      <c r="C36" s="1011" t="s">
        <v>140</v>
      </c>
      <c r="D36" s="1011">
        <v>7092.9308682319997</v>
      </c>
      <c r="E36" s="1011">
        <v>128</v>
      </c>
      <c r="F36" s="1011">
        <v>55.413522407999999</v>
      </c>
    </row>
    <row r="37" spans="1:6" x14ac:dyDescent="0.25">
      <c r="A37" s="1011" t="s">
        <v>2692</v>
      </c>
      <c r="B37" s="1011" t="s">
        <v>2693</v>
      </c>
      <c r="C37" s="1011" t="s">
        <v>140</v>
      </c>
      <c r="D37" s="1011">
        <v>28378.920186675001</v>
      </c>
      <c r="E37" s="1011">
        <v>54</v>
      </c>
      <c r="F37" s="1011">
        <v>525.53555901200002</v>
      </c>
    </row>
    <row r="38" spans="1:6" x14ac:dyDescent="0.25">
      <c r="A38" s="1011" t="s">
        <v>2694</v>
      </c>
      <c r="B38" s="1011" t="s">
        <v>2695</v>
      </c>
      <c r="C38" s="1011" t="s">
        <v>140</v>
      </c>
      <c r="D38" s="1011">
        <v>2705.922984931</v>
      </c>
      <c r="E38" s="1011">
        <v>93</v>
      </c>
      <c r="F38" s="1011">
        <v>29.095946075000001</v>
      </c>
    </row>
    <row r="39" spans="1:6" x14ac:dyDescent="0.25">
      <c r="A39" s="1011" t="s">
        <v>2696</v>
      </c>
      <c r="B39" s="1011" t="s">
        <v>2697</v>
      </c>
      <c r="C39" s="1011" t="s">
        <v>140</v>
      </c>
      <c r="D39" s="1011">
        <v>23909.734462171</v>
      </c>
      <c r="E39" s="1011">
        <v>56</v>
      </c>
      <c r="F39" s="1011">
        <v>426.959543967</v>
      </c>
    </row>
    <row r="40" spans="1:6" x14ac:dyDescent="0.25">
      <c r="A40" s="1011" t="s">
        <v>2698</v>
      </c>
      <c r="B40" s="1011" t="s">
        <v>2699</v>
      </c>
      <c r="C40" s="1011" t="s">
        <v>140</v>
      </c>
      <c r="D40" s="1011">
        <v>16797.060076079</v>
      </c>
      <c r="E40" s="1011">
        <v>53</v>
      </c>
      <c r="F40" s="1011">
        <v>316.92566181299998</v>
      </c>
    </row>
    <row r="41" spans="1:6" x14ac:dyDescent="0.25">
      <c r="A41" s="1011" t="s">
        <v>2700</v>
      </c>
      <c r="B41" s="1011" t="s">
        <v>2701</v>
      </c>
      <c r="C41" s="1011" t="s">
        <v>140</v>
      </c>
      <c r="D41" s="1011">
        <v>5040.0560054179996</v>
      </c>
      <c r="E41" s="1011">
        <v>6</v>
      </c>
      <c r="F41" s="1011">
        <v>840.00933423599997</v>
      </c>
    </row>
    <row r="42" spans="1:6" x14ac:dyDescent="0.25">
      <c r="A42" s="1011" t="s">
        <v>2702</v>
      </c>
      <c r="B42" s="1011" t="s">
        <v>2703</v>
      </c>
      <c r="C42" s="1011" t="s">
        <v>140</v>
      </c>
      <c r="D42" s="1011">
        <v>4598.0624668990004</v>
      </c>
      <c r="E42" s="1011">
        <v>72</v>
      </c>
      <c r="F42" s="1011">
        <v>63.861978706999999</v>
      </c>
    </row>
    <row r="43" spans="1:6" x14ac:dyDescent="0.25">
      <c r="A43" s="1011" t="s">
        <v>2704</v>
      </c>
      <c r="B43" s="1011" t="s">
        <v>2705</v>
      </c>
      <c r="C43" s="1011" t="s">
        <v>140</v>
      </c>
      <c r="D43" s="1011">
        <v>1760.227341586</v>
      </c>
      <c r="E43" s="1011">
        <v>46</v>
      </c>
      <c r="F43" s="1011">
        <v>38.265811773999999</v>
      </c>
    </row>
    <row r="44" spans="1:6" x14ac:dyDescent="0.25">
      <c r="A44" s="1011" t="s">
        <v>2706</v>
      </c>
      <c r="B44" s="1011" t="s">
        <v>2707</v>
      </c>
      <c r="C44" s="1011" t="s">
        <v>140</v>
      </c>
      <c r="D44" s="1011">
        <v>15158.438970574</v>
      </c>
      <c r="E44" s="1011">
        <v>55</v>
      </c>
      <c r="F44" s="1011">
        <v>275.60798128300002</v>
      </c>
    </row>
    <row r="45" spans="1:6" x14ac:dyDescent="0.25">
      <c r="A45" s="1011" t="s">
        <v>2708</v>
      </c>
      <c r="B45" s="1011" t="s">
        <v>2709</v>
      </c>
      <c r="C45" s="1011" t="s">
        <v>140</v>
      </c>
      <c r="D45" s="1011">
        <v>26522.438290311002</v>
      </c>
      <c r="E45" s="1011">
        <v>61</v>
      </c>
      <c r="F45" s="1011">
        <v>434.79407033299998</v>
      </c>
    </row>
    <row r="46" spans="1:6" x14ac:dyDescent="0.25">
      <c r="A46" s="1011" t="s">
        <v>2710</v>
      </c>
      <c r="B46" s="1011" t="s">
        <v>2711</v>
      </c>
      <c r="C46" s="1011" t="s">
        <v>140</v>
      </c>
      <c r="D46" s="1011">
        <v>29379.560265708998</v>
      </c>
      <c r="E46" s="1011">
        <v>40</v>
      </c>
      <c r="F46" s="1011">
        <v>734.48900664300004</v>
      </c>
    </row>
    <row r="47" spans="1:6" x14ac:dyDescent="0.25">
      <c r="A47" s="1011" t="s">
        <v>2712</v>
      </c>
      <c r="B47" s="1011" t="s">
        <v>2454</v>
      </c>
      <c r="C47" s="1011" t="s">
        <v>140</v>
      </c>
      <c r="D47" s="1011">
        <v>5846.8030420180003</v>
      </c>
      <c r="E47" s="1011">
        <v>61</v>
      </c>
      <c r="F47" s="1011">
        <v>95.849230196999997</v>
      </c>
    </row>
    <row r="48" spans="1:6" x14ac:dyDescent="0.25">
      <c r="A48" s="1011" t="s">
        <v>2713</v>
      </c>
      <c r="B48" s="1011" t="s">
        <v>2714</v>
      </c>
      <c r="C48" s="1011" t="s">
        <v>140</v>
      </c>
      <c r="D48" s="1011">
        <v>20479.341421481</v>
      </c>
      <c r="E48" s="1011">
        <v>99</v>
      </c>
      <c r="F48" s="1011">
        <v>206.86203456000001</v>
      </c>
    </row>
    <row r="49" spans="1:6" x14ac:dyDescent="0.25">
      <c r="A49" s="1011" t="s">
        <v>2715</v>
      </c>
      <c r="B49" s="1011" t="s">
        <v>2716</v>
      </c>
      <c r="C49" s="1011" t="s">
        <v>140</v>
      </c>
      <c r="D49" s="1011">
        <v>34248.409968571003</v>
      </c>
      <c r="E49" s="1011">
        <v>93</v>
      </c>
      <c r="F49" s="1011">
        <v>368.26247278</v>
      </c>
    </row>
    <row r="50" spans="1:6" x14ac:dyDescent="0.25">
      <c r="A50" s="1011" t="s">
        <v>2717</v>
      </c>
      <c r="B50" s="1011" t="s">
        <v>2718</v>
      </c>
      <c r="C50" s="1011" t="s">
        <v>140</v>
      </c>
      <c r="D50" s="1011">
        <v>22863.906025913999</v>
      </c>
      <c r="E50" s="1011">
        <v>420</v>
      </c>
      <c r="F50" s="1011">
        <v>54.437871489999999</v>
      </c>
    </row>
    <row r="51" spans="1:6" x14ac:dyDescent="0.25">
      <c r="A51" s="1011" t="s">
        <v>2719</v>
      </c>
      <c r="B51" s="1011" t="s">
        <v>1405</v>
      </c>
      <c r="C51" s="1011" t="s">
        <v>140</v>
      </c>
      <c r="D51" s="1011">
        <v>68768.908263053003</v>
      </c>
      <c r="E51" s="1011">
        <v>850</v>
      </c>
      <c r="F51" s="1011">
        <v>80.904597956999993</v>
      </c>
    </row>
    <row r="52" spans="1:6" x14ac:dyDescent="0.25">
      <c r="A52" s="1011" t="s">
        <v>2720</v>
      </c>
      <c r="B52" s="1011" t="s">
        <v>2721</v>
      </c>
      <c r="C52" s="1011" t="s">
        <v>140</v>
      </c>
      <c r="D52" s="1011">
        <v>17496.070600438001</v>
      </c>
      <c r="E52" s="1011">
        <v>426</v>
      </c>
      <c r="F52" s="1011">
        <v>41.070588264000001</v>
      </c>
    </row>
    <row r="53" spans="1:6" x14ac:dyDescent="0.25">
      <c r="A53" s="1011" t="s">
        <v>2722</v>
      </c>
      <c r="B53" s="1011" t="s">
        <v>2723</v>
      </c>
      <c r="C53" s="1011" t="s">
        <v>140</v>
      </c>
      <c r="D53" s="1011">
        <v>15410.247771516</v>
      </c>
      <c r="E53" s="1011">
        <v>379</v>
      </c>
      <c r="F53" s="1011">
        <v>40.660284357999998</v>
      </c>
    </row>
    <row r="54" spans="1:6" x14ac:dyDescent="0.25">
      <c r="A54" s="1011" t="s">
        <v>2724</v>
      </c>
      <c r="B54" s="1011" t="s">
        <v>2725</v>
      </c>
      <c r="C54" s="1011" t="s">
        <v>140</v>
      </c>
      <c r="D54" s="1011">
        <v>36189.071169358998</v>
      </c>
      <c r="E54" s="1011">
        <v>162</v>
      </c>
      <c r="F54" s="1011">
        <v>223.38932820599999</v>
      </c>
    </row>
    <row r="55" spans="1:6" x14ac:dyDescent="0.25">
      <c r="A55" s="1011" t="s">
        <v>2726</v>
      </c>
      <c r="B55" s="1011" t="s">
        <v>2727</v>
      </c>
      <c r="C55" s="1011" t="s">
        <v>140</v>
      </c>
      <c r="D55" s="1011">
        <v>79701.599747068001</v>
      </c>
      <c r="E55" s="1011">
        <v>93</v>
      </c>
      <c r="F55" s="1011">
        <v>857.00644889299997</v>
      </c>
    </row>
    <row r="56" spans="1:6" x14ac:dyDescent="0.25">
      <c r="A56" s="1011" t="s">
        <v>2728</v>
      </c>
      <c r="B56" s="1011" t="s">
        <v>1904</v>
      </c>
      <c r="C56" s="1011" t="s">
        <v>140</v>
      </c>
      <c r="D56" s="1011">
        <v>43318.745566881</v>
      </c>
      <c r="E56" s="1011">
        <v>718</v>
      </c>
      <c r="F56" s="1011">
        <v>60.332514717000002</v>
      </c>
    </row>
    <row r="57" spans="1:6" x14ac:dyDescent="0.25">
      <c r="A57" s="1011" t="s">
        <v>2729</v>
      </c>
      <c r="B57" s="1011" t="s">
        <v>2730</v>
      </c>
      <c r="C57" s="1011" t="s">
        <v>140</v>
      </c>
      <c r="D57" s="1011">
        <v>27184.559407929999</v>
      </c>
      <c r="E57" s="1011">
        <v>531</v>
      </c>
      <c r="F57" s="1011">
        <v>51.195027134</v>
      </c>
    </row>
    <row r="58" spans="1:6" x14ac:dyDescent="0.25">
      <c r="A58" s="1011" t="s">
        <v>2731</v>
      </c>
      <c r="B58" s="1011" t="s">
        <v>2732</v>
      </c>
      <c r="C58" s="1011" t="s">
        <v>140</v>
      </c>
      <c r="D58" s="1011">
        <v>20788.120579543</v>
      </c>
      <c r="E58" s="1011">
        <v>50</v>
      </c>
      <c r="F58" s="1011">
        <v>415.76241159099999</v>
      </c>
    </row>
    <row r="59" spans="1:6" x14ac:dyDescent="0.25">
      <c r="A59" s="1011" t="s">
        <v>2733</v>
      </c>
      <c r="B59" s="1011" t="s">
        <v>2734</v>
      </c>
      <c r="C59" s="1011" t="s">
        <v>140</v>
      </c>
      <c r="D59" s="1011">
        <v>10869.955924701</v>
      </c>
      <c r="E59" s="1011">
        <v>172</v>
      </c>
      <c r="F59" s="1011">
        <v>63.197418167000002</v>
      </c>
    </row>
    <row r="60" spans="1:6" x14ac:dyDescent="0.25">
      <c r="A60" s="1011" t="s">
        <v>2735</v>
      </c>
      <c r="B60" s="1011" t="s">
        <v>2736</v>
      </c>
      <c r="C60" s="1011" t="s">
        <v>140</v>
      </c>
      <c r="D60" s="1011">
        <v>27608.372060322999</v>
      </c>
      <c r="E60" s="1011">
        <v>105</v>
      </c>
      <c r="F60" s="1011">
        <v>262.93687676500002</v>
      </c>
    </row>
    <row r="61" spans="1:6" x14ac:dyDescent="0.25">
      <c r="A61" s="1011" t="s">
        <v>2737</v>
      </c>
      <c r="B61" s="1011" t="s">
        <v>2738</v>
      </c>
      <c r="C61" s="1011" t="s">
        <v>140</v>
      </c>
      <c r="D61" s="1011">
        <v>5843.3981532690004</v>
      </c>
      <c r="E61" s="1011">
        <v>52</v>
      </c>
      <c r="F61" s="1011">
        <v>112.373041409</v>
      </c>
    </row>
    <row r="62" spans="1:6" x14ac:dyDescent="0.25">
      <c r="A62" s="1011" t="s">
        <v>2739</v>
      </c>
      <c r="B62" s="1011" t="s">
        <v>2740</v>
      </c>
      <c r="C62" s="1011" t="s">
        <v>140</v>
      </c>
      <c r="D62" s="1011">
        <v>2009.375341384</v>
      </c>
      <c r="E62" s="1011">
        <v>77</v>
      </c>
      <c r="F62" s="1011">
        <v>26.095783654000002</v>
      </c>
    </row>
    <row r="63" spans="1:6" x14ac:dyDescent="0.25">
      <c r="A63" s="1011" t="s">
        <v>2741</v>
      </c>
      <c r="B63" s="1011" t="s">
        <v>1859</v>
      </c>
      <c r="C63" s="1011" t="s">
        <v>140</v>
      </c>
      <c r="D63" s="1011">
        <v>7019.8493881650002</v>
      </c>
      <c r="E63" s="1011">
        <v>104</v>
      </c>
      <c r="F63" s="1011">
        <v>67.498551809000006</v>
      </c>
    </row>
    <row r="64" spans="1:6" x14ac:dyDescent="0.25">
      <c r="A64" s="1011" t="s">
        <v>2742</v>
      </c>
      <c r="B64" s="1011" t="s">
        <v>2743</v>
      </c>
      <c r="C64" s="1011" t="s">
        <v>140</v>
      </c>
      <c r="D64" s="1011">
        <v>19961.147306424002</v>
      </c>
      <c r="E64" s="1011">
        <v>49</v>
      </c>
      <c r="F64" s="1011">
        <v>407.37035319199998</v>
      </c>
    </row>
    <row r="65" spans="1:6" x14ac:dyDescent="0.25">
      <c r="A65" s="1011" t="s">
        <v>2744</v>
      </c>
      <c r="B65" s="1011" t="s">
        <v>2745</v>
      </c>
      <c r="C65" s="1011" t="s">
        <v>140</v>
      </c>
      <c r="D65" s="1011">
        <v>51434.433450769997</v>
      </c>
      <c r="E65" s="1011">
        <v>105</v>
      </c>
      <c r="F65" s="1011">
        <v>489.85174714999999</v>
      </c>
    </row>
    <row r="66" spans="1:6" x14ac:dyDescent="0.25">
      <c r="A66" s="1011" t="s">
        <v>2746</v>
      </c>
      <c r="B66" s="1011" t="s">
        <v>2747</v>
      </c>
      <c r="C66" s="1011" t="s">
        <v>140</v>
      </c>
      <c r="D66" s="1011">
        <v>22171.212742996999</v>
      </c>
      <c r="E66" s="1011">
        <v>70</v>
      </c>
      <c r="F66" s="1011">
        <v>316.73161061399998</v>
      </c>
    </row>
    <row r="67" spans="1:6" x14ac:dyDescent="0.25">
      <c r="A67" s="1011" t="s">
        <v>2748</v>
      </c>
      <c r="B67" s="1011" t="s">
        <v>2749</v>
      </c>
      <c r="C67" s="1011" t="s">
        <v>140</v>
      </c>
      <c r="D67" s="1011">
        <v>35409.612017824998</v>
      </c>
      <c r="E67" s="1011">
        <v>105</v>
      </c>
      <c r="F67" s="1011">
        <v>337.23440017000001</v>
      </c>
    </row>
    <row r="68" spans="1:6" x14ac:dyDescent="0.25">
      <c r="A68" s="1011" t="s">
        <v>2750</v>
      </c>
      <c r="B68" s="1011" t="s">
        <v>2353</v>
      </c>
      <c r="C68" s="1011" t="s">
        <v>140</v>
      </c>
      <c r="D68" s="1011">
        <v>18970.538494706001</v>
      </c>
      <c r="E68" s="1011">
        <v>290</v>
      </c>
      <c r="F68" s="1011">
        <v>65.415649982000005</v>
      </c>
    </row>
    <row r="69" spans="1:6" x14ac:dyDescent="0.25">
      <c r="A69" s="1011" t="s">
        <v>2751</v>
      </c>
      <c r="B69" s="1011" t="s">
        <v>2752</v>
      </c>
      <c r="C69" s="1011" t="s">
        <v>140</v>
      </c>
      <c r="D69" s="1011">
        <v>523.41602084199997</v>
      </c>
      <c r="E69" s="1011">
        <v>4</v>
      </c>
      <c r="F69" s="1011">
        <v>130.85400521099999</v>
      </c>
    </row>
    <row r="70" spans="1:6" x14ac:dyDescent="0.25">
      <c r="A70" s="1011" t="s">
        <v>2753</v>
      </c>
      <c r="B70" s="1011" t="s">
        <v>2754</v>
      </c>
      <c r="C70" s="1011" t="s">
        <v>140</v>
      </c>
      <c r="D70" s="1011">
        <v>3258.4446619109999</v>
      </c>
      <c r="E70" s="1011">
        <v>9</v>
      </c>
      <c r="F70" s="1011">
        <v>362.049406879</v>
      </c>
    </row>
    <row r="71" spans="1:6" x14ac:dyDescent="0.25">
      <c r="A71" s="1011" t="s">
        <v>2755</v>
      </c>
      <c r="B71" s="1011" t="s">
        <v>2756</v>
      </c>
      <c r="C71" s="1011" t="s">
        <v>140</v>
      </c>
      <c r="D71" s="1011">
        <v>15277.728392090001</v>
      </c>
      <c r="E71" s="1011">
        <v>53</v>
      </c>
      <c r="F71" s="1011">
        <v>288.25902626599998</v>
      </c>
    </row>
    <row r="72" spans="1:6" x14ac:dyDescent="0.25">
      <c r="A72" s="1011" t="s">
        <v>2757</v>
      </c>
      <c r="B72" s="1011" t="s">
        <v>2758</v>
      </c>
      <c r="C72" s="1011" t="s">
        <v>140</v>
      </c>
      <c r="D72" s="1011">
        <v>9960.3557424209994</v>
      </c>
      <c r="E72" s="1011">
        <v>50</v>
      </c>
      <c r="F72" s="1011">
        <v>199.207114848</v>
      </c>
    </row>
    <row r="73" spans="1:6" x14ac:dyDescent="0.25">
      <c r="A73" s="1011" t="s">
        <v>2759</v>
      </c>
      <c r="B73" s="1011" t="s">
        <v>2760</v>
      </c>
      <c r="C73" s="1011" t="s">
        <v>140</v>
      </c>
      <c r="D73" s="1011">
        <v>1142.3939821859999</v>
      </c>
      <c r="E73" s="1011">
        <v>23</v>
      </c>
      <c r="F73" s="1011">
        <v>49.669303573000001</v>
      </c>
    </row>
    <row r="74" spans="1:6" x14ac:dyDescent="0.25">
      <c r="A74" s="1011" t="s">
        <v>2761</v>
      </c>
      <c r="B74" s="1011" t="s">
        <v>1494</v>
      </c>
      <c r="C74" s="1011" t="s">
        <v>140</v>
      </c>
      <c r="D74" s="1011">
        <v>31972.038532189999</v>
      </c>
      <c r="E74" s="1011">
        <v>743</v>
      </c>
      <c r="F74" s="1011">
        <v>43.031007445999997</v>
      </c>
    </row>
    <row r="75" spans="1:6" x14ac:dyDescent="0.25">
      <c r="A75" s="1011" t="s">
        <v>2762</v>
      </c>
      <c r="B75" s="1011" t="s">
        <v>2763</v>
      </c>
      <c r="C75" s="1011" t="s">
        <v>140</v>
      </c>
      <c r="D75" s="1011">
        <v>8128.5271069689998</v>
      </c>
      <c r="E75" s="1011">
        <v>17</v>
      </c>
      <c r="F75" s="1011">
        <v>478.14865335100001</v>
      </c>
    </row>
    <row r="76" spans="1:6" x14ac:dyDescent="0.25">
      <c r="A76" s="1011" t="s">
        <v>2764</v>
      </c>
      <c r="B76" s="1011" t="s">
        <v>2765</v>
      </c>
      <c r="C76" s="1011" t="s">
        <v>140</v>
      </c>
      <c r="D76" s="1011">
        <v>3557.6012887950001</v>
      </c>
      <c r="E76" s="1011">
        <v>106</v>
      </c>
      <c r="F76" s="1011">
        <v>33.562276308999998</v>
      </c>
    </row>
    <row r="77" spans="1:6" x14ac:dyDescent="0.25">
      <c r="A77" s="1011" t="s">
        <v>2766</v>
      </c>
      <c r="B77" s="1011" t="s">
        <v>2767</v>
      </c>
      <c r="C77" s="1011" t="s">
        <v>140</v>
      </c>
      <c r="D77" s="1011">
        <v>7953.5608985389999</v>
      </c>
      <c r="E77" s="1011">
        <v>49</v>
      </c>
      <c r="F77" s="1011">
        <v>162.31756935799999</v>
      </c>
    </row>
    <row r="78" spans="1:6" x14ac:dyDescent="0.25">
      <c r="A78" s="1011" t="s">
        <v>2768</v>
      </c>
      <c r="B78" s="1011" t="s">
        <v>2319</v>
      </c>
      <c r="C78" s="1011" t="s">
        <v>140</v>
      </c>
      <c r="D78" s="1011">
        <v>33441.773415051997</v>
      </c>
      <c r="E78" s="1011">
        <v>101</v>
      </c>
      <c r="F78" s="1011">
        <v>331.10666747599998</v>
      </c>
    </row>
    <row r="79" spans="1:6" x14ac:dyDescent="0.25">
      <c r="A79" s="1011" t="s">
        <v>2769</v>
      </c>
      <c r="B79" s="1011" t="s">
        <v>2770</v>
      </c>
      <c r="C79" s="1011" t="s">
        <v>140</v>
      </c>
      <c r="D79" s="1011">
        <v>7655.345803014</v>
      </c>
      <c r="E79" s="1011">
        <v>50</v>
      </c>
      <c r="F79" s="1011">
        <v>153.10691606</v>
      </c>
    </row>
    <row r="80" spans="1:6" x14ac:dyDescent="0.25">
      <c r="A80" s="1011" t="s">
        <v>2771</v>
      </c>
      <c r="B80" s="1011" t="s">
        <v>2772</v>
      </c>
      <c r="C80" s="1011" t="s">
        <v>140</v>
      </c>
      <c r="D80" s="1011">
        <v>15762.966180579</v>
      </c>
      <c r="E80" s="1011">
        <v>55</v>
      </c>
      <c r="F80" s="1011">
        <v>286.599385101</v>
      </c>
    </row>
    <row r="81" spans="1:6" x14ac:dyDescent="0.25">
      <c r="A81" s="1011" t="s">
        <v>2773</v>
      </c>
      <c r="B81" s="1011" t="s">
        <v>2774</v>
      </c>
      <c r="C81" s="1011" t="s">
        <v>140</v>
      </c>
      <c r="D81" s="1011">
        <v>540.48268765299997</v>
      </c>
      <c r="E81" s="1011">
        <v>1</v>
      </c>
      <c r="F81" s="1011">
        <v>540.48268765299997</v>
      </c>
    </row>
    <row r="82" spans="1:6" x14ac:dyDescent="0.25">
      <c r="A82" s="1011" t="s">
        <v>2775</v>
      </c>
      <c r="B82" s="1011" t="s">
        <v>2776</v>
      </c>
      <c r="C82" s="1011" t="s">
        <v>140</v>
      </c>
      <c r="D82" s="1011">
        <v>20863.947682197999</v>
      </c>
      <c r="E82" s="1011">
        <v>544</v>
      </c>
      <c r="F82" s="1011">
        <v>38.352845004000002</v>
      </c>
    </row>
    <row r="83" spans="1:6" x14ac:dyDescent="0.25">
      <c r="A83" s="1011" t="s">
        <v>2777</v>
      </c>
      <c r="B83" s="1011" t="s">
        <v>1383</v>
      </c>
      <c r="C83" s="1011" t="s">
        <v>140</v>
      </c>
      <c r="D83" s="1011">
        <v>39371.511761520997</v>
      </c>
      <c r="E83" s="1011">
        <v>964</v>
      </c>
      <c r="F83" s="1011">
        <v>40.84181718</v>
      </c>
    </row>
    <row r="84" spans="1:6" x14ac:dyDescent="0.25">
      <c r="A84" s="1011" t="s">
        <v>2778</v>
      </c>
      <c r="B84" s="1011" t="s">
        <v>1934</v>
      </c>
      <c r="C84" s="1011" t="s">
        <v>140</v>
      </c>
      <c r="D84" s="1011">
        <v>15304.907800892001</v>
      </c>
      <c r="E84" s="1011">
        <v>400</v>
      </c>
      <c r="F84" s="1011">
        <v>38.262269502000002</v>
      </c>
    </row>
    <row r="85" spans="1:6" x14ac:dyDescent="0.25">
      <c r="A85" s="1011" t="s">
        <v>2779</v>
      </c>
      <c r="B85" s="1011" t="s">
        <v>2780</v>
      </c>
      <c r="C85" s="1011" t="s">
        <v>140</v>
      </c>
      <c r="D85" s="1011">
        <v>15010.669940203001</v>
      </c>
      <c r="E85" s="1011">
        <v>83</v>
      </c>
      <c r="F85" s="1011">
        <v>180.851445063</v>
      </c>
    </row>
    <row r="86" spans="1:6" x14ac:dyDescent="0.25">
      <c r="A86" s="1011" t="s">
        <v>2781</v>
      </c>
      <c r="B86" s="1011" t="s">
        <v>1371</v>
      </c>
      <c r="C86" s="1011" t="s">
        <v>140</v>
      </c>
      <c r="D86" s="1011">
        <v>22849.718190468</v>
      </c>
      <c r="E86" s="1011">
        <v>557</v>
      </c>
      <c r="F86" s="1011">
        <v>41.022833376000001</v>
      </c>
    </row>
    <row r="87" spans="1:6" x14ac:dyDescent="0.25">
      <c r="A87" s="1011" t="s">
        <v>2782</v>
      </c>
      <c r="B87" s="1011" t="s">
        <v>2783</v>
      </c>
      <c r="C87" s="1011" t="s">
        <v>140</v>
      </c>
      <c r="D87" s="1011">
        <v>42358.127413702998</v>
      </c>
      <c r="E87" s="1011">
        <v>111</v>
      </c>
      <c r="F87" s="1011">
        <v>381.604751475</v>
      </c>
    </row>
    <row r="88" spans="1:6" x14ac:dyDescent="0.25">
      <c r="A88" s="1011" t="s">
        <v>2784</v>
      </c>
      <c r="B88" s="1011" t="s">
        <v>2785</v>
      </c>
      <c r="C88" s="1011" t="s">
        <v>140</v>
      </c>
      <c r="D88" s="1011">
        <v>11038.244957725999</v>
      </c>
      <c r="E88" s="1011">
        <v>149</v>
      </c>
      <c r="F88" s="1011">
        <v>74.082180923999999</v>
      </c>
    </row>
    <row r="89" spans="1:6" x14ac:dyDescent="0.25">
      <c r="A89" s="1011" t="s">
        <v>2786</v>
      </c>
      <c r="B89" s="1011" t="s">
        <v>2787</v>
      </c>
      <c r="C89" s="1011" t="s">
        <v>140</v>
      </c>
      <c r="D89" s="1011">
        <v>3954.2851309160001</v>
      </c>
      <c r="E89" s="1011">
        <v>139</v>
      </c>
      <c r="F89" s="1011">
        <v>28.448094467000001</v>
      </c>
    </row>
    <row r="90" spans="1:6" x14ac:dyDescent="0.25">
      <c r="A90" s="1011" t="s">
        <v>2788</v>
      </c>
      <c r="B90" s="1011" t="s">
        <v>2789</v>
      </c>
      <c r="C90" s="1011" t="s">
        <v>140</v>
      </c>
      <c r="D90" s="1011">
        <v>76148.246120191005</v>
      </c>
      <c r="E90" s="1011">
        <v>168</v>
      </c>
      <c r="F90" s="1011">
        <v>453.26336976300001</v>
      </c>
    </row>
    <row r="91" spans="1:6" x14ac:dyDescent="0.25">
      <c r="A91" s="1011" t="s">
        <v>2790</v>
      </c>
      <c r="B91" s="1011" t="s">
        <v>2791</v>
      </c>
      <c r="C91" s="1011" t="s">
        <v>140</v>
      </c>
      <c r="D91" s="1011">
        <v>494.83480185000002</v>
      </c>
      <c r="E91" s="1011">
        <v>4</v>
      </c>
      <c r="F91" s="1011">
        <v>123.708700463</v>
      </c>
    </row>
    <row r="92" spans="1:6" x14ac:dyDescent="0.25">
      <c r="A92" s="1011" t="s">
        <v>2792</v>
      </c>
      <c r="B92" s="1011" t="s">
        <v>1924</v>
      </c>
      <c r="C92" s="1011" t="s">
        <v>140</v>
      </c>
      <c r="D92" s="1011">
        <v>51073.077240651997</v>
      </c>
      <c r="E92" s="1011">
        <v>1135</v>
      </c>
      <c r="F92" s="1011">
        <v>44.998305938999998</v>
      </c>
    </row>
    <row r="93" spans="1:6" x14ac:dyDescent="0.25">
      <c r="A93" s="1011" t="s">
        <v>2793</v>
      </c>
      <c r="B93" s="1011" t="s">
        <v>1445</v>
      </c>
      <c r="C93" s="1011" t="s">
        <v>140</v>
      </c>
      <c r="D93" s="1011">
        <v>61425.327395246</v>
      </c>
      <c r="E93" s="1011">
        <v>1023</v>
      </c>
      <c r="F93" s="1011">
        <v>60.044308303999998</v>
      </c>
    </row>
    <row r="94" spans="1:6" x14ac:dyDescent="0.25">
      <c r="A94" s="1011" t="s">
        <v>2794</v>
      </c>
      <c r="B94" s="1011" t="s">
        <v>2795</v>
      </c>
      <c r="C94" s="1011" t="s">
        <v>140</v>
      </c>
      <c r="D94" s="1011">
        <v>68859.884267984002</v>
      </c>
      <c r="E94" s="1011">
        <v>91</v>
      </c>
      <c r="F94" s="1011">
        <v>756.70202492299995</v>
      </c>
    </row>
    <row r="95" spans="1:6" x14ac:dyDescent="0.25">
      <c r="A95" s="1011" t="s">
        <v>2796</v>
      </c>
      <c r="B95" s="1011" t="s">
        <v>2797</v>
      </c>
      <c r="C95" s="1011" t="s">
        <v>140</v>
      </c>
      <c r="D95" s="1011">
        <v>18631.351729253998</v>
      </c>
      <c r="E95" s="1011">
        <v>107</v>
      </c>
      <c r="F95" s="1011">
        <v>174.12478251600001</v>
      </c>
    </row>
    <row r="96" spans="1:6" x14ac:dyDescent="0.25">
      <c r="A96" s="1011" t="s">
        <v>2798</v>
      </c>
      <c r="B96" s="1011" t="s">
        <v>2799</v>
      </c>
      <c r="C96" s="1011" t="s">
        <v>140</v>
      </c>
      <c r="D96" s="1011">
        <v>13545.688231349999</v>
      </c>
      <c r="E96" s="1011">
        <v>174</v>
      </c>
      <c r="F96" s="1011">
        <v>77.848782939000003</v>
      </c>
    </row>
    <row r="97" spans="1:6" x14ac:dyDescent="0.25">
      <c r="A97" s="1011" t="s">
        <v>2800</v>
      </c>
      <c r="B97" s="1011" t="s">
        <v>2801</v>
      </c>
      <c r="C97" s="1011" t="s">
        <v>140</v>
      </c>
      <c r="D97" s="1011">
        <v>17483.957005001001</v>
      </c>
      <c r="E97" s="1011">
        <v>50</v>
      </c>
      <c r="F97" s="1011">
        <v>349.67914009999998</v>
      </c>
    </row>
    <row r="98" spans="1:6" x14ac:dyDescent="0.25">
      <c r="A98" s="1011" t="s">
        <v>2802</v>
      </c>
      <c r="B98" s="1011" t="s">
        <v>1439</v>
      </c>
      <c r="C98" s="1011" t="s">
        <v>140</v>
      </c>
      <c r="D98" s="1011">
        <v>18663.498935301999</v>
      </c>
      <c r="E98" s="1011">
        <v>257</v>
      </c>
      <c r="F98" s="1011">
        <v>72.620618425000004</v>
      </c>
    </row>
    <row r="99" spans="1:6" x14ac:dyDescent="0.25">
      <c r="A99" s="1011" t="s">
        <v>2803</v>
      </c>
      <c r="B99" s="1011" t="s">
        <v>1669</v>
      </c>
      <c r="C99" s="1011" t="s">
        <v>140</v>
      </c>
      <c r="D99" s="1011">
        <v>23732.293012351001</v>
      </c>
      <c r="E99" s="1011">
        <v>301</v>
      </c>
      <c r="F99" s="1011">
        <v>78.844827284000004</v>
      </c>
    </row>
    <row r="100" spans="1:6" x14ac:dyDescent="0.25">
      <c r="A100" s="1011" t="s">
        <v>2804</v>
      </c>
      <c r="B100" s="1011" t="s">
        <v>2805</v>
      </c>
      <c r="C100" s="1011" t="s">
        <v>140</v>
      </c>
      <c r="D100" s="1011">
        <v>24059.525693694999</v>
      </c>
      <c r="E100" s="1011">
        <v>52</v>
      </c>
      <c r="F100" s="1011">
        <v>462.683186417</v>
      </c>
    </row>
    <row r="101" spans="1:6" x14ac:dyDescent="0.25">
      <c r="A101" s="1011" t="s">
        <v>2806</v>
      </c>
      <c r="B101" s="1011" t="s">
        <v>1427</v>
      </c>
      <c r="C101" s="1011" t="s">
        <v>140</v>
      </c>
      <c r="D101" s="1011">
        <v>19278.730647851</v>
      </c>
      <c r="E101" s="1011">
        <v>419</v>
      </c>
      <c r="F101" s="1011">
        <v>46.011290328999998</v>
      </c>
    </row>
    <row r="102" spans="1:6" x14ac:dyDescent="0.25">
      <c r="A102" s="1011" t="s">
        <v>2807</v>
      </c>
      <c r="B102" s="1011" t="s">
        <v>2808</v>
      </c>
      <c r="C102" s="1011" t="s">
        <v>140</v>
      </c>
      <c r="D102" s="1011">
        <v>20623.743172344999</v>
      </c>
      <c r="E102" s="1011">
        <v>136</v>
      </c>
      <c r="F102" s="1011">
        <v>151.645170385</v>
      </c>
    </row>
    <row r="103" spans="1:6" x14ac:dyDescent="0.25">
      <c r="A103" s="1011" t="s">
        <v>2809</v>
      </c>
      <c r="B103" s="1011" t="s">
        <v>2810</v>
      </c>
      <c r="C103" s="1011" t="s">
        <v>140</v>
      </c>
      <c r="D103" s="1011">
        <v>3537.6629619659998</v>
      </c>
      <c r="E103" s="1011">
        <v>81</v>
      </c>
      <c r="F103" s="1011">
        <v>43.674851382</v>
      </c>
    </row>
    <row r="104" spans="1:6" x14ac:dyDescent="0.25">
      <c r="A104" s="1011" t="s">
        <v>2811</v>
      </c>
      <c r="B104" s="1011" t="s">
        <v>2812</v>
      </c>
      <c r="C104" s="1011" t="s">
        <v>140</v>
      </c>
      <c r="D104" s="1011">
        <v>23743.728894141001</v>
      </c>
      <c r="E104" s="1011">
        <v>48</v>
      </c>
      <c r="F104" s="1011">
        <v>494.66101862800002</v>
      </c>
    </row>
    <row r="105" spans="1:6" x14ac:dyDescent="0.25">
      <c r="A105" s="1011" t="s">
        <v>2813</v>
      </c>
      <c r="B105" s="1011" t="s">
        <v>2814</v>
      </c>
      <c r="C105" s="1011" t="s">
        <v>140</v>
      </c>
      <c r="D105" s="1011">
        <v>16487.218997897999</v>
      </c>
      <c r="E105" s="1011">
        <v>39</v>
      </c>
      <c r="F105" s="1011">
        <v>422.74920507399997</v>
      </c>
    </row>
    <row r="106" spans="1:6" x14ac:dyDescent="0.25">
      <c r="A106" s="1011" t="s">
        <v>2815</v>
      </c>
      <c r="B106" s="1011" t="s">
        <v>2816</v>
      </c>
      <c r="C106" s="1011" t="s">
        <v>140</v>
      </c>
      <c r="D106" s="1011">
        <v>18001.797461419999</v>
      </c>
      <c r="E106" s="1011">
        <v>53</v>
      </c>
      <c r="F106" s="1011">
        <v>339.65655587600003</v>
      </c>
    </row>
    <row r="107" spans="1:6" x14ac:dyDescent="0.25">
      <c r="A107" s="1011" t="s">
        <v>2817</v>
      </c>
      <c r="B107" s="1011" t="s">
        <v>2818</v>
      </c>
      <c r="C107" s="1011" t="s">
        <v>140</v>
      </c>
      <c r="D107" s="1011">
        <v>63138.145092427003</v>
      </c>
      <c r="E107" s="1011">
        <v>106</v>
      </c>
      <c r="F107" s="1011">
        <v>595.64287822999995</v>
      </c>
    </row>
    <row r="108" spans="1:6" x14ac:dyDescent="0.25">
      <c r="A108" s="1011" t="s">
        <v>2819</v>
      </c>
      <c r="B108" s="1011" t="s">
        <v>2820</v>
      </c>
      <c r="C108" s="1011" t="s">
        <v>140</v>
      </c>
      <c r="D108" s="1011">
        <v>31443.314345367999</v>
      </c>
      <c r="E108" s="1011">
        <v>106</v>
      </c>
      <c r="F108" s="1011">
        <v>296.63504099400001</v>
      </c>
    </row>
    <row r="109" spans="1:6" x14ac:dyDescent="0.25">
      <c r="A109" s="1011" t="s">
        <v>2821</v>
      </c>
      <c r="B109" s="1011" t="s">
        <v>2822</v>
      </c>
      <c r="C109" s="1011" t="s">
        <v>140</v>
      </c>
      <c r="D109" s="1011">
        <v>37711.938498579002</v>
      </c>
      <c r="E109" s="1011">
        <v>35</v>
      </c>
      <c r="F109" s="1011">
        <v>1077.483957102</v>
      </c>
    </row>
    <row r="110" spans="1:6" x14ac:dyDescent="0.25">
      <c r="A110" s="1011" t="s">
        <v>2823</v>
      </c>
      <c r="B110" s="1011" t="s">
        <v>1565</v>
      </c>
      <c r="C110" s="1011" t="s">
        <v>140</v>
      </c>
      <c r="D110" s="1011">
        <v>44212.158836283001</v>
      </c>
      <c r="E110" s="1011">
        <v>1390</v>
      </c>
      <c r="F110" s="1011">
        <v>31.807308514999999</v>
      </c>
    </row>
    <row r="111" spans="1:6" x14ac:dyDescent="0.25">
      <c r="A111" s="1011" t="s">
        <v>2824</v>
      </c>
      <c r="B111" s="1011" t="s">
        <v>2825</v>
      </c>
      <c r="C111" s="1011" t="s">
        <v>140</v>
      </c>
      <c r="D111" s="1011">
        <v>8366.7992774220002</v>
      </c>
      <c r="E111" s="1011">
        <v>97</v>
      </c>
      <c r="F111" s="1011">
        <v>86.255662654000005</v>
      </c>
    </row>
    <row r="112" spans="1:6" x14ac:dyDescent="0.25">
      <c r="A112" s="1011" t="s">
        <v>2826</v>
      </c>
      <c r="B112" s="1011" t="s">
        <v>2827</v>
      </c>
      <c r="C112" s="1011" t="s">
        <v>140</v>
      </c>
      <c r="D112" s="1011">
        <v>12852.817072309001</v>
      </c>
      <c r="E112" s="1011">
        <v>327</v>
      </c>
      <c r="F112" s="1011">
        <v>39.305250985999997</v>
      </c>
    </row>
    <row r="113" spans="1:6" x14ac:dyDescent="0.25">
      <c r="A113" s="1011" t="s">
        <v>2828</v>
      </c>
      <c r="B113" s="1011" t="s">
        <v>2829</v>
      </c>
      <c r="C113" s="1011" t="s">
        <v>140</v>
      </c>
      <c r="D113" s="1011">
        <v>37259.487980414997</v>
      </c>
      <c r="E113" s="1011">
        <v>100</v>
      </c>
      <c r="F113" s="1011">
        <v>372.59487980400002</v>
      </c>
    </row>
    <row r="114" spans="1:6" x14ac:dyDescent="0.25">
      <c r="A114" s="1011" t="s">
        <v>2830</v>
      </c>
      <c r="B114" s="1011" t="s">
        <v>2831</v>
      </c>
      <c r="C114" s="1011" t="s">
        <v>140</v>
      </c>
      <c r="D114" s="1011">
        <v>140911.80409526199</v>
      </c>
      <c r="E114" s="1011">
        <v>99</v>
      </c>
      <c r="F114" s="1011">
        <v>1423.3515565180001</v>
      </c>
    </row>
    <row r="115" spans="1:6" x14ac:dyDescent="0.25">
      <c r="A115" s="1011" t="s">
        <v>2832</v>
      </c>
      <c r="B115" s="1011" t="s">
        <v>1336</v>
      </c>
      <c r="C115" s="1011" t="s">
        <v>140</v>
      </c>
      <c r="D115" s="1011">
        <v>19718.922507169002</v>
      </c>
      <c r="E115" s="1011">
        <v>320</v>
      </c>
      <c r="F115" s="1011">
        <v>61.621632835</v>
      </c>
    </row>
    <row r="116" spans="1:6" x14ac:dyDescent="0.25">
      <c r="A116" s="1011" t="s">
        <v>2833</v>
      </c>
      <c r="B116" s="1011" t="s">
        <v>2834</v>
      </c>
      <c r="C116" s="1011" t="s">
        <v>140</v>
      </c>
      <c r="D116" s="1011">
        <v>38256.004311012002</v>
      </c>
      <c r="E116" s="1011">
        <v>230</v>
      </c>
      <c r="F116" s="1011">
        <v>166.33045352600001</v>
      </c>
    </row>
    <row r="117" spans="1:6" x14ac:dyDescent="0.25">
      <c r="A117" s="1011" t="s">
        <v>2835</v>
      </c>
      <c r="B117" s="1011" t="s">
        <v>2836</v>
      </c>
      <c r="C117" s="1011" t="s">
        <v>140</v>
      </c>
      <c r="D117" s="1011">
        <v>12762.022104457001</v>
      </c>
      <c r="E117" s="1011">
        <v>287</v>
      </c>
      <c r="F117" s="1011">
        <v>44.466975974</v>
      </c>
    </row>
    <row r="118" spans="1:6" x14ac:dyDescent="0.25">
      <c r="A118" s="1011" t="s">
        <v>2837</v>
      </c>
      <c r="B118" s="1011" t="s">
        <v>1709</v>
      </c>
      <c r="C118" s="1011" t="s">
        <v>140</v>
      </c>
      <c r="D118" s="1011">
        <v>26196.146369900998</v>
      </c>
      <c r="E118" s="1011">
        <v>312</v>
      </c>
      <c r="F118" s="1011">
        <v>83.962007596000007</v>
      </c>
    </row>
    <row r="119" spans="1:6" x14ac:dyDescent="0.25">
      <c r="A119" s="1011" t="s">
        <v>2838</v>
      </c>
      <c r="B119" s="1011" t="s">
        <v>2839</v>
      </c>
      <c r="C119" s="1011" t="s">
        <v>140</v>
      </c>
      <c r="D119" s="1011">
        <v>29665.992487741001</v>
      </c>
      <c r="E119" s="1011">
        <v>48</v>
      </c>
      <c r="F119" s="1011">
        <v>618.04151016100002</v>
      </c>
    </row>
    <row r="120" spans="1:6" x14ac:dyDescent="0.25">
      <c r="A120" s="1011" t="s">
        <v>2840</v>
      </c>
      <c r="B120" s="1011" t="s">
        <v>2841</v>
      </c>
      <c r="C120" s="1011" t="s">
        <v>140</v>
      </c>
      <c r="D120" s="1011">
        <v>9989.5906143640004</v>
      </c>
      <c r="E120" s="1011">
        <v>54</v>
      </c>
      <c r="F120" s="1011">
        <v>184.99241878500001</v>
      </c>
    </row>
    <row r="121" spans="1:6" x14ac:dyDescent="0.25">
      <c r="A121" s="1011" t="s">
        <v>2842</v>
      </c>
      <c r="B121" s="1011" t="s">
        <v>2843</v>
      </c>
      <c r="C121" s="1011" t="s">
        <v>140</v>
      </c>
      <c r="D121" s="1011">
        <v>10276.555068936001</v>
      </c>
      <c r="E121" s="1011">
        <v>310</v>
      </c>
      <c r="F121" s="1011">
        <v>33.150177642000003</v>
      </c>
    </row>
    <row r="122" spans="1:6" x14ac:dyDescent="0.25">
      <c r="A122" s="1011" t="s">
        <v>2844</v>
      </c>
      <c r="B122" s="1011" t="s">
        <v>1868</v>
      </c>
      <c r="C122" s="1011" t="s">
        <v>140</v>
      </c>
      <c r="D122" s="1011">
        <v>22721.494714347999</v>
      </c>
      <c r="E122" s="1011">
        <v>805</v>
      </c>
      <c r="F122" s="1011">
        <v>28.225459271999998</v>
      </c>
    </row>
    <row r="123" spans="1:6" x14ac:dyDescent="0.25">
      <c r="A123" s="1011" t="s">
        <v>2845</v>
      </c>
      <c r="B123" s="1011" t="s">
        <v>2846</v>
      </c>
      <c r="C123" s="1011" t="s">
        <v>140</v>
      </c>
      <c r="D123" s="1011">
        <v>2384.6923396679999</v>
      </c>
      <c r="E123" s="1011">
        <v>84</v>
      </c>
      <c r="F123" s="1011">
        <v>28.38919452</v>
      </c>
    </row>
    <row r="124" spans="1:6" x14ac:dyDescent="0.25">
      <c r="A124" s="1011" t="s">
        <v>2847</v>
      </c>
      <c r="B124" s="1011" t="s">
        <v>1989</v>
      </c>
      <c r="C124" s="1011" t="s">
        <v>140</v>
      </c>
      <c r="D124" s="1011">
        <v>28353.941613695999</v>
      </c>
      <c r="E124" s="1011">
        <v>400</v>
      </c>
      <c r="F124" s="1011">
        <v>70.884854034</v>
      </c>
    </row>
    <row r="125" spans="1:6" x14ac:dyDescent="0.25">
      <c r="A125" s="1011" t="s">
        <v>2848</v>
      </c>
      <c r="B125" s="1011" t="s">
        <v>1510</v>
      </c>
      <c r="C125" s="1011" t="s">
        <v>140</v>
      </c>
      <c r="D125" s="1011">
        <v>72481.889668142001</v>
      </c>
      <c r="E125" s="1011">
        <v>1396</v>
      </c>
      <c r="F125" s="1011">
        <v>51.921124403999997</v>
      </c>
    </row>
    <row r="126" spans="1:6" x14ac:dyDescent="0.25">
      <c r="A126" s="1011" t="s">
        <v>2849</v>
      </c>
      <c r="B126" s="1011" t="s">
        <v>2850</v>
      </c>
      <c r="C126" s="1011" t="s">
        <v>140</v>
      </c>
      <c r="D126" s="1011">
        <v>4556.1197540450003</v>
      </c>
      <c r="E126" s="1011">
        <v>72</v>
      </c>
      <c r="F126" s="1011">
        <v>63.279441028000001</v>
      </c>
    </row>
    <row r="127" spans="1:6" x14ac:dyDescent="0.25">
      <c r="A127" s="1011" t="s">
        <v>2851</v>
      </c>
      <c r="B127" s="1011" t="s">
        <v>2852</v>
      </c>
      <c r="C127" s="1011" t="s">
        <v>140</v>
      </c>
      <c r="D127" s="1011">
        <v>22178.825373776999</v>
      </c>
      <c r="E127" s="1011">
        <v>384</v>
      </c>
      <c r="F127" s="1011">
        <v>57.757357743999997</v>
      </c>
    </row>
    <row r="128" spans="1:6" x14ac:dyDescent="0.25">
      <c r="A128" s="1011" t="s">
        <v>2853</v>
      </c>
      <c r="B128" s="1011" t="s">
        <v>2854</v>
      </c>
      <c r="C128" s="1011" t="s">
        <v>140</v>
      </c>
      <c r="D128" s="1011">
        <v>43336.352592812997</v>
      </c>
      <c r="E128" s="1011">
        <v>146</v>
      </c>
      <c r="F128" s="1011">
        <v>296.82433282699998</v>
      </c>
    </row>
    <row r="129" spans="1:6" x14ac:dyDescent="0.25">
      <c r="A129" s="1011" t="s">
        <v>2855</v>
      </c>
      <c r="B129" s="1011" t="s">
        <v>1389</v>
      </c>
      <c r="C129" s="1011" t="s">
        <v>140</v>
      </c>
      <c r="D129" s="1011">
        <v>24249.935482684999</v>
      </c>
      <c r="E129" s="1011">
        <v>246</v>
      </c>
      <c r="F129" s="1011">
        <v>98.576973507000005</v>
      </c>
    </row>
    <row r="130" spans="1:6" x14ac:dyDescent="0.25">
      <c r="A130" s="1011" t="s">
        <v>2856</v>
      </c>
      <c r="B130" s="1011" t="s">
        <v>2857</v>
      </c>
      <c r="C130" s="1011" t="s">
        <v>140</v>
      </c>
      <c r="D130" s="1011">
        <v>31991.634341646</v>
      </c>
      <c r="E130" s="1011">
        <v>426</v>
      </c>
      <c r="F130" s="1011">
        <v>75.097733195999993</v>
      </c>
    </row>
    <row r="131" spans="1:6" x14ac:dyDescent="0.25">
      <c r="A131" s="1011" t="s">
        <v>2858</v>
      </c>
      <c r="B131" s="1011" t="s">
        <v>2859</v>
      </c>
      <c r="C131" s="1011" t="s">
        <v>140</v>
      </c>
      <c r="D131" s="1011">
        <v>5915.8350776099996</v>
      </c>
      <c r="E131" s="1011">
        <v>29</v>
      </c>
      <c r="F131" s="1011">
        <v>203.99431302100001</v>
      </c>
    </row>
    <row r="132" spans="1:6" x14ac:dyDescent="0.25">
      <c r="A132" s="1011" t="s">
        <v>2860</v>
      </c>
      <c r="B132" s="1011" t="s">
        <v>2861</v>
      </c>
      <c r="C132" s="1011" t="s">
        <v>140</v>
      </c>
      <c r="D132" s="1011">
        <v>20762.644083570001</v>
      </c>
      <c r="E132" s="1011">
        <v>53</v>
      </c>
      <c r="F132" s="1011">
        <v>391.74800157700003</v>
      </c>
    </row>
    <row r="133" spans="1:6" x14ac:dyDescent="0.25">
      <c r="A133" s="1011" t="s">
        <v>2862</v>
      </c>
      <c r="B133" s="1011" t="s">
        <v>2863</v>
      </c>
      <c r="C133" s="1011" t="s">
        <v>140</v>
      </c>
      <c r="D133" s="1011">
        <v>16210.496975749</v>
      </c>
      <c r="E133" s="1011">
        <v>94</v>
      </c>
      <c r="F133" s="1011">
        <v>172.45209548700001</v>
      </c>
    </row>
    <row r="134" spans="1:6" x14ac:dyDescent="0.25">
      <c r="A134" s="1011" t="s">
        <v>2864</v>
      </c>
      <c r="B134" s="1011" t="s">
        <v>1499</v>
      </c>
      <c r="C134" s="1011" t="s">
        <v>140</v>
      </c>
      <c r="D134" s="1011">
        <v>99872.158106151997</v>
      </c>
      <c r="E134" s="1011">
        <v>2674</v>
      </c>
      <c r="F134" s="1011">
        <v>37.349348581000001</v>
      </c>
    </row>
    <row r="135" spans="1:6" x14ac:dyDescent="0.25">
      <c r="A135" s="1011" t="s">
        <v>2865</v>
      </c>
      <c r="B135" s="1011" t="s">
        <v>2866</v>
      </c>
      <c r="C135" s="1011" t="s">
        <v>140</v>
      </c>
      <c r="D135" s="1011">
        <v>12048.899875368999</v>
      </c>
      <c r="E135" s="1011">
        <v>76</v>
      </c>
      <c r="F135" s="1011">
        <v>158.53815625499999</v>
      </c>
    </row>
    <row r="136" spans="1:6" x14ac:dyDescent="0.25">
      <c r="A136" s="1011" t="s">
        <v>2867</v>
      </c>
      <c r="B136" s="1011" t="s">
        <v>2868</v>
      </c>
      <c r="C136" s="1011" t="s">
        <v>140</v>
      </c>
      <c r="D136" s="1011">
        <v>14037.818992089</v>
      </c>
      <c r="E136" s="1011">
        <v>75</v>
      </c>
      <c r="F136" s="1011">
        <v>187.170919895</v>
      </c>
    </row>
    <row r="137" spans="1:6" x14ac:dyDescent="0.25">
      <c r="A137" s="1011" t="s">
        <v>2869</v>
      </c>
      <c r="B137" s="1011" t="s">
        <v>2870</v>
      </c>
      <c r="C137" s="1011" t="s">
        <v>140</v>
      </c>
      <c r="D137" s="1011">
        <v>7650.7877557640004</v>
      </c>
      <c r="E137" s="1011">
        <v>126</v>
      </c>
      <c r="F137" s="1011">
        <v>60.720537743999998</v>
      </c>
    </row>
    <row r="138" spans="1:6" x14ac:dyDescent="0.25">
      <c r="A138" s="1011" t="s">
        <v>2871</v>
      </c>
      <c r="B138" s="1011" t="s">
        <v>2872</v>
      </c>
      <c r="C138" s="1011" t="s">
        <v>140</v>
      </c>
      <c r="D138" s="1011">
        <v>14925.655223807</v>
      </c>
      <c r="E138" s="1011">
        <v>96</v>
      </c>
      <c r="F138" s="1011">
        <v>155.47557524800001</v>
      </c>
    </row>
    <row r="139" spans="1:6" x14ac:dyDescent="0.25">
      <c r="A139" s="1011" t="s">
        <v>2873</v>
      </c>
      <c r="B139" s="1011" t="s">
        <v>2874</v>
      </c>
      <c r="C139" s="1011" t="s">
        <v>140</v>
      </c>
      <c r="D139" s="1011">
        <v>30567.383460134999</v>
      </c>
      <c r="E139" s="1011">
        <v>522</v>
      </c>
      <c r="F139" s="1011">
        <v>58.558205862000001</v>
      </c>
    </row>
    <row r="140" spans="1:6" x14ac:dyDescent="0.25">
      <c r="A140" s="1011" t="s">
        <v>2875</v>
      </c>
      <c r="B140" s="1011" t="s">
        <v>2876</v>
      </c>
      <c r="C140" s="1011" t="s">
        <v>140</v>
      </c>
      <c r="D140" s="1011">
        <v>22298.412809927999</v>
      </c>
      <c r="E140" s="1011">
        <v>328</v>
      </c>
      <c r="F140" s="1011">
        <v>67.982965883999995</v>
      </c>
    </row>
    <row r="141" spans="1:6" x14ac:dyDescent="0.25">
      <c r="A141" s="1011" t="s">
        <v>2877</v>
      </c>
      <c r="B141" s="1011" t="s">
        <v>2878</v>
      </c>
      <c r="C141" s="1011" t="s">
        <v>140</v>
      </c>
      <c r="D141" s="1011">
        <v>12296.517486896</v>
      </c>
      <c r="E141" s="1011">
        <v>249</v>
      </c>
      <c r="F141" s="1011">
        <v>49.383604364999997</v>
      </c>
    </row>
    <row r="142" spans="1:6" x14ac:dyDescent="0.25">
      <c r="A142" s="1011" t="s">
        <v>2879</v>
      </c>
      <c r="B142" s="1011" t="s">
        <v>2880</v>
      </c>
      <c r="C142" s="1011" t="s">
        <v>140</v>
      </c>
      <c r="D142" s="1011">
        <v>3872.0887003339999</v>
      </c>
      <c r="E142" s="1011">
        <v>115</v>
      </c>
      <c r="F142" s="1011">
        <v>33.670336525000003</v>
      </c>
    </row>
    <row r="143" spans="1:6" x14ac:dyDescent="0.25">
      <c r="A143" s="1011" t="s">
        <v>2881</v>
      </c>
      <c r="B143" s="1011" t="s">
        <v>2114</v>
      </c>
      <c r="C143" s="1011" t="s">
        <v>140</v>
      </c>
      <c r="D143" s="1011">
        <v>22920.933390718001</v>
      </c>
      <c r="E143" s="1011">
        <v>400</v>
      </c>
      <c r="F143" s="1011">
        <v>57.302333476999998</v>
      </c>
    </row>
    <row r="144" spans="1:6" x14ac:dyDescent="0.25">
      <c r="A144" s="1011" t="s">
        <v>2882</v>
      </c>
      <c r="B144" s="1011" t="s">
        <v>2883</v>
      </c>
      <c r="C144" s="1011" t="s">
        <v>140</v>
      </c>
      <c r="D144" s="1011">
        <v>54420.363156747997</v>
      </c>
      <c r="E144" s="1011">
        <v>407</v>
      </c>
      <c r="F144" s="1011">
        <v>133.71096598700001</v>
      </c>
    </row>
    <row r="145" spans="1:6" x14ac:dyDescent="0.25">
      <c r="A145" s="1011" t="s">
        <v>2884</v>
      </c>
      <c r="B145" s="1011" t="s">
        <v>2885</v>
      </c>
      <c r="C145" s="1011" t="s">
        <v>140</v>
      </c>
      <c r="D145" s="1011">
        <v>231.79108758000001</v>
      </c>
      <c r="E145" s="1011">
        <v>4</v>
      </c>
      <c r="F145" s="1011">
        <v>57.947771895000002</v>
      </c>
    </row>
    <row r="146" spans="1:6" x14ac:dyDescent="0.25">
      <c r="A146" s="1011" t="s">
        <v>2886</v>
      </c>
      <c r="B146" s="1011" t="s">
        <v>2887</v>
      </c>
      <c r="C146" s="1011" t="s">
        <v>140</v>
      </c>
      <c r="D146" s="1011">
        <v>13821.237179399999</v>
      </c>
      <c r="E146" s="1011">
        <v>107</v>
      </c>
      <c r="F146" s="1011">
        <v>129.17044092899999</v>
      </c>
    </row>
    <row r="147" spans="1:6" x14ac:dyDescent="0.25">
      <c r="A147" s="1011" t="s">
        <v>2888</v>
      </c>
      <c r="B147" s="1011" t="s">
        <v>2889</v>
      </c>
      <c r="C147" s="1011" t="s">
        <v>140</v>
      </c>
      <c r="D147" s="1011">
        <v>4475.77869732</v>
      </c>
      <c r="E147" s="1011">
        <v>105</v>
      </c>
      <c r="F147" s="1011">
        <v>42.626463784000002</v>
      </c>
    </row>
    <row r="148" spans="1:6" x14ac:dyDescent="0.25">
      <c r="A148" s="1011" t="s">
        <v>2890</v>
      </c>
      <c r="B148" s="1011" t="s">
        <v>2891</v>
      </c>
      <c r="C148" s="1011" t="s">
        <v>140</v>
      </c>
      <c r="D148" s="1011">
        <v>37864.816040184</v>
      </c>
      <c r="E148" s="1011">
        <v>153</v>
      </c>
      <c r="F148" s="1011">
        <v>247.48245777899999</v>
      </c>
    </row>
    <row r="149" spans="1:6" x14ac:dyDescent="0.25">
      <c r="A149" s="1011" t="s">
        <v>2892</v>
      </c>
      <c r="B149" s="1011" t="s">
        <v>2893</v>
      </c>
      <c r="C149" s="1011" t="s">
        <v>140</v>
      </c>
      <c r="D149" s="1011">
        <v>20263.714062930001</v>
      </c>
      <c r="E149" s="1011">
        <v>85</v>
      </c>
      <c r="F149" s="1011">
        <v>238.39663603400001</v>
      </c>
    </row>
    <row r="150" spans="1:6" x14ac:dyDescent="0.25">
      <c r="A150" s="1011" t="s">
        <v>2894</v>
      </c>
      <c r="B150" s="1011" t="s">
        <v>2895</v>
      </c>
      <c r="C150" s="1011" t="s">
        <v>140</v>
      </c>
      <c r="D150" s="1011">
        <v>2057.164641933</v>
      </c>
      <c r="E150" s="1011">
        <v>11</v>
      </c>
      <c r="F150" s="1011">
        <v>187.01496744799999</v>
      </c>
    </row>
    <row r="151" spans="1:6" x14ac:dyDescent="0.25">
      <c r="A151" s="1011" t="s">
        <v>2896</v>
      </c>
      <c r="B151" s="1011" t="s">
        <v>2897</v>
      </c>
      <c r="C151" s="1011" t="s">
        <v>140</v>
      </c>
      <c r="D151" s="1011">
        <v>11205.052333322001</v>
      </c>
      <c r="E151" s="1011">
        <v>59</v>
      </c>
      <c r="F151" s="1011">
        <v>189.916141243</v>
      </c>
    </row>
    <row r="152" spans="1:6" x14ac:dyDescent="0.25">
      <c r="A152" s="1011" t="s">
        <v>2898</v>
      </c>
      <c r="B152" s="1011" t="s">
        <v>2899</v>
      </c>
      <c r="C152" s="1011" t="s">
        <v>140</v>
      </c>
      <c r="D152" s="1011">
        <v>14361.154792001</v>
      </c>
      <c r="E152" s="1011">
        <v>50</v>
      </c>
      <c r="F152" s="1011">
        <v>287.22309583999998</v>
      </c>
    </row>
    <row r="153" spans="1:6" x14ac:dyDescent="0.25">
      <c r="A153" s="1011" t="s">
        <v>2900</v>
      </c>
      <c r="B153" s="1011" t="s">
        <v>2901</v>
      </c>
      <c r="C153" s="1011" t="s">
        <v>140</v>
      </c>
      <c r="D153" s="1011">
        <v>18822.675070465</v>
      </c>
      <c r="E153" s="1011">
        <v>53</v>
      </c>
      <c r="F153" s="1011">
        <v>355.14481265000001</v>
      </c>
    </row>
    <row r="154" spans="1:6" x14ac:dyDescent="0.25">
      <c r="A154" s="1011" t="s">
        <v>2902</v>
      </c>
      <c r="B154" s="1011" t="s">
        <v>2903</v>
      </c>
      <c r="C154" s="1011" t="s">
        <v>140</v>
      </c>
      <c r="D154" s="1011">
        <v>13316.425161327001</v>
      </c>
      <c r="E154" s="1011">
        <v>106</v>
      </c>
      <c r="F154" s="1011">
        <v>125.62665246500001</v>
      </c>
    </row>
    <row r="155" spans="1:6" x14ac:dyDescent="0.25">
      <c r="A155" s="1011" t="s">
        <v>2904</v>
      </c>
      <c r="B155" s="1011" t="s">
        <v>2905</v>
      </c>
      <c r="C155" s="1011" t="s">
        <v>140</v>
      </c>
      <c r="D155" s="1011">
        <v>98933.441528191004</v>
      </c>
      <c r="E155" s="1011">
        <v>81</v>
      </c>
      <c r="F155" s="1011">
        <v>1221.4005126940001</v>
      </c>
    </row>
    <row r="156" spans="1:6" x14ac:dyDescent="0.25">
      <c r="A156" s="1011" t="s">
        <v>2906</v>
      </c>
      <c r="B156" s="1011" t="s">
        <v>2907</v>
      </c>
      <c r="C156" s="1011" t="s">
        <v>140</v>
      </c>
      <c r="D156" s="1011">
        <v>7177.8207616520003</v>
      </c>
      <c r="E156" s="1011">
        <v>52</v>
      </c>
      <c r="F156" s="1011">
        <v>138.035014647</v>
      </c>
    </row>
    <row r="157" spans="1:6" x14ac:dyDescent="0.25">
      <c r="A157" s="1011" t="s">
        <v>2908</v>
      </c>
      <c r="B157" s="1011" t="s">
        <v>2909</v>
      </c>
      <c r="C157" s="1011" t="s">
        <v>140</v>
      </c>
      <c r="D157" s="1011">
        <v>905.24441836799997</v>
      </c>
      <c r="E157" s="1011">
        <v>22</v>
      </c>
      <c r="F157" s="1011">
        <v>41.147473562000002</v>
      </c>
    </row>
    <row r="158" spans="1:6" x14ac:dyDescent="0.25">
      <c r="A158" s="1011" t="s">
        <v>2910</v>
      </c>
      <c r="B158" s="1011" t="s">
        <v>2911</v>
      </c>
      <c r="C158" s="1011" t="s">
        <v>140</v>
      </c>
      <c r="D158" s="1011">
        <v>21770.436790877</v>
      </c>
      <c r="E158" s="1011">
        <v>56</v>
      </c>
      <c r="F158" s="1011">
        <v>388.75779983699999</v>
      </c>
    </row>
    <row r="159" spans="1:6" x14ac:dyDescent="0.25">
      <c r="A159" s="1011" t="s">
        <v>2912</v>
      </c>
      <c r="B159" s="1011" t="s">
        <v>2913</v>
      </c>
      <c r="C159" s="1011" t="s">
        <v>140</v>
      </c>
      <c r="D159" s="1011">
        <v>15295.015977585001</v>
      </c>
      <c r="E159" s="1011">
        <v>57</v>
      </c>
      <c r="F159" s="1011">
        <v>268.33361364199999</v>
      </c>
    </row>
    <row r="160" spans="1:6" x14ac:dyDescent="0.25">
      <c r="A160" s="1011" t="s">
        <v>2914</v>
      </c>
      <c r="B160" s="1011" t="s">
        <v>2915</v>
      </c>
      <c r="C160" s="1011" t="s">
        <v>140</v>
      </c>
      <c r="D160" s="1011">
        <v>25162.802253089001</v>
      </c>
      <c r="E160" s="1011">
        <v>165</v>
      </c>
      <c r="F160" s="1011">
        <v>152.501831837</v>
      </c>
    </row>
    <row r="161" spans="1:6" x14ac:dyDescent="0.25">
      <c r="A161" s="1011" t="s">
        <v>2916</v>
      </c>
      <c r="B161" s="1011" t="s">
        <v>2917</v>
      </c>
      <c r="C161" s="1011" t="s">
        <v>140</v>
      </c>
      <c r="D161" s="1011">
        <v>474.65097757199999</v>
      </c>
      <c r="E161" s="1011">
        <v>3</v>
      </c>
      <c r="F161" s="1011">
        <v>158.21699252400001</v>
      </c>
    </row>
    <row r="162" spans="1:6" x14ac:dyDescent="0.25">
      <c r="A162" s="1011" t="s">
        <v>2918</v>
      </c>
      <c r="B162" s="1011" t="s">
        <v>2919</v>
      </c>
      <c r="C162" s="1011" t="s">
        <v>140</v>
      </c>
      <c r="D162" s="1011">
        <v>23596.897201899999</v>
      </c>
      <c r="E162" s="1011">
        <v>58</v>
      </c>
      <c r="F162" s="1011">
        <v>406.84305520499998</v>
      </c>
    </row>
    <row r="163" spans="1:6" x14ac:dyDescent="0.25">
      <c r="A163" s="1011" t="s">
        <v>2920</v>
      </c>
      <c r="B163" s="1011" t="s">
        <v>2921</v>
      </c>
      <c r="C163" s="1011" t="s">
        <v>140</v>
      </c>
      <c r="D163" s="1011">
        <v>20632.828925653001</v>
      </c>
      <c r="E163" s="1011">
        <v>466</v>
      </c>
      <c r="F163" s="1011">
        <v>44.276456922000001</v>
      </c>
    </row>
    <row r="164" spans="1:6" x14ac:dyDescent="0.25">
      <c r="A164" s="1011" t="s">
        <v>2922</v>
      </c>
      <c r="B164" s="1011" t="s">
        <v>2923</v>
      </c>
      <c r="C164" s="1011" t="s">
        <v>140</v>
      </c>
      <c r="D164" s="1011">
        <v>15662.007851503</v>
      </c>
      <c r="E164" s="1011">
        <v>51</v>
      </c>
      <c r="F164" s="1011">
        <v>307.09819316699998</v>
      </c>
    </row>
    <row r="165" spans="1:6" x14ac:dyDescent="0.25">
      <c r="A165" s="1011" t="s">
        <v>2924</v>
      </c>
      <c r="B165" s="1011" t="s">
        <v>2925</v>
      </c>
      <c r="C165" s="1011" t="s">
        <v>140</v>
      </c>
      <c r="D165" s="1011">
        <v>13434.037225897</v>
      </c>
      <c r="E165" s="1011">
        <v>104</v>
      </c>
      <c r="F165" s="1011">
        <v>129.173434864</v>
      </c>
    </row>
    <row r="166" spans="1:6" x14ac:dyDescent="0.25">
      <c r="A166" s="1011" t="s">
        <v>2926</v>
      </c>
      <c r="B166" s="1011" t="s">
        <v>2927</v>
      </c>
      <c r="C166" s="1011" t="s">
        <v>140</v>
      </c>
      <c r="D166" s="1011">
        <v>22573.696899588002</v>
      </c>
      <c r="E166" s="1011">
        <v>105</v>
      </c>
      <c r="F166" s="1011">
        <v>214.98758952</v>
      </c>
    </row>
    <row r="167" spans="1:6" x14ac:dyDescent="0.25">
      <c r="A167" s="1011" t="s">
        <v>2928</v>
      </c>
      <c r="B167" s="1011" t="s">
        <v>2929</v>
      </c>
      <c r="C167" s="1011" t="s">
        <v>140</v>
      </c>
      <c r="D167" s="1011">
        <v>17612.927781101</v>
      </c>
      <c r="E167" s="1011">
        <v>105</v>
      </c>
      <c r="F167" s="1011">
        <v>167.74216934399999</v>
      </c>
    </row>
    <row r="168" spans="1:6" x14ac:dyDescent="0.25">
      <c r="A168" s="1011" t="s">
        <v>2930</v>
      </c>
      <c r="B168" s="1011" t="s">
        <v>2931</v>
      </c>
      <c r="C168" s="1011" t="s">
        <v>140</v>
      </c>
      <c r="D168" s="1011">
        <v>20158.974385762001</v>
      </c>
      <c r="E168" s="1011">
        <v>106</v>
      </c>
      <c r="F168" s="1011">
        <v>190.179003639</v>
      </c>
    </row>
    <row r="169" spans="1:6" x14ac:dyDescent="0.25">
      <c r="A169" s="1011" t="s">
        <v>2932</v>
      </c>
      <c r="B169" s="1011" t="s">
        <v>2933</v>
      </c>
      <c r="C169" s="1011" t="s">
        <v>140</v>
      </c>
      <c r="D169" s="1011">
        <v>6469.7266582370003</v>
      </c>
      <c r="E169" s="1011">
        <v>38</v>
      </c>
      <c r="F169" s="1011">
        <v>170.25596469000001</v>
      </c>
    </row>
    <row r="170" spans="1:6" x14ac:dyDescent="0.25">
      <c r="A170" s="1011" t="s">
        <v>2934</v>
      </c>
      <c r="B170" s="1011" t="s">
        <v>2935</v>
      </c>
      <c r="C170" s="1011" t="s">
        <v>140</v>
      </c>
      <c r="D170" s="1011">
        <v>11336.40144901</v>
      </c>
      <c r="E170" s="1011">
        <v>78</v>
      </c>
      <c r="F170" s="1011">
        <v>145.338480116</v>
      </c>
    </row>
    <row r="171" spans="1:6" x14ac:dyDescent="0.25">
      <c r="A171" s="1011" t="s">
        <v>2936</v>
      </c>
      <c r="B171" s="1011" t="s">
        <v>2937</v>
      </c>
      <c r="C171" s="1011" t="s">
        <v>140</v>
      </c>
      <c r="D171" s="1011">
        <v>22524.947696805</v>
      </c>
      <c r="E171" s="1011">
        <v>74</v>
      </c>
      <c r="F171" s="1011">
        <v>304.391185092</v>
      </c>
    </row>
    <row r="172" spans="1:6" x14ac:dyDescent="0.25">
      <c r="A172" s="1011" t="s">
        <v>2938</v>
      </c>
      <c r="B172" s="1011" t="s">
        <v>1516</v>
      </c>
      <c r="C172" s="1011" t="s">
        <v>140</v>
      </c>
      <c r="D172" s="1011">
        <v>24135.033872799999</v>
      </c>
      <c r="E172" s="1011">
        <v>644</v>
      </c>
      <c r="F172" s="1011">
        <v>37.476760671999997</v>
      </c>
    </row>
    <row r="173" spans="1:6" x14ac:dyDescent="0.25">
      <c r="A173" s="1011" t="s">
        <v>2939</v>
      </c>
      <c r="B173" s="1011" t="s">
        <v>2940</v>
      </c>
      <c r="C173" s="1011" t="s">
        <v>140</v>
      </c>
      <c r="D173" s="1011">
        <v>33124.597979676</v>
      </c>
      <c r="E173" s="1011">
        <v>339</v>
      </c>
      <c r="F173" s="1011">
        <v>97.712678405999995</v>
      </c>
    </row>
    <row r="174" spans="1:6" x14ac:dyDescent="0.25">
      <c r="A174" s="1011" t="s">
        <v>2941</v>
      </c>
      <c r="B174" s="1011" t="s">
        <v>1550</v>
      </c>
      <c r="C174" s="1011" t="s">
        <v>140</v>
      </c>
      <c r="D174" s="1011">
        <v>34040.077562320002</v>
      </c>
      <c r="E174" s="1011">
        <v>1057</v>
      </c>
      <c r="F174" s="1011">
        <v>32.204425319000002</v>
      </c>
    </row>
    <row r="175" spans="1:6" x14ac:dyDescent="0.25">
      <c r="A175" s="1011" t="s">
        <v>2942</v>
      </c>
      <c r="B175" s="1011" t="s">
        <v>1360</v>
      </c>
      <c r="C175" s="1011" t="s">
        <v>140</v>
      </c>
      <c r="D175" s="1011">
        <v>122336.257168104</v>
      </c>
      <c r="E175" s="1011">
        <v>3011</v>
      </c>
      <c r="F175" s="1011">
        <v>40.629776542000002</v>
      </c>
    </row>
    <row r="176" spans="1:6" x14ac:dyDescent="0.25">
      <c r="A176" s="1011" t="s">
        <v>2943</v>
      </c>
      <c r="B176" s="1011" t="s">
        <v>2944</v>
      </c>
      <c r="C176" s="1011" t="s">
        <v>140</v>
      </c>
      <c r="D176" s="1011">
        <v>18813.025133453</v>
      </c>
      <c r="E176" s="1011">
        <v>51</v>
      </c>
      <c r="F176" s="1011">
        <v>368.88284575400002</v>
      </c>
    </row>
    <row r="177" spans="1:6" x14ac:dyDescent="0.25">
      <c r="A177" s="1011" t="s">
        <v>2945</v>
      </c>
      <c r="B177" s="1011" t="s">
        <v>1755</v>
      </c>
      <c r="C177" s="1011" t="s">
        <v>140</v>
      </c>
      <c r="D177" s="1011">
        <v>65324.866044971001</v>
      </c>
      <c r="E177" s="1011">
        <v>1289</v>
      </c>
      <c r="F177" s="1011">
        <v>50.678716870000002</v>
      </c>
    </row>
    <row r="178" spans="1:6" x14ac:dyDescent="0.25">
      <c r="A178" s="1011" t="s">
        <v>2946</v>
      </c>
      <c r="B178" s="1011" t="s">
        <v>2947</v>
      </c>
      <c r="C178" s="1011" t="s">
        <v>140</v>
      </c>
      <c r="D178" s="1011">
        <v>4408.5040739639999</v>
      </c>
      <c r="E178" s="1011">
        <v>134</v>
      </c>
      <c r="F178" s="1011">
        <v>32.899284133999998</v>
      </c>
    </row>
    <row r="179" spans="1:6" x14ac:dyDescent="0.25">
      <c r="A179" s="1011" t="s">
        <v>2948</v>
      </c>
      <c r="B179" s="1011" t="s">
        <v>2949</v>
      </c>
      <c r="C179" s="1011" t="s">
        <v>140</v>
      </c>
      <c r="D179" s="1011">
        <v>12766.222060366001</v>
      </c>
      <c r="E179" s="1011">
        <v>323</v>
      </c>
      <c r="F179" s="1011">
        <v>39.523907307999998</v>
      </c>
    </row>
    <row r="180" spans="1:6" x14ac:dyDescent="0.25">
      <c r="A180" s="1011" t="s">
        <v>2950</v>
      </c>
      <c r="B180" s="1011" t="s">
        <v>2951</v>
      </c>
      <c r="C180" s="1011" t="s">
        <v>140</v>
      </c>
      <c r="D180" s="1011">
        <v>89602.393490287999</v>
      </c>
      <c r="E180" s="1011">
        <v>962</v>
      </c>
      <c r="F180" s="1011">
        <v>93.141781175000006</v>
      </c>
    </row>
    <row r="181" spans="1:6" x14ac:dyDescent="0.25">
      <c r="A181" s="1011" t="s">
        <v>2952</v>
      </c>
      <c r="B181" s="1011" t="s">
        <v>1663</v>
      </c>
      <c r="C181" s="1011" t="s">
        <v>140</v>
      </c>
      <c r="D181" s="1011">
        <v>97155.667606931005</v>
      </c>
      <c r="E181" s="1011">
        <v>2535</v>
      </c>
      <c r="F181" s="1011">
        <v>38.325707143000002</v>
      </c>
    </row>
    <row r="182" spans="1:6" x14ac:dyDescent="0.25">
      <c r="A182" s="1011" t="s">
        <v>2953</v>
      </c>
      <c r="B182" s="1011" t="s">
        <v>2954</v>
      </c>
      <c r="C182" s="1011" t="s">
        <v>140</v>
      </c>
      <c r="D182" s="1011">
        <v>3975.887566206</v>
      </c>
      <c r="E182" s="1011">
        <v>111</v>
      </c>
      <c r="F182" s="1011">
        <v>35.818806903000002</v>
      </c>
    </row>
    <row r="183" spans="1:6" x14ac:dyDescent="0.25">
      <c r="A183" s="1011" t="s">
        <v>2955</v>
      </c>
      <c r="B183" s="1011" t="s">
        <v>2956</v>
      </c>
      <c r="C183" s="1011" t="s">
        <v>140</v>
      </c>
      <c r="D183" s="1011">
        <v>32074.014410750999</v>
      </c>
      <c r="E183" s="1011">
        <v>106</v>
      </c>
      <c r="F183" s="1011">
        <v>302.58504161100001</v>
      </c>
    </row>
    <row r="184" spans="1:6" x14ac:dyDescent="0.25">
      <c r="A184" s="1011" t="s">
        <v>2957</v>
      </c>
      <c r="B184" s="1011" t="s">
        <v>2958</v>
      </c>
      <c r="C184" s="1011" t="s">
        <v>140</v>
      </c>
      <c r="D184" s="1011">
        <v>7216.4905784009998</v>
      </c>
      <c r="E184" s="1011">
        <v>90</v>
      </c>
      <c r="F184" s="1011">
        <v>80.183228649</v>
      </c>
    </row>
    <row r="185" spans="1:6" x14ac:dyDescent="0.25">
      <c r="A185" s="1011" t="s">
        <v>2959</v>
      </c>
      <c r="B185" s="1011" t="s">
        <v>2960</v>
      </c>
      <c r="C185" s="1011" t="s">
        <v>140</v>
      </c>
      <c r="D185" s="1011">
        <v>35910.550982096996</v>
      </c>
      <c r="E185" s="1011">
        <v>596</v>
      </c>
      <c r="F185" s="1011">
        <v>60.252602318999998</v>
      </c>
    </row>
    <row r="186" spans="1:6" x14ac:dyDescent="0.25">
      <c r="A186" s="1011" t="s">
        <v>2961</v>
      </c>
      <c r="B186" s="1011" t="s">
        <v>2484</v>
      </c>
      <c r="C186" s="1011" t="s">
        <v>140</v>
      </c>
      <c r="D186" s="1011">
        <v>4277.9458138629998</v>
      </c>
      <c r="E186" s="1011">
        <v>61</v>
      </c>
      <c r="F186" s="1011">
        <v>70.130259244000001</v>
      </c>
    </row>
    <row r="187" spans="1:6" x14ac:dyDescent="0.25">
      <c r="A187" s="1011" t="s">
        <v>2962</v>
      </c>
      <c r="B187" s="1011" t="s">
        <v>2963</v>
      </c>
      <c r="C187" s="1011" t="s">
        <v>140</v>
      </c>
      <c r="D187" s="1011">
        <v>14381.906364671</v>
      </c>
      <c r="E187" s="1011">
        <v>108</v>
      </c>
      <c r="F187" s="1011">
        <v>133.16579967300001</v>
      </c>
    </row>
    <row r="188" spans="1:6" x14ac:dyDescent="0.25">
      <c r="A188" s="1011" t="s">
        <v>2964</v>
      </c>
      <c r="B188" s="1011" t="s">
        <v>2160</v>
      </c>
      <c r="C188" s="1011" t="s">
        <v>140</v>
      </c>
      <c r="D188" s="1011">
        <v>20326.543204797999</v>
      </c>
      <c r="E188" s="1011">
        <v>292</v>
      </c>
      <c r="F188" s="1011">
        <v>69.611449332000007</v>
      </c>
    </row>
    <row r="189" spans="1:6" x14ac:dyDescent="0.25">
      <c r="A189" s="1011" t="s">
        <v>2965</v>
      </c>
      <c r="B189" s="1011" t="s">
        <v>1727</v>
      </c>
      <c r="C189" s="1011" t="s">
        <v>140</v>
      </c>
      <c r="D189" s="1011">
        <v>11433.116390669</v>
      </c>
      <c r="E189" s="1011">
        <v>29</v>
      </c>
      <c r="F189" s="1011">
        <v>394.24539278200001</v>
      </c>
    </row>
    <row r="190" spans="1:6" x14ac:dyDescent="0.25">
      <c r="A190" s="1011" t="s">
        <v>2966</v>
      </c>
      <c r="B190" s="1011" t="s">
        <v>2967</v>
      </c>
      <c r="C190" s="1011" t="s">
        <v>140</v>
      </c>
      <c r="D190" s="1011">
        <v>506.170376041</v>
      </c>
      <c r="E190" s="1011">
        <v>2</v>
      </c>
      <c r="F190" s="1011">
        <v>253.08518802</v>
      </c>
    </row>
    <row r="191" spans="1:6" x14ac:dyDescent="0.25">
      <c r="A191" s="1011" t="s">
        <v>2968</v>
      </c>
      <c r="B191" s="1011" t="s">
        <v>2969</v>
      </c>
      <c r="C191" s="1011" t="s">
        <v>140</v>
      </c>
      <c r="D191" s="1011">
        <v>34070.238741087996</v>
      </c>
      <c r="E191" s="1011">
        <v>130</v>
      </c>
      <c r="F191" s="1011">
        <v>262.078759547</v>
      </c>
    </row>
    <row r="192" spans="1:6" x14ac:dyDescent="0.25">
      <c r="A192" s="1011" t="s">
        <v>2970</v>
      </c>
      <c r="B192" s="1011" t="s">
        <v>2971</v>
      </c>
      <c r="C192" s="1011" t="s">
        <v>140</v>
      </c>
      <c r="D192" s="1011">
        <v>4959.7459541870003</v>
      </c>
      <c r="E192" s="1011">
        <v>106</v>
      </c>
      <c r="F192" s="1011">
        <v>46.790056172</v>
      </c>
    </row>
    <row r="193" spans="1:6" x14ac:dyDescent="0.25">
      <c r="A193" s="1011" t="s">
        <v>2972</v>
      </c>
      <c r="B193" s="1011" t="s">
        <v>2973</v>
      </c>
      <c r="C193" s="1011" t="s">
        <v>140</v>
      </c>
      <c r="D193" s="1011">
        <v>732.681490768</v>
      </c>
      <c r="E193" s="1011">
        <v>31</v>
      </c>
      <c r="F193" s="1011">
        <v>23.634886799</v>
      </c>
    </row>
    <row r="194" spans="1:6" x14ac:dyDescent="0.25">
      <c r="A194" s="1011" t="s">
        <v>2974</v>
      </c>
      <c r="B194" s="1011" t="s">
        <v>2250</v>
      </c>
      <c r="C194" s="1011" t="s">
        <v>140</v>
      </c>
      <c r="D194" s="1011">
        <v>18478.543343131001</v>
      </c>
      <c r="E194" s="1011">
        <v>60</v>
      </c>
      <c r="F194" s="1011">
        <v>307.97572238599997</v>
      </c>
    </row>
    <row r="195" spans="1:6" x14ac:dyDescent="0.25">
      <c r="A195" s="1011" t="s">
        <v>2975</v>
      </c>
      <c r="B195" s="1011" t="s">
        <v>2976</v>
      </c>
      <c r="C195" s="1011" t="s">
        <v>140</v>
      </c>
      <c r="D195" s="1011">
        <v>1413.4060698830001</v>
      </c>
      <c r="E195" s="1011">
        <v>5</v>
      </c>
      <c r="F195" s="1011">
        <v>282.68121397700003</v>
      </c>
    </row>
    <row r="196" spans="1:6" x14ac:dyDescent="0.25">
      <c r="A196" s="1011" t="s">
        <v>2977</v>
      </c>
      <c r="B196" s="1011" t="s">
        <v>2978</v>
      </c>
      <c r="C196" s="1011" t="s">
        <v>140</v>
      </c>
      <c r="D196" s="1011">
        <v>26043.110420704001</v>
      </c>
      <c r="E196" s="1011">
        <v>381</v>
      </c>
      <c r="F196" s="1011">
        <v>68.354620526999994</v>
      </c>
    </row>
    <row r="197" spans="1:6" x14ac:dyDescent="0.25">
      <c r="A197" s="1011" t="s">
        <v>2979</v>
      </c>
      <c r="B197" s="1011" t="s">
        <v>2980</v>
      </c>
      <c r="C197" s="1011" t="s">
        <v>140</v>
      </c>
      <c r="D197" s="1011">
        <v>12260.025068527</v>
      </c>
      <c r="E197" s="1011">
        <v>102</v>
      </c>
      <c r="F197" s="1011">
        <v>120.196324201</v>
      </c>
    </row>
    <row r="198" spans="1:6" x14ac:dyDescent="0.25">
      <c r="A198" s="1011" t="s">
        <v>2981</v>
      </c>
      <c r="B198" s="1011" t="s">
        <v>2982</v>
      </c>
      <c r="C198" s="1011" t="s">
        <v>140</v>
      </c>
      <c r="D198" s="1011">
        <v>35603.608638001002</v>
      </c>
      <c r="E198" s="1011">
        <v>53</v>
      </c>
      <c r="F198" s="1011">
        <v>671.76620071699995</v>
      </c>
    </row>
    <row r="199" spans="1:6" x14ac:dyDescent="0.25">
      <c r="A199" s="1011" t="s">
        <v>2983</v>
      </c>
      <c r="B199" s="1011" t="s">
        <v>2984</v>
      </c>
      <c r="C199" s="1011" t="s">
        <v>140</v>
      </c>
      <c r="D199" s="1011">
        <v>39927.542282707996</v>
      </c>
      <c r="E199" s="1011">
        <v>42</v>
      </c>
      <c r="F199" s="1011">
        <v>950.65576863599995</v>
      </c>
    </row>
    <row r="200" spans="1:6" x14ac:dyDescent="0.25">
      <c r="A200" s="1011" t="s">
        <v>2985</v>
      </c>
      <c r="B200" s="1011" t="s">
        <v>2986</v>
      </c>
      <c r="C200" s="1011" t="s">
        <v>140</v>
      </c>
      <c r="D200" s="1011">
        <v>82880.016030119994</v>
      </c>
      <c r="E200" s="1011">
        <v>1049</v>
      </c>
      <c r="F200" s="1011">
        <v>79.008594880999993</v>
      </c>
    </row>
    <row r="201" spans="1:6" x14ac:dyDescent="0.25">
      <c r="A201" s="1011" t="s">
        <v>2987</v>
      </c>
      <c r="B201" s="1011" t="s">
        <v>1780</v>
      </c>
      <c r="C201" s="1011" t="s">
        <v>140</v>
      </c>
      <c r="D201" s="1011">
        <v>34227.875865613001</v>
      </c>
      <c r="E201" s="1011">
        <v>437</v>
      </c>
      <c r="F201" s="1011">
        <v>78.324658731</v>
      </c>
    </row>
    <row r="202" spans="1:6" x14ac:dyDescent="0.25">
      <c r="A202" s="1011" t="s">
        <v>2988</v>
      </c>
      <c r="B202" s="1011" t="s">
        <v>2365</v>
      </c>
      <c r="C202" s="1011" t="s">
        <v>140</v>
      </c>
      <c r="D202" s="1011">
        <v>11045.917236630999</v>
      </c>
      <c r="E202" s="1011">
        <v>74</v>
      </c>
      <c r="F202" s="1011">
        <v>149.269151846</v>
      </c>
    </row>
    <row r="203" spans="1:6" x14ac:dyDescent="0.25">
      <c r="A203" s="1011" t="s">
        <v>2989</v>
      </c>
      <c r="B203" s="1011" t="s">
        <v>2990</v>
      </c>
      <c r="C203" s="1011" t="s">
        <v>140</v>
      </c>
      <c r="D203" s="1011">
        <v>27120.350468623001</v>
      </c>
      <c r="E203" s="1011">
        <v>293</v>
      </c>
      <c r="F203" s="1011">
        <v>92.560923101</v>
      </c>
    </row>
    <row r="204" spans="1:6" x14ac:dyDescent="0.25">
      <c r="A204" s="1011" t="s">
        <v>2991</v>
      </c>
      <c r="B204" s="1011" t="s">
        <v>2992</v>
      </c>
      <c r="C204" s="1011" t="s">
        <v>140</v>
      </c>
      <c r="D204" s="1011">
        <v>11583.808916251</v>
      </c>
      <c r="E204" s="1011">
        <v>158</v>
      </c>
      <c r="F204" s="1011">
        <v>73.315246305000002</v>
      </c>
    </row>
    <row r="205" spans="1:6" x14ac:dyDescent="0.25">
      <c r="A205" s="1011" t="s">
        <v>2993</v>
      </c>
      <c r="B205" s="1011" t="s">
        <v>2994</v>
      </c>
      <c r="C205" s="1011" t="s">
        <v>140</v>
      </c>
      <c r="D205" s="1011">
        <v>11701.56937988</v>
      </c>
      <c r="E205" s="1011">
        <v>61</v>
      </c>
      <c r="F205" s="1011">
        <v>191.829006228</v>
      </c>
    </row>
    <row r="206" spans="1:6" x14ac:dyDescent="0.25">
      <c r="A206" s="1011" t="s">
        <v>2995</v>
      </c>
      <c r="B206" s="1011" t="s">
        <v>2996</v>
      </c>
      <c r="C206" s="1011" t="s">
        <v>140</v>
      </c>
      <c r="D206" s="1011">
        <v>17945.668173624999</v>
      </c>
      <c r="E206" s="1011">
        <v>162</v>
      </c>
      <c r="F206" s="1011">
        <v>110.77572946700001</v>
      </c>
    </row>
    <row r="207" spans="1:6" x14ac:dyDescent="0.25">
      <c r="A207" s="1011" t="s">
        <v>2997</v>
      </c>
      <c r="B207" s="1011" t="s">
        <v>2266</v>
      </c>
      <c r="C207" s="1011" t="s">
        <v>140</v>
      </c>
      <c r="D207" s="1011">
        <v>13326.758174545999</v>
      </c>
      <c r="E207" s="1011">
        <v>59</v>
      </c>
      <c r="F207" s="1011">
        <v>225.87725719599999</v>
      </c>
    </row>
    <row r="208" spans="1:6" x14ac:dyDescent="0.25">
      <c r="A208" s="1011" t="s">
        <v>2998</v>
      </c>
      <c r="B208" s="1011" t="s">
        <v>2999</v>
      </c>
      <c r="C208" s="1011" t="s">
        <v>140</v>
      </c>
      <c r="D208" s="1011">
        <v>28716.868061344001</v>
      </c>
      <c r="E208" s="1011">
        <v>55</v>
      </c>
      <c r="F208" s="1011">
        <v>522.12487384300005</v>
      </c>
    </row>
    <row r="209" spans="1:6" x14ac:dyDescent="0.25">
      <c r="A209" s="1011" t="s">
        <v>3000</v>
      </c>
      <c r="B209" s="1011" t="s">
        <v>3001</v>
      </c>
      <c r="C209" s="1011" t="s">
        <v>140</v>
      </c>
      <c r="D209" s="1011">
        <v>11107.481973192</v>
      </c>
      <c r="E209" s="1011">
        <v>70</v>
      </c>
      <c r="F209" s="1011">
        <v>158.678313903</v>
      </c>
    </row>
    <row r="210" spans="1:6" x14ac:dyDescent="0.25">
      <c r="A210" s="1011" t="s">
        <v>3002</v>
      </c>
      <c r="B210" s="1011" t="s">
        <v>3003</v>
      </c>
      <c r="C210" s="1011" t="s">
        <v>140</v>
      </c>
      <c r="D210" s="1011">
        <v>7483.5747540749999</v>
      </c>
      <c r="E210" s="1011">
        <v>80</v>
      </c>
      <c r="F210" s="1011">
        <v>93.544684426000003</v>
      </c>
    </row>
    <row r="211" spans="1:6" x14ac:dyDescent="0.25">
      <c r="A211" s="1011" t="s">
        <v>3004</v>
      </c>
      <c r="B211" s="1011" t="s">
        <v>1411</v>
      </c>
      <c r="C211" s="1011" t="s">
        <v>140</v>
      </c>
      <c r="D211" s="1011">
        <v>23339.203726514999</v>
      </c>
      <c r="E211" s="1011">
        <v>560</v>
      </c>
      <c r="F211" s="1011">
        <v>41.677149512</v>
      </c>
    </row>
    <row r="212" spans="1:6" x14ac:dyDescent="0.25">
      <c r="A212" s="1011" t="s">
        <v>3005</v>
      </c>
      <c r="B212" s="1011" t="s">
        <v>1544</v>
      </c>
      <c r="C212" s="1011" t="s">
        <v>140</v>
      </c>
      <c r="D212" s="1011">
        <v>29395.470538305999</v>
      </c>
      <c r="E212" s="1011">
        <v>454</v>
      </c>
      <c r="F212" s="1011">
        <v>64.747732463000006</v>
      </c>
    </row>
    <row r="213" spans="1:6" x14ac:dyDescent="0.25">
      <c r="A213" s="1011" t="s">
        <v>3006</v>
      </c>
      <c r="B213" s="1011" t="s">
        <v>3007</v>
      </c>
      <c r="C213" s="1011" t="s">
        <v>140</v>
      </c>
      <c r="D213" s="1011">
        <v>77109.389746457993</v>
      </c>
      <c r="E213" s="1011">
        <v>760</v>
      </c>
      <c r="F213" s="1011">
        <v>101.45972335099999</v>
      </c>
    </row>
    <row r="214" spans="1:6" x14ac:dyDescent="0.25">
      <c r="A214" s="1011" t="s">
        <v>3008</v>
      </c>
      <c r="B214" s="1011" t="s">
        <v>1806</v>
      </c>
      <c r="C214" s="1011" t="s">
        <v>140</v>
      </c>
      <c r="D214" s="1011">
        <v>13556.883250897001</v>
      </c>
      <c r="E214" s="1011">
        <v>413</v>
      </c>
      <c r="F214" s="1011">
        <v>32.825383174000002</v>
      </c>
    </row>
    <row r="215" spans="1:6" x14ac:dyDescent="0.25">
      <c r="A215" s="1011" t="s">
        <v>3009</v>
      </c>
      <c r="B215" s="1011" t="s">
        <v>1421</v>
      </c>
      <c r="C215" s="1011" t="s">
        <v>140</v>
      </c>
      <c r="D215" s="1011">
        <v>28027.006884407001</v>
      </c>
      <c r="E215" s="1011">
        <v>422</v>
      </c>
      <c r="F215" s="1011">
        <v>66.414708257000001</v>
      </c>
    </row>
    <row r="216" spans="1:6" x14ac:dyDescent="0.25">
      <c r="A216" s="1011" t="s">
        <v>3010</v>
      </c>
      <c r="B216" s="1011" t="s">
        <v>3011</v>
      </c>
      <c r="C216" s="1011" t="s">
        <v>140</v>
      </c>
      <c r="D216" s="1011">
        <v>28846.163077842</v>
      </c>
      <c r="E216" s="1011">
        <v>473</v>
      </c>
      <c r="F216" s="1011">
        <v>60.985545619</v>
      </c>
    </row>
    <row r="217" spans="1:6" x14ac:dyDescent="0.25">
      <c r="A217" s="1011" t="s">
        <v>3012</v>
      </c>
      <c r="B217" s="1011" t="s">
        <v>3013</v>
      </c>
      <c r="C217" s="1011" t="s">
        <v>140</v>
      </c>
      <c r="D217" s="1011">
        <v>44257.473156446998</v>
      </c>
      <c r="E217" s="1011">
        <v>590</v>
      </c>
      <c r="F217" s="1011">
        <v>75.012666366999994</v>
      </c>
    </row>
    <row r="218" spans="1:6" x14ac:dyDescent="0.25">
      <c r="A218" s="1011" t="s">
        <v>3014</v>
      </c>
      <c r="B218" s="1011" t="s">
        <v>2044</v>
      </c>
      <c r="C218" s="1011" t="s">
        <v>140</v>
      </c>
      <c r="D218" s="1011">
        <v>16172.844816757</v>
      </c>
      <c r="E218" s="1011">
        <v>323</v>
      </c>
      <c r="F218" s="1011">
        <v>50.070726987</v>
      </c>
    </row>
    <row r="219" spans="1:6" x14ac:dyDescent="0.25">
      <c r="A219" s="1011" t="s">
        <v>3015</v>
      </c>
      <c r="B219" s="1011" t="s">
        <v>3016</v>
      </c>
      <c r="C219" s="1011" t="s">
        <v>140</v>
      </c>
      <c r="D219" s="1011">
        <v>24778.023500373001</v>
      </c>
      <c r="E219" s="1011">
        <v>632</v>
      </c>
      <c r="F219" s="1011">
        <v>39.205733387000002</v>
      </c>
    </row>
    <row r="220" spans="1:6" x14ac:dyDescent="0.25">
      <c r="A220" s="1011" t="s">
        <v>3017</v>
      </c>
      <c r="B220" s="1011" t="s">
        <v>3018</v>
      </c>
      <c r="C220" s="1011" t="s">
        <v>140</v>
      </c>
      <c r="D220" s="1011">
        <v>18422.078801195999</v>
      </c>
      <c r="E220" s="1011">
        <v>588</v>
      </c>
      <c r="F220" s="1011">
        <v>31.330065988000001</v>
      </c>
    </row>
    <row r="221" spans="1:6" x14ac:dyDescent="0.25">
      <c r="A221" s="1011" t="s">
        <v>3019</v>
      </c>
      <c r="B221" s="1011" t="s">
        <v>3020</v>
      </c>
      <c r="C221" s="1011" t="s">
        <v>140</v>
      </c>
      <c r="D221" s="1011">
        <v>19398.252035936999</v>
      </c>
      <c r="E221" s="1011">
        <v>51</v>
      </c>
      <c r="F221" s="1011">
        <v>380.35788305800003</v>
      </c>
    </row>
    <row r="222" spans="1:6" x14ac:dyDescent="0.25">
      <c r="A222" s="1011" t="s">
        <v>3021</v>
      </c>
      <c r="B222" s="1011" t="s">
        <v>3022</v>
      </c>
      <c r="C222" s="1011" t="s">
        <v>140</v>
      </c>
      <c r="D222" s="1011">
        <v>23597.368931314999</v>
      </c>
      <c r="E222" s="1011">
        <v>383</v>
      </c>
      <c r="F222" s="1011">
        <v>61.611929324999998</v>
      </c>
    </row>
    <row r="223" spans="1:6" x14ac:dyDescent="0.25">
      <c r="A223" s="1011" t="s">
        <v>3023</v>
      </c>
      <c r="B223" s="1011" t="s">
        <v>1693</v>
      </c>
      <c r="C223" s="1011" t="s">
        <v>140</v>
      </c>
      <c r="D223" s="1011">
        <v>24811.812660816999</v>
      </c>
      <c r="E223" s="1011">
        <v>602</v>
      </c>
      <c r="F223" s="1011">
        <v>41.215635648999999</v>
      </c>
    </row>
    <row r="224" spans="1:6" x14ac:dyDescent="0.25">
      <c r="A224" s="1011" t="s">
        <v>3024</v>
      </c>
      <c r="B224" s="1011" t="s">
        <v>3025</v>
      </c>
      <c r="C224" s="1011" t="s">
        <v>140</v>
      </c>
      <c r="D224" s="1011">
        <v>812.61418386499997</v>
      </c>
      <c r="E224" s="1011">
        <v>1</v>
      </c>
      <c r="F224" s="1011">
        <v>812.61418386499997</v>
      </c>
    </row>
    <row r="225" spans="1:6" x14ac:dyDescent="0.25">
      <c r="A225" s="1011" t="s">
        <v>3026</v>
      </c>
      <c r="B225" s="1011" t="s">
        <v>3027</v>
      </c>
      <c r="C225" s="1011" t="s">
        <v>140</v>
      </c>
      <c r="D225" s="1011">
        <v>1592.0817390039999</v>
      </c>
      <c r="E225" s="1011">
        <v>8</v>
      </c>
      <c r="F225" s="1011">
        <v>199.01021737600001</v>
      </c>
    </row>
    <row r="226" spans="1:6" x14ac:dyDescent="0.25">
      <c r="A226" s="1011" t="s">
        <v>3028</v>
      </c>
      <c r="B226" s="1011" t="s">
        <v>1794</v>
      </c>
      <c r="C226" s="1011" t="s">
        <v>140</v>
      </c>
      <c r="D226" s="1011">
        <v>17066.707666186001</v>
      </c>
      <c r="E226" s="1011">
        <v>216</v>
      </c>
      <c r="F226" s="1011">
        <v>79.012535491999998</v>
      </c>
    </row>
    <row r="227" spans="1:6" x14ac:dyDescent="0.25">
      <c r="A227" s="1011" t="s">
        <v>3029</v>
      </c>
      <c r="B227" s="1011" t="s">
        <v>3030</v>
      </c>
      <c r="C227" s="1011" t="s">
        <v>140</v>
      </c>
      <c r="D227" s="1011">
        <v>7432.7377570950002</v>
      </c>
      <c r="E227" s="1011">
        <v>53</v>
      </c>
      <c r="F227" s="1011">
        <v>140.24033503999999</v>
      </c>
    </row>
    <row r="228" spans="1:6" x14ac:dyDescent="0.25">
      <c r="A228" s="1011" t="s">
        <v>3031</v>
      </c>
      <c r="B228" s="1011" t="s">
        <v>3032</v>
      </c>
      <c r="C228" s="1011" t="s">
        <v>140</v>
      </c>
      <c r="D228" s="1011">
        <v>1317.884944548</v>
      </c>
      <c r="E228" s="1011">
        <v>11</v>
      </c>
      <c r="F228" s="1011">
        <v>119.807722232</v>
      </c>
    </row>
    <row r="229" spans="1:6" x14ac:dyDescent="0.25">
      <c r="A229" s="1011" t="s">
        <v>3033</v>
      </c>
      <c r="B229" s="1011" t="s">
        <v>3034</v>
      </c>
      <c r="C229" s="1011" t="s">
        <v>140</v>
      </c>
      <c r="D229" s="1011">
        <v>40415.267376260999</v>
      </c>
      <c r="E229" s="1011">
        <v>58</v>
      </c>
      <c r="F229" s="1011">
        <v>696.81495476299995</v>
      </c>
    </row>
    <row r="230" spans="1:6" x14ac:dyDescent="0.25">
      <c r="A230" s="1011" t="s">
        <v>3035</v>
      </c>
      <c r="B230" s="1011" t="s">
        <v>3036</v>
      </c>
      <c r="C230" s="1011" t="s">
        <v>140</v>
      </c>
      <c r="D230" s="1011">
        <v>12006.843368141001</v>
      </c>
      <c r="E230" s="1011">
        <v>121</v>
      </c>
      <c r="F230" s="1011">
        <v>99.230110480999997</v>
      </c>
    </row>
    <row r="231" spans="1:6" x14ac:dyDescent="0.25">
      <c r="A231" s="1011" t="s">
        <v>3037</v>
      </c>
      <c r="B231" s="1011" t="s">
        <v>3038</v>
      </c>
      <c r="C231" s="1011" t="s">
        <v>140</v>
      </c>
      <c r="D231" s="1011">
        <v>27910.401505236001</v>
      </c>
      <c r="E231" s="1011">
        <v>56</v>
      </c>
      <c r="F231" s="1011">
        <v>498.400026879</v>
      </c>
    </row>
    <row r="232" spans="1:6" x14ac:dyDescent="0.25">
      <c r="A232" s="1011" t="s">
        <v>3039</v>
      </c>
      <c r="B232" s="1011" t="s">
        <v>3040</v>
      </c>
      <c r="C232" s="1011" t="s">
        <v>140</v>
      </c>
      <c r="D232" s="1011">
        <v>39453.944490454996</v>
      </c>
      <c r="E232" s="1011">
        <v>106</v>
      </c>
      <c r="F232" s="1011">
        <v>372.20702349499999</v>
      </c>
    </row>
    <row r="233" spans="1:6" x14ac:dyDescent="0.25">
      <c r="A233" s="1011" t="s">
        <v>3041</v>
      </c>
      <c r="B233" s="1011" t="s">
        <v>3042</v>
      </c>
      <c r="C233" s="1011" t="s">
        <v>140</v>
      </c>
      <c r="D233" s="1011">
        <v>24277.007063834</v>
      </c>
      <c r="E233" s="1011">
        <v>166</v>
      </c>
      <c r="F233" s="1011">
        <v>146.247030505</v>
      </c>
    </row>
    <row r="234" spans="1:6" x14ac:dyDescent="0.25">
      <c r="A234" s="1011" t="s">
        <v>3043</v>
      </c>
      <c r="B234" s="1011" t="s">
        <v>3044</v>
      </c>
      <c r="C234" s="1011" t="s">
        <v>140</v>
      </c>
      <c r="D234" s="1011">
        <v>15103.089994503</v>
      </c>
      <c r="E234" s="1011">
        <v>54</v>
      </c>
      <c r="F234" s="1011">
        <v>279.68685175000002</v>
      </c>
    </row>
    <row r="235" spans="1:6" x14ac:dyDescent="0.25">
      <c r="A235" s="1011" t="s">
        <v>3045</v>
      </c>
      <c r="B235" s="1011" t="s">
        <v>3046</v>
      </c>
      <c r="C235" s="1011" t="s">
        <v>140</v>
      </c>
      <c r="D235" s="1011">
        <v>63259.644353315001</v>
      </c>
      <c r="E235" s="1011">
        <v>100</v>
      </c>
      <c r="F235" s="1011">
        <v>632.59644353299996</v>
      </c>
    </row>
    <row r="236" spans="1:6" x14ac:dyDescent="0.25">
      <c r="A236" s="1011" t="s">
        <v>3047</v>
      </c>
      <c r="B236" s="1011" t="s">
        <v>3048</v>
      </c>
      <c r="C236" s="1011" t="s">
        <v>140</v>
      </c>
      <c r="D236" s="1011">
        <v>19942.841508781999</v>
      </c>
      <c r="E236" s="1011">
        <v>58</v>
      </c>
      <c r="F236" s="1011">
        <v>343.84209497900002</v>
      </c>
    </row>
    <row r="237" spans="1:6" x14ac:dyDescent="0.25">
      <c r="A237" s="1011" t="s">
        <v>3049</v>
      </c>
      <c r="B237" s="1011" t="s">
        <v>3050</v>
      </c>
      <c r="C237" s="1011" t="s">
        <v>140</v>
      </c>
      <c r="D237" s="1011">
        <v>6223.000823802</v>
      </c>
      <c r="E237" s="1011">
        <v>52</v>
      </c>
      <c r="F237" s="1011">
        <v>119.67309276500001</v>
      </c>
    </row>
    <row r="238" spans="1:6" x14ac:dyDescent="0.25">
      <c r="A238" s="1011" t="s">
        <v>3051</v>
      </c>
      <c r="B238" s="1011" t="s">
        <v>3052</v>
      </c>
      <c r="C238" s="1011" t="s">
        <v>140</v>
      </c>
      <c r="D238" s="1011">
        <v>26468.762999664999</v>
      </c>
      <c r="E238" s="1011">
        <v>97</v>
      </c>
      <c r="F238" s="1011">
        <v>272.87384535699999</v>
      </c>
    </row>
    <row r="239" spans="1:6" x14ac:dyDescent="0.25">
      <c r="A239" s="1011" t="s">
        <v>3053</v>
      </c>
      <c r="B239" s="1011" t="s">
        <v>3054</v>
      </c>
      <c r="C239" s="1011" t="s">
        <v>140</v>
      </c>
      <c r="D239" s="1011">
        <v>26117.078220445001</v>
      </c>
      <c r="E239" s="1011">
        <v>55</v>
      </c>
      <c r="F239" s="1011">
        <v>474.85596764399997</v>
      </c>
    </row>
    <row r="240" spans="1:6" x14ac:dyDescent="0.25">
      <c r="A240" s="1011" t="s">
        <v>3055</v>
      </c>
      <c r="B240" s="1011" t="s">
        <v>3056</v>
      </c>
      <c r="C240" s="1011" t="s">
        <v>140</v>
      </c>
      <c r="D240" s="1011">
        <v>8727.6798463270006</v>
      </c>
      <c r="E240" s="1011">
        <v>49</v>
      </c>
      <c r="F240" s="1011">
        <v>178.115915231</v>
      </c>
    </row>
    <row r="241" spans="1:6" x14ac:dyDescent="0.25">
      <c r="A241" s="1011" t="s">
        <v>3057</v>
      </c>
      <c r="B241" s="1011" t="s">
        <v>3058</v>
      </c>
      <c r="C241" s="1011" t="s">
        <v>140</v>
      </c>
      <c r="D241" s="1011">
        <v>5609.5631567029995</v>
      </c>
      <c r="E241" s="1011">
        <v>181</v>
      </c>
      <c r="F241" s="1011">
        <v>30.992061638999999</v>
      </c>
    </row>
    <row r="242" spans="1:6" x14ac:dyDescent="0.25">
      <c r="A242" s="1011" t="s">
        <v>3059</v>
      </c>
      <c r="B242" s="1011" t="s">
        <v>3060</v>
      </c>
      <c r="C242" s="1011" t="s">
        <v>140</v>
      </c>
      <c r="D242" s="1011">
        <v>16182.558243916001</v>
      </c>
      <c r="E242" s="1011">
        <v>90</v>
      </c>
      <c r="F242" s="1011">
        <v>179.80620271000001</v>
      </c>
    </row>
    <row r="243" spans="1:6" x14ac:dyDescent="0.25">
      <c r="A243" s="1011" t="s">
        <v>3061</v>
      </c>
      <c r="B243" s="1011" t="s">
        <v>3062</v>
      </c>
      <c r="C243" s="1011" t="s">
        <v>140</v>
      </c>
      <c r="D243" s="1011">
        <v>22475.911712996</v>
      </c>
      <c r="E243" s="1011">
        <v>53</v>
      </c>
      <c r="F243" s="1011">
        <v>424.07380590600002</v>
      </c>
    </row>
    <row r="244" spans="1:6" x14ac:dyDescent="0.25">
      <c r="A244" s="1011" t="s">
        <v>3063</v>
      </c>
      <c r="B244" s="1011" t="s">
        <v>3064</v>
      </c>
      <c r="C244" s="1011" t="s">
        <v>140</v>
      </c>
      <c r="D244" s="1011">
        <v>2800.150344484</v>
      </c>
      <c r="E244" s="1011">
        <v>48</v>
      </c>
      <c r="F244" s="1011">
        <v>58.336465509999996</v>
      </c>
    </row>
    <row r="245" spans="1:6" x14ac:dyDescent="0.25">
      <c r="A245" s="1011" t="s">
        <v>3065</v>
      </c>
      <c r="B245" s="1011" t="s">
        <v>3066</v>
      </c>
      <c r="C245" s="1011" t="s">
        <v>140</v>
      </c>
      <c r="D245" s="1011">
        <v>1153.846461133</v>
      </c>
      <c r="E245" s="1011">
        <v>1</v>
      </c>
      <c r="F245" s="1011">
        <v>1153.846461133</v>
      </c>
    </row>
    <row r="246" spans="1:6" x14ac:dyDescent="0.25">
      <c r="A246" s="1011" t="s">
        <v>3067</v>
      </c>
      <c r="B246" s="1011" t="s">
        <v>3068</v>
      </c>
      <c r="C246" s="1011" t="s">
        <v>140</v>
      </c>
      <c r="D246" s="1011">
        <v>56889.770838081</v>
      </c>
      <c r="E246" s="1011">
        <v>863</v>
      </c>
      <c r="F246" s="1011">
        <v>65.920939556999997</v>
      </c>
    </row>
    <row r="247" spans="1:6" x14ac:dyDescent="0.25">
      <c r="A247" s="1011" t="s">
        <v>3069</v>
      </c>
      <c r="B247" s="1011" t="s">
        <v>3070</v>
      </c>
      <c r="C247" s="1011" t="s">
        <v>140</v>
      </c>
      <c r="D247" s="1011">
        <v>11667.866364227</v>
      </c>
      <c r="E247" s="1011">
        <v>388</v>
      </c>
      <c r="F247" s="1011">
        <v>30.071820526</v>
      </c>
    </row>
    <row r="248" spans="1:6" x14ac:dyDescent="0.25">
      <c r="A248" s="1011" t="s">
        <v>3071</v>
      </c>
      <c r="B248" s="1011" t="s">
        <v>3072</v>
      </c>
      <c r="C248" s="1011" t="s">
        <v>140</v>
      </c>
      <c r="D248" s="1011">
        <v>1363.6205286259999</v>
      </c>
      <c r="E248" s="1011">
        <v>19</v>
      </c>
      <c r="F248" s="1011">
        <v>71.769501507000001</v>
      </c>
    </row>
    <row r="249" spans="1:6" x14ac:dyDescent="0.25">
      <c r="A249" s="1011" t="s">
        <v>3073</v>
      </c>
      <c r="B249" s="1011" t="s">
        <v>3074</v>
      </c>
      <c r="C249" s="1011" t="s">
        <v>140</v>
      </c>
      <c r="D249" s="1011">
        <v>5719.4632670239998</v>
      </c>
      <c r="E249" s="1011">
        <v>63</v>
      </c>
      <c r="F249" s="1011">
        <v>90.785131222999993</v>
      </c>
    </row>
    <row r="250" spans="1:6" x14ac:dyDescent="0.25">
      <c r="A250" s="1011" t="s">
        <v>3075</v>
      </c>
      <c r="B250" s="1011" t="s">
        <v>2278</v>
      </c>
      <c r="C250" s="1011" t="s">
        <v>140</v>
      </c>
      <c r="D250" s="1011">
        <v>11761.895273843</v>
      </c>
      <c r="E250" s="1011">
        <v>209</v>
      </c>
      <c r="F250" s="1011">
        <v>56.277010879999999</v>
      </c>
    </row>
    <row r="251" spans="1:6" x14ac:dyDescent="0.25">
      <c r="A251" s="1011" t="s">
        <v>3076</v>
      </c>
      <c r="B251" s="1011" t="s">
        <v>3077</v>
      </c>
      <c r="C251" s="1011" t="s">
        <v>140</v>
      </c>
      <c r="D251" s="1011">
        <v>4595.4324661809997</v>
      </c>
      <c r="E251" s="1011">
        <v>115</v>
      </c>
      <c r="F251" s="1011">
        <v>39.960282315000001</v>
      </c>
    </row>
    <row r="252" spans="1:6" x14ac:dyDescent="0.25">
      <c r="A252" s="1011" t="s">
        <v>3078</v>
      </c>
      <c r="B252" s="1011" t="s">
        <v>3079</v>
      </c>
      <c r="C252" s="1011" t="s">
        <v>140</v>
      </c>
      <c r="D252" s="1011">
        <v>5954.1784934630004</v>
      </c>
      <c r="E252" s="1011">
        <v>91</v>
      </c>
      <c r="F252" s="1011">
        <v>65.430532894999999</v>
      </c>
    </row>
    <row r="253" spans="1:6" x14ac:dyDescent="0.25">
      <c r="A253" s="1011" t="s">
        <v>3080</v>
      </c>
      <c r="B253" s="1011" t="s">
        <v>3081</v>
      </c>
      <c r="C253" s="1011" t="s">
        <v>140</v>
      </c>
      <c r="D253" s="1011">
        <v>18732.067425658999</v>
      </c>
      <c r="E253" s="1011">
        <v>101</v>
      </c>
      <c r="F253" s="1011">
        <v>185.46601411500001</v>
      </c>
    </row>
    <row r="254" spans="1:6" x14ac:dyDescent="0.25">
      <c r="A254" s="1011" t="s">
        <v>3082</v>
      </c>
      <c r="B254" s="1011" t="s">
        <v>3083</v>
      </c>
      <c r="C254" s="1011" t="s">
        <v>140</v>
      </c>
      <c r="D254" s="1011">
        <v>24550.698275163999</v>
      </c>
      <c r="E254" s="1011">
        <v>57</v>
      </c>
      <c r="F254" s="1011">
        <v>430.714004827</v>
      </c>
    </row>
    <row r="255" spans="1:6" x14ac:dyDescent="0.25">
      <c r="A255" s="1011" t="s">
        <v>3084</v>
      </c>
      <c r="B255" s="1011" t="s">
        <v>3085</v>
      </c>
      <c r="C255" s="1011" t="s">
        <v>140</v>
      </c>
      <c r="D255" s="1011">
        <v>15753.280464326001</v>
      </c>
      <c r="E255" s="1011">
        <v>52</v>
      </c>
      <c r="F255" s="1011">
        <v>302.94770123699999</v>
      </c>
    </row>
    <row r="256" spans="1:6" x14ac:dyDescent="0.25">
      <c r="A256" s="1011" t="s">
        <v>3086</v>
      </c>
      <c r="B256" s="1011" t="s">
        <v>3087</v>
      </c>
      <c r="C256" s="1011" t="s">
        <v>140</v>
      </c>
      <c r="D256" s="1011">
        <v>12731.413322980001</v>
      </c>
      <c r="E256" s="1011">
        <v>44</v>
      </c>
      <c r="F256" s="1011">
        <v>289.350302795</v>
      </c>
    </row>
    <row r="257" spans="1:6" x14ac:dyDescent="0.25">
      <c r="A257" s="1011" t="s">
        <v>3088</v>
      </c>
      <c r="B257" s="1011" t="s">
        <v>1348</v>
      </c>
      <c r="C257" s="1011" t="s">
        <v>140</v>
      </c>
      <c r="D257" s="1011">
        <v>21726.240062740999</v>
      </c>
      <c r="E257" s="1011">
        <v>519</v>
      </c>
      <c r="F257" s="1011">
        <v>41.861734224999999</v>
      </c>
    </row>
    <row r="258" spans="1:6" x14ac:dyDescent="0.25">
      <c r="A258" s="1011" t="s">
        <v>3089</v>
      </c>
      <c r="B258" s="1011" t="s">
        <v>2088</v>
      </c>
      <c r="C258" s="1011" t="s">
        <v>140</v>
      </c>
      <c r="D258" s="1011">
        <v>6056.1015598350004</v>
      </c>
      <c r="E258" s="1011">
        <v>206</v>
      </c>
      <c r="F258" s="1011">
        <v>29.398551261000001</v>
      </c>
    </row>
    <row r="259" spans="1:6" x14ac:dyDescent="0.25">
      <c r="A259" s="1011" t="s">
        <v>3090</v>
      </c>
      <c r="B259" s="1011" t="s">
        <v>3091</v>
      </c>
      <c r="C259" s="1011" t="s">
        <v>140</v>
      </c>
      <c r="D259" s="1011">
        <v>22805.258502421999</v>
      </c>
      <c r="E259" s="1011">
        <v>81</v>
      </c>
      <c r="F259" s="1011">
        <v>281.546401264</v>
      </c>
    </row>
    <row r="260" spans="1:6" x14ac:dyDescent="0.25">
      <c r="A260" s="1011" t="s">
        <v>3092</v>
      </c>
      <c r="B260" s="1011" t="s">
        <v>1481</v>
      </c>
      <c r="C260" s="1011" t="s">
        <v>140</v>
      </c>
      <c r="D260" s="1011">
        <v>21361.272057446</v>
      </c>
      <c r="E260" s="1011">
        <v>460</v>
      </c>
      <c r="F260" s="1011">
        <v>46.437547950999999</v>
      </c>
    </row>
    <row r="261" spans="1:6" x14ac:dyDescent="0.25">
      <c r="A261" s="1011" t="s">
        <v>3093</v>
      </c>
      <c r="B261" s="1011" t="s">
        <v>3094</v>
      </c>
      <c r="C261" s="1011" t="s">
        <v>140</v>
      </c>
      <c r="D261" s="1011">
        <v>13221.836687224</v>
      </c>
      <c r="E261" s="1011">
        <v>97</v>
      </c>
      <c r="F261" s="1011">
        <v>136.307594714</v>
      </c>
    </row>
    <row r="262" spans="1:6" x14ac:dyDescent="0.25">
      <c r="A262" s="1011" t="s">
        <v>3095</v>
      </c>
      <c r="B262" s="1011" t="s">
        <v>3096</v>
      </c>
      <c r="C262" s="1011" t="s">
        <v>140</v>
      </c>
      <c r="D262" s="1011">
        <v>23722.067560107</v>
      </c>
      <c r="E262" s="1011">
        <v>50</v>
      </c>
      <c r="F262" s="1011">
        <v>474.44135120200002</v>
      </c>
    </row>
    <row r="263" spans="1:6" x14ac:dyDescent="0.25">
      <c r="A263" s="1011" t="s">
        <v>3097</v>
      </c>
      <c r="B263" s="1011" t="s">
        <v>1642</v>
      </c>
      <c r="C263" s="1011" t="s">
        <v>140</v>
      </c>
      <c r="D263" s="1011">
        <v>55041.891861912998</v>
      </c>
      <c r="E263" s="1011">
        <v>1031</v>
      </c>
      <c r="F263" s="1011">
        <v>53.386898023000001</v>
      </c>
    </row>
    <row r="264" spans="1:6" x14ac:dyDescent="0.25">
      <c r="A264" s="1011" t="s">
        <v>3098</v>
      </c>
      <c r="B264" s="1011" t="s">
        <v>3099</v>
      </c>
      <c r="C264" s="1011" t="s">
        <v>140</v>
      </c>
      <c r="D264" s="1011">
        <v>307.69228919400001</v>
      </c>
      <c r="E264" s="1011">
        <v>1</v>
      </c>
      <c r="F264" s="1011">
        <v>307.69228919400001</v>
      </c>
    </row>
    <row r="265" spans="1:6" x14ac:dyDescent="0.25">
      <c r="A265" s="1011" t="s">
        <v>3100</v>
      </c>
      <c r="B265" s="1011" t="s">
        <v>3101</v>
      </c>
      <c r="C265" s="1011" t="s">
        <v>140</v>
      </c>
      <c r="D265" s="1011">
        <v>13018.410606523001</v>
      </c>
      <c r="E265" s="1011">
        <v>50</v>
      </c>
      <c r="F265" s="1011">
        <v>260.36821213000002</v>
      </c>
    </row>
    <row r="266" spans="1:6" x14ac:dyDescent="0.25">
      <c r="A266" s="1011" t="s">
        <v>3102</v>
      </c>
      <c r="B266" s="1011" t="s">
        <v>3103</v>
      </c>
      <c r="C266" s="1011" t="s">
        <v>140</v>
      </c>
      <c r="D266" s="1011">
        <v>11293.999731247</v>
      </c>
      <c r="E266" s="1011">
        <v>33</v>
      </c>
      <c r="F266" s="1011">
        <v>342.24241609799998</v>
      </c>
    </row>
    <row r="267" spans="1:6" x14ac:dyDescent="0.25">
      <c r="A267" s="1011" t="s">
        <v>3104</v>
      </c>
      <c r="B267" s="1011" t="s">
        <v>3105</v>
      </c>
      <c r="C267" s="1011" t="s">
        <v>140</v>
      </c>
      <c r="D267" s="1011">
        <v>6840.4559484190004</v>
      </c>
      <c r="E267" s="1011">
        <v>212</v>
      </c>
      <c r="F267" s="1011">
        <v>32.266301642999998</v>
      </c>
    </row>
    <row r="268" spans="1:6" x14ac:dyDescent="0.25">
      <c r="A268" s="1011" t="s">
        <v>3106</v>
      </c>
      <c r="B268" s="1011" t="s">
        <v>3107</v>
      </c>
      <c r="C268" s="1011" t="s">
        <v>140</v>
      </c>
      <c r="D268" s="1011">
        <v>17466.022665033001</v>
      </c>
      <c r="E268" s="1011">
        <v>251</v>
      </c>
      <c r="F268" s="1011">
        <v>69.585747669</v>
      </c>
    </row>
    <row r="269" spans="1:6" x14ac:dyDescent="0.25">
      <c r="A269" s="1011" t="s">
        <v>3108</v>
      </c>
      <c r="B269" s="1011" t="s">
        <v>3109</v>
      </c>
      <c r="C269" s="1011" t="s">
        <v>140</v>
      </c>
      <c r="D269" s="1011">
        <v>1557.3181553889999</v>
      </c>
      <c r="E269" s="1011">
        <v>11</v>
      </c>
      <c r="F269" s="1011">
        <v>141.574377763</v>
      </c>
    </row>
    <row r="270" spans="1:6" x14ac:dyDescent="0.25">
      <c r="A270" s="1011" t="s">
        <v>3110</v>
      </c>
      <c r="B270" s="1011" t="s">
        <v>3111</v>
      </c>
      <c r="C270" s="1011" t="s">
        <v>140</v>
      </c>
      <c r="D270" s="1011">
        <v>7012.962820449</v>
      </c>
      <c r="E270" s="1011">
        <v>62</v>
      </c>
      <c r="F270" s="1011">
        <v>113.112303556</v>
      </c>
    </row>
    <row r="271" spans="1:6" x14ac:dyDescent="0.25">
      <c r="A271" s="1011" t="s">
        <v>3112</v>
      </c>
      <c r="B271" s="1011" t="s">
        <v>2341</v>
      </c>
      <c r="C271" s="1011" t="s">
        <v>140</v>
      </c>
      <c r="D271" s="1011">
        <v>14757.993287138999</v>
      </c>
      <c r="E271" s="1011">
        <v>195</v>
      </c>
      <c r="F271" s="1011">
        <v>75.682016856999994</v>
      </c>
    </row>
    <row r="272" spans="1:6" x14ac:dyDescent="0.25">
      <c r="A272" s="1011" t="s">
        <v>3113</v>
      </c>
      <c r="B272" s="1011" t="s">
        <v>3114</v>
      </c>
      <c r="C272" s="1011" t="s">
        <v>140</v>
      </c>
      <c r="D272" s="1011">
        <v>4758.4558559229999</v>
      </c>
      <c r="E272" s="1011">
        <v>24</v>
      </c>
      <c r="F272" s="1011">
        <v>198.268993997</v>
      </c>
    </row>
    <row r="273" spans="1:6" x14ac:dyDescent="0.25">
      <c r="A273" s="1011" t="s">
        <v>3115</v>
      </c>
      <c r="B273" s="1011" t="s">
        <v>3116</v>
      </c>
      <c r="C273" s="1011" t="s">
        <v>140</v>
      </c>
      <c r="D273" s="1011">
        <v>10919.556353222</v>
      </c>
      <c r="E273" s="1011">
        <v>49</v>
      </c>
      <c r="F273" s="1011">
        <v>222.84808884099999</v>
      </c>
    </row>
    <row r="274" spans="1:6" x14ac:dyDescent="0.25">
      <c r="A274" s="1011" t="s">
        <v>3117</v>
      </c>
      <c r="B274" s="1011" t="s">
        <v>3118</v>
      </c>
      <c r="C274" s="1011" t="s">
        <v>140</v>
      </c>
      <c r="D274" s="1011">
        <v>10981.891956529</v>
      </c>
      <c r="E274" s="1011">
        <v>100</v>
      </c>
      <c r="F274" s="1011">
        <v>109.818919565</v>
      </c>
    </row>
    <row r="275" spans="1:6" x14ac:dyDescent="0.25">
      <c r="A275" s="1011" t="s">
        <v>3119</v>
      </c>
      <c r="B275" s="1011" t="s">
        <v>3120</v>
      </c>
      <c r="C275" s="1011" t="s">
        <v>140</v>
      </c>
      <c r="D275" s="1011">
        <v>18950.144800298</v>
      </c>
      <c r="E275" s="1011">
        <v>49</v>
      </c>
      <c r="F275" s="1011">
        <v>386.73764898600001</v>
      </c>
    </row>
    <row r="276" spans="1:6" x14ac:dyDescent="0.25">
      <c r="A276" s="1011" t="s">
        <v>3121</v>
      </c>
      <c r="B276" s="1011" t="s">
        <v>3122</v>
      </c>
      <c r="C276" s="1011" t="s">
        <v>140</v>
      </c>
      <c r="D276" s="1011">
        <v>5264.124897015</v>
      </c>
      <c r="E276" s="1011">
        <v>56</v>
      </c>
      <c r="F276" s="1011">
        <v>94.002230303999994</v>
      </c>
    </row>
    <row r="277" spans="1:6" x14ac:dyDescent="0.25">
      <c r="A277" s="1011" t="s">
        <v>3123</v>
      </c>
      <c r="B277" s="1011" t="s">
        <v>3124</v>
      </c>
      <c r="C277" s="1011" t="s">
        <v>140</v>
      </c>
      <c r="D277" s="1011">
        <v>102065.472883141</v>
      </c>
      <c r="E277" s="1011">
        <v>106</v>
      </c>
      <c r="F277" s="1011">
        <v>962.88181965199999</v>
      </c>
    </row>
    <row r="278" spans="1:6" x14ac:dyDescent="0.25">
      <c r="A278" s="1011" t="s">
        <v>3125</v>
      </c>
      <c r="B278" s="1011" t="s">
        <v>3126</v>
      </c>
      <c r="C278" s="1011" t="s">
        <v>140</v>
      </c>
      <c r="D278" s="1011">
        <v>20411.310827841</v>
      </c>
      <c r="E278" s="1011">
        <v>53</v>
      </c>
      <c r="F278" s="1011">
        <v>385.11907222299999</v>
      </c>
    </row>
    <row r="279" spans="1:6" x14ac:dyDescent="0.25">
      <c r="A279" s="1011" t="s">
        <v>3127</v>
      </c>
      <c r="B279" s="1011" t="s">
        <v>3128</v>
      </c>
      <c r="C279" s="1011" t="s">
        <v>140</v>
      </c>
      <c r="D279" s="1011">
        <v>7591.7220520589999</v>
      </c>
      <c r="E279" s="1011">
        <v>160</v>
      </c>
      <c r="F279" s="1011">
        <v>47.448262825</v>
      </c>
    </row>
    <row r="280" spans="1:6" x14ac:dyDescent="0.25">
      <c r="A280" s="1011" t="s">
        <v>3129</v>
      </c>
      <c r="B280" s="1011" t="s">
        <v>3130</v>
      </c>
      <c r="C280" s="1011" t="s">
        <v>140</v>
      </c>
      <c r="D280" s="1011">
        <v>15526.150844788001</v>
      </c>
      <c r="E280" s="1011">
        <v>53</v>
      </c>
      <c r="F280" s="1011">
        <v>292.94624235399999</v>
      </c>
    </row>
    <row r="281" spans="1:6" x14ac:dyDescent="0.25">
      <c r="A281" s="1011" t="s">
        <v>3131</v>
      </c>
      <c r="B281" s="1011" t="s">
        <v>3132</v>
      </c>
      <c r="C281" s="1011" t="s">
        <v>140</v>
      </c>
      <c r="D281" s="1011">
        <v>36642.786076839999</v>
      </c>
      <c r="E281" s="1011">
        <v>47</v>
      </c>
      <c r="F281" s="1011">
        <v>779.63374631600004</v>
      </c>
    </row>
    <row r="282" spans="1:6" x14ac:dyDescent="0.25">
      <c r="A282" s="1011" t="s">
        <v>3133</v>
      </c>
      <c r="B282" s="1011" t="s">
        <v>3134</v>
      </c>
      <c r="C282" s="1011" t="s">
        <v>140</v>
      </c>
      <c r="D282" s="1011">
        <v>11992.84449548</v>
      </c>
      <c r="E282" s="1011">
        <v>54</v>
      </c>
      <c r="F282" s="1011">
        <v>222.08971287899999</v>
      </c>
    </row>
    <row r="283" spans="1:6" x14ac:dyDescent="0.25">
      <c r="A283" s="1011" t="s">
        <v>3135</v>
      </c>
      <c r="B283" s="1011" t="s">
        <v>3136</v>
      </c>
      <c r="C283" s="1011" t="s">
        <v>140</v>
      </c>
      <c r="D283" s="1011">
        <v>23328.739783015</v>
      </c>
      <c r="E283" s="1011">
        <v>47</v>
      </c>
      <c r="F283" s="1011">
        <v>496.35616559599998</v>
      </c>
    </row>
    <row r="284" spans="1:6" x14ac:dyDescent="0.25">
      <c r="A284" s="1011" t="s">
        <v>3137</v>
      </c>
      <c r="B284" s="1011" t="s">
        <v>3138</v>
      </c>
      <c r="C284" s="1011" t="s">
        <v>140</v>
      </c>
      <c r="D284" s="1011">
        <v>26997.850281504001</v>
      </c>
      <c r="E284" s="1011">
        <v>106</v>
      </c>
      <c r="F284" s="1011">
        <v>254.69670076899999</v>
      </c>
    </row>
    <row r="285" spans="1:6" x14ac:dyDescent="0.25">
      <c r="A285" s="1011" t="s">
        <v>3139</v>
      </c>
      <c r="B285" s="1011" t="s">
        <v>3140</v>
      </c>
      <c r="C285" s="1011" t="s">
        <v>140</v>
      </c>
      <c r="D285" s="1011">
        <v>4351.9263521459998</v>
      </c>
      <c r="E285" s="1011">
        <v>13</v>
      </c>
      <c r="F285" s="1011">
        <v>334.76356555000001</v>
      </c>
    </row>
    <row r="286" spans="1:6" x14ac:dyDescent="0.25">
      <c r="A286" s="1011" t="s">
        <v>3141</v>
      </c>
      <c r="B286" s="1011" t="s">
        <v>3142</v>
      </c>
      <c r="C286" s="1011" t="s">
        <v>140</v>
      </c>
      <c r="D286" s="1011">
        <v>19756.692538210002</v>
      </c>
      <c r="E286" s="1011">
        <v>46</v>
      </c>
      <c r="F286" s="1011">
        <v>429.493316048</v>
      </c>
    </row>
    <row r="287" spans="1:6" x14ac:dyDescent="0.25">
      <c r="A287" s="1011" t="s">
        <v>3143</v>
      </c>
      <c r="B287" s="1011" t="s">
        <v>3144</v>
      </c>
      <c r="C287" s="1011" t="s">
        <v>140</v>
      </c>
      <c r="D287" s="1011">
        <v>9985.1548649119995</v>
      </c>
      <c r="E287" s="1011">
        <v>8</v>
      </c>
      <c r="F287" s="1011">
        <v>1248.1443581139999</v>
      </c>
    </row>
    <row r="288" spans="1:6" x14ac:dyDescent="0.25">
      <c r="A288" s="1011" t="s">
        <v>3145</v>
      </c>
      <c r="B288" s="1011" t="s">
        <v>3146</v>
      </c>
      <c r="C288" s="1011" t="s">
        <v>140</v>
      </c>
      <c r="D288" s="1011">
        <v>11777.346114008</v>
      </c>
      <c r="E288" s="1011">
        <v>39</v>
      </c>
      <c r="F288" s="1011">
        <v>301.98323369299999</v>
      </c>
    </row>
    <row r="289" spans="1:6" x14ac:dyDescent="0.25">
      <c r="A289" s="1011" t="s">
        <v>3147</v>
      </c>
      <c r="B289" s="1011" t="s">
        <v>3148</v>
      </c>
      <c r="C289" s="1011" t="s">
        <v>140</v>
      </c>
      <c r="D289" s="1011">
        <v>25545.481524634</v>
      </c>
      <c r="E289" s="1011">
        <v>562</v>
      </c>
      <c r="F289" s="1011">
        <v>45.454593459999998</v>
      </c>
    </row>
    <row r="290" spans="1:6" x14ac:dyDescent="0.25">
      <c r="A290" s="1011" t="s">
        <v>3149</v>
      </c>
      <c r="B290" s="1011" t="s">
        <v>2561</v>
      </c>
      <c r="C290" s="1011" t="s">
        <v>140</v>
      </c>
      <c r="D290" s="1011">
        <v>3735.1662894880001</v>
      </c>
      <c r="E290" s="1011">
        <v>141</v>
      </c>
      <c r="F290" s="1011">
        <v>26.490541060000002</v>
      </c>
    </row>
    <row r="291" spans="1:6" x14ac:dyDescent="0.25">
      <c r="A291" s="1011" t="s">
        <v>3150</v>
      </c>
      <c r="B291" s="1011" t="s">
        <v>3151</v>
      </c>
      <c r="C291" s="1011" t="s">
        <v>140</v>
      </c>
      <c r="D291" s="1011">
        <v>33652.382074098998</v>
      </c>
      <c r="E291" s="1011">
        <v>91</v>
      </c>
      <c r="F291" s="1011">
        <v>369.80639641900001</v>
      </c>
    </row>
    <row r="292" spans="1:6" x14ac:dyDescent="0.25">
      <c r="A292" s="1011" t="s">
        <v>3152</v>
      </c>
      <c r="B292" s="1011" t="s">
        <v>2094</v>
      </c>
      <c r="C292" s="1011" t="s">
        <v>140</v>
      </c>
      <c r="D292" s="1011">
        <v>17539.777374464</v>
      </c>
      <c r="E292" s="1011">
        <v>244</v>
      </c>
      <c r="F292" s="1011">
        <v>71.884333502000004</v>
      </c>
    </row>
    <row r="293" spans="1:6" x14ac:dyDescent="0.25">
      <c r="A293" s="1011" t="s">
        <v>3153</v>
      </c>
      <c r="B293" s="1011" t="s">
        <v>3154</v>
      </c>
      <c r="C293" s="1011" t="s">
        <v>140</v>
      </c>
      <c r="D293" s="1011">
        <v>11215.359683709999</v>
      </c>
      <c r="E293" s="1011">
        <v>108</v>
      </c>
      <c r="F293" s="1011">
        <v>103.845922997</v>
      </c>
    </row>
    <row r="294" spans="1:6" x14ac:dyDescent="0.25">
      <c r="A294" s="1011" t="s">
        <v>3155</v>
      </c>
      <c r="B294" s="1011" t="s">
        <v>3156</v>
      </c>
      <c r="C294" s="1011" t="s">
        <v>140</v>
      </c>
      <c r="D294" s="1011">
        <v>17349.929065504999</v>
      </c>
      <c r="E294" s="1011">
        <v>346</v>
      </c>
      <c r="F294" s="1011">
        <v>50.144303657999998</v>
      </c>
    </row>
    <row r="295" spans="1:6" x14ac:dyDescent="0.25">
      <c r="A295" s="1011" t="s">
        <v>3157</v>
      </c>
      <c r="B295" s="1011" t="s">
        <v>3158</v>
      </c>
      <c r="C295" s="1011" t="s">
        <v>140</v>
      </c>
      <c r="D295" s="1011">
        <v>18637.279206110001</v>
      </c>
      <c r="E295" s="1011">
        <v>42</v>
      </c>
      <c r="F295" s="1011">
        <v>443.744743003</v>
      </c>
    </row>
    <row r="296" spans="1:6" x14ac:dyDescent="0.25">
      <c r="A296" s="1011" t="s">
        <v>3159</v>
      </c>
      <c r="B296" s="1011" t="s">
        <v>1457</v>
      </c>
      <c r="C296" s="1011" t="s">
        <v>140</v>
      </c>
      <c r="D296" s="1011">
        <v>42502.891661248002</v>
      </c>
      <c r="E296" s="1011">
        <v>215</v>
      </c>
      <c r="F296" s="1011">
        <v>197.687868192</v>
      </c>
    </row>
    <row r="297" spans="1:6" x14ac:dyDescent="0.25">
      <c r="A297" s="1011" t="s">
        <v>3160</v>
      </c>
      <c r="B297" s="1011" t="s">
        <v>3161</v>
      </c>
      <c r="C297" s="1011" t="s">
        <v>140</v>
      </c>
      <c r="D297" s="1011">
        <v>33225.237658502003</v>
      </c>
      <c r="E297" s="1011">
        <v>210</v>
      </c>
      <c r="F297" s="1011">
        <v>158.21541742100001</v>
      </c>
    </row>
    <row r="298" spans="1:6" x14ac:dyDescent="0.25">
      <c r="A298" s="1011" t="s">
        <v>3162</v>
      </c>
      <c r="B298" s="1011" t="s">
        <v>3163</v>
      </c>
      <c r="C298" s="1011" t="s">
        <v>140</v>
      </c>
      <c r="D298" s="1011">
        <v>30584.480178869999</v>
      </c>
      <c r="E298" s="1011">
        <v>52</v>
      </c>
      <c r="F298" s="1011">
        <v>588.16308036299995</v>
      </c>
    </row>
    <row r="299" spans="1:6" x14ac:dyDescent="0.25">
      <c r="A299" s="1011" t="s">
        <v>3164</v>
      </c>
      <c r="B299" s="1011" t="s">
        <v>3165</v>
      </c>
      <c r="C299" s="1011" t="s">
        <v>140</v>
      </c>
      <c r="D299" s="1011">
        <v>10376.342969194</v>
      </c>
      <c r="E299" s="1011">
        <v>53</v>
      </c>
      <c r="F299" s="1011">
        <v>195.78005602299999</v>
      </c>
    </row>
    <row r="300" spans="1:6" x14ac:dyDescent="0.25">
      <c r="A300" s="1011" t="s">
        <v>3166</v>
      </c>
      <c r="B300" s="1011" t="s">
        <v>3167</v>
      </c>
      <c r="C300" s="1011" t="s">
        <v>140</v>
      </c>
      <c r="D300" s="1011">
        <v>465.378673623</v>
      </c>
      <c r="E300" s="1011">
        <v>8</v>
      </c>
      <c r="F300" s="1011">
        <v>58.172334202999998</v>
      </c>
    </row>
    <row r="301" spans="1:6" x14ac:dyDescent="0.25">
      <c r="A301" s="1011" t="s">
        <v>3168</v>
      </c>
      <c r="B301" s="1011" t="s">
        <v>3169</v>
      </c>
      <c r="C301" s="1011" t="s">
        <v>140</v>
      </c>
      <c r="D301" s="1011">
        <v>5020.7847323509995</v>
      </c>
      <c r="E301" s="1011">
        <v>138</v>
      </c>
      <c r="F301" s="1011">
        <v>36.382498061</v>
      </c>
    </row>
    <row r="302" spans="1:6" x14ac:dyDescent="0.25">
      <c r="A302" s="1011" t="s">
        <v>3170</v>
      </c>
      <c r="B302" s="1011" t="s">
        <v>3171</v>
      </c>
      <c r="C302" s="1011" t="s">
        <v>140</v>
      </c>
      <c r="D302" s="1011">
        <v>4190.5794759649998</v>
      </c>
      <c r="E302" s="1011">
        <v>59</v>
      </c>
      <c r="F302" s="1011">
        <v>71.026770779000003</v>
      </c>
    </row>
    <row r="303" spans="1:6" x14ac:dyDescent="0.25">
      <c r="A303" s="1011" t="s">
        <v>3172</v>
      </c>
      <c r="B303" s="1011" t="s">
        <v>2555</v>
      </c>
      <c r="C303" s="1011" t="s">
        <v>140</v>
      </c>
      <c r="D303" s="1011">
        <v>24027.659681574001</v>
      </c>
      <c r="E303" s="1011">
        <v>273</v>
      </c>
      <c r="F303" s="1011">
        <v>88.013405426999995</v>
      </c>
    </row>
    <row r="304" spans="1:6" x14ac:dyDescent="0.25">
      <c r="A304" s="1011" t="s">
        <v>3173</v>
      </c>
      <c r="B304" s="1011" t="s">
        <v>3174</v>
      </c>
      <c r="C304" s="1011" t="s">
        <v>140</v>
      </c>
      <c r="D304" s="1011">
        <v>20614.235293728001</v>
      </c>
      <c r="E304" s="1011">
        <v>52</v>
      </c>
      <c r="F304" s="1011">
        <v>396.42760180200003</v>
      </c>
    </row>
    <row r="305" spans="1:6" x14ac:dyDescent="0.25">
      <c r="A305" s="1011" t="s">
        <v>3175</v>
      </c>
      <c r="B305" s="1011" t="s">
        <v>1914</v>
      </c>
      <c r="C305" s="1011" t="s">
        <v>140</v>
      </c>
      <c r="D305" s="1011">
        <v>22890.113927186001</v>
      </c>
      <c r="E305" s="1011">
        <v>125</v>
      </c>
      <c r="F305" s="1011">
        <v>183.120911417</v>
      </c>
    </row>
    <row r="306" spans="1:6" x14ac:dyDescent="0.25">
      <c r="A306" s="1011" t="s">
        <v>3176</v>
      </c>
      <c r="B306" s="1011" t="s">
        <v>1469</v>
      </c>
      <c r="C306" s="1011" t="s">
        <v>140</v>
      </c>
      <c r="D306" s="1011">
        <v>31393.577353745</v>
      </c>
      <c r="E306" s="1011">
        <v>548</v>
      </c>
      <c r="F306" s="1011">
        <v>57.287549916000003</v>
      </c>
    </row>
    <row r="307" spans="1:6" x14ac:dyDescent="0.25">
      <c r="A307" s="1011" t="s">
        <v>3177</v>
      </c>
      <c r="B307" s="1011" t="s">
        <v>1767</v>
      </c>
      <c r="C307" s="1011" t="s">
        <v>140</v>
      </c>
      <c r="D307" s="1011">
        <v>16126.426511042</v>
      </c>
      <c r="E307" s="1011">
        <v>390</v>
      </c>
      <c r="F307" s="1011">
        <v>41.349811567000003</v>
      </c>
    </row>
    <row r="308" spans="1:6" x14ac:dyDescent="0.25">
      <c r="A308" s="1011" t="s">
        <v>3178</v>
      </c>
      <c r="B308" s="1011" t="s">
        <v>3179</v>
      </c>
      <c r="C308" s="1011" t="s">
        <v>140</v>
      </c>
      <c r="D308" s="1011">
        <v>196587.697350634</v>
      </c>
      <c r="E308" s="1011">
        <v>695</v>
      </c>
      <c r="F308" s="1011">
        <v>282.85999618800003</v>
      </c>
    </row>
    <row r="309" spans="1:6" x14ac:dyDescent="0.25">
      <c r="A309" s="1011" t="s">
        <v>3180</v>
      </c>
      <c r="B309" s="1011" t="s">
        <v>1354</v>
      </c>
      <c r="C309" s="1011" t="s">
        <v>140</v>
      </c>
      <c r="D309" s="1011">
        <v>116825.794233205</v>
      </c>
      <c r="E309" s="1011">
        <v>2729</v>
      </c>
      <c r="F309" s="1011">
        <v>42.809012178000003</v>
      </c>
    </row>
    <row r="310" spans="1:6" x14ac:dyDescent="0.25">
      <c r="A310" s="1011" t="s">
        <v>3181</v>
      </c>
      <c r="B310" s="1011" t="s">
        <v>3182</v>
      </c>
      <c r="C310" s="1011" t="s">
        <v>140</v>
      </c>
      <c r="D310" s="1011">
        <v>27581.110340432999</v>
      </c>
      <c r="E310" s="1011">
        <v>76</v>
      </c>
      <c r="F310" s="1011">
        <v>362.90934658499998</v>
      </c>
    </row>
    <row r="311" spans="1:6" x14ac:dyDescent="0.25">
      <c r="A311" s="1011" t="s">
        <v>3183</v>
      </c>
      <c r="B311" s="1011" t="s">
        <v>3184</v>
      </c>
      <c r="C311" s="1011" t="s">
        <v>140</v>
      </c>
      <c r="D311" s="1011">
        <v>7219.9619948489999</v>
      </c>
      <c r="E311" s="1011">
        <v>16</v>
      </c>
      <c r="F311" s="1011">
        <v>451.24762467800002</v>
      </c>
    </row>
    <row r="312" spans="1:6" x14ac:dyDescent="0.25">
      <c r="A312" s="1011" t="s">
        <v>3185</v>
      </c>
      <c r="B312" s="1011" t="s">
        <v>1416</v>
      </c>
      <c r="C312" s="1011" t="s">
        <v>140</v>
      </c>
      <c r="D312" s="1011">
        <v>117503.453278676</v>
      </c>
      <c r="E312" s="1011">
        <v>3373</v>
      </c>
      <c r="F312" s="1011">
        <v>34.836481849999998</v>
      </c>
    </row>
    <row r="313" spans="1:6" x14ac:dyDescent="0.25">
      <c r="A313" s="1011" t="s">
        <v>3186</v>
      </c>
      <c r="B313" s="1011" t="s">
        <v>3187</v>
      </c>
      <c r="C313" s="1011" t="s">
        <v>140</v>
      </c>
      <c r="D313" s="1011">
        <v>76277.718644294</v>
      </c>
      <c r="E313" s="1011">
        <v>1487</v>
      </c>
      <c r="F313" s="1011">
        <v>51.296381064999999</v>
      </c>
    </row>
    <row r="314" spans="1:6" x14ac:dyDescent="0.25">
      <c r="A314" s="1011" t="s">
        <v>3188</v>
      </c>
      <c r="B314" s="1011" t="s">
        <v>3189</v>
      </c>
      <c r="C314" s="1011" t="s">
        <v>140</v>
      </c>
      <c r="D314" s="1011">
        <v>3709.447813318</v>
      </c>
      <c r="E314" s="1011">
        <v>2</v>
      </c>
      <c r="F314" s="1011">
        <v>1854.723906659</v>
      </c>
    </row>
    <row r="315" spans="1:6" x14ac:dyDescent="0.25">
      <c r="A315" s="1011" t="s">
        <v>3190</v>
      </c>
      <c r="B315" s="1011" t="s">
        <v>2067</v>
      </c>
      <c r="C315" s="1011" t="s">
        <v>140</v>
      </c>
      <c r="D315" s="1011">
        <v>20229.221332122001</v>
      </c>
      <c r="E315" s="1011">
        <v>429</v>
      </c>
      <c r="F315" s="1011">
        <v>47.154362079999999</v>
      </c>
    </row>
    <row r="316" spans="1:6" x14ac:dyDescent="0.25">
      <c r="A316" s="1011" t="s">
        <v>3191</v>
      </c>
      <c r="B316" s="1011" t="s">
        <v>3192</v>
      </c>
      <c r="C316" s="1011" t="s">
        <v>140</v>
      </c>
      <c r="D316" s="1011">
        <v>28199.826767037001</v>
      </c>
      <c r="E316" s="1011">
        <v>417</v>
      </c>
      <c r="F316" s="1011">
        <v>67.625483853999995</v>
      </c>
    </row>
    <row r="317" spans="1:6" x14ac:dyDescent="0.25">
      <c r="A317" s="1011" t="s">
        <v>3193</v>
      </c>
      <c r="B317" s="1011" t="s">
        <v>1880</v>
      </c>
      <c r="C317" s="1011" t="s">
        <v>140</v>
      </c>
      <c r="D317" s="1011">
        <v>32001.564374566999</v>
      </c>
      <c r="E317" s="1011">
        <v>606</v>
      </c>
      <c r="F317" s="1011">
        <v>52.807862004</v>
      </c>
    </row>
    <row r="318" spans="1:6" x14ac:dyDescent="0.25">
      <c r="A318" s="1011" t="s">
        <v>3194</v>
      </c>
      <c r="B318" s="1011" t="s">
        <v>3195</v>
      </c>
      <c r="C318" s="1011" t="s">
        <v>140</v>
      </c>
      <c r="D318" s="1011">
        <v>36226.067590774001</v>
      </c>
      <c r="E318" s="1011">
        <v>53</v>
      </c>
      <c r="F318" s="1011">
        <v>683.51070926</v>
      </c>
    </row>
    <row r="319" spans="1:6" x14ac:dyDescent="0.25">
      <c r="A319" s="1011" t="s">
        <v>3196</v>
      </c>
      <c r="B319" s="1011" t="s">
        <v>3197</v>
      </c>
      <c r="C319" s="1011" t="s">
        <v>140</v>
      </c>
      <c r="D319" s="1011">
        <v>3867.5423219740001</v>
      </c>
      <c r="E319" s="1011">
        <v>100</v>
      </c>
      <c r="F319" s="1011">
        <v>38.675423219999999</v>
      </c>
    </row>
    <row r="320" spans="1:6" x14ac:dyDescent="0.25">
      <c r="A320" s="1011" t="s">
        <v>3198</v>
      </c>
      <c r="B320" s="1011" t="s">
        <v>3199</v>
      </c>
      <c r="C320" s="1011" t="s">
        <v>140</v>
      </c>
      <c r="D320" s="1011">
        <v>28483.134876425</v>
      </c>
      <c r="E320" s="1011">
        <v>229</v>
      </c>
      <c r="F320" s="1011">
        <v>124.38050164400001</v>
      </c>
    </row>
    <row r="321" spans="1:6" x14ac:dyDescent="0.25">
      <c r="A321" s="1011" t="s">
        <v>3200</v>
      </c>
      <c r="B321" s="1011" t="s">
        <v>3201</v>
      </c>
      <c r="C321" s="1011" t="s">
        <v>140</v>
      </c>
      <c r="D321" s="1011">
        <v>12857.320305493</v>
      </c>
      <c r="E321" s="1011">
        <v>67</v>
      </c>
      <c r="F321" s="1011">
        <v>191.90030306700001</v>
      </c>
    </row>
    <row r="322" spans="1:6" x14ac:dyDescent="0.25">
      <c r="A322" s="1011" t="s">
        <v>3202</v>
      </c>
      <c r="B322" s="1011" t="s">
        <v>3203</v>
      </c>
      <c r="C322" s="1011" t="s">
        <v>140</v>
      </c>
      <c r="D322" s="1011">
        <v>3770.7892253230002</v>
      </c>
      <c r="E322" s="1011">
        <v>85</v>
      </c>
      <c r="F322" s="1011">
        <v>44.36222618</v>
      </c>
    </row>
    <row r="323" spans="1:6" x14ac:dyDescent="0.25">
      <c r="A323" s="1011" t="s">
        <v>3204</v>
      </c>
      <c r="B323" s="1011" t="s">
        <v>3205</v>
      </c>
      <c r="C323" s="1011" t="s">
        <v>140</v>
      </c>
      <c r="D323" s="1011">
        <v>25180.551845293001</v>
      </c>
      <c r="E323" s="1011">
        <v>332</v>
      </c>
      <c r="F323" s="1011">
        <v>75.845035679000006</v>
      </c>
    </row>
    <row r="324" spans="1:6" x14ac:dyDescent="0.25">
      <c r="A324" s="1011" t="s">
        <v>3206</v>
      </c>
      <c r="B324" s="1011" t="s">
        <v>3207</v>
      </c>
      <c r="C324" s="1011" t="s">
        <v>140</v>
      </c>
      <c r="D324" s="1011">
        <v>13848.679462747001</v>
      </c>
      <c r="E324" s="1011">
        <v>177</v>
      </c>
      <c r="F324" s="1011">
        <v>78.241126907999998</v>
      </c>
    </row>
    <row r="325" spans="1:6" x14ac:dyDescent="0.25">
      <c r="A325" s="1011" t="s">
        <v>3208</v>
      </c>
      <c r="B325" s="1011" t="s">
        <v>3209</v>
      </c>
      <c r="C325" s="1011" t="s">
        <v>140</v>
      </c>
      <c r="D325" s="1011">
        <v>6439.3919285439997</v>
      </c>
      <c r="E325" s="1011">
        <v>18</v>
      </c>
      <c r="F325" s="1011">
        <v>357.74399603000001</v>
      </c>
    </row>
    <row r="326" spans="1:6" x14ac:dyDescent="0.25">
      <c r="A326" s="1011" t="s">
        <v>3210</v>
      </c>
      <c r="B326" s="1011" t="s">
        <v>3211</v>
      </c>
      <c r="C326" s="1011" t="s">
        <v>140</v>
      </c>
      <c r="D326" s="1011">
        <v>7786.0165240830001</v>
      </c>
      <c r="E326" s="1011">
        <v>25</v>
      </c>
      <c r="F326" s="1011">
        <v>311.44066096300003</v>
      </c>
    </row>
    <row r="327" spans="1:6" x14ac:dyDescent="0.25">
      <c r="A327" s="1011" t="s">
        <v>3212</v>
      </c>
      <c r="B327" s="1011" t="s">
        <v>3213</v>
      </c>
      <c r="C327" s="1011" t="s">
        <v>140</v>
      </c>
      <c r="D327" s="1011">
        <v>3367.705022827</v>
      </c>
      <c r="E327" s="1011">
        <v>78</v>
      </c>
      <c r="F327" s="1011">
        <v>43.175705421000004</v>
      </c>
    </row>
    <row r="328" spans="1:6" x14ac:dyDescent="0.25">
      <c r="A328" s="1011" t="s">
        <v>3214</v>
      </c>
      <c r="B328" s="1011" t="s">
        <v>3215</v>
      </c>
      <c r="C328" s="1011" t="s">
        <v>140</v>
      </c>
      <c r="D328" s="1011">
        <v>13398.411126948</v>
      </c>
      <c r="E328" s="1011">
        <v>55</v>
      </c>
      <c r="F328" s="1011">
        <v>243.60747503499999</v>
      </c>
    </row>
    <row r="329" spans="1:6" x14ac:dyDescent="0.25">
      <c r="A329" s="1011" t="s">
        <v>3216</v>
      </c>
      <c r="B329" s="1011" t="s">
        <v>3217</v>
      </c>
      <c r="C329" s="1011" t="s">
        <v>140</v>
      </c>
      <c r="D329" s="1011">
        <v>12010.712529504</v>
      </c>
      <c r="E329" s="1011">
        <v>294</v>
      </c>
      <c r="F329" s="1011">
        <v>40.852763705999998</v>
      </c>
    </row>
    <row r="330" spans="1:6" x14ac:dyDescent="0.25">
      <c r="A330" s="1011" t="s">
        <v>3218</v>
      </c>
      <c r="B330" s="1011" t="s">
        <v>3219</v>
      </c>
      <c r="C330" s="1011" t="s">
        <v>140</v>
      </c>
      <c r="D330" s="1011">
        <v>6585.4642034119997</v>
      </c>
      <c r="E330" s="1011">
        <v>55</v>
      </c>
      <c r="F330" s="1011">
        <v>119.735712789</v>
      </c>
    </row>
    <row r="331" spans="1:6" x14ac:dyDescent="0.25">
      <c r="A331" s="1011" t="s">
        <v>3220</v>
      </c>
      <c r="B331" s="1011" t="s">
        <v>3221</v>
      </c>
      <c r="C331" s="1011" t="s">
        <v>140</v>
      </c>
      <c r="D331" s="1011">
        <v>51564.284258790998</v>
      </c>
      <c r="E331" s="1011">
        <v>36</v>
      </c>
      <c r="F331" s="1011">
        <v>1432.3412294110001</v>
      </c>
    </row>
    <row r="332" spans="1:6" x14ac:dyDescent="0.25">
      <c r="A332" s="1011" t="s">
        <v>3222</v>
      </c>
      <c r="B332" s="1011" t="s">
        <v>3223</v>
      </c>
      <c r="C332" s="1011" t="s">
        <v>140</v>
      </c>
      <c r="D332" s="1011">
        <v>26035.968779848001</v>
      </c>
      <c r="E332" s="1011">
        <v>53</v>
      </c>
      <c r="F332" s="1011">
        <v>491.24469395900002</v>
      </c>
    </row>
    <row r="333" spans="1:6" x14ac:dyDescent="0.25">
      <c r="A333" s="1011" t="s">
        <v>3224</v>
      </c>
      <c r="B333" s="1011" t="s">
        <v>3225</v>
      </c>
      <c r="C333" s="1011" t="s">
        <v>140</v>
      </c>
      <c r="D333" s="1011">
        <v>22910.060079663999</v>
      </c>
      <c r="E333" s="1011">
        <v>53</v>
      </c>
      <c r="F333" s="1011">
        <v>432.265284522</v>
      </c>
    </row>
    <row r="334" spans="1:6" x14ac:dyDescent="0.25">
      <c r="A334" s="1011" t="s">
        <v>3226</v>
      </c>
      <c r="B334" s="1011" t="s">
        <v>3227</v>
      </c>
      <c r="C334" s="1011" t="s">
        <v>140</v>
      </c>
      <c r="D334" s="1011">
        <v>4300.8579238009997</v>
      </c>
      <c r="E334" s="1011">
        <v>46</v>
      </c>
      <c r="F334" s="1011">
        <v>93.496911386999997</v>
      </c>
    </row>
    <row r="335" spans="1:6" x14ac:dyDescent="0.25">
      <c r="A335" s="1011" t="s">
        <v>3228</v>
      </c>
      <c r="B335" s="1011" t="s">
        <v>3229</v>
      </c>
      <c r="C335" s="1011" t="s">
        <v>140</v>
      </c>
      <c r="D335" s="1011">
        <v>9934.9088379280001</v>
      </c>
      <c r="E335" s="1011">
        <v>106</v>
      </c>
      <c r="F335" s="1011">
        <v>93.725555075000003</v>
      </c>
    </row>
    <row r="336" spans="1:6" x14ac:dyDescent="0.25">
      <c r="A336" s="1011" t="s">
        <v>3230</v>
      </c>
      <c r="B336" s="1011" t="s">
        <v>1892</v>
      </c>
      <c r="C336" s="1011" t="s">
        <v>140</v>
      </c>
      <c r="D336" s="1011">
        <v>28189.187244199999</v>
      </c>
      <c r="E336" s="1011">
        <v>299</v>
      </c>
      <c r="F336" s="1011">
        <v>94.278218207999998</v>
      </c>
    </row>
    <row r="337" spans="1:6" x14ac:dyDescent="0.25">
      <c r="A337" s="1011" t="s">
        <v>3231</v>
      </c>
      <c r="B337" s="1011" t="s">
        <v>3232</v>
      </c>
      <c r="C337" s="1011" t="s">
        <v>140</v>
      </c>
      <c r="D337" s="1011">
        <v>2990.9937816349998</v>
      </c>
      <c r="E337" s="1011">
        <v>51</v>
      </c>
      <c r="F337" s="1011">
        <v>58.646936895000003</v>
      </c>
    </row>
    <row r="338" spans="1:6" x14ac:dyDescent="0.25">
      <c r="A338" s="1011" t="s">
        <v>3233</v>
      </c>
      <c r="B338" s="1011" t="s">
        <v>3234</v>
      </c>
      <c r="C338" s="1011" t="s">
        <v>140</v>
      </c>
      <c r="D338" s="1011">
        <v>1762.0780445769999</v>
      </c>
      <c r="E338" s="1011">
        <v>2</v>
      </c>
      <c r="F338" s="1011">
        <v>881.03902228899994</v>
      </c>
    </row>
    <row r="339" spans="1:6" x14ac:dyDescent="0.25">
      <c r="A339" s="1011" t="s">
        <v>3235</v>
      </c>
      <c r="B339" s="1011" t="s">
        <v>3236</v>
      </c>
      <c r="C339" s="1011" t="s">
        <v>140</v>
      </c>
      <c r="D339" s="1011">
        <v>719.73413627900004</v>
      </c>
      <c r="E339" s="1011">
        <v>25</v>
      </c>
      <c r="F339" s="1011">
        <v>28.789365450999998</v>
      </c>
    </row>
    <row r="340" spans="1:6" x14ac:dyDescent="0.25">
      <c r="A340" s="1011" t="s">
        <v>3237</v>
      </c>
      <c r="B340" s="1011" t="s">
        <v>3238</v>
      </c>
      <c r="C340" s="1011" t="s">
        <v>140</v>
      </c>
      <c r="D340" s="1011">
        <v>7110.996147844</v>
      </c>
      <c r="E340" s="1011">
        <v>28</v>
      </c>
      <c r="F340" s="1011">
        <v>253.964148137</v>
      </c>
    </row>
    <row r="341" spans="1:6" x14ac:dyDescent="0.25">
      <c r="A341" s="1011" t="s">
        <v>3239</v>
      </c>
      <c r="B341" s="1011" t="s">
        <v>2417</v>
      </c>
      <c r="C341" s="1011" t="s">
        <v>140</v>
      </c>
      <c r="D341" s="1011">
        <v>16142.790610690001</v>
      </c>
      <c r="E341" s="1011">
        <v>91</v>
      </c>
      <c r="F341" s="1011">
        <v>177.393303414</v>
      </c>
    </row>
    <row r="342" spans="1:6" x14ac:dyDescent="0.25">
      <c r="A342" s="1011" t="s">
        <v>3240</v>
      </c>
      <c r="B342" s="1011" t="s">
        <v>3241</v>
      </c>
      <c r="C342" s="1011" t="s">
        <v>140</v>
      </c>
      <c r="D342" s="1011">
        <v>16511.801654146999</v>
      </c>
      <c r="E342" s="1011">
        <v>47</v>
      </c>
      <c r="F342" s="1011">
        <v>351.31492881200001</v>
      </c>
    </row>
    <row r="343" spans="1:6" x14ac:dyDescent="0.25">
      <c r="A343" s="1011" t="s">
        <v>3242</v>
      </c>
      <c r="B343" s="1011" t="s">
        <v>3243</v>
      </c>
      <c r="C343" s="1011" t="s">
        <v>140</v>
      </c>
      <c r="D343" s="1011">
        <v>1547.498475349</v>
      </c>
      <c r="E343" s="1011">
        <v>20</v>
      </c>
      <c r="F343" s="1011">
        <v>77.374923766999999</v>
      </c>
    </row>
    <row r="344" spans="1:6" x14ac:dyDescent="0.25">
      <c r="A344" s="1011" t="s">
        <v>3244</v>
      </c>
      <c r="B344" s="1011" t="s">
        <v>3245</v>
      </c>
      <c r="C344" s="1011" t="s">
        <v>140</v>
      </c>
      <c r="D344" s="1011">
        <v>296.57234682699999</v>
      </c>
      <c r="E344" s="1011">
        <v>2.5</v>
      </c>
      <c r="F344" s="1011">
        <v>118.62893873100001</v>
      </c>
    </row>
    <row r="345" spans="1:6" x14ac:dyDescent="0.25">
      <c r="A345" s="1011" t="s">
        <v>3246</v>
      </c>
      <c r="B345" s="1011" t="s">
        <v>1528</v>
      </c>
      <c r="C345" s="1011" t="s">
        <v>140</v>
      </c>
      <c r="D345" s="1011">
        <v>28702.134612331</v>
      </c>
      <c r="E345" s="1011">
        <v>798</v>
      </c>
      <c r="F345" s="1011">
        <v>35.967587233000003</v>
      </c>
    </row>
    <row r="346" spans="1:6" x14ac:dyDescent="0.25">
      <c r="A346" s="1011" t="s">
        <v>3247</v>
      </c>
      <c r="B346" s="1011" t="s">
        <v>3248</v>
      </c>
      <c r="C346" s="1011" t="s">
        <v>140</v>
      </c>
      <c r="D346" s="1011">
        <v>18766.203224539</v>
      </c>
      <c r="E346" s="1011">
        <v>54</v>
      </c>
      <c r="F346" s="1011">
        <v>347.52228193600001</v>
      </c>
    </row>
    <row r="347" spans="1:6" x14ac:dyDescent="0.25">
      <c r="A347" s="1011" t="s">
        <v>3249</v>
      </c>
      <c r="B347" s="1011" t="s">
        <v>3250</v>
      </c>
      <c r="C347" s="1011" t="s">
        <v>140</v>
      </c>
      <c r="D347" s="1011">
        <v>35031.640141506999</v>
      </c>
      <c r="E347" s="1011">
        <v>49</v>
      </c>
      <c r="F347" s="1011">
        <v>714.93143145900001</v>
      </c>
    </row>
    <row r="348" spans="1:6" x14ac:dyDescent="0.25">
      <c r="A348" s="1011" t="s">
        <v>3251</v>
      </c>
      <c r="B348" s="1011" t="s">
        <v>3252</v>
      </c>
      <c r="C348" s="1011" t="s">
        <v>140</v>
      </c>
      <c r="D348" s="1011">
        <v>1272.3302770370001</v>
      </c>
      <c r="E348" s="1011">
        <v>37</v>
      </c>
      <c r="F348" s="1011">
        <v>34.387304784999998</v>
      </c>
    </row>
    <row r="349" spans="1:6" x14ac:dyDescent="0.25">
      <c r="A349" s="1011" t="s">
        <v>3253</v>
      </c>
      <c r="B349" s="1011" t="s">
        <v>1874</v>
      </c>
      <c r="C349" s="1011" t="s">
        <v>140</v>
      </c>
      <c r="D349" s="1011">
        <v>20472.566424658002</v>
      </c>
      <c r="E349" s="1011">
        <v>297</v>
      </c>
      <c r="F349" s="1011">
        <v>68.931200082999993</v>
      </c>
    </row>
    <row r="350" spans="1:6" x14ac:dyDescent="0.25">
      <c r="A350" s="1011" t="s">
        <v>3254</v>
      </c>
      <c r="B350" s="1011" t="s">
        <v>3255</v>
      </c>
      <c r="C350" s="1011" t="s">
        <v>140</v>
      </c>
      <c r="D350" s="1011">
        <v>27520.186113633001</v>
      </c>
      <c r="E350" s="1011">
        <v>127</v>
      </c>
      <c r="F350" s="1011">
        <v>216.69437884800001</v>
      </c>
    </row>
    <row r="351" spans="1:6" x14ac:dyDescent="0.25">
      <c r="A351" s="1011" t="s">
        <v>3256</v>
      </c>
      <c r="B351" s="1011" t="s">
        <v>3257</v>
      </c>
      <c r="C351" s="1011" t="s">
        <v>140</v>
      </c>
      <c r="D351" s="1011">
        <v>41025.022787642003</v>
      </c>
      <c r="E351" s="1011">
        <v>102</v>
      </c>
      <c r="F351" s="1011">
        <v>402.206105761</v>
      </c>
    </row>
    <row r="352" spans="1:6" x14ac:dyDescent="0.25">
      <c r="A352" s="1011" t="s">
        <v>3258</v>
      </c>
      <c r="B352" s="1011" t="s">
        <v>3259</v>
      </c>
      <c r="C352" s="1011" t="s">
        <v>140</v>
      </c>
      <c r="D352" s="1011">
        <v>31237.599837959999</v>
      </c>
      <c r="E352" s="1011">
        <v>59</v>
      </c>
      <c r="F352" s="1011">
        <v>529.45084471099995</v>
      </c>
    </row>
    <row r="353" spans="1:6" x14ac:dyDescent="0.25">
      <c r="A353" s="1011" t="s">
        <v>3260</v>
      </c>
      <c r="B353" s="1011" t="s">
        <v>3261</v>
      </c>
      <c r="C353" s="1011" t="s">
        <v>140</v>
      </c>
      <c r="D353" s="1011">
        <v>23215.388264765999</v>
      </c>
      <c r="E353" s="1011">
        <v>48</v>
      </c>
      <c r="F353" s="1011">
        <v>483.65392218300002</v>
      </c>
    </row>
    <row r="354" spans="1:6" x14ac:dyDescent="0.25">
      <c r="A354" s="1011" t="s">
        <v>3262</v>
      </c>
      <c r="B354" s="1011" t="s">
        <v>3263</v>
      </c>
      <c r="C354" s="1011" t="s">
        <v>140</v>
      </c>
      <c r="D354" s="1011">
        <v>1342.5984292170001</v>
      </c>
      <c r="E354" s="1011">
        <v>2.5</v>
      </c>
      <c r="F354" s="1011">
        <v>537.03937168699997</v>
      </c>
    </row>
    <row r="355" spans="1:6" x14ac:dyDescent="0.25">
      <c r="A355" s="1011" t="s">
        <v>3264</v>
      </c>
      <c r="B355" s="1011" t="s">
        <v>3265</v>
      </c>
      <c r="C355" s="1011" t="s">
        <v>140</v>
      </c>
      <c r="D355" s="1011">
        <v>6118.9922572169999</v>
      </c>
      <c r="E355" s="1011">
        <v>26</v>
      </c>
      <c r="F355" s="1011">
        <v>235.34585604700001</v>
      </c>
    </row>
    <row r="356" spans="1:6" x14ac:dyDescent="0.25">
      <c r="A356" s="1011" t="s">
        <v>3266</v>
      </c>
      <c r="B356" s="1011" t="s">
        <v>1559</v>
      </c>
      <c r="C356" s="1011" t="s">
        <v>140</v>
      </c>
      <c r="D356" s="1011">
        <v>11545.23090783</v>
      </c>
      <c r="E356" s="1011">
        <v>148</v>
      </c>
      <c r="F356" s="1011">
        <v>78.008316945000004</v>
      </c>
    </row>
    <row r="357" spans="1:6" x14ac:dyDescent="0.25">
      <c r="A357" s="1011" t="s">
        <v>3267</v>
      </c>
      <c r="B357" s="1011" t="s">
        <v>3268</v>
      </c>
      <c r="C357" s="1011" t="s">
        <v>140</v>
      </c>
      <c r="D357" s="1011">
        <v>9896.6393999079992</v>
      </c>
      <c r="E357" s="1011">
        <v>53</v>
      </c>
      <c r="F357" s="1011">
        <v>186.729045281</v>
      </c>
    </row>
    <row r="358" spans="1:6" x14ac:dyDescent="0.25">
      <c r="A358" s="1011" t="s">
        <v>3269</v>
      </c>
      <c r="B358" s="1011" t="s">
        <v>3270</v>
      </c>
      <c r="C358" s="1011" t="s">
        <v>140</v>
      </c>
      <c r="D358" s="1011">
        <v>48109.840036977999</v>
      </c>
      <c r="E358" s="1011">
        <v>54</v>
      </c>
      <c r="F358" s="1011">
        <v>890.92296364799995</v>
      </c>
    </row>
    <row r="359" spans="1:6" x14ac:dyDescent="0.25">
      <c r="A359" s="1011" t="s">
        <v>3271</v>
      </c>
      <c r="B359" s="1011" t="s">
        <v>3272</v>
      </c>
      <c r="C359" s="1011" t="s">
        <v>140</v>
      </c>
      <c r="D359" s="1011">
        <v>7413.0268444809999</v>
      </c>
      <c r="E359" s="1011">
        <v>54</v>
      </c>
      <c r="F359" s="1011">
        <v>137.27827489800001</v>
      </c>
    </row>
    <row r="360" spans="1:6" x14ac:dyDescent="0.25">
      <c r="A360" s="1011" t="s">
        <v>3273</v>
      </c>
      <c r="B360" s="1011" t="s">
        <v>3274</v>
      </c>
      <c r="C360" s="1011" t="s">
        <v>140</v>
      </c>
      <c r="D360" s="1011">
        <v>13153.998599480999</v>
      </c>
      <c r="E360" s="1011">
        <v>99</v>
      </c>
      <c r="F360" s="1011">
        <v>132.86867272200001</v>
      </c>
    </row>
    <row r="361" spans="1:6" x14ac:dyDescent="0.25">
      <c r="A361" s="1011" t="s">
        <v>3275</v>
      </c>
      <c r="B361" s="1011" t="s">
        <v>3276</v>
      </c>
      <c r="C361" s="1011" t="s">
        <v>140</v>
      </c>
      <c r="D361" s="1011">
        <v>1322.4247017130001</v>
      </c>
      <c r="E361" s="1011">
        <v>48</v>
      </c>
      <c r="F361" s="1011">
        <v>27.550514619000001</v>
      </c>
    </row>
    <row r="362" spans="1:6" x14ac:dyDescent="0.25">
      <c r="A362" s="1011" t="s">
        <v>3277</v>
      </c>
      <c r="B362" s="1011" t="s">
        <v>3278</v>
      </c>
      <c r="C362" s="1011" t="s">
        <v>140</v>
      </c>
      <c r="D362" s="1011">
        <v>14414.214461205</v>
      </c>
      <c r="E362" s="1011">
        <v>54</v>
      </c>
      <c r="F362" s="1011">
        <v>266.92989742999998</v>
      </c>
    </row>
    <row r="363" spans="1:6" x14ac:dyDescent="0.25">
      <c r="A363" s="1011" t="s">
        <v>3279</v>
      </c>
      <c r="B363" s="1011" t="s">
        <v>3280</v>
      </c>
      <c r="C363" s="1011" t="s">
        <v>140</v>
      </c>
      <c r="D363" s="1011">
        <v>35341.618922285001</v>
      </c>
      <c r="E363" s="1011">
        <v>48</v>
      </c>
      <c r="F363" s="1011">
        <v>736.283727548</v>
      </c>
    </row>
    <row r="364" spans="1:6" x14ac:dyDescent="0.25">
      <c r="A364" s="1011" t="s">
        <v>3281</v>
      </c>
      <c r="B364" s="1011" t="s">
        <v>1676</v>
      </c>
      <c r="C364" s="1011" t="s">
        <v>140</v>
      </c>
      <c r="D364" s="1011">
        <v>35475.390838257001</v>
      </c>
      <c r="E364" s="1011">
        <v>855</v>
      </c>
      <c r="F364" s="1011">
        <v>41.491685191000002</v>
      </c>
    </row>
    <row r="365" spans="1:6" x14ac:dyDescent="0.25">
      <c r="A365" s="1011" t="s">
        <v>3282</v>
      </c>
      <c r="B365" s="1011" t="s">
        <v>3283</v>
      </c>
      <c r="C365" s="1011" t="s">
        <v>140</v>
      </c>
      <c r="D365" s="1011">
        <v>10970.646245182999</v>
      </c>
      <c r="E365" s="1011">
        <v>373</v>
      </c>
      <c r="F365" s="1011">
        <v>29.411920228</v>
      </c>
    </row>
    <row r="366" spans="1:6" x14ac:dyDescent="0.25">
      <c r="A366" s="1011" t="s">
        <v>3284</v>
      </c>
      <c r="B366" s="1011" t="s">
        <v>3285</v>
      </c>
      <c r="C366" s="1011" t="s">
        <v>140</v>
      </c>
      <c r="D366" s="1011">
        <v>8017.5688576439998</v>
      </c>
      <c r="E366" s="1011">
        <v>134</v>
      </c>
      <c r="F366" s="1011">
        <v>59.832603415000001</v>
      </c>
    </row>
    <row r="367" spans="1:6" x14ac:dyDescent="0.25">
      <c r="A367" s="1011" t="s">
        <v>3286</v>
      </c>
      <c r="B367" s="1011" t="s">
        <v>1939</v>
      </c>
      <c r="C367" s="1011" t="s">
        <v>140</v>
      </c>
      <c r="D367" s="1011">
        <v>15481.918143371</v>
      </c>
      <c r="E367" s="1011">
        <v>524</v>
      </c>
      <c r="F367" s="1011">
        <v>29.545645312000001</v>
      </c>
    </row>
    <row r="368" spans="1:6" x14ac:dyDescent="0.25">
      <c r="A368" s="1011" t="s">
        <v>3287</v>
      </c>
      <c r="B368" s="1011" t="s">
        <v>3288</v>
      </c>
      <c r="C368" s="1011" t="s">
        <v>140</v>
      </c>
      <c r="D368" s="1011">
        <v>7361.0127773490003</v>
      </c>
      <c r="E368" s="1011">
        <v>157</v>
      </c>
      <c r="F368" s="1011">
        <v>46.885431703000002</v>
      </c>
    </row>
    <row r="369" spans="1:6" x14ac:dyDescent="0.25">
      <c r="A369" s="1011" t="s">
        <v>3289</v>
      </c>
      <c r="B369" s="1011" t="s">
        <v>1811</v>
      </c>
      <c r="C369" s="1011" t="s">
        <v>140</v>
      </c>
      <c r="D369" s="1011">
        <v>18314.838408604999</v>
      </c>
      <c r="E369" s="1011">
        <v>391</v>
      </c>
      <c r="F369" s="1011">
        <v>46.841018947999999</v>
      </c>
    </row>
    <row r="370" spans="1:6" x14ac:dyDescent="0.25">
      <c r="A370" s="1011" t="s">
        <v>3290</v>
      </c>
      <c r="B370" s="1011" t="s">
        <v>1703</v>
      </c>
      <c r="C370" s="1011" t="s">
        <v>140</v>
      </c>
      <c r="D370" s="1011">
        <v>11022.946670047</v>
      </c>
      <c r="E370" s="1011">
        <v>191</v>
      </c>
      <c r="F370" s="1011">
        <v>57.711762669999999</v>
      </c>
    </row>
    <row r="371" spans="1:6" x14ac:dyDescent="0.25">
      <c r="A371" s="1011" t="s">
        <v>3291</v>
      </c>
      <c r="B371" s="1011" t="s">
        <v>3292</v>
      </c>
      <c r="C371" s="1011" t="s">
        <v>140</v>
      </c>
      <c r="D371" s="1011">
        <v>3798.2541589150001</v>
      </c>
      <c r="E371" s="1011">
        <v>34</v>
      </c>
      <c r="F371" s="1011">
        <v>111.71335761500001</v>
      </c>
    </row>
    <row r="372" spans="1:6" x14ac:dyDescent="0.25">
      <c r="A372" s="1011" t="s">
        <v>3293</v>
      </c>
      <c r="B372" s="1011" t="s">
        <v>3294</v>
      </c>
      <c r="C372" s="1011" t="s">
        <v>140</v>
      </c>
      <c r="D372" s="1011">
        <v>2747.7397144020001</v>
      </c>
      <c r="E372" s="1011">
        <v>34</v>
      </c>
      <c r="F372" s="1011">
        <v>80.815873952999993</v>
      </c>
    </row>
    <row r="373" spans="1:6" x14ac:dyDescent="0.25">
      <c r="A373" s="1011" t="s">
        <v>3295</v>
      </c>
      <c r="B373" s="1011" t="s">
        <v>3296</v>
      </c>
      <c r="C373" s="1011" t="s">
        <v>140</v>
      </c>
      <c r="D373" s="1011">
        <v>14407.511132206</v>
      </c>
      <c r="E373" s="1011">
        <v>204</v>
      </c>
      <c r="F373" s="1011">
        <v>70.625054570000003</v>
      </c>
    </row>
    <row r="374" spans="1:6" x14ac:dyDescent="0.25">
      <c r="A374" s="1011" t="s">
        <v>3297</v>
      </c>
      <c r="B374" s="1011" t="s">
        <v>3298</v>
      </c>
      <c r="C374" s="1011" t="s">
        <v>140</v>
      </c>
      <c r="D374" s="1011">
        <v>638.40636147999999</v>
      </c>
      <c r="E374" s="1011">
        <v>7</v>
      </c>
      <c r="F374" s="1011">
        <v>91.200908783000003</v>
      </c>
    </row>
    <row r="375" spans="1:6" x14ac:dyDescent="0.25">
      <c r="A375" s="1011" t="s">
        <v>3299</v>
      </c>
      <c r="B375" s="1011" t="s">
        <v>2328</v>
      </c>
      <c r="C375" s="1011" t="s">
        <v>140</v>
      </c>
      <c r="D375" s="1011">
        <v>20220.673617506</v>
      </c>
      <c r="E375" s="1011">
        <v>262</v>
      </c>
      <c r="F375" s="1011">
        <v>77.178143578000004</v>
      </c>
    </row>
    <row r="376" spans="1:6" x14ac:dyDescent="0.25">
      <c r="A376" s="1011" t="s">
        <v>3300</v>
      </c>
      <c r="B376" s="1011" t="s">
        <v>3301</v>
      </c>
      <c r="C376" s="1011" t="s">
        <v>140</v>
      </c>
      <c r="D376" s="1011">
        <v>18121.665972775001</v>
      </c>
      <c r="E376" s="1011">
        <v>18</v>
      </c>
      <c r="F376" s="1011">
        <v>1006.75922071</v>
      </c>
    </row>
    <row r="377" spans="1:6" x14ac:dyDescent="0.25">
      <c r="A377" s="1011" t="s">
        <v>3302</v>
      </c>
      <c r="B377" s="1011" t="s">
        <v>1602</v>
      </c>
      <c r="C377" s="1011" t="s">
        <v>140</v>
      </c>
      <c r="D377" s="1011">
        <v>9033.0011869450009</v>
      </c>
      <c r="E377" s="1011">
        <v>164</v>
      </c>
      <c r="F377" s="1011">
        <v>55.079275529999997</v>
      </c>
    </row>
    <row r="378" spans="1:6" x14ac:dyDescent="0.25">
      <c r="A378" s="1011" t="s">
        <v>3303</v>
      </c>
      <c r="B378" s="1011" t="s">
        <v>3304</v>
      </c>
      <c r="C378" s="1011" t="s">
        <v>140</v>
      </c>
      <c r="D378" s="1011">
        <v>65603.338089703</v>
      </c>
      <c r="E378" s="1011">
        <v>106</v>
      </c>
      <c r="F378" s="1011">
        <v>618.89941594100003</v>
      </c>
    </row>
    <row r="379" spans="1:6" x14ac:dyDescent="0.25">
      <c r="A379" s="1011" t="s">
        <v>3305</v>
      </c>
      <c r="B379" s="1011" t="s">
        <v>1898</v>
      </c>
      <c r="C379" s="1011" t="s">
        <v>140</v>
      </c>
      <c r="D379" s="1011">
        <v>26891.262860112001</v>
      </c>
      <c r="E379" s="1011">
        <v>406</v>
      </c>
      <c r="F379" s="1011">
        <v>66.234637586000005</v>
      </c>
    </row>
    <row r="380" spans="1:6" x14ac:dyDescent="0.25">
      <c r="A380" s="1011" t="s">
        <v>3306</v>
      </c>
      <c r="B380" s="1011" t="s">
        <v>1612</v>
      </c>
      <c r="C380" s="1011" t="s">
        <v>140</v>
      </c>
      <c r="D380" s="1011">
        <v>12348.535096803</v>
      </c>
      <c r="E380" s="1011">
        <v>147</v>
      </c>
      <c r="F380" s="1011">
        <v>84.003640114000007</v>
      </c>
    </row>
    <row r="381" spans="1:6" x14ac:dyDescent="0.25">
      <c r="A381" s="1011" t="s">
        <v>3307</v>
      </c>
      <c r="B381" s="1011" t="s">
        <v>3308</v>
      </c>
      <c r="C381" s="1011" t="s">
        <v>140</v>
      </c>
      <c r="D381" s="1011">
        <v>32154.270703537</v>
      </c>
      <c r="E381" s="1011">
        <v>148</v>
      </c>
      <c r="F381" s="1011">
        <v>217.25858583499999</v>
      </c>
    </row>
    <row r="382" spans="1:6" x14ac:dyDescent="0.25">
      <c r="A382" s="1011" t="s">
        <v>3309</v>
      </c>
      <c r="B382" s="1011" t="s">
        <v>3310</v>
      </c>
      <c r="C382" s="1011" t="s">
        <v>140</v>
      </c>
      <c r="D382" s="1011">
        <v>5224.5994733810003</v>
      </c>
      <c r="E382" s="1011">
        <v>40</v>
      </c>
      <c r="F382" s="1011">
        <v>130.614986835</v>
      </c>
    </row>
    <row r="383" spans="1:6" x14ac:dyDescent="0.25">
      <c r="A383" s="1011" t="s">
        <v>3311</v>
      </c>
      <c r="B383" s="1011" t="s">
        <v>3312</v>
      </c>
      <c r="C383" s="1011" t="s">
        <v>140</v>
      </c>
      <c r="D383" s="1011">
        <v>19962.923874690001</v>
      </c>
      <c r="E383" s="1011">
        <v>202</v>
      </c>
      <c r="F383" s="1011">
        <v>98.826355814999999</v>
      </c>
    </row>
    <row r="384" spans="1:6" x14ac:dyDescent="0.25">
      <c r="A384" s="1011" t="s">
        <v>3313</v>
      </c>
      <c r="B384" s="1011" t="s">
        <v>3314</v>
      </c>
      <c r="C384" s="1011" t="s">
        <v>140</v>
      </c>
      <c r="D384" s="1011">
        <v>3795.2412255059999</v>
      </c>
      <c r="E384" s="1011">
        <v>71</v>
      </c>
      <c r="F384" s="1011">
        <v>53.454101768000001</v>
      </c>
    </row>
    <row r="385" spans="1:6" x14ac:dyDescent="0.25">
      <c r="A385" s="1011" t="s">
        <v>3315</v>
      </c>
      <c r="B385" s="1011" t="s">
        <v>3316</v>
      </c>
      <c r="C385" s="1011" t="s">
        <v>140</v>
      </c>
      <c r="D385" s="1011">
        <v>121550.902191377</v>
      </c>
      <c r="E385" s="1011">
        <v>317</v>
      </c>
      <c r="F385" s="1011">
        <v>383.44133183399998</v>
      </c>
    </row>
    <row r="386" spans="1:6" x14ac:dyDescent="0.25">
      <c r="A386" s="1011" t="s">
        <v>3317</v>
      </c>
      <c r="B386" s="1011" t="s">
        <v>3318</v>
      </c>
      <c r="C386" s="1011" t="s">
        <v>140</v>
      </c>
      <c r="D386" s="1011">
        <v>11233.151402902</v>
      </c>
      <c r="E386" s="1011">
        <v>93</v>
      </c>
      <c r="F386" s="1011">
        <v>120.786574225</v>
      </c>
    </row>
    <row r="387" spans="1:6" x14ac:dyDescent="0.25">
      <c r="A387" s="1011" t="s">
        <v>3319</v>
      </c>
      <c r="B387" s="1011" t="s">
        <v>3320</v>
      </c>
      <c r="C387" s="1011" t="s">
        <v>140</v>
      </c>
      <c r="D387" s="1011">
        <v>21112.567806422001</v>
      </c>
      <c r="E387" s="1011">
        <v>65</v>
      </c>
      <c r="F387" s="1011">
        <v>324.80873548300002</v>
      </c>
    </row>
    <row r="388" spans="1:6" x14ac:dyDescent="0.25">
      <c r="A388" s="1011" t="s">
        <v>3321</v>
      </c>
      <c r="B388" s="1011" t="s">
        <v>3322</v>
      </c>
      <c r="C388" s="1011" t="s">
        <v>140</v>
      </c>
      <c r="D388" s="1011">
        <v>1483.2271293859999</v>
      </c>
      <c r="E388" s="1011">
        <v>1</v>
      </c>
      <c r="F388" s="1011">
        <v>1483.2271293859999</v>
      </c>
    </row>
    <row r="389" spans="1:6" x14ac:dyDescent="0.25">
      <c r="A389" s="1011" t="s">
        <v>3323</v>
      </c>
      <c r="B389" s="1011" t="s">
        <v>3324</v>
      </c>
      <c r="C389" s="1011" t="s">
        <v>140</v>
      </c>
      <c r="D389" s="1011">
        <v>35107.319218400997</v>
      </c>
      <c r="E389" s="1011">
        <v>105</v>
      </c>
      <c r="F389" s="1011">
        <v>334.35542112799999</v>
      </c>
    </row>
    <row r="390" spans="1:6" x14ac:dyDescent="0.25">
      <c r="A390" s="1011" t="s">
        <v>3325</v>
      </c>
      <c r="B390" s="1011" t="s">
        <v>3326</v>
      </c>
      <c r="C390" s="1011" t="s">
        <v>140</v>
      </c>
      <c r="D390" s="1011">
        <v>13861.089404995</v>
      </c>
      <c r="E390" s="1011">
        <v>42</v>
      </c>
      <c r="F390" s="1011">
        <v>330.02593821400001</v>
      </c>
    </row>
    <row r="391" spans="1:6" x14ac:dyDescent="0.25">
      <c r="A391" s="1011" t="s">
        <v>3327</v>
      </c>
      <c r="B391" s="1011" t="s">
        <v>3328</v>
      </c>
      <c r="C391" s="1011" t="s">
        <v>140</v>
      </c>
      <c r="D391" s="1011">
        <v>13804.297995426001</v>
      </c>
      <c r="E391" s="1011">
        <v>92</v>
      </c>
      <c r="F391" s="1011">
        <v>150.04671734199999</v>
      </c>
    </row>
    <row r="392" spans="1:6" x14ac:dyDescent="0.25">
      <c r="A392" s="1011" t="s">
        <v>3329</v>
      </c>
      <c r="B392" s="1011" t="s">
        <v>2256</v>
      </c>
      <c r="C392" s="1011" t="s">
        <v>140</v>
      </c>
      <c r="D392" s="1011">
        <v>9527.3301232499998</v>
      </c>
      <c r="E392" s="1011">
        <v>201</v>
      </c>
      <c r="F392" s="1011">
        <v>47.399652353999997</v>
      </c>
    </row>
    <row r="393" spans="1:6" x14ac:dyDescent="0.25">
      <c r="A393" s="1011" t="s">
        <v>3330</v>
      </c>
      <c r="B393" s="1011" t="s">
        <v>3331</v>
      </c>
      <c r="C393" s="1011" t="s">
        <v>140</v>
      </c>
      <c r="D393" s="1011">
        <v>41708.730648539</v>
      </c>
      <c r="E393" s="1011">
        <v>83</v>
      </c>
      <c r="F393" s="1011">
        <v>502.51482709099997</v>
      </c>
    </row>
    <row r="394" spans="1:6" x14ac:dyDescent="0.25">
      <c r="A394" s="1011" t="s">
        <v>3332</v>
      </c>
      <c r="B394" s="1011" t="s">
        <v>3333</v>
      </c>
      <c r="C394" s="1011" t="s">
        <v>140</v>
      </c>
      <c r="D394" s="1011">
        <v>9395.4863001649992</v>
      </c>
      <c r="E394" s="1011">
        <v>66</v>
      </c>
      <c r="F394" s="1011">
        <v>142.35585303299999</v>
      </c>
    </row>
    <row r="395" spans="1:6" x14ac:dyDescent="0.25">
      <c r="A395" s="1011" t="s">
        <v>3334</v>
      </c>
      <c r="B395" s="1011" t="s">
        <v>3335</v>
      </c>
      <c r="C395" s="1011" t="s">
        <v>140</v>
      </c>
      <c r="D395" s="1011">
        <v>83882.562232625001</v>
      </c>
      <c r="E395" s="1011">
        <v>106</v>
      </c>
      <c r="F395" s="1011">
        <v>791.34492672299996</v>
      </c>
    </row>
    <row r="396" spans="1:6" x14ac:dyDescent="0.25">
      <c r="A396" s="1011" t="s">
        <v>3336</v>
      </c>
      <c r="B396" s="1011" t="s">
        <v>3337</v>
      </c>
      <c r="C396" s="1011" t="s">
        <v>140</v>
      </c>
      <c r="D396" s="1011">
        <v>25368.341477442998</v>
      </c>
      <c r="E396" s="1011">
        <v>142</v>
      </c>
      <c r="F396" s="1011">
        <v>178.650292095</v>
      </c>
    </row>
    <row r="397" spans="1:6" x14ac:dyDescent="0.25">
      <c r="A397" s="1011" t="s">
        <v>3338</v>
      </c>
      <c r="B397" s="1011" t="s">
        <v>3339</v>
      </c>
      <c r="C397" s="1011" t="s">
        <v>140</v>
      </c>
      <c r="D397" s="1011">
        <v>27264.597907984</v>
      </c>
      <c r="E397" s="1011">
        <v>429</v>
      </c>
      <c r="F397" s="1011">
        <v>63.553841276999997</v>
      </c>
    </row>
    <row r="398" spans="1:6" x14ac:dyDescent="0.25">
      <c r="A398" s="1011" t="s">
        <v>3340</v>
      </c>
      <c r="B398" s="1011" t="s">
        <v>1886</v>
      </c>
      <c r="C398" s="1011" t="s">
        <v>140</v>
      </c>
      <c r="D398" s="1011">
        <v>11202.957578596001</v>
      </c>
      <c r="E398" s="1011">
        <v>132</v>
      </c>
      <c r="F398" s="1011">
        <v>84.870890747000004</v>
      </c>
    </row>
    <row r="399" spans="1:6" x14ac:dyDescent="0.25">
      <c r="A399" s="1011" t="s">
        <v>3341</v>
      </c>
      <c r="B399" s="1011" t="s">
        <v>3342</v>
      </c>
      <c r="C399" s="1011" t="s">
        <v>140</v>
      </c>
      <c r="D399" s="1011">
        <v>55480.823708871001</v>
      </c>
      <c r="E399" s="1011">
        <v>1341</v>
      </c>
      <c r="F399" s="1011">
        <v>41.372724615000003</v>
      </c>
    </row>
    <row r="400" spans="1:6" x14ac:dyDescent="0.25">
      <c r="A400" s="1011" t="s">
        <v>3343</v>
      </c>
      <c r="B400" s="1011" t="s">
        <v>3344</v>
      </c>
      <c r="C400" s="1011" t="s">
        <v>140</v>
      </c>
      <c r="D400" s="1011">
        <v>2347.807195028</v>
      </c>
      <c r="E400" s="1011">
        <v>36</v>
      </c>
      <c r="F400" s="1011">
        <v>65.216866529000001</v>
      </c>
    </row>
    <row r="401" spans="1:6" x14ac:dyDescent="0.25">
      <c r="A401" s="1011" t="s">
        <v>3345</v>
      </c>
      <c r="B401" s="1011" t="s">
        <v>3346</v>
      </c>
      <c r="C401" s="1011" t="s">
        <v>140</v>
      </c>
      <c r="D401" s="1011">
        <v>15399.976819108</v>
      </c>
      <c r="E401" s="1011">
        <v>106</v>
      </c>
      <c r="F401" s="1011">
        <v>145.28280018000001</v>
      </c>
    </row>
    <row r="402" spans="1:6" x14ac:dyDescent="0.25">
      <c r="A402" s="1011" t="s">
        <v>3347</v>
      </c>
      <c r="B402" s="1011" t="s">
        <v>3348</v>
      </c>
      <c r="C402" s="1011" t="s">
        <v>140</v>
      </c>
      <c r="D402" s="1011">
        <v>11238.198143854999</v>
      </c>
      <c r="E402" s="1011">
        <v>280</v>
      </c>
      <c r="F402" s="1011">
        <v>40.136421941999998</v>
      </c>
    </row>
    <row r="403" spans="1:6" x14ac:dyDescent="0.25">
      <c r="A403" s="1011" t="s">
        <v>3349</v>
      </c>
      <c r="B403" s="1011" t="s">
        <v>1475</v>
      </c>
      <c r="C403" s="1011" t="s">
        <v>140</v>
      </c>
      <c r="D403" s="1011">
        <v>52267.375626312998</v>
      </c>
      <c r="E403" s="1011">
        <v>1308</v>
      </c>
      <c r="F403" s="1011">
        <v>39.959767298000003</v>
      </c>
    </row>
    <row r="404" spans="1:6" x14ac:dyDescent="0.25">
      <c r="A404" s="1011" t="s">
        <v>3350</v>
      </c>
      <c r="B404" s="1011" t="s">
        <v>1451</v>
      </c>
      <c r="C404" s="1011" t="s">
        <v>140</v>
      </c>
      <c r="D404" s="1011">
        <v>18179.966554187999</v>
      </c>
      <c r="E404" s="1011">
        <v>194</v>
      </c>
      <c r="F404" s="1011">
        <v>93.711167805000002</v>
      </c>
    </row>
    <row r="405" spans="1:6" x14ac:dyDescent="0.25">
      <c r="A405" s="1011" t="s">
        <v>3351</v>
      </c>
      <c r="B405" s="1011" t="s">
        <v>1463</v>
      </c>
      <c r="C405" s="1011" t="s">
        <v>140</v>
      </c>
      <c r="D405" s="1011">
        <v>71015.486402362003</v>
      </c>
      <c r="E405" s="1011">
        <v>2189</v>
      </c>
      <c r="F405" s="1011">
        <v>32.441976429</v>
      </c>
    </row>
    <row r="406" spans="1:6" x14ac:dyDescent="0.25">
      <c r="A406" s="1011" t="s">
        <v>3352</v>
      </c>
      <c r="B406" s="1011" t="s">
        <v>2428</v>
      </c>
      <c r="C406" s="1011" t="s">
        <v>140</v>
      </c>
      <c r="D406" s="1011">
        <v>9357.6603409670006</v>
      </c>
      <c r="E406" s="1011">
        <v>220</v>
      </c>
      <c r="F406" s="1011">
        <v>42.534819732000003</v>
      </c>
    </row>
    <row r="407" spans="1:6" x14ac:dyDescent="0.25">
      <c r="A407" s="1011" t="s">
        <v>3353</v>
      </c>
      <c r="B407" s="1011" t="s">
        <v>3354</v>
      </c>
      <c r="C407" s="1011" t="s">
        <v>140</v>
      </c>
      <c r="D407" s="1011">
        <v>11922.303075115</v>
      </c>
      <c r="E407" s="1011">
        <v>282</v>
      </c>
      <c r="F407" s="1011">
        <v>42.277670479000001</v>
      </c>
    </row>
    <row r="408" spans="1:6" x14ac:dyDescent="0.25">
      <c r="A408" s="1011" t="s">
        <v>3355</v>
      </c>
      <c r="B408" s="1011" t="s">
        <v>2490</v>
      </c>
      <c r="C408" s="1011" t="s">
        <v>140</v>
      </c>
      <c r="D408" s="1011">
        <v>34143.258666522997</v>
      </c>
      <c r="E408" s="1011">
        <v>408</v>
      </c>
      <c r="F408" s="1011">
        <v>83.684457515999995</v>
      </c>
    </row>
    <row r="409" spans="1:6" x14ac:dyDescent="0.25">
      <c r="A409" s="1011" t="s">
        <v>3356</v>
      </c>
      <c r="B409" s="1011" t="s">
        <v>3357</v>
      </c>
      <c r="C409" s="1011" t="s">
        <v>140</v>
      </c>
      <c r="D409" s="1011">
        <v>34343.799038655001</v>
      </c>
      <c r="E409" s="1011">
        <v>235</v>
      </c>
      <c r="F409" s="1011">
        <v>146.14382569599999</v>
      </c>
    </row>
    <row r="410" spans="1:6" x14ac:dyDescent="0.25">
      <c r="A410" s="1011" t="s">
        <v>3358</v>
      </c>
      <c r="B410" s="1011" t="s">
        <v>3359</v>
      </c>
      <c r="C410" s="1011" t="s">
        <v>140</v>
      </c>
      <c r="D410" s="1011">
        <v>6236.5862783319999</v>
      </c>
      <c r="E410" s="1011">
        <v>111</v>
      </c>
      <c r="F410" s="1011">
        <v>56.185461967000002</v>
      </c>
    </row>
    <row r="411" spans="1:6" x14ac:dyDescent="0.25">
      <c r="A411" s="1011" t="s">
        <v>3360</v>
      </c>
      <c r="B411" s="1011" t="s">
        <v>1817</v>
      </c>
      <c r="C411" s="1011" t="s">
        <v>140</v>
      </c>
      <c r="D411" s="1011">
        <v>14368.543937095001</v>
      </c>
      <c r="E411" s="1011">
        <v>412</v>
      </c>
      <c r="F411" s="1011">
        <v>34.875106643000002</v>
      </c>
    </row>
    <row r="412" spans="1:6" x14ac:dyDescent="0.25">
      <c r="A412" s="1011" t="s">
        <v>3361</v>
      </c>
      <c r="B412" s="1011" t="s">
        <v>3362</v>
      </c>
      <c r="C412" s="1011" t="s">
        <v>140</v>
      </c>
      <c r="D412" s="1011">
        <v>2319.9494916929998</v>
      </c>
      <c r="E412" s="1011">
        <v>86</v>
      </c>
      <c r="F412" s="1011">
        <v>26.976156880000001</v>
      </c>
    </row>
    <row r="413" spans="1:6" x14ac:dyDescent="0.25">
      <c r="A413" s="1011" t="s">
        <v>3363</v>
      </c>
      <c r="B413" s="1011" t="s">
        <v>3364</v>
      </c>
      <c r="C413" s="1011" t="s">
        <v>140</v>
      </c>
      <c r="D413" s="1011">
        <v>7003.9908642</v>
      </c>
      <c r="E413" s="1011">
        <v>87</v>
      </c>
      <c r="F413" s="1011">
        <v>80.505642116999994</v>
      </c>
    </row>
    <row r="414" spans="1:6" x14ac:dyDescent="0.25">
      <c r="A414" s="1011" t="s">
        <v>3365</v>
      </c>
      <c r="B414" s="1011" t="s">
        <v>3366</v>
      </c>
      <c r="C414" s="1011" t="s">
        <v>140</v>
      </c>
      <c r="D414" s="1011">
        <v>6481.3768470069999</v>
      </c>
      <c r="E414" s="1011">
        <v>104</v>
      </c>
      <c r="F414" s="1011">
        <v>62.320931221000002</v>
      </c>
    </row>
    <row r="415" spans="1:6" x14ac:dyDescent="0.25">
      <c r="A415" s="1011" t="s">
        <v>3367</v>
      </c>
      <c r="B415" s="1011" t="s">
        <v>3368</v>
      </c>
      <c r="C415" s="1011" t="s">
        <v>140</v>
      </c>
      <c r="D415" s="1011">
        <v>31733.360002165999</v>
      </c>
      <c r="E415" s="1011">
        <v>99</v>
      </c>
      <c r="F415" s="1011">
        <v>320.538989921</v>
      </c>
    </row>
    <row r="416" spans="1:6" x14ac:dyDescent="0.25">
      <c r="A416" s="1011" t="s">
        <v>3369</v>
      </c>
      <c r="B416" s="1011" t="s">
        <v>3370</v>
      </c>
      <c r="C416" s="1011" t="s">
        <v>140</v>
      </c>
      <c r="D416" s="1011">
        <v>17092.974326567</v>
      </c>
      <c r="E416" s="1011">
        <v>426</v>
      </c>
      <c r="F416" s="1011">
        <v>40.124352879</v>
      </c>
    </row>
    <row r="417" spans="1:6" x14ac:dyDescent="0.25">
      <c r="A417" s="1011" t="s">
        <v>3371</v>
      </c>
      <c r="B417" s="1011" t="s">
        <v>3372</v>
      </c>
      <c r="C417" s="1011" t="s">
        <v>140</v>
      </c>
      <c r="D417" s="1011">
        <v>10956.413456693001</v>
      </c>
      <c r="E417" s="1011">
        <v>78</v>
      </c>
      <c r="F417" s="1011">
        <v>140.46683918799999</v>
      </c>
    </row>
    <row r="418" spans="1:6" x14ac:dyDescent="0.25">
      <c r="A418" s="1011" t="s">
        <v>3373</v>
      </c>
      <c r="B418" s="1011" t="s">
        <v>3374</v>
      </c>
      <c r="C418" s="1011" t="s">
        <v>140</v>
      </c>
      <c r="D418" s="1011">
        <v>13248.860509597</v>
      </c>
      <c r="E418" s="1011">
        <v>72</v>
      </c>
      <c r="F418" s="1011">
        <v>184.011951522</v>
      </c>
    </row>
    <row r="419" spans="1:6" x14ac:dyDescent="0.25">
      <c r="A419" s="1011" t="s">
        <v>3375</v>
      </c>
      <c r="B419" s="1011" t="s">
        <v>3376</v>
      </c>
      <c r="C419" s="1011" t="s">
        <v>140</v>
      </c>
      <c r="D419" s="1011">
        <v>25806.491946151</v>
      </c>
      <c r="E419" s="1011">
        <v>162</v>
      </c>
      <c r="F419" s="1011">
        <v>159.29933300100001</v>
      </c>
    </row>
    <row r="420" spans="1:6" x14ac:dyDescent="0.25">
      <c r="A420" s="1011" t="s">
        <v>3377</v>
      </c>
      <c r="B420" s="1011" t="s">
        <v>3378</v>
      </c>
      <c r="C420" s="1011" t="s">
        <v>140</v>
      </c>
      <c r="D420" s="1011">
        <v>424.321673046</v>
      </c>
      <c r="E420" s="1011">
        <v>30</v>
      </c>
      <c r="F420" s="1011">
        <v>14.144055767999999</v>
      </c>
    </row>
    <row r="421" spans="1:6" x14ac:dyDescent="0.25">
      <c r="A421" s="1011" t="s">
        <v>3379</v>
      </c>
      <c r="B421" s="1011" t="s">
        <v>1522</v>
      </c>
      <c r="C421" s="1011" t="s">
        <v>140</v>
      </c>
      <c r="D421" s="1011">
        <v>8807.1160511300004</v>
      </c>
      <c r="E421" s="1011">
        <v>69</v>
      </c>
      <c r="F421" s="1011">
        <v>127.63936305999999</v>
      </c>
    </row>
    <row r="422" spans="1:6" x14ac:dyDescent="0.25">
      <c r="A422" s="1011" t="s">
        <v>3380</v>
      </c>
      <c r="B422" s="1011" t="s">
        <v>3381</v>
      </c>
      <c r="C422" s="1011" t="s">
        <v>140</v>
      </c>
      <c r="D422" s="1011">
        <v>13692.739278892001</v>
      </c>
      <c r="E422" s="1011">
        <v>99</v>
      </c>
      <c r="F422" s="1011">
        <v>138.31049776699999</v>
      </c>
    </row>
    <row r="423" spans="1:6" x14ac:dyDescent="0.25">
      <c r="A423" s="1011" t="s">
        <v>3382</v>
      </c>
      <c r="B423" s="1011" t="s">
        <v>1574</v>
      </c>
      <c r="C423" s="1011" t="s">
        <v>140</v>
      </c>
      <c r="D423" s="1011">
        <v>7198.7842100420003</v>
      </c>
      <c r="E423" s="1011">
        <v>184</v>
      </c>
      <c r="F423" s="1011">
        <v>39.123827228000003</v>
      </c>
    </row>
    <row r="424" spans="1:6" x14ac:dyDescent="0.25">
      <c r="A424" s="1011" t="s">
        <v>3383</v>
      </c>
      <c r="B424" s="1011" t="s">
        <v>3384</v>
      </c>
      <c r="C424" s="1011" t="s">
        <v>140</v>
      </c>
      <c r="D424" s="1011">
        <v>4143.0199759899997</v>
      </c>
      <c r="E424" s="1011">
        <v>81</v>
      </c>
      <c r="F424" s="1011">
        <v>51.148394764999999</v>
      </c>
    </row>
    <row r="425" spans="1:6" x14ac:dyDescent="0.25">
      <c r="A425" s="1011" t="s">
        <v>3385</v>
      </c>
      <c r="B425" s="1011" t="s">
        <v>3386</v>
      </c>
      <c r="C425" s="1011" t="s">
        <v>140</v>
      </c>
      <c r="D425" s="1011">
        <v>143921.59649670401</v>
      </c>
      <c r="E425" s="1011">
        <v>99</v>
      </c>
      <c r="F425" s="1011">
        <v>1453.7534999669999</v>
      </c>
    </row>
    <row r="426" spans="1:6" x14ac:dyDescent="0.25">
      <c r="A426" s="1011" t="s">
        <v>3387</v>
      </c>
      <c r="B426" s="1011" t="s">
        <v>3388</v>
      </c>
      <c r="C426" s="1011" t="s">
        <v>140</v>
      </c>
      <c r="D426" s="1011">
        <v>21582.768876083999</v>
      </c>
      <c r="E426" s="1011">
        <v>54</v>
      </c>
      <c r="F426" s="1011">
        <v>399.68090511299999</v>
      </c>
    </row>
    <row r="427" spans="1:6" x14ac:dyDescent="0.25">
      <c r="A427" s="1011" t="s">
        <v>3389</v>
      </c>
      <c r="B427" s="1011" t="s">
        <v>3390</v>
      </c>
      <c r="C427" s="1011" t="s">
        <v>140</v>
      </c>
      <c r="D427" s="1011">
        <v>99143.317422384003</v>
      </c>
      <c r="E427" s="1011">
        <v>103</v>
      </c>
      <c r="F427" s="1011">
        <v>962.55647982899995</v>
      </c>
    </row>
    <row r="428" spans="1:6" x14ac:dyDescent="0.25">
      <c r="A428" s="1011" t="s">
        <v>3391</v>
      </c>
      <c r="B428" s="1011" t="s">
        <v>3392</v>
      </c>
      <c r="C428" s="1011" t="s">
        <v>140</v>
      </c>
      <c r="D428" s="1011">
        <v>9861.6715318410006</v>
      </c>
      <c r="E428" s="1011">
        <v>56</v>
      </c>
      <c r="F428" s="1011">
        <v>176.10127735399999</v>
      </c>
    </row>
    <row r="429" spans="1:6" x14ac:dyDescent="0.25">
      <c r="A429" s="1011" t="s">
        <v>3393</v>
      </c>
      <c r="B429" s="1011" t="s">
        <v>1965</v>
      </c>
      <c r="C429" s="1011" t="s">
        <v>140</v>
      </c>
      <c r="D429" s="1011">
        <v>15143.814190858</v>
      </c>
      <c r="E429" s="1011">
        <v>168</v>
      </c>
      <c r="F429" s="1011">
        <v>90.141751135999996</v>
      </c>
    </row>
    <row r="430" spans="1:6" x14ac:dyDescent="0.25">
      <c r="A430" s="1011" t="s">
        <v>3394</v>
      </c>
      <c r="B430" s="1011" t="s">
        <v>3395</v>
      </c>
      <c r="C430" s="1011" t="s">
        <v>140</v>
      </c>
      <c r="D430" s="1011">
        <v>30122.292431187001</v>
      </c>
      <c r="E430" s="1011">
        <v>208</v>
      </c>
      <c r="F430" s="1011">
        <v>144.81871361099999</v>
      </c>
    </row>
    <row r="431" spans="1:6" x14ac:dyDescent="0.25">
      <c r="A431" s="1011" t="s">
        <v>3396</v>
      </c>
      <c r="B431" s="1011" t="s">
        <v>3397</v>
      </c>
      <c r="C431" s="1011" t="s">
        <v>140</v>
      </c>
      <c r="D431" s="1011">
        <v>96426.882799625004</v>
      </c>
      <c r="E431" s="1011">
        <v>106</v>
      </c>
      <c r="F431" s="1011">
        <v>909.68757358100004</v>
      </c>
    </row>
    <row r="432" spans="1:6" x14ac:dyDescent="0.25">
      <c r="A432" s="1011" t="s">
        <v>3398</v>
      </c>
      <c r="B432" s="1011" t="s">
        <v>3399</v>
      </c>
      <c r="C432" s="1011" t="s">
        <v>140</v>
      </c>
      <c r="D432" s="1011">
        <v>20642.012376207</v>
      </c>
      <c r="E432" s="1011">
        <v>63</v>
      </c>
      <c r="F432" s="1011">
        <v>327.65099009900001</v>
      </c>
    </row>
    <row r="433" spans="1:6" x14ac:dyDescent="0.25">
      <c r="A433" s="1011" t="s">
        <v>3400</v>
      </c>
      <c r="B433" s="1011" t="s">
        <v>1342</v>
      </c>
      <c r="C433" s="1011" t="s">
        <v>140</v>
      </c>
      <c r="D433" s="1011">
        <v>40891.302373787999</v>
      </c>
      <c r="E433" s="1011">
        <v>550</v>
      </c>
      <c r="F433" s="1011">
        <v>74.347822497999999</v>
      </c>
    </row>
    <row r="434" spans="1:6" x14ac:dyDescent="0.25">
      <c r="A434" s="1011" t="s">
        <v>3401</v>
      </c>
      <c r="B434" s="1011" t="s">
        <v>3402</v>
      </c>
      <c r="C434" s="1011" t="s">
        <v>140</v>
      </c>
      <c r="D434" s="1011">
        <v>15424.377872474999</v>
      </c>
      <c r="E434" s="1011">
        <v>52</v>
      </c>
      <c r="F434" s="1011">
        <v>296.622651394</v>
      </c>
    </row>
    <row r="435" spans="1:6" x14ac:dyDescent="0.25">
      <c r="A435" s="1011" t="s">
        <v>3403</v>
      </c>
      <c r="B435" s="1011" t="s">
        <v>3404</v>
      </c>
      <c r="C435" s="1011" t="s">
        <v>140</v>
      </c>
      <c r="D435" s="1011">
        <v>94625.385629962999</v>
      </c>
      <c r="E435" s="1011">
        <v>105</v>
      </c>
      <c r="F435" s="1011">
        <v>901.19414885699996</v>
      </c>
    </row>
    <row r="436" spans="1:6" x14ac:dyDescent="0.25">
      <c r="A436" s="1011" t="s">
        <v>3405</v>
      </c>
      <c r="B436" s="1011" t="s">
        <v>3406</v>
      </c>
      <c r="C436" s="1011" t="s">
        <v>140</v>
      </c>
      <c r="D436" s="1011">
        <v>9934.3109151280005</v>
      </c>
      <c r="E436" s="1011">
        <v>110</v>
      </c>
      <c r="F436" s="1011">
        <v>90.311917410000007</v>
      </c>
    </row>
    <row r="437" spans="1:6" x14ac:dyDescent="0.25">
      <c r="A437" s="1011" t="s">
        <v>3407</v>
      </c>
      <c r="B437" s="1011" t="s">
        <v>2106</v>
      </c>
      <c r="C437" s="1011" t="s">
        <v>140</v>
      </c>
      <c r="D437" s="1011">
        <v>20922.869850458999</v>
      </c>
      <c r="E437" s="1011">
        <v>587</v>
      </c>
      <c r="F437" s="1011">
        <v>35.643730580000003</v>
      </c>
    </row>
    <row r="438" spans="1:6" x14ac:dyDescent="0.25">
      <c r="A438" s="1011" t="s">
        <v>3408</v>
      </c>
      <c r="B438" s="1011" t="s">
        <v>3409</v>
      </c>
      <c r="C438" s="1011" t="s">
        <v>140</v>
      </c>
      <c r="D438" s="1011">
        <v>5945.8124023119999</v>
      </c>
      <c r="E438" s="1011">
        <v>94</v>
      </c>
      <c r="F438" s="1011">
        <v>63.253323428999998</v>
      </c>
    </row>
    <row r="439" spans="1:6" x14ac:dyDescent="0.25">
      <c r="A439" s="1011" t="s">
        <v>3410</v>
      </c>
      <c r="B439" s="1011" t="s">
        <v>3411</v>
      </c>
      <c r="C439" s="1011" t="s">
        <v>140</v>
      </c>
      <c r="D439" s="1011">
        <v>1586.9388251370001</v>
      </c>
      <c r="E439" s="1011">
        <v>79</v>
      </c>
      <c r="F439" s="1011">
        <v>20.087833230000001</v>
      </c>
    </row>
    <row r="440" spans="1:6" x14ac:dyDescent="0.25">
      <c r="A440" s="1011" t="s">
        <v>3412</v>
      </c>
      <c r="B440" s="1011" t="s">
        <v>3413</v>
      </c>
      <c r="C440" s="1011" t="s">
        <v>140</v>
      </c>
      <c r="D440" s="1011">
        <v>16573.813169246001</v>
      </c>
      <c r="E440" s="1011">
        <v>52</v>
      </c>
      <c r="F440" s="1011">
        <v>318.727176332</v>
      </c>
    </row>
    <row r="441" spans="1:6" x14ac:dyDescent="0.25">
      <c r="A441" s="1011" t="s">
        <v>3414</v>
      </c>
      <c r="B441" s="1011" t="s">
        <v>3415</v>
      </c>
      <c r="C441" s="1011" t="s">
        <v>140</v>
      </c>
      <c r="D441" s="1011">
        <v>23249.996750677001</v>
      </c>
      <c r="E441" s="1011">
        <v>56</v>
      </c>
      <c r="F441" s="1011">
        <v>415.17851340499999</v>
      </c>
    </row>
    <row r="442" spans="1:6" x14ac:dyDescent="0.25">
      <c r="A442" s="1011" t="s">
        <v>3416</v>
      </c>
      <c r="B442" s="1011" t="s">
        <v>3417</v>
      </c>
      <c r="C442" s="1011" t="s">
        <v>140</v>
      </c>
      <c r="D442" s="1011">
        <v>278.09545229499997</v>
      </c>
      <c r="E442" s="1011">
        <v>1</v>
      </c>
      <c r="F442" s="1011">
        <v>278.09545229499997</v>
      </c>
    </row>
    <row r="443" spans="1:6" x14ac:dyDescent="0.25">
      <c r="A443" s="1011" t="s">
        <v>3418</v>
      </c>
      <c r="B443" s="1011" t="s">
        <v>3419</v>
      </c>
      <c r="C443" s="1011" t="s">
        <v>140</v>
      </c>
      <c r="D443" s="1011">
        <v>8386.2263388720003</v>
      </c>
      <c r="E443" s="1011">
        <v>62</v>
      </c>
      <c r="F443" s="1011">
        <v>135.261715143</v>
      </c>
    </row>
    <row r="444" spans="1:6" x14ac:dyDescent="0.25">
      <c r="A444" s="1011" t="s">
        <v>3420</v>
      </c>
      <c r="B444" s="1011" t="s">
        <v>3421</v>
      </c>
      <c r="C444" s="1011" t="s">
        <v>140</v>
      </c>
      <c r="D444" s="1011">
        <v>37282.363205879003</v>
      </c>
      <c r="E444" s="1011">
        <v>51</v>
      </c>
      <c r="F444" s="1011">
        <v>731.02672952700004</v>
      </c>
    </row>
    <row r="445" spans="1:6" x14ac:dyDescent="0.25">
      <c r="A445" s="1011" t="s">
        <v>3422</v>
      </c>
      <c r="B445" s="1011" t="s">
        <v>3423</v>
      </c>
      <c r="C445" s="1011" t="s">
        <v>140</v>
      </c>
      <c r="D445" s="1011">
        <v>6725.8592469920004</v>
      </c>
      <c r="E445" s="1011">
        <v>39</v>
      </c>
      <c r="F445" s="1011">
        <v>172.45792940999999</v>
      </c>
    </row>
    <row r="446" spans="1:6" x14ac:dyDescent="0.25">
      <c r="A446" s="1011" t="s">
        <v>3424</v>
      </c>
      <c r="B446" s="1011" t="s">
        <v>3425</v>
      </c>
      <c r="C446" s="1011" t="s">
        <v>140</v>
      </c>
      <c r="D446" s="1011">
        <v>16417.780185525</v>
      </c>
      <c r="E446" s="1011">
        <v>106</v>
      </c>
      <c r="F446" s="1011">
        <v>154.88471873099999</v>
      </c>
    </row>
    <row r="447" spans="1:6" x14ac:dyDescent="0.25">
      <c r="A447" s="1011" t="s">
        <v>3426</v>
      </c>
      <c r="B447" s="1011" t="s">
        <v>3427</v>
      </c>
      <c r="C447" s="1011" t="s">
        <v>140</v>
      </c>
      <c r="D447" s="1011">
        <v>5239.6644542370004</v>
      </c>
      <c r="E447" s="1011">
        <v>15</v>
      </c>
      <c r="F447" s="1011">
        <v>349.31096361599998</v>
      </c>
    </row>
    <row r="448" spans="1:6" x14ac:dyDescent="0.25">
      <c r="A448" s="1011" t="s">
        <v>3428</v>
      </c>
      <c r="B448" s="1011" t="s">
        <v>3429</v>
      </c>
      <c r="C448" s="1011" t="s">
        <v>140</v>
      </c>
      <c r="D448" s="1011">
        <v>17774.991405737001</v>
      </c>
      <c r="E448" s="1011">
        <v>55</v>
      </c>
      <c r="F448" s="1011">
        <v>323.18166192199999</v>
      </c>
    </row>
    <row r="449" spans="1:6" x14ac:dyDescent="0.25">
      <c r="A449" s="1011" t="s">
        <v>3430</v>
      </c>
      <c r="B449" s="1011" t="s">
        <v>3431</v>
      </c>
      <c r="C449" s="1011" t="s">
        <v>140</v>
      </c>
      <c r="D449" s="1011">
        <v>1124.803919875</v>
      </c>
      <c r="E449" s="1011">
        <v>13</v>
      </c>
      <c r="F449" s="1011">
        <v>86.523378452000003</v>
      </c>
    </row>
    <row r="450" spans="1:6" x14ac:dyDescent="0.25">
      <c r="A450" s="1011" t="s">
        <v>3432</v>
      </c>
      <c r="B450" s="1011" t="s">
        <v>3433</v>
      </c>
      <c r="C450" s="1011" t="s">
        <v>140</v>
      </c>
      <c r="D450" s="1011">
        <v>49471.728199632998</v>
      </c>
      <c r="E450" s="1011">
        <v>55</v>
      </c>
      <c r="F450" s="1011">
        <v>899.48596726599999</v>
      </c>
    </row>
    <row r="451" spans="1:6" x14ac:dyDescent="0.25">
      <c r="A451" s="1011" t="s">
        <v>3434</v>
      </c>
      <c r="B451" s="1011" t="s">
        <v>3435</v>
      </c>
      <c r="C451" s="1011" t="s">
        <v>140</v>
      </c>
      <c r="D451" s="1011">
        <v>16726.262524268001</v>
      </c>
      <c r="E451" s="1011">
        <v>53</v>
      </c>
      <c r="F451" s="1011">
        <v>315.58985894800003</v>
      </c>
    </row>
    <row r="452" spans="1:6" x14ac:dyDescent="0.25">
      <c r="A452" s="1011" t="s">
        <v>3436</v>
      </c>
      <c r="B452" s="1011" t="s">
        <v>3437</v>
      </c>
      <c r="C452" s="1011" t="s">
        <v>140</v>
      </c>
      <c r="D452" s="1011">
        <v>3604.6992246459999</v>
      </c>
      <c r="E452" s="1011">
        <v>168</v>
      </c>
      <c r="F452" s="1011">
        <v>21.456543004</v>
      </c>
    </row>
    <row r="453" spans="1:6" x14ac:dyDescent="0.25">
      <c r="A453" s="1011" t="s">
        <v>3438</v>
      </c>
      <c r="B453" s="1011" t="s">
        <v>1396</v>
      </c>
      <c r="C453" s="1011" t="s">
        <v>140</v>
      </c>
      <c r="D453" s="1011">
        <v>38507.973354428002</v>
      </c>
      <c r="E453" s="1011">
        <v>1095</v>
      </c>
      <c r="F453" s="1011">
        <v>35.167098953999997</v>
      </c>
    </row>
    <row r="454" spans="1:6" x14ac:dyDescent="0.25">
      <c r="A454" s="1011" t="s">
        <v>3439</v>
      </c>
      <c r="B454" s="1011" t="s">
        <v>1657</v>
      </c>
      <c r="C454" s="1011" t="s">
        <v>140</v>
      </c>
      <c r="D454" s="1011">
        <v>69559.991657149003</v>
      </c>
      <c r="E454" s="1011">
        <v>1567</v>
      </c>
      <c r="F454" s="1011">
        <v>44.390549876999998</v>
      </c>
    </row>
    <row r="455" spans="1:6" x14ac:dyDescent="0.25">
      <c r="A455" s="1011" t="s">
        <v>3440</v>
      </c>
      <c r="B455" s="1011" t="s">
        <v>1591</v>
      </c>
      <c r="C455" s="1011" t="s">
        <v>140</v>
      </c>
      <c r="D455" s="1011">
        <v>47229.135821814998</v>
      </c>
      <c r="E455" s="1011">
        <v>1207</v>
      </c>
      <c r="F455" s="1011">
        <v>39.129358592999999</v>
      </c>
    </row>
    <row r="456" spans="1:6" x14ac:dyDescent="0.25">
      <c r="A456" s="1011" t="s">
        <v>3441</v>
      </c>
      <c r="B456" s="1011" t="s">
        <v>3442</v>
      </c>
      <c r="C456" s="1011" t="s">
        <v>140</v>
      </c>
      <c r="D456" s="1011">
        <v>5553.3012005979999</v>
      </c>
      <c r="E456" s="1011">
        <v>78</v>
      </c>
      <c r="F456" s="1011">
        <v>71.196169237999996</v>
      </c>
    </row>
    <row r="457" spans="1:6" x14ac:dyDescent="0.25">
      <c r="A457" s="1011" t="s">
        <v>3443</v>
      </c>
      <c r="B457" s="1011" t="s">
        <v>3444</v>
      </c>
      <c r="C457" s="1011" t="s">
        <v>140</v>
      </c>
      <c r="D457" s="1011">
        <v>20444.834247807001</v>
      </c>
      <c r="E457" s="1011">
        <v>57</v>
      </c>
      <c r="F457" s="1011">
        <v>358.681302593</v>
      </c>
    </row>
    <row r="458" spans="1:6" x14ac:dyDescent="0.25">
      <c r="A458" s="1011" t="s">
        <v>3445</v>
      </c>
      <c r="B458" s="1011" t="s">
        <v>3446</v>
      </c>
      <c r="C458" s="1011" t="s">
        <v>140</v>
      </c>
      <c r="D458" s="1011">
        <v>15678.453183382</v>
      </c>
      <c r="E458" s="1011">
        <v>202</v>
      </c>
      <c r="F458" s="1011">
        <v>77.616104867999994</v>
      </c>
    </row>
    <row r="459" spans="1:6" x14ac:dyDescent="0.25">
      <c r="A459" s="1011" t="s">
        <v>3447</v>
      </c>
      <c r="B459" s="1011" t="s">
        <v>3448</v>
      </c>
      <c r="C459" s="1011" t="s">
        <v>140</v>
      </c>
      <c r="D459" s="1011">
        <v>12924.721907022</v>
      </c>
      <c r="E459" s="1011">
        <v>186</v>
      </c>
      <c r="F459" s="1011">
        <v>69.487752188000002</v>
      </c>
    </row>
    <row r="460" spans="1:6" x14ac:dyDescent="0.25">
      <c r="A460" s="1011" t="s">
        <v>3449</v>
      </c>
      <c r="B460" s="1011" t="s">
        <v>1377</v>
      </c>
      <c r="C460" s="1011" t="s">
        <v>140</v>
      </c>
      <c r="D460" s="1011">
        <v>21365.684992350001</v>
      </c>
      <c r="E460" s="1011">
        <v>589</v>
      </c>
      <c r="F460" s="1011">
        <v>36.274507626999998</v>
      </c>
    </row>
    <row r="461" spans="1:6" x14ac:dyDescent="0.25">
      <c r="A461" s="1011" t="s">
        <v>3450</v>
      </c>
      <c r="B461" s="1011" t="s">
        <v>1648</v>
      </c>
      <c r="C461" s="1011" t="s">
        <v>140</v>
      </c>
      <c r="D461" s="1011">
        <v>24404.954918972999</v>
      </c>
      <c r="E461" s="1011">
        <v>296</v>
      </c>
      <c r="F461" s="1011">
        <v>82.449172024000006</v>
      </c>
    </row>
    <row r="462" spans="1:6" x14ac:dyDescent="0.25">
      <c r="A462" s="1011" t="s">
        <v>3451</v>
      </c>
      <c r="B462" s="1011" t="s">
        <v>1823</v>
      </c>
      <c r="C462" s="1011" t="s">
        <v>140</v>
      </c>
      <c r="D462" s="1011">
        <v>30844.802204926</v>
      </c>
      <c r="E462" s="1011">
        <v>427</v>
      </c>
      <c r="F462" s="1011">
        <v>72.236070737999995</v>
      </c>
    </row>
    <row r="463" spans="1:6" x14ac:dyDescent="0.25">
      <c r="A463" s="1011" t="s">
        <v>3452</v>
      </c>
      <c r="B463" s="1011" t="s">
        <v>2026</v>
      </c>
      <c r="C463" s="1011" t="s">
        <v>140</v>
      </c>
      <c r="D463" s="1011">
        <v>31461.678065691001</v>
      </c>
      <c r="E463" s="1011">
        <v>357</v>
      </c>
      <c r="F463" s="1011">
        <v>88.127949763999993</v>
      </c>
    </row>
    <row r="464" spans="1:6" x14ac:dyDescent="0.25">
      <c r="A464" s="1011" t="s">
        <v>3453</v>
      </c>
      <c r="B464" s="1011" t="s">
        <v>3454</v>
      </c>
      <c r="C464" s="1011" t="s">
        <v>140</v>
      </c>
      <c r="D464" s="1011">
        <v>13645.983361711</v>
      </c>
      <c r="E464" s="1011">
        <v>83</v>
      </c>
      <c r="F464" s="1011">
        <v>164.40943809300001</v>
      </c>
    </row>
    <row r="465" spans="1:6" x14ac:dyDescent="0.25">
      <c r="A465" s="1011" t="s">
        <v>3455</v>
      </c>
      <c r="B465" s="1011" t="s">
        <v>3456</v>
      </c>
      <c r="C465" s="1011" t="s">
        <v>140</v>
      </c>
      <c r="D465" s="1011">
        <v>7431.4576326420001</v>
      </c>
      <c r="E465" s="1011">
        <v>55</v>
      </c>
      <c r="F465" s="1011">
        <v>135.117411503</v>
      </c>
    </row>
    <row r="466" spans="1:6" x14ac:dyDescent="0.25">
      <c r="A466" s="1011" t="s">
        <v>3457</v>
      </c>
      <c r="B466" s="1011" t="s">
        <v>3458</v>
      </c>
      <c r="C466" s="1011" t="s">
        <v>140</v>
      </c>
      <c r="D466" s="1011">
        <v>26123.239556044999</v>
      </c>
      <c r="E466" s="1011">
        <v>49</v>
      </c>
      <c r="F466" s="1011">
        <v>533.12733787800005</v>
      </c>
    </row>
    <row r="467" spans="1:6" x14ac:dyDescent="0.25">
      <c r="A467" s="1011" t="s">
        <v>3459</v>
      </c>
      <c r="B467" s="1011" t="s">
        <v>2205</v>
      </c>
      <c r="C467" s="1011" t="s">
        <v>140</v>
      </c>
      <c r="D467" s="1011">
        <v>18803.470883374001</v>
      </c>
      <c r="E467" s="1011">
        <v>238</v>
      </c>
      <c r="F467" s="1011">
        <v>79.006180181999994</v>
      </c>
    </row>
    <row r="468" spans="1:6" x14ac:dyDescent="0.25">
      <c r="A468" s="1011" t="s">
        <v>3460</v>
      </c>
      <c r="B468" s="1011" t="s">
        <v>3461</v>
      </c>
      <c r="C468" s="1011" t="s">
        <v>140</v>
      </c>
      <c r="D468" s="1011">
        <v>106597.520367024</v>
      </c>
      <c r="E468" s="1011">
        <v>102</v>
      </c>
      <c r="F468" s="1011">
        <v>1045.0737290879999</v>
      </c>
    </row>
    <row r="469" spans="1:6" x14ac:dyDescent="0.25">
      <c r="A469" s="1011" t="s">
        <v>3462</v>
      </c>
      <c r="B469" s="1011" t="s">
        <v>3463</v>
      </c>
      <c r="C469" s="1011" t="s">
        <v>140</v>
      </c>
      <c r="D469" s="1011">
        <v>22179.96457996</v>
      </c>
      <c r="E469" s="1011">
        <v>114</v>
      </c>
      <c r="F469" s="1011">
        <v>194.56109280699999</v>
      </c>
    </row>
    <row r="470" spans="1:6" x14ac:dyDescent="0.25">
      <c r="A470" s="1011" t="s">
        <v>3464</v>
      </c>
      <c r="B470" s="1011" t="s">
        <v>3465</v>
      </c>
      <c r="C470" s="1011" t="s">
        <v>140</v>
      </c>
      <c r="D470" s="1011">
        <v>17484.392906547</v>
      </c>
      <c r="E470" s="1011">
        <v>55</v>
      </c>
      <c r="F470" s="1011">
        <v>317.89805284599998</v>
      </c>
    </row>
    <row r="471" spans="1:6" x14ac:dyDescent="0.25">
      <c r="A471" s="1011" t="s">
        <v>3466</v>
      </c>
      <c r="B471" s="1011" t="s">
        <v>3467</v>
      </c>
      <c r="C471" s="1011" t="s">
        <v>140</v>
      </c>
      <c r="D471" s="1011">
        <v>1030.5627844640001</v>
      </c>
      <c r="E471" s="1011">
        <v>50</v>
      </c>
      <c r="F471" s="1011">
        <v>20.611255689</v>
      </c>
    </row>
    <row r="472" spans="1:6" x14ac:dyDescent="0.25">
      <c r="A472" s="1011" t="s">
        <v>3468</v>
      </c>
      <c r="B472" s="1011" t="s">
        <v>3469</v>
      </c>
      <c r="C472" s="1011" t="s">
        <v>140</v>
      </c>
      <c r="D472" s="1011">
        <v>3802.912101252</v>
      </c>
      <c r="E472" s="1011">
        <v>38</v>
      </c>
      <c r="F472" s="1011">
        <v>100.076634243</v>
      </c>
    </row>
    <row r="473" spans="1:6" x14ac:dyDescent="0.25">
      <c r="A473" s="1011" t="s">
        <v>3470</v>
      </c>
      <c r="B473" s="1011" t="s">
        <v>3471</v>
      </c>
      <c r="C473" s="1011" t="s">
        <v>140</v>
      </c>
      <c r="D473" s="1011">
        <v>11314.188622494001</v>
      </c>
      <c r="E473" s="1011">
        <v>55</v>
      </c>
      <c r="F473" s="1011">
        <v>205.71252040900001</v>
      </c>
    </row>
    <row r="474" spans="1:6" x14ac:dyDescent="0.25">
      <c r="A474" s="1011" t="s">
        <v>3472</v>
      </c>
      <c r="B474" s="1011" t="s">
        <v>3473</v>
      </c>
      <c r="C474" s="1011" t="s">
        <v>140</v>
      </c>
      <c r="D474" s="1011">
        <v>5052.0757674730003</v>
      </c>
      <c r="E474" s="1011">
        <v>35</v>
      </c>
      <c r="F474" s="1011">
        <v>144.34502192799999</v>
      </c>
    </row>
    <row r="475" spans="1:6" x14ac:dyDescent="0.25">
      <c r="A475" s="1011" t="s">
        <v>3474</v>
      </c>
      <c r="B475" s="1011" t="s">
        <v>3475</v>
      </c>
      <c r="C475" s="1011" t="s">
        <v>140</v>
      </c>
      <c r="D475" s="1011">
        <v>6264.0343907059996</v>
      </c>
      <c r="E475" s="1011">
        <v>62</v>
      </c>
      <c r="F475" s="1011">
        <v>101.032812753</v>
      </c>
    </row>
    <row r="476" spans="1:6" x14ac:dyDescent="0.25">
      <c r="A476" s="1011" t="s">
        <v>3476</v>
      </c>
      <c r="B476" s="1011" t="s">
        <v>2516</v>
      </c>
      <c r="C476" s="1011" t="s">
        <v>140</v>
      </c>
      <c r="D476" s="1011">
        <v>8196.1474359879994</v>
      </c>
      <c r="E476" s="1011">
        <v>29</v>
      </c>
      <c r="F476" s="1011">
        <v>282.62577365499999</v>
      </c>
    </row>
    <row r="477" spans="1:6" x14ac:dyDescent="0.25">
      <c r="A477" s="1011" t="s">
        <v>3477</v>
      </c>
      <c r="B477" s="1011" t="s">
        <v>3478</v>
      </c>
      <c r="C477" s="1011" t="s">
        <v>140</v>
      </c>
      <c r="D477" s="1011">
        <v>4572.9253664850003</v>
      </c>
      <c r="E477" s="1011">
        <v>133</v>
      </c>
      <c r="F477" s="1011">
        <v>34.382897491999998</v>
      </c>
    </row>
    <row r="478" spans="1:6" x14ac:dyDescent="0.25">
      <c r="A478" s="1011" t="s">
        <v>3479</v>
      </c>
      <c r="B478" s="1011" t="s">
        <v>3480</v>
      </c>
      <c r="C478" s="1011" t="s">
        <v>140</v>
      </c>
      <c r="D478" s="1011">
        <v>4346.0412296410004</v>
      </c>
      <c r="E478" s="1011">
        <v>16</v>
      </c>
      <c r="F478" s="1011">
        <v>271.62757685299999</v>
      </c>
    </row>
    <row r="479" spans="1:6" x14ac:dyDescent="0.25">
      <c r="A479" s="1011" t="s">
        <v>3481</v>
      </c>
      <c r="B479" s="1011" t="s">
        <v>3482</v>
      </c>
      <c r="C479" s="1011" t="s">
        <v>140</v>
      </c>
      <c r="D479" s="1011">
        <v>3456.0462911079999</v>
      </c>
      <c r="E479" s="1011">
        <v>52</v>
      </c>
      <c r="F479" s="1011">
        <v>66.462428674999998</v>
      </c>
    </row>
    <row r="480" spans="1:6" x14ac:dyDescent="0.25">
      <c r="A480" s="1011" t="s">
        <v>3483</v>
      </c>
      <c r="B480" s="1011" t="s">
        <v>3484</v>
      </c>
      <c r="C480" s="1011" t="s">
        <v>140</v>
      </c>
      <c r="D480" s="1011">
        <v>17030.768384165</v>
      </c>
      <c r="E480" s="1011">
        <v>53</v>
      </c>
      <c r="F480" s="1011">
        <v>321.33525253099998</v>
      </c>
    </row>
    <row r="481" spans="1:6" x14ac:dyDescent="0.25">
      <c r="A481" s="1011" t="s">
        <v>3485</v>
      </c>
      <c r="B481" s="1011" t="s">
        <v>3486</v>
      </c>
      <c r="C481" s="1011" t="s">
        <v>140</v>
      </c>
      <c r="D481" s="1011">
        <v>38124.318037265002</v>
      </c>
      <c r="E481" s="1011">
        <v>56</v>
      </c>
      <c r="F481" s="1011">
        <v>680.79139352300001</v>
      </c>
    </row>
    <row r="482" spans="1:6" x14ac:dyDescent="0.25">
      <c r="A482" s="1011" t="s">
        <v>3487</v>
      </c>
      <c r="B482" s="1011" t="s">
        <v>3488</v>
      </c>
      <c r="C482" s="1011" t="s">
        <v>140</v>
      </c>
      <c r="D482" s="1011">
        <v>1807.062546782</v>
      </c>
      <c r="E482" s="1011">
        <v>14</v>
      </c>
      <c r="F482" s="1011">
        <v>129.075896199</v>
      </c>
    </row>
    <row r="483" spans="1:6" x14ac:dyDescent="0.25">
      <c r="A483" s="1011" t="s">
        <v>3489</v>
      </c>
      <c r="B483" s="1011" t="s">
        <v>3490</v>
      </c>
      <c r="C483" s="1011" t="s">
        <v>140</v>
      </c>
      <c r="D483" s="1011">
        <v>5225.7204103419999</v>
      </c>
      <c r="E483" s="1011">
        <v>122</v>
      </c>
      <c r="F483" s="1011">
        <v>42.833773854999997</v>
      </c>
    </row>
    <row r="484" spans="1:6" x14ac:dyDescent="0.25">
      <c r="A484" s="1011" t="s">
        <v>3491</v>
      </c>
      <c r="B484" s="1011" t="s">
        <v>3492</v>
      </c>
      <c r="C484" s="1011" t="s">
        <v>140</v>
      </c>
      <c r="D484" s="1011">
        <v>127.95286866799999</v>
      </c>
      <c r="E484" s="1011">
        <v>2</v>
      </c>
      <c r="F484" s="1011">
        <v>63.976434333999997</v>
      </c>
    </row>
    <row r="485" spans="1:6" x14ac:dyDescent="0.25">
      <c r="A485" s="1011" t="s">
        <v>3493</v>
      </c>
      <c r="B485" s="1011" t="s">
        <v>3494</v>
      </c>
      <c r="C485" s="1011" t="s">
        <v>140</v>
      </c>
      <c r="D485" s="1011">
        <v>17369.444831741999</v>
      </c>
      <c r="E485" s="1011">
        <v>143</v>
      </c>
      <c r="F485" s="1011">
        <v>121.464649173</v>
      </c>
    </row>
    <row r="486" spans="1:6" x14ac:dyDescent="0.25">
      <c r="A486" s="1011" t="s">
        <v>3495</v>
      </c>
      <c r="B486" s="1011" t="s">
        <v>3496</v>
      </c>
      <c r="C486" s="1011" t="s">
        <v>140</v>
      </c>
      <c r="D486" s="1011">
        <v>24514.353247551</v>
      </c>
      <c r="E486" s="1011">
        <v>161</v>
      </c>
      <c r="F486" s="1011">
        <v>152.263063649</v>
      </c>
    </row>
    <row r="487" spans="1:6" x14ac:dyDescent="0.25">
      <c r="A487" s="1011" t="s">
        <v>3497</v>
      </c>
      <c r="B487" s="1011" t="s">
        <v>3498</v>
      </c>
      <c r="C487" s="1011" t="s">
        <v>140</v>
      </c>
      <c r="D487" s="1011">
        <v>41051.335812167999</v>
      </c>
      <c r="E487" s="1011">
        <v>149</v>
      </c>
      <c r="F487" s="1011">
        <v>275.51232088699999</v>
      </c>
    </row>
    <row r="488" spans="1:6" x14ac:dyDescent="0.25">
      <c r="A488" s="1011" t="s">
        <v>3499</v>
      </c>
      <c r="B488" s="1011" t="s">
        <v>3500</v>
      </c>
      <c r="C488" s="1011" t="s">
        <v>140</v>
      </c>
      <c r="D488" s="1011">
        <v>7567.2278474719997</v>
      </c>
      <c r="E488" s="1011">
        <v>125</v>
      </c>
      <c r="F488" s="1011">
        <v>60.537822779999999</v>
      </c>
    </row>
    <row r="489" spans="1:6" x14ac:dyDescent="0.25">
      <c r="A489" s="1011" t="s">
        <v>3501</v>
      </c>
      <c r="B489" s="1011" t="s">
        <v>3502</v>
      </c>
      <c r="C489" s="1011" t="s">
        <v>140</v>
      </c>
      <c r="D489" s="1011">
        <v>13682.152448151</v>
      </c>
      <c r="E489" s="1011">
        <v>52</v>
      </c>
      <c r="F489" s="1011">
        <v>263.118316311</v>
      </c>
    </row>
    <row r="490" spans="1:6" x14ac:dyDescent="0.25">
      <c r="A490" s="1011" t="s">
        <v>3503</v>
      </c>
      <c r="B490" s="1011" t="s">
        <v>3504</v>
      </c>
      <c r="C490" s="1011" t="s">
        <v>140</v>
      </c>
      <c r="D490" s="1011">
        <v>693.49796037399994</v>
      </c>
      <c r="E490" s="1011">
        <v>42</v>
      </c>
      <c r="F490" s="1011">
        <v>16.511856199</v>
      </c>
    </row>
    <row r="491" spans="1:6" x14ac:dyDescent="0.25">
      <c r="A491" s="1011" t="s">
        <v>3505</v>
      </c>
      <c r="B491" s="1011" t="s">
        <v>3506</v>
      </c>
      <c r="C491" s="1011" t="s">
        <v>140</v>
      </c>
      <c r="D491" s="1011">
        <v>27493.602459308</v>
      </c>
      <c r="E491" s="1011">
        <v>48</v>
      </c>
      <c r="F491" s="1011">
        <v>572.78338456899996</v>
      </c>
    </row>
    <row r="492" spans="1:6" x14ac:dyDescent="0.25">
      <c r="A492" s="1011" t="s">
        <v>3507</v>
      </c>
      <c r="B492" s="1011" t="s">
        <v>3508</v>
      </c>
      <c r="C492" s="1011" t="s">
        <v>140</v>
      </c>
      <c r="D492" s="1011">
        <v>2557.8647053680002</v>
      </c>
      <c r="E492" s="1011">
        <v>48</v>
      </c>
      <c r="F492" s="1011">
        <v>53.288848027999997</v>
      </c>
    </row>
    <row r="493" spans="1:6" x14ac:dyDescent="0.25">
      <c r="A493" s="1011" t="s">
        <v>3509</v>
      </c>
      <c r="B493" s="1011" t="s">
        <v>3510</v>
      </c>
      <c r="C493" s="1011" t="s">
        <v>140</v>
      </c>
      <c r="D493" s="1011">
        <v>395.72286705300002</v>
      </c>
      <c r="E493" s="1011">
        <v>6</v>
      </c>
      <c r="F493" s="1011">
        <v>65.953811176000002</v>
      </c>
    </row>
    <row r="494" spans="1:6" x14ac:dyDescent="0.25">
      <c r="A494" s="1011" t="s">
        <v>3511</v>
      </c>
      <c r="B494" s="1011" t="s">
        <v>3512</v>
      </c>
      <c r="C494" s="1011" t="s">
        <v>140</v>
      </c>
      <c r="D494" s="1011">
        <v>14310.129504463001</v>
      </c>
      <c r="E494" s="1011">
        <v>95</v>
      </c>
      <c r="F494" s="1011">
        <v>150.632942152</v>
      </c>
    </row>
    <row r="495" spans="1:6" x14ac:dyDescent="0.25">
      <c r="A495" s="1011" t="s">
        <v>3513</v>
      </c>
      <c r="B495" s="1011" t="s">
        <v>3514</v>
      </c>
      <c r="C495" s="1011" t="s">
        <v>140</v>
      </c>
      <c r="D495" s="1011">
        <v>4440.2727116349997</v>
      </c>
      <c r="E495" s="1011">
        <v>28</v>
      </c>
      <c r="F495" s="1011">
        <v>158.581168273</v>
      </c>
    </row>
    <row r="496" spans="1:6" x14ac:dyDescent="0.25">
      <c r="A496" s="1011" t="s">
        <v>3515</v>
      </c>
      <c r="B496" s="1011" t="s">
        <v>3516</v>
      </c>
      <c r="C496" s="1011" t="s">
        <v>140</v>
      </c>
      <c r="D496" s="1011">
        <v>11321.084077575</v>
      </c>
      <c r="E496" s="1011">
        <v>52</v>
      </c>
      <c r="F496" s="1011">
        <v>217.71315533800001</v>
      </c>
    </row>
    <row r="497" spans="1:6" x14ac:dyDescent="0.25">
      <c r="A497" s="1011" t="s">
        <v>3517</v>
      </c>
      <c r="B497" s="1011" t="s">
        <v>3518</v>
      </c>
      <c r="C497" s="1011" t="s">
        <v>140</v>
      </c>
      <c r="D497" s="1011">
        <v>18722.538201386</v>
      </c>
      <c r="E497" s="1011">
        <v>53</v>
      </c>
      <c r="F497" s="1011">
        <v>353.25543776199999</v>
      </c>
    </row>
    <row r="498" spans="1:6" x14ac:dyDescent="0.25">
      <c r="A498" s="1011" t="s">
        <v>3519</v>
      </c>
      <c r="B498" s="1011" t="s">
        <v>3520</v>
      </c>
      <c r="C498" s="1011" t="s">
        <v>140</v>
      </c>
      <c r="D498" s="1011">
        <v>1285.0065860310001</v>
      </c>
      <c r="E498" s="1011">
        <v>52</v>
      </c>
      <c r="F498" s="1011">
        <v>24.711665115999999</v>
      </c>
    </row>
    <row r="499" spans="1:6" x14ac:dyDescent="0.25">
      <c r="A499" s="1011" t="s">
        <v>3521</v>
      </c>
      <c r="B499" s="1011" t="s">
        <v>3522</v>
      </c>
      <c r="C499" s="1011" t="s">
        <v>140</v>
      </c>
      <c r="D499" s="1011">
        <v>21449.165803159001</v>
      </c>
      <c r="E499" s="1011">
        <v>54</v>
      </c>
      <c r="F499" s="1011">
        <v>397.20677413300001</v>
      </c>
    </row>
    <row r="500" spans="1:6" x14ac:dyDescent="0.25">
      <c r="A500" s="1011" t="s">
        <v>3523</v>
      </c>
      <c r="B500" s="1011" t="s">
        <v>3524</v>
      </c>
      <c r="C500" s="1011" t="s">
        <v>140</v>
      </c>
      <c r="D500" s="1011">
        <v>21804.036439502001</v>
      </c>
      <c r="E500" s="1011">
        <v>58</v>
      </c>
      <c r="F500" s="1011">
        <v>375.93166274999999</v>
      </c>
    </row>
    <row r="501" spans="1:6" x14ac:dyDescent="0.25">
      <c r="A501" s="1011" t="s">
        <v>3525</v>
      </c>
      <c r="B501" s="1011" t="s">
        <v>3526</v>
      </c>
      <c r="C501" s="1011" t="s">
        <v>140</v>
      </c>
      <c r="D501" s="1011">
        <v>750.55085207299999</v>
      </c>
      <c r="E501" s="1011">
        <v>29</v>
      </c>
      <c r="F501" s="1011">
        <v>25.881063865000002</v>
      </c>
    </row>
    <row r="502" spans="1:6" x14ac:dyDescent="0.25">
      <c r="A502" s="1011" t="s">
        <v>3527</v>
      </c>
      <c r="B502" s="1011" t="s">
        <v>1985</v>
      </c>
      <c r="C502" s="1011" t="s">
        <v>140</v>
      </c>
      <c r="D502" s="1011">
        <v>48911.174297022997</v>
      </c>
      <c r="E502" s="1011">
        <v>1184</v>
      </c>
      <c r="F502" s="1011">
        <v>41.310113426999997</v>
      </c>
    </row>
    <row r="503" spans="1:6" x14ac:dyDescent="0.25">
      <c r="A503" s="1011" t="s">
        <v>3528</v>
      </c>
      <c r="B503" s="1011" t="s">
        <v>3529</v>
      </c>
      <c r="C503" s="1011" t="s">
        <v>140</v>
      </c>
      <c r="D503" s="1011">
        <v>4960.3405071939997</v>
      </c>
      <c r="E503" s="1011">
        <v>213</v>
      </c>
      <c r="F503" s="1011">
        <v>23.287983602000001</v>
      </c>
    </row>
    <row r="504" spans="1:6" x14ac:dyDescent="0.25">
      <c r="A504" s="1011" t="s">
        <v>3530</v>
      </c>
      <c r="B504" s="1011" t="s">
        <v>2061</v>
      </c>
      <c r="C504" s="1011" t="s">
        <v>140</v>
      </c>
      <c r="D504" s="1011">
        <v>36903.747237691998</v>
      </c>
      <c r="E504" s="1011">
        <v>519</v>
      </c>
      <c r="F504" s="1011">
        <v>71.105486006999996</v>
      </c>
    </row>
    <row r="505" spans="1:6" x14ac:dyDescent="0.25">
      <c r="A505" s="1011" t="s">
        <v>3531</v>
      </c>
      <c r="B505" s="1011" t="s">
        <v>3532</v>
      </c>
      <c r="C505" s="1011" t="s">
        <v>140</v>
      </c>
      <c r="D505" s="1011">
        <v>10508.836349683001</v>
      </c>
      <c r="E505" s="1011">
        <v>53</v>
      </c>
      <c r="F505" s="1011">
        <v>198.27993112600001</v>
      </c>
    </row>
    <row r="506" spans="1:6" x14ac:dyDescent="0.25">
      <c r="A506" s="1011" t="s">
        <v>3533</v>
      </c>
      <c r="B506" s="1011" t="s">
        <v>3534</v>
      </c>
      <c r="C506" s="1011" t="s">
        <v>140</v>
      </c>
      <c r="D506" s="1011">
        <v>19095.463203648</v>
      </c>
      <c r="E506" s="1011">
        <v>289</v>
      </c>
      <c r="F506" s="1011">
        <v>66.074267141000007</v>
      </c>
    </row>
    <row r="507" spans="1:6" x14ac:dyDescent="0.25">
      <c r="A507" s="1011" t="s">
        <v>3535</v>
      </c>
      <c r="B507" s="1011" t="s">
        <v>1596</v>
      </c>
      <c r="C507" s="1011" t="s">
        <v>140</v>
      </c>
      <c r="D507" s="1011">
        <v>16632.735140018001</v>
      </c>
      <c r="E507" s="1011">
        <v>303</v>
      </c>
      <c r="F507" s="1011">
        <v>54.893515313999998</v>
      </c>
    </row>
    <row r="508" spans="1:6" x14ac:dyDescent="0.25">
      <c r="A508" s="1011" t="s">
        <v>3536</v>
      </c>
      <c r="B508" s="1011" t="s">
        <v>3537</v>
      </c>
      <c r="C508" s="1011" t="s">
        <v>140</v>
      </c>
      <c r="D508" s="1011">
        <v>9923.79422041</v>
      </c>
      <c r="E508" s="1011">
        <v>105</v>
      </c>
      <c r="F508" s="1011">
        <v>94.512325908999998</v>
      </c>
    </row>
    <row r="509" spans="1:6" x14ac:dyDescent="0.25">
      <c r="A509" s="1011" t="s">
        <v>3538</v>
      </c>
      <c r="B509" s="1011" t="s">
        <v>3539</v>
      </c>
      <c r="C509" s="1011" t="s">
        <v>140</v>
      </c>
      <c r="D509" s="1011">
        <v>662.501137384</v>
      </c>
      <c r="E509" s="1011">
        <v>11</v>
      </c>
      <c r="F509" s="1011">
        <v>60.227376126000003</v>
      </c>
    </row>
    <row r="510" spans="1:6" x14ac:dyDescent="0.25">
      <c r="A510" s="1011" t="s">
        <v>3540</v>
      </c>
      <c r="B510" s="1011" t="s">
        <v>3541</v>
      </c>
      <c r="C510" s="1011" t="s">
        <v>140</v>
      </c>
      <c r="D510" s="1011">
        <v>31375.580903893999</v>
      </c>
      <c r="E510" s="1011">
        <v>179</v>
      </c>
      <c r="F510" s="1011">
        <v>175.28257488200001</v>
      </c>
    </row>
    <row r="511" spans="1:6" x14ac:dyDescent="0.25">
      <c r="A511" s="1011" t="s">
        <v>3542</v>
      </c>
      <c r="B511" s="1011" t="s">
        <v>2572</v>
      </c>
      <c r="C511" s="1011" t="s">
        <v>140</v>
      </c>
      <c r="D511" s="1011">
        <v>37613.335774300998</v>
      </c>
      <c r="E511" s="1011">
        <v>99</v>
      </c>
      <c r="F511" s="1011">
        <v>379.93268458900002</v>
      </c>
    </row>
    <row r="512" spans="1:6" x14ac:dyDescent="0.25">
      <c r="A512" s="1011" t="s">
        <v>3543</v>
      </c>
      <c r="B512" s="1011" t="s">
        <v>3544</v>
      </c>
      <c r="C512" s="1011" t="s">
        <v>140</v>
      </c>
      <c r="D512" s="1011">
        <v>3291.1800200009998</v>
      </c>
      <c r="E512" s="1011">
        <v>56</v>
      </c>
      <c r="F512" s="1011">
        <v>58.771071786</v>
      </c>
    </row>
    <row r="513" spans="1:6" x14ac:dyDescent="0.25">
      <c r="A513" s="1011" t="s">
        <v>3545</v>
      </c>
      <c r="B513" s="1011" t="s">
        <v>3546</v>
      </c>
      <c r="C513" s="1011" t="s">
        <v>140</v>
      </c>
      <c r="D513" s="1011">
        <v>59429.494098591997</v>
      </c>
      <c r="E513" s="1011">
        <v>63</v>
      </c>
      <c r="F513" s="1011">
        <v>943.32530315199995</v>
      </c>
    </row>
    <row r="514" spans="1:6" x14ac:dyDescent="0.25">
      <c r="A514" s="1011" t="s">
        <v>3547</v>
      </c>
      <c r="B514" s="1011" t="s">
        <v>3548</v>
      </c>
      <c r="C514" s="1011" t="s">
        <v>140</v>
      </c>
      <c r="D514" s="1011">
        <v>2212.0518330099999</v>
      </c>
      <c r="E514" s="1011">
        <v>48</v>
      </c>
      <c r="F514" s="1011">
        <v>46.084413187999999</v>
      </c>
    </row>
    <row r="515" spans="1:6" x14ac:dyDescent="0.25">
      <c r="A515" s="1011" t="s">
        <v>3549</v>
      </c>
      <c r="B515" s="1011" t="s">
        <v>3550</v>
      </c>
      <c r="C515" s="1011" t="s">
        <v>140</v>
      </c>
      <c r="D515" s="1011">
        <v>26084.566548036</v>
      </c>
      <c r="E515" s="1011">
        <v>47</v>
      </c>
      <c r="F515" s="1011">
        <v>554.99077761800004</v>
      </c>
    </row>
    <row r="516" spans="1:6" x14ac:dyDescent="0.25">
      <c r="A516" s="1011" t="s">
        <v>3551</v>
      </c>
      <c r="B516" s="1011" t="s">
        <v>3552</v>
      </c>
      <c r="C516" s="1011" t="s">
        <v>140</v>
      </c>
      <c r="D516" s="1011">
        <v>11064.569026617</v>
      </c>
      <c r="E516" s="1011">
        <v>45</v>
      </c>
      <c r="F516" s="1011">
        <v>245.87931170300001</v>
      </c>
    </row>
    <row r="517" spans="1:6" x14ac:dyDescent="0.25">
      <c r="A517" s="1011" t="s">
        <v>3553</v>
      </c>
      <c r="B517" s="1011" t="s">
        <v>3554</v>
      </c>
      <c r="C517" s="1011" t="s">
        <v>140</v>
      </c>
      <c r="D517" s="1011">
        <v>10387.415122828999</v>
      </c>
      <c r="E517" s="1011">
        <v>50</v>
      </c>
      <c r="F517" s="1011">
        <v>207.74830245699999</v>
      </c>
    </row>
    <row r="518" spans="1:6" x14ac:dyDescent="0.25">
      <c r="A518" s="1011" t="s">
        <v>3555</v>
      </c>
      <c r="B518" s="1011" t="s">
        <v>3556</v>
      </c>
      <c r="C518" s="1011" t="s">
        <v>140</v>
      </c>
      <c r="D518" s="1011">
        <v>69936.810159757006</v>
      </c>
      <c r="E518" s="1011">
        <v>381</v>
      </c>
      <c r="F518" s="1011">
        <v>183.561181522</v>
      </c>
    </row>
    <row r="519" spans="1:6" x14ac:dyDescent="0.25">
      <c r="A519" s="1011" t="s">
        <v>3557</v>
      </c>
      <c r="B519" s="1011" t="s">
        <v>3558</v>
      </c>
      <c r="C519" s="1011" t="s">
        <v>140</v>
      </c>
      <c r="D519" s="1011">
        <v>36679.553086740001</v>
      </c>
      <c r="E519" s="1011">
        <v>104</v>
      </c>
      <c r="F519" s="1011">
        <v>352.68801044899999</v>
      </c>
    </row>
    <row r="520" spans="1:6" x14ac:dyDescent="0.25">
      <c r="A520" s="1011" t="s">
        <v>3559</v>
      </c>
      <c r="B520" s="1011" t="s">
        <v>3560</v>
      </c>
      <c r="C520" s="1011" t="s">
        <v>140</v>
      </c>
      <c r="D520" s="1011">
        <v>38271.893904559001</v>
      </c>
      <c r="E520" s="1011">
        <v>47</v>
      </c>
      <c r="F520" s="1011">
        <v>814.29561499099998</v>
      </c>
    </row>
    <row r="521" spans="1:6" x14ac:dyDescent="0.25">
      <c r="A521" s="1011" t="s">
        <v>3561</v>
      </c>
      <c r="B521" s="1011" t="s">
        <v>3562</v>
      </c>
      <c r="C521" s="1011" t="s">
        <v>140</v>
      </c>
      <c r="D521" s="1011">
        <v>3009.0857388700001</v>
      </c>
      <c r="E521" s="1011">
        <v>50</v>
      </c>
      <c r="F521" s="1011">
        <v>60.181714777000003</v>
      </c>
    </row>
    <row r="522" spans="1:6" x14ac:dyDescent="0.25">
      <c r="A522" s="1011" t="s">
        <v>3563</v>
      </c>
      <c r="B522" s="1011" t="s">
        <v>3564</v>
      </c>
      <c r="C522" s="1011" t="s">
        <v>140</v>
      </c>
      <c r="D522" s="1011">
        <v>986.63616008199995</v>
      </c>
      <c r="E522" s="1011">
        <v>5</v>
      </c>
      <c r="F522" s="1011">
        <v>197.32723201600001</v>
      </c>
    </row>
    <row r="523" spans="1:6" x14ac:dyDescent="0.25">
      <c r="A523" s="1011" t="s">
        <v>3565</v>
      </c>
      <c r="B523" s="1011" t="s">
        <v>3566</v>
      </c>
      <c r="C523" s="1011" t="s">
        <v>140</v>
      </c>
      <c r="D523" s="1011">
        <v>2701.8280685320001</v>
      </c>
      <c r="E523" s="1011">
        <v>87</v>
      </c>
      <c r="F523" s="1011">
        <v>31.055495041</v>
      </c>
    </row>
    <row r="524" spans="1:6" x14ac:dyDescent="0.25">
      <c r="A524" s="1011" t="s">
        <v>3567</v>
      </c>
      <c r="B524" s="1011" t="s">
        <v>3568</v>
      </c>
      <c r="C524" s="1011" t="s">
        <v>140</v>
      </c>
      <c r="D524" s="1011">
        <v>166.909476286</v>
      </c>
      <c r="E524" s="1011">
        <v>1</v>
      </c>
      <c r="F524" s="1011">
        <v>166.909476286</v>
      </c>
    </row>
    <row r="525" spans="1:6" x14ac:dyDescent="0.25">
      <c r="A525" s="1011" t="s">
        <v>3569</v>
      </c>
      <c r="B525" s="1011" t="s">
        <v>3570</v>
      </c>
      <c r="C525" s="1011" t="s">
        <v>140</v>
      </c>
      <c r="D525" s="1011">
        <v>4722.3426408149999</v>
      </c>
      <c r="E525" s="1011">
        <v>27</v>
      </c>
      <c r="F525" s="1011">
        <v>174.90157928900001</v>
      </c>
    </row>
    <row r="526" spans="1:6" x14ac:dyDescent="0.25">
      <c r="A526" s="1011" t="s">
        <v>3571</v>
      </c>
      <c r="B526" s="1011" t="s">
        <v>3572</v>
      </c>
      <c r="C526" s="1011" t="s">
        <v>140</v>
      </c>
      <c r="D526" s="1011">
        <v>1474.369744507</v>
      </c>
      <c r="E526" s="1011">
        <v>44</v>
      </c>
      <c r="F526" s="1011">
        <v>33.508403284000003</v>
      </c>
    </row>
    <row r="527" spans="1:6" x14ac:dyDescent="0.25">
      <c r="A527" s="1011" t="s">
        <v>3573</v>
      </c>
      <c r="B527" s="1011" t="s">
        <v>3574</v>
      </c>
      <c r="C527" s="1011" t="s">
        <v>140</v>
      </c>
      <c r="D527" s="1011">
        <v>17878.504315745999</v>
      </c>
      <c r="E527" s="1011">
        <v>103</v>
      </c>
      <c r="F527" s="1011">
        <v>173.577711803</v>
      </c>
    </row>
    <row r="528" spans="1:6" x14ac:dyDescent="0.25">
      <c r="A528" s="1011" t="s">
        <v>3575</v>
      </c>
      <c r="B528" s="1011" t="s">
        <v>3576</v>
      </c>
      <c r="C528" s="1011" t="s">
        <v>140</v>
      </c>
      <c r="D528" s="1011">
        <v>4653.933265099</v>
      </c>
      <c r="E528" s="1011">
        <v>38</v>
      </c>
      <c r="F528" s="1011">
        <v>122.471928029</v>
      </c>
    </row>
    <row r="529" spans="1:6" x14ac:dyDescent="0.25">
      <c r="A529" s="1011" t="s">
        <v>3577</v>
      </c>
      <c r="B529" s="1011" t="s">
        <v>3578</v>
      </c>
      <c r="C529" s="1011" t="s">
        <v>140</v>
      </c>
      <c r="D529" s="1011">
        <v>21571.875587507999</v>
      </c>
      <c r="E529" s="1011">
        <v>62</v>
      </c>
      <c r="F529" s="1011">
        <v>347.93347721800001</v>
      </c>
    </row>
    <row r="530" spans="1:6" x14ac:dyDescent="0.25">
      <c r="A530" s="1011" t="s">
        <v>3579</v>
      </c>
      <c r="B530" s="1011" t="s">
        <v>3580</v>
      </c>
      <c r="C530" s="1011" t="s">
        <v>140</v>
      </c>
      <c r="D530" s="1011">
        <v>16735.878558801</v>
      </c>
      <c r="E530" s="1011">
        <v>288</v>
      </c>
      <c r="F530" s="1011">
        <v>58.110689440000002</v>
      </c>
    </row>
    <row r="531" spans="1:6" x14ac:dyDescent="0.25">
      <c r="A531" s="1011" t="s">
        <v>3581</v>
      </c>
      <c r="B531" s="1011" t="s">
        <v>3582</v>
      </c>
      <c r="C531" s="1011" t="s">
        <v>140</v>
      </c>
      <c r="D531" s="1011">
        <v>13612.999592067999</v>
      </c>
      <c r="E531" s="1011">
        <v>311</v>
      </c>
      <c r="F531" s="1011">
        <v>43.771702867999998</v>
      </c>
    </row>
    <row r="532" spans="1:6" x14ac:dyDescent="0.25">
      <c r="A532" s="1011" t="s">
        <v>3583</v>
      </c>
      <c r="B532" s="1011" t="s">
        <v>3584</v>
      </c>
      <c r="C532" s="1011" t="s">
        <v>140</v>
      </c>
      <c r="D532" s="1011">
        <v>17333.211775434</v>
      </c>
      <c r="E532" s="1011">
        <v>52</v>
      </c>
      <c r="F532" s="1011">
        <v>333.33099568099999</v>
      </c>
    </row>
    <row r="533" spans="1:6" x14ac:dyDescent="0.25">
      <c r="A533" s="1011" t="s">
        <v>3585</v>
      </c>
      <c r="B533" s="1011" t="s">
        <v>3586</v>
      </c>
      <c r="C533" s="1011" t="s">
        <v>140</v>
      </c>
      <c r="D533" s="1011">
        <v>19940.608213363001</v>
      </c>
      <c r="E533" s="1011">
        <v>48</v>
      </c>
      <c r="F533" s="1011">
        <v>415.42933777799999</v>
      </c>
    </row>
    <row r="534" spans="1:6" x14ac:dyDescent="0.25">
      <c r="A534" s="1011" t="s">
        <v>3587</v>
      </c>
      <c r="B534" s="1011" t="s">
        <v>3588</v>
      </c>
      <c r="C534" s="1011" t="s">
        <v>140</v>
      </c>
      <c r="D534" s="1011">
        <v>5514.8156648619997</v>
      </c>
      <c r="E534" s="1011">
        <v>63</v>
      </c>
      <c r="F534" s="1011">
        <v>87.536756585000006</v>
      </c>
    </row>
    <row r="535" spans="1:6" x14ac:dyDescent="0.25">
      <c r="A535" s="1011" t="s">
        <v>3589</v>
      </c>
      <c r="B535" s="1011" t="s">
        <v>3590</v>
      </c>
      <c r="C535" s="1011" t="s">
        <v>140</v>
      </c>
      <c r="D535" s="1011">
        <v>23476.026988525999</v>
      </c>
      <c r="E535" s="1011">
        <v>55</v>
      </c>
      <c r="F535" s="1011">
        <v>426.83685433699998</v>
      </c>
    </row>
    <row r="536" spans="1:6" x14ac:dyDescent="0.25">
      <c r="A536" s="1011" t="s">
        <v>3591</v>
      </c>
      <c r="B536" s="1011" t="s">
        <v>3592</v>
      </c>
      <c r="C536" s="1011" t="s">
        <v>140</v>
      </c>
      <c r="D536" s="1011">
        <v>10460.731014552</v>
      </c>
      <c r="E536" s="1011">
        <v>202</v>
      </c>
      <c r="F536" s="1011">
        <v>51.785797101999997</v>
      </c>
    </row>
    <row r="537" spans="1:6" x14ac:dyDescent="0.25">
      <c r="A537" s="1011" t="s">
        <v>3593</v>
      </c>
      <c r="B537" s="1011" t="s">
        <v>3594</v>
      </c>
      <c r="C537" s="1011" t="s">
        <v>140</v>
      </c>
      <c r="D537" s="1011">
        <v>44278.821165041001</v>
      </c>
      <c r="E537" s="1011">
        <v>394</v>
      </c>
      <c r="F537" s="1011">
        <v>112.382794835</v>
      </c>
    </row>
    <row r="538" spans="1:6" x14ac:dyDescent="0.25">
      <c r="A538" s="1011" t="s">
        <v>3595</v>
      </c>
      <c r="B538" s="1011" t="s">
        <v>3596</v>
      </c>
      <c r="C538" s="1011" t="s">
        <v>140</v>
      </c>
      <c r="D538" s="1011">
        <v>2881.4279902809999</v>
      </c>
      <c r="E538" s="1011">
        <v>50</v>
      </c>
      <c r="F538" s="1011">
        <v>57.628559805999998</v>
      </c>
    </row>
    <row r="539" spans="1:6" x14ac:dyDescent="0.25">
      <c r="A539" s="1011" t="s">
        <v>3597</v>
      </c>
      <c r="B539" s="1011" t="s">
        <v>1534</v>
      </c>
      <c r="C539" s="1011" t="s">
        <v>140</v>
      </c>
      <c r="D539" s="1011">
        <v>20195.413758595001</v>
      </c>
      <c r="E539" s="1011">
        <v>261</v>
      </c>
      <c r="F539" s="1011">
        <v>77.377064208999997</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1010</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531</v>
      </c>
      <c r="B7" t="s">
        <v>529</v>
      </c>
      <c r="C7" s="2" t="s">
        <v>218</v>
      </c>
      <c r="D7" s="24">
        <v>0</v>
      </c>
      <c r="E7" s="24">
        <v>0.04</v>
      </c>
      <c r="F7" s="24">
        <v>7.0000000000000007E-2</v>
      </c>
      <c r="G7" s="24">
        <v>0.09</v>
      </c>
      <c r="H7" s="24">
        <v>0.16</v>
      </c>
      <c r="J7" s="24"/>
      <c r="K7" s="24"/>
      <c r="L7" s="24"/>
      <c r="M7" s="24"/>
      <c r="N7" s="24"/>
    </row>
    <row r="8" spans="1:14" x14ac:dyDescent="0.25">
      <c r="A8" t="s">
        <v>532</v>
      </c>
      <c r="B8" t="s">
        <v>529</v>
      </c>
      <c r="C8" s="2" t="s">
        <v>219</v>
      </c>
      <c r="D8" s="24">
        <v>0</v>
      </c>
      <c r="E8" s="24">
        <v>0.04</v>
      </c>
      <c r="F8" s="24">
        <v>0.06</v>
      </c>
      <c r="G8" s="24">
        <v>0.08</v>
      </c>
      <c r="H8" s="24">
        <v>0.15</v>
      </c>
      <c r="J8" s="24"/>
      <c r="K8" s="24"/>
      <c r="L8" s="24"/>
      <c r="M8" s="24"/>
      <c r="N8" s="24"/>
    </row>
    <row r="9" spans="1:14" x14ac:dyDescent="0.25">
      <c r="A9" t="s">
        <v>533</v>
      </c>
      <c r="B9" t="s">
        <v>529</v>
      </c>
      <c r="C9" s="2" t="s">
        <v>220</v>
      </c>
      <c r="D9" s="24">
        <v>0</v>
      </c>
      <c r="E9" s="24">
        <v>0.04</v>
      </c>
      <c r="F9" s="24">
        <v>0.06</v>
      </c>
      <c r="G9" s="24">
        <v>0.08</v>
      </c>
      <c r="H9" s="24">
        <v>0.14000000000000001</v>
      </c>
      <c r="J9" s="24"/>
      <c r="K9" s="24"/>
      <c r="L9" s="24"/>
      <c r="M9" s="24"/>
      <c r="N9" s="24"/>
    </row>
    <row r="10" spans="1:14" x14ac:dyDescent="0.25">
      <c r="A10" t="s">
        <v>534</v>
      </c>
      <c r="B10" t="s">
        <v>529</v>
      </c>
      <c r="C10" s="2" t="s">
        <v>274</v>
      </c>
      <c r="D10" s="24">
        <v>0</v>
      </c>
      <c r="E10" s="24">
        <v>0.04</v>
      </c>
      <c r="F10" s="24">
        <v>0.05</v>
      </c>
      <c r="G10" s="24">
        <v>7.0000000000000007E-2</v>
      </c>
      <c r="H10" s="24">
        <v>0.12</v>
      </c>
      <c r="J10" s="24"/>
      <c r="K10" s="24"/>
      <c r="L10" s="24"/>
      <c r="M10" s="24"/>
      <c r="N10" s="24"/>
    </row>
    <row r="11" spans="1:14" x14ac:dyDescent="0.25">
      <c r="A11" t="s">
        <v>535</v>
      </c>
      <c r="B11" t="s">
        <v>529</v>
      </c>
      <c r="C11" s="2" t="s">
        <v>275</v>
      </c>
      <c r="D11" s="24">
        <v>0</v>
      </c>
      <c r="E11" s="24">
        <v>0.03</v>
      </c>
      <c r="F11" s="24">
        <v>0.04</v>
      </c>
      <c r="G11" s="24">
        <v>0.06</v>
      </c>
      <c r="H11" s="24">
        <v>0.1</v>
      </c>
      <c r="J11" s="24"/>
      <c r="K11" s="24"/>
      <c r="L11" s="24"/>
      <c r="M11" s="24"/>
      <c r="N11" s="24"/>
    </row>
    <row r="12" spans="1:14" x14ac:dyDescent="0.25">
      <c r="A12" t="s">
        <v>536</v>
      </c>
      <c r="B12" t="s">
        <v>530</v>
      </c>
      <c r="C12" s="2" t="s">
        <v>218</v>
      </c>
      <c r="D12" s="24">
        <v>0</v>
      </c>
      <c r="E12" s="24">
        <v>0.05</v>
      </c>
      <c r="F12" s="24">
        <v>0.08</v>
      </c>
      <c r="G12" s="24">
        <v>0.09</v>
      </c>
      <c r="H12" s="24">
        <v>0.14000000000000001</v>
      </c>
      <c r="J12" s="24"/>
      <c r="K12" s="24"/>
      <c r="L12" s="24"/>
      <c r="M12" s="24"/>
      <c r="N12" s="24"/>
    </row>
    <row r="13" spans="1:14" x14ac:dyDescent="0.25">
      <c r="A13" t="s">
        <v>537</v>
      </c>
      <c r="B13" t="s">
        <v>530</v>
      </c>
      <c r="C13" s="2" t="s">
        <v>219</v>
      </c>
      <c r="D13" s="24">
        <v>0</v>
      </c>
      <c r="E13" s="24">
        <v>0.05</v>
      </c>
      <c r="F13" s="24">
        <v>7.0000000000000007E-2</v>
      </c>
      <c r="G13" s="24">
        <v>0.09</v>
      </c>
      <c r="H13" s="24">
        <v>0.14000000000000001</v>
      </c>
      <c r="J13" s="24"/>
      <c r="K13" s="24"/>
      <c r="L13" s="24"/>
      <c r="M13" s="24"/>
      <c r="N13" s="24"/>
    </row>
    <row r="14" spans="1:14" x14ac:dyDescent="0.25">
      <c r="A14" t="s">
        <v>538</v>
      </c>
      <c r="B14" t="s">
        <v>530</v>
      </c>
      <c r="C14" s="2" t="s">
        <v>220</v>
      </c>
      <c r="D14" s="24">
        <v>0</v>
      </c>
      <c r="E14" s="24">
        <v>0.05</v>
      </c>
      <c r="F14" s="24">
        <v>0.06</v>
      </c>
      <c r="G14" s="24">
        <v>0.08</v>
      </c>
      <c r="H14" s="24">
        <v>0.13</v>
      </c>
      <c r="J14" s="24"/>
      <c r="K14" s="24"/>
      <c r="L14" s="24"/>
      <c r="M14" s="24"/>
      <c r="N14" s="24"/>
    </row>
    <row r="15" spans="1:14" x14ac:dyDescent="0.25">
      <c r="A15" t="s">
        <v>539</v>
      </c>
      <c r="B15" t="s">
        <v>530</v>
      </c>
      <c r="C15" s="2" t="s">
        <v>274</v>
      </c>
      <c r="D15" s="59">
        <v>0</v>
      </c>
      <c r="E15" s="59">
        <v>0.04</v>
      </c>
      <c r="F15" s="59">
        <v>0.05</v>
      </c>
      <c r="G15" s="59">
        <v>7.0000000000000007E-2</v>
      </c>
      <c r="H15" s="59">
        <v>0.11</v>
      </c>
      <c r="J15" s="59"/>
      <c r="K15" s="59"/>
      <c r="L15" s="59"/>
      <c r="M15" s="59"/>
      <c r="N15" s="59"/>
    </row>
    <row r="16" spans="1:14" x14ac:dyDescent="0.25">
      <c r="A16" t="s">
        <v>540</v>
      </c>
      <c r="B16" t="s">
        <v>530</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1010</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531</v>
      </c>
      <c r="B7" t="s">
        <v>529</v>
      </c>
      <c r="C7" s="2" t="s">
        <v>218</v>
      </c>
      <c r="D7" s="24">
        <v>0</v>
      </c>
      <c r="E7" s="24">
        <v>7.0000000000000007E-2</v>
      </c>
      <c r="F7" s="24">
        <v>0.1</v>
      </c>
      <c r="G7" s="24"/>
      <c r="H7" s="24"/>
      <c r="I7" s="24"/>
      <c r="J7" s="24"/>
      <c r="L7" s="24"/>
      <c r="M7" s="24"/>
      <c r="N7" s="24"/>
    </row>
    <row r="8" spans="1:14" x14ac:dyDescent="0.25">
      <c r="A8" t="s">
        <v>532</v>
      </c>
      <c r="B8" t="s">
        <v>529</v>
      </c>
      <c r="C8" s="2" t="s">
        <v>219</v>
      </c>
      <c r="D8" s="24">
        <v>0</v>
      </c>
      <c r="E8" s="24">
        <v>7.0000000000000007E-2</v>
      </c>
      <c r="F8" s="24">
        <v>0.09</v>
      </c>
      <c r="G8" s="24"/>
      <c r="H8" s="24"/>
      <c r="I8" s="24"/>
      <c r="J8" s="24"/>
      <c r="L8" s="24"/>
      <c r="M8" s="24"/>
      <c r="N8" s="24"/>
    </row>
    <row r="9" spans="1:14" x14ac:dyDescent="0.25">
      <c r="A9" t="s">
        <v>533</v>
      </c>
      <c r="B9" t="s">
        <v>529</v>
      </c>
      <c r="C9" s="2" t="s">
        <v>220</v>
      </c>
      <c r="D9" s="24">
        <v>0</v>
      </c>
      <c r="E9" s="24">
        <v>0.06</v>
      </c>
      <c r="F9" s="24">
        <v>0.08</v>
      </c>
      <c r="G9" s="24"/>
      <c r="H9" s="24"/>
      <c r="I9" s="24"/>
      <c r="J9" s="24"/>
      <c r="L9" s="24"/>
      <c r="M9" s="24"/>
      <c r="N9" s="24"/>
    </row>
    <row r="10" spans="1:14" x14ac:dyDescent="0.25">
      <c r="A10" t="s">
        <v>534</v>
      </c>
      <c r="B10" t="s">
        <v>529</v>
      </c>
      <c r="C10" s="2" t="s">
        <v>274</v>
      </c>
      <c r="D10" s="24">
        <v>0</v>
      </c>
      <c r="E10" s="24">
        <v>0.05</v>
      </c>
      <c r="F10" s="24">
        <v>7.0000000000000007E-2</v>
      </c>
      <c r="G10" s="24"/>
      <c r="H10" s="24"/>
      <c r="I10" s="24"/>
      <c r="J10" s="24"/>
      <c r="L10" s="24"/>
      <c r="M10" s="24"/>
      <c r="N10" s="24"/>
    </row>
    <row r="11" spans="1:14" x14ac:dyDescent="0.25">
      <c r="A11" t="s">
        <v>535</v>
      </c>
      <c r="B11" t="s">
        <v>529</v>
      </c>
      <c r="C11" s="2" t="s">
        <v>275</v>
      </c>
      <c r="D11" s="24">
        <v>0</v>
      </c>
      <c r="E11" s="24">
        <v>0.04</v>
      </c>
      <c r="F11" s="24">
        <v>0.06</v>
      </c>
      <c r="G11" s="24"/>
      <c r="H11" s="24"/>
      <c r="I11" s="24"/>
      <c r="J11" s="24"/>
      <c r="L11" s="24"/>
      <c r="M11" s="24"/>
      <c r="N11" s="24"/>
    </row>
    <row r="12" spans="1:14" x14ac:dyDescent="0.25">
      <c r="A12" t="s">
        <v>536</v>
      </c>
      <c r="B12" t="s">
        <v>530</v>
      </c>
      <c r="C12" s="2" t="s">
        <v>218</v>
      </c>
      <c r="D12" s="24">
        <v>0</v>
      </c>
      <c r="E12" s="24">
        <v>7.0000000000000007E-2</v>
      </c>
      <c r="F12" s="24">
        <v>0.09</v>
      </c>
      <c r="G12" s="24"/>
      <c r="H12" s="24"/>
      <c r="I12" s="24"/>
      <c r="J12" s="24"/>
      <c r="L12" s="24"/>
      <c r="M12" s="24"/>
      <c r="N12" s="24"/>
    </row>
    <row r="13" spans="1:14" x14ac:dyDescent="0.25">
      <c r="A13" t="s">
        <v>537</v>
      </c>
      <c r="B13" t="s">
        <v>530</v>
      </c>
      <c r="C13" s="2" t="s">
        <v>219</v>
      </c>
      <c r="D13" s="24">
        <v>0</v>
      </c>
      <c r="E13" s="24">
        <v>7.0000000000000007E-2</v>
      </c>
      <c r="F13" s="24">
        <v>0.08</v>
      </c>
      <c r="G13" s="24"/>
      <c r="H13" s="24"/>
      <c r="I13" s="24"/>
      <c r="J13" s="24"/>
      <c r="L13" s="24"/>
      <c r="M13" s="24"/>
      <c r="N13" s="24"/>
    </row>
    <row r="14" spans="1:14" x14ac:dyDescent="0.25">
      <c r="A14" t="s">
        <v>538</v>
      </c>
      <c r="B14" t="s">
        <v>530</v>
      </c>
      <c r="C14" s="2" t="s">
        <v>220</v>
      </c>
      <c r="D14" s="24">
        <v>0</v>
      </c>
      <c r="E14" s="24">
        <v>0.06</v>
      </c>
      <c r="F14" s="24">
        <v>7.0000000000000007E-2</v>
      </c>
      <c r="G14" s="24"/>
      <c r="H14" s="24"/>
      <c r="I14" s="24"/>
      <c r="J14" s="24"/>
      <c r="L14" s="24"/>
      <c r="M14" s="24"/>
      <c r="N14" s="24"/>
    </row>
    <row r="15" spans="1:14" x14ac:dyDescent="0.25">
      <c r="A15" t="s">
        <v>539</v>
      </c>
      <c r="B15" t="s">
        <v>530</v>
      </c>
      <c r="C15" s="2" t="s">
        <v>274</v>
      </c>
      <c r="D15" s="24">
        <v>0</v>
      </c>
      <c r="E15" s="24">
        <v>0.05</v>
      </c>
      <c r="F15" s="24">
        <v>0.06</v>
      </c>
      <c r="G15" s="24"/>
      <c r="H15" s="24"/>
      <c r="I15" s="24"/>
      <c r="J15" s="24"/>
      <c r="L15" s="24"/>
      <c r="M15" s="24"/>
      <c r="N15" s="24"/>
    </row>
    <row r="16" spans="1:14" x14ac:dyDescent="0.25">
      <c r="A16" t="s">
        <v>540</v>
      </c>
      <c r="B16" t="s">
        <v>530</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M1" workbookViewId="0">
      <selection activeCell="AB3" sqref="AB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6.7109375" bestFit="1" customWidth="1"/>
    <col min="29" max="29" width="11.7109375" bestFit="1" customWidth="1"/>
    <col min="32" max="32" width="12.42578125" bestFit="1" customWidth="1"/>
    <col min="35" max="35" width="20.5703125" bestFit="1" customWidth="1"/>
  </cols>
  <sheetData>
    <row r="1" spans="1:36" x14ac:dyDescent="0.2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1011</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1094</v>
      </c>
      <c r="AJ1" t="s">
        <v>1193</v>
      </c>
    </row>
    <row r="2" spans="1:36" x14ac:dyDescent="0.25">
      <c r="A2" t="s">
        <v>445</v>
      </c>
      <c r="B2" t="s">
        <v>106</v>
      </c>
      <c r="C2" t="s">
        <v>1</v>
      </c>
      <c r="E2" t="s">
        <v>58</v>
      </c>
      <c r="F2" s="3">
        <v>1</v>
      </c>
      <c r="G2" s="14" t="s">
        <v>131</v>
      </c>
      <c r="H2" s="14" t="s">
        <v>226</v>
      </c>
      <c r="I2" s="14" t="s">
        <v>528</v>
      </c>
      <c r="J2" s="14">
        <v>0.01</v>
      </c>
      <c r="K2" s="14">
        <v>1.4999999999999999E-2</v>
      </c>
      <c r="L2" t="s">
        <v>211</v>
      </c>
      <c r="M2">
        <v>2</v>
      </c>
      <c r="N2" t="s">
        <v>1046</v>
      </c>
      <c r="O2" s="2" t="s">
        <v>556</v>
      </c>
      <c r="P2" t="s">
        <v>240</v>
      </c>
      <c r="Q2">
        <v>0</v>
      </c>
      <c r="R2" t="s">
        <v>253</v>
      </c>
      <c r="S2" s="18">
        <v>4.3999999999999997E-2</v>
      </c>
      <c r="T2" s="18">
        <v>6.6000000000000003E-2</v>
      </c>
      <c r="U2" s="18">
        <v>0.14799999999999999</v>
      </c>
      <c r="V2" s="19">
        <v>0</v>
      </c>
      <c r="W2" s="19">
        <v>6.2E-4</v>
      </c>
      <c r="X2" s="19">
        <v>1.4030000000000001E-2</v>
      </c>
      <c r="Z2" t="s">
        <v>377</v>
      </c>
      <c r="AA2" s="26">
        <v>1</v>
      </c>
      <c r="AB2" t="s">
        <v>382</v>
      </c>
      <c r="AC2" t="s">
        <v>478</v>
      </c>
      <c r="AD2" t="s">
        <v>496</v>
      </c>
      <c r="AE2" t="s">
        <v>496</v>
      </c>
      <c r="AF2" s="42">
        <v>0.08</v>
      </c>
      <c r="AG2" t="s">
        <v>248</v>
      </c>
      <c r="AH2" s="2" t="s">
        <v>1039</v>
      </c>
      <c r="AI2" t="s">
        <v>499</v>
      </c>
      <c r="AJ2" t="s">
        <v>681</v>
      </c>
    </row>
    <row r="3" spans="1:36" x14ac:dyDescent="0.2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s="876" t="s">
        <v>383</v>
      </c>
      <c r="AC3" t="s">
        <v>475</v>
      </c>
      <c r="AD3" t="s">
        <v>514</v>
      </c>
      <c r="AE3" t="s">
        <v>515</v>
      </c>
      <c r="AF3" s="62">
        <v>0.09</v>
      </c>
      <c r="AI3" t="s">
        <v>498</v>
      </c>
      <c r="AJ3" t="s">
        <v>679</v>
      </c>
    </row>
    <row r="4" spans="1:36" x14ac:dyDescent="0.2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B4" s="876" t="s">
        <v>1238</v>
      </c>
      <c r="AF4" s="62">
        <v>0.1</v>
      </c>
    </row>
    <row r="5" spans="1:36" x14ac:dyDescent="0.2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B5" s="876" t="s">
        <v>1239</v>
      </c>
      <c r="AF5" s="62">
        <v>0.11</v>
      </c>
    </row>
    <row r="6" spans="1:36" x14ac:dyDescent="0.25">
      <c r="A6" t="s">
        <v>438</v>
      </c>
      <c r="B6" t="s">
        <v>8</v>
      </c>
      <c r="C6" t="s">
        <v>115</v>
      </c>
      <c r="D6" t="s">
        <v>34</v>
      </c>
      <c r="E6" t="s">
        <v>37</v>
      </c>
      <c r="F6" s="3">
        <v>5</v>
      </c>
      <c r="G6" s="14" t="s">
        <v>486</v>
      </c>
      <c r="H6" s="14" t="s">
        <v>483</v>
      </c>
      <c r="I6" s="14">
        <v>5</v>
      </c>
      <c r="J6" s="14"/>
      <c r="K6" s="14"/>
      <c r="P6" t="s">
        <v>244</v>
      </c>
      <c r="Q6">
        <v>7</v>
      </c>
      <c r="AA6" s="26">
        <v>5</v>
      </c>
      <c r="AF6" s="62">
        <v>0.12</v>
      </c>
    </row>
    <row r="7" spans="1:36" x14ac:dyDescent="0.25">
      <c r="A7" t="s">
        <v>429</v>
      </c>
      <c r="B7" t="s">
        <v>18</v>
      </c>
      <c r="D7" t="s">
        <v>0</v>
      </c>
      <c r="E7"/>
      <c r="G7" s="14" t="s">
        <v>133</v>
      </c>
      <c r="H7" s="14"/>
      <c r="I7" s="14">
        <v>6</v>
      </c>
      <c r="J7" s="14"/>
      <c r="K7" s="14"/>
      <c r="P7" t="s">
        <v>245</v>
      </c>
      <c r="Q7">
        <v>8</v>
      </c>
      <c r="AA7" s="26">
        <v>6</v>
      </c>
    </row>
    <row r="8" spans="1:36" x14ac:dyDescent="0.25">
      <c r="A8" t="s">
        <v>432</v>
      </c>
      <c r="D8" t="s">
        <v>69</v>
      </c>
      <c r="E8"/>
      <c r="G8" s="14"/>
      <c r="H8" s="14"/>
      <c r="I8" s="14">
        <v>7</v>
      </c>
      <c r="J8" s="14"/>
      <c r="K8" s="14"/>
      <c r="P8" t="s">
        <v>246</v>
      </c>
      <c r="Q8">
        <v>9</v>
      </c>
      <c r="AA8" s="26">
        <v>7</v>
      </c>
    </row>
    <row r="9" spans="1:36" x14ac:dyDescent="0.25">
      <c r="A9" t="s">
        <v>425</v>
      </c>
      <c r="D9" t="s">
        <v>4</v>
      </c>
      <c r="E9"/>
      <c r="I9" s="14">
        <v>8</v>
      </c>
      <c r="J9" s="14"/>
      <c r="K9" s="14"/>
      <c r="AA9" s="26">
        <v>8</v>
      </c>
    </row>
    <row r="10" spans="1:36" x14ac:dyDescent="0.25">
      <c r="A10" t="s">
        <v>464</v>
      </c>
      <c r="D10" t="s">
        <v>35</v>
      </c>
      <c r="E10"/>
      <c r="I10" s="14">
        <v>8</v>
      </c>
      <c r="J10" s="14"/>
      <c r="K10" s="14"/>
      <c r="AA10" s="26">
        <v>9</v>
      </c>
    </row>
    <row r="11" spans="1:36" x14ac:dyDescent="0.25">
      <c r="A11" t="s">
        <v>436</v>
      </c>
      <c r="D11" t="s">
        <v>6</v>
      </c>
      <c r="E11"/>
      <c r="I11" s="14">
        <v>9</v>
      </c>
      <c r="J11" s="46" t="s">
        <v>490</v>
      </c>
      <c r="K11" s="48">
        <f>'EB_CM (Back)'!$B$7</f>
        <v>0</v>
      </c>
      <c r="L11" s="46" t="s">
        <v>488</v>
      </c>
      <c r="M11" s="1" t="s">
        <v>489</v>
      </c>
      <c r="AA11" s="26">
        <v>10</v>
      </c>
    </row>
    <row r="12" spans="1:36" x14ac:dyDescent="0.2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463</v>
      </c>
      <c r="C13" t="s">
        <v>114</v>
      </c>
      <c r="D13" t="s">
        <v>45</v>
      </c>
      <c r="E13"/>
      <c r="G13" s="14"/>
      <c r="H13" s="14"/>
      <c r="I13" s="14"/>
      <c r="J13" s="14"/>
      <c r="L13" s="46">
        <v>0.55000000000000004</v>
      </c>
      <c r="M13" s="49">
        <v>1.4999999999999999E-2</v>
      </c>
    </row>
    <row r="14" spans="1:36" x14ac:dyDescent="0.25">
      <c r="A14" t="s">
        <v>418</v>
      </c>
      <c r="C14" t="s">
        <v>116</v>
      </c>
      <c r="D14" t="s">
        <v>48</v>
      </c>
      <c r="E14" t="s">
        <v>42</v>
      </c>
      <c r="G14" s="14"/>
      <c r="H14" s="14"/>
      <c r="I14" s="14"/>
      <c r="J14" s="14" t="s">
        <v>500</v>
      </c>
      <c r="L14" s="46">
        <v>0.5</v>
      </c>
      <c r="M14" s="49">
        <v>1.2500000000000001E-2</v>
      </c>
    </row>
    <row r="15" spans="1:36" x14ac:dyDescent="0.25">
      <c r="A15" t="s">
        <v>460</v>
      </c>
      <c r="C15" t="s">
        <v>118</v>
      </c>
      <c r="D15" t="s">
        <v>60</v>
      </c>
      <c r="E15" t="s">
        <v>29</v>
      </c>
      <c r="G15" s="9"/>
      <c r="H15" s="9"/>
      <c r="I15" s="9"/>
      <c r="J15" s="9"/>
      <c r="L15" s="47">
        <v>0.43009999999999998</v>
      </c>
      <c r="M15" s="49">
        <v>0.01</v>
      </c>
    </row>
    <row r="16" spans="1:36" x14ac:dyDescent="0.25">
      <c r="A16" t="s">
        <v>424</v>
      </c>
      <c r="C16" t="s">
        <v>117</v>
      </c>
      <c r="D16" t="s">
        <v>20</v>
      </c>
      <c r="E16" t="s">
        <v>64</v>
      </c>
      <c r="G16" s="9"/>
      <c r="H16" s="9"/>
      <c r="I16" s="9"/>
      <c r="J16" s="9"/>
      <c r="L16" s="47">
        <v>0.30010000000000003</v>
      </c>
      <c r="M16" s="49">
        <v>5.0000000000000001E-3</v>
      </c>
    </row>
    <row r="17" spans="1:13" x14ac:dyDescent="0.25">
      <c r="A17" t="s">
        <v>427</v>
      </c>
      <c r="D17" t="s">
        <v>36</v>
      </c>
      <c r="E17" t="s">
        <v>19</v>
      </c>
      <c r="G17" s="9"/>
      <c r="H17" s="9"/>
      <c r="I17" s="9"/>
      <c r="J17" s="9"/>
      <c r="L17" s="47">
        <v>0.1</v>
      </c>
      <c r="M17" s="49">
        <v>2.5000000000000001E-3</v>
      </c>
    </row>
    <row r="18" spans="1:13" x14ac:dyDescent="0.25">
      <c r="A18" t="s">
        <v>417</v>
      </c>
      <c r="D18" t="s">
        <v>71</v>
      </c>
      <c r="E18" t="s">
        <v>121</v>
      </c>
      <c r="G18" s="9"/>
      <c r="H18" s="9"/>
      <c r="I18" s="9"/>
      <c r="J18" s="9"/>
      <c r="K18" s="9"/>
    </row>
    <row r="19" spans="1:13" x14ac:dyDescent="0.25">
      <c r="A19" t="s">
        <v>456</v>
      </c>
      <c r="D19" t="s">
        <v>11</v>
      </c>
      <c r="E19" t="s">
        <v>58</v>
      </c>
      <c r="G19" s="9"/>
      <c r="H19" s="9"/>
      <c r="I19" s="9"/>
      <c r="J19" s="47" t="s">
        <v>223</v>
      </c>
      <c r="K19" s="47" t="e">
        <f>#REF!/(#REF!*52)</f>
        <v>#REF!</v>
      </c>
      <c r="L19" s="1" t="s">
        <v>491</v>
      </c>
      <c r="M19" s="1" t="s">
        <v>492</v>
      </c>
    </row>
    <row r="20" spans="1:13" x14ac:dyDescent="0.25">
      <c r="A20" t="s">
        <v>440</v>
      </c>
      <c r="D20" t="s">
        <v>9</v>
      </c>
      <c r="E20" t="s">
        <v>22</v>
      </c>
      <c r="G20" s="9"/>
      <c r="H20" s="9"/>
      <c r="I20" s="9"/>
      <c r="J20" s="47"/>
      <c r="K20" s="47" t="e">
        <f>IF($K$19&lt;$L$24,$M$24,IF($K$19&lt;$L$23,$M$23,IF($K$19&lt;$L$22,$M$22,IF($K$19&lt;$L$21,$M$21,$M$20))))</f>
        <v>#REF!</v>
      </c>
      <c r="L20" s="1"/>
      <c r="M20" s="49">
        <v>1.4999999999999999E-2</v>
      </c>
    </row>
    <row r="21" spans="1:13" x14ac:dyDescent="0.25">
      <c r="A21" t="s">
        <v>452</v>
      </c>
      <c r="D21" t="s">
        <v>38</v>
      </c>
      <c r="E21" t="s">
        <v>43</v>
      </c>
      <c r="G21" s="9"/>
      <c r="H21" s="9"/>
      <c r="I21" s="9"/>
      <c r="J21" s="9"/>
      <c r="K21" s="9"/>
      <c r="L21" s="1">
        <v>3133.9311044776123</v>
      </c>
      <c r="M21" s="49">
        <v>0.01</v>
      </c>
    </row>
    <row r="22" spans="1:13" x14ac:dyDescent="0.25">
      <c r="A22" t="s">
        <v>422</v>
      </c>
      <c r="D22" t="s">
        <v>268</v>
      </c>
      <c r="E22" t="s">
        <v>10</v>
      </c>
      <c r="L22" s="1">
        <v>2118.2275862069</v>
      </c>
      <c r="M22" s="49">
        <v>7.4999999999999997E-3</v>
      </c>
    </row>
    <row r="23" spans="1:13" x14ac:dyDescent="0.25">
      <c r="A23" t="s">
        <v>442</v>
      </c>
      <c r="D23" t="s">
        <v>264</v>
      </c>
      <c r="E23" t="s">
        <v>55</v>
      </c>
      <c r="L23" s="1">
        <v>1484.5700242718401</v>
      </c>
      <c r="M23" s="49">
        <v>5.0000000000000001E-3</v>
      </c>
    </row>
    <row r="24" spans="1:13" x14ac:dyDescent="0.25">
      <c r="A24" t="s">
        <v>433</v>
      </c>
      <c r="D24" t="s">
        <v>265</v>
      </c>
      <c r="E24" t="s">
        <v>26</v>
      </c>
      <c r="L24" s="1">
        <v>968.90328358209001</v>
      </c>
      <c r="M24" s="49">
        <v>0</v>
      </c>
    </row>
    <row r="25" spans="1:13" ht="18.75" x14ac:dyDescent="0.3">
      <c r="A25" t="s">
        <v>458</v>
      </c>
      <c r="D25" t="s">
        <v>266</v>
      </c>
      <c r="E25" t="s">
        <v>50</v>
      </c>
      <c r="G25" s="11"/>
      <c r="H25" s="11"/>
      <c r="I25" s="11"/>
      <c r="J25" s="11"/>
      <c r="K25" s="11"/>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386</v>
      </c>
      <c r="B1" s="29" t="s">
        <v>85</v>
      </c>
      <c r="C1" s="28" t="s">
        <v>194</v>
      </c>
      <c r="D1" s="28" t="s">
        <v>84</v>
      </c>
      <c r="E1" s="28" t="s">
        <v>387</v>
      </c>
      <c r="F1" s="28" t="s">
        <v>386</v>
      </c>
      <c r="G1" s="29" t="s">
        <v>85</v>
      </c>
    </row>
    <row r="2" spans="1:7" x14ac:dyDescent="0.25">
      <c r="A2" s="30" t="s">
        <v>181</v>
      </c>
      <c r="B2" s="31" t="s">
        <v>23</v>
      </c>
      <c r="C2" s="32" t="s">
        <v>1123</v>
      </c>
      <c r="D2" s="32" t="s">
        <v>928</v>
      </c>
      <c r="E2" s="30">
        <v>2345</v>
      </c>
      <c r="F2" s="30" t="s">
        <v>181</v>
      </c>
      <c r="G2" s="31" t="s">
        <v>23</v>
      </c>
    </row>
    <row r="3" spans="1:7" x14ac:dyDescent="0.25">
      <c r="A3" s="15" t="s">
        <v>175</v>
      </c>
      <c r="B3" s="33" t="s">
        <v>23</v>
      </c>
      <c r="C3" s="1" t="s">
        <v>195</v>
      </c>
      <c r="D3" s="1" t="s">
        <v>58</v>
      </c>
      <c r="E3" s="15">
        <v>2099</v>
      </c>
      <c r="F3" s="15" t="s">
        <v>175</v>
      </c>
      <c r="G3" s="33" t="s">
        <v>23</v>
      </c>
    </row>
    <row r="4" spans="1:7" x14ac:dyDescent="0.25">
      <c r="A4" s="15" t="s">
        <v>176</v>
      </c>
      <c r="B4" s="33" t="s">
        <v>23</v>
      </c>
      <c r="C4" s="1" t="s">
        <v>196</v>
      </c>
      <c r="D4" s="1" t="s">
        <v>22</v>
      </c>
      <c r="E4" s="15">
        <v>1103</v>
      </c>
      <c r="F4" s="15" t="s">
        <v>176</v>
      </c>
      <c r="G4" s="33" t="s">
        <v>23</v>
      </c>
    </row>
    <row r="5" spans="1:7" x14ac:dyDescent="0.25">
      <c r="A5" s="15" t="s">
        <v>179</v>
      </c>
      <c r="B5" s="33" t="s">
        <v>23</v>
      </c>
      <c r="C5" s="1" t="s">
        <v>1123</v>
      </c>
      <c r="D5" s="1" t="s">
        <v>929</v>
      </c>
      <c r="E5" s="15">
        <v>2340</v>
      </c>
      <c r="F5" s="15" t="s">
        <v>179</v>
      </c>
      <c r="G5" s="33" t="s">
        <v>23</v>
      </c>
    </row>
    <row r="6" spans="1:7" x14ac:dyDescent="0.25">
      <c r="A6" s="15" t="s">
        <v>1128</v>
      </c>
      <c r="B6" s="33" t="s">
        <v>23</v>
      </c>
      <c r="C6" s="1" t="s">
        <v>199</v>
      </c>
      <c r="D6" s="1" t="s">
        <v>1129</v>
      </c>
      <c r="E6" s="15">
        <v>2365</v>
      </c>
      <c r="F6" s="15" t="s">
        <v>1128</v>
      </c>
      <c r="G6" s="33" t="s">
        <v>23</v>
      </c>
    </row>
    <row r="7" spans="1:7" x14ac:dyDescent="0.25">
      <c r="A7" s="15" t="s">
        <v>177</v>
      </c>
      <c r="B7" s="33" t="s">
        <v>23</v>
      </c>
      <c r="C7" s="1" t="s">
        <v>196</v>
      </c>
      <c r="D7" s="1" t="s">
        <v>46</v>
      </c>
      <c r="E7" s="15">
        <v>1054</v>
      </c>
      <c r="F7" s="15" t="s">
        <v>177</v>
      </c>
      <c r="G7" s="33" t="s">
        <v>23</v>
      </c>
    </row>
    <row r="8" spans="1:7" x14ac:dyDescent="0.25">
      <c r="A8" s="15" t="s">
        <v>155</v>
      </c>
      <c r="B8" s="33" t="s">
        <v>23</v>
      </c>
      <c r="C8" s="1" t="s">
        <v>200</v>
      </c>
      <c r="D8" s="1" t="s">
        <v>77</v>
      </c>
      <c r="E8" s="15">
        <v>2370</v>
      </c>
      <c r="F8" s="15" t="s">
        <v>155</v>
      </c>
      <c r="G8" s="33" t="s">
        <v>23</v>
      </c>
    </row>
    <row r="9" spans="1:7" x14ac:dyDescent="0.25">
      <c r="A9" s="15" t="s">
        <v>152</v>
      </c>
      <c r="B9" s="33" t="s">
        <v>23</v>
      </c>
      <c r="C9" s="1" t="s">
        <v>199</v>
      </c>
      <c r="D9" s="1" t="s">
        <v>37</v>
      </c>
      <c r="E9" s="15">
        <v>3230</v>
      </c>
      <c r="F9" s="15" t="s">
        <v>152</v>
      </c>
      <c r="G9" s="33" t="s">
        <v>23</v>
      </c>
    </row>
    <row r="10" spans="1:7" x14ac:dyDescent="0.25">
      <c r="A10" s="15" t="s">
        <v>182</v>
      </c>
      <c r="B10" s="33" t="s">
        <v>23</v>
      </c>
      <c r="C10" s="1" t="s">
        <v>200</v>
      </c>
      <c r="D10" s="1" t="s">
        <v>39</v>
      </c>
      <c r="E10" s="15">
        <v>2350</v>
      </c>
      <c r="F10" s="15" t="s">
        <v>182</v>
      </c>
      <c r="G10" s="33" t="s">
        <v>23</v>
      </c>
    </row>
    <row r="11" spans="1:7" x14ac:dyDescent="0.25">
      <c r="A11" s="15" t="s">
        <v>136</v>
      </c>
      <c r="B11" s="33" t="s">
        <v>23</v>
      </c>
      <c r="C11" s="1" t="s">
        <v>199</v>
      </c>
      <c r="D11" s="1" t="s">
        <v>72</v>
      </c>
      <c r="E11" s="15">
        <v>2360</v>
      </c>
      <c r="F11" s="15" t="s">
        <v>136</v>
      </c>
      <c r="G11" s="33" t="s">
        <v>23</v>
      </c>
    </row>
    <row r="12" spans="1:7" x14ac:dyDescent="0.25">
      <c r="A12" s="15" t="s">
        <v>140</v>
      </c>
      <c r="B12" s="33" t="s">
        <v>23</v>
      </c>
      <c r="C12" s="1" t="s">
        <v>198</v>
      </c>
      <c r="D12" s="1" t="s">
        <v>47</v>
      </c>
      <c r="E12" s="15">
        <v>3210</v>
      </c>
      <c r="F12" s="15" t="s">
        <v>140</v>
      </c>
      <c r="G12" s="33" t="s">
        <v>23</v>
      </c>
    </row>
    <row r="13" spans="1:7" x14ac:dyDescent="0.25">
      <c r="A13" s="15" t="s">
        <v>1124</v>
      </c>
      <c r="B13" s="33" t="s">
        <v>23</v>
      </c>
      <c r="C13" s="1" t="s">
        <v>1123</v>
      </c>
      <c r="D13" s="1" t="s">
        <v>1125</v>
      </c>
      <c r="E13" s="15">
        <v>2375</v>
      </c>
      <c r="F13" s="15" t="s">
        <v>1124</v>
      </c>
      <c r="G13" s="33" t="s">
        <v>23</v>
      </c>
    </row>
    <row r="14" spans="1:7" x14ac:dyDescent="0.25">
      <c r="A14" s="15" t="s">
        <v>1126</v>
      </c>
      <c r="B14" s="33" t="s">
        <v>23</v>
      </c>
      <c r="C14" s="1" t="s">
        <v>1123</v>
      </c>
      <c r="D14" s="1" t="s">
        <v>1127</v>
      </c>
      <c r="E14" s="15">
        <v>2355</v>
      </c>
      <c r="F14" s="15" t="s">
        <v>1126</v>
      </c>
      <c r="G14" s="33" t="s">
        <v>23</v>
      </c>
    </row>
    <row r="15" spans="1:7" x14ac:dyDescent="0.25">
      <c r="A15" s="15" t="s">
        <v>134</v>
      </c>
      <c r="B15" s="33" t="s">
        <v>23</v>
      </c>
      <c r="C15" s="1" t="s">
        <v>198</v>
      </c>
      <c r="D15" s="1" t="s">
        <v>44</v>
      </c>
      <c r="E15" s="15">
        <v>3220</v>
      </c>
      <c r="F15" s="15" t="s">
        <v>134</v>
      </c>
      <c r="G15" s="33" t="s">
        <v>23</v>
      </c>
    </row>
    <row r="16" spans="1:7" x14ac:dyDescent="0.25">
      <c r="A16" s="15" t="s">
        <v>180</v>
      </c>
      <c r="B16" s="33" t="s">
        <v>23</v>
      </c>
      <c r="C16" s="1" t="s">
        <v>195</v>
      </c>
      <c r="D16" s="1" t="s">
        <v>31</v>
      </c>
      <c r="E16" s="15">
        <v>2330</v>
      </c>
      <c r="F16" s="15" t="s">
        <v>180</v>
      </c>
      <c r="G16" s="33" t="s">
        <v>23</v>
      </c>
    </row>
    <row r="17" spans="1:7" x14ac:dyDescent="0.25">
      <c r="A17" s="15" t="s">
        <v>183</v>
      </c>
      <c r="B17" s="33" t="s">
        <v>23</v>
      </c>
      <c r="C17" s="1" t="s">
        <v>195</v>
      </c>
      <c r="D17" s="1" t="s">
        <v>78</v>
      </c>
      <c r="E17" s="15">
        <v>2310</v>
      </c>
      <c r="F17" s="15" t="s">
        <v>183</v>
      </c>
      <c r="G17" s="33" t="s">
        <v>23</v>
      </c>
    </row>
    <row r="18" spans="1:7" x14ac:dyDescent="0.25">
      <c r="A18" s="15" t="s">
        <v>184</v>
      </c>
      <c r="B18" s="33" t="s">
        <v>23</v>
      </c>
      <c r="C18" s="1" t="s">
        <v>195</v>
      </c>
      <c r="D18" s="1" t="s">
        <v>1111</v>
      </c>
      <c r="E18" s="15">
        <v>248</v>
      </c>
      <c r="F18" s="15" t="s">
        <v>184</v>
      </c>
      <c r="G18" s="33" t="s">
        <v>23</v>
      </c>
    </row>
    <row r="19" spans="1:7" x14ac:dyDescent="0.25">
      <c r="A19" s="15" t="s">
        <v>138</v>
      </c>
      <c r="B19" s="33" t="s">
        <v>13</v>
      </c>
      <c r="C19" s="1" t="s">
        <v>392</v>
      </c>
      <c r="D19" s="1" t="s">
        <v>12</v>
      </c>
      <c r="E19" s="15">
        <v>2140</v>
      </c>
      <c r="F19" s="15" t="s">
        <v>138</v>
      </c>
      <c r="G19" s="33" t="s">
        <v>13</v>
      </c>
    </row>
    <row r="20" spans="1:7" x14ac:dyDescent="0.25">
      <c r="A20" s="15" t="s">
        <v>190</v>
      </c>
      <c r="B20" s="33" t="s">
        <v>13</v>
      </c>
      <c r="C20" s="1" t="s">
        <v>388</v>
      </c>
      <c r="D20" s="1" t="s">
        <v>33</v>
      </c>
      <c r="E20" s="15">
        <v>2110</v>
      </c>
      <c r="F20" s="15" t="s">
        <v>190</v>
      </c>
      <c r="G20" s="33" t="s">
        <v>13</v>
      </c>
    </row>
    <row r="21" spans="1:7" x14ac:dyDescent="0.25">
      <c r="A21" s="15" t="s">
        <v>187</v>
      </c>
      <c r="B21" s="33" t="s">
        <v>13</v>
      </c>
      <c r="C21" s="1" t="s">
        <v>1130</v>
      </c>
      <c r="D21" s="1" t="s">
        <v>64</v>
      </c>
      <c r="E21" s="15">
        <v>2148</v>
      </c>
      <c r="F21" s="15" t="s">
        <v>187</v>
      </c>
      <c r="G21" s="33" t="s">
        <v>13</v>
      </c>
    </row>
    <row r="22" spans="1:7" x14ac:dyDescent="0.25">
      <c r="A22" s="15" t="s">
        <v>186</v>
      </c>
      <c r="B22" s="33" t="s">
        <v>13</v>
      </c>
      <c r="C22" s="1" t="s">
        <v>392</v>
      </c>
      <c r="D22" s="1" t="s">
        <v>19</v>
      </c>
      <c r="E22" s="15">
        <v>2190</v>
      </c>
      <c r="F22" s="15" t="s">
        <v>186</v>
      </c>
      <c r="G22" s="33" t="s">
        <v>13</v>
      </c>
    </row>
    <row r="23" spans="1:7" x14ac:dyDescent="0.25">
      <c r="A23" s="15" t="s">
        <v>174</v>
      </c>
      <c r="B23" s="33" t="s">
        <v>13</v>
      </c>
      <c r="C23" s="1" t="s">
        <v>197</v>
      </c>
      <c r="D23" s="1" t="s">
        <v>43</v>
      </c>
      <c r="E23" s="15">
        <v>1104</v>
      </c>
      <c r="F23" s="15" t="s">
        <v>174</v>
      </c>
      <c r="G23" s="33" t="s">
        <v>13</v>
      </c>
    </row>
    <row r="24" spans="1:7" x14ac:dyDescent="0.25">
      <c r="A24" s="15" t="s">
        <v>193</v>
      </c>
      <c r="B24" s="33" t="s">
        <v>13</v>
      </c>
      <c r="C24" s="1" t="s">
        <v>61</v>
      </c>
      <c r="D24" s="1" t="s">
        <v>927</v>
      </c>
      <c r="E24" s="15">
        <v>2020</v>
      </c>
      <c r="F24" s="15" t="s">
        <v>193</v>
      </c>
      <c r="G24" s="33" t="s">
        <v>13</v>
      </c>
    </row>
    <row r="25" spans="1:7" x14ac:dyDescent="0.25">
      <c r="A25" s="15" t="s">
        <v>143</v>
      </c>
      <c r="B25" s="33" t="s">
        <v>13</v>
      </c>
      <c r="C25" s="1" t="s">
        <v>197</v>
      </c>
      <c r="D25" s="1" t="s">
        <v>67</v>
      </c>
      <c r="E25" s="15">
        <v>1106</v>
      </c>
      <c r="F25" s="15" t="s">
        <v>143</v>
      </c>
      <c r="G25" s="33" t="s">
        <v>13</v>
      </c>
    </row>
    <row r="26" spans="1:7" x14ac:dyDescent="0.25">
      <c r="A26" s="15" t="s">
        <v>191</v>
      </c>
      <c r="B26" s="33" t="s">
        <v>13</v>
      </c>
      <c r="C26" s="1" t="s">
        <v>389</v>
      </c>
      <c r="D26" s="1" t="s">
        <v>28</v>
      </c>
      <c r="E26" s="15">
        <v>2160</v>
      </c>
      <c r="F26" s="15" t="s">
        <v>191</v>
      </c>
      <c r="G26" s="33" t="s">
        <v>13</v>
      </c>
    </row>
    <row r="27" spans="1:7" x14ac:dyDescent="0.25">
      <c r="A27" s="15" t="s">
        <v>165</v>
      </c>
      <c r="B27" s="33" t="s">
        <v>13</v>
      </c>
      <c r="C27" s="1" t="s">
        <v>388</v>
      </c>
      <c r="D27" s="1" t="s">
        <v>27</v>
      </c>
      <c r="E27" s="15">
        <v>3190</v>
      </c>
      <c r="F27" s="15" t="s">
        <v>165</v>
      </c>
      <c r="G27" s="33" t="s">
        <v>13</v>
      </c>
    </row>
    <row r="28" spans="1:7" x14ac:dyDescent="0.25">
      <c r="A28" s="15" t="s">
        <v>185</v>
      </c>
      <c r="B28" s="33" t="s">
        <v>13</v>
      </c>
      <c r="C28" s="1" t="s">
        <v>388</v>
      </c>
      <c r="D28" s="1" t="s">
        <v>59</v>
      </c>
      <c r="E28" s="15">
        <v>2116</v>
      </c>
      <c r="F28" s="15" t="s">
        <v>185</v>
      </c>
      <c r="G28" s="33" t="s">
        <v>13</v>
      </c>
    </row>
    <row r="29" spans="1:7" x14ac:dyDescent="0.25">
      <c r="A29" s="15" t="s">
        <v>188</v>
      </c>
      <c r="B29" s="33" t="s">
        <v>13</v>
      </c>
      <c r="C29" s="1" t="s">
        <v>389</v>
      </c>
      <c r="D29" s="1" t="s">
        <v>122</v>
      </c>
      <c r="E29" s="15">
        <v>2170</v>
      </c>
      <c r="F29" s="15" t="s">
        <v>188</v>
      </c>
      <c r="G29" s="33" t="s">
        <v>13</v>
      </c>
    </row>
    <row r="30" spans="1:7" x14ac:dyDescent="0.25">
      <c r="A30" s="15" t="s">
        <v>390</v>
      </c>
      <c r="B30" s="33" t="s">
        <v>13</v>
      </c>
      <c r="C30" s="1" t="s">
        <v>61</v>
      </c>
      <c r="D30" s="1" t="s">
        <v>391</v>
      </c>
      <c r="E30" s="15">
        <v>2030</v>
      </c>
      <c r="F30" s="15" t="s">
        <v>390</v>
      </c>
      <c r="G30" s="33" t="s">
        <v>13</v>
      </c>
    </row>
    <row r="31" spans="1:7" x14ac:dyDescent="0.25">
      <c r="A31" s="15" t="s">
        <v>192</v>
      </c>
      <c r="B31" s="33" t="s">
        <v>13</v>
      </c>
      <c r="C31" s="1" t="s">
        <v>1131</v>
      </c>
      <c r="D31" s="1" t="s">
        <v>79</v>
      </c>
      <c r="E31" s="15">
        <v>2180</v>
      </c>
      <c r="F31" s="15" t="s">
        <v>192</v>
      </c>
      <c r="G31" s="33" t="s">
        <v>13</v>
      </c>
    </row>
    <row r="32" spans="1:7" x14ac:dyDescent="0.25">
      <c r="A32" s="15" t="s">
        <v>144</v>
      </c>
      <c r="B32" s="33" t="s">
        <v>13</v>
      </c>
      <c r="C32" s="1" t="s">
        <v>1131</v>
      </c>
      <c r="D32" s="1" t="s">
        <v>53</v>
      </c>
      <c r="E32" s="15">
        <v>2185</v>
      </c>
      <c r="F32" s="15" t="s">
        <v>144</v>
      </c>
      <c r="G32" s="33" t="s">
        <v>13</v>
      </c>
    </row>
    <row r="33" spans="1:7" x14ac:dyDescent="0.25">
      <c r="A33" s="15" t="s">
        <v>1259</v>
      </c>
      <c r="B33" s="33" t="s">
        <v>1260</v>
      </c>
      <c r="C33" s="1" t="s">
        <v>1261</v>
      </c>
      <c r="D33" s="1" t="s">
        <v>1261</v>
      </c>
      <c r="E33" s="15">
        <v>4190</v>
      </c>
      <c r="F33" s="15" t="s">
        <v>1259</v>
      </c>
      <c r="G33" s="33" t="s">
        <v>1260</v>
      </c>
    </row>
    <row r="34" spans="1:7" x14ac:dyDescent="0.25">
      <c r="A34" s="15" t="s">
        <v>1262</v>
      </c>
      <c r="B34" s="33" t="s">
        <v>1260</v>
      </c>
      <c r="C34" s="1" t="s">
        <v>403</v>
      </c>
      <c r="D34" s="1" t="s">
        <v>1263</v>
      </c>
      <c r="E34" s="15">
        <v>3310</v>
      </c>
      <c r="F34" s="15" t="s">
        <v>1262</v>
      </c>
      <c r="G34" s="33" t="s">
        <v>1260</v>
      </c>
    </row>
    <row r="35" spans="1:7" x14ac:dyDescent="0.25">
      <c r="A35" s="15" t="s">
        <v>1264</v>
      </c>
      <c r="B35" s="33" t="s">
        <v>1260</v>
      </c>
      <c r="C35" s="1" t="s">
        <v>405</v>
      </c>
      <c r="D35" s="1" t="s">
        <v>1265</v>
      </c>
      <c r="E35" s="15">
        <v>3340</v>
      </c>
      <c r="F35" s="15" t="s">
        <v>1264</v>
      </c>
      <c r="G35" s="33" t="s">
        <v>1260</v>
      </c>
    </row>
    <row r="36" spans="1:7" x14ac:dyDescent="0.25">
      <c r="A36" s="15" t="s">
        <v>148</v>
      </c>
      <c r="B36" s="33" t="s">
        <v>1260</v>
      </c>
      <c r="C36" s="1" t="s">
        <v>405</v>
      </c>
      <c r="D36" s="1" t="s">
        <v>1266</v>
      </c>
      <c r="E36" s="15">
        <v>3160</v>
      </c>
      <c r="F36" s="15" t="s">
        <v>148</v>
      </c>
      <c r="G36" s="33" t="s">
        <v>1260</v>
      </c>
    </row>
    <row r="37" spans="1:7" x14ac:dyDescent="0.25">
      <c r="A37" s="15" t="s">
        <v>1267</v>
      </c>
      <c r="B37" s="33" t="s">
        <v>1260</v>
      </c>
      <c r="C37" s="1" t="s">
        <v>1268</v>
      </c>
      <c r="D37" s="1" t="s">
        <v>1269</v>
      </c>
      <c r="E37" s="15">
        <v>4210</v>
      </c>
      <c r="F37" s="15" t="s">
        <v>1267</v>
      </c>
      <c r="G37" s="33" t="s">
        <v>1260</v>
      </c>
    </row>
    <row r="38" spans="1:7" x14ac:dyDescent="0.25">
      <c r="A38" s="15" t="s">
        <v>172</v>
      </c>
      <c r="B38" s="33" t="s">
        <v>1260</v>
      </c>
      <c r="C38" s="1" t="s">
        <v>403</v>
      </c>
      <c r="D38" s="1" t="s">
        <v>30</v>
      </c>
      <c r="E38" s="15">
        <v>4118</v>
      </c>
      <c r="F38" s="15" t="s">
        <v>172</v>
      </c>
      <c r="G38" s="33" t="s">
        <v>1260</v>
      </c>
    </row>
    <row r="39" spans="1:7" x14ac:dyDescent="0.25">
      <c r="A39" s="15" t="s">
        <v>1270</v>
      </c>
      <c r="B39" s="33" t="s">
        <v>1260</v>
      </c>
      <c r="C39" s="1" t="s">
        <v>75</v>
      </c>
      <c r="D39" s="1" t="s">
        <v>1271</v>
      </c>
      <c r="E39" s="15">
        <v>4170</v>
      </c>
      <c r="F39" s="15" t="s">
        <v>1270</v>
      </c>
      <c r="G39" s="33" t="s">
        <v>1260</v>
      </c>
    </row>
    <row r="40" spans="1:7" x14ac:dyDescent="0.25">
      <c r="A40" s="15" t="s">
        <v>168</v>
      </c>
      <c r="B40" s="33" t="s">
        <v>1260</v>
      </c>
      <c r="C40" s="1" t="s">
        <v>75</v>
      </c>
      <c r="D40" s="1" t="s">
        <v>1272</v>
      </c>
      <c r="E40" s="15">
        <v>4147</v>
      </c>
      <c r="F40" s="15" t="s">
        <v>168</v>
      </c>
      <c r="G40" s="33" t="s">
        <v>1260</v>
      </c>
    </row>
    <row r="41" spans="1:7" x14ac:dyDescent="0.25">
      <c r="A41" s="15" t="s">
        <v>1273</v>
      </c>
      <c r="B41" s="33" t="s">
        <v>1260</v>
      </c>
      <c r="C41" s="1" t="s">
        <v>1268</v>
      </c>
      <c r="D41" s="1" t="s">
        <v>1274</v>
      </c>
      <c r="E41" s="15">
        <v>4220</v>
      </c>
      <c r="F41" s="15" t="s">
        <v>1273</v>
      </c>
      <c r="G41" s="33" t="s">
        <v>1260</v>
      </c>
    </row>
    <row r="42" spans="1:7" x14ac:dyDescent="0.25">
      <c r="A42" s="15" t="s">
        <v>161</v>
      </c>
      <c r="B42" s="33" t="s">
        <v>3</v>
      </c>
      <c r="C42" s="1" t="s">
        <v>394</v>
      </c>
      <c r="D42" s="1" t="s">
        <v>5</v>
      </c>
      <c r="E42" s="15">
        <v>2220</v>
      </c>
      <c r="F42" s="15" t="s">
        <v>161</v>
      </c>
      <c r="G42" s="33" t="s">
        <v>3</v>
      </c>
    </row>
    <row r="43" spans="1:7" x14ac:dyDescent="0.25">
      <c r="A43" s="15" t="s">
        <v>145</v>
      </c>
      <c r="B43" s="33" t="s">
        <v>3</v>
      </c>
      <c r="C43" s="1" t="s">
        <v>395</v>
      </c>
      <c r="D43" s="1" t="s">
        <v>42</v>
      </c>
      <c r="E43" s="15">
        <v>3023</v>
      </c>
      <c r="F43" s="15" t="s">
        <v>145</v>
      </c>
      <c r="G43" s="33" t="s">
        <v>3</v>
      </c>
    </row>
    <row r="44" spans="1:7" x14ac:dyDescent="0.25">
      <c r="A44" s="15" t="s">
        <v>147</v>
      </c>
      <c r="B44" s="33" t="s">
        <v>3</v>
      </c>
      <c r="C44" s="1" t="s">
        <v>396</v>
      </c>
      <c r="D44" s="1" t="s">
        <v>26</v>
      </c>
      <c r="E44" s="15">
        <v>3150</v>
      </c>
      <c r="F44" s="15" t="s">
        <v>147</v>
      </c>
      <c r="G44" s="33" t="s">
        <v>3</v>
      </c>
    </row>
    <row r="45" spans="1:7" x14ac:dyDescent="0.25">
      <c r="A45" s="15" t="s">
        <v>1133</v>
      </c>
      <c r="B45" s="33" t="s">
        <v>3</v>
      </c>
      <c r="C45" s="1" t="s">
        <v>1134</v>
      </c>
      <c r="D45" s="1" t="s">
        <v>1135</v>
      </c>
      <c r="E45" s="15">
        <v>3040</v>
      </c>
      <c r="F45" s="15" t="s">
        <v>1133</v>
      </c>
      <c r="G45" s="33" t="s">
        <v>3</v>
      </c>
    </row>
    <row r="46" spans="1:7" x14ac:dyDescent="0.25">
      <c r="A46" s="15" t="s">
        <v>146</v>
      </c>
      <c r="B46" s="33" t="s">
        <v>3</v>
      </c>
      <c r="C46" s="1" t="s">
        <v>395</v>
      </c>
      <c r="D46" s="1" t="s">
        <v>80</v>
      </c>
      <c r="E46" s="15">
        <v>3126</v>
      </c>
      <c r="F46" s="15" t="s">
        <v>146</v>
      </c>
      <c r="G46" s="33" t="s">
        <v>3</v>
      </c>
    </row>
    <row r="47" spans="1:7" x14ac:dyDescent="0.25">
      <c r="A47" s="15" t="s">
        <v>149</v>
      </c>
      <c r="B47" s="33" t="s">
        <v>3</v>
      </c>
      <c r="C47" s="1" t="s">
        <v>393</v>
      </c>
      <c r="D47" s="1" t="s">
        <v>65</v>
      </c>
      <c r="E47" s="15">
        <v>3186</v>
      </c>
      <c r="F47" s="15" t="s">
        <v>149</v>
      </c>
      <c r="G47" s="33" t="s">
        <v>3</v>
      </c>
    </row>
    <row r="48" spans="1:7" x14ac:dyDescent="0.25">
      <c r="A48" s="15" t="s">
        <v>153</v>
      </c>
      <c r="B48" s="33" t="s">
        <v>3</v>
      </c>
      <c r="C48" s="1" t="s">
        <v>394</v>
      </c>
      <c r="D48" s="1" t="s">
        <v>2</v>
      </c>
      <c r="E48" s="15">
        <v>2270</v>
      </c>
      <c r="F48" s="15" t="s">
        <v>153</v>
      </c>
      <c r="G48" s="33" t="s">
        <v>3</v>
      </c>
    </row>
    <row r="49" spans="1:7" x14ac:dyDescent="0.25">
      <c r="A49" s="15" t="s">
        <v>156</v>
      </c>
      <c r="B49" s="33" t="s">
        <v>3</v>
      </c>
      <c r="C49" s="1" t="s">
        <v>1132</v>
      </c>
      <c r="D49" s="1" t="s">
        <v>76</v>
      </c>
      <c r="E49" s="15">
        <v>3051</v>
      </c>
      <c r="F49" s="15" t="s">
        <v>156</v>
      </c>
      <c r="G49" s="33" t="s">
        <v>3</v>
      </c>
    </row>
    <row r="50" spans="1:7" x14ac:dyDescent="0.25">
      <c r="A50" s="15" t="s">
        <v>141</v>
      </c>
      <c r="B50" s="33" t="s">
        <v>3</v>
      </c>
      <c r="C50" s="1" t="s">
        <v>1132</v>
      </c>
      <c r="D50" s="1" t="s">
        <v>51</v>
      </c>
      <c r="E50" s="15">
        <v>3147</v>
      </c>
      <c r="F50" s="15" t="s">
        <v>141</v>
      </c>
      <c r="G50" s="33" t="s">
        <v>3</v>
      </c>
    </row>
    <row r="51" spans="1:7" x14ac:dyDescent="0.25">
      <c r="A51" s="15" t="s">
        <v>159</v>
      </c>
      <c r="B51" s="33" t="s">
        <v>3</v>
      </c>
      <c r="C51" s="1" t="s">
        <v>393</v>
      </c>
      <c r="D51" s="1" t="s">
        <v>49</v>
      </c>
      <c r="E51" s="15">
        <v>2230</v>
      </c>
      <c r="F51" s="15" t="s">
        <v>159</v>
      </c>
      <c r="G51" s="33" t="s">
        <v>3</v>
      </c>
    </row>
    <row r="52" spans="1:7" x14ac:dyDescent="0.25">
      <c r="A52" s="15" t="s">
        <v>385</v>
      </c>
      <c r="B52" s="33" t="s">
        <v>3</v>
      </c>
      <c r="C52" s="1" t="s">
        <v>394</v>
      </c>
      <c r="D52" s="1" t="s">
        <v>250</v>
      </c>
      <c r="E52" s="15">
        <v>3139</v>
      </c>
      <c r="F52" s="15" t="s">
        <v>385</v>
      </c>
      <c r="G52" s="33" t="s">
        <v>3</v>
      </c>
    </row>
    <row r="53" spans="1:7" x14ac:dyDescent="0.25">
      <c r="A53" s="15" t="s">
        <v>151</v>
      </c>
      <c r="B53" s="33" t="s">
        <v>3</v>
      </c>
      <c r="C53" s="1" t="s">
        <v>396</v>
      </c>
      <c r="D53" s="1" t="s">
        <v>24</v>
      </c>
      <c r="E53" s="15">
        <v>3170</v>
      </c>
      <c r="F53" s="15" t="s">
        <v>151</v>
      </c>
      <c r="G53" s="33" t="s">
        <v>3</v>
      </c>
    </row>
    <row r="54" spans="1:7" x14ac:dyDescent="0.25">
      <c r="A54" s="15" t="s">
        <v>1136</v>
      </c>
      <c r="B54" s="33" t="s">
        <v>8</v>
      </c>
      <c r="C54" s="1" t="s">
        <v>398</v>
      </c>
      <c r="D54" s="1" t="s">
        <v>1137</v>
      </c>
      <c r="E54" s="15">
        <v>2010</v>
      </c>
      <c r="F54" s="15" t="s">
        <v>1136</v>
      </c>
      <c r="G54" s="33" t="s">
        <v>8</v>
      </c>
    </row>
    <row r="55" spans="1:7" x14ac:dyDescent="0.25">
      <c r="A55" s="15" t="s">
        <v>142</v>
      </c>
      <c r="B55" s="33" t="s">
        <v>8</v>
      </c>
      <c r="C55" s="1" t="s">
        <v>401</v>
      </c>
      <c r="D55" s="1" t="s">
        <v>29</v>
      </c>
      <c r="E55" s="15">
        <v>3135</v>
      </c>
      <c r="F55" s="15" t="s">
        <v>142</v>
      </c>
      <c r="G55" s="33" t="s">
        <v>8</v>
      </c>
    </row>
    <row r="56" spans="1:7" x14ac:dyDescent="0.25">
      <c r="A56" s="15" t="s">
        <v>163</v>
      </c>
      <c r="B56" s="33" t="s">
        <v>8</v>
      </c>
      <c r="C56" s="1" t="s">
        <v>402</v>
      </c>
      <c r="D56" s="1" t="s">
        <v>121</v>
      </c>
      <c r="E56" s="15">
        <v>2210</v>
      </c>
      <c r="F56" s="15" t="s">
        <v>163</v>
      </c>
      <c r="G56" s="33" t="s">
        <v>8</v>
      </c>
    </row>
    <row r="57" spans="1:7" x14ac:dyDescent="0.25">
      <c r="A57" s="15" t="s">
        <v>164</v>
      </c>
      <c r="B57" s="33" t="s">
        <v>8</v>
      </c>
      <c r="C57" s="1" t="s">
        <v>400</v>
      </c>
      <c r="D57" s="1" t="s">
        <v>10</v>
      </c>
      <c r="E57" s="15">
        <v>2260</v>
      </c>
      <c r="F57" s="15" t="s">
        <v>164</v>
      </c>
      <c r="G57" s="33" t="s">
        <v>8</v>
      </c>
    </row>
    <row r="58" spans="1:7" x14ac:dyDescent="0.25">
      <c r="A58" s="15" t="s">
        <v>157</v>
      </c>
      <c r="B58" s="33" t="s">
        <v>8</v>
      </c>
      <c r="C58" s="1" t="s">
        <v>402</v>
      </c>
      <c r="D58" s="1" t="s">
        <v>32</v>
      </c>
      <c r="E58" s="15">
        <v>2250</v>
      </c>
      <c r="F58" s="15" t="s">
        <v>157</v>
      </c>
      <c r="G58" s="33" t="s">
        <v>8</v>
      </c>
    </row>
    <row r="59" spans="1:7" x14ac:dyDescent="0.25">
      <c r="A59" s="15" t="s">
        <v>160</v>
      </c>
      <c r="B59" s="33" t="s">
        <v>8</v>
      </c>
      <c r="C59" s="1" t="s">
        <v>398</v>
      </c>
      <c r="D59" s="1" t="s">
        <v>21</v>
      </c>
      <c r="E59" s="15">
        <v>2125</v>
      </c>
      <c r="F59" s="15" t="s">
        <v>160</v>
      </c>
      <c r="G59" s="33" t="s">
        <v>8</v>
      </c>
    </row>
    <row r="60" spans="1:7" x14ac:dyDescent="0.25">
      <c r="A60" s="15" t="s">
        <v>158</v>
      </c>
      <c r="B60" s="33" t="s">
        <v>8</v>
      </c>
      <c r="C60" s="1" t="s">
        <v>399</v>
      </c>
      <c r="D60" s="1" t="s">
        <v>7</v>
      </c>
      <c r="E60" s="15">
        <v>3055</v>
      </c>
      <c r="F60" s="15" t="s">
        <v>158</v>
      </c>
      <c r="G60" s="33" t="s">
        <v>8</v>
      </c>
    </row>
    <row r="61" spans="1:7" x14ac:dyDescent="0.25">
      <c r="A61" s="15" t="s">
        <v>162</v>
      </c>
      <c r="B61" s="33" t="s">
        <v>8</v>
      </c>
      <c r="C61" s="1" t="s">
        <v>397</v>
      </c>
      <c r="D61" s="1" t="s">
        <v>16</v>
      </c>
      <c r="E61" s="15">
        <v>2240</v>
      </c>
      <c r="F61" s="15" t="s">
        <v>162</v>
      </c>
      <c r="G61" s="33" t="s">
        <v>8</v>
      </c>
    </row>
    <row r="62" spans="1:7" x14ac:dyDescent="0.25">
      <c r="A62" s="15" t="s">
        <v>154</v>
      </c>
      <c r="B62" s="33" t="s">
        <v>8</v>
      </c>
      <c r="C62" s="1" t="s">
        <v>398</v>
      </c>
      <c r="D62" s="1" t="s">
        <v>25</v>
      </c>
      <c r="E62" s="15">
        <v>2135</v>
      </c>
      <c r="F62" s="15" t="s">
        <v>154</v>
      </c>
      <c r="G62" s="33" t="s">
        <v>8</v>
      </c>
    </row>
    <row r="63" spans="1:7" ht="15.75" thickBot="1" x14ac:dyDescent="0.3">
      <c r="A63" s="34" t="s">
        <v>137</v>
      </c>
      <c r="B63" s="35" t="s">
        <v>8</v>
      </c>
      <c r="C63" s="36" t="s">
        <v>401</v>
      </c>
      <c r="D63" s="36" t="s">
        <v>57</v>
      </c>
      <c r="E63" s="34">
        <v>3103</v>
      </c>
      <c r="F63" s="34" t="s">
        <v>137</v>
      </c>
      <c r="G63" s="35" t="s">
        <v>8</v>
      </c>
    </row>
    <row r="64" spans="1:7" x14ac:dyDescent="0.25">
      <c r="A64" t="s">
        <v>189</v>
      </c>
      <c r="B64" t="s">
        <v>8</v>
      </c>
      <c r="C64" t="s">
        <v>398</v>
      </c>
      <c r="D64" t="s">
        <v>81</v>
      </c>
      <c r="E64">
        <v>2165</v>
      </c>
      <c r="F64" t="s">
        <v>189</v>
      </c>
      <c r="G64" t="s">
        <v>8</v>
      </c>
    </row>
    <row r="65" spans="1:7" x14ac:dyDescent="0.25">
      <c r="A65" t="s">
        <v>139</v>
      </c>
      <c r="B65" t="s">
        <v>18</v>
      </c>
      <c r="C65" t="s">
        <v>1275</v>
      </c>
      <c r="D65" t="s">
        <v>56</v>
      </c>
      <c r="E65">
        <v>1933</v>
      </c>
      <c r="F65" t="s">
        <v>139</v>
      </c>
      <c r="G65" t="s">
        <v>18</v>
      </c>
    </row>
    <row r="66" spans="1:7" x14ac:dyDescent="0.25">
      <c r="A66" t="s">
        <v>166</v>
      </c>
      <c r="B66" t="s">
        <v>18</v>
      </c>
      <c r="C66" t="s">
        <v>406</v>
      </c>
      <c r="D66" t="s">
        <v>55</v>
      </c>
      <c r="E66">
        <v>4150</v>
      </c>
      <c r="F66" t="s">
        <v>166</v>
      </c>
      <c r="G66" t="s">
        <v>18</v>
      </c>
    </row>
    <row r="67" spans="1:7" x14ac:dyDescent="0.25">
      <c r="A67" t="s">
        <v>1276</v>
      </c>
      <c r="B67" t="s">
        <v>18</v>
      </c>
      <c r="C67" t="s">
        <v>1277</v>
      </c>
      <c r="D67" t="s">
        <v>1278</v>
      </c>
      <c r="E67">
        <v>4175</v>
      </c>
      <c r="F67" t="s">
        <v>1276</v>
      </c>
      <c r="G67" t="s">
        <v>18</v>
      </c>
    </row>
    <row r="68" spans="1:7" x14ac:dyDescent="0.25">
      <c r="A68" t="s">
        <v>178</v>
      </c>
      <c r="B68" t="s">
        <v>18</v>
      </c>
      <c r="C68" t="s">
        <v>407</v>
      </c>
      <c r="D68" t="s">
        <v>52</v>
      </c>
      <c r="E68">
        <v>4100</v>
      </c>
      <c r="F68" t="s">
        <v>178</v>
      </c>
      <c r="G68" t="s">
        <v>18</v>
      </c>
    </row>
    <row r="69" spans="1:7" x14ac:dyDescent="0.25">
      <c r="A69" t="s">
        <v>173</v>
      </c>
      <c r="B69" t="s">
        <v>18</v>
      </c>
      <c r="C69" t="s">
        <v>406</v>
      </c>
      <c r="D69" t="s">
        <v>63</v>
      </c>
      <c r="E69">
        <v>4120</v>
      </c>
      <c r="F69" t="s">
        <v>173</v>
      </c>
      <c r="G69" t="s">
        <v>18</v>
      </c>
    </row>
    <row r="70" spans="1:7" x14ac:dyDescent="0.25">
      <c r="A70" t="s">
        <v>150</v>
      </c>
      <c r="B70" t="s">
        <v>18</v>
      </c>
      <c r="C70" t="s">
        <v>1275</v>
      </c>
      <c r="D70" t="s">
        <v>68</v>
      </c>
      <c r="E70">
        <v>3120</v>
      </c>
      <c r="F70" t="s">
        <v>150</v>
      </c>
      <c r="G70" t="s">
        <v>18</v>
      </c>
    </row>
    <row r="71" spans="1:7" x14ac:dyDescent="0.25">
      <c r="A71" t="s">
        <v>171</v>
      </c>
      <c r="B71" t="s">
        <v>18</v>
      </c>
      <c r="C71" t="s">
        <v>407</v>
      </c>
      <c r="D71" t="s">
        <v>54</v>
      </c>
      <c r="E71">
        <v>4146</v>
      </c>
      <c r="F71" t="s">
        <v>171</v>
      </c>
      <c r="G71" t="s">
        <v>18</v>
      </c>
    </row>
    <row r="72" spans="1:7" x14ac:dyDescent="0.25">
      <c r="A72" t="s">
        <v>1279</v>
      </c>
      <c r="B72" t="s">
        <v>18</v>
      </c>
      <c r="C72" t="s">
        <v>1277</v>
      </c>
      <c r="D72" t="s">
        <v>1280</v>
      </c>
      <c r="E72">
        <v>4135</v>
      </c>
      <c r="F72" t="s">
        <v>1279</v>
      </c>
      <c r="G72" t="s">
        <v>18</v>
      </c>
    </row>
    <row r="73" spans="1:7" x14ac:dyDescent="0.25">
      <c r="A73" t="s">
        <v>167</v>
      </c>
      <c r="B73" t="s">
        <v>18</v>
      </c>
      <c r="C73" t="s">
        <v>404</v>
      </c>
      <c r="D73" t="s">
        <v>73</v>
      </c>
      <c r="E73">
        <v>4110</v>
      </c>
      <c r="F73" t="s">
        <v>167</v>
      </c>
      <c r="G73" t="s">
        <v>18</v>
      </c>
    </row>
    <row r="74" spans="1:7" x14ac:dyDescent="0.25">
      <c r="A74" t="s">
        <v>170</v>
      </c>
      <c r="B74" t="s">
        <v>18</v>
      </c>
      <c r="C74" t="s">
        <v>406</v>
      </c>
      <c r="D74" t="s">
        <v>40</v>
      </c>
      <c r="E74">
        <v>4140</v>
      </c>
      <c r="F74" t="s">
        <v>170</v>
      </c>
      <c r="G74" t="s">
        <v>18</v>
      </c>
    </row>
    <row r="75" spans="1:7" x14ac:dyDescent="0.25">
      <c r="A75" t="s">
        <v>169</v>
      </c>
      <c r="B75" t="s">
        <v>18</v>
      </c>
      <c r="C75" t="s">
        <v>404</v>
      </c>
      <c r="D75" t="s">
        <v>17</v>
      </c>
      <c r="E75">
        <v>4117</v>
      </c>
      <c r="F75" t="s">
        <v>169</v>
      </c>
      <c r="G75" t="s">
        <v>18</v>
      </c>
    </row>
    <row r="76" spans="1:7" x14ac:dyDescent="0.25">
      <c r="A76" t="s">
        <v>1281</v>
      </c>
      <c r="B76" t="s">
        <v>18</v>
      </c>
      <c r="C76" t="s">
        <v>1277</v>
      </c>
      <c r="D76" t="s">
        <v>1282</v>
      </c>
      <c r="E76">
        <v>4125</v>
      </c>
      <c r="F76" t="s">
        <v>1281</v>
      </c>
      <c r="G76"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B6F3EF55-2422-40D5-A9F7-EBF6F564DF7F}"/>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26</vt:i4>
      </vt:variant>
    </vt:vector>
  </HeadingPairs>
  <TitlesOfParts>
    <vt:vector size="42"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CC MARKET EXPENSE</vt:lpstr>
      <vt:lpstr>Modellable Customers</vt:lpstr>
      <vt:lpstr>Lookups</vt:lpstr>
      <vt:lpstr>Market Geography</vt:lpstr>
      <vt:lpstr>'3zip'!ExternalData_1</vt:lpstr>
      <vt:lpstr>'4zip'!ExternalData_1</vt:lpstr>
      <vt:lpstr>'5zip'!ExternalData_1</vt:lpstr>
      <vt:lpstr>'Customer Info'!ExternalData_1</vt:lpstr>
      <vt:lpstr>'Existing Customer Variable Exp'!ExternalData_1</vt:lpstr>
      <vt:lpstr>'Existing Customers'!ExternalData_1</vt:lpstr>
      <vt:lpstr>'Variable Div Avgs'!ExternalData_1</vt:lpstr>
      <vt:lpstr>'Variable Selling'!ExternalData_1</vt:lpstr>
      <vt:lpstr>'HOS_Modellable Customers'!ExternalData_2</vt:lpstr>
      <vt:lpstr>'Modellable Customers'!ExternalData_2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Lim, Alex A</cp:lastModifiedBy>
  <cp:lastPrinted>2019-08-09T13:48:53Z</cp:lastPrinted>
  <dcterms:created xsi:type="dcterms:W3CDTF">2017-05-14T21:09:52Z</dcterms:created>
  <dcterms:modified xsi:type="dcterms:W3CDTF">2021-07-02T19:24:51Z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